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userName="Swati Yadav (Contractor)" algorithmName="SHA-512" hashValue="OfojhVICnMdX+OfUqEwjZJPJQO+UTbNRUKudNp0mzZ7CdvNH+PnMIV+IGWrPj1RHynDHoYAK8NBo2Gy+7k9KxQ==" saltValue="WO8D+Z6dxsWvBQE3cZYbtg==" spinCount="100000"/>
  <workbookPr backupFile="1" codeName="ThisWorkbook" hidePivotFieldList="1"/>
  <mc:AlternateContent xmlns:mc="http://schemas.openxmlformats.org/markup-compatibility/2006">
    <mc:Choice Requires="x15">
      <x15ac:absPath xmlns:x15ac="http://schemas.microsoft.com/office/spreadsheetml/2010/11/ac" url="https://antarescap.sharepoint.com/sites/AntaresITDemo/IT Internal/TechPMO/Shared Documents/02 – Financials, Vendors &amp; Administration/07 - Tech Financials/"/>
    </mc:Choice>
  </mc:AlternateContent>
  <xr:revisionPtr revIDLastSave="0" documentId="10_ncr:10000_{FA44618E-E335-4F61-B77C-DC2F03438EB1}" xr6:coauthVersionLast="47" xr6:coauthVersionMax="47" xr10:uidLastSave="{00000000-0000-0000-0000-000000000000}"/>
  <bookViews>
    <workbookView xWindow="-108" yWindow="-108" windowWidth="23256" windowHeight="13896" tabRatio="843" activeTab="5" xr2:uid="{6E86A890-6511-465B-97CD-9F3B99500F42}"/>
  </bookViews>
  <sheets>
    <sheet name="YTD Financials Run Rate" sheetId="65" r:id="rId1"/>
    <sheet name="Notes - R&amp;O" sheetId="86" r:id="rId2"/>
    <sheet name="Monthly Run Rate (Jan-Mar)" sheetId="83" r:id="rId3"/>
    <sheet name="Opp Check" sheetId="77" state="hidden" r:id="rId4"/>
    <sheet name="Risk Check" sheetId="82" state="hidden" r:id="rId5"/>
    <sheet name="Master Data (DO NOT EDIT)" sheetId="3" r:id="rId6"/>
    <sheet name="AI Budget Tracking" sheetId="87" r:id="rId7"/>
    <sheet name="Rough" sheetId="84"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s>
  <definedNames>
    <definedName name="\bvwreb" hidden="1">#REF!</definedName>
    <definedName name="_______SC984" localSheetId="1">#REF!</definedName>
    <definedName name="_______SC984">[1]SC984!$A$1:$B$947</definedName>
    <definedName name="______SC984" localSheetId="1">#REF!</definedName>
    <definedName name="______SC984">[1]SC984!$A$1:$B$947</definedName>
    <definedName name="_____SC984" localSheetId="1">#REF!</definedName>
    <definedName name="_____SC984">[1]SC984!$A$1:$B$947</definedName>
    <definedName name="____SC984" localSheetId="1">#REF!</definedName>
    <definedName name="____SC984">[1]SC984!$A$1:$B$947</definedName>
    <definedName name="____ww1" localSheetId="1" hidden="1">{"Assumptions",#N/A,FALSE,"Model"}</definedName>
    <definedName name="____ww1" hidden="1">{"Assumptions",#N/A,FALSE,"Model"}</definedName>
    <definedName name="____ww1_1" localSheetId="1" hidden="1">{"Assumptions",#N/A,FALSE,"Model"}</definedName>
    <definedName name="____ww1_1" hidden="1">{"Assumptions",#N/A,FALSE,"Model"}</definedName>
    <definedName name="____ww1_1_1" localSheetId="1" hidden="1">{"Assumptions",#N/A,FALSE,"Model"}</definedName>
    <definedName name="____ww1_1_1" hidden="1">{"Assumptions",#N/A,FALSE,"Model"}</definedName>
    <definedName name="____ww1_1_1_1" localSheetId="1" hidden="1">{"Assumptions",#N/A,FALSE,"Model"}</definedName>
    <definedName name="____ww1_1_1_1" hidden="1">{"Assumptions",#N/A,FALSE,"Model"}</definedName>
    <definedName name="____ww1_1_1_1_1" localSheetId="1" hidden="1">{"Assumptions",#N/A,FALSE,"Model"}</definedName>
    <definedName name="____ww1_1_1_1_1" hidden="1">{"Assumptions",#N/A,FALSE,"Model"}</definedName>
    <definedName name="____ww1_1_2" localSheetId="1" hidden="1">{"Assumptions",#N/A,FALSE,"Model"}</definedName>
    <definedName name="____ww1_1_2" hidden="1">{"Assumptions",#N/A,FALSE,"Model"}</definedName>
    <definedName name="____ww1_1_2_1" localSheetId="1" hidden="1">{"Assumptions",#N/A,FALSE,"Model"}</definedName>
    <definedName name="____ww1_1_2_1" hidden="1">{"Assumptions",#N/A,FALSE,"Model"}</definedName>
    <definedName name="____ww1_1_3" localSheetId="1" hidden="1">{"Assumptions",#N/A,FALSE,"Model"}</definedName>
    <definedName name="____ww1_1_3" hidden="1">{"Assumptions",#N/A,FALSE,"Model"}</definedName>
    <definedName name="____ww1_1_3_1" localSheetId="1" hidden="1">{"Assumptions",#N/A,FALSE,"Model"}</definedName>
    <definedName name="____ww1_1_3_1" hidden="1">{"Assumptions",#N/A,FALSE,"Model"}</definedName>
    <definedName name="____ww1_1_4" localSheetId="1" hidden="1">{"Assumptions",#N/A,FALSE,"Model"}</definedName>
    <definedName name="____ww1_1_4" hidden="1">{"Assumptions",#N/A,FALSE,"Model"}</definedName>
    <definedName name="____ww1_2" localSheetId="1" hidden="1">{"Assumptions",#N/A,FALSE,"Model"}</definedName>
    <definedName name="____ww1_2" hidden="1">{"Assumptions",#N/A,FALSE,"Model"}</definedName>
    <definedName name="____ww1_2_1" localSheetId="1" hidden="1">{"Assumptions",#N/A,FALSE,"Model"}</definedName>
    <definedName name="____ww1_2_1" hidden="1">{"Assumptions",#N/A,FALSE,"Model"}</definedName>
    <definedName name="____ww1_2_1_1" localSheetId="1" hidden="1">{"Assumptions",#N/A,FALSE,"Model"}</definedName>
    <definedName name="____ww1_2_1_1" hidden="1">{"Assumptions",#N/A,FALSE,"Model"}</definedName>
    <definedName name="____ww1_2_1_1_1" localSheetId="1" hidden="1">{"Assumptions",#N/A,FALSE,"Model"}</definedName>
    <definedName name="____ww1_2_1_1_1" hidden="1">{"Assumptions",#N/A,FALSE,"Model"}</definedName>
    <definedName name="____ww1_2_2" localSheetId="1" hidden="1">{"Assumptions",#N/A,FALSE,"Model"}</definedName>
    <definedName name="____ww1_2_2" hidden="1">{"Assumptions",#N/A,FALSE,"Model"}</definedName>
    <definedName name="____ww1_2_2_1" localSheetId="1" hidden="1">{"Assumptions",#N/A,FALSE,"Model"}</definedName>
    <definedName name="____ww1_2_2_1" hidden="1">{"Assumptions",#N/A,FALSE,"Model"}</definedName>
    <definedName name="____ww1_2_3" localSheetId="1" hidden="1">{"Assumptions",#N/A,FALSE,"Model"}</definedName>
    <definedName name="____ww1_2_3" hidden="1">{"Assumptions",#N/A,FALSE,"Model"}</definedName>
    <definedName name="____ww1_3" localSheetId="1" hidden="1">{"Assumptions",#N/A,FALSE,"Model"}</definedName>
    <definedName name="____ww1_3" hidden="1">{"Assumptions",#N/A,FALSE,"Model"}</definedName>
    <definedName name="____ww1_3_1" localSheetId="1" hidden="1">{"Assumptions",#N/A,FALSE,"Model"}</definedName>
    <definedName name="____ww1_3_1" hidden="1">{"Assumptions",#N/A,FALSE,"Model"}</definedName>
    <definedName name="____ww1_3_1_1" localSheetId="1" hidden="1">{"Assumptions",#N/A,FALSE,"Model"}</definedName>
    <definedName name="____ww1_3_1_1" hidden="1">{"Assumptions",#N/A,FALSE,"Model"}</definedName>
    <definedName name="____ww1_3_1_1_1" localSheetId="1" hidden="1">{"Assumptions",#N/A,FALSE,"Model"}</definedName>
    <definedName name="____ww1_3_1_1_1" hidden="1">{"Assumptions",#N/A,FALSE,"Model"}</definedName>
    <definedName name="____ww1_3_2" localSheetId="1" hidden="1">{"Assumptions",#N/A,FALSE,"Model"}</definedName>
    <definedName name="____ww1_3_2" hidden="1">{"Assumptions",#N/A,FALSE,"Model"}</definedName>
    <definedName name="____ww1_3_2_1" localSheetId="1" hidden="1">{"Assumptions",#N/A,FALSE,"Model"}</definedName>
    <definedName name="____ww1_3_2_1" hidden="1">{"Assumptions",#N/A,FALSE,"Model"}</definedName>
    <definedName name="____ww1_3_3" localSheetId="1" hidden="1">{"Assumptions",#N/A,FALSE,"Model"}</definedName>
    <definedName name="____ww1_3_3" hidden="1">{"Assumptions",#N/A,FALSE,"Model"}</definedName>
    <definedName name="____ww1_4" localSheetId="1" hidden="1">{"Assumptions",#N/A,FALSE,"Model"}</definedName>
    <definedName name="____ww1_4" hidden="1">{"Assumptions",#N/A,FALSE,"Model"}</definedName>
    <definedName name="____ww1_4_1" localSheetId="1" hidden="1">{"Assumptions",#N/A,FALSE,"Model"}</definedName>
    <definedName name="____ww1_4_1" hidden="1">{"Assumptions",#N/A,FALSE,"Model"}</definedName>
    <definedName name="____ww1_4_1_1" localSheetId="1" hidden="1">{"Assumptions",#N/A,FALSE,"Model"}</definedName>
    <definedName name="____ww1_4_1_1" hidden="1">{"Assumptions",#N/A,FALSE,"Model"}</definedName>
    <definedName name="____ww1_4_1_1_1" localSheetId="1" hidden="1">{"Assumptions",#N/A,FALSE,"Model"}</definedName>
    <definedName name="____ww1_4_1_1_1" hidden="1">{"Assumptions",#N/A,FALSE,"Model"}</definedName>
    <definedName name="____ww1_4_2" localSheetId="1" hidden="1">{"Assumptions",#N/A,FALSE,"Model"}</definedName>
    <definedName name="____ww1_4_2" hidden="1">{"Assumptions",#N/A,FALSE,"Model"}</definedName>
    <definedName name="____ww1_4_2_1" localSheetId="1" hidden="1">{"Assumptions",#N/A,FALSE,"Model"}</definedName>
    <definedName name="____ww1_4_2_1" hidden="1">{"Assumptions",#N/A,FALSE,"Model"}</definedName>
    <definedName name="____ww1_4_3" localSheetId="1" hidden="1">{"Assumptions",#N/A,FALSE,"Model"}</definedName>
    <definedName name="____ww1_4_3" hidden="1">{"Assumptions",#N/A,FALSE,"Model"}</definedName>
    <definedName name="____ww1_5" localSheetId="1" hidden="1">{"Assumptions",#N/A,FALSE,"Model"}</definedName>
    <definedName name="____ww1_5" hidden="1">{"Assumptions",#N/A,FALSE,"Model"}</definedName>
    <definedName name="____ww1_5_1" localSheetId="1" hidden="1">{"Assumptions",#N/A,FALSE,"Model"}</definedName>
    <definedName name="____ww1_5_1" hidden="1">{"Assumptions",#N/A,FALSE,"Model"}</definedName>
    <definedName name="____ww1_5_1_1" localSheetId="1" hidden="1">{"Assumptions",#N/A,FALSE,"Model"}</definedName>
    <definedName name="____ww1_5_1_1" hidden="1">{"Assumptions",#N/A,FALSE,"Model"}</definedName>
    <definedName name="____ww1_5_1_1_1" localSheetId="1" hidden="1">{"Assumptions",#N/A,FALSE,"Model"}</definedName>
    <definedName name="____ww1_5_1_1_1" hidden="1">{"Assumptions",#N/A,FALSE,"Model"}</definedName>
    <definedName name="____ww1_5_2" localSheetId="1" hidden="1">{"Assumptions",#N/A,FALSE,"Model"}</definedName>
    <definedName name="____ww1_5_2" hidden="1">{"Assumptions",#N/A,FALSE,"Model"}</definedName>
    <definedName name="____ww1_5_2_1" localSheetId="1" hidden="1">{"Assumptions",#N/A,FALSE,"Model"}</definedName>
    <definedName name="____ww1_5_2_1" hidden="1">{"Assumptions",#N/A,FALSE,"Model"}</definedName>
    <definedName name="____ww1_5_3" localSheetId="1" hidden="1">{"Assumptions",#N/A,FALSE,"Model"}</definedName>
    <definedName name="____ww1_5_3" hidden="1">{"Assumptions",#N/A,FALSE,"Model"}</definedName>
    <definedName name="___nmr1" localSheetId="1" hidden="1">#REF!</definedName>
    <definedName name="___nmr1" hidden="1">[2]A!#REF!</definedName>
    <definedName name="___SC984" localSheetId="1">#REF!</definedName>
    <definedName name="___SC984">[1]SC984!$A$1:$B$947</definedName>
    <definedName name="___thinkcellJ0YAAAAAAAAAAAAAPI1gUJa870C4B5OR949u9A" localSheetId="1" hidden="1">#REF!</definedName>
    <definedName name="___thinkcellJ0YAAAAAAAAAAAAAPI1gUJa870C4B5OR949u9A" hidden="1">'[3]Cash flow calculation'!#REF!</definedName>
    <definedName name="___ww1" localSheetId="1" hidden="1">{"Assumptions",#N/A,FALSE,"Model"}</definedName>
    <definedName name="___ww1" hidden="1">{"Assumptions",#N/A,FALSE,"Model"}</definedName>
    <definedName name="___ww1_1" localSheetId="1" hidden="1">{"Assumptions",#N/A,FALSE,"Model"}</definedName>
    <definedName name="___ww1_1" hidden="1">{"Assumptions",#N/A,FALSE,"Model"}</definedName>
    <definedName name="___ww1_1_1" localSheetId="1" hidden="1">{"Assumptions",#N/A,FALSE,"Model"}</definedName>
    <definedName name="___ww1_1_1" hidden="1">{"Assumptions",#N/A,FALSE,"Model"}</definedName>
    <definedName name="___ww1_1_1_1" localSheetId="1" hidden="1">{"Assumptions",#N/A,FALSE,"Model"}</definedName>
    <definedName name="___ww1_1_1_1" hidden="1">{"Assumptions",#N/A,FALSE,"Model"}</definedName>
    <definedName name="___ww1_1_1_1_1" localSheetId="1" hidden="1">{"Assumptions",#N/A,FALSE,"Model"}</definedName>
    <definedName name="___ww1_1_1_1_1" hidden="1">{"Assumptions",#N/A,FALSE,"Model"}</definedName>
    <definedName name="___ww1_1_2" localSheetId="1" hidden="1">{"Assumptions",#N/A,FALSE,"Model"}</definedName>
    <definedName name="___ww1_1_2" hidden="1">{"Assumptions",#N/A,FALSE,"Model"}</definedName>
    <definedName name="___ww1_1_2_1" localSheetId="1" hidden="1">{"Assumptions",#N/A,FALSE,"Model"}</definedName>
    <definedName name="___ww1_1_2_1" hidden="1">{"Assumptions",#N/A,FALSE,"Model"}</definedName>
    <definedName name="___ww1_1_3" localSheetId="1" hidden="1">{"Assumptions",#N/A,FALSE,"Model"}</definedName>
    <definedName name="___ww1_1_3" hidden="1">{"Assumptions",#N/A,FALSE,"Model"}</definedName>
    <definedName name="___ww1_1_3_1" localSheetId="1" hidden="1">{"Assumptions",#N/A,FALSE,"Model"}</definedName>
    <definedName name="___ww1_1_3_1" hidden="1">{"Assumptions",#N/A,FALSE,"Model"}</definedName>
    <definedName name="___ww1_1_4" localSheetId="1" hidden="1">{"Assumptions",#N/A,FALSE,"Model"}</definedName>
    <definedName name="___ww1_1_4" hidden="1">{"Assumptions",#N/A,FALSE,"Model"}</definedName>
    <definedName name="___ww1_2" localSheetId="1" hidden="1">{"Assumptions",#N/A,FALSE,"Model"}</definedName>
    <definedName name="___ww1_2" hidden="1">{"Assumptions",#N/A,FALSE,"Model"}</definedName>
    <definedName name="___ww1_2_1" localSheetId="1" hidden="1">{"Assumptions",#N/A,FALSE,"Model"}</definedName>
    <definedName name="___ww1_2_1" hidden="1">{"Assumptions",#N/A,FALSE,"Model"}</definedName>
    <definedName name="___ww1_2_1_1" localSheetId="1" hidden="1">{"Assumptions",#N/A,FALSE,"Model"}</definedName>
    <definedName name="___ww1_2_1_1" hidden="1">{"Assumptions",#N/A,FALSE,"Model"}</definedName>
    <definedName name="___ww1_2_1_1_1" localSheetId="1" hidden="1">{"Assumptions",#N/A,FALSE,"Model"}</definedName>
    <definedName name="___ww1_2_1_1_1" hidden="1">{"Assumptions",#N/A,FALSE,"Model"}</definedName>
    <definedName name="___ww1_2_2" localSheetId="1" hidden="1">{"Assumptions",#N/A,FALSE,"Model"}</definedName>
    <definedName name="___ww1_2_2" hidden="1">{"Assumptions",#N/A,FALSE,"Model"}</definedName>
    <definedName name="___ww1_2_2_1" localSheetId="1" hidden="1">{"Assumptions",#N/A,FALSE,"Model"}</definedName>
    <definedName name="___ww1_2_2_1" hidden="1">{"Assumptions",#N/A,FALSE,"Model"}</definedName>
    <definedName name="___ww1_2_3" localSheetId="1" hidden="1">{"Assumptions",#N/A,FALSE,"Model"}</definedName>
    <definedName name="___ww1_2_3" hidden="1">{"Assumptions",#N/A,FALSE,"Model"}</definedName>
    <definedName name="___ww1_3" localSheetId="1" hidden="1">{"Assumptions",#N/A,FALSE,"Model"}</definedName>
    <definedName name="___ww1_3" hidden="1">{"Assumptions",#N/A,FALSE,"Model"}</definedName>
    <definedName name="___ww1_3_1" localSheetId="1" hidden="1">{"Assumptions",#N/A,FALSE,"Model"}</definedName>
    <definedName name="___ww1_3_1" hidden="1">{"Assumptions",#N/A,FALSE,"Model"}</definedName>
    <definedName name="___ww1_3_1_1" localSheetId="1" hidden="1">{"Assumptions",#N/A,FALSE,"Model"}</definedName>
    <definedName name="___ww1_3_1_1" hidden="1">{"Assumptions",#N/A,FALSE,"Model"}</definedName>
    <definedName name="___ww1_3_1_1_1" localSheetId="1" hidden="1">{"Assumptions",#N/A,FALSE,"Model"}</definedName>
    <definedName name="___ww1_3_1_1_1" hidden="1">{"Assumptions",#N/A,FALSE,"Model"}</definedName>
    <definedName name="___ww1_3_2" localSheetId="1" hidden="1">{"Assumptions",#N/A,FALSE,"Model"}</definedName>
    <definedName name="___ww1_3_2" hidden="1">{"Assumptions",#N/A,FALSE,"Model"}</definedName>
    <definedName name="___ww1_3_2_1" localSheetId="1" hidden="1">{"Assumptions",#N/A,FALSE,"Model"}</definedName>
    <definedName name="___ww1_3_2_1" hidden="1">{"Assumptions",#N/A,FALSE,"Model"}</definedName>
    <definedName name="___ww1_3_3" localSheetId="1" hidden="1">{"Assumptions",#N/A,FALSE,"Model"}</definedName>
    <definedName name="___ww1_3_3" hidden="1">{"Assumptions",#N/A,FALSE,"Model"}</definedName>
    <definedName name="___ww1_4" localSheetId="1" hidden="1">{"Assumptions",#N/A,FALSE,"Model"}</definedName>
    <definedName name="___ww1_4" hidden="1">{"Assumptions",#N/A,FALSE,"Model"}</definedName>
    <definedName name="___ww1_4_1" localSheetId="1" hidden="1">{"Assumptions",#N/A,FALSE,"Model"}</definedName>
    <definedName name="___ww1_4_1" hidden="1">{"Assumptions",#N/A,FALSE,"Model"}</definedName>
    <definedName name="___ww1_4_1_1" localSheetId="1" hidden="1">{"Assumptions",#N/A,FALSE,"Model"}</definedName>
    <definedName name="___ww1_4_1_1" hidden="1">{"Assumptions",#N/A,FALSE,"Model"}</definedName>
    <definedName name="___ww1_4_1_1_1" localSheetId="1" hidden="1">{"Assumptions",#N/A,FALSE,"Model"}</definedName>
    <definedName name="___ww1_4_1_1_1" hidden="1">{"Assumptions",#N/A,FALSE,"Model"}</definedName>
    <definedName name="___ww1_4_2" localSheetId="1" hidden="1">{"Assumptions",#N/A,FALSE,"Model"}</definedName>
    <definedName name="___ww1_4_2" hidden="1">{"Assumptions",#N/A,FALSE,"Model"}</definedName>
    <definedName name="___ww1_4_2_1" localSheetId="1" hidden="1">{"Assumptions",#N/A,FALSE,"Model"}</definedName>
    <definedName name="___ww1_4_2_1" hidden="1">{"Assumptions",#N/A,FALSE,"Model"}</definedName>
    <definedName name="___ww1_4_3" localSheetId="1" hidden="1">{"Assumptions",#N/A,FALSE,"Model"}</definedName>
    <definedName name="___ww1_4_3" hidden="1">{"Assumptions",#N/A,FALSE,"Model"}</definedName>
    <definedName name="___ww1_5" localSheetId="1" hidden="1">{"Assumptions",#N/A,FALSE,"Model"}</definedName>
    <definedName name="___ww1_5" hidden="1">{"Assumptions",#N/A,FALSE,"Model"}</definedName>
    <definedName name="___ww1_5_1" localSheetId="1" hidden="1">{"Assumptions",#N/A,FALSE,"Model"}</definedName>
    <definedName name="___ww1_5_1" hidden="1">{"Assumptions",#N/A,FALSE,"Model"}</definedName>
    <definedName name="___ww1_5_1_1" localSheetId="1" hidden="1">{"Assumptions",#N/A,FALSE,"Model"}</definedName>
    <definedName name="___ww1_5_1_1" hidden="1">{"Assumptions",#N/A,FALSE,"Model"}</definedName>
    <definedName name="___ww1_5_1_1_1" localSheetId="1" hidden="1">{"Assumptions",#N/A,FALSE,"Model"}</definedName>
    <definedName name="___ww1_5_1_1_1" hidden="1">{"Assumptions",#N/A,FALSE,"Model"}</definedName>
    <definedName name="___ww1_5_2" localSheetId="1" hidden="1">{"Assumptions",#N/A,FALSE,"Model"}</definedName>
    <definedName name="___ww1_5_2" hidden="1">{"Assumptions",#N/A,FALSE,"Model"}</definedName>
    <definedName name="___ww1_5_2_1" localSheetId="1" hidden="1">{"Assumptions",#N/A,FALSE,"Model"}</definedName>
    <definedName name="___ww1_5_2_1" hidden="1">{"Assumptions",#N/A,FALSE,"Model"}</definedName>
    <definedName name="___ww1_5_3" localSheetId="1" hidden="1">{"Assumptions",#N/A,FALSE,"Model"}</definedName>
    <definedName name="___ww1_5_3" hidden="1">{"Assumptions",#N/A,FALSE,"Model"}</definedName>
    <definedName name="__123Graph_A" localSheetId="1" hidden="1">#REF!</definedName>
    <definedName name="__123Graph_A" hidden="1">[4]rates!#REF!</definedName>
    <definedName name="__123Graph_AANIDRO" localSheetId="1" hidden="1">#REF!</definedName>
    <definedName name="__123Graph_AANIDRO" hidden="1">[5]PRODUCAO!$C$4:$F$4</definedName>
    <definedName name="__123Graph_AChart1" localSheetId="1" hidden="1">#REF!</definedName>
    <definedName name="__123Graph_AChart1" hidden="1">[6]A!#REF!</definedName>
    <definedName name="__123Graph_AChart2" localSheetId="1" hidden="1">#REF!</definedName>
    <definedName name="__123Graph_AChart2" hidden="1">[6]A!#REF!</definedName>
    <definedName name="__123Graph_AChart3" localSheetId="1" hidden="1">#REF!</definedName>
    <definedName name="__123Graph_AChart3" hidden="1">[6]A!#REF!</definedName>
    <definedName name="__123Graph_AChart4" localSheetId="1" hidden="1">#REF!</definedName>
    <definedName name="__123Graph_AChart4" hidden="1">[6]A!#REF!</definedName>
    <definedName name="__123Graph_AChart5" localSheetId="1" hidden="1">#REF!</definedName>
    <definedName name="__123Graph_AChart5" hidden="1">[6]A!#REF!</definedName>
    <definedName name="__123Graph_AChart6" localSheetId="1" hidden="1">#REF!</definedName>
    <definedName name="__123Graph_AChart6" hidden="1">[6]A!#REF!</definedName>
    <definedName name="__123Graph_AChart7" localSheetId="1" hidden="1">#REF!</definedName>
    <definedName name="__123Graph_AChart7" hidden="1">[6]A!#REF!</definedName>
    <definedName name="__123Graph_ACURRENT" localSheetId="1" hidden="1">#REF!</definedName>
    <definedName name="__123Graph_ACURRENT" hidden="1">[7]RUL2!$E$289:$E$326</definedName>
    <definedName name="__123Graph_AGraph3" localSheetId="1" hidden="1">#REF!</definedName>
    <definedName name="__123Graph_AGraph3" hidden="1">[8]irr!#REF!</definedName>
    <definedName name="__123Graph_AHIALCOOL" localSheetId="1" hidden="1">#REF!</definedName>
    <definedName name="__123Graph_AHIALCOOL" hidden="1">[5]PRODUCAO!$C$8:$F$8</definedName>
    <definedName name="__123Graph_AHIDRATADO" localSheetId="1" hidden="1">#REF!</definedName>
    <definedName name="__123Graph_AHIDRATADO" hidden="1">[5]PRODUCAO!$C$6:$F$6</definedName>
    <definedName name="__123Graph_ASACAS" localSheetId="1" hidden="1">#REF!</definedName>
    <definedName name="__123Graph_ASACAS" hidden="1">[5]PRODUCAO!$C$11:$F$11</definedName>
    <definedName name="__123Graph_A損益分岐点" localSheetId="1" hidden="1">#REF!</definedName>
    <definedName name="__123Graph_A損益分岐点" hidden="1">[9]計画!#REF!</definedName>
    <definedName name="__123Graph_B" localSheetId="1" hidden="1">#REF!</definedName>
    <definedName name="__123Graph_B" hidden="1">[4]rates!#REF!</definedName>
    <definedName name="__123Graph_BChart1" localSheetId="1" hidden="1">#REF!</definedName>
    <definedName name="__123Graph_BChart1" hidden="1">[6]A!#REF!</definedName>
    <definedName name="__123Graph_BChart2" localSheetId="1" hidden="1">#REF!</definedName>
    <definedName name="__123Graph_BChart2" hidden="1">[6]A!#REF!</definedName>
    <definedName name="__123Graph_BChart3" localSheetId="1" hidden="1">#REF!</definedName>
    <definedName name="__123Graph_BChart3" hidden="1">[6]A!#REF!</definedName>
    <definedName name="__123Graph_BChart4" localSheetId="1" hidden="1">#REF!</definedName>
    <definedName name="__123Graph_BChart4" hidden="1">[6]A!#REF!</definedName>
    <definedName name="__123Graph_BChart5" localSheetId="1" hidden="1">#REF!</definedName>
    <definedName name="__123Graph_BChart5" hidden="1">[6]A!#REF!</definedName>
    <definedName name="__123Graph_BChart6" localSheetId="1" hidden="1">#REF!</definedName>
    <definedName name="__123Graph_BChart6" hidden="1">[6]A!#REF!</definedName>
    <definedName name="__123Graph_BChart7" localSheetId="1" hidden="1">#REF!</definedName>
    <definedName name="__123Graph_BChart7" hidden="1">[6]A!#REF!</definedName>
    <definedName name="__123Graph_BCurrent" localSheetId="1" hidden="1">#REF!</definedName>
    <definedName name="__123Graph_BCurrent" hidden="1">[6]A!#REF!</definedName>
    <definedName name="__123Graph_BGraph3" localSheetId="1" hidden="1">#REF!</definedName>
    <definedName name="__123Graph_BGraph3" hidden="1">[8]irr!#REF!</definedName>
    <definedName name="__123Graph_B損益分岐点" localSheetId="1" hidden="1">#REF!</definedName>
    <definedName name="__123Graph_B損益分岐点" hidden="1">[9]計画!#REF!</definedName>
    <definedName name="__123Graph_C" localSheetId="1" hidden="1">#REF!</definedName>
    <definedName name="__123Graph_C" hidden="1">[4]rates!#REF!</definedName>
    <definedName name="__123Graph_CChart1" localSheetId="1" hidden="1">#REF!</definedName>
    <definedName name="__123Graph_CChart1" hidden="1">[6]A!#REF!</definedName>
    <definedName name="__123Graph_CChart2" localSheetId="1" hidden="1">#REF!</definedName>
    <definedName name="__123Graph_CChart2" hidden="1">[6]A!#REF!</definedName>
    <definedName name="__123Graph_CChart3" localSheetId="1" hidden="1">#REF!</definedName>
    <definedName name="__123Graph_CChart3" hidden="1">[6]A!#REF!</definedName>
    <definedName name="__123Graph_CChart4" localSheetId="1" hidden="1">#REF!</definedName>
    <definedName name="__123Graph_CChart4" hidden="1">[6]A!#REF!</definedName>
    <definedName name="__123Graph_CChart5" localSheetId="1" hidden="1">#REF!</definedName>
    <definedName name="__123Graph_CChart5" hidden="1">[6]A!#REF!</definedName>
    <definedName name="__123Graph_CChart6" localSheetId="1" hidden="1">#REF!</definedName>
    <definedName name="__123Graph_CChart6" hidden="1">[6]A!#REF!</definedName>
    <definedName name="__123Graph_CChart7" localSheetId="1" hidden="1">#REF!</definedName>
    <definedName name="__123Graph_CChart7" hidden="1">[6]A!#REF!</definedName>
    <definedName name="__123Graph_CCURRENT" localSheetId="1" hidden="1">#REF!</definedName>
    <definedName name="__123Graph_CCURRENT" hidden="1">[10]recv!#REF!</definedName>
    <definedName name="__123Graph_CGraph3" localSheetId="1" hidden="1">#REF!</definedName>
    <definedName name="__123Graph_CGraph3" hidden="1">[8]irr!#REF!</definedName>
    <definedName name="__123Graph_C損益分岐点" localSheetId="1" hidden="1">#REF!</definedName>
    <definedName name="__123Graph_C損益分岐点" hidden="1">[9]計画!#REF!</definedName>
    <definedName name="__123Graph_D" localSheetId="1" hidden="1">#REF!</definedName>
    <definedName name="__123Graph_D" hidden="1">[4]rates!#REF!</definedName>
    <definedName name="__123Graph_DChart1" localSheetId="1" hidden="1">#REF!</definedName>
    <definedName name="__123Graph_DChart1" hidden="1">[6]A!#REF!</definedName>
    <definedName name="__123Graph_DChart2" localSheetId="1" hidden="1">#REF!</definedName>
    <definedName name="__123Graph_DChart2" hidden="1">[6]A!#REF!</definedName>
    <definedName name="__123Graph_DChart3" localSheetId="1" hidden="1">#REF!</definedName>
    <definedName name="__123Graph_DChart3" hidden="1">[6]A!#REF!</definedName>
    <definedName name="__123Graph_DChart4" localSheetId="1" hidden="1">#REF!</definedName>
    <definedName name="__123Graph_DChart4" hidden="1">[6]A!#REF!</definedName>
    <definedName name="__123Graph_DChart5" localSheetId="1" hidden="1">#REF!</definedName>
    <definedName name="__123Graph_DChart5" hidden="1">[6]A!#REF!</definedName>
    <definedName name="__123Graph_DChart6" localSheetId="1" hidden="1">#REF!</definedName>
    <definedName name="__123Graph_DChart6" hidden="1">[6]A!#REF!</definedName>
    <definedName name="__123Graph_DChart7" localSheetId="1" hidden="1">#REF!</definedName>
    <definedName name="__123Graph_DChart7" hidden="1">[6]A!#REF!</definedName>
    <definedName name="__123Graph_DCURRENT" localSheetId="1" hidden="1">#REF!</definedName>
    <definedName name="__123Graph_DCURRENT" hidden="1">[10]recv!#REF!</definedName>
    <definedName name="__123Graph_D損益分岐点" localSheetId="1" hidden="1">#REF!</definedName>
    <definedName name="__123Graph_D損益分岐点" hidden="1">[9]計画!#REF!</definedName>
    <definedName name="__123Graph_E" localSheetId="1" hidden="1">#REF!</definedName>
    <definedName name="__123Graph_E" hidden="1">[4]rates!#REF!</definedName>
    <definedName name="__123Graph_EChart1" localSheetId="1" hidden="1">#REF!</definedName>
    <definedName name="__123Graph_EChart1" hidden="1">[6]A!#REF!</definedName>
    <definedName name="__123Graph_EChart2" localSheetId="1" hidden="1">#REF!</definedName>
    <definedName name="__123Graph_EChart2" hidden="1">[6]A!#REF!</definedName>
    <definedName name="__123Graph_EChart3" localSheetId="1" hidden="1">#REF!</definedName>
    <definedName name="__123Graph_EChart3" hidden="1">[6]A!#REF!</definedName>
    <definedName name="__123Graph_EChart4" localSheetId="1" hidden="1">#REF!</definedName>
    <definedName name="__123Graph_EChart4" hidden="1">[6]A!#REF!</definedName>
    <definedName name="__123Graph_EChart5" localSheetId="1" hidden="1">#REF!</definedName>
    <definedName name="__123Graph_EChart5" hidden="1">[6]A!#REF!</definedName>
    <definedName name="__123Graph_EChart6" localSheetId="1" hidden="1">#REF!</definedName>
    <definedName name="__123Graph_EChart6" hidden="1">[6]A!#REF!</definedName>
    <definedName name="__123Graph_EChart7" localSheetId="1" hidden="1">#REF!</definedName>
    <definedName name="__123Graph_EChart7" hidden="1">[6]A!#REF!</definedName>
    <definedName name="__123Graph_ECurrent" localSheetId="1" hidden="1">#REF!</definedName>
    <definedName name="__123Graph_ECurrent" hidden="1">[6]A!#REF!</definedName>
    <definedName name="__123Graph_F" localSheetId="1" hidden="1">#REF!</definedName>
    <definedName name="__123Graph_F" hidden="1">[4]rates!#REF!</definedName>
    <definedName name="__123Graph_X" localSheetId="1" hidden="1">#REF!</definedName>
    <definedName name="__123Graph_X" hidden="1">'[11]2.'!#REF!</definedName>
    <definedName name="__123Graph_XANIDRO" localSheetId="1" hidden="1">#REF!</definedName>
    <definedName name="__123Graph_XANIDRO" hidden="1">[5]PRODUCAO!$C$3:$F$3</definedName>
    <definedName name="__123Graph_XChart1" localSheetId="1" hidden="1">#REF!</definedName>
    <definedName name="__123Graph_XChart1" hidden="1">[6]A!#REF!</definedName>
    <definedName name="__123Graph_XChart2" localSheetId="1" hidden="1">#REF!</definedName>
    <definedName name="__123Graph_XChart2" hidden="1">[6]A!#REF!</definedName>
    <definedName name="__123Graph_XChart3" localSheetId="1" hidden="1">#REF!</definedName>
    <definedName name="__123Graph_XChart3" hidden="1">[6]A!#REF!</definedName>
    <definedName name="__123Graph_XChart4" localSheetId="1" hidden="1">#REF!</definedName>
    <definedName name="__123Graph_XChart4" hidden="1">[6]A!#REF!</definedName>
    <definedName name="__123Graph_XChart5" localSheetId="1" hidden="1">#REF!</definedName>
    <definedName name="__123Graph_XChart5" hidden="1">[6]A!#REF!</definedName>
    <definedName name="__123Graph_XChart6" localSheetId="1" hidden="1">#REF!</definedName>
    <definedName name="__123Graph_XChart6" hidden="1">[6]A!#REF!</definedName>
    <definedName name="__123Graph_XChart7" localSheetId="1" hidden="1">#REF!</definedName>
    <definedName name="__123Graph_XChart7" hidden="1">[6]A!#REF!</definedName>
    <definedName name="__123Graph_XCURRENT" localSheetId="1" hidden="1">#REF!</definedName>
    <definedName name="__123Graph_XCURRENT" hidden="1">[7]RUL2!$A$289:$A$326</definedName>
    <definedName name="__123Graph_XGraph3" localSheetId="1" hidden="1">#REF!</definedName>
    <definedName name="__123Graph_XGraph3" hidden="1">[8]irr!#REF!</definedName>
    <definedName name="__123Graph_XHIALCOOL" localSheetId="1" hidden="1">#REF!</definedName>
    <definedName name="__123Graph_XHIALCOOL" hidden="1">[5]PRODUCAO!$C$3:$F$3</definedName>
    <definedName name="__123Graph_XHIDRATADO" localSheetId="1" hidden="1">#REF!</definedName>
    <definedName name="__123Graph_XHIDRATADO" hidden="1">[5]PRODUCAO!$C$3:$F$3</definedName>
    <definedName name="__123Graph_XSACAS" localSheetId="1" hidden="1">#REF!</definedName>
    <definedName name="__123Graph_XSACAS" hidden="1">[5]PRODUCAO!$C$3:$F$3</definedName>
    <definedName name="__123Graph_XTBSSSREV" localSheetId="1" hidden="1">#REF!</definedName>
    <definedName name="__123Graph_XTBSSSREV" hidden="1">[12]REP03CNN!#REF!</definedName>
    <definedName name="__123Graph_X損益分岐点" localSheetId="1" hidden="1">#REF!</definedName>
    <definedName name="__123Graph_X損益分岐点" hidden="1">[9]計画!#REF!</definedName>
    <definedName name="__DRE0700" localSheetId="1" hidden="1">{"'PXR_6500'!$A$1:$I$124"}</definedName>
    <definedName name="__DRE0700" hidden="1">{"'PXR_6500'!$A$1:$I$124"}</definedName>
    <definedName name="__FDS_HYPERLINK_TOGGLE_STATE__" hidden="1">"ON"</definedName>
    <definedName name="__FDS_UNIQUE_RANGE_ID_GENERATOR_COUNTER" hidden="1">1</definedName>
    <definedName name="__new1" localSheetId="1" hidden="1">{"review",#N/A,FALSE,"FACTSHT"}</definedName>
    <definedName name="__new1" hidden="1">{"review",#N/A,FALSE,"FACTSHT"}</definedName>
    <definedName name="__nmr1" localSheetId="1" hidden="1">#REF!</definedName>
    <definedName name="__nmr1" hidden="1">[2]A!#REF!</definedName>
    <definedName name="__SC984" localSheetId="1">#REF!</definedName>
    <definedName name="__SC984">[1]SC984!$A$1:$B$947</definedName>
    <definedName name="__ww1" localSheetId="1" hidden="1">{"Assumptions",#N/A,FALSE,"Model"}</definedName>
    <definedName name="__ww1" hidden="1">{"Assumptions",#N/A,FALSE,"Model"}</definedName>
    <definedName name="__ww1_1" localSheetId="1" hidden="1">{"Assumptions",#N/A,FALSE,"Model"}</definedName>
    <definedName name="__ww1_1" hidden="1">{"Assumptions",#N/A,FALSE,"Model"}</definedName>
    <definedName name="__ww1_1_1" localSheetId="1" hidden="1">{"Assumptions",#N/A,FALSE,"Model"}</definedName>
    <definedName name="__ww1_1_1" hidden="1">{"Assumptions",#N/A,FALSE,"Model"}</definedName>
    <definedName name="__ww1_1_1_1" localSheetId="1" hidden="1">{"Assumptions",#N/A,FALSE,"Model"}</definedName>
    <definedName name="__ww1_1_1_1" hidden="1">{"Assumptions",#N/A,FALSE,"Model"}</definedName>
    <definedName name="__ww1_1_1_1_1" localSheetId="1" hidden="1">{"Assumptions",#N/A,FALSE,"Model"}</definedName>
    <definedName name="__ww1_1_1_1_1" hidden="1">{"Assumptions",#N/A,FALSE,"Model"}</definedName>
    <definedName name="__ww1_1_2" localSheetId="1" hidden="1">{"Assumptions",#N/A,FALSE,"Model"}</definedName>
    <definedName name="__ww1_1_2" hidden="1">{"Assumptions",#N/A,FALSE,"Model"}</definedName>
    <definedName name="__ww1_1_2_1" localSheetId="1" hidden="1">{"Assumptions",#N/A,FALSE,"Model"}</definedName>
    <definedName name="__ww1_1_2_1" hidden="1">{"Assumptions",#N/A,FALSE,"Model"}</definedName>
    <definedName name="__ww1_1_3" localSheetId="1" hidden="1">{"Assumptions",#N/A,FALSE,"Model"}</definedName>
    <definedName name="__ww1_1_3" hidden="1">{"Assumptions",#N/A,FALSE,"Model"}</definedName>
    <definedName name="__ww1_1_3_1" localSheetId="1" hidden="1">{"Assumptions",#N/A,FALSE,"Model"}</definedName>
    <definedName name="__ww1_1_3_1" hidden="1">{"Assumptions",#N/A,FALSE,"Model"}</definedName>
    <definedName name="__ww1_1_4" localSheetId="1" hidden="1">{"Assumptions",#N/A,FALSE,"Model"}</definedName>
    <definedName name="__ww1_1_4" hidden="1">{"Assumptions",#N/A,FALSE,"Model"}</definedName>
    <definedName name="__ww1_2" localSheetId="1" hidden="1">{"Assumptions",#N/A,FALSE,"Model"}</definedName>
    <definedName name="__ww1_2" hidden="1">{"Assumptions",#N/A,FALSE,"Model"}</definedName>
    <definedName name="__ww1_2_1" localSheetId="1" hidden="1">{"Assumptions",#N/A,FALSE,"Model"}</definedName>
    <definedName name="__ww1_2_1" hidden="1">{"Assumptions",#N/A,FALSE,"Model"}</definedName>
    <definedName name="__ww1_2_1_1" localSheetId="1" hidden="1">{"Assumptions",#N/A,FALSE,"Model"}</definedName>
    <definedName name="__ww1_2_1_1" hidden="1">{"Assumptions",#N/A,FALSE,"Model"}</definedName>
    <definedName name="__ww1_2_1_1_1" localSheetId="1" hidden="1">{"Assumptions",#N/A,FALSE,"Model"}</definedName>
    <definedName name="__ww1_2_1_1_1" hidden="1">{"Assumptions",#N/A,FALSE,"Model"}</definedName>
    <definedName name="__ww1_2_2" localSheetId="1" hidden="1">{"Assumptions",#N/A,FALSE,"Model"}</definedName>
    <definedName name="__ww1_2_2" hidden="1">{"Assumptions",#N/A,FALSE,"Model"}</definedName>
    <definedName name="__ww1_2_2_1" localSheetId="1" hidden="1">{"Assumptions",#N/A,FALSE,"Model"}</definedName>
    <definedName name="__ww1_2_2_1" hidden="1">{"Assumptions",#N/A,FALSE,"Model"}</definedName>
    <definedName name="__ww1_2_3" localSheetId="1" hidden="1">{"Assumptions",#N/A,FALSE,"Model"}</definedName>
    <definedName name="__ww1_2_3" hidden="1">{"Assumptions",#N/A,FALSE,"Model"}</definedName>
    <definedName name="__ww1_3" localSheetId="1" hidden="1">{"Assumptions",#N/A,FALSE,"Model"}</definedName>
    <definedName name="__ww1_3" hidden="1">{"Assumptions",#N/A,FALSE,"Model"}</definedName>
    <definedName name="__ww1_3_1" localSheetId="1" hidden="1">{"Assumptions",#N/A,FALSE,"Model"}</definedName>
    <definedName name="__ww1_3_1" hidden="1">{"Assumptions",#N/A,FALSE,"Model"}</definedName>
    <definedName name="__ww1_3_1_1" localSheetId="1" hidden="1">{"Assumptions",#N/A,FALSE,"Model"}</definedName>
    <definedName name="__ww1_3_1_1" hidden="1">{"Assumptions",#N/A,FALSE,"Model"}</definedName>
    <definedName name="__ww1_3_1_1_1" localSheetId="1" hidden="1">{"Assumptions",#N/A,FALSE,"Model"}</definedName>
    <definedName name="__ww1_3_1_1_1" hidden="1">{"Assumptions",#N/A,FALSE,"Model"}</definedName>
    <definedName name="__ww1_3_2" localSheetId="1" hidden="1">{"Assumptions",#N/A,FALSE,"Model"}</definedName>
    <definedName name="__ww1_3_2" hidden="1">{"Assumptions",#N/A,FALSE,"Model"}</definedName>
    <definedName name="__ww1_3_2_1" localSheetId="1" hidden="1">{"Assumptions",#N/A,FALSE,"Model"}</definedName>
    <definedName name="__ww1_3_2_1" hidden="1">{"Assumptions",#N/A,FALSE,"Model"}</definedName>
    <definedName name="__ww1_3_3" localSheetId="1" hidden="1">{"Assumptions",#N/A,FALSE,"Model"}</definedName>
    <definedName name="__ww1_3_3" hidden="1">{"Assumptions",#N/A,FALSE,"Model"}</definedName>
    <definedName name="__ww1_4" localSheetId="1" hidden="1">{"Assumptions",#N/A,FALSE,"Model"}</definedName>
    <definedName name="__ww1_4" hidden="1">{"Assumptions",#N/A,FALSE,"Model"}</definedName>
    <definedName name="__ww1_4_1" localSheetId="1" hidden="1">{"Assumptions",#N/A,FALSE,"Model"}</definedName>
    <definedName name="__ww1_4_1" hidden="1">{"Assumptions",#N/A,FALSE,"Model"}</definedName>
    <definedName name="__ww1_4_1_1" localSheetId="1" hidden="1">{"Assumptions",#N/A,FALSE,"Model"}</definedName>
    <definedName name="__ww1_4_1_1" hidden="1">{"Assumptions",#N/A,FALSE,"Model"}</definedName>
    <definedName name="__ww1_4_1_1_1" localSheetId="1" hidden="1">{"Assumptions",#N/A,FALSE,"Model"}</definedName>
    <definedName name="__ww1_4_1_1_1" hidden="1">{"Assumptions",#N/A,FALSE,"Model"}</definedName>
    <definedName name="__ww1_4_2" localSheetId="1" hidden="1">{"Assumptions",#N/A,FALSE,"Model"}</definedName>
    <definedName name="__ww1_4_2" hidden="1">{"Assumptions",#N/A,FALSE,"Model"}</definedName>
    <definedName name="__ww1_4_2_1" localSheetId="1" hidden="1">{"Assumptions",#N/A,FALSE,"Model"}</definedName>
    <definedName name="__ww1_4_2_1" hidden="1">{"Assumptions",#N/A,FALSE,"Model"}</definedName>
    <definedName name="__ww1_4_3" localSheetId="1" hidden="1">{"Assumptions",#N/A,FALSE,"Model"}</definedName>
    <definedName name="__ww1_4_3" hidden="1">{"Assumptions",#N/A,FALSE,"Model"}</definedName>
    <definedName name="__ww1_5" localSheetId="1" hidden="1">{"Assumptions",#N/A,FALSE,"Model"}</definedName>
    <definedName name="__ww1_5" hidden="1">{"Assumptions",#N/A,FALSE,"Model"}</definedName>
    <definedName name="__ww1_5_1" localSheetId="1" hidden="1">{"Assumptions",#N/A,FALSE,"Model"}</definedName>
    <definedName name="__ww1_5_1" hidden="1">{"Assumptions",#N/A,FALSE,"Model"}</definedName>
    <definedName name="__ww1_5_1_1" localSheetId="1" hidden="1">{"Assumptions",#N/A,FALSE,"Model"}</definedName>
    <definedName name="__ww1_5_1_1" hidden="1">{"Assumptions",#N/A,FALSE,"Model"}</definedName>
    <definedName name="__ww1_5_1_1_1" localSheetId="1" hidden="1">{"Assumptions",#N/A,FALSE,"Model"}</definedName>
    <definedName name="__ww1_5_1_1_1" hidden="1">{"Assumptions",#N/A,FALSE,"Model"}</definedName>
    <definedName name="__ww1_5_2" localSheetId="1" hidden="1">{"Assumptions",#N/A,FALSE,"Model"}</definedName>
    <definedName name="__ww1_5_2" hidden="1">{"Assumptions",#N/A,FALSE,"Model"}</definedName>
    <definedName name="__ww1_5_2_1" localSheetId="1" hidden="1">{"Assumptions",#N/A,FALSE,"Model"}</definedName>
    <definedName name="__ww1_5_2_1" hidden="1">{"Assumptions",#N/A,FALSE,"Model"}</definedName>
    <definedName name="__ww1_5_3" localSheetId="1" hidden="1">{"Assumptions",#N/A,FALSE,"Model"}</definedName>
    <definedName name="__ww1_5_3" hidden="1">{"Assumptions",#N/A,FALSE,"Model"}</definedName>
    <definedName name="_1__123Graph_ACHART_1A" localSheetId="1" hidden="1">#REF!</definedName>
    <definedName name="_1__123Graph_ACHART_1A" hidden="1">[4]rates!#REF!</definedName>
    <definedName name="_12__123Graph_ACHART_1" hidden="1">#REF!</definedName>
    <definedName name="_14__123Graph_ACHART_2" hidden="1">#REF!</definedName>
    <definedName name="_16__123Graph_BCHART_1" hidden="1">#REF!</definedName>
    <definedName name="_18__123Graph_BCHART_2" hidden="1">#REF!</definedName>
    <definedName name="_1st" localSheetId="1">#REF!</definedName>
    <definedName name="_1st">'[13]MDY Model'!$B$121</definedName>
    <definedName name="_2__123Graph_BCHART_1A" localSheetId="1" hidden="1">#REF!</definedName>
    <definedName name="_2__123Graph_BCHART_1A" hidden="1">[4]rates!#REF!</definedName>
    <definedName name="_20__123Graph_CCHART_1" hidden="1">#REF!</definedName>
    <definedName name="_22__123Graph_CCHART_2" hidden="1">#REF!</definedName>
    <definedName name="_24__123Graph_DCHART_1" hidden="1">#REF!</definedName>
    <definedName name="_26__123Graph_DCHART_2" hidden="1">#REF!</definedName>
    <definedName name="_28__123Graph_XCHART_1" hidden="1">#REF!</definedName>
    <definedName name="_2nd" localSheetId="1">#REF!</definedName>
    <definedName name="_2nd">'[13]MDY Model'!$B$122</definedName>
    <definedName name="_3__123Graph_CCHART_1A" localSheetId="1" hidden="1">#REF!</definedName>
    <definedName name="_3__123Graph_CCHART_1A" hidden="1">[4]rates!#REF!</definedName>
    <definedName name="_3__123Graph_ECHART_6" hidden="1">#REF!</definedName>
    <definedName name="_30__123Graph_XCHART_2" hidden="1">#REF!</definedName>
    <definedName name="_3rd" localSheetId="1">#REF!</definedName>
    <definedName name="_3rd">'[13]MDY Model'!$B$123</definedName>
    <definedName name="_4__123Graph_DCHART_1A" localSheetId="1" hidden="1">#REF!</definedName>
    <definedName name="_4__123Graph_DCHART_1A" hidden="1">[4]rates!#REF!</definedName>
    <definedName name="_4BANK_COVENANTS" localSheetId="1">#REF!</definedName>
    <definedName name="_4BANK_COVENANTS">'[14]Covenants by quarter'!$G$1:$Q$31</definedName>
    <definedName name="_4th" localSheetId="1">#REF!</definedName>
    <definedName name="_4th">'[13]MDY Model'!$B$124</definedName>
    <definedName name="_5__123Graph_ECHART_1A" localSheetId="1" hidden="1">#REF!</definedName>
    <definedName name="_5__123Graph_ECHART_1A" hidden="1">[4]rates!#REF!</definedName>
    <definedName name="_6__123Graph_FCHART_1A" localSheetId="1" hidden="1">#REF!</definedName>
    <definedName name="_6__123Graph_FCHART_1A" hidden="1">[4]rates!#REF!</definedName>
    <definedName name="_AccountLanguage">"EN"</definedName>
    <definedName name="_AMO_ContentDefinition_533030473" hidden="1">"'Partitions:9'"</definedName>
    <definedName name="_AMO_ContentDefinition_533030473.0" hidden="1">"'&lt;ContentDefinition name=""SASApp:BW.LEVLOAN_20150330"" rsid=""533030473"" type=""DataSet"" format=""ReportXml"" imgfmt=""ActiveX"" created=""03/30/2015 14:07:52"" modifed=""03/30/2015 14:07:52"" user=""Brian L Williams"" apply=""False"" css=""C:\Progr'"</definedName>
    <definedName name="_AMO_ContentDefinition_533030473.1" hidden="1">"'am Files\SASHome\SASAddinforMicrosoftOffice\5.1\Styles\AMODefault.css"" range=""SASApp_BW_LEVLOAN_20150330_2"" auto=""False"" xTime=""00:00:00.0800080"" rTime=""00:00:02.6602660"" bgnew=""False"" nFmt=""False"" grphSet=""True"" imgY=""0"" imgX=""0""'"</definedName>
    <definedName name="_AMO_ContentDefinition_533030473.2" hidden="1">"' redirect=""False""&gt;_x000D_
  &lt;files /&gt;_x000D_
  &lt;parents /&gt;_x000D_
  &lt;children /&gt;_x000D_
  &lt;param n=""AMO_Version"" v=""7.1"" /&gt;_x000D_
  &lt;param n=""DisplayName"" v=""SASApp:BW.LEVLOAN_20150330"" /&gt;_x000D_
  &lt;param n=""DisplayType"" v=""Data Set"" /&gt;_x000D_
  &lt;param n=""DataSourceType"" v='"</definedName>
    <definedName name="_AMO_ContentDefinition_533030473.3" hidden="1">"'""SAS DATASET"" /&gt;_x000D_
  &lt;param n=""SASFilter"" v="""" /&gt;_x000D_
  &lt;param n=""MoreSheetsForRows"" v=""True"" /&gt;_x000D_
  &lt;param n=""PageSize"" v=""500"" /&gt;_x000D_
  &lt;param n=""ShowRowNumbers"" v=""True"" /&gt;_x000D_
  &lt;param n=""ShowInfoInSheet"" v=""False"" /&gt;_x000D_
  &lt;param n=""Cr'"</definedName>
    <definedName name="_AMO_ContentDefinition_533030473.4" hidden="1">"'edKey"" v=""LEVLOAN_20150330&amp;#x1;SASApp&amp;#x1;BW"" /&gt;_x000D_
  &lt;param n=""ClassName"" v=""SAS.OfficeAddin.DataViewItem"" /&gt;_x000D_
  &lt;param n=""ServerName"" v=""SASApp"" /&gt;_x000D_
  &lt;param n=""DataSource"" v=""&amp;lt;SasDataSource Version=&amp;quot;4.2&amp;quot; Type=&amp;quot;SAS.Serv'"</definedName>
    <definedName name="_AMO_ContentDefinition_533030473.5" hidden="1">"'ers.Dataset&amp;quot; Svr=&amp;quot;SASApp&amp;quot; Lib=&amp;quot;BW&amp;quot; Libname=&amp;quot;BW&amp;quot; FilterDS=&amp;quot;&amp;amp;lt;?xml version=&amp;amp;quot;1.0&amp;amp;quot; encoding=&amp;amp;quot;utf-16&amp;amp;quot;?&amp;amp;gt;&amp;amp;lt;FilterTree&amp;amp;gt;&amp;amp;lt;TreeRoot /&amp;amp;gt;&amp;amp;lt;/Fil'"</definedName>
    <definedName name="_AMO_ContentDefinition_533030473.6" hidden="1">"'terTree&amp;amp;gt;&amp;quot; ColSelFlg=&amp;quot;0&amp;quot; Name=&amp;quot;LEVLOAN_20150330&amp;quot; /&amp;gt;"" /&gt;_x000D_
  &lt;param n=""ExcelTableColumnCount"" v=""28"" /&gt;_x000D_
  &lt;param n=""ExcelTableRowCount"" v=""454"" /&gt;_x000D_
  &lt;param n=""DataRowCount"" v=""454"" /&gt;_x000D_
  &lt;param n=""Dat'"</definedName>
    <definedName name="_AMO_ContentDefinition_533030473.7" hidden="1">"'aColCount"" v=""27"" /&gt;_x000D_
  &lt;param n=""ObsColumn"" v=""true"" /&gt;_x000D_
  &lt;param n=""ExcelFormattingHash"" v=""-1887557661"" /&gt;_x000D_
  &lt;param n=""ExcelFormatting"" v=""Automatic"" /&gt;_x000D_
  &lt;ExcelXMLOptions AdjColWidths=""True"" RowOpt=""InsertCells"" ColOpt=""Inse'"</definedName>
    <definedName name="_AMO_ContentDefinition_533030473.8" hidden="1">"'rtCells"" /&gt;_x000D_
&lt;/ContentDefinition&gt;'"</definedName>
    <definedName name="_AMO_ContentLocation_533030473__A1" hidden="1">"'Partitions:2'"</definedName>
    <definedName name="_AMO_ContentLocation_533030473__A1.0" hidden="1">"'&lt;ContentLocation path=""A1"" rsid=""533030473"" tag="""" fid=""0""&gt;_x000D_
  &lt;param n=""_NumRows"" v=""455"" /&gt;_x000D_
  &lt;param n=""_NumCols"" v=""28"" /&gt;_x000D_
  &lt;param n=""SASDataState"" v=""none"" /&gt;_x000D_
  &lt;param n=""SASDataStart"" v=""1"" /&gt;_x000D_
  &lt;param n=""SASDataE'"</definedName>
    <definedName name="_AMO_ContentLocation_533030473__A1.1" hidden="1">"'nd"" v=""454"" /&gt;_x000D_
&lt;/ContentLocation&gt;'"</definedName>
    <definedName name="_AMO_SingleObject_533030473__A1" hidden="1">#REF!</definedName>
    <definedName name="_AMO_UniqueIdentifier" hidden="1">"'a0804b25-3976-4365-b5fc-c3afc19f463f'"</definedName>
    <definedName name="_AMO_XmlVersion" hidden="1">"'1'"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1825FD40022A418D9101120F7C9E90B4.edm" hidden="1">#REF!</definedName>
    <definedName name="_bdm.1B8C5E7888CB4CC79B9F4D0A199B8B99.edm" hidden="1">#REF!</definedName>
    <definedName name="_bdm.6388D76133264D46BD6A140AF20FD375.edm" hidden="1">#REF!</definedName>
    <definedName name="_bdm.7F3B1CB0C3E847D8A8F04913226AC8CA.edm" hidden="1">#REF!</definedName>
    <definedName name="_bdm.BAF6B3CC8BBC4C3580CD3DE17379D13E.edm" hidden="1">#REF!</definedName>
    <definedName name="_bdm.FBC8F4734CD44B95848F689416B40C4F.edm" localSheetId="1" hidden="1">#REF!</definedName>
    <definedName name="_bdm.FBC8F4734CD44B95848F689416B40C4F.edm" hidden="1">[15]model!$A$1:$IV$65536</definedName>
    <definedName name="_bdm.ToolkitBookmark.1_30_03_11_02_40_PM.edm" localSheetId="1" hidden="1">#REF!</definedName>
    <definedName name="_bdm.ToolkitBookmark.1_30_03_11_02_40_PM.edm" hidden="1">'[16]SUMMARY HISTORY'!$J$22</definedName>
    <definedName name="_ColCount">27</definedName>
    <definedName name="_ColLabelMapping">"875934126"</definedName>
    <definedName name="_ColLabelVisible">"000001111"</definedName>
    <definedName name="_Dist_Bin" hidden="1">#REF!</definedName>
    <definedName name="_Dist_Values" hidden="1">#REF!</definedName>
    <definedName name="_DRE0700" localSheetId="1" hidden="1">{"'PXR_6500'!$A$1:$I$124"}</definedName>
    <definedName name="_DRE0700" hidden="1">{"'PXR_6500'!$A$1:$I$124"}</definedName>
    <definedName name="_Fill" hidden="1">#REF!</definedName>
    <definedName name="_xlnm._FilterDatabase" localSheetId="5" hidden="1">'Master Data (DO NOT EDIT)'!$A$1:$BP$148</definedName>
    <definedName name="_xlnm._FilterDatabase" localSheetId="1" hidden="1">'Notes - R&amp;O'!$A$1:$L$147</definedName>
    <definedName name="_xlnm._FilterDatabase" localSheetId="3" hidden="1">'Opp Check'!$A$4:$G$86</definedName>
    <definedName name="_xlnm._FilterDatabase" localSheetId="4" hidden="1">'Risk Check'!$A$15:$B$96</definedName>
    <definedName name="_xlnm._FilterDatabase" localSheetId="7" hidden="1">Rough!$O$5:$U$84</definedName>
    <definedName name="_xlnm._FilterDatabase" localSheetId="0" hidden="1">'YTD Financials Run Rate'!$A$27:$G$66</definedName>
    <definedName name="_xlnm._FilterDatabase" hidden="1">#REF!</definedName>
    <definedName name="_FlowType">"C"</definedName>
    <definedName name="_IncludeAccountNo">1</definedName>
    <definedName name="_IncludeAccountText">0</definedName>
    <definedName name="_IncludeDimName">0</definedName>
    <definedName name="_IncludeGroupName">0</definedName>
    <definedName name="_Key1" hidden="1">#REF!</definedName>
    <definedName name="_Key2" hidden="1">#REF!</definedName>
    <definedName name="_Keyn" hidden="1">#REF!</definedName>
    <definedName name="_new1" localSheetId="1" hidden="1">{"review",#N/A,FALSE,"FACTSHT"}</definedName>
    <definedName name="_new1" hidden="1">{"review",#N/A,FALSE,"FACTSHT"}</definedName>
    <definedName name="_nmr1" localSheetId="1" hidden="1">#REF!</definedName>
    <definedName name="_nmr1" hidden="1">[2]A!#REF!</definedName>
    <definedName name="_Order1" hidden="1">255</definedName>
    <definedName name="_Order2" hidden="1">255</definedName>
    <definedName name="_Parse_In" hidden="1">#REF!</definedName>
    <definedName name="_Parse_Out" hidden="1">#REF!</definedName>
    <definedName name="_pARSE_QUE" hidden="1">#REF!</definedName>
    <definedName name="_r" localSheetId="1" hidden="1">{"FS`s",#N/A,TRUE,"FS's";"Icome St",#N/A,TRUE,"Income St.";"Balance Sh",#N/A,TRUE,"Balance Sh.";"Gross Margin",#N/A,TRUE,"Gross Margin"}</definedName>
    <definedName name="_r" hidden="1">{"FS`s",#N/A,TRUE,"FS's";"Icome St",#N/A,TRUE,"Income St.";"Balance Sh",#N/A,TRUE,"Balance Sh.";"Gross Margin",#N/A,TRUE,"Gross Margin"}</definedName>
    <definedName name="_Regression_Int" hidden="1">1</definedName>
    <definedName name="_Regression_Out" hidden="1">#REF!</definedName>
    <definedName name="_Regression_X" localSheetId="1" hidden="1">#REF!</definedName>
    <definedName name="_Regression_X" hidden="1">[17]Basic!#REF!</definedName>
    <definedName name="_Regression_Y" hidden="1">#REF!</definedName>
    <definedName name="_RowCount">1043</definedName>
    <definedName name="_RowType">"A"</definedName>
    <definedName name="_SC984" localSheetId="1">#REF!</definedName>
    <definedName name="_SC984">[1]SC984!$A$1:$B$947</definedName>
    <definedName name="_ShortNamesInColumns">0</definedName>
    <definedName name="_ShortNamesInRows">0</definedName>
    <definedName name="_Sort" hidden="1">#REF!</definedName>
    <definedName name="_Sortn"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v" localSheetId="1" hidden="1">#REF!</definedName>
    <definedName name="_v" hidden="1">'[18]IS Summary-96'!$B$12:$AL$30</definedName>
    <definedName name="_ww1" localSheetId="1" hidden="1">{"Assumptions",#N/A,FALSE,"Model"}</definedName>
    <definedName name="_ww1" hidden="1">{"Assumptions",#N/A,FALSE,"Model"}</definedName>
    <definedName name="_ww1_1" localSheetId="1" hidden="1">{"Assumptions",#N/A,FALSE,"Model"}</definedName>
    <definedName name="_ww1_1" hidden="1">{"Assumptions",#N/A,FALSE,"Model"}</definedName>
    <definedName name="_ww1_1_1" localSheetId="1" hidden="1">{"Assumptions",#N/A,FALSE,"Model"}</definedName>
    <definedName name="_ww1_1_1" hidden="1">{"Assumptions",#N/A,FALSE,"Model"}</definedName>
    <definedName name="_ww1_1_1_1" localSheetId="1" hidden="1">{"Assumptions",#N/A,FALSE,"Model"}</definedName>
    <definedName name="_ww1_1_1_1" hidden="1">{"Assumptions",#N/A,FALSE,"Model"}</definedName>
    <definedName name="_ww1_1_1_1_1" localSheetId="1" hidden="1">{"Assumptions",#N/A,FALSE,"Model"}</definedName>
    <definedName name="_ww1_1_1_1_1" hidden="1">{"Assumptions",#N/A,FALSE,"Model"}</definedName>
    <definedName name="_ww1_1_2" localSheetId="1" hidden="1">{"Assumptions",#N/A,FALSE,"Model"}</definedName>
    <definedName name="_ww1_1_2" hidden="1">{"Assumptions",#N/A,FALSE,"Model"}</definedName>
    <definedName name="_ww1_1_2_1" localSheetId="1" hidden="1">{"Assumptions",#N/A,FALSE,"Model"}</definedName>
    <definedName name="_ww1_1_2_1" hidden="1">{"Assumptions",#N/A,FALSE,"Model"}</definedName>
    <definedName name="_ww1_1_3" localSheetId="1" hidden="1">{"Assumptions",#N/A,FALSE,"Model"}</definedName>
    <definedName name="_ww1_1_3" hidden="1">{"Assumptions",#N/A,FALSE,"Model"}</definedName>
    <definedName name="_ww1_1_3_1" localSheetId="1" hidden="1">{"Assumptions",#N/A,FALSE,"Model"}</definedName>
    <definedName name="_ww1_1_3_1" hidden="1">{"Assumptions",#N/A,FALSE,"Model"}</definedName>
    <definedName name="_ww1_1_4" localSheetId="1" hidden="1">{"Assumptions",#N/A,FALSE,"Model"}</definedName>
    <definedName name="_ww1_1_4" hidden="1">{"Assumptions",#N/A,FALSE,"Model"}</definedName>
    <definedName name="_ww1_2" localSheetId="1" hidden="1">{"Assumptions",#N/A,FALSE,"Model"}</definedName>
    <definedName name="_ww1_2" hidden="1">{"Assumptions",#N/A,FALSE,"Model"}</definedName>
    <definedName name="_ww1_2_1" localSheetId="1" hidden="1">{"Assumptions",#N/A,FALSE,"Model"}</definedName>
    <definedName name="_ww1_2_1" hidden="1">{"Assumptions",#N/A,FALSE,"Model"}</definedName>
    <definedName name="_ww1_2_1_1" localSheetId="1" hidden="1">{"Assumptions",#N/A,FALSE,"Model"}</definedName>
    <definedName name="_ww1_2_1_1" hidden="1">{"Assumptions",#N/A,FALSE,"Model"}</definedName>
    <definedName name="_ww1_2_1_1_1" localSheetId="1" hidden="1">{"Assumptions",#N/A,FALSE,"Model"}</definedName>
    <definedName name="_ww1_2_1_1_1" hidden="1">{"Assumptions",#N/A,FALSE,"Model"}</definedName>
    <definedName name="_ww1_2_2" localSheetId="1" hidden="1">{"Assumptions",#N/A,FALSE,"Model"}</definedName>
    <definedName name="_ww1_2_2" hidden="1">{"Assumptions",#N/A,FALSE,"Model"}</definedName>
    <definedName name="_ww1_2_2_1" localSheetId="1" hidden="1">{"Assumptions",#N/A,FALSE,"Model"}</definedName>
    <definedName name="_ww1_2_2_1" hidden="1">{"Assumptions",#N/A,FALSE,"Model"}</definedName>
    <definedName name="_ww1_2_3" localSheetId="1" hidden="1">{"Assumptions",#N/A,FALSE,"Model"}</definedName>
    <definedName name="_ww1_2_3" hidden="1">{"Assumptions",#N/A,FALSE,"Model"}</definedName>
    <definedName name="_ww1_3" localSheetId="1" hidden="1">{"Assumptions",#N/A,FALSE,"Model"}</definedName>
    <definedName name="_ww1_3" hidden="1">{"Assumptions",#N/A,FALSE,"Model"}</definedName>
    <definedName name="_ww1_3_1" localSheetId="1" hidden="1">{"Assumptions",#N/A,FALSE,"Model"}</definedName>
    <definedName name="_ww1_3_1" hidden="1">{"Assumptions",#N/A,FALSE,"Model"}</definedName>
    <definedName name="_ww1_3_1_1" localSheetId="1" hidden="1">{"Assumptions",#N/A,FALSE,"Model"}</definedName>
    <definedName name="_ww1_3_1_1" hidden="1">{"Assumptions",#N/A,FALSE,"Model"}</definedName>
    <definedName name="_ww1_3_1_1_1" localSheetId="1" hidden="1">{"Assumptions",#N/A,FALSE,"Model"}</definedName>
    <definedName name="_ww1_3_1_1_1" hidden="1">{"Assumptions",#N/A,FALSE,"Model"}</definedName>
    <definedName name="_ww1_3_2" localSheetId="1" hidden="1">{"Assumptions",#N/A,FALSE,"Model"}</definedName>
    <definedName name="_ww1_3_2" hidden="1">{"Assumptions",#N/A,FALSE,"Model"}</definedName>
    <definedName name="_ww1_3_2_1" localSheetId="1" hidden="1">{"Assumptions",#N/A,FALSE,"Model"}</definedName>
    <definedName name="_ww1_3_2_1" hidden="1">{"Assumptions",#N/A,FALSE,"Model"}</definedName>
    <definedName name="_ww1_3_3" localSheetId="1" hidden="1">{"Assumptions",#N/A,FALSE,"Model"}</definedName>
    <definedName name="_ww1_3_3" hidden="1">{"Assumptions",#N/A,FALSE,"Model"}</definedName>
    <definedName name="_ww1_4" localSheetId="1" hidden="1">{"Assumptions",#N/A,FALSE,"Model"}</definedName>
    <definedName name="_ww1_4" hidden="1">{"Assumptions",#N/A,FALSE,"Model"}</definedName>
    <definedName name="_ww1_4_1" localSheetId="1" hidden="1">{"Assumptions",#N/A,FALSE,"Model"}</definedName>
    <definedName name="_ww1_4_1" hidden="1">{"Assumptions",#N/A,FALSE,"Model"}</definedName>
    <definedName name="_ww1_4_1_1" localSheetId="1" hidden="1">{"Assumptions",#N/A,FALSE,"Model"}</definedName>
    <definedName name="_ww1_4_1_1" hidden="1">{"Assumptions",#N/A,FALSE,"Model"}</definedName>
    <definedName name="_ww1_4_1_1_1" localSheetId="1" hidden="1">{"Assumptions",#N/A,FALSE,"Model"}</definedName>
    <definedName name="_ww1_4_1_1_1" hidden="1">{"Assumptions",#N/A,FALSE,"Model"}</definedName>
    <definedName name="_ww1_4_2" localSheetId="1" hidden="1">{"Assumptions",#N/A,FALSE,"Model"}</definedName>
    <definedName name="_ww1_4_2" hidden="1">{"Assumptions",#N/A,FALSE,"Model"}</definedName>
    <definedName name="_ww1_4_2_1" localSheetId="1" hidden="1">{"Assumptions",#N/A,FALSE,"Model"}</definedName>
    <definedName name="_ww1_4_2_1" hidden="1">{"Assumptions",#N/A,FALSE,"Model"}</definedName>
    <definedName name="_ww1_4_3" localSheetId="1" hidden="1">{"Assumptions",#N/A,FALSE,"Model"}</definedName>
    <definedName name="_ww1_4_3" hidden="1">{"Assumptions",#N/A,FALSE,"Model"}</definedName>
    <definedName name="_ww1_5" localSheetId="1" hidden="1">{"Assumptions",#N/A,FALSE,"Model"}</definedName>
    <definedName name="_ww1_5" hidden="1">{"Assumptions",#N/A,FALSE,"Model"}</definedName>
    <definedName name="_ww1_5_1" localSheetId="1" hidden="1">{"Assumptions",#N/A,FALSE,"Model"}</definedName>
    <definedName name="_ww1_5_1" hidden="1">{"Assumptions",#N/A,FALSE,"Model"}</definedName>
    <definedName name="_ww1_5_1_1" localSheetId="1" hidden="1">{"Assumptions",#N/A,FALSE,"Model"}</definedName>
    <definedName name="_ww1_5_1_1" hidden="1">{"Assumptions",#N/A,FALSE,"Model"}</definedName>
    <definedName name="_ww1_5_1_1_1" localSheetId="1" hidden="1">{"Assumptions",#N/A,FALSE,"Model"}</definedName>
    <definedName name="_ww1_5_1_1_1" hidden="1">{"Assumptions",#N/A,FALSE,"Model"}</definedName>
    <definedName name="_ww1_5_2" localSheetId="1" hidden="1">{"Assumptions",#N/A,FALSE,"Model"}</definedName>
    <definedName name="_ww1_5_2" hidden="1">{"Assumptions",#N/A,FALSE,"Model"}</definedName>
    <definedName name="_ww1_5_2_1" localSheetId="1" hidden="1">{"Assumptions",#N/A,FALSE,"Model"}</definedName>
    <definedName name="_ww1_5_2_1" hidden="1">{"Assumptions",#N/A,FALSE,"Model"}</definedName>
    <definedName name="_ww1_5_3" localSheetId="1" hidden="1">{"Assumptions",#N/A,FALSE,"Model"}</definedName>
    <definedName name="_ww1_5_3" hidden="1">{"Assumptions",#N/A,FALSE,"Model"}</definedName>
    <definedName name="a" localSheetId="1" hidden="1">{"'FY98 BP2'!$A$1:$K$27","'FY98 BP2'!$A$3:$K$27"}</definedName>
    <definedName name="a" hidden="1">{"'FY98 BP2'!$A$1:$K$27","'FY98 BP2'!$A$3:$K$27"}</definedName>
    <definedName name="aa" localSheetId="1" hidden="1">{#N/A,#N/A,FALSE,"Title Page";#N/A,#N/A,FALSE,"Conclusions";#N/A,#N/A,FALSE,"Assum.";#N/A,#N/A,FALSE,"Sun  DCF-WC-Dep";#N/A,#N/A,FALSE,"MarketValue";#N/A,#N/A,FALSE,"BalSheet";#N/A,#N/A,FALSE,"WACC";#N/A,#N/A,FALSE,"PC+ Info.";#N/A,#N/A,FALSE,"PC+Info_2"}</definedName>
    <definedName name="aa" hidden="1">{#N/A,#N/A,FALSE,"Title Page";#N/A,#N/A,FALSE,"Conclusions";#N/A,#N/A,FALSE,"Assum.";#N/A,#N/A,FALSE,"Sun  DCF-WC-Dep";#N/A,#N/A,FALSE,"MarketValue";#N/A,#N/A,FALSE,"BalSheet";#N/A,#N/A,FALSE,"WACC";#N/A,#N/A,FALSE,"PC+ Info.";#N/A,#N/A,FALSE,"PC+Info_2"}</definedName>
    <definedName name="aaa" localSheetId="1" hidden="1">{#N/A,#N/A,FALSE,"Title Page";#N/A,#N/A,FALSE,"Conclusions";#N/A,#N/A,FALSE,"Assum.";#N/A,#N/A,FALSE,"Sun  DCF-WC-Dep";#N/A,#N/A,FALSE,"MarketValue";#N/A,#N/A,FALSE,"BalSheet";#N/A,#N/A,FALSE,"WACC";#N/A,#N/A,FALSE,"PC+ Info.";#N/A,#N/A,FALSE,"PC+Info_2"}</definedName>
    <definedName name="aaa" hidden="1">{#N/A,#N/A,FALSE,"Title Page";#N/A,#N/A,FALSE,"Conclusions";#N/A,#N/A,FALSE,"Assum.";#N/A,#N/A,FALSE,"Sun  DCF-WC-Dep";#N/A,#N/A,FALSE,"MarketValue";#N/A,#N/A,FALSE,"BalSheet";#N/A,#N/A,FALSE,"WACC";#N/A,#N/A,FALSE,"PC+ Info.";#N/A,#N/A,FALSE,"PC+Info_2"}</definedName>
    <definedName name="AAA_DOCTOPS" hidden="1">"AAA_SET"</definedName>
    <definedName name="AAA_duser" hidden="1">"OFF"</definedName>
    <definedName name="AAAA" localSheetId="1" hidden="1">{"ten year ratios",#N/A,TRUE,"PROFIT_LOSS";"ten year ratios",#N/A,TRUE,"Ratios";"ten yr opex and capex",#N/A,TRUE,"1996 budget";"ten year revenues",#N/A,TRUE,"Revenue_1996-2004";"ten year payroll",#N/A,TRUE,"Payroll"}</definedName>
    <definedName name="AAAA" hidden="1">{"ten year ratios",#N/A,TRUE,"PROFIT_LOSS";"ten year ratios",#N/A,TRUE,"Ratios";"ten yr opex and capex",#N/A,TRUE,"1996 budget";"ten year revenues",#N/A,TRUE,"Revenue_1996-2004";"ten year payroll",#N/A,TRUE,"Payroll"}</definedName>
    <definedName name="aaaaa" localSheetId="1"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1"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RecoveryCov" localSheetId="1">#REF!</definedName>
    <definedName name="AaaRecoveryCov">'[13]MDY Model'!$E$46</definedName>
    <definedName name="AAB_Addin5" hidden="1">"AAB_Description for addin 5,Description for addin 5,Description for addin 5,Description for addin 5,Description for addin 5,Description for addin 5"</definedName>
    <definedName name="abcde" localSheetId="1" hidden="1">{#N/A,#N/A,FALSE,"Title Page";#N/A,#N/A,FALSE,"Conclusions";#N/A,#N/A,FALSE,"Assum.";#N/A,#N/A,FALSE,"Sun  DCF-WC-Dep";#N/A,#N/A,FALSE,"MarketValue";#N/A,#N/A,FALSE,"BalSheet";#N/A,#N/A,FALSE,"WACC";#N/A,#N/A,FALSE,"PC+ Info.";#N/A,#N/A,FALSE,"PC+Info_2"}</definedName>
    <definedName name="abcde" hidden="1">{#N/A,#N/A,FALSE,"Title Page";#N/A,#N/A,FALSE,"Conclusions";#N/A,#N/A,FALSE,"Assum.";#N/A,#N/A,FALSE,"Sun  DCF-WC-Dep";#N/A,#N/A,FALSE,"MarketValue";#N/A,#N/A,FALSE,"BalSheet";#N/A,#N/A,FALSE,"WACC";#N/A,#N/A,FALSE,"PC+ Info.";#N/A,#N/A,FALSE,"PC+Info_2"}</definedName>
    <definedName name="abcdef" localSheetId="1" hidden="1">{"'PXR_6500'!$A$1:$I$124"}</definedName>
    <definedName name="abcdef" hidden="1">{"'PXR_6500'!$A$1:$I$124"}</definedName>
    <definedName name="ABN" localSheetId="1" hidden="1">{"'PXR_6500'!$A$1:$I$124"}</definedName>
    <definedName name="ABN" hidden="1">{"'PXR_6500'!$A$1:$I$124"}</definedName>
    <definedName name="Account01" localSheetId="1">#REF!</definedName>
    <definedName name="Account01">[19]Library!$R$27</definedName>
    <definedName name="Account02" localSheetId="1">#REF!</definedName>
    <definedName name="Account02">[19]Library!$R$28</definedName>
    <definedName name="Account03" localSheetId="1">#REF!</definedName>
    <definedName name="Account03">[19]Library!$R$29</definedName>
    <definedName name="Account04" localSheetId="1">#REF!</definedName>
    <definedName name="Account04">[19]Library!$R$30</definedName>
    <definedName name="Account05" localSheetId="1">#REF!</definedName>
    <definedName name="Account05">[19]Library!$R$31</definedName>
    <definedName name="Account06" localSheetId="1">#REF!</definedName>
    <definedName name="Account06">[19]Library!$R$32</definedName>
    <definedName name="Account07" localSheetId="1">#REF!</definedName>
    <definedName name="Account07">[19]Library!$R$33</definedName>
    <definedName name="Account08" localSheetId="1">#REF!</definedName>
    <definedName name="Account08">[19]Library!$R$34</definedName>
    <definedName name="Account09" localSheetId="1">#REF!</definedName>
    <definedName name="Account09">[19]Library!$R$35</definedName>
    <definedName name="Account10" localSheetId="1">#REF!</definedName>
    <definedName name="Account10">[19]Library!$R$36</definedName>
    <definedName name="Account11" localSheetId="1">#REF!</definedName>
    <definedName name="Account11">[19]Library!$R$37</definedName>
    <definedName name="Account12" localSheetId="1">#REF!</definedName>
    <definedName name="Account12">[19]Library!$R$38</definedName>
    <definedName name="Account13" localSheetId="1">#REF!</definedName>
    <definedName name="Account13">[19]Library!$R$39</definedName>
    <definedName name="Account14" localSheetId="1">#REF!</definedName>
    <definedName name="Account14">[19]Library!$R$40</definedName>
    <definedName name="Account15" localSheetId="1">#REF!</definedName>
    <definedName name="Account15">[19]Library!$R$41</definedName>
    <definedName name="Account16" localSheetId="1">#REF!</definedName>
    <definedName name="Account16">[19]Library!$R$42</definedName>
    <definedName name="Account17" localSheetId="1">#REF!</definedName>
    <definedName name="Account17">[19]Library!$R$43</definedName>
    <definedName name="Account18" localSheetId="1">#REF!</definedName>
    <definedName name="Account18">[19]Library!$R$44</definedName>
    <definedName name="Account19" localSheetId="1">#REF!</definedName>
    <definedName name="Account19">[19]Library!$R$45</definedName>
    <definedName name="Account20" localSheetId="1">#REF!</definedName>
    <definedName name="Account20">[19]Library!$R$46</definedName>
    <definedName name="Account21" localSheetId="1">#REF!</definedName>
    <definedName name="Account21">[19]Library!$R$47</definedName>
    <definedName name="Account22" localSheetId="1">#REF!</definedName>
    <definedName name="Account22">[19]Library!$R$48</definedName>
    <definedName name="Account23" localSheetId="1">#REF!</definedName>
    <definedName name="Account23">[19]Library!$R$49</definedName>
    <definedName name="Account24" localSheetId="1">#REF!</definedName>
    <definedName name="Account24">[19]Library!$R$50</definedName>
    <definedName name="Account25" localSheetId="1">#REF!</definedName>
    <definedName name="Account25">[19]Library!$R$51</definedName>
    <definedName name="Account26" localSheetId="1">#REF!</definedName>
    <definedName name="Account26">[19]Library!$R$52</definedName>
    <definedName name="Account27" localSheetId="1">#REF!</definedName>
    <definedName name="Account27">[19]Library!$R$53</definedName>
    <definedName name="Account28" localSheetId="1">#REF!</definedName>
    <definedName name="Account28">[19]Library!$R$54</definedName>
    <definedName name="Account29" localSheetId="1">#REF!</definedName>
    <definedName name="Account29">[19]Library!$R$55</definedName>
    <definedName name="Account30" localSheetId="1">#REF!</definedName>
    <definedName name="Account30">[19]Library!$R$56</definedName>
    <definedName name="Account31" localSheetId="1">#REF!</definedName>
    <definedName name="Account31">[19]Library!$R$57</definedName>
    <definedName name="Account32" localSheetId="1">#REF!</definedName>
    <definedName name="Account32">[19]Library!$R$58</definedName>
    <definedName name="Account33" localSheetId="1">#REF!</definedName>
    <definedName name="Account33">[19]Library!$R$59</definedName>
    <definedName name="Account34" localSheetId="1">#REF!</definedName>
    <definedName name="Account34">[19]Library!$R$60</definedName>
    <definedName name="Account35" localSheetId="1">#REF!</definedName>
    <definedName name="Account35">[19]Library!$R$61</definedName>
    <definedName name="Account36" localSheetId="1">#REF!</definedName>
    <definedName name="Account36">[19]Library!$R$62</definedName>
    <definedName name="Account37" localSheetId="1">#REF!</definedName>
    <definedName name="Account37">[19]Library!$R$63</definedName>
    <definedName name="Account38" localSheetId="1">#REF!</definedName>
    <definedName name="Account38">[19]Library!$R$64</definedName>
    <definedName name="Account39" localSheetId="1">#REF!</definedName>
    <definedName name="Account39">[19]Library!$R$65</definedName>
    <definedName name="Account40" localSheetId="1">#REF!</definedName>
    <definedName name="Account40">[19]Library!$R$66</definedName>
    <definedName name="Account41" localSheetId="1">#REF!</definedName>
    <definedName name="Account41">[19]Library!$R$67</definedName>
    <definedName name="Account42" localSheetId="1">#REF!</definedName>
    <definedName name="Account42">[19]Library!$R$68</definedName>
    <definedName name="Account43" localSheetId="1">#REF!</definedName>
    <definedName name="Account43">[19]Library!$R$69</definedName>
    <definedName name="Account44" localSheetId="1">#REF!</definedName>
    <definedName name="Account44">[19]Library!$R$70</definedName>
    <definedName name="Account45" localSheetId="1">#REF!</definedName>
    <definedName name="Account45">[19]Library!$R$71</definedName>
    <definedName name="Account46" localSheetId="1">#REF!</definedName>
    <definedName name="Account46">[19]Library!$R$72</definedName>
    <definedName name="Account47" localSheetId="1">#REF!</definedName>
    <definedName name="Account47">[19]Library!$R$73</definedName>
    <definedName name="Account48" localSheetId="1">#REF!</definedName>
    <definedName name="Account48">[19]Library!$R$74</definedName>
    <definedName name="Account49" localSheetId="1">#REF!</definedName>
    <definedName name="Account49">[19]Library!$R$75</definedName>
    <definedName name="Account50" localSheetId="1">#REF!</definedName>
    <definedName name="Account50">[19]Library!$R$76</definedName>
    <definedName name="Account51" localSheetId="1">#REF!</definedName>
    <definedName name="Account51">[19]Library!$R$77</definedName>
    <definedName name="Account52" localSheetId="1">#REF!</definedName>
    <definedName name="Account52">[19]Library!$R$78</definedName>
    <definedName name="Account53" localSheetId="1">#REF!</definedName>
    <definedName name="Account53">[19]Library!$R$79</definedName>
    <definedName name="Account54" localSheetId="1">#REF!</definedName>
    <definedName name="Account54">[19]Library!$R$80</definedName>
    <definedName name="Account55" localSheetId="1">#REF!</definedName>
    <definedName name="Account55">[19]Library!$R$81</definedName>
    <definedName name="Account56" localSheetId="1">#REF!</definedName>
    <definedName name="Account56">[19]Library!$R$82</definedName>
    <definedName name="Account57" localSheetId="1">#REF!</definedName>
    <definedName name="Account57">[19]Library!$R$83</definedName>
    <definedName name="Account58" localSheetId="1">#REF!</definedName>
    <definedName name="Account58">[19]Library!$R$84</definedName>
    <definedName name="Account59" localSheetId="1">#REF!</definedName>
    <definedName name="Account59">[19]Library!$R$85</definedName>
    <definedName name="Account60" localSheetId="1">#REF!</definedName>
    <definedName name="Account60">[19]Library!$R$86</definedName>
    <definedName name="Account61" localSheetId="1">#REF!</definedName>
    <definedName name="Account61">[19]Library!$R$87</definedName>
    <definedName name="Account62" localSheetId="1">#REF!</definedName>
    <definedName name="Account62">[19]Library!$R$88</definedName>
    <definedName name="Account63" localSheetId="1">#REF!</definedName>
    <definedName name="Account63">[19]Library!$R$89</definedName>
    <definedName name="Account64" localSheetId="1">#REF!</definedName>
    <definedName name="Account64">[19]Library!$R$90</definedName>
    <definedName name="Account65" localSheetId="1">#REF!</definedName>
    <definedName name="Account65">[19]Library!$R$91</definedName>
    <definedName name="Account66" localSheetId="1">#REF!</definedName>
    <definedName name="Account66">[19]Library!$R$92</definedName>
    <definedName name="Account67" localSheetId="1">#REF!</definedName>
    <definedName name="Account67">[19]Library!$R$93</definedName>
    <definedName name="Account68" localSheetId="1">#REF!</definedName>
    <definedName name="Account68">[19]Library!$R$94</definedName>
    <definedName name="Account69" localSheetId="1">#REF!</definedName>
    <definedName name="Account69">[19]Library!$R$95</definedName>
    <definedName name="Account70" localSheetId="1">#REF!</definedName>
    <definedName name="Account70">[19]Library!$R$96</definedName>
    <definedName name="Account71" localSheetId="1">#REF!</definedName>
    <definedName name="Account71">[19]Library!$R$97</definedName>
    <definedName name="AccountInteger" localSheetId="1">#REF!</definedName>
    <definedName name="AccountInteger">[19]Library!$Q$26</definedName>
    <definedName name="Accrual2010" localSheetId="1" hidden="1">{#N/A,#N/A,FALSE,"Balance Sheet";#N/A,#N/A,FALSE,"Income Statement";#N/A,#N/A,FALSE,"Partners Capital";#N/A,#N/A,FALSE,"Cash Flows";#N/A,#N/A,FALSE,"Support"}</definedName>
    <definedName name="Accrual2010" hidden="1">{#N/A,#N/A,FALSE,"Balance Sheet";#N/A,#N/A,FALSE,"Income Statement";#N/A,#N/A,FALSE,"Partners Capital";#N/A,#N/A,FALSE,"Cash Flows";#N/A,#N/A,FALSE,"Support"}</definedName>
    <definedName name="Accruals" localSheetId="1" hidden="1">{#N/A,#N/A,FALSE,"Balance Sheet";#N/A,#N/A,FALSE,"Income Statement";#N/A,#N/A,FALSE,"Partners Capital";#N/A,#N/A,FALSE,"Cash Flows";#N/A,#N/A,FALSE,"Support"}</definedName>
    <definedName name="Accruals" hidden="1">{#N/A,#N/A,FALSE,"Balance Sheet";#N/A,#N/A,FALSE,"Income Statement";#N/A,#N/A,FALSE,"Partners Capital";#N/A,#N/A,FALSE,"Cash Flows";#N/A,#N/A,FALSE,"Support"}</definedName>
    <definedName name="ACR" localSheetId="1">#REF!</definedName>
    <definedName name="ACR">[20]Ratios!$J$3</definedName>
    <definedName name="ACwvu.BiPolar." localSheetId="1" hidden="1">#REF!</definedName>
    <definedName name="ACwvu.BiPolar." hidden="1">'[21]BI-POLAR'!#REF!</definedName>
    <definedName name="ACwvu.inputs._.raw._.data." hidden="1">#REF!</definedName>
    <definedName name="ACwvu.sp2." localSheetId="1" hidden="1">#REF!</definedName>
    <definedName name="ACwvu.sp2." hidden="1">[22]Industry!#REF!</definedName>
    <definedName name="ACwvu.sum." localSheetId="1" hidden="1">#REF!</definedName>
    <definedName name="ACwvu.sum." hidden="1">[22]Industry!#REF!</definedName>
    <definedName name="ACwvu.summary1." hidden="1">#REF!</definedName>
    <definedName name="ACwvu.summary2." hidden="1">#REF!</definedName>
    <definedName name="ACwvu.summary3." hidden="1">#REF!</definedName>
    <definedName name="ACwvu.Sumnpv." localSheetId="1" hidden="1">#REF!</definedName>
    <definedName name="ACwvu.Sumnpv." hidden="1">[23]List!$C$1:$L$34</definedName>
    <definedName name="adfadf" localSheetId="1" hidden="1">{#N/A,#N/A,FALSE,"Balance Sheet";#N/A,#N/A,FALSE,"Income Statement";#N/A,#N/A,FALSE,"Partners Capital";#N/A,#N/A,FALSE,"Cash Flows";#N/A,#N/A,FALSE,"Support"}</definedName>
    <definedName name="adfadf" hidden="1">{#N/A,#N/A,FALSE,"Balance Sheet";#N/A,#N/A,FALSE,"Income Statement";#N/A,#N/A,FALSE,"Partners Capital";#N/A,#N/A,FALSE,"Cash Flows";#N/A,#N/A,FALSE,"Support"}</definedName>
    <definedName name="adfbadfbadfbadfbagbagb" localSheetId="1" hidden="1">#REF!</definedName>
    <definedName name="adfbadfbadfbadfbagbagb" hidden="1">[24]Portfolio!#REF!</definedName>
    <definedName name="Admin_Cap" localSheetId="1">#REF!</definedName>
    <definedName name="Admin_Cap">'[25]Model Inputs'!$C$39</definedName>
    <definedName name="afdgsdfgadfbadfb" localSheetId="1" hidden="1">#REF!</definedName>
    <definedName name="afdgsdfgadfbadfb" hidden="1">[24]Portfolio!#REF!</definedName>
    <definedName name="agbagbadgbfadfbadfbzxczxchg" localSheetId="1" hidden="1">#REF!</definedName>
    <definedName name="agbagbadgbfadfbadfbzxczxchg" hidden="1">[22]Industry!#REF!</definedName>
    <definedName name="Agg_Adj_balance" localSheetId="1">#REF!</definedName>
    <definedName name="Agg_Adj_balance">'[20]Loan List'!$K$9</definedName>
    <definedName name="Agg_Equity_Unfund_Exp_Amt" localSheetId="1">#REF!</definedName>
    <definedName name="Agg_Equity_Unfund_Exp_Amt">'[20]Loan List'!$N$9</definedName>
    <definedName name="Agg_Excess_Concentration" localSheetId="1">#REF!</definedName>
    <definedName name="Agg_Excess_Concentration">'[20]Excess Concentration'!$BE$12</definedName>
    <definedName name="Agg_Max_Prin_Bal" localSheetId="1">#REF!</definedName>
    <definedName name="Agg_Max_Prin_Bal">'[20]Excess Concentration'!$H$9</definedName>
    <definedName name="Agg_Undrawn_Fee_1" localSheetId="1">#REF!</definedName>
    <definedName name="Agg_Undrawn_Fee_1">'[26]Undrawn Fee'!$A$1</definedName>
    <definedName name="Agg_Unfund_Exp_CAD" localSheetId="1">#REF!</definedName>
    <definedName name="Agg_Unfund_Exp_CAD">'[20]Loan List'!$M$5</definedName>
    <definedName name="Agg_Unfund_Exp_USD" localSheetId="1">#REF!</definedName>
    <definedName name="Agg_Unfund_Exp_USD">'[20]Loan List'!$M$4</definedName>
    <definedName name="Agg_Unfund_Exposure_X_Valuation" localSheetId="1">#REF!</definedName>
    <definedName name="Agg_Unfund_Exposure_X_Valuation">'[20]Loan List'!$O$7</definedName>
    <definedName name="Agg_Unfunded_exp" localSheetId="1">#REF!</definedName>
    <definedName name="Agg_Unfunded_exp">'[20]Loan List'!$M$9</definedName>
    <definedName name="all" localSheetId="1" hidden="1">{#N/A,#N/A,FALSE,"Balance Sheet";#N/A,#N/A,FALSE,"Income Statement";#N/A,#N/A,FALSE,"Partners Capital";#N/A,#N/A,FALSE,"Cash Flows";#N/A,#N/A,FALSE,"Support"}</definedName>
    <definedName name="all" hidden="1">{#N/A,#N/A,FALSE,"Balance Sheet";#N/A,#N/A,FALSE,"Income Statement";#N/A,#N/A,FALSE,"Partners Capital";#N/A,#N/A,FALSE,"Cash Flows";#N/A,#N/A,FALSE,"Support"}</definedName>
    <definedName name="anscount" hidden="1">2</definedName>
    <definedName name="aqqq" localSheetId="1" hidden="1">{"'PXR_6500'!$A$1:$I$124"}</definedName>
    <definedName name="aqqq" hidden="1">{"'PXR_6500'!$A$1:$I$124"}</definedName>
    <definedName name="AS" localSheetId="1" hidden="1">{"'TG'!$A$1:$L$37"}</definedName>
    <definedName name="AS" hidden="1">{"'TG'!$A$1:$L$37"}</definedName>
    <definedName name="As_of_Date" localSheetId="1">#REF!</definedName>
    <definedName name="As_of_Date">[20]Inputs!$B$10</definedName>
    <definedName name="AS2DocOpenMode" hidden="1">"AS2DocumentEdit"</definedName>
    <definedName name="AS2HasNoAutoHeaderFooter" hidden="1">" "</definedName>
    <definedName name="AS2NamedRange" hidden="1">14</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 localSheetId="1" hidden="1">{"e_Target Assumptions",#N/A,FALSE,"Financials";"f_Target Income Statement",#N/A,FALSE,"Financials";"g_Target Balance Sheet",#N/A,FALSE,"Financials";"h_Target Cashflow Statement",#N/A,FALSE,"Financials"}</definedName>
    <definedName name="asd" hidden="1">{"e_Target Assumptions",#N/A,FALSE,"Financials";"f_Target Income Statement",#N/A,FALSE,"Financials";"g_Target Balance Sheet",#N/A,FALSE,"Financials";"h_Target Cashflow Statement",#N/A,FALSE,"Financials"}</definedName>
    <definedName name="asdf" localSheetId="1" hidden="1">{"by departments",#N/A,TRUE,"FORECAST";"cap_headcount",#N/A,TRUE,"FORECAST";"summary",#N/A,TRUE,"FORECAST"}</definedName>
    <definedName name="asdf" hidden="1">{"by departments",#N/A,TRUE,"FORECAST";"cap_headcount",#N/A,TRUE,"FORECAST";"summary",#N/A,TRUE,"FORECAST"}</definedName>
    <definedName name="asdfasdfasdf" localSheetId="1"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set_Yrs_to_Maturity" localSheetId="1">#REF!</definedName>
    <definedName name="Asset_Yrs_to_Maturity">'[27]CCLP Portfolio'!$W$4:$W$113</definedName>
    <definedName name="assump" localSheetId="1" hidden="1">{"Assumptions",#N/A,FALSE,"Model"}</definedName>
    <definedName name="assump" hidden="1">{"Assumptions",#N/A,FALSE,"Model"}</definedName>
    <definedName name="assump_1" localSheetId="1" hidden="1">{"Assumptions",#N/A,FALSE,"Model"}</definedName>
    <definedName name="assump_1" hidden="1">{"Assumptions",#N/A,FALSE,"Model"}</definedName>
    <definedName name="assump_1_1" localSheetId="1" hidden="1">{"Assumptions",#N/A,FALSE,"Model"}</definedName>
    <definedName name="assump_1_1" hidden="1">{"Assumptions",#N/A,FALSE,"Model"}</definedName>
    <definedName name="assump_1_1_1" localSheetId="1" hidden="1">{"Assumptions",#N/A,FALSE,"Model"}</definedName>
    <definedName name="assump_1_1_1" hidden="1">{"Assumptions",#N/A,FALSE,"Model"}</definedName>
    <definedName name="assump_1_1_1_1" localSheetId="1" hidden="1">{"Assumptions",#N/A,FALSE,"Model"}</definedName>
    <definedName name="assump_1_1_1_1" hidden="1">{"Assumptions",#N/A,FALSE,"Model"}</definedName>
    <definedName name="assump_1_2" localSheetId="1" hidden="1">{"Assumptions",#N/A,FALSE,"Model"}</definedName>
    <definedName name="assump_1_2" hidden="1">{"Assumptions",#N/A,FALSE,"Model"}</definedName>
    <definedName name="assump_1_2_1" localSheetId="1" hidden="1">{"Assumptions",#N/A,FALSE,"Model"}</definedName>
    <definedName name="assump_1_2_1" hidden="1">{"Assumptions",#N/A,FALSE,"Model"}</definedName>
    <definedName name="assump_1_3" localSheetId="1" hidden="1">{"Assumptions",#N/A,FALSE,"Model"}</definedName>
    <definedName name="assump_1_3" hidden="1">{"Assumptions",#N/A,FALSE,"Model"}</definedName>
    <definedName name="assump_1_3_1" localSheetId="1" hidden="1">{"Assumptions",#N/A,FALSE,"Model"}</definedName>
    <definedName name="assump_1_3_1" hidden="1">{"Assumptions",#N/A,FALSE,"Model"}</definedName>
    <definedName name="assump_1_4" localSheetId="1" hidden="1">{"Assumptions",#N/A,FALSE,"Model"}</definedName>
    <definedName name="assump_1_4" hidden="1">{"Assumptions",#N/A,FALSE,"Model"}</definedName>
    <definedName name="assump_2" localSheetId="1" hidden="1">{"Assumptions",#N/A,FALSE,"Model"}</definedName>
    <definedName name="assump_2" hidden="1">{"Assumptions",#N/A,FALSE,"Model"}</definedName>
    <definedName name="assump_2_1" localSheetId="1" hidden="1">{"Assumptions",#N/A,FALSE,"Model"}</definedName>
    <definedName name="assump_2_1" hidden="1">{"Assumptions",#N/A,FALSE,"Model"}</definedName>
    <definedName name="assump_2_1_1" localSheetId="1" hidden="1">{"Assumptions",#N/A,FALSE,"Model"}</definedName>
    <definedName name="assump_2_1_1" hidden="1">{"Assumptions",#N/A,FALSE,"Model"}</definedName>
    <definedName name="assump_2_1_1_1" localSheetId="1" hidden="1">{"Assumptions",#N/A,FALSE,"Model"}</definedName>
    <definedName name="assump_2_1_1_1" hidden="1">{"Assumptions",#N/A,FALSE,"Model"}</definedName>
    <definedName name="assump_2_2" localSheetId="1" hidden="1">{"Assumptions",#N/A,FALSE,"Model"}</definedName>
    <definedName name="assump_2_2" hidden="1">{"Assumptions",#N/A,FALSE,"Model"}</definedName>
    <definedName name="assump_2_2_1" localSheetId="1" hidden="1">{"Assumptions",#N/A,FALSE,"Model"}</definedName>
    <definedName name="assump_2_2_1" hidden="1">{"Assumptions",#N/A,FALSE,"Model"}</definedName>
    <definedName name="assump_2_3" localSheetId="1" hidden="1">{"Assumptions",#N/A,FALSE,"Model"}</definedName>
    <definedName name="assump_2_3" hidden="1">{"Assumptions",#N/A,FALSE,"Model"}</definedName>
    <definedName name="assump_3" localSheetId="1" hidden="1">{"Assumptions",#N/A,FALSE,"Model"}</definedName>
    <definedName name="assump_3" hidden="1">{"Assumptions",#N/A,FALSE,"Model"}</definedName>
    <definedName name="assump_3_1" localSheetId="1" hidden="1">{"Assumptions",#N/A,FALSE,"Model"}</definedName>
    <definedName name="assump_3_1" hidden="1">{"Assumptions",#N/A,FALSE,"Model"}</definedName>
    <definedName name="assump_3_1_1" localSheetId="1" hidden="1">{"Assumptions",#N/A,FALSE,"Model"}</definedName>
    <definedName name="assump_3_1_1" hidden="1">{"Assumptions",#N/A,FALSE,"Model"}</definedName>
    <definedName name="assump_3_1_1_1" localSheetId="1" hidden="1">{"Assumptions",#N/A,FALSE,"Model"}</definedName>
    <definedName name="assump_3_1_1_1" hidden="1">{"Assumptions",#N/A,FALSE,"Model"}</definedName>
    <definedName name="assump_3_2" localSheetId="1" hidden="1">{"Assumptions",#N/A,FALSE,"Model"}</definedName>
    <definedName name="assump_3_2" hidden="1">{"Assumptions",#N/A,FALSE,"Model"}</definedName>
    <definedName name="assump_3_2_1" localSheetId="1" hidden="1">{"Assumptions",#N/A,FALSE,"Model"}</definedName>
    <definedName name="assump_3_2_1" hidden="1">{"Assumptions",#N/A,FALSE,"Model"}</definedName>
    <definedName name="assump_3_3" localSheetId="1" hidden="1">{"Assumptions",#N/A,FALSE,"Model"}</definedName>
    <definedName name="assump_3_3" hidden="1">{"Assumptions",#N/A,FALSE,"Model"}</definedName>
    <definedName name="assump_4" localSheetId="1" hidden="1">{"Assumptions",#N/A,FALSE,"Model"}</definedName>
    <definedName name="assump_4" hidden="1">{"Assumptions",#N/A,FALSE,"Model"}</definedName>
    <definedName name="assump_4_1" localSheetId="1" hidden="1">{"Assumptions",#N/A,FALSE,"Model"}</definedName>
    <definedName name="assump_4_1" hidden="1">{"Assumptions",#N/A,FALSE,"Model"}</definedName>
    <definedName name="assump_4_1_1" localSheetId="1" hidden="1">{"Assumptions",#N/A,FALSE,"Model"}</definedName>
    <definedName name="assump_4_1_1" hidden="1">{"Assumptions",#N/A,FALSE,"Model"}</definedName>
    <definedName name="assump_4_1_1_1" localSheetId="1" hidden="1">{"Assumptions",#N/A,FALSE,"Model"}</definedName>
    <definedName name="assump_4_1_1_1" hidden="1">{"Assumptions",#N/A,FALSE,"Model"}</definedName>
    <definedName name="assump_4_2" localSheetId="1" hidden="1">{"Assumptions",#N/A,FALSE,"Model"}</definedName>
    <definedName name="assump_4_2" hidden="1">{"Assumptions",#N/A,FALSE,"Model"}</definedName>
    <definedName name="assump_4_2_1" localSheetId="1" hidden="1">{"Assumptions",#N/A,FALSE,"Model"}</definedName>
    <definedName name="assump_4_2_1" hidden="1">{"Assumptions",#N/A,FALSE,"Model"}</definedName>
    <definedName name="assump_4_3" localSheetId="1" hidden="1">{"Assumptions",#N/A,FALSE,"Model"}</definedName>
    <definedName name="assump_4_3" hidden="1">{"Assumptions",#N/A,FALSE,"Model"}</definedName>
    <definedName name="assump_5" localSheetId="1" hidden="1">{"Assumptions",#N/A,FALSE,"Model"}</definedName>
    <definedName name="assump_5" hidden="1">{"Assumptions",#N/A,FALSE,"Model"}</definedName>
    <definedName name="assump_5_1" localSheetId="1" hidden="1">{"Assumptions",#N/A,FALSE,"Model"}</definedName>
    <definedName name="assump_5_1" hidden="1">{"Assumptions",#N/A,FALSE,"Model"}</definedName>
    <definedName name="assump_5_1_1" localSheetId="1" hidden="1">{"Assumptions",#N/A,FALSE,"Model"}</definedName>
    <definedName name="assump_5_1_1" hidden="1">{"Assumptions",#N/A,FALSE,"Model"}</definedName>
    <definedName name="assump_5_1_1_1" localSheetId="1" hidden="1">{"Assumptions",#N/A,FALSE,"Model"}</definedName>
    <definedName name="assump_5_1_1_1" hidden="1">{"Assumptions",#N/A,FALSE,"Model"}</definedName>
    <definedName name="assump_5_2" localSheetId="1" hidden="1">{"Assumptions",#N/A,FALSE,"Model"}</definedName>
    <definedName name="assump_5_2" hidden="1">{"Assumptions",#N/A,FALSE,"Model"}</definedName>
    <definedName name="assump_5_2_1" localSheetId="1" hidden="1">{"Assumptions",#N/A,FALSE,"Model"}</definedName>
    <definedName name="assump_5_2_1" hidden="1">{"Assumptions",#N/A,FALSE,"Model"}</definedName>
    <definedName name="assump_5_3" localSheetId="1" hidden="1">{"Assumptions",#N/A,FALSE,"Model"}</definedName>
    <definedName name="assump_5_3" hidden="1">{"Assumptions",#N/A,FALSE,"Model"}</definedName>
    <definedName name="Audit_End" localSheetId="1">#REF!</definedName>
    <definedName name="Audit_End">[28]GEAUDIT!$C$10</definedName>
    <definedName name="Audit_Period" localSheetId="1">#REF!</definedName>
    <definedName name="Audit_Period">[28]GEAUDIT!$C$8</definedName>
    <definedName name="avegmultiple" hidden="1">#REF!</definedName>
    <definedName name="bbbb" localSheetId="1"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cv.attrition.yoy" localSheetId="1">#REF!</definedName>
    <definedName name="bcv.attrition.yoy">[29]Settings!$U$101</definedName>
    <definedName name="bcv.awf.sch1.name" localSheetId="1">#REF!</definedName>
    <definedName name="bcv.awf.sch1.name">[29]Settings!$C$203</definedName>
    <definedName name="bcv.awf.sch2.name" localSheetId="1">#REF!</definedName>
    <definedName name="bcv.awf.sch2.name">[29]Settings!$C$205</definedName>
    <definedName name="bcv.bl.check" localSheetId="1">#REF!</definedName>
    <definedName name="bcv.bl.check">[29]Settings!$M$183</definedName>
    <definedName name="bcv.bl.length" localSheetId="1">#REF!</definedName>
    <definedName name="bcv.bl.length">[29]Settings!$N$183</definedName>
    <definedName name="bcv.bl.name" localSheetId="1">#REF!</definedName>
    <definedName name="bcv.bl.name">[29]Settings!$C$183</definedName>
    <definedName name="bcv.cac.annual" localSheetId="1">#REF!</definedName>
    <definedName name="bcv.cac.annual">[29]Settings!$U$99</definedName>
    <definedName name="bcv.cac.average" localSheetId="1">#REF!</definedName>
    <definedName name="bcv.cac.average">[29]Settings!$U$100</definedName>
    <definedName name="bcv.cac.select" localSheetId="1">#REF!</definedName>
    <definedName name="bcv.cac.select">[29]Settings!$G$199</definedName>
    <definedName name="bcv.con.fav.length" localSheetId="1">#REF!</definedName>
    <definedName name="bcv.con.fav.length">[29]Settings!$N$173</definedName>
    <definedName name="bcv.con.fav.name" localSheetId="1">#REF!</definedName>
    <definedName name="bcv.con.fav.name">[29]Settings!$C$173</definedName>
    <definedName name="bcv.con.unf.length" localSheetId="1">#REF!</definedName>
    <definedName name="bcv.con.unf.length">[29]Settings!$N$175</definedName>
    <definedName name="bcv.con.unf.name" localSheetId="1">#REF!</definedName>
    <definedName name="bcv.con.unf.name">[29]Settings!$C$175</definedName>
    <definedName name="bcv.cr.sch1.name" localSheetId="1">#REF!</definedName>
    <definedName name="bcv.cr.sch1.name">[29]Settings!$C$199</definedName>
    <definedName name="bcv.cr.sch2.attrition.select" localSheetId="1">#REF!</definedName>
    <definedName name="bcv.cr.sch2.attrition.select">[29]Settings!$Q$201</definedName>
    <definedName name="bcv.cr.sch2.length" localSheetId="1">#REF!</definedName>
    <definedName name="bcv.cr.sch2.length">[29]Settings!$N$201</definedName>
    <definedName name="bcv.cr.sch2.name" localSheetId="1">#REF!</definedName>
    <definedName name="bcv.cr.sch2.name">[29]Settings!$C$201</definedName>
    <definedName name="bcv.dr.check" localSheetId="1">#REF!</definedName>
    <definedName name="bcv.dr.check">[29]Settings!$M$167</definedName>
    <definedName name="bcv.dr.length" localSheetId="1">#REF!</definedName>
    <definedName name="bcv.dr.length">[29]Settings!$N$167</definedName>
    <definedName name="bcv.dr.name" localSheetId="1">#REF!</definedName>
    <definedName name="bcv.dr.name">[29]Settings!$C$167</definedName>
    <definedName name="bcv.dr.select" localSheetId="1">#REF!</definedName>
    <definedName name="bcv.dr.select">[29]Settings!$G$167</definedName>
    <definedName name="bcv.dr.ticker01" localSheetId="1">#REF!</definedName>
    <definedName name="bcv.dr.ticker01">[29]DR!$G$39</definedName>
    <definedName name="bcv.dr.ticker02" localSheetId="1">#REF!</definedName>
    <definedName name="bcv.dr.ticker02">[29]DR!$G$40</definedName>
    <definedName name="bcv.dr.ticker03" localSheetId="1">#REF!</definedName>
    <definedName name="bcv.dr.ticker03">[29]DR!$G$41</definedName>
    <definedName name="bcv.dr.ticker04" localSheetId="1">#REF!</definedName>
    <definedName name="bcv.dr.ticker04">[29]DR!$G$42</definedName>
    <definedName name="bcv.dr.ticker05" localSheetId="1">#REF!</definedName>
    <definedName name="bcv.dr.ticker05">[29]DR!$G$43</definedName>
    <definedName name="bcv.dr.ticker06" localSheetId="1">#REF!</definedName>
    <definedName name="bcv.dr.ticker06">[29]DR!$G$44</definedName>
    <definedName name="bcv.dr.ticker07" localSheetId="1">#REF!</definedName>
    <definedName name="bcv.dr.ticker07">[29]DR!$G$45</definedName>
    <definedName name="bcv.dr.ticker08" localSheetId="1">#REF!</definedName>
    <definedName name="bcv.dr.ticker08">[29]DR!$G$46</definedName>
    <definedName name="bcv.dr.ticker09" localSheetId="1">#REF!</definedName>
    <definedName name="bcv.dr.ticker09">[29]DR!$G$47</definedName>
    <definedName name="bcv.dr.ticker10" localSheetId="1">#REF!</definedName>
    <definedName name="bcv.dr.ticker10">[29]DR!$G$48</definedName>
    <definedName name="bcv.dr.ticker11" localSheetId="1">#REF!</definedName>
    <definedName name="bcv.dr.ticker11">[29]DR!$G$49</definedName>
    <definedName name="bcv.dr.ticker12" localSheetId="1">#REF!</definedName>
    <definedName name="bcv.dr.ticker12">[29]DR!$G$50</definedName>
    <definedName name="bcv.dr.ticker13" localSheetId="1">#REF!</definedName>
    <definedName name="bcv.dr.ticker13">[29]DR!$G$51</definedName>
    <definedName name="bcv.dr.ticker14" localSheetId="1">#REF!</definedName>
    <definedName name="bcv.dr.ticker14">[29]DR!$G$52</definedName>
    <definedName name="bcv.dr.ticker15" localSheetId="1">#REF!</definedName>
    <definedName name="bcv.dr.ticker15">[29]DR!$G$53</definedName>
    <definedName name="bcv.dr.ticker16" localSheetId="1">#REF!</definedName>
    <definedName name="bcv.dr.ticker16">[29]DR!$G$54</definedName>
    <definedName name="bcv.dr.ticker17" localSheetId="1">#REF!</definedName>
    <definedName name="bcv.dr.ticker17">[29]DR!$G$55</definedName>
    <definedName name="bcv.dr.ticker18" localSheetId="1">#REF!</definedName>
    <definedName name="bcv.dr.ticker18">[29]DR!$G$56</definedName>
    <definedName name="bcv.dr.ticker19" localSheetId="1">#REF!</definedName>
    <definedName name="bcv.dr.ticker19">[29]DR!$G$57</definedName>
    <definedName name="bcv.dr.ticker20" localSheetId="1">#REF!</definedName>
    <definedName name="bcv.dr.ticker20">[29]DR!$G$58</definedName>
    <definedName name="bcv.dr.top" localSheetId="1">#REF!</definedName>
    <definedName name="bcv.dr.top">[29]Settings!$U$97</definedName>
    <definedName name="bcv.inv.name" localSheetId="1">#REF!</definedName>
    <definedName name="bcv.inv.name">[29]Settings!$C$163</definedName>
    <definedName name="bcv.inv.select" localSheetId="1">#REF!</definedName>
    <definedName name="bcv.inv.select">[29]Settings!$G$163</definedName>
    <definedName name="bcv.inv.simple" localSheetId="1">#REF!</definedName>
    <definedName name="bcv.inv.simple">[29]Settings!$U$95</definedName>
    <definedName name="bcv.iprd.check" localSheetId="1">#REF!</definedName>
    <definedName name="bcv.iprd.check">[29]Settings!$M$197</definedName>
    <definedName name="bcv.iprd.length" localSheetId="1">#REF!</definedName>
    <definedName name="bcv.iprd.length">[29]Settings!$N$197</definedName>
    <definedName name="bcv.iprd.name" localSheetId="1">#REF!</definedName>
    <definedName name="bcv.iprd.name">[29]Settings!$C$197</definedName>
    <definedName name="bcv.lhi.fav.name" localSheetId="1">#REF!</definedName>
    <definedName name="bcv.lhi.fav.name">[29]Settings!$C$169</definedName>
    <definedName name="bcv.lhi.unf.name" localSheetId="1">#REF!</definedName>
    <definedName name="bcv.lhi.unf.name">[29]Settings!$C$171</definedName>
    <definedName name="bcv.nca.sch1.length" localSheetId="1">#REF!</definedName>
    <definedName name="bcv.nca.sch1.length">[29]Settings!$N$177</definedName>
    <definedName name="bcv.nca.sch1.name" localSheetId="1">#REF!</definedName>
    <definedName name="bcv.nca.sch1.name">[29]Settings!$C$177</definedName>
    <definedName name="bcv.nca.sch2.length" localSheetId="1">#REF!</definedName>
    <definedName name="bcv.nca.sch2.length">[29]Settings!$N$179</definedName>
    <definedName name="bcv.nca.sch2.name" localSheetId="1">#REF!</definedName>
    <definedName name="bcv.nca.sch2.name">[29]Settings!$C$179</definedName>
    <definedName name="bcv.nca.sch3.length" localSheetId="1">#REF!</definedName>
    <definedName name="bcv.nca.sch3.length">[29]Settings!$N$181</definedName>
    <definedName name="bcv.nca.sch3.name" localSheetId="1">#REF!</definedName>
    <definedName name="bcv.nca.sch3.name">[29]Settings!$C$181</definedName>
    <definedName name="bcv.permits.name" localSheetId="1">#REF!</definedName>
    <definedName name="bcv.permits.name">[29]Settings!$C$195</definedName>
    <definedName name="bcv.ppe.check" localSheetId="1">#REF!</definedName>
    <definedName name="bcv.ppe.check">[29]Settings!$M$165</definedName>
    <definedName name="bcv.ppe.name" localSheetId="1">#REF!</definedName>
    <definedName name="bcv.ppe.name">[29]Settings!$C$165</definedName>
    <definedName name="bcv.tech.sch1.check" localSheetId="1">#REF!</definedName>
    <definedName name="bcv.tech.sch1.check">[29]Settings!$M$189</definedName>
    <definedName name="bcv.tech.sch1.name" localSheetId="1">#REF!</definedName>
    <definedName name="bcv.tech.sch1.name">[29]Settings!$C$189</definedName>
    <definedName name="bcv.tech.sch2.check" localSheetId="1">#REF!</definedName>
    <definedName name="bcv.tech.sch2.check">[29]Settings!$M$191</definedName>
    <definedName name="bcv.tech.sch2.length" localSheetId="1">#REF!</definedName>
    <definedName name="bcv.tech.sch2.length">[29]Settings!$N$191</definedName>
    <definedName name="bcv.tech.sch2.name" localSheetId="1">#REF!</definedName>
    <definedName name="bcv.tech.sch2.name">[29]Settings!$C$191</definedName>
    <definedName name="bcv.tech.sch3.length" localSheetId="1">#REF!</definedName>
    <definedName name="bcv.tech.sch3.length">[29]Settings!$N$193</definedName>
    <definedName name="bcv.tech.sch3.name" localSheetId="1">#REF!</definedName>
    <definedName name="bcv.tech.sch3.name">[29]Settings!$C$193</definedName>
    <definedName name="bcv.tn.sch1.check" localSheetId="1">#REF!</definedName>
    <definedName name="bcv.tn.sch1.check">[29]Settings!$M$185</definedName>
    <definedName name="bcv.tn.sch1.indef.check" localSheetId="1">#REF!</definedName>
    <definedName name="bcv.tn.sch1.indef.check">[29]Settings!$O$185</definedName>
    <definedName name="bcv.tn.sch1.length" localSheetId="1">#REF!</definedName>
    <definedName name="bcv.tn.sch1.length">[29]Settings!$N$185</definedName>
    <definedName name="bcv.tn.sch1.name" localSheetId="1">#REF!</definedName>
    <definedName name="bcv.tn.sch1.name">[29]Settings!$C$185</definedName>
    <definedName name="bcv.tn.sch2.check" localSheetId="1">#REF!</definedName>
    <definedName name="bcv.tn.sch2.check">[29]Settings!$M$187</definedName>
    <definedName name="bcv.tn.sch2.indef.check" localSheetId="1">#REF!</definedName>
    <definedName name="bcv.tn.sch2.indef.check">[29]Settings!$O$187</definedName>
    <definedName name="bcv.tn.sch2.length" localSheetId="1">#REF!</definedName>
    <definedName name="bcv.tn.sch2.length">[29]Settings!$N$187</definedName>
    <definedName name="bcv.tn.sch2.name" localSheetId="1">#REF!</definedName>
    <definedName name="bcv.tn.sch2.name">[29]Settings!$C$187</definedName>
    <definedName name="Beg_Accrual_Period" localSheetId="1">#REF!</definedName>
    <definedName name="Beg_Accrual_Period">[20]Inputs!$B$13</definedName>
    <definedName name="Beg_of_Collctn_Prd" localSheetId="1">#REF!</definedName>
    <definedName name="Beg_of_Collctn_Prd">[20]Inputs!$B$11</definedName>
    <definedName name="BG_Del" hidden="1">15</definedName>
    <definedName name="BG_Ins" hidden="1">4</definedName>
    <definedName name="BG_Mod" hidden="1">6</definedName>
    <definedName name="bgbgsgh" hidden="1">#REF!</definedName>
    <definedName name="BHYDailyYield">OFFSET(#REF!,COUNTA(#REF!)-1,0,-254,1)</definedName>
    <definedName name="BLoansDailyYield">OFFSET(#REF!,COUNTA(#REF!)-1,0,-254,1)</definedName>
    <definedName name="BLPB2" hidden="1">#REF!</definedName>
    <definedName name="BLPH1" localSheetId="1" hidden="1">#REF!</definedName>
    <definedName name="BLPH1" hidden="1">[30]Dynamic!$H$5</definedName>
    <definedName name="BLPH10" localSheetId="1" hidden="1">#REF!</definedName>
    <definedName name="BLPH10" hidden="1">[30]Dynamic!#REF!</definedName>
    <definedName name="BLPH11" localSheetId="1" hidden="1">#REF!</definedName>
    <definedName name="BLPH11" hidden="1">[30]Dynamic!#REF!</definedName>
    <definedName name="BLPH12" localSheetId="1" hidden="1">#REF!</definedName>
    <definedName name="BLPH12" hidden="1">[30]Dynamic!#REF!</definedName>
    <definedName name="BLPH13" localSheetId="1" hidden="1">#REF!</definedName>
    <definedName name="BLPH13" hidden="1">[30]Dynamic!#REF!</definedName>
    <definedName name="BLPH14" localSheetId="1" hidden="1">#REF!</definedName>
    <definedName name="BLPH14" hidden="1">[30]Dynamic!#REF!</definedName>
    <definedName name="BLPH15" localSheetId="1" hidden="1">#REF!</definedName>
    <definedName name="BLPH15" hidden="1">[30]Dynamic!#REF!</definedName>
    <definedName name="BLPH16" localSheetId="1" hidden="1">#REF!</definedName>
    <definedName name="BLPH16" hidden="1">[30]Dynamic!#REF!</definedName>
    <definedName name="BLPH17" localSheetId="1" hidden="1">#REF!</definedName>
    <definedName name="BLPH17" hidden="1">[30]Dynamic!#REF!</definedName>
    <definedName name="BLPH18" localSheetId="1" hidden="1">#REF!</definedName>
    <definedName name="BLPH18" hidden="1">[30]Dynamic!#REF!</definedName>
    <definedName name="BLPH19" localSheetId="1" hidden="1">#REF!</definedName>
    <definedName name="BLPH19" hidden="1">[30]Dynamic!#REF!</definedName>
    <definedName name="BLPH2" localSheetId="1" hidden="1">#REF!</definedName>
    <definedName name="BLPH2" hidden="1">[30]Dynamic!$D$10</definedName>
    <definedName name="BLPH20" localSheetId="1" hidden="1">#REF!</definedName>
    <definedName name="BLPH20" hidden="1">[30]Dynamic!#REF!</definedName>
    <definedName name="BLPH200001" localSheetId="1" hidden="1">#REF!</definedName>
    <definedName name="BLPH200001" hidden="1">'[31]Stock Chart'!$B$5</definedName>
    <definedName name="BLPH21" localSheetId="1" hidden="1">#REF!</definedName>
    <definedName name="BLPH21" hidden="1">[30]Dynamic!#REF!</definedName>
    <definedName name="BLPH22" localSheetId="1" hidden="1">#REF!</definedName>
    <definedName name="BLPH22" hidden="1">[30]Dynamic!#REF!</definedName>
    <definedName name="BLPH23" localSheetId="1" hidden="1">#REF!</definedName>
    <definedName name="BLPH23" hidden="1">[30]Dynamic!#REF!</definedName>
    <definedName name="BLPH24" localSheetId="1" hidden="1">#REF!</definedName>
    <definedName name="BLPH24" hidden="1">[30]Dynamic!#REF!</definedName>
    <definedName name="BLPH25" localSheetId="1" hidden="1">#REF!</definedName>
    <definedName name="BLPH25" hidden="1">[30]Dynamic!#REF!</definedName>
    <definedName name="BLPH26" localSheetId="1" hidden="1">#REF!</definedName>
    <definedName name="BLPH26" hidden="1">[30]Dynamic!#REF!</definedName>
    <definedName name="BLPH27" localSheetId="1" hidden="1">#REF!</definedName>
    <definedName name="BLPH27" hidden="1">[30]Dynamic!#REF!</definedName>
    <definedName name="BLPH28" localSheetId="1" hidden="1">#REF!</definedName>
    <definedName name="BLPH28" hidden="1">[30]Dynamic!#REF!</definedName>
    <definedName name="BLPH29" localSheetId="1" hidden="1">#REF!</definedName>
    <definedName name="BLPH29" hidden="1">[30]Dynamic!#REF!</definedName>
    <definedName name="BLPH3" localSheetId="1" hidden="1">#REF!</definedName>
    <definedName name="BLPH3" hidden="1">[30]Dynamic!$D$5</definedName>
    <definedName name="BLPH30" localSheetId="1" hidden="1">#REF!</definedName>
    <definedName name="BLPH30" hidden="1">[30]Dynamic!#REF!</definedName>
    <definedName name="BLPH4" localSheetId="1" hidden="1">#REF!</definedName>
    <definedName name="BLPH4" hidden="1">[30]Dynamic!$G$5</definedName>
    <definedName name="BLPH5" localSheetId="1" hidden="1">#REF!</definedName>
    <definedName name="BLPH5" hidden="1">[30]Dynamic!$J$5</definedName>
    <definedName name="BLPH6" localSheetId="1" hidden="1">#REF!</definedName>
    <definedName name="BLPH6" hidden="1">[30]Dynamic!#REF!</definedName>
    <definedName name="BLPH7" localSheetId="1" hidden="1">#REF!</definedName>
    <definedName name="BLPH7" hidden="1">[30]Dynamic!#REF!</definedName>
    <definedName name="BLPH8" localSheetId="1" hidden="1">#REF!</definedName>
    <definedName name="BLPH8" hidden="1">[30]Dynamic!#REF!</definedName>
    <definedName name="BLPH9" localSheetId="1" hidden="1">#REF!</definedName>
    <definedName name="BLPH9" hidden="1">[30]Dynamic!#REF!</definedName>
    <definedName name="BLPR120040219014152271" hidden="1">#REF!</definedName>
    <definedName name="BLPR120040219014152271_1_4" hidden="1">#REF!</definedName>
    <definedName name="BLPR120040219014152271_2_4" hidden="1">#REF!</definedName>
    <definedName name="BLPR120040219014152271_3_4" hidden="1">#REF!</definedName>
    <definedName name="BLPR120040219014152271_4_4" hidden="1">#REF!</definedName>
    <definedName name="BLPR220040219014152271" hidden="1">#REF!</definedName>
    <definedName name="BLPR220040219014152271_1_4" hidden="1">#REF!</definedName>
    <definedName name="BLPR220040219014152271_2_4" hidden="1">#REF!</definedName>
    <definedName name="BLPR220040219014152271_3_4" hidden="1">#REF!</definedName>
    <definedName name="BLPR220040219014152271_4_4" hidden="1">#REF!</definedName>
    <definedName name="BLPR320040219014152271" hidden="1">#REF!</definedName>
    <definedName name="BLPR320040219014152271_1_4" hidden="1">#REF!</definedName>
    <definedName name="BLPR320040219014152271_2_4" hidden="1">#REF!</definedName>
    <definedName name="BLPR320040219014152271_3_4" hidden="1">#REF!</definedName>
    <definedName name="BLPR320040219014152271_4_4" hidden="1">#REF!</definedName>
    <definedName name="BLPR420040219014152271" hidden="1">#REF!</definedName>
    <definedName name="BLPR420040219014152271_1_4" hidden="1">#REF!</definedName>
    <definedName name="BLPR420040219014152271_2_4" hidden="1">#REF!</definedName>
    <definedName name="BLPR420040219014152271_3_4" hidden="1">#REF!</definedName>
    <definedName name="BLPR420040219014152271_4_4" hidden="1">#REF!</definedName>
    <definedName name="BLPR520040219014532928" hidden="1">#REF!</definedName>
    <definedName name="BLPR520040219014532928_1_4" hidden="1">#REF!</definedName>
    <definedName name="BLPR520040219014532928_2_4" hidden="1">#REF!</definedName>
    <definedName name="BLPR520040219014532928_3_4" hidden="1">#REF!</definedName>
    <definedName name="BLPR520040219014532928_4_4" hidden="1">#REF!</definedName>
    <definedName name="BLPR620040219014548771" hidden="1">#REF!</definedName>
    <definedName name="BLPR620040219014548771_1_4" hidden="1">#REF!</definedName>
    <definedName name="BLPR620040219014548771_2_4" hidden="1">#REF!</definedName>
    <definedName name="BLPR620040219014548771_3_4" hidden="1">#REF!</definedName>
    <definedName name="BLPR620040219014548771_4_4" hidden="1">#REF!</definedName>
    <definedName name="BNE_MESSAGES_HIDDEN" hidden="1">#REF!</definedName>
    <definedName name="BrazilManufacturing" localSheetId="1">#REF!</definedName>
    <definedName name="BrazilManufacturing">[32]Start!$C$33</definedName>
    <definedName name="BrazilMarketing" localSheetId="1">#REF!</definedName>
    <definedName name="BrazilMarketing">[32]Start!$C$20</definedName>
    <definedName name="BSMO" localSheetId="1">#REF!</definedName>
    <definedName name="BSMO">'[14]BS by month '!$J$1:$V$77</definedName>
    <definedName name="BSMonth" localSheetId="1">#REF!</definedName>
    <definedName name="BSMonth">[32]Start!$C$10</definedName>
    <definedName name="BSMONTHLY" localSheetId="1">#REF!</definedName>
    <definedName name="BSMONTHLY">[14]hh!$H$102:$U$135</definedName>
    <definedName name="BSRF" localSheetId="1">#REF!</definedName>
    <definedName name="BSRF">'[14]BS by month '!$J$174:$CY$248</definedName>
    <definedName name="BSWK" localSheetId="1">#REF!</definedName>
    <definedName name="BSWK">'[14]BS by month '!$K$98:$CX$171</definedName>
    <definedName name="BUSCLX001PUSD" hidden="1">#REF!</definedName>
    <definedName name="c.LTMYear" hidden="1">#REF!</definedName>
    <definedName name="CAD_FX_rate" localSheetId="1">#REF!</definedName>
    <definedName name="CAD_FX_rate">[20]Inputs!$E$12</definedName>
    <definedName name="CAD_Int_Acct_Int" localSheetId="1">#REF!</definedName>
    <definedName name="CAD_Int_Acct_Int">[20]Inputs!$E$38</definedName>
    <definedName name="CAD_Prin_Coll_Acct_Prin" localSheetId="1">#REF!</definedName>
    <definedName name="CAD_Prin_Coll_Acct_Prin">[20]Inputs!$D$39</definedName>
    <definedName name="CAD_Unfund_Exp_acct" localSheetId="1">#REF!</definedName>
    <definedName name="CAD_Unfund_Exp_acct">[20]Inputs!$D$40:$E$40</definedName>
    <definedName name="Call_If" localSheetId="1">#REF!</definedName>
    <definedName name="Call_If">'[25]Model Inputs'!$C$16</definedName>
    <definedName name="Call_Period" localSheetId="1">#REF!</definedName>
    <definedName name="Call_Period">'[25]Model Inputs'!$C$17</definedName>
    <definedName name="Call_Price" localSheetId="1">#REF!</definedName>
    <definedName name="Call_Price">'[33]Model Inputs'!$C$16</definedName>
    <definedName name="Cap" localSheetId="1">#REF!</definedName>
    <definedName name="Cap">'[34]OID Adder'!$C$5</definedName>
    <definedName name="CapInterest" localSheetId="1">#REF!</definedName>
    <definedName name="CapInterest">'[35]33101CapInt'!$A$1:$P$44</definedName>
    <definedName name="capital" localSheetId="1" hidden="1">{#N/A,#N/A,FALSE,"Balance Sheet";#N/A,#N/A,FALSE,"Income Statement";#N/A,#N/A,FALSE,"Partners Capital";#N/A,#N/A,FALSE,"Cash Flows";#N/A,#N/A,FALSE,"Support"}</definedName>
    <definedName name="capital" hidden="1">{#N/A,#N/A,FALSE,"Balance Sheet";#N/A,#N/A,FALSE,"Income Statement";#N/A,#N/A,FALSE,"Partners Capital";#N/A,#N/A,FALSE,"Cash Flows";#N/A,#N/A,FALSE,"Support"}</definedName>
    <definedName name="capitalized" localSheetId="1"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rry_Int" localSheetId="1">#REF!</definedName>
    <definedName name="Carry_Int">'[25]Model Inputs'!$C$26</definedName>
    <definedName name="Carry_Spread" localSheetId="1">#REF!</definedName>
    <definedName name="Carry_Spread">'[25]Model Inputs'!$C$28</definedName>
    <definedName name="Cash_Capital" localSheetId="1">#REF!</definedName>
    <definedName name="Cash_Capital">'[36]3500A - Partner''s Capital'!$D$28</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localSheetId="1" hidden="1">#REF!</definedName>
    <definedName name="cb_Chart_23" hidden="1">[37]Add_Callout!#REF!</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localSheetId="1" hidden="1">#REF!</definedName>
    <definedName name="cb_Chart_29" hidden="1">[38]Stacked_Column_w_labels!$B$5:$E$12</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localSheetId="1" hidden="1">#REF!</definedName>
    <definedName name="cb_Chart_30" hidden="1">[38]Stacked_Column_w_labels!$B$5:$E$12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 localSheetId="1" hidden="1">#REF!</definedName>
    <definedName name="cb_Chart_43" hidden="1">'[39]1997 IPO'!#REF!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5" localSheetId="1" hidden="1">#REF!</definedName>
    <definedName name="cb_Chart_5" hidden="1">[37]Scatter!#REF!</definedName>
    <definedName name="cb_Chart_5_opts" hidden="1">"1, 8, 1, False, 2, False, False, , 0, False, False, 1, 2"</definedName>
    <definedName name="cb_Chart_52582_opts" hidden="1">"1, 1, 1, False, 2, False, False, , 0, False, False, 1, 2"</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3E9564D_opts" hidden="1">"1, 10, 1, False, 2, False, False, , 0, False, True, 2, 1"</definedName>
    <definedName name="cb_sChart13E9574C_opts" hidden="1">"1, 10, 1, False, 2, False, False, , 0, False, False, 2, 1"</definedName>
    <definedName name="cb_sChart1401F7BB_opts" hidden="1">"1, 10, 1, False, 2, False, False, , 0, False, False, 2, 1"</definedName>
    <definedName name="cb_sChart1401F88B_opts" hidden="1">"1, 10, 1, False, 2, False, False, , 0, False, False, 2, 1"</definedName>
    <definedName name="cb_sChart1401F9C4_opts" hidden="1">"1, 10, 1, False, 2, False, False, , 0, False, False, 2, 1"</definedName>
    <definedName name="cb_sChart1401FA71_opts" hidden="1">"1, 10, 1, False, 2, False, False, , 0, False, False, 2, 1"</definedName>
    <definedName name="cb_sChart1403FD66_opts" hidden="1">"1, 10, 1, False, 2, False, False, , 0, False, False, 2, 1"</definedName>
    <definedName name="cb_sChart140400A7_opts" hidden="1">"1, 10, 1, False, 2, False, False, , 0, False, False, 2, 1"</definedName>
    <definedName name="cb_sChart1406555A_opts" hidden="1">"1, 5, 1, False, 2, False, False, , 0, False, False, 1, 1"</definedName>
    <definedName name="cb_sChart140655E5_opts" hidden="1">"1, 3, 1, False, 2, False, False, , 0, False, False, 1, 1"</definedName>
    <definedName name="cb_sChart1406581C_opts" hidden="1">"1, 3, 1, False, 2, False, False, , 0, False, False, 1, 1"</definedName>
    <definedName name="cb_sChart14065ADE_opts" hidden="1">"1, 3, 1, False, 2, False, False, , 0, False, True, 1, 1"</definedName>
    <definedName name="cb_sChart14065BA3_opts" hidden="1">"1, 5, 1, False, 2, False, False, , 0, False, False, 1, 1"</definedName>
    <definedName name="cb_sChart15A07AA4_opts" hidden="1">"1, 9, 1, False, 2, False, False, , 0, False, False, 1, 2"</definedName>
    <definedName name="cb_sChart15A0819A_opts" hidden="1">"1, 4, 1, False, 2, False, False, , 0, False, False, 2, 1"</definedName>
    <definedName name="cb_sChart15A0820E_opts" hidden="1">"1, 1, 1, False, 2, False, False, , 0, False, False, 2, 2"</definedName>
    <definedName name="cb_sChart15A08324_opts" hidden="1">"1, 4, 1, False, 2, False, False, , 0, False, False, 1, 1"</definedName>
    <definedName name="cb_sChart15A083DD_opts" hidden="1">"1, 4, 1, False, 2, False, False, , 0, False, False, 1, 1"</definedName>
    <definedName name="cb_sChart15A08496_opts" hidden="1">"1, 1, 1, False, 2, False, False, , 0, False, False, 2, 2"</definedName>
    <definedName name="cb_sChart15A084F3_opts" hidden="1">"1, 1, 1, False, 2, False, False, , 0, False, False, 1, 1"</definedName>
    <definedName name="cb_sChart15A173D8_opts" hidden="1">"1, 4, 1, False, 2, False, False, , 0, False, False, 1, 1"</definedName>
    <definedName name="cb_sChart15A17491_opts" hidden="1">"1, 4, 1, False, 2, False, False, , 0, False, False, 1, 1"</definedName>
    <definedName name="cb_sChart15A1751C_opts" hidden="1">"1, 4, 1, False, 2, False, False, , 0, False, False, 1, 1"</definedName>
    <definedName name="cb_sChart15A17590_opts" hidden="1">"1, 4, 1, False, 2, False, False, , 0, False, False, 1, 1"</definedName>
    <definedName name="cb_sChart15A17869_opts" hidden="1">"1, 4, 1, False, 2, False, False, , 0, False, False, 1, 1"</definedName>
    <definedName name="cb_sChart15A178E8_opts" hidden="1">"1, 4, 1, False, 2, False, False, , 0, False, False, 2, 1"</definedName>
    <definedName name="cb_sChart15A17968_opts" hidden="1">"1, 4, 1, False, 2, False, False, , 0, False, False, 1, 1"</definedName>
    <definedName name="cb_sChart15A179F2_opts" hidden="1">"1, 1, 1, False, 2, False, False, , 0, False, False, 2, 1"</definedName>
    <definedName name="cb_sChart15A17A7D_opts" hidden="1">"1, 4, 1, False, 2, False, False, , 0, False, False, 1, 1"</definedName>
    <definedName name="cb_sChart15A17B08_opts" hidden="1">"1, 1, 1, False, 2, False, False, , 0, False, False, 2, 2"</definedName>
    <definedName name="cb_sChart161DB88B_opts" hidden="1">"1, 9, 1, False, 2, False, False, , 0, False, True, 1, 1"</definedName>
    <definedName name="cb_sChart161DBB4D_opts" hidden="1">"1, 1, 1, False, 2, False, False, , 0, False, True, 1, 1"</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CInteger" localSheetId="1">#REF!</definedName>
    <definedName name="CCInteger">[19]Library!$B$26</definedName>
    <definedName name="CCMO" localSheetId="1">#REF!</definedName>
    <definedName name="CCMO">'[14] '!$I$1:$U$39</definedName>
    <definedName name="CCMOEXT" localSheetId="1">#REF!</definedName>
    <definedName name="CCMOEXT">'[14] '!$H$87:$U$120</definedName>
    <definedName name="CCName01" localSheetId="1">#REF!</definedName>
    <definedName name="CCName01">[19]Library!$C$27</definedName>
    <definedName name="CCName02" localSheetId="1">#REF!</definedName>
    <definedName name="CCName02">[19]Library!$C$28</definedName>
    <definedName name="CCName03" localSheetId="1">#REF!</definedName>
    <definedName name="CCName03">[19]Library!$C$29</definedName>
    <definedName name="CCName04" localSheetId="1">#REF!</definedName>
    <definedName name="CCName04">[19]Library!$C$30</definedName>
    <definedName name="CCName05" localSheetId="1">#REF!</definedName>
    <definedName name="CCName05">[19]Library!$C$31</definedName>
    <definedName name="CCName06" localSheetId="1">#REF!</definedName>
    <definedName name="CCName06">[19]Library!$C$32</definedName>
    <definedName name="CCName07" localSheetId="1">#REF!</definedName>
    <definedName name="CCName07">[19]Library!$C$33</definedName>
    <definedName name="CCName08" localSheetId="1">#REF!</definedName>
    <definedName name="CCName08">[19]Library!$C$34</definedName>
    <definedName name="CCName09" localSheetId="1">#REF!</definedName>
    <definedName name="CCName09">[19]Library!$C$35</definedName>
    <definedName name="CCName10" localSheetId="1">#REF!</definedName>
    <definedName name="CCName10">[19]Library!$C$36</definedName>
    <definedName name="CCName11" localSheetId="1">#REF!</definedName>
    <definedName name="CCName11">[19]Library!$C$37</definedName>
    <definedName name="CCName12" localSheetId="1">#REF!</definedName>
    <definedName name="CCName12">[19]Library!$C$38</definedName>
    <definedName name="CCName13" localSheetId="1">#REF!</definedName>
    <definedName name="CCName13">[19]Library!$C$39</definedName>
    <definedName name="CCName14" localSheetId="1">#REF!</definedName>
    <definedName name="CCName14">[19]Library!$C$40</definedName>
    <definedName name="CCName15" localSheetId="1">#REF!</definedName>
    <definedName name="CCName15">[19]Library!$C$41</definedName>
    <definedName name="CCName16" localSheetId="1">#REF!</definedName>
    <definedName name="CCName16">[19]Library!$C$42</definedName>
    <definedName name="CCName17" localSheetId="1">#REF!</definedName>
    <definedName name="CCName17">[19]Library!$C$43</definedName>
    <definedName name="CCName18" localSheetId="1">#REF!</definedName>
    <definedName name="CCName18">[19]Library!$C$44</definedName>
    <definedName name="CCName19" localSheetId="1">#REF!</definedName>
    <definedName name="CCName19">[19]Library!$C$45</definedName>
    <definedName name="CCName20" localSheetId="1">#REF!</definedName>
    <definedName name="CCName20">[19]Library!$C$46</definedName>
    <definedName name="CCName21" localSheetId="1">#REF!</definedName>
    <definedName name="CCName21">[19]Library!$C$47</definedName>
    <definedName name="CCName22" localSheetId="1">#REF!</definedName>
    <definedName name="CCName22">[19]Library!$C$48</definedName>
    <definedName name="CCName23" localSheetId="1">#REF!</definedName>
    <definedName name="CCName23">[19]Library!$C$49</definedName>
    <definedName name="CCName24" localSheetId="1">#REF!</definedName>
    <definedName name="CCName24">[19]Library!$C$50</definedName>
    <definedName name="CCName25" localSheetId="1">#REF!</definedName>
    <definedName name="CCName25">[19]Library!$C$51</definedName>
    <definedName name="CCName26" localSheetId="1">#REF!</definedName>
    <definedName name="CCName26">[19]Library!$C$52</definedName>
    <definedName name="CCName27" localSheetId="1">#REF!</definedName>
    <definedName name="CCName27">[19]Library!$C$53</definedName>
    <definedName name="CCName28" localSheetId="1">#REF!</definedName>
    <definedName name="CCName28">[19]Library!$C$54</definedName>
    <definedName name="CCName29" localSheetId="1">#REF!</definedName>
    <definedName name="CCName29">[19]Library!$C$55</definedName>
    <definedName name="CCName30" localSheetId="1">#REF!</definedName>
    <definedName name="CCName30">[19]Library!$C$56</definedName>
    <definedName name="CCName31" localSheetId="1">#REF!</definedName>
    <definedName name="CCName31">[19]Library!$C$57</definedName>
    <definedName name="CCName32" localSheetId="1">#REF!</definedName>
    <definedName name="CCName32">[19]Library!$C$58</definedName>
    <definedName name="CCName33" localSheetId="1">#REF!</definedName>
    <definedName name="CCName33">[19]Library!$C$59</definedName>
    <definedName name="CCName34" localSheetId="1">#REF!</definedName>
    <definedName name="CCName34">[19]Library!$C$60</definedName>
    <definedName name="CCName35" localSheetId="1">#REF!</definedName>
    <definedName name="CCName35">[19]Library!$C$61</definedName>
    <definedName name="CCName36" localSheetId="1">#REF!</definedName>
    <definedName name="CCName36">[19]Library!$C$62</definedName>
    <definedName name="CCName37" localSheetId="1">#REF!</definedName>
    <definedName name="CCName37">[19]Library!$C$63</definedName>
    <definedName name="CCName38" localSheetId="1">#REF!</definedName>
    <definedName name="CCName38">[19]Library!$C$64</definedName>
    <definedName name="CCName39" localSheetId="1">#REF!</definedName>
    <definedName name="CCName39">[19]Library!$C$65</definedName>
    <definedName name="CCName40" localSheetId="1">#REF!</definedName>
    <definedName name="CCName40">[19]Library!$C$66</definedName>
    <definedName name="CCName41" localSheetId="1">#REF!</definedName>
    <definedName name="CCName41">[19]Library!$C$67</definedName>
    <definedName name="CCName42" localSheetId="1">#REF!</definedName>
    <definedName name="CCName42">[19]Library!$C$68</definedName>
    <definedName name="CCName43" localSheetId="1">#REF!</definedName>
    <definedName name="CCName43">[19]Library!$C$69</definedName>
    <definedName name="CCName44" localSheetId="1">#REF!</definedName>
    <definedName name="CCName44">[19]Library!$C$70</definedName>
    <definedName name="CCName45" localSheetId="1">#REF!</definedName>
    <definedName name="CCName45">[19]Library!$C$71</definedName>
    <definedName name="CCName46" localSheetId="1">#REF!</definedName>
    <definedName name="CCName46">[19]Library!$C$72</definedName>
    <definedName name="CCName47" localSheetId="1">#REF!</definedName>
    <definedName name="CCName47">[19]Library!$C$73</definedName>
    <definedName name="CCName48" localSheetId="1">#REF!</definedName>
    <definedName name="CCName48">[19]Library!$C$74</definedName>
    <definedName name="CCName49" localSheetId="1">#REF!</definedName>
    <definedName name="CCName49">[19]Library!$C$75</definedName>
    <definedName name="CCName50" localSheetId="1">#REF!</definedName>
    <definedName name="CCName50">[19]Library!$C$76</definedName>
    <definedName name="CCName51" localSheetId="1">#REF!</definedName>
    <definedName name="CCName51">[19]Library!$C$77</definedName>
    <definedName name="CCName52" localSheetId="1">#REF!</definedName>
    <definedName name="CCName52">[19]Library!$C$78</definedName>
    <definedName name="CCName53" localSheetId="1">#REF!</definedName>
    <definedName name="CCName53">[19]Library!$C$79</definedName>
    <definedName name="CCName54" localSheetId="1">#REF!</definedName>
    <definedName name="CCName54">[19]Library!$C$80</definedName>
    <definedName name="CCName55" localSheetId="1">#REF!</definedName>
    <definedName name="CCName55">[19]Library!$C$81</definedName>
    <definedName name="CCName56" localSheetId="1">#REF!</definedName>
    <definedName name="CCName56">[19]Library!$C$82</definedName>
    <definedName name="CCName57" localSheetId="1">#REF!</definedName>
    <definedName name="CCName57">[19]Library!$C$83</definedName>
    <definedName name="CCName58" localSheetId="1">#REF!</definedName>
    <definedName name="CCName58">[19]Library!$C$84</definedName>
    <definedName name="CCName59" localSheetId="1">#REF!</definedName>
    <definedName name="CCName59">[19]Library!$C$85</definedName>
    <definedName name="CCName60" localSheetId="1">#REF!</definedName>
    <definedName name="CCName60">[19]Library!$C$86</definedName>
    <definedName name="CCName61" localSheetId="1">#REF!</definedName>
    <definedName name="CCName61">[19]Library!$C$87</definedName>
    <definedName name="CCName62" localSheetId="1">#REF!</definedName>
    <definedName name="CCName62">[19]Library!$C$88</definedName>
    <definedName name="CCName63" localSheetId="1">#REF!</definedName>
    <definedName name="CCName63">[19]Library!$C$89</definedName>
    <definedName name="CCName64" localSheetId="1">#REF!</definedName>
    <definedName name="CCName64">[19]Library!$C$90</definedName>
    <definedName name="CCName65" localSheetId="1">#REF!</definedName>
    <definedName name="CCName65">[19]Library!$C$91</definedName>
    <definedName name="CCName66" localSheetId="1">#REF!</definedName>
    <definedName name="CCName66">[19]Library!$C$92</definedName>
    <definedName name="CCName67" localSheetId="1">#REF!</definedName>
    <definedName name="CCName67">[19]Library!$C$93</definedName>
    <definedName name="CCName68" localSheetId="1">#REF!</definedName>
    <definedName name="CCName68">[19]Library!$C$94</definedName>
    <definedName name="CCName69" localSheetId="1">#REF!</definedName>
    <definedName name="CCName69">[19]Library!$C$95</definedName>
    <definedName name="CCName70" localSheetId="1">#REF!</definedName>
    <definedName name="CCName70">[19]Library!$C$96</definedName>
    <definedName name="cd" localSheetId="1" hidden="1">#REF!</definedName>
    <definedName name="cd" hidden="1">[40]Deals!#REF!</definedName>
    <definedName name="CDR" localSheetId="1">#REF!</definedName>
    <definedName name="CDR">'[25]Model Inputs'!$H$19</definedName>
    <definedName name="cdsc" localSheetId="1" hidden="1">{#N/A,#N/A,FALSE,"FFCXOUT3"}</definedName>
    <definedName name="cdsc" hidden="1">{#N/A,#N/A,FALSE,"FFCXOUT3"}</definedName>
    <definedName name="cdswdw" localSheetId="1" hidden="1">#REF!</definedName>
    <definedName name="cdswdw" hidden="1">[40]Deals!#REF!</definedName>
    <definedName name="CertaintyE" localSheetId="1">#REF!</definedName>
    <definedName name="CertaintyE">'[13]MDY Model'!$C$71</definedName>
    <definedName name="CFMO" localSheetId="1">#REF!</definedName>
    <definedName name="CFMO">'[14]CF by month'!$I$1:$W$66</definedName>
    <definedName name="CFWK" localSheetId="1">#REF!</definedName>
    <definedName name="CFWK">'[14]CF by month'!$H$88:$BS$152</definedName>
    <definedName name="chao" hidden="1">255</definedName>
    <definedName name="ChooseTitle" localSheetId="1">#REF!</definedName>
    <definedName name="ChooseTitle">'[41]Base Data'!$AY$1</definedName>
    <definedName name="CIQWBGuid" hidden="1">"Antares Debt Activity Tracker_Updated_2.xlsx"</definedName>
    <definedName name="ClientMultiple" localSheetId="1">#REF!</definedName>
    <definedName name="ClientMultiple">'[42]PBC Data'!$J$3:$J$196</definedName>
    <definedName name="ClientValue" localSheetId="1">#REF!</definedName>
    <definedName name="ClientValue">'[42]PBC Data'!$K$3:$K$196</definedName>
    <definedName name="clo" localSheetId="1"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clo"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Coll_Obl_Amount_TBL" localSheetId="1">#REF!</definedName>
    <definedName name="Coll_Obl_Amount_TBL">'[20]Collateral Obligation Amount'!$A$9:$T$1730</definedName>
    <definedName name="Collater_Cust_fee_cap" localSheetId="1">#REF!</definedName>
    <definedName name="Collater_Cust_fee_cap">[20]Inputs!$D$67</definedName>
    <definedName name="ComboCoupon" localSheetId="1">#REF!</definedName>
    <definedName name="ComboCoupon">'[13]Cash Flow Summary'!$AS$99</definedName>
    <definedName name="ComboCouponType" localSheetId="1">#REF!</definedName>
    <definedName name="ComboCouponType">'[13]Cash Flow Summary'!$AU$99</definedName>
    <definedName name="ComboEqHaircut" localSheetId="1">#REF!</definedName>
    <definedName name="ComboEqHaircut">'[13]Cash Flow Summary'!$AU$92</definedName>
    <definedName name="ComboTargetRating" localSheetId="1">#REF!</definedName>
    <definedName name="ComboTargetRating">'[13]Cash Flow Summary'!$AS$91</definedName>
    <definedName name="ComboTrancheBal" localSheetId="1">#REF!</definedName>
    <definedName name="ComboTrancheBal">'[13]Cash Flow Summary'!$AS$101</definedName>
    <definedName name="CompACR_asof_Reinvest_Prd_clause_i" localSheetId="1">#REF!</definedName>
    <definedName name="CompACR_asof_Reinvest_Prd_clause_i">[20]Inputs!$E$13</definedName>
    <definedName name="CompanyDescription" localSheetId="1">#REF!</definedName>
    <definedName name="CompanyDescription">'[42]PBC Data'!$CV$3:$CV$196</definedName>
    <definedName name="CompanyName" hidden="1">#REF!</definedName>
    <definedName name="CompanyType" localSheetId="1">#REF!</definedName>
    <definedName name="CompanyType">'[42]PBC Data'!$FV$3:$FV$196</definedName>
    <definedName name="Compliance_ACR" localSheetId="1">#REF!</definedName>
    <definedName name="Compliance_ACR">[20]Ratios!$J$30</definedName>
    <definedName name="compnam" localSheetId="1" hidden="1">#REF!</definedName>
    <definedName name="compnam" hidden="1">[43]KeyMultInputs!#REF!</definedName>
    <definedName name="CostCenterSelectionRange" localSheetId="1">#REF!</definedName>
    <definedName name="CostCenterSelectionRange">[19]Library!$C$27:$C$96</definedName>
    <definedName name="Counterparty_Excess" localSheetId="1">#REF!</definedName>
    <definedName name="Counterparty_Excess">'[20]Hedge Counterparty'!$M$4:$R$54</definedName>
    <definedName name="Counterparty_Excess_Facility_Level" localSheetId="1">#REF!</definedName>
    <definedName name="Counterparty_Excess_Facility_Level">'[20]Hedge Counterparty'!$A$4:$J$1504</definedName>
    <definedName name="Cov_Lite__YN" localSheetId="1">#REF!</definedName>
    <definedName name="Cov_Lite__YN">'[27]CCLP Portfolio'!$AT$4:$AT$113</definedName>
    <definedName name="Cube" localSheetId="1">#REF!</definedName>
    <definedName name="Cube">[32]Start!$C$7</definedName>
    <definedName name="cur_CDOR" localSheetId="1">#REF!</definedName>
    <definedName name="cur_CDOR">[20]Inputs!$E$6</definedName>
    <definedName name="cur_LIBOR" localSheetId="1">#REF!</definedName>
    <definedName name="cur_LIBOR">[20]Inputs!$E$7</definedName>
    <definedName name="current_Batch" localSheetId="1">#REF!</definedName>
    <definedName name="current_Batch">'[25]Orig Collateral'!$E$7</definedName>
    <definedName name="current_Group" localSheetId="1">#REF!</definedName>
    <definedName name="current_Group">'[25]Orig Collateral'!$E$9</definedName>
    <definedName name="CurrentEmployeeRange" localSheetId="1">#REF!</definedName>
    <definedName name="CurrentEmployeeRange">'[19]C&amp;B - Current FTE'!$A$20:$P$516</definedName>
    <definedName name="CurrentYearRetrRange" localSheetId="1">#REF!</definedName>
    <definedName name="CurrentYearRetrRange">[19]Library!$C$8:$D$19</definedName>
    <definedName name="CURRpd" localSheetId="1">#REF!</definedName>
    <definedName name="CURRpd">[44]DATABASE!$A$2</definedName>
    <definedName name="curse" localSheetId="1" hidden="1">#REF!</definedName>
    <definedName name="curse" hidden="1">[45]Inputs!$G$8</definedName>
    <definedName name="Cwvu.GREY_ALL." localSheetId="1" hidden="1">#REF!</definedName>
    <definedName name="Cwvu.GREY_ALL." hidden="1">[46]Sheet2!#REF!</definedName>
    <definedName name="Cwvy.GREY_ALL._dcf" hidden="1">#REF!</definedName>
    <definedName name="d" hidden="1">#REF!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09" hidden="1">#REF!</definedName>
    <definedName name="DATA_10" hidden="1">#REF!</definedName>
    <definedName name="Data_query" localSheetId="1">#REF!</definedName>
    <definedName name="Data_query">'[20]External Spreadsheet Layout'!$A$2:$CJ$1502</definedName>
    <definedName name="DATA1A" localSheetId="1">#REF!</definedName>
    <definedName name="DATA1A">'[47]Switches for Returns Summary'!$J$8:$M$14</definedName>
    <definedName name="DATA1B" localSheetId="1">#REF!</definedName>
    <definedName name="DATA1B">'[47]Switches for Returns Summary'!$K$9:$M$14</definedName>
    <definedName name="DATA3A" localSheetId="1">#REF!</definedName>
    <definedName name="DATA3A">'[47]Switches for Returns Summary'!$J$17:$M$23</definedName>
    <definedName name="DATA3B" localSheetId="1">#REF!</definedName>
    <definedName name="DATA3B">'[47]Switches for Returns Summary'!$K$18:$M$23</definedName>
    <definedName name="DATA4A" localSheetId="1">#REF!</definedName>
    <definedName name="DATA4A">'[47]Switches for Returns Summary'!$J$28:$M$34</definedName>
    <definedName name="DATA4B" localSheetId="1">#REF!</definedName>
    <definedName name="DATA4B">'[47]Switches for Returns Summary'!$K$29:$M$34</definedName>
    <definedName name="_xlnm.Database" localSheetId="1">#REF!</definedName>
    <definedName name="_xlnm.Database">[32]Start!$C$1</definedName>
    <definedName name="datadownfour" localSheetId="1" hidden="1">#REF!</definedName>
    <definedName name="datadownfour" hidden="1">'[48]WP_Hist ABC'!#REF!</definedName>
    <definedName name="datadownone" localSheetId="1" hidden="1">#REF!</definedName>
    <definedName name="datadownone" hidden="1">'[48]WP_Hist ABC'!#REF!</definedName>
    <definedName name="datadownthree" localSheetId="1" hidden="1">#REF!</definedName>
    <definedName name="datadownthree" hidden="1">'[48]WP_Hist ABC'!#REF!</definedName>
    <definedName name="datadowntwo" localSheetId="1" hidden="1">#REF!</definedName>
    <definedName name="datadowntwo" hidden="1">'[48]WP_Hist ABC'!#REF!</definedName>
    <definedName name="datatoggle" localSheetId="1" hidden="1">#REF!</definedName>
    <definedName name="datatoggle" hidden="1">'[48]WP_Hist ABC'!#REF!</definedName>
    <definedName name="datatoggletwo" localSheetId="1" hidden="1">#REF!</definedName>
    <definedName name="datatoggletwo" hidden="1">'[48]WP_Hist ABC'!#REF!</definedName>
    <definedName name="DataValDate" localSheetId="1" hidden="1">#REF!</definedName>
    <definedName name="DataValDate" hidden="1">'[48]WP_Hist ABC'!#REF!</definedName>
    <definedName name="datavaldate2" localSheetId="1" hidden="1">#REF!</definedName>
    <definedName name="datavaldate2" hidden="1">'[48]WP_Hist ABC'!#REF!</definedName>
    <definedName name="datavaldate3" localSheetId="1" hidden="1">#REF!</definedName>
    <definedName name="datavaldate3" hidden="1">'[48]WP_Hist ABC'!#REF!</definedName>
    <definedName name="date" localSheetId="1">#REF!</definedName>
    <definedName name="date">[49]Assumptions!$H$6</definedName>
    <definedName name="DateHY">OFFSET(#REF!,COUNTA(#REF!)-1,0,-254,1)</definedName>
    <definedName name="DateLoans">OFFSET(#REF!,COUNTA(#REF!)-3,0,-60,1)</definedName>
    <definedName name="Dates" localSheetId="1">#REF!</definedName>
    <definedName name="Dates">[50]Dates!$A$3:$K$99</definedName>
    <definedName name="Dates_B_and_BB">OFFSET(#REF!,COUNTA(#REF!)-2,0,-60,1)</definedName>
    <definedName name="Dates_CovLite">OFFSET(#REF!,COUNT(#REF!)-1,0,-58,1)</definedName>
    <definedName name="Dates_FL_SL">OFFSET(#REF!,COUNT(#REF!)-1,0,-60,1)</definedName>
    <definedName name="Dates_FL_SL_B">OFFSET(#REF!,COUNT(#REF!)-1,0,-58,1)</definedName>
    <definedName name="Dates_LC">OFFSET(#REF!,COUNT(#REF!)-1,0,-60,1)</definedName>
    <definedName name="DAYAN" localSheetId="1"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AN_1" localSheetId="1" hidden="1">{"LIBOR",#N/A,TRUE,"Model";"Caps",#N/A,TRUE,"Model";"Assets",#N/A,TRUE,"Model";"Liabilities",#N/A,TRUE,"Model";"Tests",#N/A,TRUE,"Model";"Results",#N/A,TRUE,"Model"}</definedName>
    <definedName name="DAYAN_1" hidden="1">{"LIBOR",#N/A,TRUE,"Model";"Caps",#N/A,TRUE,"Model";"Assets",#N/A,TRUE,"Model";"Liabilities",#N/A,TRUE,"Model";"Tests",#N/A,TRUE,"Model";"Results",#N/A,TRUE,"Model"}</definedName>
    <definedName name="DAYAN_1_1" localSheetId="1" hidden="1">{"LIBOR",#N/A,TRUE,"Model";"Caps",#N/A,TRUE,"Model";"Assets",#N/A,TRUE,"Model";"Liabilities",#N/A,TRUE,"Model";"Tests",#N/A,TRUE,"Model";"Results",#N/A,TRUE,"Model"}</definedName>
    <definedName name="DAYAN_1_1" hidden="1">{"LIBOR",#N/A,TRUE,"Model";"Caps",#N/A,TRUE,"Model";"Assets",#N/A,TRUE,"Model";"Liabilities",#N/A,TRUE,"Model";"Tests",#N/A,TRUE,"Model";"Results",#N/A,TRUE,"Model"}</definedName>
    <definedName name="DAYAN_1_1_1" localSheetId="1" hidden="1">{"LIBOR",#N/A,TRUE,"Model";"Caps",#N/A,TRUE,"Model";"Assets",#N/A,TRUE,"Model";"Liabilities",#N/A,TRUE,"Model";"Tests",#N/A,TRUE,"Model";"Results",#N/A,TRUE,"Model"}</definedName>
    <definedName name="DAYAN_1_1_1" hidden="1">{"LIBOR",#N/A,TRUE,"Model";"Caps",#N/A,TRUE,"Model";"Assets",#N/A,TRUE,"Model";"Liabilities",#N/A,TRUE,"Model";"Tests",#N/A,TRUE,"Model";"Results",#N/A,TRUE,"Model"}</definedName>
    <definedName name="DAYAN_1_1_1_1" localSheetId="1" hidden="1">{"LIBOR",#N/A,TRUE,"Model";"Caps",#N/A,TRUE,"Model";"Assets",#N/A,TRUE,"Model";"Liabilities",#N/A,TRUE,"Model";"Tests",#N/A,TRUE,"Model";"Results",#N/A,TRUE,"Model"}</definedName>
    <definedName name="DAYAN_1_1_1_1" hidden="1">{"LIBOR",#N/A,TRUE,"Model";"Caps",#N/A,TRUE,"Model";"Assets",#N/A,TRUE,"Model";"Liabilities",#N/A,TRUE,"Model";"Tests",#N/A,TRUE,"Model";"Results",#N/A,TRUE,"Model"}</definedName>
    <definedName name="DAYAN_1_2" localSheetId="1" hidden="1">{"LIBOR",#N/A,TRUE,"Model";"Caps",#N/A,TRUE,"Model";"Assets",#N/A,TRUE,"Model";"Liabilities",#N/A,TRUE,"Model";"Tests",#N/A,TRUE,"Model";"Results",#N/A,TRUE,"Model"}</definedName>
    <definedName name="DAYAN_1_2" hidden="1">{"LIBOR",#N/A,TRUE,"Model";"Caps",#N/A,TRUE,"Model";"Assets",#N/A,TRUE,"Model";"Liabilities",#N/A,TRUE,"Model";"Tests",#N/A,TRUE,"Model";"Results",#N/A,TRUE,"Model"}</definedName>
    <definedName name="DAYAN_1_2_1" localSheetId="1" hidden="1">{"LIBOR",#N/A,TRUE,"Model";"Caps",#N/A,TRUE,"Model";"Assets",#N/A,TRUE,"Model";"Liabilities",#N/A,TRUE,"Model";"Tests",#N/A,TRUE,"Model";"Results",#N/A,TRUE,"Model"}</definedName>
    <definedName name="DAYAN_1_2_1" hidden="1">{"LIBOR",#N/A,TRUE,"Model";"Caps",#N/A,TRUE,"Model";"Assets",#N/A,TRUE,"Model";"Liabilities",#N/A,TRUE,"Model";"Tests",#N/A,TRUE,"Model";"Results",#N/A,TRUE,"Model"}</definedName>
    <definedName name="DAYAN_1_3" localSheetId="1" hidden="1">{"LIBOR",#N/A,TRUE,"Model";"Caps",#N/A,TRUE,"Model";"Assets",#N/A,TRUE,"Model";"Liabilities",#N/A,TRUE,"Model";"Tests",#N/A,TRUE,"Model";"Results",#N/A,TRUE,"Model"}</definedName>
    <definedName name="DAYAN_1_3" hidden="1">{"LIBOR",#N/A,TRUE,"Model";"Caps",#N/A,TRUE,"Model";"Assets",#N/A,TRUE,"Model";"Liabilities",#N/A,TRUE,"Model";"Tests",#N/A,TRUE,"Model";"Results",#N/A,TRUE,"Model"}</definedName>
    <definedName name="DAYAN_1_3_1" localSheetId="1" hidden="1">{"LIBOR",#N/A,TRUE,"Model";"Caps",#N/A,TRUE,"Model";"Assets",#N/A,TRUE,"Model";"Liabilities",#N/A,TRUE,"Model";"Tests",#N/A,TRUE,"Model";"Results",#N/A,TRUE,"Model"}</definedName>
    <definedName name="DAYAN_1_3_1" hidden="1">{"LIBOR",#N/A,TRUE,"Model";"Caps",#N/A,TRUE,"Model";"Assets",#N/A,TRUE,"Model";"Liabilities",#N/A,TRUE,"Model";"Tests",#N/A,TRUE,"Model";"Results",#N/A,TRUE,"Model"}</definedName>
    <definedName name="DAYAN_1_4" localSheetId="1" hidden="1">{"LIBOR",#N/A,TRUE,"Model";"Caps",#N/A,TRUE,"Model";"Assets",#N/A,TRUE,"Model";"Liabilities",#N/A,TRUE,"Model";"Tests",#N/A,TRUE,"Model";"Results",#N/A,TRUE,"Model"}</definedName>
    <definedName name="DAYAN_1_4" hidden="1">{"LIBOR",#N/A,TRUE,"Model";"Caps",#N/A,TRUE,"Model";"Assets",#N/A,TRUE,"Model";"Liabilities",#N/A,TRUE,"Model";"Tests",#N/A,TRUE,"Model";"Results",#N/A,TRUE,"Model"}</definedName>
    <definedName name="DAYAN_2" localSheetId="1" hidden="1">{"LIBOR",#N/A,TRUE,"Model";"Caps",#N/A,TRUE,"Model";"Assets",#N/A,TRUE,"Model";"Liabilities",#N/A,TRUE,"Model";"Tests",#N/A,TRUE,"Model";"Results",#N/A,TRUE,"Model"}</definedName>
    <definedName name="DAYAN_2" hidden="1">{"LIBOR",#N/A,TRUE,"Model";"Caps",#N/A,TRUE,"Model";"Assets",#N/A,TRUE,"Model";"Liabilities",#N/A,TRUE,"Model";"Tests",#N/A,TRUE,"Model";"Results",#N/A,TRUE,"Model"}</definedName>
    <definedName name="DAYAN_2_1" localSheetId="1" hidden="1">{"LIBOR",#N/A,TRUE,"Model";"Caps",#N/A,TRUE,"Model";"Assets",#N/A,TRUE,"Model";"Liabilities",#N/A,TRUE,"Model";"Tests",#N/A,TRUE,"Model";"Results",#N/A,TRUE,"Model"}</definedName>
    <definedName name="DAYAN_2_1" hidden="1">{"LIBOR",#N/A,TRUE,"Model";"Caps",#N/A,TRUE,"Model";"Assets",#N/A,TRUE,"Model";"Liabilities",#N/A,TRUE,"Model";"Tests",#N/A,TRUE,"Model";"Results",#N/A,TRUE,"Model"}</definedName>
    <definedName name="DAYAN_2_1_1" localSheetId="1" hidden="1">{"LIBOR",#N/A,TRUE,"Model";"Caps",#N/A,TRUE,"Model";"Assets",#N/A,TRUE,"Model";"Liabilities",#N/A,TRUE,"Model";"Tests",#N/A,TRUE,"Model";"Results",#N/A,TRUE,"Model"}</definedName>
    <definedName name="DAYAN_2_1_1" hidden="1">{"LIBOR",#N/A,TRUE,"Model";"Caps",#N/A,TRUE,"Model";"Assets",#N/A,TRUE,"Model";"Liabilities",#N/A,TRUE,"Model";"Tests",#N/A,TRUE,"Model";"Results",#N/A,TRUE,"Model"}</definedName>
    <definedName name="DAYAN_2_1_1_1" localSheetId="1" hidden="1">{"LIBOR",#N/A,TRUE,"Model";"Caps",#N/A,TRUE,"Model";"Assets",#N/A,TRUE,"Model";"Liabilities",#N/A,TRUE,"Model";"Tests",#N/A,TRUE,"Model";"Results",#N/A,TRUE,"Model"}</definedName>
    <definedName name="DAYAN_2_1_1_1" hidden="1">{"LIBOR",#N/A,TRUE,"Model";"Caps",#N/A,TRUE,"Model";"Assets",#N/A,TRUE,"Model";"Liabilities",#N/A,TRUE,"Model";"Tests",#N/A,TRUE,"Model";"Results",#N/A,TRUE,"Model"}</definedName>
    <definedName name="DAYAN_2_2" localSheetId="1" hidden="1">{"LIBOR",#N/A,TRUE,"Model";"Caps",#N/A,TRUE,"Model";"Assets",#N/A,TRUE,"Model";"Liabilities",#N/A,TRUE,"Model";"Tests",#N/A,TRUE,"Model";"Results",#N/A,TRUE,"Model"}</definedName>
    <definedName name="DAYAN_2_2" hidden="1">{"LIBOR",#N/A,TRUE,"Model";"Caps",#N/A,TRUE,"Model";"Assets",#N/A,TRUE,"Model";"Liabilities",#N/A,TRUE,"Model";"Tests",#N/A,TRUE,"Model";"Results",#N/A,TRUE,"Model"}</definedName>
    <definedName name="DAYAN_2_2_1" localSheetId="1" hidden="1">{"LIBOR",#N/A,TRUE,"Model";"Caps",#N/A,TRUE,"Model";"Assets",#N/A,TRUE,"Model";"Liabilities",#N/A,TRUE,"Model";"Tests",#N/A,TRUE,"Model";"Results",#N/A,TRUE,"Model"}</definedName>
    <definedName name="DAYAN_2_2_1" hidden="1">{"LIBOR",#N/A,TRUE,"Model";"Caps",#N/A,TRUE,"Model";"Assets",#N/A,TRUE,"Model";"Liabilities",#N/A,TRUE,"Model";"Tests",#N/A,TRUE,"Model";"Results",#N/A,TRUE,"Model"}</definedName>
    <definedName name="DAYAN_2_3" localSheetId="1" hidden="1">{"LIBOR",#N/A,TRUE,"Model";"Caps",#N/A,TRUE,"Model";"Assets",#N/A,TRUE,"Model";"Liabilities",#N/A,TRUE,"Model";"Tests",#N/A,TRUE,"Model";"Results",#N/A,TRUE,"Model"}</definedName>
    <definedName name="DAYAN_2_3" hidden="1">{"LIBOR",#N/A,TRUE,"Model";"Caps",#N/A,TRUE,"Model";"Assets",#N/A,TRUE,"Model";"Liabilities",#N/A,TRUE,"Model";"Tests",#N/A,TRUE,"Model";"Results",#N/A,TRUE,"Model"}</definedName>
    <definedName name="DAYAN_3" localSheetId="1" hidden="1">{"LIBOR",#N/A,TRUE,"Model";"Caps",#N/A,TRUE,"Model";"Assets",#N/A,TRUE,"Model";"Liabilities",#N/A,TRUE,"Model";"Tests",#N/A,TRUE,"Model";"Results",#N/A,TRUE,"Model"}</definedName>
    <definedName name="DAYAN_3" hidden="1">{"LIBOR",#N/A,TRUE,"Model";"Caps",#N/A,TRUE,"Model";"Assets",#N/A,TRUE,"Model";"Liabilities",#N/A,TRUE,"Model";"Tests",#N/A,TRUE,"Model";"Results",#N/A,TRUE,"Model"}</definedName>
    <definedName name="DAYAN_3_1" localSheetId="1" hidden="1">{"LIBOR",#N/A,TRUE,"Model";"Caps",#N/A,TRUE,"Model";"Assets",#N/A,TRUE,"Model";"Liabilities",#N/A,TRUE,"Model";"Tests",#N/A,TRUE,"Model";"Results",#N/A,TRUE,"Model"}</definedName>
    <definedName name="DAYAN_3_1" hidden="1">{"LIBOR",#N/A,TRUE,"Model";"Caps",#N/A,TRUE,"Model";"Assets",#N/A,TRUE,"Model";"Liabilities",#N/A,TRUE,"Model";"Tests",#N/A,TRUE,"Model";"Results",#N/A,TRUE,"Model"}</definedName>
    <definedName name="DAYAN_3_1_1" localSheetId="1" hidden="1">{"LIBOR",#N/A,TRUE,"Model";"Caps",#N/A,TRUE,"Model";"Assets",#N/A,TRUE,"Model";"Liabilities",#N/A,TRUE,"Model";"Tests",#N/A,TRUE,"Model";"Results",#N/A,TRUE,"Model"}</definedName>
    <definedName name="DAYAN_3_1_1" hidden="1">{"LIBOR",#N/A,TRUE,"Model";"Caps",#N/A,TRUE,"Model";"Assets",#N/A,TRUE,"Model";"Liabilities",#N/A,TRUE,"Model";"Tests",#N/A,TRUE,"Model";"Results",#N/A,TRUE,"Model"}</definedName>
    <definedName name="DAYAN_3_1_1_1" localSheetId="1" hidden="1">{"LIBOR",#N/A,TRUE,"Model";"Caps",#N/A,TRUE,"Model";"Assets",#N/A,TRUE,"Model";"Liabilities",#N/A,TRUE,"Model";"Tests",#N/A,TRUE,"Model";"Results",#N/A,TRUE,"Model"}</definedName>
    <definedName name="DAYAN_3_1_1_1" hidden="1">{"LIBOR",#N/A,TRUE,"Model";"Caps",#N/A,TRUE,"Model";"Assets",#N/A,TRUE,"Model";"Liabilities",#N/A,TRUE,"Model";"Tests",#N/A,TRUE,"Model";"Results",#N/A,TRUE,"Model"}</definedName>
    <definedName name="DAYAN_3_2" localSheetId="1" hidden="1">{"LIBOR",#N/A,TRUE,"Model";"Caps",#N/A,TRUE,"Model";"Assets",#N/A,TRUE,"Model";"Liabilities",#N/A,TRUE,"Model";"Tests",#N/A,TRUE,"Model";"Results",#N/A,TRUE,"Model"}</definedName>
    <definedName name="DAYAN_3_2" hidden="1">{"LIBOR",#N/A,TRUE,"Model";"Caps",#N/A,TRUE,"Model";"Assets",#N/A,TRUE,"Model";"Liabilities",#N/A,TRUE,"Model";"Tests",#N/A,TRUE,"Model";"Results",#N/A,TRUE,"Model"}</definedName>
    <definedName name="DAYAN_3_2_1" localSheetId="1" hidden="1">{"LIBOR",#N/A,TRUE,"Model";"Caps",#N/A,TRUE,"Model";"Assets",#N/A,TRUE,"Model";"Liabilities",#N/A,TRUE,"Model";"Tests",#N/A,TRUE,"Model";"Results",#N/A,TRUE,"Model"}</definedName>
    <definedName name="DAYAN_3_2_1" hidden="1">{"LIBOR",#N/A,TRUE,"Model";"Caps",#N/A,TRUE,"Model";"Assets",#N/A,TRUE,"Model";"Liabilities",#N/A,TRUE,"Model";"Tests",#N/A,TRUE,"Model";"Results",#N/A,TRUE,"Model"}</definedName>
    <definedName name="DAYAN_3_3" localSheetId="1" hidden="1">{"LIBOR",#N/A,TRUE,"Model";"Caps",#N/A,TRUE,"Model";"Assets",#N/A,TRUE,"Model";"Liabilities",#N/A,TRUE,"Model";"Tests",#N/A,TRUE,"Model";"Results",#N/A,TRUE,"Model"}</definedName>
    <definedName name="DAYAN_3_3" hidden="1">{"LIBOR",#N/A,TRUE,"Model";"Caps",#N/A,TRUE,"Model";"Assets",#N/A,TRUE,"Model";"Liabilities",#N/A,TRUE,"Model";"Tests",#N/A,TRUE,"Model";"Results",#N/A,TRUE,"Model"}</definedName>
    <definedName name="DAYAN_4" localSheetId="1" hidden="1">{"LIBOR",#N/A,TRUE,"Model";"Caps",#N/A,TRUE,"Model";"Assets",#N/A,TRUE,"Model";"Liabilities",#N/A,TRUE,"Model";"Tests",#N/A,TRUE,"Model";"Results",#N/A,TRUE,"Model"}</definedName>
    <definedName name="DAYAN_4" hidden="1">{"LIBOR",#N/A,TRUE,"Model";"Caps",#N/A,TRUE,"Model";"Assets",#N/A,TRUE,"Model";"Liabilities",#N/A,TRUE,"Model";"Tests",#N/A,TRUE,"Model";"Results",#N/A,TRUE,"Model"}</definedName>
    <definedName name="DAYAN_4_1" localSheetId="1" hidden="1">{"LIBOR",#N/A,TRUE,"Model";"Caps",#N/A,TRUE,"Model";"Assets",#N/A,TRUE,"Model";"Liabilities",#N/A,TRUE,"Model";"Tests",#N/A,TRUE,"Model";"Results",#N/A,TRUE,"Model"}</definedName>
    <definedName name="DAYAN_4_1" hidden="1">{"LIBOR",#N/A,TRUE,"Model";"Caps",#N/A,TRUE,"Model";"Assets",#N/A,TRUE,"Model";"Liabilities",#N/A,TRUE,"Model";"Tests",#N/A,TRUE,"Model";"Results",#N/A,TRUE,"Model"}</definedName>
    <definedName name="DAYAN_4_1_1" localSheetId="1" hidden="1">{"LIBOR",#N/A,TRUE,"Model";"Caps",#N/A,TRUE,"Model";"Assets",#N/A,TRUE,"Model";"Liabilities",#N/A,TRUE,"Model";"Tests",#N/A,TRUE,"Model";"Results",#N/A,TRUE,"Model"}</definedName>
    <definedName name="DAYAN_4_1_1" hidden="1">{"LIBOR",#N/A,TRUE,"Model";"Caps",#N/A,TRUE,"Model";"Assets",#N/A,TRUE,"Model";"Liabilities",#N/A,TRUE,"Model";"Tests",#N/A,TRUE,"Model";"Results",#N/A,TRUE,"Model"}</definedName>
    <definedName name="DAYAN_4_1_1_1" localSheetId="1" hidden="1">{"LIBOR",#N/A,TRUE,"Model";"Caps",#N/A,TRUE,"Model";"Assets",#N/A,TRUE,"Model";"Liabilities",#N/A,TRUE,"Model";"Tests",#N/A,TRUE,"Model";"Results",#N/A,TRUE,"Model"}</definedName>
    <definedName name="DAYAN_4_1_1_1" hidden="1">{"LIBOR",#N/A,TRUE,"Model";"Caps",#N/A,TRUE,"Model";"Assets",#N/A,TRUE,"Model";"Liabilities",#N/A,TRUE,"Model";"Tests",#N/A,TRUE,"Model";"Results",#N/A,TRUE,"Model"}</definedName>
    <definedName name="DAYAN_4_2" localSheetId="1" hidden="1">{"LIBOR",#N/A,TRUE,"Model";"Caps",#N/A,TRUE,"Model";"Assets",#N/A,TRUE,"Model";"Liabilities",#N/A,TRUE,"Model";"Tests",#N/A,TRUE,"Model";"Results",#N/A,TRUE,"Model"}</definedName>
    <definedName name="DAYAN_4_2" hidden="1">{"LIBOR",#N/A,TRUE,"Model";"Caps",#N/A,TRUE,"Model";"Assets",#N/A,TRUE,"Model";"Liabilities",#N/A,TRUE,"Model";"Tests",#N/A,TRUE,"Model";"Results",#N/A,TRUE,"Model"}</definedName>
    <definedName name="DAYAN_4_2_1" localSheetId="1" hidden="1">{"LIBOR",#N/A,TRUE,"Model";"Caps",#N/A,TRUE,"Model";"Assets",#N/A,TRUE,"Model";"Liabilities",#N/A,TRUE,"Model";"Tests",#N/A,TRUE,"Model";"Results",#N/A,TRUE,"Model"}</definedName>
    <definedName name="DAYAN_4_2_1" hidden="1">{"LIBOR",#N/A,TRUE,"Model";"Caps",#N/A,TRUE,"Model";"Assets",#N/A,TRUE,"Model";"Liabilities",#N/A,TRUE,"Model";"Tests",#N/A,TRUE,"Model";"Results",#N/A,TRUE,"Model"}</definedName>
    <definedName name="DAYAN_4_3" localSheetId="1" hidden="1">{"LIBOR",#N/A,TRUE,"Model";"Caps",#N/A,TRUE,"Model";"Assets",#N/A,TRUE,"Model";"Liabilities",#N/A,TRUE,"Model";"Tests",#N/A,TRUE,"Model";"Results",#N/A,TRUE,"Model"}</definedName>
    <definedName name="DAYAN_4_3" hidden="1">{"LIBOR",#N/A,TRUE,"Model";"Caps",#N/A,TRUE,"Model";"Assets",#N/A,TRUE,"Model";"Liabilities",#N/A,TRUE,"Model";"Tests",#N/A,TRUE,"Model";"Results",#N/A,TRUE,"Model"}</definedName>
    <definedName name="DAYAN_5" localSheetId="1" hidden="1">{"LIBOR",#N/A,TRUE,"Model";"Caps",#N/A,TRUE,"Model";"Assets",#N/A,TRUE,"Model";"Liabilities",#N/A,TRUE,"Model";"Tests",#N/A,TRUE,"Model";"Results",#N/A,TRUE,"Model"}</definedName>
    <definedName name="DAYAN_5" hidden="1">{"LIBOR",#N/A,TRUE,"Model";"Caps",#N/A,TRUE,"Model";"Assets",#N/A,TRUE,"Model";"Liabilities",#N/A,TRUE,"Model";"Tests",#N/A,TRUE,"Model";"Results",#N/A,TRUE,"Model"}</definedName>
    <definedName name="DAYAN_5_1" localSheetId="1" hidden="1">{"LIBOR",#N/A,TRUE,"Model";"Caps",#N/A,TRUE,"Model";"Assets",#N/A,TRUE,"Model";"Liabilities",#N/A,TRUE,"Model";"Tests",#N/A,TRUE,"Model";"Results",#N/A,TRUE,"Model"}</definedName>
    <definedName name="DAYAN_5_1" hidden="1">{"LIBOR",#N/A,TRUE,"Model";"Caps",#N/A,TRUE,"Model";"Assets",#N/A,TRUE,"Model";"Liabilities",#N/A,TRUE,"Model";"Tests",#N/A,TRUE,"Model";"Results",#N/A,TRUE,"Model"}</definedName>
    <definedName name="DAYAN_5_1_1" localSheetId="1" hidden="1">{"LIBOR",#N/A,TRUE,"Model";"Caps",#N/A,TRUE,"Model";"Assets",#N/A,TRUE,"Model";"Liabilities",#N/A,TRUE,"Model";"Tests",#N/A,TRUE,"Model";"Results",#N/A,TRUE,"Model"}</definedName>
    <definedName name="DAYAN_5_1_1" hidden="1">{"LIBOR",#N/A,TRUE,"Model";"Caps",#N/A,TRUE,"Model";"Assets",#N/A,TRUE,"Model";"Liabilities",#N/A,TRUE,"Model";"Tests",#N/A,TRUE,"Model";"Results",#N/A,TRUE,"Model"}</definedName>
    <definedName name="DAYAN_5_1_1_1" localSheetId="1" hidden="1">{"LIBOR",#N/A,TRUE,"Model";"Caps",#N/A,TRUE,"Model";"Assets",#N/A,TRUE,"Model";"Liabilities",#N/A,TRUE,"Model";"Tests",#N/A,TRUE,"Model";"Results",#N/A,TRUE,"Model"}</definedName>
    <definedName name="DAYAN_5_1_1_1" hidden="1">{"LIBOR",#N/A,TRUE,"Model";"Caps",#N/A,TRUE,"Model";"Assets",#N/A,TRUE,"Model";"Liabilities",#N/A,TRUE,"Model";"Tests",#N/A,TRUE,"Model";"Results",#N/A,TRUE,"Model"}</definedName>
    <definedName name="DAYAN_5_2" localSheetId="1" hidden="1">{"LIBOR",#N/A,TRUE,"Model";"Caps",#N/A,TRUE,"Model";"Assets",#N/A,TRUE,"Model";"Liabilities",#N/A,TRUE,"Model";"Tests",#N/A,TRUE,"Model";"Results",#N/A,TRUE,"Model"}</definedName>
    <definedName name="DAYAN_5_2" hidden="1">{"LIBOR",#N/A,TRUE,"Model";"Caps",#N/A,TRUE,"Model";"Assets",#N/A,TRUE,"Model";"Liabilities",#N/A,TRUE,"Model";"Tests",#N/A,TRUE,"Model";"Results",#N/A,TRUE,"Model"}</definedName>
    <definedName name="DAYAN_5_2_1" localSheetId="1" hidden="1">{"LIBOR",#N/A,TRUE,"Model";"Caps",#N/A,TRUE,"Model";"Assets",#N/A,TRUE,"Model";"Liabilities",#N/A,TRUE,"Model";"Tests",#N/A,TRUE,"Model";"Results",#N/A,TRUE,"Model"}</definedName>
    <definedName name="DAYAN_5_2_1" hidden="1">{"LIBOR",#N/A,TRUE,"Model";"Caps",#N/A,TRUE,"Model";"Assets",#N/A,TRUE,"Model";"Liabilities",#N/A,TRUE,"Model";"Tests",#N/A,TRUE,"Model";"Results",#N/A,TRUE,"Model"}</definedName>
    <definedName name="DAYAN_5_3" localSheetId="1" hidden="1">{"LIBOR",#N/A,TRUE,"Model";"Caps",#N/A,TRUE,"Model";"Assets",#N/A,TRUE,"Model";"Liabilities",#N/A,TRUE,"Model";"Tests",#N/A,TRUE,"Model";"Results",#N/A,TRUE,"Model"}</definedName>
    <definedName name="DAYAN_5_3" hidden="1">{"LIBOR",#N/A,TRUE,"Model";"Caps",#N/A,TRUE,"Model";"Assets",#N/A,TRUE,"Model";"Liabilities",#N/A,TRUE,"Model";"Tests",#N/A,TRUE,"Model";"Results",#N/A,TRUE,"Model"}</definedName>
    <definedName name="dbbud95" localSheetId="1">#REF!</definedName>
    <definedName name="dbbud95">[51]DBBUD95!$A$9:$AR$124</definedName>
    <definedName name="dcf.depre.ads.sl" localSheetId="1">#REF!</definedName>
    <definedName name="dcf.depre.ads.sl">[29]Settings!$U$157</definedName>
    <definedName name="dcf.depre.gds.150db" localSheetId="1">#REF!</definedName>
    <definedName name="dcf.depre.gds.150db">[29]Settings!$U$158</definedName>
    <definedName name="dcf.depre.gds.ddb" localSheetId="1">#REF!</definedName>
    <definedName name="dcf.depre.gds.ddb">[29]Settings!$U$159</definedName>
    <definedName name="dcf.depre.gds.sl" localSheetId="1">#REF!</definedName>
    <definedName name="dcf.depre.gds.sl">[29]Settings!$U$156</definedName>
    <definedName name="dcf.depre.kpmg" localSheetId="1">#REF!</definedName>
    <definedName name="dcf.depre.kpmg">[29]Settings!$U$44</definedName>
    <definedName name="dcf.depre.pbc" localSheetId="1">#REF!</definedName>
    <definedName name="dcf.depre.pbc">[29]Settings!$U$43</definedName>
    <definedName name="dcf.depre.ru1.select" localSheetId="1">#REF!</definedName>
    <definedName name="dcf.depre.ru1.select">[29]Settings!$H$47</definedName>
    <definedName name="dcf.depre.ru2.select" localSheetId="1">#REF!</definedName>
    <definedName name="dcf.depre.ru2.select">[29]Settings!$J$125</definedName>
    <definedName name="dcf.depre.ru3.select" localSheetId="1">#REF!</definedName>
    <definedName name="dcf.depre.ru3.select">[29]Settings!$M$125</definedName>
    <definedName name="dcf.discount.ru2" localSheetId="1">#REF!</definedName>
    <definedName name="dcf.discount.ru2">[29]DCF.RU2!$L$76</definedName>
    <definedName name="dcf.discount.ru3" localSheetId="1">#REF!</definedName>
    <definedName name="dcf.discount.ru3">[29]DCF.RU3!$L$76</definedName>
    <definedName name="dcf.gs.change.ru2" localSheetId="1">#REF!</definedName>
    <definedName name="dcf.gs.change.ru2">[29]DCF.RU2!$L$77</definedName>
    <definedName name="dcf.gs.change.ru3" localSheetId="1">#REF!</definedName>
    <definedName name="dcf.gs.change.ru3">[29]DCF.RU3!$L$77</definedName>
    <definedName name="dcf.length" localSheetId="1">#REF!</definedName>
    <definedName name="dcf.length">[29]Settings!$I$35</definedName>
    <definedName name="dcf.nol.kpmg" localSheetId="1">#REF!</definedName>
    <definedName name="dcf.nol.kpmg">[29]Settings!$U$61</definedName>
    <definedName name="dcf.nol.ru1.select" localSheetId="1">#REF!</definedName>
    <definedName name="dcf.nol.ru1.select">[29]Settings!$H$57</definedName>
    <definedName name="dcf.nol.ru2.select" localSheetId="1">#REF!</definedName>
    <definedName name="dcf.nol.ru2.select">[29]Settings!$J$135</definedName>
    <definedName name="dcf.nol.ru3.select" localSheetId="1">#REF!</definedName>
    <definedName name="dcf.nol.ru3.select">[29]Settings!$M$135</definedName>
    <definedName name="dcf.nwc.cashfree" localSheetId="1">#REF!</definedName>
    <definedName name="dcf.nwc.cashfree">[29]Settings!$U$40</definedName>
    <definedName name="dcf.nwc.select" localSheetId="1">#REF!</definedName>
    <definedName name="dcf.nwc.select">[29]Settings!$H$43</definedName>
    <definedName name="dcf.tax.select" localSheetId="1">#REF!</definedName>
    <definedName name="dcf.tax.select">[29]Settings!$H$41</definedName>
    <definedName name="dcf.tax.statutory" localSheetId="1">#REF!</definedName>
    <definedName name="dcf.tax.statutory">[29]Settings!$U$38</definedName>
    <definedName name="dcf.tax.year" localSheetId="1">#REF!</definedName>
    <definedName name="dcf.tax.year">[29]Statutory!$B$8</definedName>
    <definedName name="dcf.tv.capex.ru1" localSheetId="1">#REF!</definedName>
    <definedName name="dcf.tv.capex.ru1">[29]Settings!$I$51</definedName>
    <definedName name="dcf.tv.capex.ru2" localSheetId="1">#REF!</definedName>
    <definedName name="dcf.tv.capex.ru2">[29]Settings!$K$129</definedName>
    <definedName name="dcf.tv.capex.ru3" localSheetId="1">#REF!</definedName>
    <definedName name="dcf.tv.capex.ru3">[29]Settings!$N$129</definedName>
    <definedName name="dcf.tv.ebitda.x.ru1" localSheetId="1">#REF!</definedName>
    <definedName name="dcf.tv.ebitda.x.ru1">[29]Settings!$I$55</definedName>
    <definedName name="dcf.tv.hm.g.ru1" localSheetId="1">#REF!</definedName>
    <definedName name="dcf.tv.hm.g.ru1">[29]Settings!$I$53</definedName>
    <definedName name="dcf.tv.hm.years.ru1" localSheetId="1">#REF!</definedName>
    <definedName name="dcf.tv.hm.years.ru1">[29]Settings!$H$53</definedName>
    <definedName name="dcf.tv.method.gordon" localSheetId="1">#REF!</definedName>
    <definedName name="dcf.tv.method.gordon">[29]Settings!$U$45</definedName>
    <definedName name="dcf.tv.method.hm" localSheetId="1">#REF!</definedName>
    <definedName name="dcf.tv.method.hm">[29]Settings!$U$46</definedName>
    <definedName name="dcf.tv.method.rev" localSheetId="1">#REF!</definedName>
    <definedName name="dcf.tv.method.rev">[29]Settings!$U$47</definedName>
    <definedName name="dcf.tv.rev.x.ru1" localSheetId="1">#REF!</definedName>
    <definedName name="dcf.tv.rev.x.ru1">[29]Settings!$H$55</definedName>
    <definedName name="dcf.tv.ru1.select" localSheetId="1">#REF!</definedName>
    <definedName name="dcf.tv.ru1.select">[29]Settings!$H$49</definedName>
    <definedName name="dd" localSheetId="1" hidden="1">{"by departments",#N/A,TRUE,"FORECAST";"cap_headcount",#N/A,TRUE,"FORECAST";"summary",#N/A,TRUE,"FORECAST"}</definedName>
    <definedName name="dd" hidden="1">{"by departments",#N/A,TRUE,"FORECAST";"cap_headcount",#N/A,TRUE,"FORECAST";"summary",#N/A,TRUE,"FORECAST"}</definedName>
    <definedName name="ddd" localSheetId="1" hidden="1">{"by departments",#N/A,TRUE,"FORECAST";"cap_headcount",#N/A,TRUE,"FORECAST";"summary",#N/A,TRUE,"FORECAST"}</definedName>
    <definedName name="ddd" hidden="1">{"by departments",#N/A,TRUE,"FORECAST";"cap_headcount",#N/A,TRUE,"FORECAST";"summary",#N/A,TRUE,"FORECAST"}</definedName>
    <definedName name="DealName" localSheetId="1">#REF!</definedName>
    <definedName name="DealName">[52]Main!$C$4</definedName>
    <definedName name="debtpref" localSheetId="1" hidden="1">#REF!</definedName>
    <definedName name="debtpref" hidden="1">'[48]WP_Hist ABC'!#REF!</definedName>
    <definedName name="Def_Loan_Cost" localSheetId="1">#REF!</definedName>
    <definedName name="Def_Loan_Cost">'[36]1180 - Deferred Loan Costs'!$H$27</definedName>
    <definedName name="Def_Loan_Cost_Amort" localSheetId="1">#REF!</definedName>
    <definedName name="Def_Loan_Cost_Amort">'[36]1180 - Deferred Loan Costs'!$H$28</definedName>
    <definedName name="Def_Struc_Cost" localSheetId="1">#REF!</definedName>
    <definedName name="Def_Struc_Cost">'[36]1500 - Cap Structure Fees'!$H$17</definedName>
    <definedName name="Def_Struc_Cost_Amort" localSheetId="1">#REF!</definedName>
    <definedName name="Def_Struc_Cost_Amort">'[36]1500 - Cap Structure Fees'!$H$18</definedName>
    <definedName name="Default_ACR" localSheetId="1">#REF!</definedName>
    <definedName name="Default_ACR">[20]Ratios!$J$31</definedName>
    <definedName name="del" localSheetId="1" hidden="1">{"Reset Data",#N/A,FALSE,"Reset Notice";"Reset Notice",#N/A,FALSE,"Reset Notice"}</definedName>
    <definedName name="del" hidden="1">{"Reset Data",#N/A,FALSE,"Reset Notice";"Reset Notice",#N/A,FALSE,"Reset Notice"}</definedName>
    <definedName name="del_1" localSheetId="1" hidden="1">{"Reset Data",#N/A,FALSE,"Reset Notice";"Reset Notice",#N/A,FALSE,"Reset Notice"}</definedName>
    <definedName name="del_1" hidden="1">{"Reset Data",#N/A,FALSE,"Reset Notice";"Reset Notice",#N/A,FALSE,"Reset Notice"}</definedName>
    <definedName name="del_1_1" localSheetId="1" hidden="1">{"Reset Data",#N/A,FALSE,"Reset Notice";"Reset Notice",#N/A,FALSE,"Reset Notice"}</definedName>
    <definedName name="del_1_1" hidden="1">{"Reset Data",#N/A,FALSE,"Reset Notice";"Reset Notice",#N/A,FALSE,"Reset Notice"}</definedName>
    <definedName name="del_1_1_1" localSheetId="1" hidden="1">{"Reset Data",#N/A,FALSE,"Reset Notice";"Reset Notice",#N/A,FALSE,"Reset Notice"}</definedName>
    <definedName name="del_1_1_1" hidden="1">{"Reset Data",#N/A,FALSE,"Reset Notice";"Reset Notice",#N/A,FALSE,"Reset Notice"}</definedName>
    <definedName name="del_1_1_1_1" localSheetId="1" hidden="1">{"Reset Data",#N/A,FALSE,"Reset Notice";"Reset Notice",#N/A,FALSE,"Reset Notice"}</definedName>
    <definedName name="del_1_1_1_1" hidden="1">{"Reset Data",#N/A,FALSE,"Reset Notice";"Reset Notice",#N/A,FALSE,"Reset Notice"}</definedName>
    <definedName name="del_1_2" localSheetId="1" hidden="1">{"Reset Data",#N/A,FALSE,"Reset Notice";"Reset Notice",#N/A,FALSE,"Reset Notice"}</definedName>
    <definedName name="del_1_2" hidden="1">{"Reset Data",#N/A,FALSE,"Reset Notice";"Reset Notice",#N/A,FALSE,"Reset Notice"}</definedName>
    <definedName name="del_1_2_1" localSheetId="1" hidden="1">{"Reset Data",#N/A,FALSE,"Reset Notice";"Reset Notice",#N/A,FALSE,"Reset Notice"}</definedName>
    <definedName name="del_1_2_1" hidden="1">{"Reset Data",#N/A,FALSE,"Reset Notice";"Reset Notice",#N/A,FALSE,"Reset Notice"}</definedName>
    <definedName name="del_1_3" localSheetId="1" hidden="1">{"Reset Data",#N/A,FALSE,"Reset Notice";"Reset Notice",#N/A,FALSE,"Reset Notice"}</definedName>
    <definedName name="del_1_3" hidden="1">{"Reset Data",#N/A,FALSE,"Reset Notice";"Reset Notice",#N/A,FALSE,"Reset Notice"}</definedName>
    <definedName name="del_1_3_1" localSheetId="1" hidden="1">{"Reset Data",#N/A,FALSE,"Reset Notice";"Reset Notice",#N/A,FALSE,"Reset Notice"}</definedName>
    <definedName name="del_1_3_1" hidden="1">{"Reset Data",#N/A,FALSE,"Reset Notice";"Reset Notice",#N/A,FALSE,"Reset Notice"}</definedName>
    <definedName name="del_1_4" localSheetId="1" hidden="1">{"Reset Data",#N/A,FALSE,"Reset Notice";"Reset Notice",#N/A,FALSE,"Reset Notice"}</definedName>
    <definedName name="del_1_4" hidden="1">{"Reset Data",#N/A,FALSE,"Reset Notice";"Reset Notice",#N/A,FALSE,"Reset Notice"}</definedName>
    <definedName name="del_2" localSheetId="1" hidden="1">{"Reset Data",#N/A,FALSE,"Reset Notice";"Reset Notice",#N/A,FALSE,"Reset Notice"}</definedName>
    <definedName name="del_2" hidden="1">{"Reset Data",#N/A,FALSE,"Reset Notice";"Reset Notice",#N/A,FALSE,"Reset Notice"}</definedName>
    <definedName name="del_2_1" localSheetId="1" hidden="1">{"Reset Data",#N/A,FALSE,"Reset Notice";"Reset Notice",#N/A,FALSE,"Reset Notice"}</definedName>
    <definedName name="del_2_1" hidden="1">{"Reset Data",#N/A,FALSE,"Reset Notice";"Reset Notice",#N/A,FALSE,"Reset Notice"}</definedName>
    <definedName name="del_2_1_1" localSheetId="1" hidden="1">{"Reset Data",#N/A,FALSE,"Reset Notice";"Reset Notice",#N/A,FALSE,"Reset Notice"}</definedName>
    <definedName name="del_2_1_1" hidden="1">{"Reset Data",#N/A,FALSE,"Reset Notice";"Reset Notice",#N/A,FALSE,"Reset Notice"}</definedName>
    <definedName name="del_2_1_1_1" localSheetId="1" hidden="1">{"Reset Data",#N/A,FALSE,"Reset Notice";"Reset Notice",#N/A,FALSE,"Reset Notice"}</definedName>
    <definedName name="del_2_1_1_1" hidden="1">{"Reset Data",#N/A,FALSE,"Reset Notice";"Reset Notice",#N/A,FALSE,"Reset Notice"}</definedName>
    <definedName name="del_2_2" localSheetId="1" hidden="1">{"Reset Data",#N/A,FALSE,"Reset Notice";"Reset Notice",#N/A,FALSE,"Reset Notice"}</definedName>
    <definedName name="del_2_2" hidden="1">{"Reset Data",#N/A,FALSE,"Reset Notice";"Reset Notice",#N/A,FALSE,"Reset Notice"}</definedName>
    <definedName name="del_2_2_1" localSheetId="1" hidden="1">{"Reset Data",#N/A,FALSE,"Reset Notice";"Reset Notice",#N/A,FALSE,"Reset Notice"}</definedName>
    <definedName name="del_2_2_1" hidden="1">{"Reset Data",#N/A,FALSE,"Reset Notice";"Reset Notice",#N/A,FALSE,"Reset Notice"}</definedName>
    <definedName name="del_2_3" localSheetId="1" hidden="1">{"Reset Data",#N/A,FALSE,"Reset Notice";"Reset Notice",#N/A,FALSE,"Reset Notice"}</definedName>
    <definedName name="del_2_3" hidden="1">{"Reset Data",#N/A,FALSE,"Reset Notice";"Reset Notice",#N/A,FALSE,"Reset Notice"}</definedName>
    <definedName name="del_3" localSheetId="1" hidden="1">{"Reset Data",#N/A,FALSE,"Reset Notice";"Reset Notice",#N/A,FALSE,"Reset Notice"}</definedName>
    <definedName name="del_3" hidden="1">{"Reset Data",#N/A,FALSE,"Reset Notice";"Reset Notice",#N/A,FALSE,"Reset Notice"}</definedName>
    <definedName name="del_3_1" localSheetId="1" hidden="1">{"Reset Data",#N/A,FALSE,"Reset Notice";"Reset Notice",#N/A,FALSE,"Reset Notice"}</definedName>
    <definedName name="del_3_1" hidden="1">{"Reset Data",#N/A,FALSE,"Reset Notice";"Reset Notice",#N/A,FALSE,"Reset Notice"}</definedName>
    <definedName name="del_3_1_1" localSheetId="1" hidden="1">{"Reset Data",#N/A,FALSE,"Reset Notice";"Reset Notice",#N/A,FALSE,"Reset Notice"}</definedName>
    <definedName name="del_3_1_1" hidden="1">{"Reset Data",#N/A,FALSE,"Reset Notice";"Reset Notice",#N/A,FALSE,"Reset Notice"}</definedName>
    <definedName name="del_3_1_1_1" localSheetId="1" hidden="1">{"Reset Data",#N/A,FALSE,"Reset Notice";"Reset Notice",#N/A,FALSE,"Reset Notice"}</definedName>
    <definedName name="del_3_1_1_1" hidden="1">{"Reset Data",#N/A,FALSE,"Reset Notice";"Reset Notice",#N/A,FALSE,"Reset Notice"}</definedName>
    <definedName name="del_3_2" localSheetId="1" hidden="1">{"Reset Data",#N/A,FALSE,"Reset Notice";"Reset Notice",#N/A,FALSE,"Reset Notice"}</definedName>
    <definedName name="del_3_2" hidden="1">{"Reset Data",#N/A,FALSE,"Reset Notice";"Reset Notice",#N/A,FALSE,"Reset Notice"}</definedName>
    <definedName name="del_3_2_1" localSheetId="1" hidden="1">{"Reset Data",#N/A,FALSE,"Reset Notice";"Reset Notice",#N/A,FALSE,"Reset Notice"}</definedName>
    <definedName name="del_3_2_1" hidden="1">{"Reset Data",#N/A,FALSE,"Reset Notice";"Reset Notice",#N/A,FALSE,"Reset Notice"}</definedName>
    <definedName name="del_3_3" localSheetId="1" hidden="1">{"Reset Data",#N/A,FALSE,"Reset Notice";"Reset Notice",#N/A,FALSE,"Reset Notice"}</definedName>
    <definedName name="del_3_3" hidden="1">{"Reset Data",#N/A,FALSE,"Reset Notice";"Reset Notice",#N/A,FALSE,"Reset Notice"}</definedName>
    <definedName name="del_4" localSheetId="1" hidden="1">{"Reset Data",#N/A,FALSE,"Reset Notice";"Reset Notice",#N/A,FALSE,"Reset Notice"}</definedName>
    <definedName name="del_4" hidden="1">{"Reset Data",#N/A,FALSE,"Reset Notice";"Reset Notice",#N/A,FALSE,"Reset Notice"}</definedName>
    <definedName name="del_4_1" localSheetId="1" hidden="1">{"Reset Data",#N/A,FALSE,"Reset Notice";"Reset Notice",#N/A,FALSE,"Reset Notice"}</definedName>
    <definedName name="del_4_1" hidden="1">{"Reset Data",#N/A,FALSE,"Reset Notice";"Reset Notice",#N/A,FALSE,"Reset Notice"}</definedName>
    <definedName name="del_4_1_1" localSheetId="1" hidden="1">{"Reset Data",#N/A,FALSE,"Reset Notice";"Reset Notice",#N/A,FALSE,"Reset Notice"}</definedName>
    <definedName name="del_4_1_1" hidden="1">{"Reset Data",#N/A,FALSE,"Reset Notice";"Reset Notice",#N/A,FALSE,"Reset Notice"}</definedName>
    <definedName name="del_4_1_1_1" localSheetId="1" hidden="1">{"Reset Data",#N/A,FALSE,"Reset Notice";"Reset Notice",#N/A,FALSE,"Reset Notice"}</definedName>
    <definedName name="del_4_1_1_1" hidden="1">{"Reset Data",#N/A,FALSE,"Reset Notice";"Reset Notice",#N/A,FALSE,"Reset Notice"}</definedName>
    <definedName name="del_4_2" localSheetId="1" hidden="1">{"Reset Data",#N/A,FALSE,"Reset Notice";"Reset Notice",#N/A,FALSE,"Reset Notice"}</definedName>
    <definedName name="del_4_2" hidden="1">{"Reset Data",#N/A,FALSE,"Reset Notice";"Reset Notice",#N/A,FALSE,"Reset Notice"}</definedName>
    <definedName name="del_4_2_1" localSheetId="1" hidden="1">{"Reset Data",#N/A,FALSE,"Reset Notice";"Reset Notice",#N/A,FALSE,"Reset Notice"}</definedName>
    <definedName name="del_4_2_1" hidden="1">{"Reset Data",#N/A,FALSE,"Reset Notice";"Reset Notice",#N/A,FALSE,"Reset Notice"}</definedName>
    <definedName name="del_4_3" localSheetId="1" hidden="1">{"Reset Data",#N/A,FALSE,"Reset Notice";"Reset Notice",#N/A,FALSE,"Reset Notice"}</definedName>
    <definedName name="del_4_3" hidden="1">{"Reset Data",#N/A,FALSE,"Reset Notice";"Reset Notice",#N/A,FALSE,"Reset Notice"}</definedName>
    <definedName name="del_5" localSheetId="1" hidden="1">{"Reset Data",#N/A,FALSE,"Reset Notice";"Reset Notice",#N/A,FALSE,"Reset Notice"}</definedName>
    <definedName name="del_5" hidden="1">{"Reset Data",#N/A,FALSE,"Reset Notice";"Reset Notice",#N/A,FALSE,"Reset Notice"}</definedName>
    <definedName name="del_5_1" localSheetId="1" hidden="1">{"Reset Data",#N/A,FALSE,"Reset Notice";"Reset Notice",#N/A,FALSE,"Reset Notice"}</definedName>
    <definedName name="del_5_1" hidden="1">{"Reset Data",#N/A,FALSE,"Reset Notice";"Reset Notice",#N/A,FALSE,"Reset Notice"}</definedName>
    <definedName name="del_5_1_1" localSheetId="1" hidden="1">{"Reset Data",#N/A,FALSE,"Reset Notice";"Reset Notice",#N/A,FALSE,"Reset Notice"}</definedName>
    <definedName name="del_5_1_1" hidden="1">{"Reset Data",#N/A,FALSE,"Reset Notice";"Reset Notice",#N/A,FALSE,"Reset Notice"}</definedName>
    <definedName name="del_5_1_1_1" localSheetId="1" hidden="1">{"Reset Data",#N/A,FALSE,"Reset Notice";"Reset Notice",#N/A,FALSE,"Reset Notice"}</definedName>
    <definedName name="del_5_1_1_1" hidden="1">{"Reset Data",#N/A,FALSE,"Reset Notice";"Reset Notice",#N/A,FALSE,"Reset Notice"}</definedName>
    <definedName name="del_5_2" localSheetId="1" hidden="1">{"Reset Data",#N/A,FALSE,"Reset Notice";"Reset Notice",#N/A,FALSE,"Reset Notice"}</definedName>
    <definedName name="del_5_2" hidden="1">{"Reset Data",#N/A,FALSE,"Reset Notice";"Reset Notice",#N/A,FALSE,"Reset Notice"}</definedName>
    <definedName name="del_5_2_1" localSheetId="1" hidden="1">{"Reset Data",#N/A,FALSE,"Reset Notice";"Reset Notice",#N/A,FALSE,"Reset Notice"}</definedName>
    <definedName name="del_5_2_1" hidden="1">{"Reset Data",#N/A,FALSE,"Reset Notice";"Reset Notice",#N/A,FALSE,"Reset Notice"}</definedName>
    <definedName name="del_5_3" localSheetId="1" hidden="1">{"Reset Data",#N/A,FALSE,"Reset Notice";"Reset Notice",#N/A,FALSE,"Reset Notice"}</definedName>
    <definedName name="del_5_3" hidden="1">{"Reset Data",#N/A,FALSE,"Reset Notice";"Reset Notice",#N/A,FALSE,"Reset Notice"}</definedName>
    <definedName name="Delete" localSheetId="1" hidden="1">{"Reset Data",#N/A,FALSE,"Reset Notice";"Reset Notice",#N/A,FALSE,"Reset Notice"}</definedName>
    <definedName name="Delete" hidden="1">{"Reset Data",#N/A,FALSE,"Reset Notice";"Reset Notice",#N/A,FALSE,"Reset Notice"}</definedName>
    <definedName name="Delete_1" localSheetId="1" hidden="1">{"Reset Data",#N/A,FALSE,"Reset Notice";"Reset Notice",#N/A,FALSE,"Reset Notice"}</definedName>
    <definedName name="Delete_1" hidden="1">{"Reset Data",#N/A,FALSE,"Reset Notice";"Reset Notice",#N/A,FALSE,"Reset Notice"}</definedName>
    <definedName name="Delete_1_1" localSheetId="1" hidden="1">{"Reset Data",#N/A,FALSE,"Reset Notice";"Reset Notice",#N/A,FALSE,"Reset Notice"}</definedName>
    <definedName name="Delete_1_1" hidden="1">{"Reset Data",#N/A,FALSE,"Reset Notice";"Reset Notice",#N/A,FALSE,"Reset Notice"}</definedName>
    <definedName name="Delete_1_1_1" localSheetId="1" hidden="1">{"Reset Data",#N/A,FALSE,"Reset Notice";"Reset Notice",#N/A,FALSE,"Reset Notice"}</definedName>
    <definedName name="Delete_1_1_1" hidden="1">{"Reset Data",#N/A,FALSE,"Reset Notice";"Reset Notice",#N/A,FALSE,"Reset Notice"}</definedName>
    <definedName name="Delete_1_1_1_1" localSheetId="1" hidden="1">{"Reset Data",#N/A,FALSE,"Reset Notice";"Reset Notice",#N/A,FALSE,"Reset Notice"}</definedName>
    <definedName name="Delete_1_1_1_1" hidden="1">{"Reset Data",#N/A,FALSE,"Reset Notice";"Reset Notice",#N/A,FALSE,"Reset Notice"}</definedName>
    <definedName name="Delete_1_2" localSheetId="1" hidden="1">{"Reset Data",#N/A,FALSE,"Reset Notice";"Reset Notice",#N/A,FALSE,"Reset Notice"}</definedName>
    <definedName name="Delete_1_2" hidden="1">{"Reset Data",#N/A,FALSE,"Reset Notice";"Reset Notice",#N/A,FALSE,"Reset Notice"}</definedName>
    <definedName name="Delete_1_2_1" localSheetId="1" hidden="1">{"Reset Data",#N/A,FALSE,"Reset Notice";"Reset Notice",#N/A,FALSE,"Reset Notice"}</definedName>
    <definedName name="Delete_1_2_1" hidden="1">{"Reset Data",#N/A,FALSE,"Reset Notice";"Reset Notice",#N/A,FALSE,"Reset Notice"}</definedName>
    <definedName name="Delete_1_3" localSheetId="1" hidden="1">{"Reset Data",#N/A,FALSE,"Reset Notice";"Reset Notice",#N/A,FALSE,"Reset Notice"}</definedName>
    <definedName name="Delete_1_3" hidden="1">{"Reset Data",#N/A,FALSE,"Reset Notice";"Reset Notice",#N/A,FALSE,"Reset Notice"}</definedName>
    <definedName name="Delete_1_3_1" localSheetId="1" hidden="1">{"Reset Data",#N/A,FALSE,"Reset Notice";"Reset Notice",#N/A,FALSE,"Reset Notice"}</definedName>
    <definedName name="Delete_1_3_1" hidden="1">{"Reset Data",#N/A,FALSE,"Reset Notice";"Reset Notice",#N/A,FALSE,"Reset Notice"}</definedName>
    <definedName name="Delete_1_4" localSheetId="1" hidden="1">{"Reset Data",#N/A,FALSE,"Reset Notice";"Reset Notice",#N/A,FALSE,"Reset Notice"}</definedName>
    <definedName name="Delete_1_4" hidden="1">{"Reset Data",#N/A,FALSE,"Reset Notice";"Reset Notice",#N/A,FALSE,"Reset Notice"}</definedName>
    <definedName name="Delete_2" localSheetId="1" hidden="1">{"Reset Data",#N/A,FALSE,"Reset Notice";"Reset Notice",#N/A,FALSE,"Reset Notice"}</definedName>
    <definedName name="Delete_2" hidden="1">{"Reset Data",#N/A,FALSE,"Reset Notice";"Reset Notice",#N/A,FALSE,"Reset Notice"}</definedName>
    <definedName name="Delete_2_1" localSheetId="1" hidden="1">{"Reset Data",#N/A,FALSE,"Reset Notice";"Reset Notice",#N/A,FALSE,"Reset Notice"}</definedName>
    <definedName name="Delete_2_1" hidden="1">{"Reset Data",#N/A,FALSE,"Reset Notice";"Reset Notice",#N/A,FALSE,"Reset Notice"}</definedName>
    <definedName name="Delete_2_1_1" localSheetId="1" hidden="1">{"Reset Data",#N/A,FALSE,"Reset Notice";"Reset Notice",#N/A,FALSE,"Reset Notice"}</definedName>
    <definedName name="Delete_2_1_1" hidden="1">{"Reset Data",#N/A,FALSE,"Reset Notice";"Reset Notice",#N/A,FALSE,"Reset Notice"}</definedName>
    <definedName name="Delete_2_1_1_1" localSheetId="1" hidden="1">{"Reset Data",#N/A,FALSE,"Reset Notice";"Reset Notice",#N/A,FALSE,"Reset Notice"}</definedName>
    <definedName name="Delete_2_1_1_1" hidden="1">{"Reset Data",#N/A,FALSE,"Reset Notice";"Reset Notice",#N/A,FALSE,"Reset Notice"}</definedName>
    <definedName name="Delete_2_2" localSheetId="1" hidden="1">{"Reset Data",#N/A,FALSE,"Reset Notice";"Reset Notice",#N/A,FALSE,"Reset Notice"}</definedName>
    <definedName name="Delete_2_2" hidden="1">{"Reset Data",#N/A,FALSE,"Reset Notice";"Reset Notice",#N/A,FALSE,"Reset Notice"}</definedName>
    <definedName name="Delete_2_2_1" localSheetId="1" hidden="1">{"Reset Data",#N/A,FALSE,"Reset Notice";"Reset Notice",#N/A,FALSE,"Reset Notice"}</definedName>
    <definedName name="Delete_2_2_1" hidden="1">{"Reset Data",#N/A,FALSE,"Reset Notice";"Reset Notice",#N/A,FALSE,"Reset Notice"}</definedName>
    <definedName name="Delete_2_3" localSheetId="1" hidden="1">{"Reset Data",#N/A,FALSE,"Reset Notice";"Reset Notice",#N/A,FALSE,"Reset Notice"}</definedName>
    <definedName name="Delete_2_3" hidden="1">{"Reset Data",#N/A,FALSE,"Reset Notice";"Reset Notice",#N/A,FALSE,"Reset Notice"}</definedName>
    <definedName name="Delete_3" localSheetId="1" hidden="1">{"Reset Data",#N/A,FALSE,"Reset Notice";"Reset Notice",#N/A,FALSE,"Reset Notice"}</definedName>
    <definedName name="Delete_3" hidden="1">{"Reset Data",#N/A,FALSE,"Reset Notice";"Reset Notice",#N/A,FALSE,"Reset Notice"}</definedName>
    <definedName name="Delete_3_1" localSheetId="1" hidden="1">{"Reset Data",#N/A,FALSE,"Reset Notice";"Reset Notice",#N/A,FALSE,"Reset Notice"}</definedName>
    <definedName name="Delete_3_1" hidden="1">{"Reset Data",#N/A,FALSE,"Reset Notice";"Reset Notice",#N/A,FALSE,"Reset Notice"}</definedName>
    <definedName name="Delete_3_1_1" localSheetId="1" hidden="1">{"Reset Data",#N/A,FALSE,"Reset Notice";"Reset Notice",#N/A,FALSE,"Reset Notice"}</definedName>
    <definedName name="Delete_3_1_1" hidden="1">{"Reset Data",#N/A,FALSE,"Reset Notice";"Reset Notice",#N/A,FALSE,"Reset Notice"}</definedName>
    <definedName name="Delete_3_1_1_1" localSheetId="1" hidden="1">{"Reset Data",#N/A,FALSE,"Reset Notice";"Reset Notice",#N/A,FALSE,"Reset Notice"}</definedName>
    <definedName name="Delete_3_1_1_1" hidden="1">{"Reset Data",#N/A,FALSE,"Reset Notice";"Reset Notice",#N/A,FALSE,"Reset Notice"}</definedName>
    <definedName name="Delete_3_2" localSheetId="1" hidden="1">{"Reset Data",#N/A,FALSE,"Reset Notice";"Reset Notice",#N/A,FALSE,"Reset Notice"}</definedName>
    <definedName name="Delete_3_2" hidden="1">{"Reset Data",#N/A,FALSE,"Reset Notice";"Reset Notice",#N/A,FALSE,"Reset Notice"}</definedName>
    <definedName name="Delete_3_2_1" localSheetId="1" hidden="1">{"Reset Data",#N/A,FALSE,"Reset Notice";"Reset Notice",#N/A,FALSE,"Reset Notice"}</definedName>
    <definedName name="Delete_3_2_1" hidden="1">{"Reset Data",#N/A,FALSE,"Reset Notice";"Reset Notice",#N/A,FALSE,"Reset Notice"}</definedName>
    <definedName name="Delete_3_3" localSheetId="1" hidden="1">{"Reset Data",#N/A,FALSE,"Reset Notice";"Reset Notice",#N/A,FALSE,"Reset Notice"}</definedName>
    <definedName name="Delete_3_3" hidden="1">{"Reset Data",#N/A,FALSE,"Reset Notice";"Reset Notice",#N/A,FALSE,"Reset Notice"}</definedName>
    <definedName name="Delete_4" localSheetId="1" hidden="1">{"Reset Data",#N/A,FALSE,"Reset Notice";"Reset Notice",#N/A,FALSE,"Reset Notice"}</definedName>
    <definedName name="Delete_4" hidden="1">{"Reset Data",#N/A,FALSE,"Reset Notice";"Reset Notice",#N/A,FALSE,"Reset Notice"}</definedName>
    <definedName name="Delete_4_1" localSheetId="1" hidden="1">{"Reset Data",#N/A,FALSE,"Reset Notice";"Reset Notice",#N/A,FALSE,"Reset Notice"}</definedName>
    <definedName name="Delete_4_1" hidden="1">{"Reset Data",#N/A,FALSE,"Reset Notice";"Reset Notice",#N/A,FALSE,"Reset Notice"}</definedName>
    <definedName name="Delete_4_1_1" localSheetId="1" hidden="1">{"Reset Data",#N/A,FALSE,"Reset Notice";"Reset Notice",#N/A,FALSE,"Reset Notice"}</definedName>
    <definedName name="Delete_4_1_1" hidden="1">{"Reset Data",#N/A,FALSE,"Reset Notice";"Reset Notice",#N/A,FALSE,"Reset Notice"}</definedName>
    <definedName name="Delete_4_1_1_1" localSheetId="1" hidden="1">{"Reset Data",#N/A,FALSE,"Reset Notice";"Reset Notice",#N/A,FALSE,"Reset Notice"}</definedName>
    <definedName name="Delete_4_1_1_1" hidden="1">{"Reset Data",#N/A,FALSE,"Reset Notice";"Reset Notice",#N/A,FALSE,"Reset Notice"}</definedName>
    <definedName name="Delete_4_2" localSheetId="1" hidden="1">{"Reset Data",#N/A,FALSE,"Reset Notice";"Reset Notice",#N/A,FALSE,"Reset Notice"}</definedName>
    <definedName name="Delete_4_2" hidden="1">{"Reset Data",#N/A,FALSE,"Reset Notice";"Reset Notice",#N/A,FALSE,"Reset Notice"}</definedName>
    <definedName name="Delete_4_2_1" localSheetId="1" hidden="1">{"Reset Data",#N/A,FALSE,"Reset Notice";"Reset Notice",#N/A,FALSE,"Reset Notice"}</definedName>
    <definedName name="Delete_4_2_1" hidden="1">{"Reset Data",#N/A,FALSE,"Reset Notice";"Reset Notice",#N/A,FALSE,"Reset Notice"}</definedName>
    <definedName name="Delete_4_3" localSheetId="1" hidden="1">{"Reset Data",#N/A,FALSE,"Reset Notice";"Reset Notice",#N/A,FALSE,"Reset Notice"}</definedName>
    <definedName name="Delete_4_3" hidden="1">{"Reset Data",#N/A,FALSE,"Reset Notice";"Reset Notice",#N/A,FALSE,"Reset Notice"}</definedName>
    <definedName name="Delete_5" localSheetId="1" hidden="1">{"Reset Data",#N/A,FALSE,"Reset Notice";"Reset Notice",#N/A,FALSE,"Reset Notice"}</definedName>
    <definedName name="Delete_5" hidden="1">{"Reset Data",#N/A,FALSE,"Reset Notice";"Reset Notice",#N/A,FALSE,"Reset Notice"}</definedName>
    <definedName name="Delete_5_1" localSheetId="1" hidden="1">{"Reset Data",#N/A,FALSE,"Reset Notice";"Reset Notice",#N/A,FALSE,"Reset Notice"}</definedName>
    <definedName name="Delete_5_1" hidden="1">{"Reset Data",#N/A,FALSE,"Reset Notice";"Reset Notice",#N/A,FALSE,"Reset Notice"}</definedName>
    <definedName name="Delete_5_1_1" localSheetId="1" hidden="1">{"Reset Data",#N/A,FALSE,"Reset Notice";"Reset Notice",#N/A,FALSE,"Reset Notice"}</definedName>
    <definedName name="Delete_5_1_1" hidden="1">{"Reset Data",#N/A,FALSE,"Reset Notice";"Reset Notice",#N/A,FALSE,"Reset Notice"}</definedName>
    <definedName name="Delete_5_1_1_1" localSheetId="1" hidden="1">{"Reset Data",#N/A,FALSE,"Reset Notice";"Reset Notice",#N/A,FALSE,"Reset Notice"}</definedName>
    <definedName name="Delete_5_1_1_1" hidden="1">{"Reset Data",#N/A,FALSE,"Reset Notice";"Reset Notice",#N/A,FALSE,"Reset Notice"}</definedName>
    <definedName name="Delete_5_2" localSheetId="1" hidden="1">{"Reset Data",#N/A,FALSE,"Reset Notice";"Reset Notice",#N/A,FALSE,"Reset Notice"}</definedName>
    <definedName name="Delete_5_2" hidden="1">{"Reset Data",#N/A,FALSE,"Reset Notice";"Reset Notice",#N/A,FALSE,"Reset Notice"}</definedName>
    <definedName name="Delete_5_2_1" localSheetId="1" hidden="1">{"Reset Data",#N/A,FALSE,"Reset Notice";"Reset Notice",#N/A,FALSE,"Reset Notice"}</definedName>
    <definedName name="Delete_5_2_1" hidden="1">{"Reset Data",#N/A,FALSE,"Reset Notice";"Reset Notice",#N/A,FALSE,"Reset Notice"}</definedName>
    <definedName name="Delete_5_3" localSheetId="1" hidden="1">{"Reset Data",#N/A,FALSE,"Reset Notice";"Reset Notice",#N/A,FALSE,"Reset Notice"}</definedName>
    <definedName name="Delete_5_3" hidden="1">{"Reset Data",#N/A,FALSE,"Reset Notice";"Reset Notice",#N/A,FALSE,"Reset Notice"}</definedName>
    <definedName name="dfghdfgjdj" localSheetId="1" hidden="1">#REF!</definedName>
    <definedName name="dfghdfgjdj" hidden="1">[24]Portfolio!#REF!</definedName>
    <definedName name="dfgjdfgjdfgjd" localSheetId="1" hidden="1">#REF!</definedName>
    <definedName name="dfgjdfgjdfgjd" hidden="1">[22]Industry!#REF!</definedName>
    <definedName name="dfgjdfjyd6" localSheetId="1" hidden="1">#REF!</definedName>
    <definedName name="dfgjdfjyd6" hidden="1">[22]Industry!#REF!</definedName>
    <definedName name="dfh" hidden="1">#REF!</definedName>
    <definedName name="dhfghdfhdfgh" localSheetId="1" hidden="1">#REF!</definedName>
    <definedName name="dhfghdfhdfgh" hidden="1">[24]Portfolio!#REF!</definedName>
    <definedName name="Diversity_Table" localSheetId="1">#REF!</definedName>
    <definedName name="Diversity_Table">[27]Tables!$H$7:$I$209</definedName>
    <definedName name="Dow" hidden="1">41414.6390972222</definedName>
    <definedName name="E"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astEurope" localSheetId="1">#REF!</definedName>
    <definedName name="EastEurope">[32]Start!$C$23</definedName>
    <definedName name="ECNOFIBRAS" localSheetId="1" hidden="1">{"'PXR_6500'!$A$1:$I$124"}</definedName>
    <definedName name="ECNOFIBRAS" hidden="1">{"'PXR_6500'!$A$1:$I$124"}</definedName>
    <definedName name="ECNOFIBRAS2" localSheetId="1" hidden="1">{"'PXR_6500'!$A$1:$I$124"}</definedName>
    <definedName name="ECNOFIBRAS2" hidden="1">{"'PXR_6500'!$A$1:$I$124"}</definedName>
    <definedName name="Effective_date" localSheetId="1">#REF!</definedName>
    <definedName name="Effective_date">[20]Inputs!$B$16</definedName>
    <definedName name="Effective_Spread" localSheetId="1">#REF!</definedName>
    <definedName name="Effective_Spread">'[27]CCLP Portfolio'!$T$4:$T$113</definedName>
    <definedName name="elementary2" localSheetId="1">#REF!</definedName>
    <definedName name="elementary2">'[53]Market Data(I)'!$C$33:$P$5151</definedName>
    <definedName name="Elimination" localSheetId="1">#REF!</definedName>
    <definedName name="Elimination">[32]Start!$C$36</definedName>
    <definedName name="End_Accrual_Period" localSheetId="1">#REF!</definedName>
    <definedName name="End_Accrual_Period">[20]Inputs!$B$14</definedName>
    <definedName name="End_Accrual_Period_CAD" localSheetId="1">#REF!</definedName>
    <definedName name="End_Accrual_Period_CAD">[54]Inputs!$C$14</definedName>
    <definedName name="End_of_Collction_Prd" localSheetId="1">#REF!</definedName>
    <definedName name="End_of_Collction_Prd">[20]Inputs!$B$12</definedName>
    <definedName name="enrollments" localSheetId="1">#REF!</definedName>
    <definedName name="enrollments">'[53]Market Data(I)'!$C$33:$M$51</definedName>
    <definedName name="EntryDate" localSheetId="1">#REF!</definedName>
    <definedName name="EntryDate">'[42]PBC Data'!$EA$3:$EA$196</definedName>
    <definedName name="EntryMultiple" localSheetId="1">#REF!</definedName>
    <definedName name="EntryMultiple">'[42]PBC Data'!$EB$3:$EB$196</definedName>
    <definedName name="EOD_Begin" localSheetId="1">#REF!</definedName>
    <definedName name="EOD_Begin">[20]Inputs!$E$10</definedName>
    <definedName name="EOD_End" localSheetId="1">#REF!</definedName>
    <definedName name="EOD_End">[20]Inputs!$E$11</definedName>
    <definedName name="epsltm" localSheetId="1" hidden="1">#REF!</definedName>
    <definedName name="epsltm" hidden="1">'[48]WP_Hist ABC'!#REF!</definedName>
    <definedName name="Equity" localSheetId="1">#REF!</definedName>
    <definedName name="Equity">'[42]PBC Data'!$FX$3:$FX$196</definedName>
    <definedName name="EquityType" localSheetId="1">#REF!</definedName>
    <definedName name="EquityType">'[42]PBC Data'!$F$3:$F$196</definedName>
    <definedName name="EqValue2" localSheetId="1">#REF!</definedName>
    <definedName name="EqValue2">'[33]Cash Flow Summary'!$BY$11</definedName>
    <definedName name="ev.Calculation" hidden="1">-4105</definedName>
    <definedName name="ev.dcf.ru1.check" localSheetId="1">#REF!</definedName>
    <definedName name="ev.dcf.ru1.check">[29]Settings!$G$119</definedName>
    <definedName name="ev.dcf.ru2.check" localSheetId="1">#REF!</definedName>
    <definedName name="ev.dcf.ru2.check">[29]Settings!$J$119</definedName>
    <definedName name="ev.dcf.ru3.check" localSheetId="1">#REF!</definedName>
    <definedName name="ev.dcf.ru3.check">[29]Settings!$M$119</definedName>
    <definedName name="ev.gmac.ru1.check" localSheetId="1">#REF!</definedName>
    <definedName name="ev.gmac.ru1.check">[29]Settings!$G$147</definedName>
    <definedName name="ev.gmac.ru2.check" localSheetId="1">#REF!</definedName>
    <definedName name="ev.gmac.ru2.check">[29]Settings!$J$147</definedName>
    <definedName name="ev.gmac.ru3.check" localSheetId="1">#REF!</definedName>
    <definedName name="ev.gmac.ru3.check">[29]Settings!$M$147</definedName>
    <definedName name="ev.gmac.xmetric.ru1.select" localSheetId="1">#REF!</definedName>
    <definedName name="ev.gmac.xmetric.ru1.select">[29]Settings!$G$149</definedName>
    <definedName name="ev.gmac.xmetric.ru2.select" localSheetId="1">#REF!</definedName>
    <definedName name="ev.gmac.xmetric.ru2.select">[29]Settings!$J$149</definedName>
    <definedName name="ev.gmac.xmetric.ru3.select" localSheetId="1">#REF!</definedName>
    <definedName name="ev.gmac.xmetric.ru3.select">[29]Settings!$M$149</definedName>
    <definedName name="ev.gpc.ru1.check" localSheetId="1">#REF!</definedName>
    <definedName name="ev.gpc.ru1.check">[29]Settings!$G$137</definedName>
    <definedName name="ev.gpc.ru2.check" localSheetId="1">#REF!</definedName>
    <definedName name="ev.gpc.ru2.check">[29]Settings!$J$137</definedName>
    <definedName name="ev.gpc.ru3.check" localSheetId="1">#REF!</definedName>
    <definedName name="ev.gpc.ru3.check">[29]Settings!$M$137</definedName>
    <definedName name="ev.gpc.x.lcy" localSheetId="1">#REF!</definedName>
    <definedName name="ev.gpc.x.lcy">[29]Settings!$U$89</definedName>
    <definedName name="ev.gpc.x.lfy" localSheetId="1">#REF!</definedName>
    <definedName name="ev.gpc.x.lfy">[29]Settings!$U$88</definedName>
    <definedName name="ev.gpc.x.ncy" localSheetId="1">#REF!</definedName>
    <definedName name="ev.gpc.x.ncy">[29]Settings!$U$91</definedName>
    <definedName name="ev.gpc.x.nfy" localSheetId="1">#REF!</definedName>
    <definedName name="ev.gpc.x.nfy">[29]Settings!$U$90</definedName>
    <definedName name="ev.gpc.x.ttm" localSheetId="1">#REF!</definedName>
    <definedName name="ev.gpc.x.ttm">[29]Settings!$U$87</definedName>
    <definedName name="ev.gpc.x1.ru1.select" localSheetId="1">#REF!</definedName>
    <definedName name="ev.gpc.x1.ru1.select">[29]Settings!$G$141</definedName>
    <definedName name="ev.gpc.x1.ru2.select" localSheetId="1">#REF!</definedName>
    <definedName name="ev.gpc.x1.ru2.select">[29]Settings!$J$141</definedName>
    <definedName name="ev.gpc.x1.ru3.select" localSheetId="1">#REF!</definedName>
    <definedName name="ev.gpc.x1.ru3.select">[29]Settings!$M$141</definedName>
    <definedName name="ev.gpc.x1.year.ru1.select" localSheetId="1">#REF!</definedName>
    <definedName name="ev.gpc.x1.year.ru1.select">[29]Settings!$G$143</definedName>
    <definedName name="ev.gpc.x1.year.ru2.select" localSheetId="1">#REF!</definedName>
    <definedName name="ev.gpc.x1.year.ru2.select">[29]Settings!$J$143</definedName>
    <definedName name="ev.gpc.x1.year.ru3.select" localSheetId="1">#REF!</definedName>
    <definedName name="ev.gpc.x1.year.ru3.select">[29]Settings!$M$143</definedName>
    <definedName name="ev.gpc.x2.ru1.select" localSheetId="1">#REF!</definedName>
    <definedName name="ev.gpc.x2.ru1.select">[29]Settings!$H$141</definedName>
    <definedName name="ev.gpc.x2.ru2.select" localSheetId="1">#REF!</definedName>
    <definedName name="ev.gpc.x2.ru2.select">[29]Settings!$K$141</definedName>
    <definedName name="ev.gpc.x2.ru3.select" localSheetId="1">#REF!</definedName>
    <definedName name="ev.gpc.x2.ru3.select">[29]Settings!$N$141</definedName>
    <definedName name="ev.gpc.x2.year.ru2.select" localSheetId="1">#REF!</definedName>
    <definedName name="ev.gpc.x2.year.ru2.select">[29]Settings!$K$143</definedName>
    <definedName name="ev.gpc.x2.year.ru3.select" localSheetId="1">#REF!</definedName>
    <definedName name="ev.gpc.x2.year.ru3.select">[29]Settings!$N$143</definedName>
    <definedName name="ev.gpc.xmetric.ru1.select" localSheetId="1">#REF!</definedName>
    <definedName name="ev.gpc.xmetric.ru1.select">[29]Settings!$G$139</definedName>
    <definedName name="ev.gpc.xmetric.ru2.select" localSheetId="1">#REF!</definedName>
    <definedName name="ev.gpc.xmetric.ru2.select">[29]Settings!$J$139</definedName>
    <definedName name="ev.gpc.xmetric.ru3.select" localSheetId="1">#REF!</definedName>
    <definedName name="ev.gpc.xmetric.ru3.select">[29]Settings!$M$139</definedName>
    <definedName name="ev.gpc.year.current" localSheetId="1">#REF!</definedName>
    <definedName name="ev.gpc.year.current">[29]Settings!$U$93</definedName>
    <definedName name="ev.gpc.year.next" localSheetId="1">#REF!</definedName>
    <definedName name="ev.gpc.year.next">[29]Settings!$U$94</definedName>
    <definedName name="ev.Initialized" hidden="1">FALSE</definedName>
    <definedName name="ev.metric.bev" localSheetId="1">#REF!</definedName>
    <definedName name="ev.metric.bev">[29]Settings!$U$16</definedName>
    <definedName name="ev.metric.select" localSheetId="1">#REF!</definedName>
    <definedName name="ev.metric.select">[29]Settings!$G$113</definedName>
    <definedName name="ev.metric.tic" localSheetId="1">#REF!</definedName>
    <definedName name="ev.metric.tic">[29]Settings!$U$15</definedName>
    <definedName name="ev.nci.ru1.check" localSheetId="1">#REF!</definedName>
    <definedName name="ev.nci.ru1.check">[29]Settings!$G$151</definedName>
    <definedName name="ev.nci.ru2.check" localSheetId="1">#REF!</definedName>
    <definedName name="ev.nci.ru2.check">[29]Settings!$J$151</definedName>
    <definedName name="ev.nci.ru3.check" localSheetId="1">#REF!</definedName>
    <definedName name="ev.nci.ru3.check">[29]Settings!$M$151</definedName>
    <definedName name="EV__LASTREFTIME__" hidden="1">38686.6321875</definedName>
    <definedName name="ExbMult_Total" hidden="1">#REF!</definedName>
    <definedName name="exbnumlist" localSheetId="1" hidden="1">#REF!</definedName>
    <definedName name="exbnumlist" hidden="1">[55]Inputs!$A$70:$B$88</definedName>
    <definedName name="Excess_Concentration_Measure" localSheetId="1">#REF!</definedName>
    <definedName name="Excess_Concentration_Measure">'[20]Excess Concentration'!$K$9</definedName>
    <definedName name="Expired" hidden="1">FALSE</definedName>
    <definedName name="EXPMO" localSheetId="1">#REF!</definedName>
    <definedName name="EXPMO">[14]ii!$I$1:$U$39</definedName>
    <definedName name="EXPMOEXT" localSheetId="1">#REF!</definedName>
    <definedName name="EXPMOEXT">[14]ii!$H$114:$U$156</definedName>
    <definedName name="fdgadfgavrag" localSheetId="1" hidden="1">#REF!</definedName>
    <definedName name="fdgadfgavrag" hidden="1">[56]Industry!#REF!</definedName>
    <definedName name="fdsfs" hidden="1">#REF!</definedName>
    <definedName name="ff" hidden="1">#REF!</definedName>
    <definedName name="fff" localSheetId="1" hidden="1">{"e_Target Assumptions",#N/A,FALSE,"Financials";"f_Target Income Statement",#N/A,FALSE,"Financials";"g_Target Balance Sheet",#N/A,FALSE,"Financials";"h_Target Cashflow Statement",#N/A,FALSE,"Financials"}</definedName>
    <definedName name="fff" hidden="1">{"e_Target Assumptions",#N/A,FALSE,"Financials";"f_Target Income Statement",#N/A,FALSE,"Financials";"g_Target Balance Sheet",#N/A,FALSE,"Financials";"h_Target Cashflow Statement",#N/A,FALSE,"Financials"}</definedName>
    <definedName name="fffffffffffffffffffff" hidden="1">#REF!</definedName>
    <definedName name="fg" localSheetId="1" hidden="1">{#N/A,#N/A,FALSE,"Balance Sheet";#N/A,#N/A,FALSE,"Income Statement";#N/A,#N/A,FALSE,"Partners Capital";#N/A,#N/A,FALSE,"Cash Flows";#N/A,#N/A,FALSE,"Support"}</definedName>
    <definedName name="fg" hidden="1">{#N/A,#N/A,FALSE,"Balance Sheet";#N/A,#N/A,FALSE,"Income Statement";#N/A,#N/A,FALSE,"Partners Capital";#N/A,#N/A,FALSE,"Cash Flows";#N/A,#N/A,FALSE,"Support"}</definedName>
    <definedName name="fghgf" hidden="1">#REF!</definedName>
    <definedName name="FinalClientValue" localSheetId="1">#REF!</definedName>
    <definedName name="FinalClientValue">'[42]Final Equity Tags'!$M$3:$M$199</definedName>
    <definedName name="financing_label" localSheetId="1">#REF!</definedName>
    <definedName name="financing_label">[29]Dashboard!$Q$11</definedName>
    <definedName name="financing_toggle" localSheetId="1">#REF!</definedName>
    <definedName name="financing_toggle">[29]Dashboard!$D$6</definedName>
    <definedName name="finres" hidden="1">#REF!</definedName>
    <definedName name="Fitch_BE" localSheetId="1">#REF!</definedName>
    <definedName name="Fitch_BE">'[25]Fitch Model'!$O$48</definedName>
    <definedName name="Fitch_Matrix_TranchetoRun" localSheetId="1">#REF!</definedName>
    <definedName name="Fitch_Matrix_TranchetoRun">'[25]Fitch Matrix'!$D$30</definedName>
    <definedName name="Fitch_tranche" localSheetId="1">#REF!</definedName>
    <definedName name="Fitch_tranche">'[25]Fitch Model'!$O$45</definedName>
    <definedName name="Fitch_Tranche_Rating" localSheetId="1">#REF!</definedName>
    <definedName name="Fitch_Tranche_Rating">'[25]Fitch curves'!$B$2</definedName>
    <definedName name="Fix_Floating_Indicator" localSheetId="1">#REF!</definedName>
    <definedName name="Fix_Floating_Indicator">'[27]CCLP Portfolio'!$U$4:$U$113</definedName>
    <definedName name="FixedBucketPercent" localSheetId="1">#REF!</definedName>
    <definedName name="FixedBucketPercent">'[13]Model Inputs'!$H$9</definedName>
    <definedName name="ForecastPeriod" localSheetId="1" hidden="1">#REF!</definedName>
    <definedName name="ForecastPeriod" hidden="1">[57]Reference!$C$26:$F$40</definedName>
    <definedName name="Frequency" localSheetId="1">#REF!</definedName>
    <definedName name="Frequency">'[25]Model Inputs'!$C$9</definedName>
    <definedName name="FullyFunded" localSheetId="1">#REF!</definedName>
    <definedName name="FullyFunded">'[25]Model Inputs'!$C$4</definedName>
    <definedName name="g" hidden="1">#REF!</definedName>
    <definedName name="gdsgfg" hidden="1">#REF!</definedName>
    <definedName name="general.bs.length" localSheetId="1">#REF!</definedName>
    <definedName name="general.bs.length">[29]Settings!$H$35</definedName>
    <definedName name="general.country.ru1" localSheetId="1">#REF!</definedName>
    <definedName name="general.country.ru1">[29]Settings!$H$37</definedName>
    <definedName name="general.country.ru2" localSheetId="1">#REF!</definedName>
    <definedName name="general.country.ru2">[29]Settings!$J$111</definedName>
    <definedName name="general.country.ru3" localSheetId="1">#REF!</definedName>
    <definedName name="general.country.ru3">[29]Settings!$M$111</definedName>
    <definedName name="general.currency.select" localSheetId="1">#REF!</definedName>
    <definedName name="general.currency.select">[29]Settings!$H$25</definedName>
    <definedName name="general.date.fye" localSheetId="1">#REF!</definedName>
    <definedName name="general.date.fye">[29]Settings!$H$33</definedName>
    <definedName name="general.date.valuation" localSheetId="1">#REF!</definedName>
    <definedName name="general.date.valuation">[29]Settings!$O$20</definedName>
    <definedName name="general.decimal.select" localSheetId="1">#REF!</definedName>
    <definedName name="general.decimal.select">[29]Settings!$P$25</definedName>
    <definedName name="general.excess.ru1.select" localSheetId="1">#REF!</definedName>
    <definedName name="general.excess.ru1.select">[29]Settings!$H$45</definedName>
    <definedName name="general.excess.ru2.select" localSheetId="1">#REF!</definedName>
    <definedName name="general.excess.ru2.select">[29]Settings!$J$123</definedName>
    <definedName name="general.excess.ru3.select" localSheetId="1">#REF!</definedName>
    <definedName name="general.excess.ru3.select">[29]Settings!$M$123</definedName>
    <definedName name="general.excess.yes" localSheetId="1">#REF!</definedName>
    <definedName name="general.excess.yes">[29]Settings!$U$41</definedName>
    <definedName name="general.gpc.ru1.select" localSheetId="1">#REF!</definedName>
    <definedName name="general.gpc.ru1.select">[29]Settings!$H$61</definedName>
    <definedName name="general.gpc.ru2.select" localSheetId="1">#REF!</definedName>
    <definedName name="general.gpc.ru2.select">[29]Settings!$J$121</definedName>
    <definedName name="general.gpc.ru3.select" localSheetId="1">#REF!</definedName>
    <definedName name="general.gpc.ru3.select">[29]Settings!$M$121</definedName>
    <definedName name="general.header.asof" localSheetId="1">#REF!</definedName>
    <definedName name="general.header.asof">[29]Settings!$B$5</definedName>
    <definedName name="general.header.currency.unit" localSheetId="1">#REF!</definedName>
    <definedName name="general.header.currency.unit">[29]Settings!$S$5</definedName>
    <definedName name="general.header.draft" localSheetId="1">#REF!</definedName>
    <definedName name="general.header.draft">[29]Settings!$S$2</definedName>
    <definedName name="general.header.title" localSheetId="1">#REF!</definedName>
    <definedName name="general.header.title">[29]Settings!$H$22</definedName>
    <definedName name="general.header.workpaper" localSheetId="1">#REF!</definedName>
    <definedName name="general.header.workpaper">[29]Settings!$S$3</definedName>
    <definedName name="general.mc.select" localSheetId="1">#REF!</definedName>
    <definedName name="general.mc.select">[29]Settings!$K$63</definedName>
    <definedName name="general.mc.undiluted" localSheetId="1">#REF!</definedName>
    <definedName name="general.mc.undiluted">[29]Settings!$U$67</definedName>
    <definedName name="general.name.client" localSheetId="1">#REF!</definedName>
    <definedName name="general.name.client">[29]Settings!$L$16</definedName>
    <definedName name="general.name.ru1" localSheetId="1">#REF!</definedName>
    <definedName name="general.name.ru1">[29]Settings!$G$109</definedName>
    <definedName name="general.name.ru2" localSheetId="1">#REF!</definedName>
    <definedName name="general.name.ru2">[29]Settings!$J$109</definedName>
    <definedName name="general.name.ru3" localSheetId="1">#REF!</definedName>
    <definedName name="general.name.ru3">[29]Settings!$M$109</definedName>
    <definedName name="general.name.target" localSheetId="1">#REF!</definedName>
    <definedName name="general.name.target">[29]Settings!$L$18</definedName>
    <definedName name="general.purpose.bcv" localSheetId="1">#REF!</definedName>
    <definedName name="general.purpose.bcv">[29]Settings!$U$11</definedName>
    <definedName name="general.purpose.ev" localSheetId="1">#REF!</definedName>
    <definedName name="general.purpose.ev">[29]Settings!$U$10</definedName>
    <definedName name="general.purpose.select" localSheetId="1">#REF!</definedName>
    <definedName name="general.purpose.select">[29]Settings!$H$20</definedName>
    <definedName name="general.round.conclusion.100k" localSheetId="1">#REF!</definedName>
    <definedName name="general.round.conclusion.100k">[29]Settings!$U$27</definedName>
    <definedName name="general.round.conclusion.10k" localSheetId="1">#REF!</definedName>
    <definedName name="general.round.conclusion.10k">[29]Settings!$U$26</definedName>
    <definedName name="general.round.conclusion.h" localSheetId="1">#REF!</definedName>
    <definedName name="general.round.conclusion.h">[29]Settings!$U$24</definedName>
    <definedName name="general.round.conclusion.k" localSheetId="1">#REF!</definedName>
    <definedName name="general.round.conclusion.k">[29]Settings!$U$25</definedName>
    <definedName name="general.round.conclusion.none" localSheetId="1">#REF!</definedName>
    <definedName name="general.round.conclusion.none">[29]Settings!$U$22</definedName>
    <definedName name="general.round.conclusion.select" localSheetId="1">#REF!</definedName>
    <definedName name="general.round.conclusion.select">[29]Settings!$H$27</definedName>
    <definedName name="general.round.multiple.none" localSheetId="1">#REF!</definedName>
    <definedName name="general.round.multiple.none">[29]Settings!$U$28</definedName>
    <definedName name="general.round.multiple.select" localSheetId="1">#REF!</definedName>
    <definedName name="general.round.multiple.select">[29]Settings!$M$27</definedName>
    <definedName name="general.standard.fv" localSheetId="1">#REF!</definedName>
    <definedName name="general.standard.fv">[29]Settings!$U$12</definedName>
    <definedName name="general.standard.select" localSheetId="1">#REF!</definedName>
    <definedName name="general.standard.select">[29]Settings!$L$20</definedName>
    <definedName name="general.status.draft" localSheetId="1">#REF!</definedName>
    <definedName name="general.status.draft">[29]Settings!$U$30</definedName>
    <definedName name="general.status.final" localSheetId="1">#REF!</definedName>
    <definedName name="general.status.final">[29]Settings!$U$31</definedName>
    <definedName name="general.tab.cec" localSheetId="1">#REF!</definedName>
    <definedName name="general.tab.cec">[29]Settings!$U$154</definedName>
    <definedName name="general.tab.formula" localSheetId="1">#REF!</definedName>
    <definedName name="general.tab.formula">[29]Settings!$U$35</definedName>
    <definedName name="general.tab.ru1.select" localSheetId="1">#REF!</definedName>
    <definedName name="general.tab.ru1.select">[29]Settings!$K$39</definedName>
    <definedName name="general.tab.ru2.select" localSheetId="1">#REF!</definedName>
    <definedName name="general.tab.ru2.select">[29]Settings!$J$117</definedName>
    <definedName name="general.tab.ru3.select" localSheetId="1">#REF!</definedName>
    <definedName name="general.tab.ru3.select">[29]Settings!$M$117</definedName>
    <definedName name="general.tab.schedule" localSheetId="1">#REF!</definedName>
    <definedName name="general.tab.schedule">[29]Settings!$U$36</definedName>
    <definedName name="general.tab.ucc" localSheetId="1">#REF!</definedName>
    <definedName name="general.tab.ucc">[29]Settings!$U$155</definedName>
    <definedName name="general.ticker.client" localSheetId="1">#REF!</definedName>
    <definedName name="general.ticker.client">[29]Settings!$I$16</definedName>
    <definedName name="general.ticker.target" localSheetId="1">#REF!</definedName>
    <definedName name="general.ticker.target">[29]Settings!$I$18</definedName>
    <definedName name="general.transaction.ru1.select" localSheetId="1">#REF!</definedName>
    <definedName name="general.transaction.ru1.select">[29]Settings!$H$39</definedName>
    <definedName name="general.transaction.ru2.select" localSheetId="1">#REF!</definedName>
    <definedName name="general.transaction.ru2.select">[29]Settings!$J$115</definedName>
    <definedName name="general.transaction.ru3.select" localSheetId="1">#REF!</definedName>
    <definedName name="general.transaction.ru3.select">[29]Settings!$M$115</definedName>
    <definedName name="general.transaction.taxable" localSheetId="1" hidden="1">#REF!</definedName>
    <definedName name="general.transaction.taxable" hidden="1">[58]Settings1!$T$32</definedName>
    <definedName name="general.transaction.taxable.asset" localSheetId="1">#REF!</definedName>
    <definedName name="general.transaction.taxable.asset">[29]Settings!$U$33</definedName>
    <definedName name="general.transaction.taxable.stock" localSheetId="1">#REF!</definedName>
    <definedName name="general.transaction.taxable.stock">[29]Settings!$U$34</definedName>
    <definedName name="general.unit.1k" localSheetId="1">#REF!</definedName>
    <definedName name="general.unit.1k">[29]Settings!$U$19</definedName>
    <definedName name="general.unit.1m" localSheetId="1">#REF!</definedName>
    <definedName name="general.unit.1m">[29]Settings!$U$20</definedName>
    <definedName name="general.unit.millions" localSheetId="1">#REF!</definedName>
    <definedName name="general.unit.millions">[29]Settings!$U$18</definedName>
    <definedName name="general.unit.number" localSheetId="1">#REF!</definedName>
    <definedName name="general.unit.number">[29]Settings!$N$25</definedName>
    <definedName name="general.unit.select" localSheetId="1">#REF!</definedName>
    <definedName name="general.unit.select">[29]Settings!$M$25</definedName>
    <definedName name="general.unit.thousands" localSheetId="1">#REF!</definedName>
    <definedName name="general.unit.thousands">[29]Settings!$U$17</definedName>
    <definedName name="ggg" hidden="1">#REF!</definedName>
    <definedName name="GIC_Spread" localSheetId="1">#REF!</definedName>
    <definedName name="GIC_Spread">'[25]Model Inputs'!$C$47</definedName>
    <definedName name="GL" hidden="1">#REF!</definedName>
    <definedName name="gmac.set1.ticker01" localSheetId="1">#REF!</definedName>
    <definedName name="gmac.set1.ticker01">[29]Settings!$L$86</definedName>
    <definedName name="gmac.set1.ticker02" localSheetId="1">#REF!</definedName>
    <definedName name="gmac.set1.ticker02">[29]Settings!$L$87</definedName>
    <definedName name="gmac.set1.ticker03" localSheetId="1">#REF!</definedName>
    <definedName name="gmac.set1.ticker03">[29]Settings!$L$88</definedName>
    <definedName name="gmac.set1.ticker04" localSheetId="1">#REF!</definedName>
    <definedName name="gmac.set1.ticker04">[29]Settings!$L$89</definedName>
    <definedName name="gmac.set1.ticker05" localSheetId="1">#REF!</definedName>
    <definedName name="gmac.set1.ticker05">[29]Settings!$L$90</definedName>
    <definedName name="gmac.set1.ticker06" localSheetId="1">#REF!</definedName>
    <definedName name="gmac.set1.ticker06">[29]Settings!$L$91</definedName>
    <definedName name="gmac.set1.ticker07" localSheetId="1">#REF!</definedName>
    <definedName name="gmac.set1.ticker07">[29]Settings!$L$92</definedName>
    <definedName name="gmac.set1.ticker08" localSheetId="1">#REF!</definedName>
    <definedName name="gmac.set1.ticker08">[29]Settings!$L$93</definedName>
    <definedName name="gmac.set1.ticker09" localSheetId="1">#REF!</definedName>
    <definedName name="gmac.set1.ticker09">[29]Settings!$L$94</definedName>
    <definedName name="gmac.set1.ticker10" localSheetId="1">#REF!</definedName>
    <definedName name="gmac.set1.ticker10">[29]Settings!$L$95</definedName>
    <definedName name="gmac.set1.ticker11" localSheetId="1">#REF!</definedName>
    <definedName name="gmac.set1.ticker11">[29]Settings!$L$96</definedName>
    <definedName name="gmac.set1.ticker12" localSheetId="1">#REF!</definedName>
    <definedName name="gmac.set1.ticker12">[29]Settings!$L$97</definedName>
    <definedName name="gmac.set1.ticker13" localSheetId="1">#REF!</definedName>
    <definedName name="gmac.set1.ticker13">[29]Settings!$L$98</definedName>
    <definedName name="gmac.set1.ticker14" localSheetId="1">#REF!</definedName>
    <definedName name="gmac.set1.ticker14">[29]Settings!$L$99</definedName>
    <definedName name="gmac.set1.ticker15" localSheetId="1">#REF!</definedName>
    <definedName name="gmac.set1.ticker15">[29]Settings!$L$100</definedName>
    <definedName name="gmac.set1.ticker16" localSheetId="1">#REF!</definedName>
    <definedName name="gmac.set1.ticker16">[29]Settings!$L$101</definedName>
    <definedName name="gmac.set1.ticker17" localSheetId="1">#REF!</definedName>
    <definedName name="gmac.set1.ticker17">[29]Settings!$L$102</definedName>
    <definedName name="gmac.set1.ticker18" localSheetId="1">#REF!</definedName>
    <definedName name="gmac.set1.ticker18">[29]Settings!$L$103</definedName>
    <definedName name="gmac.set1.ticker19" localSheetId="1">#REF!</definedName>
    <definedName name="gmac.set1.ticker19">[29]Settings!$L$104</definedName>
    <definedName name="gmac.set1.ticker20" localSheetId="1">#REF!</definedName>
    <definedName name="gmac.set1.ticker20">[29]Settings!$L$105</definedName>
    <definedName name="gmcol" hidden="1">#REF!</definedName>
    <definedName name="gpc.set1.name" localSheetId="1">#REF!</definedName>
    <definedName name="gpc.set1.name">[29]Settings!$D$85</definedName>
    <definedName name="gpc.set1.ticker01" localSheetId="1">#REF!</definedName>
    <definedName name="gpc.set1.ticker01">[29]Settings!$D$86</definedName>
    <definedName name="gpc.set1.ticker02" localSheetId="1">#REF!</definedName>
    <definedName name="gpc.set1.ticker02">[29]Settings!$D$87</definedName>
    <definedName name="gpc.set1.ticker03" localSheetId="1">#REF!</definedName>
    <definedName name="gpc.set1.ticker03">[29]Settings!$D$88</definedName>
    <definedName name="gpc.set1.ticker04" localSheetId="1">#REF!</definedName>
    <definedName name="gpc.set1.ticker04">[29]Settings!$D$89</definedName>
    <definedName name="gpc.set1.ticker05" localSheetId="1">#REF!</definedName>
    <definedName name="gpc.set1.ticker05">[29]Settings!$D$90</definedName>
    <definedName name="gpc.set1.ticker06" localSheetId="1">#REF!</definedName>
    <definedName name="gpc.set1.ticker06">[29]Settings!$D$91</definedName>
    <definedName name="gpc.set1.ticker07" localSheetId="1">#REF!</definedName>
    <definedName name="gpc.set1.ticker07">[29]Settings!$D$92</definedName>
    <definedName name="gpc.set1.ticker08" localSheetId="1">#REF!</definedName>
    <definedName name="gpc.set1.ticker08">[29]Settings!$D$93</definedName>
    <definedName name="gpc.set1.ticker09" localSheetId="1">#REF!</definedName>
    <definedName name="gpc.set1.ticker09">[29]Settings!$D$94</definedName>
    <definedName name="gpc.set1.ticker10" localSheetId="1">#REF!</definedName>
    <definedName name="gpc.set1.ticker10">[29]Settings!$D$95</definedName>
    <definedName name="gpc.set1.ticker11" localSheetId="1">#REF!</definedName>
    <definedName name="gpc.set1.ticker11">[29]Settings!$D$96</definedName>
    <definedName name="gpc.set1.ticker12" localSheetId="1">#REF!</definedName>
    <definedName name="gpc.set1.ticker12">[29]Settings!$D$97</definedName>
    <definedName name="gpc.set1.ticker13" localSheetId="1">#REF!</definedName>
    <definedName name="gpc.set1.ticker13">[29]Settings!$D$98</definedName>
    <definedName name="gpc.set1.ticker14" localSheetId="1">#REF!</definedName>
    <definedName name="gpc.set1.ticker14">[29]Settings!$D$99</definedName>
    <definedName name="gpc.set1.ticker15" localSheetId="1">#REF!</definedName>
    <definedName name="gpc.set1.ticker15">[29]Settings!$D$100</definedName>
    <definedName name="gpc.set1.ticker16" localSheetId="1">#REF!</definedName>
    <definedName name="gpc.set1.ticker16">[29]Settings!$D$101</definedName>
    <definedName name="gpc.set1.ticker17" localSheetId="1">#REF!</definedName>
    <definedName name="gpc.set1.ticker17">[29]Settings!$D$102</definedName>
    <definedName name="gpc.set1.ticker18" localSheetId="1">#REF!</definedName>
    <definedName name="gpc.set1.ticker18">[29]Settings!$D$103</definedName>
    <definedName name="gpc.set1.ticker19" localSheetId="1">#REF!</definedName>
    <definedName name="gpc.set1.ticker19">[29]Settings!$D$104</definedName>
    <definedName name="gpc.set1.ticker20" localSheetId="1">#REF!</definedName>
    <definedName name="gpc.set1.ticker20">[29]Settings!$D$105</definedName>
    <definedName name="gpc.set2.name" localSheetId="1">#REF!</definedName>
    <definedName name="gpc.set2.name">[29]Settings!$H$85</definedName>
    <definedName name="gpc.set2.ticker01" localSheetId="1">#REF!</definedName>
    <definedName name="gpc.set2.ticker01">[29]Settings!$H$86</definedName>
    <definedName name="gpc.set2.ticker02" localSheetId="1">#REF!</definedName>
    <definedName name="gpc.set2.ticker02">[29]Settings!$H$87</definedName>
    <definedName name="gpc.set2.ticker03" localSheetId="1">#REF!</definedName>
    <definedName name="gpc.set2.ticker03">[29]Settings!$H$88</definedName>
    <definedName name="gpc.set2.ticker04" localSheetId="1">#REF!</definedName>
    <definedName name="gpc.set2.ticker04">[29]Settings!$H$89</definedName>
    <definedName name="gpc.set2.ticker05" localSheetId="1">#REF!</definedName>
    <definedName name="gpc.set2.ticker05">[29]Settings!$H$90</definedName>
    <definedName name="gpc.set2.ticker06" localSheetId="1">#REF!</definedName>
    <definedName name="gpc.set2.ticker06">[29]Settings!$H$91</definedName>
    <definedName name="gpc.set2.ticker07" localSheetId="1">#REF!</definedName>
    <definedName name="gpc.set2.ticker07">[29]Settings!$H$92</definedName>
    <definedName name="gpc.set2.ticker08" localSheetId="1">#REF!</definedName>
    <definedName name="gpc.set2.ticker08">[29]Settings!$H$93</definedName>
    <definedName name="gpc.set2.ticker09" localSheetId="1">#REF!</definedName>
    <definedName name="gpc.set2.ticker09">[29]Settings!$H$94</definedName>
    <definedName name="gpc.set2.ticker10" localSheetId="1">#REF!</definedName>
    <definedName name="gpc.set2.ticker10">[29]Settings!$H$95</definedName>
    <definedName name="gpc.set2.ticker11" localSheetId="1">#REF!</definedName>
    <definedName name="gpc.set2.ticker11">[29]Settings!$H$96</definedName>
    <definedName name="gpc.set2.ticker12" localSheetId="1">#REF!</definedName>
    <definedName name="gpc.set2.ticker12">[29]Settings!$H$97</definedName>
    <definedName name="gpc.set2.ticker13" localSheetId="1">#REF!</definedName>
    <definedName name="gpc.set2.ticker13">[29]Settings!$H$98</definedName>
    <definedName name="gpc.set2.ticker14" localSheetId="1">#REF!</definedName>
    <definedName name="gpc.set2.ticker14">[29]Settings!$H$99</definedName>
    <definedName name="gpc.set2.ticker15" localSheetId="1">#REF!</definedName>
    <definedName name="gpc.set2.ticker15">[29]Settings!$H$100</definedName>
    <definedName name="gpc.set2.ticker16" localSheetId="1">#REF!</definedName>
    <definedName name="gpc.set2.ticker16">[29]Settings!$H$101</definedName>
    <definedName name="gpc.set2.ticker17" localSheetId="1">#REF!</definedName>
    <definedName name="gpc.set2.ticker17">[29]Settings!$H$102</definedName>
    <definedName name="gpc.set2.ticker18" localSheetId="1">#REF!</definedName>
    <definedName name="gpc.set2.ticker18">[29]Settings!$H$103</definedName>
    <definedName name="gpc.set2.ticker19" localSheetId="1">#REF!</definedName>
    <definedName name="gpc.set2.ticker19">[29]Settings!$H$104</definedName>
    <definedName name="gpc.set2.ticker20" localSheetId="1">#REF!</definedName>
    <definedName name="gpc.set2.ticker20">[29]Settings!$H$105</definedName>
    <definedName name="GreaterChina" localSheetId="1">#REF!</definedName>
    <definedName name="GreaterChina">[32]Start!$C$22</definedName>
    <definedName name="grossnetdebt" localSheetId="1" hidden="1">#REF!</definedName>
    <definedName name="grossnetdebt" hidden="1">[59]KeyMultInputs!$AB$1</definedName>
    <definedName name="GrpAcct1" hidden="1">"Blank (325)"</definedName>
    <definedName name="GrpLevel" hidden="1">2</definedName>
    <definedName name="gui"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gui"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Guideline" localSheetId="1" hidden="1">#REF!</definedName>
    <definedName name="Guideline" hidden="1">[60]Hf!#REF!</definedName>
    <definedName name="Header1" hidden="1">IF(COUNTA(#REF!)=0,0,INDEX(#REF!,MATCH(ROW(#REF!),#REF!,TRUE)))+1</definedName>
    <definedName name="Header255" hidden="1">IF(COUNTA(#REF!)=0,0,INDEX(#REF!,MATCH(ROW(#REF!),#REF!,TRUE)))+1</definedName>
    <definedName name="hgfh" hidden="1">#REF!</definedName>
    <definedName name="hhh" hidden="1">#REF!</definedName>
    <definedName name="hmg" localSheetId="1" hidden="1">{#N/A,#N/A,FALSE,"PortfolioStats";#N/A,#N/A,FALSE,"Graphs";#N/A,#N/A,FALSE,"Binomial Expansion";#N/A,#N/A,FALSE,"SP Analysis"}</definedName>
    <definedName name="hmg" hidden="1">{#N/A,#N/A,FALSE,"PortfolioStats";#N/A,#N/A,FALSE,"Graphs";#N/A,#N/A,FALSE,"Binomial Expansion";#N/A,#N/A,FALSE,"SP Analysis"}</definedName>
    <definedName name="hmgg" localSheetId="1" hidden="1">{#N/A,#N/A,FALSE,"PortfolioStats";#N/A,#N/A,FALSE,"Graphs";#N/A,#N/A,FALSE,"Binomial Expansion";#N/A,#N/A,FALSE,"SP Analysis"}</definedName>
    <definedName name="hmgg" hidden="1">{#N/A,#N/A,FALSE,"PortfolioStats";#N/A,#N/A,FALSE,"Graphs";#N/A,#N/A,FALSE,"Binomial Expansion";#N/A,#N/A,FALSE,"SP Analysis"}</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59" hidden="1">#REF!</definedName>
    <definedName name="hn._I071" hidden="1">#REF!</definedName>
    <definedName name="hn._I075" hidden="1">#REF!</definedName>
    <definedName name="hn._I083" hidden="1">#REF!</definedName>
    <definedName name="hn._I085" hidden="1">#REF!</definedName>
    <definedName name="hn._P001" hidden="1">#REF!</definedName>
    <definedName name="hn._P004" hidden="1">#REF!</definedName>
    <definedName name="hn._P014" hidden="1">#REF!</definedName>
    <definedName name="hn._P016" hidden="1">#REF!</definedName>
    <definedName name="hn._P021" hidden="1">#REF!</definedName>
    <definedName name="hn._P024" hidden="1">#REF!</definedName>
    <definedName name="hn.Add015" hidden="1">#REF!</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n.PrivateLTMYear" hidden="1">#REF!</definedName>
    <definedName name="hola" hidden="1">#REF!</definedName>
    <definedName name="HoldingCompanies" localSheetId="1">#REF!</definedName>
    <definedName name="HoldingCompanies">[32]Start!$C$35</definedName>
    <definedName name="HTML" localSheetId="1" hidden="1">{"'PXR_6500'!$A$1:$I$124"}</definedName>
    <definedName name="HTML" hidden="1">{"'PXR_6500'!$A$1:$I$124"}</definedName>
    <definedName name="HTML_CodePage" hidden="1">1252</definedName>
    <definedName name="HTML_Control" localSheetId="1" hidden="1">{"'FY98 BP2'!$A$1:$K$27","'FY98 BP2'!$A$3:$K$27"}</definedName>
    <definedName name="HTML_Control" hidden="1">{"'FY98 BP2'!$A$1:$K$27","'FY98 BP2'!$A$3:$K$27"}</definedName>
    <definedName name="HTML_Control2" localSheetId="1" hidden="1">{"'Sheet8'!$B$1:$K$44","'Sheet8'!$B$50:$K$97"}</definedName>
    <definedName name="HTML_Control2" hidden="1">{"'Sheet8'!$B$1:$K$44","'Sheet8'!$B$50:$K$97"}</definedName>
    <definedName name="HTML_Description" hidden="1">""</definedName>
    <definedName name="HTML_Email" hidden="1">""</definedName>
    <definedName name="HTML_Header" hidden="1">"FY98 BP2"</definedName>
    <definedName name="HTML_LastUpdate" hidden="1">"10/2/98"</definedName>
    <definedName name="HTML_LineAfter" hidden="1">TRUE</definedName>
    <definedName name="HTML_LineBefore" hidden="1">TRUE</definedName>
    <definedName name="HTML_Name" hidden="1">"Matt Verhalen"</definedName>
    <definedName name="HTML_OBDlg2" hidden="1">TRUE</definedName>
    <definedName name="HTML_OBDlg4" hidden="1">TRUE</definedName>
    <definedName name="HTML_OS" hidden="1">0</definedName>
    <definedName name="HTML_PathFile" hidden="1">"K:\financial\Budget\summary.htm"</definedName>
    <definedName name="HTML_PathFileMac" hidden="1">"Macintosh HD:HomePageStuff:New_Home_Page:datafile:ctryprem.html"</definedName>
    <definedName name="HTML_Title" hidden="1">"summary 98bp2"</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"'[WEEKSUMZ.xls]Claritin NRX  (2)'!$A$1:$H$244"</definedName>
    <definedName name="HTML2_10" hidden="1">""</definedName>
    <definedName name="HTML2_11" hidden="1">1</definedName>
    <definedName name="HTML2_12" hidden="1">"S:\MKTRESCH\SCHERING\INTRANET\mktresch\weekmkts\weeknrxs.htm"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"6/3/98"</definedName>
    <definedName name="HTML2_9" hidden="1">"James Grote"</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"'[WEEKSUMZ.xls]Claritin TRX (2)'!$A$1:$H$223"</definedName>
    <definedName name="HTML3_10" hidden="1">""</definedName>
    <definedName name="HTML3_11" hidden="1">1</definedName>
    <definedName name="HTML3_12" hidden="1">"S:\MKTRESCH\SCHERING\INTRANET\mktresch\weekmkts\weektrxs.htm"</definedName>
    <definedName name="HTML3_2" hidden="1">1</definedName>
    <definedName name="HTML3_3" hidden="1">"Weekly TRx Report"</definedName>
    <definedName name="HTML3_4" hidden="1">""</definedName>
    <definedName name="HTML3_5" hidden="1">""</definedName>
    <definedName name="HTML3_6" hidden="1">-4146</definedName>
    <definedName name="HTML3_7" hidden="1">-4146</definedName>
    <definedName name="HTML3_8" hidden="1">"6/4/98"</definedName>
    <definedName name="HTML3_9" hidden="1">"James Grote"</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1</definedName>
    <definedName name="HYdaily">OFFSET(#REF!,COUNTA(#REF!)-1,0,-254,1)</definedName>
    <definedName name="HyperionName01" localSheetId="1">#REF!</definedName>
    <definedName name="HyperionName01">[19]Library!$D$27</definedName>
    <definedName name="HyperionName02" localSheetId="1">#REF!</definedName>
    <definedName name="HyperionName02">[19]Library!$D$28</definedName>
    <definedName name="HyperionName03" localSheetId="1">#REF!</definedName>
    <definedName name="HyperionName03">[19]Library!$D$29</definedName>
    <definedName name="HyperionName04" localSheetId="1">#REF!</definedName>
    <definedName name="HyperionName04">[19]Library!$D$30</definedName>
    <definedName name="HyperionName05" localSheetId="1">#REF!</definedName>
    <definedName name="HyperionName05">[19]Library!$D$31</definedName>
    <definedName name="HyperionName06" localSheetId="1">#REF!</definedName>
    <definedName name="HyperionName06">[19]Library!$D$32</definedName>
    <definedName name="HyperionName07" localSheetId="1">#REF!</definedName>
    <definedName name="HyperionName07">[19]Library!$D$33</definedName>
    <definedName name="HyperionName08" localSheetId="1">#REF!</definedName>
    <definedName name="HyperionName08">[19]Library!$D$34</definedName>
    <definedName name="HyperionName09" localSheetId="1">#REF!</definedName>
    <definedName name="HyperionName09">[19]Library!$D$35</definedName>
    <definedName name="HyperionName10" localSheetId="1">#REF!</definedName>
    <definedName name="HyperionName10">[19]Library!$D$36</definedName>
    <definedName name="HyperionName11" localSheetId="1">#REF!</definedName>
    <definedName name="HyperionName11">[19]Library!$D$37</definedName>
    <definedName name="HyperionName12" localSheetId="1">#REF!</definedName>
    <definedName name="HyperionName12">[19]Library!$D$38</definedName>
    <definedName name="HyperionName13" localSheetId="1">#REF!</definedName>
    <definedName name="HyperionName13">[19]Library!$D$39</definedName>
    <definedName name="HyperionName14" localSheetId="1">#REF!</definedName>
    <definedName name="HyperionName14">[19]Library!$D$40</definedName>
    <definedName name="HyperionName15" localSheetId="1">#REF!</definedName>
    <definedName name="HyperionName15">[19]Library!$D$41</definedName>
    <definedName name="HyperionName16" localSheetId="1">#REF!</definedName>
    <definedName name="HyperionName16">[19]Library!$D$42</definedName>
    <definedName name="HyperionName17" localSheetId="1">#REF!</definedName>
    <definedName name="HyperionName17">[19]Library!$D$43</definedName>
    <definedName name="HyperionName18" localSheetId="1">#REF!</definedName>
    <definedName name="HyperionName18">[19]Library!$D$44</definedName>
    <definedName name="HyperionName19" localSheetId="1">#REF!</definedName>
    <definedName name="HyperionName19">[19]Library!$D$45</definedName>
    <definedName name="HyperionName20" localSheetId="1">#REF!</definedName>
    <definedName name="HyperionName20">[19]Library!$D$46</definedName>
    <definedName name="HyperionName21" localSheetId="1">#REF!</definedName>
    <definedName name="HyperionName21">[19]Library!$D$47</definedName>
    <definedName name="HyperionName22" localSheetId="1">#REF!</definedName>
    <definedName name="HyperionName22">[19]Library!$D$48</definedName>
    <definedName name="HyperionName23" localSheetId="1">#REF!</definedName>
    <definedName name="HyperionName23">[19]Library!$D$49</definedName>
    <definedName name="HyperionName24" localSheetId="1">#REF!</definedName>
    <definedName name="HyperionName24">[19]Library!$D$50</definedName>
    <definedName name="HyperionName25" localSheetId="1">#REF!</definedName>
    <definedName name="HyperionName25">[19]Library!$D$51</definedName>
    <definedName name="HyperionName26" localSheetId="1">#REF!</definedName>
    <definedName name="HyperionName26">[19]Library!$D$52</definedName>
    <definedName name="HyperionName27" localSheetId="1">#REF!</definedName>
    <definedName name="HyperionName27">[19]Library!$D$53</definedName>
    <definedName name="HyperionName28" localSheetId="1">#REF!</definedName>
    <definedName name="HyperionName28">[19]Library!$D$54</definedName>
    <definedName name="HyperionName29" localSheetId="1">#REF!</definedName>
    <definedName name="HyperionName29">[19]Library!$D$55</definedName>
    <definedName name="HyperionName30" localSheetId="1">#REF!</definedName>
    <definedName name="HyperionName30">[19]Library!$D$56</definedName>
    <definedName name="HyperionName31" localSheetId="1">#REF!</definedName>
    <definedName name="HyperionName31">[19]Library!$D$57</definedName>
    <definedName name="HyperionName32" localSheetId="1">#REF!</definedName>
    <definedName name="HyperionName32">[19]Library!$D$58</definedName>
    <definedName name="HyperionName33" localSheetId="1">#REF!</definedName>
    <definedName name="HyperionName33">[19]Library!$D$59</definedName>
    <definedName name="HyperionName34" localSheetId="1">#REF!</definedName>
    <definedName name="HyperionName34">[19]Library!$D$60</definedName>
    <definedName name="HyperionName35" localSheetId="1">#REF!</definedName>
    <definedName name="HyperionName35">[19]Library!$D$61</definedName>
    <definedName name="HyperionName36" localSheetId="1">#REF!</definedName>
    <definedName name="HyperionName36">[19]Library!$D$62</definedName>
    <definedName name="HyperionName37" localSheetId="1">#REF!</definedName>
    <definedName name="HyperionName37">[19]Library!$D$63</definedName>
    <definedName name="HyperionName38" localSheetId="1">#REF!</definedName>
    <definedName name="HyperionName38">[19]Library!$D$64</definedName>
    <definedName name="HyperionName39" localSheetId="1">#REF!</definedName>
    <definedName name="HyperionName39">[19]Library!$D$65</definedName>
    <definedName name="HyperionName40" localSheetId="1">#REF!</definedName>
    <definedName name="HyperionName40">[19]Library!$D$66</definedName>
    <definedName name="HyperionName41" localSheetId="1">#REF!</definedName>
    <definedName name="HyperionName41">[19]Library!$D$67</definedName>
    <definedName name="HyperionName42" localSheetId="1">#REF!</definedName>
    <definedName name="HyperionName42">[19]Library!$D$68</definedName>
    <definedName name="HyperionName43" localSheetId="1">#REF!</definedName>
    <definedName name="HyperionName43">[19]Library!$D$69</definedName>
    <definedName name="HyperionName44" localSheetId="1">#REF!</definedName>
    <definedName name="HyperionName44">[19]Library!$D$70</definedName>
    <definedName name="HyperionName45" localSheetId="1">#REF!</definedName>
    <definedName name="HyperionName45">[19]Library!$D$71</definedName>
    <definedName name="HyperionName46" localSheetId="1">#REF!</definedName>
    <definedName name="HyperionName46">[19]Library!$D$72</definedName>
    <definedName name="HyperionName47" localSheetId="1">#REF!</definedName>
    <definedName name="HyperionName47">[19]Library!$D$73</definedName>
    <definedName name="HyperionName48" localSheetId="1">#REF!</definedName>
    <definedName name="HyperionName48">[19]Library!$D$74</definedName>
    <definedName name="HyperionName49" localSheetId="1">#REF!</definedName>
    <definedName name="HyperionName49">[19]Library!$D$75</definedName>
    <definedName name="HyperionName50" localSheetId="1">#REF!</definedName>
    <definedName name="HyperionName50">[19]Library!$D$76</definedName>
    <definedName name="HyperionName51" localSheetId="1">#REF!</definedName>
    <definedName name="HyperionName51">[19]Library!$D$77</definedName>
    <definedName name="HyperionName52" localSheetId="1">#REF!</definedName>
    <definedName name="HyperionName52">[19]Library!$D$78</definedName>
    <definedName name="HyperionName53" localSheetId="1">#REF!</definedName>
    <definedName name="HyperionName53">[19]Library!$D$79</definedName>
    <definedName name="HyperionName54" localSheetId="1">#REF!</definedName>
    <definedName name="HyperionName54">[19]Library!$D$80</definedName>
    <definedName name="HyperionName55" localSheetId="1">#REF!</definedName>
    <definedName name="HyperionName55">[19]Library!$D$81</definedName>
    <definedName name="HyperionName56" localSheetId="1">#REF!</definedName>
    <definedName name="HyperionName56">[19]Library!$D$82</definedName>
    <definedName name="HyperionName57" localSheetId="1">#REF!</definedName>
    <definedName name="HyperionName57">[19]Library!$D$83</definedName>
    <definedName name="HyperionName58" localSheetId="1">#REF!</definedName>
    <definedName name="HyperionName58">[19]Library!$D$84</definedName>
    <definedName name="HyperionName59" localSheetId="1">#REF!</definedName>
    <definedName name="HyperionName59">[19]Library!$D$85</definedName>
    <definedName name="HyperionName60" localSheetId="1">#REF!</definedName>
    <definedName name="HyperionName60">[19]Library!$D$86</definedName>
    <definedName name="HyperionName61" localSheetId="1">#REF!</definedName>
    <definedName name="HyperionName61">[19]Library!$D$87</definedName>
    <definedName name="HyperionName62" localSheetId="1">#REF!</definedName>
    <definedName name="HyperionName62">[19]Library!$D$88</definedName>
    <definedName name="HyperionName63" localSheetId="1">#REF!</definedName>
    <definedName name="HyperionName63">[19]Library!$D$89</definedName>
    <definedName name="HyperionName64" localSheetId="1">#REF!</definedName>
    <definedName name="HyperionName64">[19]Library!$D$90</definedName>
    <definedName name="HyperionName65" localSheetId="1">#REF!</definedName>
    <definedName name="HyperionName65">[19]Library!$D$91</definedName>
    <definedName name="HyperionName66" localSheetId="1">#REF!</definedName>
    <definedName name="HyperionName66">[19]Library!$D$92</definedName>
    <definedName name="HyperionName67" localSheetId="1">#REF!</definedName>
    <definedName name="HyperionName67">[19]Library!$D$93</definedName>
    <definedName name="HyperionName68" localSheetId="1">#REF!</definedName>
    <definedName name="HyperionName68">[19]Library!$D$94</definedName>
    <definedName name="HyperionName69" localSheetId="1">#REF!</definedName>
    <definedName name="HyperionName69">[19]Library!$D$95</definedName>
    <definedName name="HyperionName70" localSheetId="1">#REF!</definedName>
    <definedName name="HyperionName70">[19]Library!$D$96</definedName>
    <definedName name="HyperionRollUpParent" localSheetId="1">#REF!</definedName>
    <definedName name="HyperionRollUpParent">[19]Library!$D$22</definedName>
    <definedName name="Inc" localSheetId="1">#REF!</definedName>
    <definedName name="Inc">[61]IncGAAP!$A$1:$G$60</definedName>
    <definedName name="Incentive_Fee" localSheetId="1">#REF!</definedName>
    <definedName name="Incentive_Fee">'[25]Model Inputs'!$C$42</definedName>
    <definedName name="Incentive_IRR" localSheetId="1">#REF!</definedName>
    <definedName name="Incentive_IRR">'[25]Model Inputs'!$C$43</definedName>
    <definedName name="India" hidden="1">#REF!</definedName>
    <definedName name="IndMood2" localSheetId="1">#REF!</definedName>
    <definedName name="IndMood2">[62]Inputs!$AJ$2:$AJ$35</definedName>
    <definedName name="IndSP2" localSheetId="1">#REF!</definedName>
    <definedName name="IndSP2">[62]Inputs!$AH$2:$AH$43</definedName>
    <definedName name="Industry" localSheetId="1">#REF!</definedName>
    <definedName name="Industry">'[42]PBC Data'!$AJ$3:$AJ$196</definedName>
    <definedName name="Industry_Excess" localSheetId="1">#REF!</definedName>
    <definedName name="Industry_Excess">'[20]Industry Concentration'!$M$4:$R$54</definedName>
    <definedName name="Industry_Excess_Facility_Level" localSheetId="1">#REF!</definedName>
    <definedName name="Industry_Excess_Facility_Level">'[20]Industry Concentration'!$A$4:$J$1504</definedName>
    <definedName name="inflList" hidden="1">"00000000000000000000000000000000000000000000000000000000000000000000000000000000000000000000000000000000000000000000000000000000000000000000000000000000000000000000000000000000000000000000000000000000"</definedName>
    <definedName name="InputTrancheNo." localSheetId="1">#REF!</definedName>
    <definedName name="InputTrancheNo.">'[25]S&amp;P curves'!$A$146</definedName>
    <definedName name="IntroPrintArea" hidden="1">#REF!</definedName>
    <definedName name="Inv" localSheetId="1" hidden="1">#REF!</definedName>
    <definedName name="Inv" hidden="1">[63]Accounts!#REF!</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BS_PERIOD" hidden="1">"c13823"</definedName>
    <definedName name="IQ_ACCEPTANCES_OTHER_FOREIGN_BANKS_LL_REC_FFIEC" hidden="1">"c15293"</definedName>
    <definedName name="IQ_ACCEPTANCES_OTHER_US_BANKS_LL_REC_FFIEC" hidden="1">"c15292"</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_PROD_FARM_LOANS_DOM_QUARTERLY_AVG_FFIEC" hidden="1">"c15477"</definedName>
    <definedName name="IQ_AGENCY" hidden="1">"c8960"</definedName>
    <definedName name="IQ_AGENCY_INVEST_SECURITIES_FFIEC" hidden="1">"c13458"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 hidden="1">"c8921"</definedName>
    <definedName name="IQ_ASSETS_NAME_AP_ABS" hidden="1">"c8940"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ACT_OR_EST_CIQ" hidden="1">"c5068"</definedName>
    <definedName name="IQ_BV_OVER_SHARES" hidden="1">"c100"</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Y" hidden="1">"c102"</definedName>
    <definedName name="IQ_CAL_Y_EST" hidden="1">"c6797"</definedName>
    <definedName name="IQ_CAL_Y_EST_CIQ" hidden="1">"c6809"</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ALLOCATION_ADJUSTMENT_FOREIGN_FFIEC" hidden="1">"c15389"</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_CIQ" hidden="1">"c4566"</definedName>
    <definedName name="IQ_CASH_FOREIGN_BRANCH_OTHER_US_BANKS_FFIEC" hidden="1">"c15282"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"c124"</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OUPON" hidden="1">"c15234"</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NEXT_SERIES_ID" hidden="1">"c15231"</definedName>
    <definedName name="IQ_CDS_PREV_SERIES_ID" hidden="1">"c15232"</definedName>
    <definedName name="IQ_CDS_PRICE_TYPE" hidden="1">"c15233"</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INDUSTRIAL_LOANS_FFIEC" hidden="1">"c12821"</definedName>
    <definedName name="IQ_COMM_INDUSTRIAL_NON_US_LL_REC_FFIEC" hidden="1">"c12888"</definedName>
    <definedName name="IQ_COMM_INDUSTRIAL_US_LL_REC_FFIEC" hidden="1">"c12887"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OLIDATED_NI_FOREIGN_FFIEC" hidden="1">"c15396"</definedName>
    <definedName name="IQ_CONST_LAND_DEV_LOANS_TOT_LOANS_FFIEC" hidden="1">"c13865"</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LOANS_TOT_LOANS_FFIEC" hidden="1">"c13875"</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ASSETS_TOT_FFIEC" hidden="1">"c13442"</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RPORATE_OVER_TOTAL" hidden="1">"c13767"</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AGE_RATIO" hidden="1">"c15243"</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OM_QUARTERLY_AVG_FFIEC" hidden="1">"c15480"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BANKS_FOREIGN_AGENCIES_FFIEC" hidden="1">"c15344"</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C" hidden="1">"c13834"</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_CIQ" hidden="1">"c4803"</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_CIQ" hidden="1">"c4811"</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OM_OFFICE_DEPOSITS_TOT_DEPOSITS_FFIEC" hidden="1">"c13910"</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BC_ACT_OR_EST_CIQ" hidden="1">"c4841"</definedName>
    <definedName name="IQ_EBIT_SBC_GW_ACT_OR_EST_CIQ" hidden="1">"c4845"</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CIQ" hidden="1">"c3622"</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CIQ" hidden="1">"c3624"</definedName>
    <definedName name="IQ_EBITDA_INT" hidden="1">"c373"</definedName>
    <definedName name="IQ_EBITDA_LOW_EST" hidden="1">"c371"</definedName>
    <definedName name="IQ_EBITDA_LOW_EST_CIQ" hidden="1">"c3625"</definedName>
    <definedName name="IQ_EBITDA_MARGIN" hidden="1">"c372"</definedName>
    <definedName name="IQ_EBITDA_MEDIAN_EST" hidden="1">"c1663"</definedName>
    <definedName name="IQ_EBITDA_MEDIAN_EST_CIQ" hidden="1">"c3623"</definedName>
    <definedName name="IQ_EBITDA_NO_EST" hidden="1">"c267"</definedName>
    <definedName name="IQ_EBITDA_NUM_EST" hidden="1">"c374"</definedName>
    <definedName name="IQ_EBITDA_NUM_EST_CIQ" hidden="1">"c3626"</definedName>
    <definedName name="IQ_EBITDA_OVER_TOTAL_IE" hidden="1">"c373"</definedName>
    <definedName name="IQ_EBITDA_SBC_ACT_OR_EST_CIQ" hidden="1">"c4862"</definedName>
    <definedName name="IQ_EBITDA_STDDEV_EST" hidden="1">"c375"</definedName>
    <definedName name="IQ_EBITDA_STDDEV_EST_CIQ" hidden="1">"c3627"</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_CIQ" hidden="1">"c4875"</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LIMINATIONS_CONSOL_OFFICES_FOREIGN_FFIEC" hidden="1">"c15395"</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P" hidden="1">"c8880"</definedName>
    <definedName name="IQ_EPS_AP_ABS" hidden="1">"c8899"</definedName>
    <definedName name="IQ_EPS_EST" hidden="1">"c399"</definedName>
    <definedName name="IQ_EPS_EST_1" hidden="1">"IQ_EPS_EST_1"</definedName>
    <definedName name="IQ_EPS_EST_BOTTOM_UP_CIQ" hidden="1">"c12026"</definedName>
    <definedName name="IQ_EPS_EST_CIQ" hidden="1">"c4994"</definedName>
    <definedName name="IQ_EPS_GW_ACT_OR_EST" hidden="1">"c2223"</definedName>
    <definedName name="IQ_EPS_GW_ACT_OR_EST_CIQ" hidden="1">"c5066"</definedName>
    <definedName name="IQ_EPS_GW_EST" hidden="1">"c1737"</definedName>
    <definedName name="IQ_EPS_GW_EST_BOTTOM_UP_CIQ" hidden="1">"c12028"</definedName>
    <definedName name="IQ_EPS_GW_EST_CIQ" hidden="1">"c4723"</definedName>
    <definedName name="IQ_EPS_GW_HIGH_EST" hidden="1">"c1739"</definedName>
    <definedName name="IQ_EPS_GW_HIGH_EST_CIQ" hidden="1">"c4725"</definedName>
    <definedName name="IQ_EPS_GW_LOW_EST" hidden="1">"c1740"</definedName>
    <definedName name="IQ_EPS_GW_LOW_EST_CIQ" hidden="1">"c4726"</definedName>
    <definedName name="IQ_EPS_GW_MEDIAN_EST" hidden="1">"c1738"</definedName>
    <definedName name="IQ_EPS_GW_MEDIAN_EST_CIQ" hidden="1">"c4724"</definedName>
    <definedName name="IQ_EPS_GW_NUM_EST" hidden="1">"c1741"</definedName>
    <definedName name="IQ_EPS_GW_NUM_EST_CIQ" hidden="1">"c4727"</definedName>
    <definedName name="IQ_EPS_GW_STDDEV_EST" hidden="1">"c1742"</definedName>
    <definedName name="IQ_EPS_GW_STDDEV_EST_CIQ" hidden="1">"c4728"</definedName>
    <definedName name="IQ_EPS_HIGH_EST" hidden="1">"c400"</definedName>
    <definedName name="IQ_EPS_HIGH_EST_CIQ" hidden="1">"c4995"</definedName>
    <definedName name="IQ_EPS_LOW_EST" hidden="1">"c401"</definedName>
    <definedName name="IQ_EPS_LOW_EST_CIQ" hidden="1">"c4996"</definedName>
    <definedName name="IQ_EPS_MEDIAN_EST" hidden="1">"c1661"</definedName>
    <definedName name="IQ_EPS_MEDIAN_EST_CIQ" hidden="1">"c4997"</definedName>
    <definedName name="IQ_EPS_NAME_AP" hidden="1">"c8918"</definedName>
    <definedName name="IQ_EPS_NAME_AP_ABS" hidden="1">"c8937"</definedName>
    <definedName name="IQ_EPS_NO_EST" hidden="1">"c271"</definedName>
    <definedName name="IQ_EPS_NORM" hidden="1">"c1902"</definedName>
    <definedName name="IQ_EPS_NORM_EST" hidden="1">"c2226"</definedName>
    <definedName name="IQ_EPS_NORM_EST_BOTTOM_UP_CIQ" hidden="1">"c12027"</definedName>
    <definedName name="IQ_EPS_NORM_EST_CIQ" hidden="1">"c4667"</definedName>
    <definedName name="IQ_EPS_NORM_HIGH_EST" hidden="1">"c2228"</definedName>
    <definedName name="IQ_EPS_NORM_HIGH_EST_CIQ" hidden="1">"c4669"</definedName>
    <definedName name="IQ_EPS_NORM_LOW_EST" hidden="1">"c2229"</definedName>
    <definedName name="IQ_EPS_NORM_LOW_EST_CIQ" hidden="1">"c4670"</definedName>
    <definedName name="IQ_EPS_NORM_MEDIAN_EST" hidden="1">"c2227"</definedName>
    <definedName name="IQ_EPS_NORM_MEDIAN_EST_CIQ" hidden="1">"c4668"</definedName>
    <definedName name="IQ_EPS_NORM_NUM_EST" hidden="1">"c2230"</definedName>
    <definedName name="IQ_EPS_NORM_NUM_EST_CIQ" hidden="1">"c4671"</definedName>
    <definedName name="IQ_EPS_NORM_STDDEV_EST" hidden="1">"c2231"</definedName>
    <definedName name="IQ_EPS_NORM_STDDEV_EST_CIQ" hidden="1">"c4672"</definedName>
    <definedName name="IQ_EPS_NUM_EST" hidden="1">"c402"</definedName>
    <definedName name="IQ_EPS_NUM_EST_CIQ" hidden="1">"c4992"</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ED_EST" hidden="1">"c1744"</definedName>
    <definedName name="IQ_EPS_REPORTED_EST_BOTTOM_UP_CIQ" hidden="1">"c12029"</definedName>
    <definedName name="IQ_EPS_REPORTED_EST_CIQ" hidden="1">"c4730"</definedName>
    <definedName name="IQ_EPS_REPORTED_HIGH_EST" hidden="1">"c1746"</definedName>
    <definedName name="IQ_EPS_REPORTED_HIGH_EST_CIQ" hidden="1">"c4732"</definedName>
    <definedName name="IQ_EPS_REPORTED_LOW_EST" hidden="1">"c1747"</definedName>
    <definedName name="IQ_EPS_REPORTED_LOW_EST_CIQ" hidden="1">"c4733"</definedName>
    <definedName name="IQ_EPS_REPORTED_MEDIAN_EST" hidden="1">"c1745"</definedName>
    <definedName name="IQ_EPS_REPORTED_MEDIAN_EST_CIQ" hidden="1">"c4731"</definedName>
    <definedName name="IQ_EPS_REPORTED_NUM_EST" hidden="1">"c1748"</definedName>
    <definedName name="IQ_EPS_REPORTED_NUM_EST_CIQ" hidden="1">"c4734"</definedName>
    <definedName name="IQ_EPS_REPORTED_STDDEV_EST" hidden="1">"c1749"</definedName>
    <definedName name="IQ_EPS_REPORTED_STDDEV_EST_CIQ" hidden="1">"c4735"</definedName>
    <definedName name="IQ_EPS_SBC_ACT_OR_EST_CIQ" hidden="1">"c4901"</definedName>
    <definedName name="IQ_EPS_SBC_GW_ACT_OR_EST_CIQ" hidden="1">"c4905"</definedName>
    <definedName name="IQ_EPS_STDDEV_EST" hidden="1">"c403"</definedName>
    <definedName name="IQ_EPS_STDDEV_EST_CIQ" hidden="1">"c4993"</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LIST" hidden="1">"c15158"</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QUARTERLY_AVG_FFIEC" hidden="1">"c15474"</definedName>
    <definedName name="IQ_EQUITY_SECURITIES_WITHOUT_FAIR_VALUES_FFIEC" hidden="1">"c12846"</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OP_DEBT_GUARANTEED_FFIEC" hidden="1">"c12971"</definedName>
    <definedName name="IQ_ESOP_OVER_TOTAL" hidden="1">"c13768"</definedName>
    <definedName name="IQ_EST_ACT_CFPS" hidden="1">"c1673"</definedName>
    <definedName name="IQ_EST_ACT_DPS" hidden="1">"c1680"</definedName>
    <definedName name="IQ_EST_ACT_EBIT" hidden="1">"c1687"</definedName>
    <definedName name="IQ_EST_ACT_EBITDA" hidden="1">"c1664"</definedName>
    <definedName name="IQ_EST_ACT_EBITDA_CIQ" hidden="1">"c3667"</definedName>
    <definedName name="IQ_EST_ACT_EPS" hidden="1">"c1648"</definedName>
    <definedName name="IQ_EST_ACT_EPS_CIQ" hidden="1">"c4998"</definedName>
    <definedName name="IQ_EST_ACT_EPS_GW" hidden="1">"c1743"</definedName>
    <definedName name="IQ_EST_ACT_EPS_GW_CIQ" hidden="1">"c4729"</definedName>
    <definedName name="IQ_EST_ACT_EPS_NORM" hidden="1">"c2232"</definedName>
    <definedName name="IQ_EST_ACT_EPS_NORM_CIQ" hidden="1">"c4673"</definedName>
    <definedName name="IQ_EST_ACT_EPS_PRIMARY" hidden="1">"c2232"</definedName>
    <definedName name="IQ_EST_ACT_EPS_REPORTED" hidden="1">"c1750"</definedName>
    <definedName name="IQ_EST_ACT_EPS_REPORTED_CIQ" hidden="1">"c4736"</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ACT_REV_CIQ" hidden="1">"c3666"</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CIQ" hidden="1">"c4769"</definedName>
    <definedName name="IQ_EST_DATE" hidden="1">"c1634"</definedName>
    <definedName name="IQ_EST_DATE_CIQ" hidden="1">"c4770"</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DIFF_CIQ" hidden="1">"c3719"</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BITDA_SURPRISE_PERCENT_CIQ" hidden="1">"c3720"</definedName>
    <definedName name="IQ_EST_EPS_DIFF" hidden="1">"c1864"</definedName>
    <definedName name="IQ_EST_EPS_DIFF_CIQ" hidden="1">"c4999"</definedName>
    <definedName name="IQ_EST_EPS_GROWTH_1YR" hidden="1">"c1636"</definedName>
    <definedName name="IQ_EST_EPS_GROWTH_1YR_CIQ" hidden="1">"c3628"</definedName>
    <definedName name="IQ_EST_EPS_GROWTH_2YR" hidden="1">"c1637"</definedName>
    <definedName name="IQ_EST_EPS_GROWTH_5YR" hidden="1">"c1655"</definedName>
    <definedName name="IQ_EST_EPS_GROWTH_5YR_BOTTOM_UP_CIQ" hidden="1">"c12024"</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W_DIFF" hidden="1">"c1891"</definedName>
    <definedName name="IQ_EST_EPS_GW_DIFF_CIQ" hidden="1">"c4761"</definedName>
    <definedName name="IQ_EST_EPS_GW_SURPRISE_PERCENT" hidden="1">"c1892"</definedName>
    <definedName name="IQ_EST_EPS_GW_SURPRISE_PERCENT_CIQ" hidden="1">"c4762"</definedName>
    <definedName name="IQ_EST_EPS_NORM_DIFF" hidden="1">"c2247"</definedName>
    <definedName name="IQ_EST_EPS_NORM_DIFF_CIQ" hidden="1">"c4745"</definedName>
    <definedName name="IQ_EST_EPS_NORM_SURPRISE_PERCENT" hidden="1">"c2248"</definedName>
    <definedName name="IQ_EST_EPS_NORM_SURPRISE_PERCENT_CIQ" hidden="1">"c4746"</definedName>
    <definedName name="IQ_EST_EPS_REPORT_DIFF" hidden="1">"c1893"</definedName>
    <definedName name="IQ_EST_EPS_REPORT_DIFF_CIQ" hidden="1">"c4763"</definedName>
    <definedName name="IQ_EST_EPS_REPORT_SURPRISE_PERCENT" hidden="1">"c1894"</definedName>
    <definedName name="IQ_EST_EPS_REPORT_SURPRISE_PERCENT_CIQ" hidden="1">"c4764"</definedName>
    <definedName name="IQ_EST_EPS_SEQ_GROWTH_Q" hidden="1">"c1764"</definedName>
    <definedName name="IQ_EST_EPS_SURPRISE" hidden="1">"c1635"</definedName>
    <definedName name="IQ_EST_EPS_SURPRISE_PERCENT" hidden="1">"c1635"</definedName>
    <definedName name="IQ_EST_EPS_SURPRISE_PERCENT_CIQ" hidden="1">"c5000"</definedName>
    <definedName name="IQ_EST_FAIR_VALUE_MORT_SERVICING_ASSETS_FFIEC" hidden="1">"c12956"</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FOOTNOTE" hidden="1">"c4540"</definedName>
    <definedName name="IQ_EST_FOOTNOTE_CIQ" hidden="1">"c12022"</definedName>
    <definedName name="IQ_EST_NAV_DIFF" hidden="1">"c1895"</definedName>
    <definedName name="IQ_EST_NAV_SURPRISE_PERCENT" hidden="1">"c1896"</definedName>
    <definedName name="IQ_EST_NEXT_EARNINGS_DATE" hidden="1">"c13591"</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DIFF_CIQ" hidden="1">"c3717"</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REV_SURPRISE_PERCENT_CIQ" hidden="1">"c3718"</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VENT_DATE" hidden="1">"c13819"</definedName>
    <definedName name="IQ_EVENT_ID" hidden="1">"c13818"</definedName>
    <definedName name="IQ_EVENT_TIME" hidden="1">"c13820"</definedName>
    <definedName name="IQ_EVENT_TYPE" hidden="1">"c13821"</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_CODE_" hidden="1">"ajsdasd"</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LORE_DRILL_EXP_TOTAL" hidden="1">"c13850"</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_ITEMS_OTHER_ADJUSTMENTS_FOREIGN_FFIEC" hidden="1">"c15392"</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COMMISSIONS_BROKERAGE_FFIEC" hidden="1">"c13005"</definedName>
    <definedName name="IQ_FEES_OTHER_INCOME" hidden="1">"c15257"</definedName>
    <definedName name="IQ_FFO" hidden="1">"c1574"</definedName>
    <definedName name="IQ_FFO_ACT_OR_EST" hidden="1">"c2216"</definedName>
    <definedName name="IQ_FFO_ADJ_ACT_OR_EST_CIQ" hidden="1">"c4960"</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HIGH_EST" hidden="1">"c419"</definedName>
    <definedName name="IQ_FFO_HIGH_EST_CIQ" hidden="1">"c4977"</definedName>
    <definedName name="IQ_FFO_LOW_EST" hidden="1">"c420"</definedName>
    <definedName name="IQ_FFO_LOW_EST_CIQ" hidden="1">"c4978"</definedName>
    <definedName name="IQ_FFO_MEDIAN_EST" hidden="1">"c1665"</definedName>
    <definedName name="IQ_FFO_MEDIAN_EST_CIQ" hidden="1">"c4979"</definedName>
    <definedName name="IQ_FFO_NO_EST" hidden="1">"c276"</definedName>
    <definedName name="IQ_FFO_NUM_EST" hidden="1">"c421"</definedName>
    <definedName name="IQ_FFO_NUM_EST_CIQ" hidden="1">"c4980"</definedName>
    <definedName name="IQ_FFO_PAYOUT_RATIO" hidden="1">"c3492"</definedName>
    <definedName name="IQ_FFO_PER_SHARE_BASIC" hidden="1">"c8867"</definedName>
    <definedName name="IQ_FFO_PER_SHARE_DILUTED" hidden="1">"c8868"</definedName>
    <definedName name="IQ_FFO_SHARE_ACT_OR_EST_CIQ" hidden="1">"c4971"</definedName>
    <definedName name="IQ_FFO_STDDEV_EST" hidden="1">"c422"</definedName>
    <definedName name="IQ_FFO_STDDEV_EST_CIQ" hidden="1">"c4981"</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Y" hidden="1">"c441"</definedName>
    <definedName name="IQ_FISCAL_Y_EST" hidden="1">"c6795"</definedName>
    <definedName name="IQ_FISCAL_Y_EST_CIQ" hidden="1">"c6807"</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L_REC_FFIEC" hidden="1">"c12892"</definedName>
    <definedName name="IQ_FOREIGN_LOANS" hidden="1">"c448"</definedName>
    <definedName name="IQ_FOREIGN_LOANS_LEASES_FOREIGN_FFIEC" hidden="1">"c13478"</definedName>
    <definedName name="IQ_FOUNDATION_OVER_TOTAL" hidden="1">"c13769"</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FEE_INC_NON_INT_INC_FFIEC" hidden="1">"c13493"</definedName>
    <definedName name="IQ_FUND_NAV" hidden="1">"c15225"</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CIQ" hidden="1">"c4659"</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ED_LOANS" hidden="1">"c15250"</definedName>
    <definedName name="IQ_IMPAIRMENT_GW" hidden="1">"c548"</definedName>
    <definedName name="IQ_IMPAIRMENT_GW_SUPPLE" hidden="1">"c13811"</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_FOREIGN_FFIEC" hidden="1">"c15391"</definedName>
    <definedName name="IQ_INCOME_TAXES_FDIC" hidden="1">"c6582"</definedName>
    <definedName name="IQ_INCOME_TAXES_FFIEC" hidden="1">"c13030"</definedName>
    <definedName name="IQ_INCREASE_INT_INCOME_FFIEC" hidden="1">"c13063"</definedName>
    <definedName name="IQ_INDEX_CURRENCY" hidden="1">"c15224"</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TYPE" hidden="1">"c15223"</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RE_LOANS_DOM_FFIEC" hidden="1">"c15353"</definedName>
    <definedName name="IQ_INT_FEE_INC_SECURED_RE_DOM_FFIEC" hidden="1">"c12977"</definedName>
    <definedName name="IQ_INT_FEE_INC_TAX_EXEMPT_OBLIGATIONS_DOM_FFIEC" hidden="1">"c15362"</definedName>
    <definedName name="IQ_INT_FEE_INC_TAXABLE_OBLIGATIONS_DOM_FFIEC" hidden="1">"c15361"</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AVINGS_DEPOSITS_MMDA_DOM_FFIEC" hidden="1">"c15364"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_TRANSACTION_ACCOUNTS_DOM_FFIEC" hidden="1">"c15363"</definedName>
    <definedName name="IQ_INTANGIBLES_NET" hidden="1">"c907"</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PRD_SUPPLE" hidden="1">"c13813"</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"50"</definedName>
    <definedName name="IQ_LATESTQ" hidden="1">500</definedName>
    <definedName name="IQ_LATESTQFR" hidden="1">"100"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E" hidden="1">"c5654"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CIQ" hidden="1">"c4660"</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BS_QUARTERLY_AVG_FFIEC" hidden="1">"c15471"</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MDA_NON_TRANS_ACCTS_FFIEC" hidden="1">"c15330"</definedName>
    <definedName name="IQ_MMDA_SAVINGS_TOT_DEPOSITS_FFIEC" hidden="1">"c13905"</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_5_LOANS_TOT_LOANS_FFIEC" hidden="1">"c13869"</definedName>
    <definedName name="IQ_MULTIFAMILY_LOANS_GROSS_LOANS_FFIEC" hidden="1">"c13404"</definedName>
    <definedName name="IQ_MULTIFAMILY_LOANS_RISK_BASED_FFIEC" hidden="1">"c13425"</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MUNICIPAL_INVEST_SECURITIES_FFIEC" hidden="1">"c13459"</definedName>
    <definedName name="IQ_NAMES_REVISION_DATE_" hidden="1">42270.4591319444</definedName>
    <definedName name="IQ_NAMES_REVISION_DATE__1" hidden="1">40077.5377546296</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TIVE_COMPANY_NAME" hidden="1">"c13822"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 hidden="1">"c13124"</definedName>
    <definedName name="IQ_NEGATIVE_FAIR_VALUE_DERIVATIVES_GUARANTOR_FFIEC" hidden="1">"c13117"</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 hidden="1">"c2198"</definedName>
    <definedName name="IQ_NEXT_CALL_PRICE" hidden="1">"c2199"</definedName>
    <definedName name="IQ_NEXT_EARNINGS_DATE" hidden="1">"c13592"</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_CIQ" hidden="1">"c5012"</definedName>
    <definedName name="IQ_NI_SBC_GW_ACT_OR_EST_CIQ" hidden="1">"c5016"</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CURRENT_LOANS_FFIEC" hidden="1">"c13860"</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DOM_FFIEC" hidden="1">"c15271"</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FOREIGN_FFIEC" hidden="1">"c15273"</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AIR_VALUE_TOT_FFIEC" hidden="1">"c15409"</definedName>
    <definedName name="IQ_OTHER_BORROWED_MONEY_FFIEC" hidden="1">"c12862"</definedName>
    <definedName name="IQ_OTHER_BORROWED_MONEY_LEVEL_1_FFIEC" hidden="1">"c15431"</definedName>
    <definedName name="IQ_OTHER_BORROWED_MONEY_LEVEL_2_FFIEC" hidden="1">"c15444"</definedName>
    <definedName name="IQ_OTHER_BORROWED_MONEY_LEVEL_3_FFIEC" hidden="1">"c15457"</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BT_SECURITIES_QUARTERLY_AVG_FFIEC" hidden="1">"c15473"</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NONINTEREST_INC_FOREIGN_FFIEC" hidden="1">"c15380"</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AVINGS_DEPOSITS_NON_TRANS_ACCTS_FFIEC" hidden="1">"c15331"</definedName>
    <definedName name="IQ_OTHER_SECURITIES_QUARTERLY_AVG_FFIEC" hidden="1">"c15472"</definedName>
    <definedName name="IQ_OTHER_SQ_FT" hidden="1">"c8780"</definedName>
    <definedName name="IQ_OTHER_STRIKE_PRICE_GRANTED" hidden="1">"c2692"</definedName>
    <definedName name="IQ_OTHER_TAX_EQUIVALENT_ADJUSTMENTS_FFIEC" hidden="1">"c13855"</definedName>
    <definedName name="IQ_OTHER_TRADING_ASSETS_FAIR_VALUE_TOT_FFIEC" hidden="1">"c15404"</definedName>
    <definedName name="IQ_OTHER_TRADING_ASSETS_FFIEC" hidden="1">"c12826"</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ASSETS_TOTAL_FFIEC" hidden="1">"c12937"</definedName>
    <definedName name="IQ_OTHER_TRADING_LIABILITIES_FAIR_VALUE_TOT_FFIEC" hidden="1">"c15408"</definedName>
    <definedName name="IQ_OTHER_TRADING_LIABILITIES_FFIEC" hidden="1">"c12860"</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NORMALIZED" hidden="1">"c2207"</definedName>
    <definedName name="IQ_PE_RATIO" hidden="1">"c1610"</definedName>
    <definedName name="IQ_PEG_FWD" hidden="1">"c1863"</definedName>
    <definedName name="IQ_PEG_FWD_CIQ" hidden="1">"c4045"</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FFO_12MONTHS" hidden="1">"c1828"</definedName>
    <definedName name="IQ_PERCENT_CHANGE_EST_FFO_12MONTHS_CIQ" hidden="1">"c3769"</definedName>
    <definedName name="IQ_PERCENT_CHANGE_EST_FFO_18MONTHS" hidden="1">"c1829"</definedName>
    <definedName name="IQ_PERCENT_CHANGE_EST_FFO_18MONTHS_CIQ" hidden="1">"c3770"</definedName>
    <definedName name="IQ_PERCENT_CHANGE_EST_FFO_3MONTHS" hidden="1">"c1825"</definedName>
    <definedName name="IQ_PERCENT_CHANGE_EST_FFO_3MONTHS_CIQ" hidden="1">"c3766"</definedName>
    <definedName name="IQ_PERCENT_CHANGE_EST_FFO_6MONTHS" hidden="1">"c1826"</definedName>
    <definedName name="IQ_PERCENT_CHANGE_EST_FFO_6MONTHS_CIQ" hidden="1">"c3767"</definedName>
    <definedName name="IQ_PERCENT_CHANGE_EST_FFO_9MONTHS" hidden="1">"c1827"</definedName>
    <definedName name="IQ_PERCENT_CHANGE_EST_FFO_9MONTHS_CIQ" hidden="1">"c3768"</definedName>
    <definedName name="IQ_PERCENT_CHANGE_EST_FFO_DAY" hidden="1">"c1822"</definedName>
    <definedName name="IQ_PERCENT_CHANGE_EST_FFO_DAY_CIQ" hidden="1">"c3764"</definedName>
    <definedName name="IQ_PERCENT_CHANGE_EST_FFO_MONTH" hidden="1">"c1824"</definedName>
    <definedName name="IQ_PERCENT_CHANGE_EST_FFO_MONTH_CIQ" hidden="1">"c3765"</definedName>
    <definedName name="IQ_PERCENT_CHANGE_EST_FFO_SHARE_SHARE_12MONTHS" hidden="1">"c1828"</definedName>
    <definedName name="IQ_PERCENT_CHANGE_EST_FFO_SHARE_SHARE_12MONTHS_CIQ" hidden="1">"c3769"</definedName>
    <definedName name="IQ_PERCENT_CHANGE_EST_FFO_SHARE_SHARE_18MONTHS" hidden="1">"c1829"</definedName>
    <definedName name="IQ_PERCENT_CHANGE_EST_FFO_SHARE_SHARE_18MONTHS_CIQ" hidden="1">"c3770"</definedName>
    <definedName name="IQ_PERCENT_CHANGE_EST_FFO_SHARE_SHARE_3MONTHS" hidden="1">"c1825"</definedName>
    <definedName name="IQ_PERCENT_CHANGE_EST_FFO_SHARE_SHARE_3MONTHS_CIQ" hidden="1">"c3766"</definedName>
    <definedName name="IQ_PERCENT_CHANGE_EST_FFO_SHARE_SHARE_6MONTHS" hidden="1">"c1826"</definedName>
    <definedName name="IQ_PERCENT_CHANGE_EST_FFO_SHARE_SHARE_6MONTHS_CIQ" hidden="1">"c3767"</definedName>
    <definedName name="IQ_PERCENT_CHANGE_EST_FFO_SHARE_SHARE_9MONTHS" hidden="1">"c1827"</definedName>
    <definedName name="IQ_PERCENT_CHANGE_EST_FFO_SHARE_SHARE_9MONTHS_CIQ" hidden="1">"c3768"</definedName>
    <definedName name="IQ_PERCENT_CHANGE_EST_FFO_SHARE_SHARE_DAY" hidden="1">"c1822"</definedName>
    <definedName name="IQ_PERCENT_CHANGE_EST_FFO_SHARE_SHARE_DAY_CIQ" hidden="1">"c3764"</definedName>
    <definedName name="IQ_PERCENT_CHANGE_EST_FFO_SHARE_SHARE_MONTH" hidden="1">"c1824"</definedName>
    <definedName name="IQ_PERCENT_CHANGE_EST_FFO_SHARE_SHARE_MONTH_CIQ" hidden="1">"c3765"</definedName>
    <definedName name="IQ_PERCENT_CHANGE_EST_FFO_SHARE_SHARE_WEEK" hidden="1">"c1823"</definedName>
    <definedName name="IQ_PERCENT_CHANGE_EST_FFO_SHARE_SHARE_WEEK_CIQ" hidden="1">"c3795"</definedName>
    <definedName name="IQ_PERCENT_CHANGE_EST_FFO_WEEK" hidden="1">"c1823"</definedName>
    <definedName name="IQ_PERCENT_CHANGE_EST_FFO_WEEK_CIQ" hidden="1">"c3795"</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FLOAT" hidden="1">"c227"</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DEPOSITS_FFIEC" hidden="1">"c15312"</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_CIQ" hidden="1">"c12023"</definedName>
    <definedName name="IQ_PRICE_TARGET_CIQ" hidden="1">"c3613"</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_CIQ" hidden="1">"c5045"</definedName>
    <definedName name="IQ_RECURRING_PROFIT_SHARE_ACT_OR_EST_CIQ" hidden="1">"c5046"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COMMON_EQUITY" hidden="1">"c13838"</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BEFORE_LOAN_LOSS_FOREIGN_FFIEC" hidden="1">"c15381"</definedName>
    <definedName name="IQ_REV_NAME_AP" hidden="1">"c8911"</definedName>
    <definedName name="IQ_REV_NAME_AP_ABS" hidden="1">"c8930"</definedName>
    <definedName name="IQ_REV_STDDEV_EST" hidden="1">"c1124"</definedName>
    <definedName name="IQ_REV_STDDEV_EST_CIQ" hidden="1">"c3621"</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BEFORE_LL_FFIEC" hidden="1">"c13018"</definedName>
    <definedName name="IQ_REVENUE_EST" hidden="1">"IQ_REVENUE_EST"</definedName>
    <definedName name="IQ_REVENUE_EST_1" hidden="1">"IQ_REVENUE_EST_1"</definedName>
    <definedName name="IQ_REVENUE_EST_BOTTOM_UP_CIQ" hidden="1">"c12025"</definedName>
    <definedName name="IQ_REVENUE_EST_CIQ" hidden="1">"c3616"</definedName>
    <definedName name="IQ_REVENUE_GROWTH_1" hidden="1">"IQ_REVENUE_GROWTH_1"</definedName>
    <definedName name="IQ_REVENUE_GROWTH_2" hidden="1">"IQ_REVENUE_GROWTH_2"</definedName>
    <definedName name="IQ_REVENUE_HIGH_EST" hidden="1">"c1127"</definedName>
    <definedName name="IQ_REVENUE_HIGH_EST_CIQ" hidden="1">"c3618"</definedName>
    <definedName name="IQ_REVENUE_LOW_EST" hidden="1">"c1128"</definedName>
    <definedName name="IQ_REVENUE_LOW_EST_CIQ" hidden="1">"c3619"</definedName>
    <definedName name="IQ_REVENUE_MEDIAN_EST" hidden="1">"c1662"</definedName>
    <definedName name="IQ_REVENUE_MEDIAN_EST_CIQ" hidden="1">"c3617"</definedName>
    <definedName name="IQ_REVENUE_NO_EST" hidden="1">"c263"</definedName>
    <definedName name="IQ_REVENUE_NUM_EST" hidden="1">"c1129"</definedName>
    <definedName name="IQ_REVENUE_NUM_EST_CIQ" hidden="1">"c3620"</definedName>
    <definedName name="IQ_REVISION_DATE_" hidden="1">39939.5130787037</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NON_ACCRUAL_FFIEC" hidden="1">"c15462"</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NON_ACCRUAL_FFIEC" hidden="1">"c15461"</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STATE_POLI_SUBD_QUARTERLY_AVG_FFIEC" hidden="1">"c15470"</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XPLORE_DRILL" hidden="1">"c13851"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FFIEC" hidden="1">"c12867"</definedName>
    <definedName name="IQ_SUB_NOTES_DEBENTURES_LEVEL_1_FFIEC" hidden="1">"c15432"</definedName>
    <definedName name="IQ_SUB_NOTES_DEBENTURES_LEVEL_2_FFIEC" hidden="1">"c15445"</definedName>
    <definedName name="IQ_SUB_NOTES_DEBENTURES_LEVEL_3_FFIEC" hidden="1">"c15458"</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ASSETS_FFIEC" hidden="1">"c13346"</definedName>
    <definedName name="IQ_TANGIBLE_EQUITY_FFIEC" hidden="1">"c13915"</definedName>
    <definedName name="IQ_TANGIBLE_TIER_1_LEVERAGE_FFIEC" hidden="1">"c13345"</definedName>
    <definedName name="IQ_TARGET_PRICE_LASTCLOSE" hidden="1">"c1855"</definedName>
    <definedName name="IQ_TARGET_PRICE_NUM" hidden="1">"c1653"</definedName>
    <definedName name="IQ_TARGET_PRICE_NUM_CIQ" hidden="1">"c4661"</definedName>
    <definedName name="IQ_TARGET_PRICE_STDDEV" hidden="1">"c1654"</definedName>
    <definedName name="IQ_TARGET_PRICE_STDDEV_CIQ" hidden="1">"c4662"</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CIQ" hidden="1">"c4043"</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100K_OTHER_INSTITUTIONS_FFIEC" hidden="1">"c12953"</definedName>
    <definedName name="IQ_TIME_DEPOSITS_LESS_100K_TOT_DEPOSITS_FFIEC" hidden="1">"c13907"</definedName>
    <definedName name="IQ_TIME_DEPOSITS_LESS_THAN_100K_FDIC" hidden="1">"c6465"</definedName>
    <definedName name="IQ_TIME_DEPOSITS_MORE_100K_OTHER_INSTITUTIONS_FFIEC" hidden="1">"c12954"</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AIR_VALUE_TOT_FFIEC" hidden="1">"c15405"</definedName>
    <definedName name="IQ_TOTAL_ASSETS_FDIC" hidden="1">"c6339"</definedName>
    <definedName name="IQ_TOTAL_ASSETS_FFIEC" hidden="1">"c12849"</definedName>
    <definedName name="IQ_TOTAL_ASSETS_LEVEL_1_FFIEC" hidden="1">"c15427"</definedName>
    <definedName name="IQ_TOTAL_ASSETS_LEVEL_2_FFIEC" hidden="1">"c15440"</definedName>
    <definedName name="IQ_TOTAL_ASSETS_LEVEL_3_FFIEC" hidden="1">"c15453"</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BROKERED_DEPOSIT_FFIEC" hidden="1">"c15304"</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EQUITY_FFIEC" hidden="1">"c13913"</definedName>
    <definedName name="IQ_TOTAL_COMMON_EQUITY_TOTAL_ASSETS_FFIEC" hidden="1">"c13864"</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FFIEC" hidden="1">"c13623"</definedName>
    <definedName name="IQ_TOTAL_DEPOSITS_SUPPLE" hidden="1">"c15253"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INCL_MINORITY_INTEREST_FFIEC" hidden="1">"c15278"</definedName>
    <definedName name="IQ_TOTAL_EQUITY_LH_FFIEC" hidden="1">"c13109"</definedName>
    <definedName name="IQ_TOTAL_EQUITY_PC_FFIEC" hidden="1">"c13102"</definedName>
    <definedName name="IQ_TOTAL_EQUITY_SUBTOTAL_AP" hidden="1">"c8989"</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_EXPENSE_FFIEC" hidden="1">"c13000"</definedName>
    <definedName name="IQ_TOTAL_INT_INCOME_FFIEC" hidden="1">"c12989"</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AIR_VALUE_TOT_FFIEC" hidden="1">"c15411"</definedName>
    <definedName name="IQ_TOTAL_LIABILITIES_FDIC" hidden="1">"c6348"</definedName>
    <definedName name="IQ_TOTAL_LIABILITIES_FFIEC" hidden="1">"c12873"</definedName>
    <definedName name="IQ_TOTAL_LIABILITIES_LEVEL_1_FFIEC" hidden="1">"c15433"</definedName>
    <definedName name="IQ_TOTAL_LIABILITIES_LEVEL_2_FFIEC" hidden="1">"c15446"</definedName>
    <definedName name="IQ_TOTAL_LIABILITIES_LEVEL_3_FFIEC" hidden="1">"c15459"</definedName>
    <definedName name="IQ_TOTAL_LL_REC_DOM_FFIEC" hidden="1">"c12917"</definedName>
    <definedName name="IQ_TOTAL_LL_REC_FFIEC" hidden="1">"c12898"</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NON_ACCRUAL_FFIEC" hidden="1">"c13757"</definedName>
    <definedName name="IQ_TOTAL_LOANS_LEASES_RECOV_FFIEC" hidden="1">"c13208"</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EVENUE_FOREIGN_FFIEC" hidden="1">"c15383"</definedName>
    <definedName name="IQ_TOTAL_RISK_BASED_CAPITAL_FFIEC" hidden="1">"c13153"</definedName>
    <definedName name="IQ_TOTAL_RISK_BASED_CAPITAL_RATIO_FDIC" hidden="1">"c6747"</definedName>
    <definedName name="IQ_TOTAL_RISK_BASED_CAPITAL_RATIO_FFIEC" hidden="1">"c13162"</definedName>
    <definedName name="IQ_TOTAL_RISK_WEIGHTED_ASSETS_FFIEC" hidden="1">"c13858"</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ASSETS_FFIEC" hidden="1">"c12939"</definedName>
    <definedName name="IQ_TOTAL_TRADING_LIAB_DOM_FFIEC" hidden="1">"c12944"</definedName>
    <definedName name="IQ_TOTAL_TRADING_LIAB_FOREIGN_FFIEC" hidden="1">"c15296"</definedName>
    <definedName name="IQ_TOTAL_TRANS_ACCTS_FFIEC" hidden="1">"c15321"</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"c13642"</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"c13640"</definedName>
    <definedName name="IQ_TR_TERM_FEE_PCT" hidden="1">"c13641"</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FOREIGN_FFIEC" hidden="1">"c15377"</definedName>
    <definedName name="IQ_TRADING_REV_OPERATING_INC_FFIEC" hidden="1">"c13385"</definedName>
    <definedName name="IQ_TRADING_REVENUE_FFIEC" hidden="1">"c13004"</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"IQ_UNUSUAL_EXP"</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HICLE_LOANS" hidden="1">"c15249"</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RA1" hidden="1">"$A$3:$A$2517"</definedName>
    <definedName name="IQRA2" hidden="1">"$A$3:$A$3778"</definedName>
    <definedName name="IQRA3" hidden="1">"$A$4:$A$507"</definedName>
    <definedName name="IQRA4" hidden="1">"$A$5:$A$509"</definedName>
    <definedName name="IQRA5" hidden="1">"$A$6"</definedName>
    <definedName name="IQRA6" hidden="1">"$A$7:$A$512"</definedName>
    <definedName name="IQRAB3" hidden="1">"$AB$4:$AB$507"</definedName>
    <definedName name="IQRB2" hidden="1">"$B$3:$B$3419"</definedName>
    <definedName name="IQRB6" hidden="1">"$B$7:$B$16"</definedName>
    <definedName name="IQRC3" hidden="1">"$C$4:$C$507"</definedName>
    <definedName name="IQRC6" hidden="1">"$C$7:$C$15"</definedName>
    <definedName name="IQRCompaniesH12" localSheetId="1" hidden="1">#REF!</definedName>
    <definedName name="IQRCompaniesH12" hidden="1">[64]Companies!$I$12:$J$12</definedName>
    <definedName name="IQRCompaniesH13" localSheetId="1" hidden="1">#REF!</definedName>
    <definedName name="IQRCompaniesH13" hidden="1">[64]Companies!$I$13</definedName>
    <definedName name="IQRCompaniesH14" localSheetId="1" hidden="1">#REF!</definedName>
    <definedName name="IQRCompaniesH14" hidden="1">[64]Companies!$I$14:$M$14</definedName>
    <definedName name="IQRCompaniesH15" localSheetId="1" hidden="1">#REF!</definedName>
    <definedName name="IQRCompaniesH15" hidden="1">[64]Companies!$I$15:$M$15</definedName>
    <definedName name="IQRCompaniesH16" localSheetId="1" hidden="1">#REF!</definedName>
    <definedName name="IQRCompaniesH16" hidden="1">[64]Companies!$I$16:$M$16</definedName>
    <definedName name="IQRCompaniesH17" localSheetId="1" hidden="1">#REF!</definedName>
    <definedName name="IQRCompaniesH17" hidden="1">[64]Companies!$I$17:$J$17</definedName>
    <definedName name="IQRCompaniesH18" localSheetId="1" hidden="1">#REF!</definedName>
    <definedName name="IQRCompaniesH18" hidden="1">[64]Companies!$I$18:$M$18</definedName>
    <definedName name="IQRCompaniesH19" localSheetId="1" hidden="1">#REF!</definedName>
    <definedName name="IQRCompaniesH19" hidden="1">[64]Companies!$I$19</definedName>
    <definedName name="IQRCompaniesN12" localSheetId="1" hidden="1">#REF!</definedName>
    <definedName name="IQRCompaniesN12" hidden="1">[64]Companies!$O$12:$P$12</definedName>
    <definedName name="IQRCompaniesN13" localSheetId="1" hidden="1">#REF!</definedName>
    <definedName name="IQRCompaniesN13" hidden="1">[64]Companies!$O$13</definedName>
    <definedName name="IQRCompaniesN14" localSheetId="1" hidden="1">#REF!</definedName>
    <definedName name="IQRCompaniesN14" hidden="1">[64]Companies!$O$14:$S$14</definedName>
    <definedName name="IQRCompaniesN15" localSheetId="1" hidden="1">#REF!</definedName>
    <definedName name="IQRCompaniesN15" hidden="1">[64]Companies!$O$15:$S$15</definedName>
    <definedName name="IQRCompaniesN16" localSheetId="1" hidden="1">#REF!</definedName>
    <definedName name="IQRCompaniesN16" hidden="1">[64]Companies!$O$16:$S$16</definedName>
    <definedName name="IQRCompaniesN17" localSheetId="1" hidden="1">#REF!</definedName>
    <definedName name="IQRCompaniesN17" hidden="1">[64]Companies!$O$17:$P$17</definedName>
    <definedName name="IQRCompaniesN18" localSheetId="1" hidden="1">#REF!</definedName>
    <definedName name="IQRCompaniesN18" hidden="1">[64]Companies!$O$18:$S$18</definedName>
    <definedName name="IQRCompaniesN19" localSheetId="1" hidden="1">#REF!</definedName>
    <definedName name="IQRCompaniesN19" hidden="1">[64]Companies!$O$19</definedName>
    <definedName name="IQRD3" hidden="1">"$D$4:$D$507"</definedName>
    <definedName name="IQRD5" hidden="1">"$D$6:$D$15"</definedName>
    <definedName name="IQRE3" hidden="1">"$E$4:$E$507"</definedName>
    <definedName name="IQRE6" hidden="1">"$E$7:$E$512"</definedName>
    <definedName name="IQRE7" hidden="1">"$E$8"</definedName>
    <definedName name="IQRE8" hidden="1">"$E$9"</definedName>
    <definedName name="IQRG3" hidden="1">"$G$4:$G$507"</definedName>
    <definedName name="IQRG6" hidden="1">"$G$7:$G$512"</definedName>
    <definedName name="IQRI3" hidden="1">"$I$4:$I$507"</definedName>
    <definedName name="IQRI6" hidden="1">"$I$7:$I$512"</definedName>
    <definedName name="IQRJ3" hidden="1">"$J$4:$J$507"</definedName>
    <definedName name="IQRK3" hidden="1">"$K$4:$K$507"</definedName>
    <definedName name="IQRK6" hidden="1">"$K$7:$K$512"</definedName>
    <definedName name="IQRM3" hidden="1">"$M$4:$M$507"</definedName>
    <definedName name="IQRM6" hidden="1">"$M$7:$M$512"</definedName>
    <definedName name="IQRO3" hidden="1">"$O$4:$O$507"</definedName>
    <definedName name="IQRO6" hidden="1">"$O$7:$O$512"</definedName>
    <definedName name="IQRP3" hidden="1">"$P$4:$P$507"</definedName>
    <definedName name="IQRQ3" hidden="1">"$Q$4:$Q$507"</definedName>
    <definedName name="IQRQ6" hidden="1">"$Q$7:$Q$512"</definedName>
    <definedName name="IQRS3" hidden="1">"$S$4:$S$507"</definedName>
    <definedName name="IQRS6" hidden="1">"$S$7:$S$512"</definedName>
    <definedName name="IQRTemplateC8" hidden="1">#REF!</definedName>
    <definedName name="IQRV3" hidden="1">"$V$4:$V$507"</definedName>
    <definedName name="IQRVolWPUA2" hidden="1">#REF!</definedName>
    <definedName name="IQRY3" hidden="1">"$Y$4:$Y$507"</definedName>
    <definedName name="iQShowHideColumns" hidden="1">"iQShowQuarterlyAnnual"</definedName>
    <definedName name="IsColHidden" hidden="1">FALSE</definedName>
    <definedName name="IsLTMColHidden" hidden="1">FALSE</definedName>
    <definedName name="Issuer_Name" localSheetId="1">#REF!</definedName>
    <definedName name="Issuer_Name">'[27]CCLP Portfolio'!$D$4:$D$113</definedName>
    <definedName name="iulyuilui" localSheetId="1" hidden="1">#REF!</definedName>
    <definedName name="iulyuilui" hidden="1">[22]Industry!#REF!</definedName>
    <definedName name="j" hidden="1">#REF!</definedName>
    <definedName name="jgfe" localSheetId="1" hidden="1">{#N/A,#N/A,FALSE,"Balance Sheet";#N/A,#N/A,FALSE,"Income Statement";#N/A,#N/A,FALSE,"Partners Capital";#N/A,#N/A,FALSE,"Cash Flows";#N/A,#N/A,FALSE,"Support"}</definedName>
    <definedName name="jgfe" hidden="1">{#N/A,#N/A,FALSE,"Balance Sheet";#N/A,#N/A,FALSE,"Income Statement";#N/A,#N/A,FALSE,"Partners Capital";#N/A,#N/A,FALSE,"Cash Flows";#N/A,#N/A,FALSE,"Support"}</definedName>
    <definedName name="jj" hidden="1">#REF!</definedName>
    <definedName name="k" hidden="1">#REF!</definedName>
    <definedName name="K2__MAXEXPCOLS__" hidden="1">100</definedName>
    <definedName name="K2__MAXEXPROWS__" hidden="1">1000</definedName>
    <definedName name="K2__WBEVMODE__" hidden="1">1</definedName>
    <definedName name="K2__WBREFOPTIONS__" hidden="1">134217728</definedName>
    <definedName name="KeyAnaly_Header" hidden="1">#REF!</definedName>
    <definedName name="keybookltm" hidden="1">#REF!</definedName>
    <definedName name="keybookty" hidden="1">#REF!</definedName>
    <definedName name="keyearnltm" hidden="1">#REF!</definedName>
    <definedName name="keyearnty" hidden="1">#REF!</definedName>
    <definedName name="keyebitdaty" hidden="1">#REF!</definedName>
    <definedName name="keyebitltm" hidden="1">#REF!</definedName>
    <definedName name="keyebitty" hidden="1">#REF!</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PMGID" localSheetId="1">#REF!</definedName>
    <definedName name="KPMGID">'[42]PBC Data'!$C$3:$C$196</definedName>
    <definedName name="l" hidden="1">#REF!</definedName>
    <definedName name="L1_YN" localSheetId="1">#REF!</definedName>
    <definedName name="L1_YN">'[27]CCLP Portfolio'!$I$4:$I$113</definedName>
    <definedName name="L2_YN" localSheetId="1">#REF!</definedName>
    <definedName name="L2_YN">'[27]CCLP Portfolio'!$H$4:$H$113</definedName>
    <definedName name="Legal_Final" localSheetId="1">#REF!</definedName>
    <definedName name="Legal_Final">'[25]Model Inputs'!$C$10</definedName>
    <definedName name="Leverage" localSheetId="1">#REF!</definedName>
    <definedName name="Leverage">'[42]PBC Data'!$P$3:$P$196</definedName>
    <definedName name="Libor_Floor" localSheetId="1">#REF!</definedName>
    <definedName name="Libor_Floor">'[27]CCLP Portfolio'!$R$4:$R$113</definedName>
    <definedName name="Libor_Floor_YN" localSheetId="1">#REF!</definedName>
    <definedName name="Libor_Floor_YN">'[27]CCLP Portfolio'!$S$4:$S$113</definedName>
    <definedName name="limcount" hidden="1">1</definedName>
    <definedName name="list1" localSheetId="1">#REF!</definedName>
    <definedName name="list1">[25]Service!$A$1:$A$3</definedName>
    <definedName name="list10" localSheetId="1">#REF!</definedName>
    <definedName name="list10">[25]Service!$G$31:$G$32</definedName>
    <definedName name="list2" localSheetId="1">#REF!</definedName>
    <definedName name="list2">[25]Service!$A$5:$A$6</definedName>
    <definedName name="list4" localSheetId="1">#REF!</definedName>
    <definedName name="list4">[25]Service!$A$12:$A$15</definedName>
    <definedName name="list5" localSheetId="1">#REF!</definedName>
    <definedName name="list5">[25]Service!$G$4:$G$22</definedName>
    <definedName name="list7" localSheetId="1">#REF!</definedName>
    <definedName name="list7">[25]Service!$E$4:$E$22</definedName>
    <definedName name="list8" localSheetId="1">#REF!</definedName>
    <definedName name="list8">[25]Service!$E$26:$E$28</definedName>
    <definedName name="list9" localSheetId="1">#REF!</definedName>
    <definedName name="list9">[25]Service!$E$31:$E$35</definedName>
    <definedName name="ListOffset" hidden="1">1</definedName>
    <definedName name="LN_Current_Margin" localSheetId="1">#REF!</definedName>
    <definedName name="LN_Current_Margin">'[27]CCLP Portfolio'!$Q$4:$Q$113</definedName>
    <definedName name="LoanYieldDaily">OFFSET(#REF!,COUNTA(#REF!)-1,0,-254,1)</definedName>
    <definedName name="LossCurveNo." localSheetId="1">#REF!</definedName>
    <definedName name="LossCurveNo.">'[25]Recovery Compression Schedule'!$E$4</definedName>
    <definedName name="LTMEBITDA" localSheetId="1">#REF!</definedName>
    <definedName name="LTMEBITDA">'[42]PBC Data'!$G$3:$G$196</definedName>
    <definedName name="ltmnonasset4" hidden="1">#REF!</definedName>
    <definedName name="ltmnonliab4" hidden="1">#REF!</definedName>
    <definedName name="m" localSheetId="1" hidden="1">{#N/A,#N/A,FALSE,"Balance Sheet";#N/A,#N/A,FALSE,"Income Statement";#N/A,#N/A,FALSE,"Partners Capital";#N/A,#N/A,FALSE,"Cash Flows";#N/A,#N/A,FALSE,"Support"}</definedName>
    <definedName name="m" hidden="1">{#N/A,#N/A,FALSE,"Balance Sheet";#N/A,#N/A,FALSE,"Income Statement";#N/A,#N/A,FALSE,"Partners Capital";#N/A,#N/A,FALSE,"Cash Flows";#N/A,#N/A,FALSE,"Support"}</definedName>
    <definedName name="maal" hidden="1">#REF!</definedName>
    <definedName name="Macro2" localSheetId="1">#REF!</definedName>
    <definedName name="Macro2" localSheetId="7">[65]!Macro2</definedName>
    <definedName name="Macro2">[65]!Macro2</definedName>
    <definedName name="Macro3" localSheetId="1">#REF!</definedName>
    <definedName name="Macro3" localSheetId="7">[65]!Macro3</definedName>
    <definedName name="Macro3">[65]!Macro3</definedName>
    <definedName name="maincbo" localSheetId="1" hidden="1">{"LIBOR",#N/A,TRUE,"Model";"Caps",#N/A,TRUE,"Model";"Assets",#N/A,TRUE,"Model";"Liabilities",#N/A,TRUE,"Model";"Tests",#N/A,TRUE,"Model";"Results",#N/A,TRUE,"Model"}</definedName>
    <definedName name="maincbo" hidden="1">{"LIBOR",#N/A,TRUE,"Model";"Caps",#N/A,TRUE,"Model";"Assets",#N/A,TRUE,"Model";"Liabilities",#N/A,TRUE,"Model";"Tests",#N/A,TRUE,"Model";"Results",#N/A,TRUE,"Model"}</definedName>
    <definedName name="maincbo_1" localSheetId="1" hidden="1">{"LIBOR",#N/A,TRUE,"Model";"Caps",#N/A,TRUE,"Model";"Assets",#N/A,TRUE,"Model";"Liabilities",#N/A,TRUE,"Model";"Tests",#N/A,TRUE,"Model";"Results",#N/A,TRUE,"Model"}</definedName>
    <definedName name="maincbo_1" hidden="1">{"LIBOR",#N/A,TRUE,"Model";"Caps",#N/A,TRUE,"Model";"Assets",#N/A,TRUE,"Model";"Liabilities",#N/A,TRUE,"Model";"Tests",#N/A,TRUE,"Model";"Results",#N/A,TRUE,"Model"}</definedName>
    <definedName name="maincbo_1_1" localSheetId="1" hidden="1">{"LIBOR",#N/A,TRUE,"Model";"Caps",#N/A,TRUE,"Model";"Assets",#N/A,TRUE,"Model";"Liabilities",#N/A,TRUE,"Model";"Tests",#N/A,TRUE,"Model";"Results",#N/A,TRUE,"Model"}</definedName>
    <definedName name="maincbo_1_1" hidden="1">{"LIBOR",#N/A,TRUE,"Model";"Caps",#N/A,TRUE,"Model";"Assets",#N/A,TRUE,"Model";"Liabilities",#N/A,TRUE,"Model";"Tests",#N/A,TRUE,"Model";"Results",#N/A,TRUE,"Model"}</definedName>
    <definedName name="maincbo_1_1_1" localSheetId="1" hidden="1">{"LIBOR",#N/A,TRUE,"Model";"Caps",#N/A,TRUE,"Model";"Assets",#N/A,TRUE,"Model";"Liabilities",#N/A,TRUE,"Model";"Tests",#N/A,TRUE,"Model";"Results",#N/A,TRUE,"Model"}</definedName>
    <definedName name="maincbo_1_1_1" hidden="1">{"LIBOR",#N/A,TRUE,"Model";"Caps",#N/A,TRUE,"Model";"Assets",#N/A,TRUE,"Model";"Liabilities",#N/A,TRUE,"Model";"Tests",#N/A,TRUE,"Model";"Results",#N/A,TRUE,"Model"}</definedName>
    <definedName name="maincbo_1_1_1_1" localSheetId="1" hidden="1">{"LIBOR",#N/A,TRUE,"Model";"Caps",#N/A,TRUE,"Model";"Assets",#N/A,TRUE,"Model";"Liabilities",#N/A,TRUE,"Model";"Tests",#N/A,TRUE,"Model";"Results",#N/A,TRUE,"Model"}</definedName>
    <definedName name="maincbo_1_1_1_1" hidden="1">{"LIBOR",#N/A,TRUE,"Model";"Caps",#N/A,TRUE,"Model";"Assets",#N/A,TRUE,"Model";"Liabilities",#N/A,TRUE,"Model";"Tests",#N/A,TRUE,"Model";"Results",#N/A,TRUE,"Model"}</definedName>
    <definedName name="maincbo_1_2" localSheetId="1" hidden="1">{"LIBOR",#N/A,TRUE,"Model";"Caps",#N/A,TRUE,"Model";"Assets",#N/A,TRUE,"Model";"Liabilities",#N/A,TRUE,"Model";"Tests",#N/A,TRUE,"Model";"Results",#N/A,TRUE,"Model"}</definedName>
    <definedName name="maincbo_1_2" hidden="1">{"LIBOR",#N/A,TRUE,"Model";"Caps",#N/A,TRUE,"Model";"Assets",#N/A,TRUE,"Model";"Liabilities",#N/A,TRUE,"Model";"Tests",#N/A,TRUE,"Model";"Results",#N/A,TRUE,"Model"}</definedName>
    <definedName name="maincbo_1_2_1" localSheetId="1" hidden="1">{"LIBOR",#N/A,TRUE,"Model";"Caps",#N/A,TRUE,"Model";"Assets",#N/A,TRUE,"Model";"Liabilities",#N/A,TRUE,"Model";"Tests",#N/A,TRUE,"Model";"Results",#N/A,TRUE,"Model"}</definedName>
    <definedName name="maincbo_1_2_1" hidden="1">{"LIBOR",#N/A,TRUE,"Model";"Caps",#N/A,TRUE,"Model";"Assets",#N/A,TRUE,"Model";"Liabilities",#N/A,TRUE,"Model";"Tests",#N/A,TRUE,"Model";"Results",#N/A,TRUE,"Model"}</definedName>
    <definedName name="maincbo_1_3" localSheetId="1" hidden="1">{"LIBOR",#N/A,TRUE,"Model";"Caps",#N/A,TRUE,"Model";"Assets",#N/A,TRUE,"Model";"Liabilities",#N/A,TRUE,"Model";"Tests",#N/A,TRUE,"Model";"Results",#N/A,TRUE,"Model"}</definedName>
    <definedName name="maincbo_1_3" hidden="1">{"LIBOR",#N/A,TRUE,"Model";"Caps",#N/A,TRUE,"Model";"Assets",#N/A,TRUE,"Model";"Liabilities",#N/A,TRUE,"Model";"Tests",#N/A,TRUE,"Model";"Results",#N/A,TRUE,"Model"}</definedName>
    <definedName name="maincbo_1_3_1" localSheetId="1" hidden="1">{"LIBOR",#N/A,TRUE,"Model";"Caps",#N/A,TRUE,"Model";"Assets",#N/A,TRUE,"Model";"Liabilities",#N/A,TRUE,"Model";"Tests",#N/A,TRUE,"Model";"Results",#N/A,TRUE,"Model"}</definedName>
    <definedName name="maincbo_1_3_1" hidden="1">{"LIBOR",#N/A,TRUE,"Model";"Caps",#N/A,TRUE,"Model";"Assets",#N/A,TRUE,"Model";"Liabilities",#N/A,TRUE,"Model";"Tests",#N/A,TRUE,"Model";"Results",#N/A,TRUE,"Model"}</definedName>
    <definedName name="maincbo_1_4" localSheetId="1" hidden="1">{"LIBOR",#N/A,TRUE,"Model";"Caps",#N/A,TRUE,"Model";"Assets",#N/A,TRUE,"Model";"Liabilities",#N/A,TRUE,"Model";"Tests",#N/A,TRUE,"Model";"Results",#N/A,TRUE,"Model"}</definedName>
    <definedName name="maincbo_1_4" hidden="1">{"LIBOR",#N/A,TRUE,"Model";"Caps",#N/A,TRUE,"Model";"Assets",#N/A,TRUE,"Model";"Liabilities",#N/A,TRUE,"Model";"Tests",#N/A,TRUE,"Model";"Results",#N/A,TRUE,"Model"}</definedName>
    <definedName name="maincbo_2" localSheetId="1" hidden="1">{"LIBOR",#N/A,TRUE,"Model";"Caps",#N/A,TRUE,"Model";"Assets",#N/A,TRUE,"Model";"Liabilities",#N/A,TRUE,"Model";"Tests",#N/A,TRUE,"Model";"Results",#N/A,TRUE,"Model"}</definedName>
    <definedName name="maincbo_2" hidden="1">{"LIBOR",#N/A,TRUE,"Model";"Caps",#N/A,TRUE,"Model";"Assets",#N/A,TRUE,"Model";"Liabilities",#N/A,TRUE,"Model";"Tests",#N/A,TRUE,"Model";"Results",#N/A,TRUE,"Model"}</definedName>
    <definedName name="maincbo_2_1" localSheetId="1" hidden="1">{"LIBOR",#N/A,TRUE,"Model";"Caps",#N/A,TRUE,"Model";"Assets",#N/A,TRUE,"Model";"Liabilities",#N/A,TRUE,"Model";"Tests",#N/A,TRUE,"Model";"Results",#N/A,TRUE,"Model"}</definedName>
    <definedName name="maincbo_2_1" hidden="1">{"LIBOR",#N/A,TRUE,"Model";"Caps",#N/A,TRUE,"Model";"Assets",#N/A,TRUE,"Model";"Liabilities",#N/A,TRUE,"Model";"Tests",#N/A,TRUE,"Model";"Results",#N/A,TRUE,"Model"}</definedName>
    <definedName name="maincbo_2_1_1" localSheetId="1" hidden="1">{"LIBOR",#N/A,TRUE,"Model";"Caps",#N/A,TRUE,"Model";"Assets",#N/A,TRUE,"Model";"Liabilities",#N/A,TRUE,"Model";"Tests",#N/A,TRUE,"Model";"Results",#N/A,TRUE,"Model"}</definedName>
    <definedName name="maincbo_2_1_1" hidden="1">{"LIBOR",#N/A,TRUE,"Model";"Caps",#N/A,TRUE,"Model";"Assets",#N/A,TRUE,"Model";"Liabilities",#N/A,TRUE,"Model";"Tests",#N/A,TRUE,"Model";"Results",#N/A,TRUE,"Model"}</definedName>
    <definedName name="maincbo_2_1_1_1" localSheetId="1" hidden="1">{"LIBOR",#N/A,TRUE,"Model";"Caps",#N/A,TRUE,"Model";"Assets",#N/A,TRUE,"Model";"Liabilities",#N/A,TRUE,"Model";"Tests",#N/A,TRUE,"Model";"Results",#N/A,TRUE,"Model"}</definedName>
    <definedName name="maincbo_2_1_1_1" hidden="1">{"LIBOR",#N/A,TRUE,"Model";"Caps",#N/A,TRUE,"Model";"Assets",#N/A,TRUE,"Model";"Liabilities",#N/A,TRUE,"Model";"Tests",#N/A,TRUE,"Model";"Results",#N/A,TRUE,"Model"}</definedName>
    <definedName name="maincbo_2_2" localSheetId="1" hidden="1">{"LIBOR",#N/A,TRUE,"Model";"Caps",#N/A,TRUE,"Model";"Assets",#N/A,TRUE,"Model";"Liabilities",#N/A,TRUE,"Model";"Tests",#N/A,TRUE,"Model";"Results",#N/A,TRUE,"Model"}</definedName>
    <definedName name="maincbo_2_2" hidden="1">{"LIBOR",#N/A,TRUE,"Model";"Caps",#N/A,TRUE,"Model";"Assets",#N/A,TRUE,"Model";"Liabilities",#N/A,TRUE,"Model";"Tests",#N/A,TRUE,"Model";"Results",#N/A,TRUE,"Model"}</definedName>
    <definedName name="maincbo_2_2_1" localSheetId="1" hidden="1">{"LIBOR",#N/A,TRUE,"Model";"Caps",#N/A,TRUE,"Model";"Assets",#N/A,TRUE,"Model";"Liabilities",#N/A,TRUE,"Model";"Tests",#N/A,TRUE,"Model";"Results",#N/A,TRUE,"Model"}</definedName>
    <definedName name="maincbo_2_2_1" hidden="1">{"LIBOR",#N/A,TRUE,"Model";"Caps",#N/A,TRUE,"Model";"Assets",#N/A,TRUE,"Model";"Liabilities",#N/A,TRUE,"Model";"Tests",#N/A,TRUE,"Model";"Results",#N/A,TRUE,"Model"}</definedName>
    <definedName name="maincbo_2_3" localSheetId="1" hidden="1">{"LIBOR",#N/A,TRUE,"Model";"Caps",#N/A,TRUE,"Model";"Assets",#N/A,TRUE,"Model";"Liabilities",#N/A,TRUE,"Model";"Tests",#N/A,TRUE,"Model";"Results",#N/A,TRUE,"Model"}</definedName>
    <definedName name="maincbo_2_3" hidden="1">{"LIBOR",#N/A,TRUE,"Model";"Caps",#N/A,TRUE,"Model";"Assets",#N/A,TRUE,"Model";"Liabilities",#N/A,TRUE,"Model";"Tests",#N/A,TRUE,"Model";"Results",#N/A,TRUE,"Model"}</definedName>
    <definedName name="maincbo_3" localSheetId="1" hidden="1">{"LIBOR",#N/A,TRUE,"Model";"Caps",#N/A,TRUE,"Model";"Assets",#N/A,TRUE,"Model";"Liabilities",#N/A,TRUE,"Model";"Tests",#N/A,TRUE,"Model";"Results",#N/A,TRUE,"Model"}</definedName>
    <definedName name="maincbo_3" hidden="1">{"LIBOR",#N/A,TRUE,"Model";"Caps",#N/A,TRUE,"Model";"Assets",#N/A,TRUE,"Model";"Liabilities",#N/A,TRUE,"Model";"Tests",#N/A,TRUE,"Model";"Results",#N/A,TRUE,"Model"}</definedName>
    <definedName name="maincbo_3_1" localSheetId="1" hidden="1">{"LIBOR",#N/A,TRUE,"Model";"Caps",#N/A,TRUE,"Model";"Assets",#N/A,TRUE,"Model";"Liabilities",#N/A,TRUE,"Model";"Tests",#N/A,TRUE,"Model";"Results",#N/A,TRUE,"Model"}</definedName>
    <definedName name="maincbo_3_1" hidden="1">{"LIBOR",#N/A,TRUE,"Model";"Caps",#N/A,TRUE,"Model";"Assets",#N/A,TRUE,"Model";"Liabilities",#N/A,TRUE,"Model";"Tests",#N/A,TRUE,"Model";"Results",#N/A,TRUE,"Model"}</definedName>
    <definedName name="maincbo_3_1_1" localSheetId="1" hidden="1">{"LIBOR",#N/A,TRUE,"Model";"Caps",#N/A,TRUE,"Model";"Assets",#N/A,TRUE,"Model";"Liabilities",#N/A,TRUE,"Model";"Tests",#N/A,TRUE,"Model";"Results",#N/A,TRUE,"Model"}</definedName>
    <definedName name="maincbo_3_1_1" hidden="1">{"LIBOR",#N/A,TRUE,"Model";"Caps",#N/A,TRUE,"Model";"Assets",#N/A,TRUE,"Model";"Liabilities",#N/A,TRUE,"Model";"Tests",#N/A,TRUE,"Model";"Results",#N/A,TRUE,"Model"}</definedName>
    <definedName name="maincbo_3_1_1_1" localSheetId="1" hidden="1">{"LIBOR",#N/A,TRUE,"Model";"Caps",#N/A,TRUE,"Model";"Assets",#N/A,TRUE,"Model";"Liabilities",#N/A,TRUE,"Model";"Tests",#N/A,TRUE,"Model";"Results",#N/A,TRUE,"Model"}</definedName>
    <definedName name="maincbo_3_1_1_1" hidden="1">{"LIBOR",#N/A,TRUE,"Model";"Caps",#N/A,TRUE,"Model";"Assets",#N/A,TRUE,"Model";"Liabilities",#N/A,TRUE,"Model";"Tests",#N/A,TRUE,"Model";"Results",#N/A,TRUE,"Model"}</definedName>
    <definedName name="maincbo_3_2" localSheetId="1" hidden="1">{"LIBOR",#N/A,TRUE,"Model";"Caps",#N/A,TRUE,"Model";"Assets",#N/A,TRUE,"Model";"Liabilities",#N/A,TRUE,"Model";"Tests",#N/A,TRUE,"Model";"Results",#N/A,TRUE,"Model"}</definedName>
    <definedName name="maincbo_3_2" hidden="1">{"LIBOR",#N/A,TRUE,"Model";"Caps",#N/A,TRUE,"Model";"Assets",#N/A,TRUE,"Model";"Liabilities",#N/A,TRUE,"Model";"Tests",#N/A,TRUE,"Model";"Results",#N/A,TRUE,"Model"}</definedName>
    <definedName name="maincbo_3_2_1" localSheetId="1" hidden="1">{"LIBOR",#N/A,TRUE,"Model";"Caps",#N/A,TRUE,"Model";"Assets",#N/A,TRUE,"Model";"Liabilities",#N/A,TRUE,"Model";"Tests",#N/A,TRUE,"Model";"Results",#N/A,TRUE,"Model"}</definedName>
    <definedName name="maincbo_3_2_1" hidden="1">{"LIBOR",#N/A,TRUE,"Model";"Caps",#N/A,TRUE,"Model";"Assets",#N/A,TRUE,"Model";"Liabilities",#N/A,TRUE,"Model";"Tests",#N/A,TRUE,"Model";"Results",#N/A,TRUE,"Model"}</definedName>
    <definedName name="maincbo_3_3" localSheetId="1" hidden="1">{"LIBOR",#N/A,TRUE,"Model";"Caps",#N/A,TRUE,"Model";"Assets",#N/A,TRUE,"Model";"Liabilities",#N/A,TRUE,"Model";"Tests",#N/A,TRUE,"Model";"Results",#N/A,TRUE,"Model"}</definedName>
    <definedName name="maincbo_3_3" hidden="1">{"LIBOR",#N/A,TRUE,"Model";"Caps",#N/A,TRUE,"Model";"Assets",#N/A,TRUE,"Model";"Liabilities",#N/A,TRUE,"Model";"Tests",#N/A,TRUE,"Model";"Results",#N/A,TRUE,"Model"}</definedName>
    <definedName name="maincbo_4" localSheetId="1" hidden="1">{"LIBOR",#N/A,TRUE,"Model";"Caps",#N/A,TRUE,"Model";"Assets",#N/A,TRUE,"Model";"Liabilities",#N/A,TRUE,"Model";"Tests",#N/A,TRUE,"Model";"Results",#N/A,TRUE,"Model"}</definedName>
    <definedName name="maincbo_4" hidden="1">{"LIBOR",#N/A,TRUE,"Model";"Caps",#N/A,TRUE,"Model";"Assets",#N/A,TRUE,"Model";"Liabilities",#N/A,TRUE,"Model";"Tests",#N/A,TRUE,"Model";"Results",#N/A,TRUE,"Model"}</definedName>
    <definedName name="maincbo_4_1" localSheetId="1" hidden="1">{"LIBOR",#N/A,TRUE,"Model";"Caps",#N/A,TRUE,"Model";"Assets",#N/A,TRUE,"Model";"Liabilities",#N/A,TRUE,"Model";"Tests",#N/A,TRUE,"Model";"Results",#N/A,TRUE,"Model"}</definedName>
    <definedName name="maincbo_4_1" hidden="1">{"LIBOR",#N/A,TRUE,"Model";"Caps",#N/A,TRUE,"Model";"Assets",#N/A,TRUE,"Model";"Liabilities",#N/A,TRUE,"Model";"Tests",#N/A,TRUE,"Model";"Results",#N/A,TRUE,"Model"}</definedName>
    <definedName name="maincbo_4_1_1" localSheetId="1" hidden="1">{"LIBOR",#N/A,TRUE,"Model";"Caps",#N/A,TRUE,"Model";"Assets",#N/A,TRUE,"Model";"Liabilities",#N/A,TRUE,"Model";"Tests",#N/A,TRUE,"Model";"Results",#N/A,TRUE,"Model"}</definedName>
    <definedName name="maincbo_4_1_1" hidden="1">{"LIBOR",#N/A,TRUE,"Model";"Caps",#N/A,TRUE,"Model";"Assets",#N/A,TRUE,"Model";"Liabilities",#N/A,TRUE,"Model";"Tests",#N/A,TRUE,"Model";"Results",#N/A,TRUE,"Model"}</definedName>
    <definedName name="maincbo_4_1_1_1" localSheetId="1" hidden="1">{"LIBOR",#N/A,TRUE,"Model";"Caps",#N/A,TRUE,"Model";"Assets",#N/A,TRUE,"Model";"Liabilities",#N/A,TRUE,"Model";"Tests",#N/A,TRUE,"Model";"Results",#N/A,TRUE,"Model"}</definedName>
    <definedName name="maincbo_4_1_1_1" hidden="1">{"LIBOR",#N/A,TRUE,"Model";"Caps",#N/A,TRUE,"Model";"Assets",#N/A,TRUE,"Model";"Liabilities",#N/A,TRUE,"Model";"Tests",#N/A,TRUE,"Model";"Results",#N/A,TRUE,"Model"}</definedName>
    <definedName name="maincbo_4_2" localSheetId="1" hidden="1">{"LIBOR",#N/A,TRUE,"Model";"Caps",#N/A,TRUE,"Model";"Assets",#N/A,TRUE,"Model";"Liabilities",#N/A,TRUE,"Model";"Tests",#N/A,TRUE,"Model";"Results",#N/A,TRUE,"Model"}</definedName>
    <definedName name="maincbo_4_2" hidden="1">{"LIBOR",#N/A,TRUE,"Model";"Caps",#N/A,TRUE,"Model";"Assets",#N/A,TRUE,"Model";"Liabilities",#N/A,TRUE,"Model";"Tests",#N/A,TRUE,"Model";"Results",#N/A,TRUE,"Model"}</definedName>
    <definedName name="maincbo_4_2_1" localSheetId="1" hidden="1">{"LIBOR",#N/A,TRUE,"Model";"Caps",#N/A,TRUE,"Model";"Assets",#N/A,TRUE,"Model";"Liabilities",#N/A,TRUE,"Model";"Tests",#N/A,TRUE,"Model";"Results",#N/A,TRUE,"Model"}</definedName>
    <definedName name="maincbo_4_2_1" hidden="1">{"LIBOR",#N/A,TRUE,"Model";"Caps",#N/A,TRUE,"Model";"Assets",#N/A,TRUE,"Model";"Liabilities",#N/A,TRUE,"Model";"Tests",#N/A,TRUE,"Model";"Results",#N/A,TRUE,"Model"}</definedName>
    <definedName name="maincbo_4_3" localSheetId="1" hidden="1">{"LIBOR",#N/A,TRUE,"Model";"Caps",#N/A,TRUE,"Model";"Assets",#N/A,TRUE,"Model";"Liabilities",#N/A,TRUE,"Model";"Tests",#N/A,TRUE,"Model";"Results",#N/A,TRUE,"Model"}</definedName>
    <definedName name="maincbo_4_3" hidden="1">{"LIBOR",#N/A,TRUE,"Model";"Caps",#N/A,TRUE,"Model";"Assets",#N/A,TRUE,"Model";"Liabilities",#N/A,TRUE,"Model";"Tests",#N/A,TRUE,"Model";"Results",#N/A,TRUE,"Model"}</definedName>
    <definedName name="maincbo_5" localSheetId="1" hidden="1">{"LIBOR",#N/A,TRUE,"Model";"Caps",#N/A,TRUE,"Model";"Assets",#N/A,TRUE,"Model";"Liabilities",#N/A,TRUE,"Model";"Tests",#N/A,TRUE,"Model";"Results",#N/A,TRUE,"Model"}</definedName>
    <definedName name="maincbo_5" hidden="1">{"LIBOR",#N/A,TRUE,"Model";"Caps",#N/A,TRUE,"Model";"Assets",#N/A,TRUE,"Model";"Liabilities",#N/A,TRUE,"Model";"Tests",#N/A,TRUE,"Model";"Results",#N/A,TRUE,"Model"}</definedName>
    <definedName name="maincbo_5_1" localSheetId="1" hidden="1">{"LIBOR",#N/A,TRUE,"Model";"Caps",#N/A,TRUE,"Model";"Assets",#N/A,TRUE,"Model";"Liabilities",#N/A,TRUE,"Model";"Tests",#N/A,TRUE,"Model";"Results",#N/A,TRUE,"Model"}</definedName>
    <definedName name="maincbo_5_1" hidden="1">{"LIBOR",#N/A,TRUE,"Model";"Caps",#N/A,TRUE,"Model";"Assets",#N/A,TRUE,"Model";"Liabilities",#N/A,TRUE,"Model";"Tests",#N/A,TRUE,"Model";"Results",#N/A,TRUE,"Model"}</definedName>
    <definedName name="maincbo_5_1_1" localSheetId="1" hidden="1">{"LIBOR",#N/A,TRUE,"Model";"Caps",#N/A,TRUE,"Model";"Assets",#N/A,TRUE,"Model";"Liabilities",#N/A,TRUE,"Model";"Tests",#N/A,TRUE,"Model";"Results",#N/A,TRUE,"Model"}</definedName>
    <definedName name="maincbo_5_1_1" hidden="1">{"LIBOR",#N/A,TRUE,"Model";"Caps",#N/A,TRUE,"Model";"Assets",#N/A,TRUE,"Model";"Liabilities",#N/A,TRUE,"Model";"Tests",#N/A,TRUE,"Model";"Results",#N/A,TRUE,"Model"}</definedName>
    <definedName name="maincbo_5_1_1_1" localSheetId="1" hidden="1">{"LIBOR",#N/A,TRUE,"Model";"Caps",#N/A,TRUE,"Model";"Assets",#N/A,TRUE,"Model";"Liabilities",#N/A,TRUE,"Model";"Tests",#N/A,TRUE,"Model";"Results",#N/A,TRUE,"Model"}</definedName>
    <definedName name="maincbo_5_1_1_1" hidden="1">{"LIBOR",#N/A,TRUE,"Model";"Caps",#N/A,TRUE,"Model";"Assets",#N/A,TRUE,"Model";"Liabilities",#N/A,TRUE,"Model";"Tests",#N/A,TRUE,"Model";"Results",#N/A,TRUE,"Model"}</definedName>
    <definedName name="maincbo_5_2" localSheetId="1" hidden="1">{"LIBOR",#N/A,TRUE,"Model";"Caps",#N/A,TRUE,"Model";"Assets",#N/A,TRUE,"Model";"Liabilities",#N/A,TRUE,"Model";"Tests",#N/A,TRUE,"Model";"Results",#N/A,TRUE,"Model"}</definedName>
    <definedName name="maincbo_5_2" hidden="1">{"LIBOR",#N/A,TRUE,"Model";"Caps",#N/A,TRUE,"Model";"Assets",#N/A,TRUE,"Model";"Liabilities",#N/A,TRUE,"Model";"Tests",#N/A,TRUE,"Model";"Results",#N/A,TRUE,"Model"}</definedName>
    <definedName name="maincbo_5_2_1" localSheetId="1" hidden="1">{"LIBOR",#N/A,TRUE,"Model";"Caps",#N/A,TRUE,"Model";"Assets",#N/A,TRUE,"Model";"Liabilities",#N/A,TRUE,"Model";"Tests",#N/A,TRUE,"Model";"Results",#N/A,TRUE,"Model"}</definedName>
    <definedName name="maincbo_5_2_1" hidden="1">{"LIBOR",#N/A,TRUE,"Model";"Caps",#N/A,TRUE,"Model";"Assets",#N/A,TRUE,"Model";"Liabilities",#N/A,TRUE,"Model";"Tests",#N/A,TRUE,"Model";"Results",#N/A,TRUE,"Model"}</definedName>
    <definedName name="maincbo_5_3" localSheetId="1" hidden="1">{"LIBOR",#N/A,TRUE,"Model";"Caps",#N/A,TRUE,"Model";"Assets",#N/A,TRUE,"Model";"Liabilities",#N/A,TRUE,"Model";"Tests",#N/A,TRUE,"Model";"Results",#N/A,TRUE,"Model"}</definedName>
    <definedName name="maincbo_5_3" hidden="1">{"LIBOR",#N/A,TRUE,"Model";"Caps",#N/A,TRUE,"Model";"Assets",#N/A,TRUE,"Model";"Liabilities",#N/A,TRUE,"Model";"Tests",#N/A,TRUE,"Model";"Results",#N/A,TRUE,"Model"}</definedName>
    <definedName name="maincborep" localSheetId="1" hidden="1">{"LIBOR",#N/A,TRUE,"Model";"Caps",#N/A,TRUE,"Model";"Assets",#N/A,TRUE,"Model";"Liabilities",#N/A,TRUE,"Model";"Tests",#N/A,TRUE,"Model";"Results",#N/A,TRUE,"Model"}</definedName>
    <definedName name="maincborep" hidden="1">{"LIBOR",#N/A,TRUE,"Model";"Caps",#N/A,TRUE,"Model";"Assets",#N/A,TRUE,"Model";"Liabilities",#N/A,TRUE,"Model";"Tests",#N/A,TRUE,"Model";"Results",#N/A,TRUE,"Model"}</definedName>
    <definedName name="maincborep_1" localSheetId="1" hidden="1">{"LIBOR",#N/A,TRUE,"Model";"Caps",#N/A,TRUE,"Model";"Assets",#N/A,TRUE,"Model";"Liabilities",#N/A,TRUE,"Model";"Tests",#N/A,TRUE,"Model";"Results",#N/A,TRUE,"Model"}</definedName>
    <definedName name="maincborep_1" hidden="1">{"LIBOR",#N/A,TRUE,"Model";"Caps",#N/A,TRUE,"Model";"Assets",#N/A,TRUE,"Model";"Liabilities",#N/A,TRUE,"Model";"Tests",#N/A,TRUE,"Model";"Results",#N/A,TRUE,"Model"}</definedName>
    <definedName name="maincborep_1_1" localSheetId="1" hidden="1">{"LIBOR",#N/A,TRUE,"Model";"Caps",#N/A,TRUE,"Model";"Assets",#N/A,TRUE,"Model";"Liabilities",#N/A,TRUE,"Model";"Tests",#N/A,TRUE,"Model";"Results",#N/A,TRUE,"Model"}</definedName>
    <definedName name="maincborep_1_1" hidden="1">{"LIBOR",#N/A,TRUE,"Model";"Caps",#N/A,TRUE,"Model";"Assets",#N/A,TRUE,"Model";"Liabilities",#N/A,TRUE,"Model";"Tests",#N/A,TRUE,"Model";"Results",#N/A,TRUE,"Model"}</definedName>
    <definedName name="maincborep_1_1_1" localSheetId="1" hidden="1">{"LIBOR",#N/A,TRUE,"Model";"Caps",#N/A,TRUE,"Model";"Assets",#N/A,TRUE,"Model";"Liabilities",#N/A,TRUE,"Model";"Tests",#N/A,TRUE,"Model";"Results",#N/A,TRUE,"Model"}</definedName>
    <definedName name="maincborep_1_1_1" hidden="1">{"LIBOR",#N/A,TRUE,"Model";"Caps",#N/A,TRUE,"Model";"Assets",#N/A,TRUE,"Model";"Liabilities",#N/A,TRUE,"Model";"Tests",#N/A,TRUE,"Model";"Results",#N/A,TRUE,"Model"}</definedName>
    <definedName name="maincborep_1_1_1_1" localSheetId="1" hidden="1">{"LIBOR",#N/A,TRUE,"Model";"Caps",#N/A,TRUE,"Model";"Assets",#N/A,TRUE,"Model";"Liabilities",#N/A,TRUE,"Model";"Tests",#N/A,TRUE,"Model";"Results",#N/A,TRUE,"Model"}</definedName>
    <definedName name="maincborep_1_1_1_1" hidden="1">{"LIBOR",#N/A,TRUE,"Model";"Caps",#N/A,TRUE,"Model";"Assets",#N/A,TRUE,"Model";"Liabilities",#N/A,TRUE,"Model";"Tests",#N/A,TRUE,"Model";"Results",#N/A,TRUE,"Model"}</definedName>
    <definedName name="maincborep_1_2" localSheetId="1" hidden="1">{"LIBOR",#N/A,TRUE,"Model";"Caps",#N/A,TRUE,"Model";"Assets",#N/A,TRUE,"Model";"Liabilities",#N/A,TRUE,"Model";"Tests",#N/A,TRUE,"Model";"Results",#N/A,TRUE,"Model"}</definedName>
    <definedName name="maincborep_1_2" hidden="1">{"LIBOR",#N/A,TRUE,"Model";"Caps",#N/A,TRUE,"Model";"Assets",#N/A,TRUE,"Model";"Liabilities",#N/A,TRUE,"Model";"Tests",#N/A,TRUE,"Model";"Results",#N/A,TRUE,"Model"}</definedName>
    <definedName name="maincborep_1_2_1" localSheetId="1" hidden="1">{"LIBOR",#N/A,TRUE,"Model";"Caps",#N/A,TRUE,"Model";"Assets",#N/A,TRUE,"Model";"Liabilities",#N/A,TRUE,"Model";"Tests",#N/A,TRUE,"Model";"Results",#N/A,TRUE,"Model"}</definedName>
    <definedName name="maincborep_1_2_1" hidden="1">{"LIBOR",#N/A,TRUE,"Model";"Caps",#N/A,TRUE,"Model";"Assets",#N/A,TRUE,"Model";"Liabilities",#N/A,TRUE,"Model";"Tests",#N/A,TRUE,"Model";"Results",#N/A,TRUE,"Model"}</definedName>
    <definedName name="maincborep_1_3" localSheetId="1" hidden="1">{"LIBOR",#N/A,TRUE,"Model";"Caps",#N/A,TRUE,"Model";"Assets",#N/A,TRUE,"Model";"Liabilities",#N/A,TRUE,"Model";"Tests",#N/A,TRUE,"Model";"Results",#N/A,TRUE,"Model"}</definedName>
    <definedName name="maincborep_1_3" hidden="1">{"LIBOR",#N/A,TRUE,"Model";"Caps",#N/A,TRUE,"Model";"Assets",#N/A,TRUE,"Model";"Liabilities",#N/A,TRUE,"Model";"Tests",#N/A,TRUE,"Model";"Results",#N/A,TRUE,"Model"}</definedName>
    <definedName name="maincborep_1_3_1" localSheetId="1" hidden="1">{"LIBOR",#N/A,TRUE,"Model";"Caps",#N/A,TRUE,"Model";"Assets",#N/A,TRUE,"Model";"Liabilities",#N/A,TRUE,"Model";"Tests",#N/A,TRUE,"Model";"Results",#N/A,TRUE,"Model"}</definedName>
    <definedName name="maincborep_1_3_1" hidden="1">{"LIBOR",#N/A,TRUE,"Model";"Caps",#N/A,TRUE,"Model";"Assets",#N/A,TRUE,"Model";"Liabilities",#N/A,TRUE,"Model";"Tests",#N/A,TRUE,"Model";"Results",#N/A,TRUE,"Model"}</definedName>
    <definedName name="maincborep_1_4" localSheetId="1" hidden="1">{"LIBOR",#N/A,TRUE,"Model";"Caps",#N/A,TRUE,"Model";"Assets",#N/A,TRUE,"Model";"Liabilities",#N/A,TRUE,"Model";"Tests",#N/A,TRUE,"Model";"Results",#N/A,TRUE,"Model"}</definedName>
    <definedName name="maincborep_1_4" hidden="1">{"LIBOR",#N/A,TRUE,"Model";"Caps",#N/A,TRUE,"Model";"Assets",#N/A,TRUE,"Model";"Liabilities",#N/A,TRUE,"Model";"Tests",#N/A,TRUE,"Model";"Results",#N/A,TRUE,"Model"}</definedName>
    <definedName name="maincborep_2" localSheetId="1" hidden="1">{"LIBOR",#N/A,TRUE,"Model";"Caps",#N/A,TRUE,"Model";"Assets",#N/A,TRUE,"Model";"Liabilities",#N/A,TRUE,"Model";"Tests",#N/A,TRUE,"Model";"Results",#N/A,TRUE,"Model"}</definedName>
    <definedName name="maincborep_2" hidden="1">{"LIBOR",#N/A,TRUE,"Model";"Caps",#N/A,TRUE,"Model";"Assets",#N/A,TRUE,"Model";"Liabilities",#N/A,TRUE,"Model";"Tests",#N/A,TRUE,"Model";"Results",#N/A,TRUE,"Model"}</definedName>
    <definedName name="maincborep_2_1" localSheetId="1" hidden="1">{"LIBOR",#N/A,TRUE,"Model";"Caps",#N/A,TRUE,"Model";"Assets",#N/A,TRUE,"Model";"Liabilities",#N/A,TRUE,"Model";"Tests",#N/A,TRUE,"Model";"Results",#N/A,TRUE,"Model"}</definedName>
    <definedName name="maincborep_2_1" hidden="1">{"LIBOR",#N/A,TRUE,"Model";"Caps",#N/A,TRUE,"Model";"Assets",#N/A,TRUE,"Model";"Liabilities",#N/A,TRUE,"Model";"Tests",#N/A,TRUE,"Model";"Results",#N/A,TRUE,"Model"}</definedName>
    <definedName name="maincborep_2_1_1" localSheetId="1" hidden="1">{"LIBOR",#N/A,TRUE,"Model";"Caps",#N/A,TRUE,"Model";"Assets",#N/A,TRUE,"Model";"Liabilities",#N/A,TRUE,"Model";"Tests",#N/A,TRUE,"Model";"Results",#N/A,TRUE,"Model"}</definedName>
    <definedName name="maincborep_2_1_1" hidden="1">{"LIBOR",#N/A,TRUE,"Model";"Caps",#N/A,TRUE,"Model";"Assets",#N/A,TRUE,"Model";"Liabilities",#N/A,TRUE,"Model";"Tests",#N/A,TRUE,"Model";"Results",#N/A,TRUE,"Model"}</definedName>
    <definedName name="maincborep_2_1_1_1" localSheetId="1" hidden="1">{"LIBOR",#N/A,TRUE,"Model";"Caps",#N/A,TRUE,"Model";"Assets",#N/A,TRUE,"Model";"Liabilities",#N/A,TRUE,"Model";"Tests",#N/A,TRUE,"Model";"Results",#N/A,TRUE,"Model"}</definedName>
    <definedName name="maincborep_2_1_1_1" hidden="1">{"LIBOR",#N/A,TRUE,"Model";"Caps",#N/A,TRUE,"Model";"Assets",#N/A,TRUE,"Model";"Liabilities",#N/A,TRUE,"Model";"Tests",#N/A,TRUE,"Model";"Results",#N/A,TRUE,"Model"}</definedName>
    <definedName name="maincborep_2_2" localSheetId="1" hidden="1">{"LIBOR",#N/A,TRUE,"Model";"Caps",#N/A,TRUE,"Model";"Assets",#N/A,TRUE,"Model";"Liabilities",#N/A,TRUE,"Model";"Tests",#N/A,TRUE,"Model";"Results",#N/A,TRUE,"Model"}</definedName>
    <definedName name="maincborep_2_2" hidden="1">{"LIBOR",#N/A,TRUE,"Model";"Caps",#N/A,TRUE,"Model";"Assets",#N/A,TRUE,"Model";"Liabilities",#N/A,TRUE,"Model";"Tests",#N/A,TRUE,"Model";"Results",#N/A,TRUE,"Model"}</definedName>
    <definedName name="maincborep_2_2_1" localSheetId="1" hidden="1">{"LIBOR",#N/A,TRUE,"Model";"Caps",#N/A,TRUE,"Model";"Assets",#N/A,TRUE,"Model";"Liabilities",#N/A,TRUE,"Model";"Tests",#N/A,TRUE,"Model";"Results",#N/A,TRUE,"Model"}</definedName>
    <definedName name="maincborep_2_2_1" hidden="1">{"LIBOR",#N/A,TRUE,"Model";"Caps",#N/A,TRUE,"Model";"Assets",#N/A,TRUE,"Model";"Liabilities",#N/A,TRUE,"Model";"Tests",#N/A,TRUE,"Model";"Results",#N/A,TRUE,"Model"}</definedName>
    <definedName name="maincborep_2_3" localSheetId="1" hidden="1">{"LIBOR",#N/A,TRUE,"Model";"Caps",#N/A,TRUE,"Model";"Assets",#N/A,TRUE,"Model";"Liabilities",#N/A,TRUE,"Model";"Tests",#N/A,TRUE,"Model";"Results",#N/A,TRUE,"Model"}</definedName>
    <definedName name="maincborep_2_3" hidden="1">{"LIBOR",#N/A,TRUE,"Model";"Caps",#N/A,TRUE,"Model";"Assets",#N/A,TRUE,"Model";"Liabilities",#N/A,TRUE,"Model";"Tests",#N/A,TRUE,"Model";"Results",#N/A,TRUE,"Model"}</definedName>
    <definedName name="maincborep_3" localSheetId="1" hidden="1">{"LIBOR",#N/A,TRUE,"Model";"Caps",#N/A,TRUE,"Model";"Assets",#N/A,TRUE,"Model";"Liabilities",#N/A,TRUE,"Model";"Tests",#N/A,TRUE,"Model";"Results",#N/A,TRUE,"Model"}</definedName>
    <definedName name="maincborep_3" hidden="1">{"LIBOR",#N/A,TRUE,"Model";"Caps",#N/A,TRUE,"Model";"Assets",#N/A,TRUE,"Model";"Liabilities",#N/A,TRUE,"Model";"Tests",#N/A,TRUE,"Model";"Results",#N/A,TRUE,"Model"}</definedName>
    <definedName name="maincborep_3_1" localSheetId="1" hidden="1">{"LIBOR",#N/A,TRUE,"Model";"Caps",#N/A,TRUE,"Model";"Assets",#N/A,TRUE,"Model";"Liabilities",#N/A,TRUE,"Model";"Tests",#N/A,TRUE,"Model";"Results",#N/A,TRUE,"Model"}</definedName>
    <definedName name="maincborep_3_1" hidden="1">{"LIBOR",#N/A,TRUE,"Model";"Caps",#N/A,TRUE,"Model";"Assets",#N/A,TRUE,"Model";"Liabilities",#N/A,TRUE,"Model";"Tests",#N/A,TRUE,"Model";"Results",#N/A,TRUE,"Model"}</definedName>
    <definedName name="maincborep_3_1_1" localSheetId="1" hidden="1">{"LIBOR",#N/A,TRUE,"Model";"Caps",#N/A,TRUE,"Model";"Assets",#N/A,TRUE,"Model";"Liabilities",#N/A,TRUE,"Model";"Tests",#N/A,TRUE,"Model";"Results",#N/A,TRUE,"Model"}</definedName>
    <definedName name="maincborep_3_1_1" hidden="1">{"LIBOR",#N/A,TRUE,"Model";"Caps",#N/A,TRUE,"Model";"Assets",#N/A,TRUE,"Model";"Liabilities",#N/A,TRUE,"Model";"Tests",#N/A,TRUE,"Model";"Results",#N/A,TRUE,"Model"}</definedName>
    <definedName name="maincborep_3_1_1_1" localSheetId="1" hidden="1">{"LIBOR",#N/A,TRUE,"Model";"Caps",#N/A,TRUE,"Model";"Assets",#N/A,TRUE,"Model";"Liabilities",#N/A,TRUE,"Model";"Tests",#N/A,TRUE,"Model";"Results",#N/A,TRUE,"Model"}</definedName>
    <definedName name="maincborep_3_1_1_1" hidden="1">{"LIBOR",#N/A,TRUE,"Model";"Caps",#N/A,TRUE,"Model";"Assets",#N/A,TRUE,"Model";"Liabilities",#N/A,TRUE,"Model";"Tests",#N/A,TRUE,"Model";"Results",#N/A,TRUE,"Model"}</definedName>
    <definedName name="maincborep_3_2" localSheetId="1" hidden="1">{"LIBOR",#N/A,TRUE,"Model";"Caps",#N/A,TRUE,"Model";"Assets",#N/A,TRUE,"Model";"Liabilities",#N/A,TRUE,"Model";"Tests",#N/A,TRUE,"Model";"Results",#N/A,TRUE,"Model"}</definedName>
    <definedName name="maincborep_3_2" hidden="1">{"LIBOR",#N/A,TRUE,"Model";"Caps",#N/A,TRUE,"Model";"Assets",#N/A,TRUE,"Model";"Liabilities",#N/A,TRUE,"Model";"Tests",#N/A,TRUE,"Model";"Results",#N/A,TRUE,"Model"}</definedName>
    <definedName name="maincborep_3_2_1" localSheetId="1" hidden="1">{"LIBOR",#N/A,TRUE,"Model";"Caps",#N/A,TRUE,"Model";"Assets",#N/A,TRUE,"Model";"Liabilities",#N/A,TRUE,"Model";"Tests",#N/A,TRUE,"Model";"Results",#N/A,TRUE,"Model"}</definedName>
    <definedName name="maincborep_3_2_1" hidden="1">{"LIBOR",#N/A,TRUE,"Model";"Caps",#N/A,TRUE,"Model";"Assets",#N/A,TRUE,"Model";"Liabilities",#N/A,TRUE,"Model";"Tests",#N/A,TRUE,"Model";"Results",#N/A,TRUE,"Model"}</definedName>
    <definedName name="maincborep_3_3" localSheetId="1" hidden="1">{"LIBOR",#N/A,TRUE,"Model";"Caps",#N/A,TRUE,"Model";"Assets",#N/A,TRUE,"Model";"Liabilities",#N/A,TRUE,"Model";"Tests",#N/A,TRUE,"Model";"Results",#N/A,TRUE,"Model"}</definedName>
    <definedName name="maincborep_3_3" hidden="1">{"LIBOR",#N/A,TRUE,"Model";"Caps",#N/A,TRUE,"Model";"Assets",#N/A,TRUE,"Model";"Liabilities",#N/A,TRUE,"Model";"Tests",#N/A,TRUE,"Model";"Results",#N/A,TRUE,"Model"}</definedName>
    <definedName name="maincborep_4" localSheetId="1" hidden="1">{"LIBOR",#N/A,TRUE,"Model";"Caps",#N/A,TRUE,"Model";"Assets",#N/A,TRUE,"Model";"Liabilities",#N/A,TRUE,"Model";"Tests",#N/A,TRUE,"Model";"Results",#N/A,TRUE,"Model"}</definedName>
    <definedName name="maincborep_4" hidden="1">{"LIBOR",#N/A,TRUE,"Model";"Caps",#N/A,TRUE,"Model";"Assets",#N/A,TRUE,"Model";"Liabilities",#N/A,TRUE,"Model";"Tests",#N/A,TRUE,"Model";"Results",#N/A,TRUE,"Model"}</definedName>
    <definedName name="maincborep_4_1" localSheetId="1" hidden="1">{"LIBOR",#N/A,TRUE,"Model";"Caps",#N/A,TRUE,"Model";"Assets",#N/A,TRUE,"Model";"Liabilities",#N/A,TRUE,"Model";"Tests",#N/A,TRUE,"Model";"Results",#N/A,TRUE,"Model"}</definedName>
    <definedName name="maincborep_4_1" hidden="1">{"LIBOR",#N/A,TRUE,"Model";"Caps",#N/A,TRUE,"Model";"Assets",#N/A,TRUE,"Model";"Liabilities",#N/A,TRUE,"Model";"Tests",#N/A,TRUE,"Model";"Results",#N/A,TRUE,"Model"}</definedName>
    <definedName name="maincborep_4_1_1" localSheetId="1" hidden="1">{"LIBOR",#N/A,TRUE,"Model";"Caps",#N/A,TRUE,"Model";"Assets",#N/A,TRUE,"Model";"Liabilities",#N/A,TRUE,"Model";"Tests",#N/A,TRUE,"Model";"Results",#N/A,TRUE,"Model"}</definedName>
    <definedName name="maincborep_4_1_1" hidden="1">{"LIBOR",#N/A,TRUE,"Model";"Caps",#N/A,TRUE,"Model";"Assets",#N/A,TRUE,"Model";"Liabilities",#N/A,TRUE,"Model";"Tests",#N/A,TRUE,"Model";"Results",#N/A,TRUE,"Model"}</definedName>
    <definedName name="maincborep_4_1_1_1" localSheetId="1" hidden="1">{"LIBOR",#N/A,TRUE,"Model";"Caps",#N/A,TRUE,"Model";"Assets",#N/A,TRUE,"Model";"Liabilities",#N/A,TRUE,"Model";"Tests",#N/A,TRUE,"Model";"Results",#N/A,TRUE,"Model"}</definedName>
    <definedName name="maincborep_4_1_1_1" hidden="1">{"LIBOR",#N/A,TRUE,"Model";"Caps",#N/A,TRUE,"Model";"Assets",#N/A,TRUE,"Model";"Liabilities",#N/A,TRUE,"Model";"Tests",#N/A,TRUE,"Model";"Results",#N/A,TRUE,"Model"}</definedName>
    <definedName name="maincborep_4_2" localSheetId="1" hidden="1">{"LIBOR",#N/A,TRUE,"Model";"Caps",#N/A,TRUE,"Model";"Assets",#N/A,TRUE,"Model";"Liabilities",#N/A,TRUE,"Model";"Tests",#N/A,TRUE,"Model";"Results",#N/A,TRUE,"Model"}</definedName>
    <definedName name="maincborep_4_2" hidden="1">{"LIBOR",#N/A,TRUE,"Model";"Caps",#N/A,TRUE,"Model";"Assets",#N/A,TRUE,"Model";"Liabilities",#N/A,TRUE,"Model";"Tests",#N/A,TRUE,"Model";"Results",#N/A,TRUE,"Model"}</definedName>
    <definedName name="maincborep_4_2_1" localSheetId="1" hidden="1">{"LIBOR",#N/A,TRUE,"Model";"Caps",#N/A,TRUE,"Model";"Assets",#N/A,TRUE,"Model";"Liabilities",#N/A,TRUE,"Model";"Tests",#N/A,TRUE,"Model";"Results",#N/A,TRUE,"Model"}</definedName>
    <definedName name="maincborep_4_2_1" hidden="1">{"LIBOR",#N/A,TRUE,"Model";"Caps",#N/A,TRUE,"Model";"Assets",#N/A,TRUE,"Model";"Liabilities",#N/A,TRUE,"Model";"Tests",#N/A,TRUE,"Model";"Results",#N/A,TRUE,"Model"}</definedName>
    <definedName name="maincborep_4_3" localSheetId="1" hidden="1">{"LIBOR",#N/A,TRUE,"Model";"Caps",#N/A,TRUE,"Model";"Assets",#N/A,TRUE,"Model";"Liabilities",#N/A,TRUE,"Model";"Tests",#N/A,TRUE,"Model";"Results",#N/A,TRUE,"Model"}</definedName>
    <definedName name="maincborep_4_3" hidden="1">{"LIBOR",#N/A,TRUE,"Model";"Caps",#N/A,TRUE,"Model";"Assets",#N/A,TRUE,"Model";"Liabilities",#N/A,TRUE,"Model";"Tests",#N/A,TRUE,"Model";"Results",#N/A,TRUE,"Model"}</definedName>
    <definedName name="maincborep_5" localSheetId="1" hidden="1">{"LIBOR",#N/A,TRUE,"Model";"Caps",#N/A,TRUE,"Model";"Assets",#N/A,TRUE,"Model";"Liabilities",#N/A,TRUE,"Model";"Tests",#N/A,TRUE,"Model";"Results",#N/A,TRUE,"Model"}</definedName>
    <definedName name="maincborep_5" hidden="1">{"LIBOR",#N/A,TRUE,"Model";"Caps",#N/A,TRUE,"Model";"Assets",#N/A,TRUE,"Model";"Liabilities",#N/A,TRUE,"Model";"Tests",#N/A,TRUE,"Model";"Results",#N/A,TRUE,"Model"}</definedName>
    <definedName name="maincborep_5_1" localSheetId="1" hidden="1">{"LIBOR",#N/A,TRUE,"Model";"Caps",#N/A,TRUE,"Model";"Assets",#N/A,TRUE,"Model";"Liabilities",#N/A,TRUE,"Model";"Tests",#N/A,TRUE,"Model";"Results",#N/A,TRUE,"Model"}</definedName>
    <definedName name="maincborep_5_1" hidden="1">{"LIBOR",#N/A,TRUE,"Model";"Caps",#N/A,TRUE,"Model";"Assets",#N/A,TRUE,"Model";"Liabilities",#N/A,TRUE,"Model";"Tests",#N/A,TRUE,"Model";"Results",#N/A,TRUE,"Model"}</definedName>
    <definedName name="maincborep_5_1_1" localSheetId="1" hidden="1">{"LIBOR",#N/A,TRUE,"Model";"Caps",#N/A,TRUE,"Model";"Assets",#N/A,TRUE,"Model";"Liabilities",#N/A,TRUE,"Model";"Tests",#N/A,TRUE,"Model";"Results",#N/A,TRUE,"Model"}</definedName>
    <definedName name="maincborep_5_1_1" hidden="1">{"LIBOR",#N/A,TRUE,"Model";"Caps",#N/A,TRUE,"Model";"Assets",#N/A,TRUE,"Model";"Liabilities",#N/A,TRUE,"Model";"Tests",#N/A,TRUE,"Model";"Results",#N/A,TRUE,"Model"}</definedName>
    <definedName name="maincborep_5_1_1_1" localSheetId="1" hidden="1">{"LIBOR",#N/A,TRUE,"Model";"Caps",#N/A,TRUE,"Model";"Assets",#N/A,TRUE,"Model";"Liabilities",#N/A,TRUE,"Model";"Tests",#N/A,TRUE,"Model";"Results",#N/A,TRUE,"Model"}</definedName>
    <definedName name="maincborep_5_1_1_1" hidden="1">{"LIBOR",#N/A,TRUE,"Model";"Caps",#N/A,TRUE,"Model";"Assets",#N/A,TRUE,"Model";"Liabilities",#N/A,TRUE,"Model";"Tests",#N/A,TRUE,"Model";"Results",#N/A,TRUE,"Model"}</definedName>
    <definedName name="maincborep_5_2" localSheetId="1" hidden="1">{"LIBOR",#N/A,TRUE,"Model";"Caps",#N/A,TRUE,"Model";"Assets",#N/A,TRUE,"Model";"Liabilities",#N/A,TRUE,"Model";"Tests",#N/A,TRUE,"Model";"Results",#N/A,TRUE,"Model"}</definedName>
    <definedName name="maincborep_5_2" hidden="1">{"LIBOR",#N/A,TRUE,"Model";"Caps",#N/A,TRUE,"Model";"Assets",#N/A,TRUE,"Model";"Liabilities",#N/A,TRUE,"Model";"Tests",#N/A,TRUE,"Model";"Results",#N/A,TRUE,"Model"}</definedName>
    <definedName name="maincborep_5_2_1" localSheetId="1" hidden="1">{"LIBOR",#N/A,TRUE,"Model";"Caps",#N/A,TRUE,"Model";"Assets",#N/A,TRUE,"Model";"Liabilities",#N/A,TRUE,"Model";"Tests",#N/A,TRUE,"Model";"Results",#N/A,TRUE,"Model"}</definedName>
    <definedName name="maincborep_5_2_1" hidden="1">{"LIBOR",#N/A,TRUE,"Model";"Caps",#N/A,TRUE,"Model";"Assets",#N/A,TRUE,"Model";"Liabilities",#N/A,TRUE,"Model";"Tests",#N/A,TRUE,"Model";"Results",#N/A,TRUE,"Model"}</definedName>
    <definedName name="maincborep_5_3" localSheetId="1" hidden="1">{"LIBOR",#N/A,TRUE,"Model";"Caps",#N/A,TRUE,"Model";"Assets",#N/A,TRUE,"Model";"Liabilities",#N/A,TRUE,"Model";"Tests",#N/A,TRUE,"Model";"Results",#N/A,TRUE,"Model"}</definedName>
    <definedName name="maincborep_5_3" hidden="1">{"LIBOR",#N/A,TRUE,"Model";"Caps",#N/A,TRUE,"Model";"Assets",#N/A,TRUE,"Model";"Liabilities",#N/A,TRUE,"Model";"Tests",#N/A,TRUE,"Model";"Results",#N/A,TRUE,"Model"}</definedName>
    <definedName name="marcapty" hidden="1">#REF!</definedName>
    <definedName name="marearntwo" hidden="1">#REF!</definedName>
    <definedName name="marebitdaty" hidden="1">#REF!</definedName>
    <definedName name="marebitty" hidden="1">#REF!</definedName>
    <definedName name="marformrow2" hidden="1">#REF!</definedName>
    <definedName name="margrossty" hidden="1">#REF!</definedName>
    <definedName name="marnwcty" hidden="1">#REF!</definedName>
    <definedName name="marrevtwo" hidden="1">#REF!</definedName>
    <definedName name="martyrange" hidden="1">#REF!</definedName>
    <definedName name="martyrangeone" hidden="1">#REF!</definedName>
    <definedName name="Maturity_Date" localSheetId="1">#REF!</definedName>
    <definedName name="Maturity_Date">'[34]OID Adder'!$C$3</definedName>
    <definedName name="Maturity_of_Asset" localSheetId="1">#REF!</definedName>
    <definedName name="Maturity_of_Asset">'[27]CCLP Portfolio'!$V$4:$V$113</definedName>
    <definedName name="Max_Number_Assets">150</definedName>
    <definedName name="MDY_Combo_duration" localSheetId="1">#REF!</definedName>
    <definedName name="MDY_Combo_duration">[25]Results!$K$4</definedName>
    <definedName name="MDY_Pool_Single" localSheetId="1">#REF!</definedName>
    <definedName name="MDY_Pool_Single">'[25]MDY Model'!$P$6</definedName>
    <definedName name="medmult" hidden="1">#REF!</definedName>
    <definedName name="Mexico" localSheetId="1">#REF!</definedName>
    <definedName name="Mexico">[32]Start!$C$25</definedName>
    <definedName name="minorityintyes" localSheetId="1" hidden="1">#REF!</definedName>
    <definedName name="minorityintyes" hidden="1">[59]KeyMultInputs!$Z$1</definedName>
    <definedName name="Miras" localSheetId="1">#REF!</definedName>
    <definedName name="Miras">'[66]Accruals - input_2_14_18'!$C$2</definedName>
    <definedName name="mmm" localSheetId="1" hidden="1">{"LIBOR",#N/A,TRUE,"Model";"Caps",#N/A,TRUE,"Model";"Assets",#N/A,TRUE,"Model";"Liabilities",#N/A,TRUE,"Model";"Tests",#N/A,TRUE,"Model";"Results",#N/A,TRUE,"Model"}</definedName>
    <definedName name="mmm" hidden="1">{"LIBOR",#N/A,TRUE,"Model";"Caps",#N/A,TRUE,"Model";"Assets",#N/A,TRUE,"Model";"Liabilities",#N/A,TRUE,"Model";"Tests",#N/A,TRUE,"Model";"Results",#N/A,TRUE,"Model"}</definedName>
    <definedName name="mmm_1" localSheetId="1" hidden="1">{"LIBOR",#N/A,TRUE,"Model";"Caps",#N/A,TRUE,"Model";"Assets",#N/A,TRUE,"Model";"Liabilities",#N/A,TRUE,"Model";"Tests",#N/A,TRUE,"Model";"Results",#N/A,TRUE,"Model"}</definedName>
    <definedName name="mmm_1" hidden="1">{"LIBOR",#N/A,TRUE,"Model";"Caps",#N/A,TRUE,"Model";"Assets",#N/A,TRUE,"Model";"Liabilities",#N/A,TRUE,"Model";"Tests",#N/A,TRUE,"Model";"Results",#N/A,TRUE,"Model"}</definedName>
    <definedName name="mmm_1_1" localSheetId="1" hidden="1">{"LIBOR",#N/A,TRUE,"Model";"Caps",#N/A,TRUE,"Model";"Assets",#N/A,TRUE,"Model";"Liabilities",#N/A,TRUE,"Model";"Tests",#N/A,TRUE,"Model";"Results",#N/A,TRUE,"Model"}</definedName>
    <definedName name="mmm_1_1" hidden="1">{"LIBOR",#N/A,TRUE,"Model";"Caps",#N/A,TRUE,"Model";"Assets",#N/A,TRUE,"Model";"Liabilities",#N/A,TRUE,"Model";"Tests",#N/A,TRUE,"Model";"Results",#N/A,TRUE,"Model"}</definedName>
    <definedName name="mmm_1_1_1" localSheetId="1" hidden="1">{"LIBOR",#N/A,TRUE,"Model";"Caps",#N/A,TRUE,"Model";"Assets",#N/A,TRUE,"Model";"Liabilities",#N/A,TRUE,"Model";"Tests",#N/A,TRUE,"Model";"Results",#N/A,TRUE,"Model"}</definedName>
    <definedName name="mmm_1_1_1" hidden="1">{"LIBOR",#N/A,TRUE,"Model";"Caps",#N/A,TRUE,"Model";"Assets",#N/A,TRUE,"Model";"Liabilities",#N/A,TRUE,"Model";"Tests",#N/A,TRUE,"Model";"Results",#N/A,TRUE,"Model"}</definedName>
    <definedName name="mmm_1_1_1_1" localSheetId="1" hidden="1">{"LIBOR",#N/A,TRUE,"Model";"Caps",#N/A,TRUE,"Model";"Assets",#N/A,TRUE,"Model";"Liabilities",#N/A,TRUE,"Model";"Tests",#N/A,TRUE,"Model";"Results",#N/A,TRUE,"Model"}</definedName>
    <definedName name="mmm_1_1_1_1" hidden="1">{"LIBOR",#N/A,TRUE,"Model";"Caps",#N/A,TRUE,"Model";"Assets",#N/A,TRUE,"Model";"Liabilities",#N/A,TRUE,"Model";"Tests",#N/A,TRUE,"Model";"Results",#N/A,TRUE,"Model"}</definedName>
    <definedName name="mmm_1_2" localSheetId="1" hidden="1">{"LIBOR",#N/A,TRUE,"Model";"Caps",#N/A,TRUE,"Model";"Assets",#N/A,TRUE,"Model";"Liabilities",#N/A,TRUE,"Model";"Tests",#N/A,TRUE,"Model";"Results",#N/A,TRUE,"Model"}</definedName>
    <definedName name="mmm_1_2" hidden="1">{"LIBOR",#N/A,TRUE,"Model";"Caps",#N/A,TRUE,"Model";"Assets",#N/A,TRUE,"Model";"Liabilities",#N/A,TRUE,"Model";"Tests",#N/A,TRUE,"Model";"Results",#N/A,TRUE,"Model"}</definedName>
    <definedName name="mmm_1_2_1" localSheetId="1" hidden="1">{"LIBOR",#N/A,TRUE,"Model";"Caps",#N/A,TRUE,"Model";"Assets",#N/A,TRUE,"Model";"Liabilities",#N/A,TRUE,"Model";"Tests",#N/A,TRUE,"Model";"Results",#N/A,TRUE,"Model"}</definedName>
    <definedName name="mmm_1_2_1" hidden="1">{"LIBOR",#N/A,TRUE,"Model";"Caps",#N/A,TRUE,"Model";"Assets",#N/A,TRUE,"Model";"Liabilities",#N/A,TRUE,"Model";"Tests",#N/A,TRUE,"Model";"Results",#N/A,TRUE,"Model"}</definedName>
    <definedName name="mmm_1_3" localSheetId="1" hidden="1">{"LIBOR",#N/A,TRUE,"Model";"Caps",#N/A,TRUE,"Model";"Assets",#N/A,TRUE,"Model";"Liabilities",#N/A,TRUE,"Model";"Tests",#N/A,TRUE,"Model";"Results",#N/A,TRUE,"Model"}</definedName>
    <definedName name="mmm_1_3" hidden="1">{"LIBOR",#N/A,TRUE,"Model";"Caps",#N/A,TRUE,"Model";"Assets",#N/A,TRUE,"Model";"Liabilities",#N/A,TRUE,"Model";"Tests",#N/A,TRUE,"Model";"Results",#N/A,TRUE,"Model"}</definedName>
    <definedName name="mmm_1_3_1" localSheetId="1" hidden="1">{"LIBOR",#N/A,TRUE,"Model";"Caps",#N/A,TRUE,"Model";"Assets",#N/A,TRUE,"Model";"Liabilities",#N/A,TRUE,"Model";"Tests",#N/A,TRUE,"Model";"Results",#N/A,TRUE,"Model"}</definedName>
    <definedName name="mmm_1_3_1" hidden="1">{"LIBOR",#N/A,TRUE,"Model";"Caps",#N/A,TRUE,"Model";"Assets",#N/A,TRUE,"Model";"Liabilities",#N/A,TRUE,"Model";"Tests",#N/A,TRUE,"Model";"Results",#N/A,TRUE,"Model"}</definedName>
    <definedName name="mmm_1_4" localSheetId="1" hidden="1">{"LIBOR",#N/A,TRUE,"Model";"Caps",#N/A,TRUE,"Model";"Assets",#N/A,TRUE,"Model";"Liabilities",#N/A,TRUE,"Model";"Tests",#N/A,TRUE,"Model";"Results",#N/A,TRUE,"Model"}</definedName>
    <definedName name="mmm_1_4" hidden="1">{"LIBOR",#N/A,TRUE,"Model";"Caps",#N/A,TRUE,"Model";"Assets",#N/A,TRUE,"Model";"Liabilities",#N/A,TRUE,"Model";"Tests",#N/A,TRUE,"Model";"Results",#N/A,TRUE,"Model"}</definedName>
    <definedName name="mmm_2" localSheetId="1" hidden="1">{"LIBOR",#N/A,TRUE,"Model";"Caps",#N/A,TRUE,"Model";"Assets",#N/A,TRUE,"Model";"Liabilities",#N/A,TRUE,"Model";"Tests",#N/A,TRUE,"Model";"Results",#N/A,TRUE,"Model"}</definedName>
    <definedName name="mmm_2" hidden="1">{"LIBOR",#N/A,TRUE,"Model";"Caps",#N/A,TRUE,"Model";"Assets",#N/A,TRUE,"Model";"Liabilities",#N/A,TRUE,"Model";"Tests",#N/A,TRUE,"Model";"Results",#N/A,TRUE,"Model"}</definedName>
    <definedName name="mmm_2_1" localSheetId="1" hidden="1">{"LIBOR",#N/A,TRUE,"Model";"Caps",#N/A,TRUE,"Model";"Assets",#N/A,TRUE,"Model";"Liabilities",#N/A,TRUE,"Model";"Tests",#N/A,TRUE,"Model";"Results",#N/A,TRUE,"Model"}</definedName>
    <definedName name="mmm_2_1" hidden="1">{"LIBOR",#N/A,TRUE,"Model";"Caps",#N/A,TRUE,"Model";"Assets",#N/A,TRUE,"Model";"Liabilities",#N/A,TRUE,"Model";"Tests",#N/A,TRUE,"Model";"Results",#N/A,TRUE,"Model"}</definedName>
    <definedName name="mmm_2_1_1" localSheetId="1" hidden="1">{"LIBOR",#N/A,TRUE,"Model";"Caps",#N/A,TRUE,"Model";"Assets",#N/A,TRUE,"Model";"Liabilities",#N/A,TRUE,"Model";"Tests",#N/A,TRUE,"Model";"Results",#N/A,TRUE,"Model"}</definedName>
    <definedName name="mmm_2_1_1" hidden="1">{"LIBOR",#N/A,TRUE,"Model";"Caps",#N/A,TRUE,"Model";"Assets",#N/A,TRUE,"Model";"Liabilities",#N/A,TRUE,"Model";"Tests",#N/A,TRUE,"Model";"Results",#N/A,TRUE,"Model"}</definedName>
    <definedName name="mmm_2_1_1_1" localSheetId="1" hidden="1">{"LIBOR",#N/A,TRUE,"Model";"Caps",#N/A,TRUE,"Model";"Assets",#N/A,TRUE,"Model";"Liabilities",#N/A,TRUE,"Model";"Tests",#N/A,TRUE,"Model";"Results",#N/A,TRUE,"Model"}</definedName>
    <definedName name="mmm_2_1_1_1" hidden="1">{"LIBOR",#N/A,TRUE,"Model";"Caps",#N/A,TRUE,"Model";"Assets",#N/A,TRUE,"Model";"Liabilities",#N/A,TRUE,"Model";"Tests",#N/A,TRUE,"Model";"Results",#N/A,TRUE,"Model"}</definedName>
    <definedName name="mmm_2_2" localSheetId="1" hidden="1">{"LIBOR",#N/A,TRUE,"Model";"Caps",#N/A,TRUE,"Model";"Assets",#N/A,TRUE,"Model";"Liabilities",#N/A,TRUE,"Model";"Tests",#N/A,TRUE,"Model";"Results",#N/A,TRUE,"Model"}</definedName>
    <definedName name="mmm_2_2" hidden="1">{"LIBOR",#N/A,TRUE,"Model";"Caps",#N/A,TRUE,"Model";"Assets",#N/A,TRUE,"Model";"Liabilities",#N/A,TRUE,"Model";"Tests",#N/A,TRUE,"Model";"Results",#N/A,TRUE,"Model"}</definedName>
    <definedName name="mmm_2_2_1" localSheetId="1" hidden="1">{"LIBOR",#N/A,TRUE,"Model";"Caps",#N/A,TRUE,"Model";"Assets",#N/A,TRUE,"Model";"Liabilities",#N/A,TRUE,"Model";"Tests",#N/A,TRUE,"Model";"Results",#N/A,TRUE,"Model"}</definedName>
    <definedName name="mmm_2_2_1" hidden="1">{"LIBOR",#N/A,TRUE,"Model";"Caps",#N/A,TRUE,"Model";"Assets",#N/A,TRUE,"Model";"Liabilities",#N/A,TRUE,"Model";"Tests",#N/A,TRUE,"Model";"Results",#N/A,TRUE,"Model"}</definedName>
    <definedName name="mmm_2_3" localSheetId="1" hidden="1">{"LIBOR",#N/A,TRUE,"Model";"Caps",#N/A,TRUE,"Model";"Assets",#N/A,TRUE,"Model";"Liabilities",#N/A,TRUE,"Model";"Tests",#N/A,TRUE,"Model";"Results",#N/A,TRUE,"Model"}</definedName>
    <definedName name="mmm_2_3" hidden="1">{"LIBOR",#N/A,TRUE,"Model";"Caps",#N/A,TRUE,"Model";"Assets",#N/A,TRUE,"Model";"Liabilities",#N/A,TRUE,"Model";"Tests",#N/A,TRUE,"Model";"Results",#N/A,TRUE,"Model"}</definedName>
    <definedName name="mmm_3" localSheetId="1" hidden="1">{"LIBOR",#N/A,TRUE,"Model";"Caps",#N/A,TRUE,"Model";"Assets",#N/A,TRUE,"Model";"Liabilities",#N/A,TRUE,"Model";"Tests",#N/A,TRUE,"Model";"Results",#N/A,TRUE,"Model"}</definedName>
    <definedName name="mmm_3" hidden="1">{"LIBOR",#N/A,TRUE,"Model";"Caps",#N/A,TRUE,"Model";"Assets",#N/A,TRUE,"Model";"Liabilities",#N/A,TRUE,"Model";"Tests",#N/A,TRUE,"Model";"Results",#N/A,TRUE,"Model"}</definedName>
    <definedName name="mmm_3_1" localSheetId="1" hidden="1">{"LIBOR",#N/A,TRUE,"Model";"Caps",#N/A,TRUE,"Model";"Assets",#N/A,TRUE,"Model";"Liabilities",#N/A,TRUE,"Model";"Tests",#N/A,TRUE,"Model";"Results",#N/A,TRUE,"Model"}</definedName>
    <definedName name="mmm_3_1" hidden="1">{"LIBOR",#N/A,TRUE,"Model";"Caps",#N/A,TRUE,"Model";"Assets",#N/A,TRUE,"Model";"Liabilities",#N/A,TRUE,"Model";"Tests",#N/A,TRUE,"Model";"Results",#N/A,TRUE,"Model"}</definedName>
    <definedName name="mmm_3_1_1" localSheetId="1" hidden="1">{"LIBOR",#N/A,TRUE,"Model";"Caps",#N/A,TRUE,"Model";"Assets",#N/A,TRUE,"Model";"Liabilities",#N/A,TRUE,"Model";"Tests",#N/A,TRUE,"Model";"Results",#N/A,TRUE,"Model"}</definedName>
    <definedName name="mmm_3_1_1" hidden="1">{"LIBOR",#N/A,TRUE,"Model";"Caps",#N/A,TRUE,"Model";"Assets",#N/A,TRUE,"Model";"Liabilities",#N/A,TRUE,"Model";"Tests",#N/A,TRUE,"Model";"Results",#N/A,TRUE,"Model"}</definedName>
    <definedName name="mmm_3_1_1_1" localSheetId="1" hidden="1">{"LIBOR",#N/A,TRUE,"Model";"Caps",#N/A,TRUE,"Model";"Assets",#N/A,TRUE,"Model";"Liabilities",#N/A,TRUE,"Model";"Tests",#N/A,TRUE,"Model";"Results",#N/A,TRUE,"Model"}</definedName>
    <definedName name="mmm_3_1_1_1" hidden="1">{"LIBOR",#N/A,TRUE,"Model";"Caps",#N/A,TRUE,"Model";"Assets",#N/A,TRUE,"Model";"Liabilities",#N/A,TRUE,"Model";"Tests",#N/A,TRUE,"Model";"Results",#N/A,TRUE,"Model"}</definedName>
    <definedName name="mmm_3_2" localSheetId="1" hidden="1">{"LIBOR",#N/A,TRUE,"Model";"Caps",#N/A,TRUE,"Model";"Assets",#N/A,TRUE,"Model";"Liabilities",#N/A,TRUE,"Model";"Tests",#N/A,TRUE,"Model";"Results",#N/A,TRUE,"Model"}</definedName>
    <definedName name="mmm_3_2" hidden="1">{"LIBOR",#N/A,TRUE,"Model";"Caps",#N/A,TRUE,"Model";"Assets",#N/A,TRUE,"Model";"Liabilities",#N/A,TRUE,"Model";"Tests",#N/A,TRUE,"Model";"Results",#N/A,TRUE,"Model"}</definedName>
    <definedName name="mmm_3_2_1" localSheetId="1" hidden="1">{"LIBOR",#N/A,TRUE,"Model";"Caps",#N/A,TRUE,"Model";"Assets",#N/A,TRUE,"Model";"Liabilities",#N/A,TRUE,"Model";"Tests",#N/A,TRUE,"Model";"Results",#N/A,TRUE,"Model"}</definedName>
    <definedName name="mmm_3_2_1" hidden="1">{"LIBOR",#N/A,TRUE,"Model";"Caps",#N/A,TRUE,"Model";"Assets",#N/A,TRUE,"Model";"Liabilities",#N/A,TRUE,"Model";"Tests",#N/A,TRUE,"Model";"Results",#N/A,TRUE,"Model"}</definedName>
    <definedName name="mmm_3_3" localSheetId="1" hidden="1">{"LIBOR",#N/A,TRUE,"Model";"Caps",#N/A,TRUE,"Model";"Assets",#N/A,TRUE,"Model";"Liabilities",#N/A,TRUE,"Model";"Tests",#N/A,TRUE,"Model";"Results",#N/A,TRUE,"Model"}</definedName>
    <definedName name="mmm_3_3" hidden="1">{"LIBOR",#N/A,TRUE,"Model";"Caps",#N/A,TRUE,"Model";"Assets",#N/A,TRUE,"Model";"Liabilities",#N/A,TRUE,"Model";"Tests",#N/A,TRUE,"Model";"Results",#N/A,TRUE,"Model"}</definedName>
    <definedName name="mmm_4" localSheetId="1" hidden="1">{"LIBOR",#N/A,TRUE,"Model";"Caps",#N/A,TRUE,"Model";"Assets",#N/A,TRUE,"Model";"Liabilities",#N/A,TRUE,"Model";"Tests",#N/A,TRUE,"Model";"Results",#N/A,TRUE,"Model"}</definedName>
    <definedName name="mmm_4" hidden="1">{"LIBOR",#N/A,TRUE,"Model";"Caps",#N/A,TRUE,"Model";"Assets",#N/A,TRUE,"Model";"Liabilities",#N/A,TRUE,"Model";"Tests",#N/A,TRUE,"Model";"Results",#N/A,TRUE,"Model"}</definedName>
    <definedName name="mmm_4_1" localSheetId="1" hidden="1">{"LIBOR",#N/A,TRUE,"Model";"Caps",#N/A,TRUE,"Model";"Assets",#N/A,TRUE,"Model";"Liabilities",#N/A,TRUE,"Model";"Tests",#N/A,TRUE,"Model";"Results",#N/A,TRUE,"Model"}</definedName>
    <definedName name="mmm_4_1" hidden="1">{"LIBOR",#N/A,TRUE,"Model";"Caps",#N/A,TRUE,"Model";"Assets",#N/A,TRUE,"Model";"Liabilities",#N/A,TRUE,"Model";"Tests",#N/A,TRUE,"Model";"Results",#N/A,TRUE,"Model"}</definedName>
    <definedName name="mmm_4_1_1" localSheetId="1" hidden="1">{"LIBOR",#N/A,TRUE,"Model";"Caps",#N/A,TRUE,"Model";"Assets",#N/A,TRUE,"Model";"Liabilities",#N/A,TRUE,"Model";"Tests",#N/A,TRUE,"Model";"Results",#N/A,TRUE,"Model"}</definedName>
    <definedName name="mmm_4_1_1" hidden="1">{"LIBOR",#N/A,TRUE,"Model";"Caps",#N/A,TRUE,"Model";"Assets",#N/A,TRUE,"Model";"Liabilities",#N/A,TRUE,"Model";"Tests",#N/A,TRUE,"Model";"Results",#N/A,TRUE,"Model"}</definedName>
    <definedName name="mmm_4_1_1_1" localSheetId="1" hidden="1">{"LIBOR",#N/A,TRUE,"Model";"Caps",#N/A,TRUE,"Model";"Assets",#N/A,TRUE,"Model";"Liabilities",#N/A,TRUE,"Model";"Tests",#N/A,TRUE,"Model";"Results",#N/A,TRUE,"Model"}</definedName>
    <definedName name="mmm_4_1_1_1" hidden="1">{"LIBOR",#N/A,TRUE,"Model";"Caps",#N/A,TRUE,"Model";"Assets",#N/A,TRUE,"Model";"Liabilities",#N/A,TRUE,"Model";"Tests",#N/A,TRUE,"Model";"Results",#N/A,TRUE,"Model"}</definedName>
    <definedName name="mmm_4_2" localSheetId="1" hidden="1">{"LIBOR",#N/A,TRUE,"Model";"Caps",#N/A,TRUE,"Model";"Assets",#N/A,TRUE,"Model";"Liabilities",#N/A,TRUE,"Model";"Tests",#N/A,TRUE,"Model";"Results",#N/A,TRUE,"Model"}</definedName>
    <definedName name="mmm_4_2" hidden="1">{"LIBOR",#N/A,TRUE,"Model";"Caps",#N/A,TRUE,"Model";"Assets",#N/A,TRUE,"Model";"Liabilities",#N/A,TRUE,"Model";"Tests",#N/A,TRUE,"Model";"Results",#N/A,TRUE,"Model"}</definedName>
    <definedName name="mmm_4_2_1" localSheetId="1" hidden="1">{"LIBOR",#N/A,TRUE,"Model";"Caps",#N/A,TRUE,"Model";"Assets",#N/A,TRUE,"Model";"Liabilities",#N/A,TRUE,"Model";"Tests",#N/A,TRUE,"Model";"Results",#N/A,TRUE,"Model"}</definedName>
    <definedName name="mmm_4_2_1" hidden="1">{"LIBOR",#N/A,TRUE,"Model";"Caps",#N/A,TRUE,"Model";"Assets",#N/A,TRUE,"Model";"Liabilities",#N/A,TRUE,"Model";"Tests",#N/A,TRUE,"Model";"Results",#N/A,TRUE,"Model"}</definedName>
    <definedName name="mmm_4_3" localSheetId="1" hidden="1">{"LIBOR",#N/A,TRUE,"Model";"Caps",#N/A,TRUE,"Model";"Assets",#N/A,TRUE,"Model";"Liabilities",#N/A,TRUE,"Model";"Tests",#N/A,TRUE,"Model";"Results",#N/A,TRUE,"Model"}</definedName>
    <definedName name="mmm_4_3" hidden="1">{"LIBOR",#N/A,TRUE,"Model";"Caps",#N/A,TRUE,"Model";"Assets",#N/A,TRUE,"Model";"Liabilities",#N/A,TRUE,"Model";"Tests",#N/A,TRUE,"Model";"Results",#N/A,TRUE,"Model"}</definedName>
    <definedName name="mmm_5" localSheetId="1" hidden="1">{"LIBOR",#N/A,TRUE,"Model";"Caps",#N/A,TRUE,"Model";"Assets",#N/A,TRUE,"Model";"Liabilities",#N/A,TRUE,"Model";"Tests",#N/A,TRUE,"Model";"Results",#N/A,TRUE,"Model"}</definedName>
    <definedName name="mmm_5" hidden="1">{"LIBOR",#N/A,TRUE,"Model";"Caps",#N/A,TRUE,"Model";"Assets",#N/A,TRUE,"Model";"Liabilities",#N/A,TRUE,"Model";"Tests",#N/A,TRUE,"Model";"Results",#N/A,TRUE,"Model"}</definedName>
    <definedName name="mmm_5_1" localSheetId="1" hidden="1">{"LIBOR",#N/A,TRUE,"Model";"Caps",#N/A,TRUE,"Model";"Assets",#N/A,TRUE,"Model";"Liabilities",#N/A,TRUE,"Model";"Tests",#N/A,TRUE,"Model";"Results",#N/A,TRUE,"Model"}</definedName>
    <definedName name="mmm_5_1" hidden="1">{"LIBOR",#N/A,TRUE,"Model";"Caps",#N/A,TRUE,"Model";"Assets",#N/A,TRUE,"Model";"Liabilities",#N/A,TRUE,"Model";"Tests",#N/A,TRUE,"Model";"Results",#N/A,TRUE,"Model"}</definedName>
    <definedName name="mmm_5_1_1" localSheetId="1" hidden="1">{"LIBOR",#N/A,TRUE,"Model";"Caps",#N/A,TRUE,"Model";"Assets",#N/A,TRUE,"Model";"Liabilities",#N/A,TRUE,"Model";"Tests",#N/A,TRUE,"Model";"Results",#N/A,TRUE,"Model"}</definedName>
    <definedName name="mmm_5_1_1" hidden="1">{"LIBOR",#N/A,TRUE,"Model";"Caps",#N/A,TRUE,"Model";"Assets",#N/A,TRUE,"Model";"Liabilities",#N/A,TRUE,"Model";"Tests",#N/A,TRUE,"Model";"Results",#N/A,TRUE,"Model"}</definedName>
    <definedName name="mmm_5_1_1_1" localSheetId="1" hidden="1">{"LIBOR",#N/A,TRUE,"Model";"Caps",#N/A,TRUE,"Model";"Assets",#N/A,TRUE,"Model";"Liabilities",#N/A,TRUE,"Model";"Tests",#N/A,TRUE,"Model";"Results",#N/A,TRUE,"Model"}</definedName>
    <definedName name="mmm_5_1_1_1" hidden="1">{"LIBOR",#N/A,TRUE,"Model";"Caps",#N/A,TRUE,"Model";"Assets",#N/A,TRUE,"Model";"Liabilities",#N/A,TRUE,"Model";"Tests",#N/A,TRUE,"Model";"Results",#N/A,TRUE,"Model"}</definedName>
    <definedName name="mmm_5_2" localSheetId="1" hidden="1">{"LIBOR",#N/A,TRUE,"Model";"Caps",#N/A,TRUE,"Model";"Assets",#N/A,TRUE,"Model";"Liabilities",#N/A,TRUE,"Model";"Tests",#N/A,TRUE,"Model";"Results",#N/A,TRUE,"Model"}</definedName>
    <definedName name="mmm_5_2" hidden="1">{"LIBOR",#N/A,TRUE,"Model";"Caps",#N/A,TRUE,"Model";"Assets",#N/A,TRUE,"Model";"Liabilities",#N/A,TRUE,"Model";"Tests",#N/A,TRUE,"Model";"Results",#N/A,TRUE,"Model"}</definedName>
    <definedName name="mmm_5_2_1" localSheetId="1" hidden="1">{"LIBOR",#N/A,TRUE,"Model";"Caps",#N/A,TRUE,"Model";"Assets",#N/A,TRUE,"Model";"Liabilities",#N/A,TRUE,"Model";"Tests",#N/A,TRUE,"Model";"Results",#N/A,TRUE,"Model"}</definedName>
    <definedName name="mmm_5_2_1" hidden="1">{"LIBOR",#N/A,TRUE,"Model";"Caps",#N/A,TRUE,"Model";"Assets",#N/A,TRUE,"Model";"Liabilities",#N/A,TRUE,"Model";"Tests",#N/A,TRUE,"Model";"Results",#N/A,TRUE,"Model"}</definedName>
    <definedName name="mmm_5_3" localSheetId="1" hidden="1">{"LIBOR",#N/A,TRUE,"Model";"Caps",#N/A,TRUE,"Model";"Assets",#N/A,TRUE,"Model";"Liabilities",#N/A,TRUE,"Model";"Tests",#N/A,TRUE,"Model";"Results",#N/A,TRUE,"Model"}</definedName>
    <definedName name="mmm_5_3" hidden="1">{"LIBOR",#N/A,TRUE,"Model";"Caps",#N/A,TRUE,"Model";"Assets",#N/A,TRUE,"Model";"Liabilities",#N/A,TRUE,"Model";"Tests",#N/A,TRUE,"Model";"Results",#N/A,TRUE,"Model"}</definedName>
    <definedName name="mode" localSheetId="1">#REF!</definedName>
    <definedName name="mode">'[25]Model Inputs'!$C$5</definedName>
    <definedName name="Mode1RampedAtClosing" localSheetId="1">#REF!</definedName>
    <definedName name="Mode1RampedAtClosing">'[25]Model Inputs'!$I$50</definedName>
    <definedName name="MonitorCol">1</definedName>
    <definedName name="MonitorRow">1</definedName>
    <definedName name="Month" localSheetId="1">#REF!</definedName>
    <definedName name="Month">[19]Library!$C$7</definedName>
    <definedName name="MonthEnding" localSheetId="1">#REF!</definedName>
    <definedName name="MonthEnding">[32]Start!$C$9</definedName>
    <definedName name="MonthInteger" localSheetId="1">#REF!</definedName>
    <definedName name="MonthInteger">[19]Library!$B$7</definedName>
    <definedName name="MonthlyBS" localSheetId="1">#REF!</definedName>
    <definedName name="MonthlyBS">'[14]CF by month'!$H$88:$BS$152</definedName>
    <definedName name="MonthPick" localSheetId="1">#REF!</definedName>
    <definedName name="MonthPick">[32]Start!$C$16</definedName>
    <definedName name="MonthPickYtd" localSheetId="1">#REF!</definedName>
    <definedName name="MonthPickYtd">[32]Start!$C$17</definedName>
    <definedName name="Moodys_Industry" localSheetId="1">#REF!</definedName>
    <definedName name="Moodys_Industry">'[27]CCLP Portfolio'!$AP$4:$AP$113</definedName>
    <definedName name="Moodys_Notched_CF_Ratings" localSheetId="1">#REF!</definedName>
    <definedName name="Moodys_Notched_CF_Ratings">'[27]CCLP Portfolio'!$AK$4:$AK$113</definedName>
    <definedName name="MoodySpread" localSheetId="1">#REF!</definedName>
    <definedName name="MoodySpread">'[25]Model Inputs'!$O$6</definedName>
    <definedName name="mph" localSheetId="1" hidden="1">{#N/A,#N/A,FALSE,"Balance Sheet";#N/A,#N/A,FALSE,"Income Statement";#N/A,#N/A,FALSE,"Partners Capital";#N/A,#N/A,FALSE,"Cash Flows";#N/A,#N/A,FALSE,"Support"}</definedName>
    <definedName name="mph" hidden="1">{#N/A,#N/A,FALSE,"Balance Sheet";#N/A,#N/A,FALSE,"Income Statement";#N/A,#N/A,FALSE,"Partners Capital";#N/A,#N/A,FALSE,"Cash Flows";#N/A,#N/A,FALSE,"Support"}</definedName>
    <definedName name="multcash1" localSheetId="1" hidden="1">#REF!</definedName>
    <definedName name="multcash1" hidden="1">'[67]Exb II.1_Summary Taira'!#REF!</definedName>
    <definedName name="multcash4" hidden="1">#REF!</definedName>
    <definedName name="multformrow4" hidden="1">#REF!</definedName>
    <definedName name="multtable" localSheetId="1" hidden="1">#REF!</definedName>
    <definedName name="multtable" hidden="1">'[67]Exb II.1_Summary Taira'!#REF!</definedName>
    <definedName name="mvicebit_col" localSheetId="1" hidden="1">#REF!</definedName>
    <definedName name="mvicebit_col" hidden="1">'[67]Exb II.1_Summary Taira'!#REF!</definedName>
    <definedName name="mvicprojebitda_col" localSheetId="1" hidden="1">#REF!</definedName>
    <definedName name="mvicprojebitda_col" hidden="1">'[67]Exb II.1_Summary Taira'!#REF!</definedName>
    <definedName name="ndfghn6745734" localSheetId="1" hidden="1">#REF!</definedName>
    <definedName name="ndfghn6745734" hidden="1">[22]Industry!#REF!</definedName>
    <definedName name="NetDebt" localSheetId="1">#REF!</definedName>
    <definedName name="NetDebt">'[42]PBC Data'!$H$3:$H$196</definedName>
    <definedName name="NEw" hidden="1">#REF!</definedName>
    <definedName name="newcurrent_Batch" localSheetId="1">#REF!</definedName>
    <definedName name="newcurrent_Batch">'[25]Reinv Collateral'!$D$7</definedName>
    <definedName name="newcurrent_Group" localSheetId="1">#REF!</definedName>
    <definedName name="newcurrent_Group">'[25]Reinv Collateral'!$D$9</definedName>
    <definedName name="newtab" hidden="1">#REF!</definedName>
    <definedName name="NEWWW" localSheetId="1" hidden="1">{"'PXR_6500'!$A$1:$I$124"}</definedName>
    <definedName name="NEWWW" hidden="1">{"'PXR_6500'!$A$1:$I$124"}</definedName>
    <definedName name="nn" hidden="1">#REF!</definedName>
    <definedName name="nnnnnnnnnn1" localSheetId="1" hidden="1">{"LIBOR",#N/A,TRUE,"Model";"Caps",#N/A,TRUE,"Model";"Assets",#N/A,TRUE,"Model";"Liabilities",#N/A,TRUE,"Model";"Tests",#N/A,TRUE,"Model";"Results",#N/A,TRUE,"Model"}</definedName>
    <definedName name="nnnnnnnnnn1" hidden="1">{"LIBOR",#N/A,TRUE,"Model";"Caps",#N/A,TRUE,"Model";"Assets",#N/A,TRUE,"Model";"Liabilities",#N/A,TRUE,"Model";"Tests",#N/A,TRUE,"Model";"Results",#N/A,TRUE,"Model"}</definedName>
    <definedName name="nnnnnnnnnn1_1" localSheetId="1" hidden="1">{"LIBOR",#N/A,TRUE,"Model";"Caps",#N/A,TRUE,"Model";"Assets",#N/A,TRUE,"Model";"Liabilities",#N/A,TRUE,"Model";"Tests",#N/A,TRUE,"Model";"Results",#N/A,TRUE,"Model"}</definedName>
    <definedName name="nnnnnnnnnn1_1" hidden="1">{"LIBOR",#N/A,TRUE,"Model";"Caps",#N/A,TRUE,"Model";"Assets",#N/A,TRUE,"Model";"Liabilities",#N/A,TRUE,"Model";"Tests",#N/A,TRUE,"Model";"Results",#N/A,TRUE,"Model"}</definedName>
    <definedName name="nnnnnnnnnn1_1_1" localSheetId="1" hidden="1">{"LIBOR",#N/A,TRUE,"Model";"Caps",#N/A,TRUE,"Model";"Assets",#N/A,TRUE,"Model";"Liabilities",#N/A,TRUE,"Model";"Tests",#N/A,TRUE,"Model";"Results",#N/A,TRUE,"Model"}</definedName>
    <definedName name="nnnnnnnnnn1_1_1" hidden="1">{"LIBOR",#N/A,TRUE,"Model";"Caps",#N/A,TRUE,"Model";"Assets",#N/A,TRUE,"Model";"Liabilities",#N/A,TRUE,"Model";"Tests",#N/A,TRUE,"Model";"Results",#N/A,TRUE,"Model"}</definedName>
    <definedName name="nnnnnnnnnn1_1_1_1" localSheetId="1" hidden="1">{"LIBOR",#N/A,TRUE,"Model";"Caps",#N/A,TRUE,"Model";"Assets",#N/A,TRUE,"Model";"Liabilities",#N/A,TRUE,"Model";"Tests",#N/A,TRUE,"Model";"Results",#N/A,TRUE,"Model"}</definedName>
    <definedName name="nnnnnnnnnn1_1_1_1" hidden="1">{"LIBOR",#N/A,TRUE,"Model";"Caps",#N/A,TRUE,"Model";"Assets",#N/A,TRUE,"Model";"Liabilities",#N/A,TRUE,"Model";"Tests",#N/A,TRUE,"Model";"Results",#N/A,TRUE,"Model"}</definedName>
    <definedName name="nnnnnnnnnn1_1_1_1_1" localSheetId="1" hidden="1">{"LIBOR",#N/A,TRUE,"Model";"Caps",#N/A,TRUE,"Model";"Assets",#N/A,TRUE,"Model";"Liabilities",#N/A,TRUE,"Model";"Tests",#N/A,TRUE,"Model";"Results",#N/A,TRUE,"Model"}</definedName>
    <definedName name="nnnnnnnnnn1_1_1_1_1" hidden="1">{"LIBOR",#N/A,TRUE,"Model";"Caps",#N/A,TRUE,"Model";"Assets",#N/A,TRUE,"Model";"Liabilities",#N/A,TRUE,"Model";"Tests",#N/A,TRUE,"Model";"Results",#N/A,TRUE,"Model"}</definedName>
    <definedName name="nnnnnnnnnn1_1_2" localSheetId="1" hidden="1">{"LIBOR",#N/A,TRUE,"Model";"Caps",#N/A,TRUE,"Model";"Assets",#N/A,TRUE,"Model";"Liabilities",#N/A,TRUE,"Model";"Tests",#N/A,TRUE,"Model";"Results",#N/A,TRUE,"Model"}</definedName>
    <definedName name="nnnnnnnnnn1_1_2" hidden="1">{"LIBOR",#N/A,TRUE,"Model";"Caps",#N/A,TRUE,"Model";"Assets",#N/A,TRUE,"Model";"Liabilities",#N/A,TRUE,"Model";"Tests",#N/A,TRUE,"Model";"Results",#N/A,TRUE,"Model"}</definedName>
    <definedName name="nnnnnnnnnn1_1_2_1" localSheetId="1" hidden="1">{"LIBOR",#N/A,TRUE,"Model";"Caps",#N/A,TRUE,"Model";"Assets",#N/A,TRUE,"Model";"Liabilities",#N/A,TRUE,"Model";"Tests",#N/A,TRUE,"Model";"Results",#N/A,TRUE,"Model"}</definedName>
    <definedName name="nnnnnnnnnn1_1_2_1" hidden="1">{"LIBOR",#N/A,TRUE,"Model";"Caps",#N/A,TRUE,"Model";"Assets",#N/A,TRUE,"Model";"Liabilities",#N/A,TRUE,"Model";"Tests",#N/A,TRUE,"Model";"Results",#N/A,TRUE,"Model"}</definedName>
    <definedName name="nnnnnnnnnn1_1_3" localSheetId="1" hidden="1">{"LIBOR",#N/A,TRUE,"Model";"Caps",#N/A,TRUE,"Model";"Assets",#N/A,TRUE,"Model";"Liabilities",#N/A,TRUE,"Model";"Tests",#N/A,TRUE,"Model";"Results",#N/A,TRUE,"Model"}</definedName>
    <definedName name="nnnnnnnnnn1_1_3" hidden="1">{"LIBOR",#N/A,TRUE,"Model";"Caps",#N/A,TRUE,"Model";"Assets",#N/A,TRUE,"Model";"Liabilities",#N/A,TRUE,"Model";"Tests",#N/A,TRUE,"Model";"Results",#N/A,TRUE,"Model"}</definedName>
    <definedName name="nnnnnnnnnn1_1_3_1" localSheetId="1" hidden="1">{"LIBOR",#N/A,TRUE,"Model";"Caps",#N/A,TRUE,"Model";"Assets",#N/A,TRUE,"Model";"Liabilities",#N/A,TRUE,"Model";"Tests",#N/A,TRUE,"Model";"Results",#N/A,TRUE,"Model"}</definedName>
    <definedName name="nnnnnnnnnn1_1_3_1" hidden="1">{"LIBOR",#N/A,TRUE,"Model";"Caps",#N/A,TRUE,"Model";"Assets",#N/A,TRUE,"Model";"Liabilities",#N/A,TRUE,"Model";"Tests",#N/A,TRUE,"Model";"Results",#N/A,TRUE,"Model"}</definedName>
    <definedName name="nnnnnnnnnn1_1_4" localSheetId="1" hidden="1">{"LIBOR",#N/A,TRUE,"Model";"Caps",#N/A,TRUE,"Model";"Assets",#N/A,TRUE,"Model";"Liabilities",#N/A,TRUE,"Model";"Tests",#N/A,TRUE,"Model";"Results",#N/A,TRUE,"Model"}</definedName>
    <definedName name="nnnnnnnnnn1_1_4" hidden="1">{"LIBOR",#N/A,TRUE,"Model";"Caps",#N/A,TRUE,"Model";"Assets",#N/A,TRUE,"Model";"Liabilities",#N/A,TRUE,"Model";"Tests",#N/A,TRUE,"Model";"Results",#N/A,TRUE,"Model"}</definedName>
    <definedName name="nnnnnnnnnn1_2" localSheetId="1" hidden="1">{"LIBOR",#N/A,TRUE,"Model";"Caps",#N/A,TRUE,"Model";"Assets",#N/A,TRUE,"Model";"Liabilities",#N/A,TRUE,"Model";"Tests",#N/A,TRUE,"Model";"Results",#N/A,TRUE,"Model"}</definedName>
    <definedName name="nnnnnnnnnn1_2" hidden="1">{"LIBOR",#N/A,TRUE,"Model";"Caps",#N/A,TRUE,"Model";"Assets",#N/A,TRUE,"Model";"Liabilities",#N/A,TRUE,"Model";"Tests",#N/A,TRUE,"Model";"Results",#N/A,TRUE,"Model"}</definedName>
    <definedName name="nnnnnnnnnn1_2_1" localSheetId="1" hidden="1">{"LIBOR",#N/A,TRUE,"Model";"Caps",#N/A,TRUE,"Model";"Assets",#N/A,TRUE,"Model";"Liabilities",#N/A,TRUE,"Model";"Tests",#N/A,TRUE,"Model";"Results",#N/A,TRUE,"Model"}</definedName>
    <definedName name="nnnnnnnnnn1_2_1" hidden="1">{"LIBOR",#N/A,TRUE,"Model";"Caps",#N/A,TRUE,"Model";"Assets",#N/A,TRUE,"Model";"Liabilities",#N/A,TRUE,"Model";"Tests",#N/A,TRUE,"Model";"Results",#N/A,TRUE,"Model"}</definedName>
    <definedName name="nnnnnnnnnn1_2_1_1" localSheetId="1" hidden="1">{"LIBOR",#N/A,TRUE,"Model";"Caps",#N/A,TRUE,"Model";"Assets",#N/A,TRUE,"Model";"Liabilities",#N/A,TRUE,"Model";"Tests",#N/A,TRUE,"Model";"Results",#N/A,TRUE,"Model"}</definedName>
    <definedName name="nnnnnnnnnn1_2_1_1" hidden="1">{"LIBOR",#N/A,TRUE,"Model";"Caps",#N/A,TRUE,"Model";"Assets",#N/A,TRUE,"Model";"Liabilities",#N/A,TRUE,"Model";"Tests",#N/A,TRUE,"Model";"Results",#N/A,TRUE,"Model"}</definedName>
    <definedName name="nnnnnnnnnn1_2_1_1_1" localSheetId="1" hidden="1">{"LIBOR",#N/A,TRUE,"Model";"Caps",#N/A,TRUE,"Model";"Assets",#N/A,TRUE,"Model";"Liabilities",#N/A,TRUE,"Model";"Tests",#N/A,TRUE,"Model";"Results",#N/A,TRUE,"Model"}</definedName>
    <definedName name="nnnnnnnnnn1_2_1_1_1" hidden="1">{"LIBOR",#N/A,TRUE,"Model";"Caps",#N/A,TRUE,"Model";"Assets",#N/A,TRUE,"Model";"Liabilities",#N/A,TRUE,"Model";"Tests",#N/A,TRUE,"Model";"Results",#N/A,TRUE,"Model"}</definedName>
    <definedName name="nnnnnnnnnn1_2_2" localSheetId="1" hidden="1">{"LIBOR",#N/A,TRUE,"Model";"Caps",#N/A,TRUE,"Model";"Assets",#N/A,TRUE,"Model";"Liabilities",#N/A,TRUE,"Model";"Tests",#N/A,TRUE,"Model";"Results",#N/A,TRUE,"Model"}</definedName>
    <definedName name="nnnnnnnnnn1_2_2" hidden="1">{"LIBOR",#N/A,TRUE,"Model";"Caps",#N/A,TRUE,"Model";"Assets",#N/A,TRUE,"Model";"Liabilities",#N/A,TRUE,"Model";"Tests",#N/A,TRUE,"Model";"Results",#N/A,TRUE,"Model"}</definedName>
    <definedName name="nnnnnnnnnn1_2_2_1" localSheetId="1" hidden="1">{"LIBOR",#N/A,TRUE,"Model";"Caps",#N/A,TRUE,"Model";"Assets",#N/A,TRUE,"Model";"Liabilities",#N/A,TRUE,"Model";"Tests",#N/A,TRUE,"Model";"Results",#N/A,TRUE,"Model"}</definedName>
    <definedName name="nnnnnnnnnn1_2_2_1" hidden="1">{"LIBOR",#N/A,TRUE,"Model";"Caps",#N/A,TRUE,"Model";"Assets",#N/A,TRUE,"Model";"Liabilities",#N/A,TRUE,"Model";"Tests",#N/A,TRUE,"Model";"Results",#N/A,TRUE,"Model"}</definedName>
    <definedName name="nnnnnnnnnn1_2_3" localSheetId="1" hidden="1">{"LIBOR",#N/A,TRUE,"Model";"Caps",#N/A,TRUE,"Model";"Assets",#N/A,TRUE,"Model";"Liabilities",#N/A,TRUE,"Model";"Tests",#N/A,TRUE,"Model";"Results",#N/A,TRUE,"Model"}</definedName>
    <definedName name="nnnnnnnnnn1_2_3" hidden="1">{"LIBOR",#N/A,TRUE,"Model";"Caps",#N/A,TRUE,"Model";"Assets",#N/A,TRUE,"Model";"Liabilities",#N/A,TRUE,"Model";"Tests",#N/A,TRUE,"Model";"Results",#N/A,TRUE,"Model"}</definedName>
    <definedName name="nnnnnnnnnn1_3" localSheetId="1" hidden="1">{"LIBOR",#N/A,TRUE,"Model";"Caps",#N/A,TRUE,"Model";"Assets",#N/A,TRUE,"Model";"Liabilities",#N/A,TRUE,"Model";"Tests",#N/A,TRUE,"Model";"Results",#N/A,TRUE,"Model"}</definedName>
    <definedName name="nnnnnnnnnn1_3" hidden="1">{"LIBOR",#N/A,TRUE,"Model";"Caps",#N/A,TRUE,"Model";"Assets",#N/A,TRUE,"Model";"Liabilities",#N/A,TRUE,"Model";"Tests",#N/A,TRUE,"Model";"Results",#N/A,TRUE,"Model"}</definedName>
    <definedName name="nnnnnnnnnn1_3_1" localSheetId="1" hidden="1">{"LIBOR",#N/A,TRUE,"Model";"Caps",#N/A,TRUE,"Model";"Assets",#N/A,TRUE,"Model";"Liabilities",#N/A,TRUE,"Model";"Tests",#N/A,TRUE,"Model";"Results",#N/A,TRUE,"Model"}</definedName>
    <definedName name="nnnnnnnnnn1_3_1" hidden="1">{"LIBOR",#N/A,TRUE,"Model";"Caps",#N/A,TRUE,"Model";"Assets",#N/A,TRUE,"Model";"Liabilities",#N/A,TRUE,"Model";"Tests",#N/A,TRUE,"Model";"Results",#N/A,TRUE,"Model"}</definedName>
    <definedName name="nnnnnnnnnn1_3_1_1" localSheetId="1" hidden="1">{"LIBOR",#N/A,TRUE,"Model";"Caps",#N/A,TRUE,"Model";"Assets",#N/A,TRUE,"Model";"Liabilities",#N/A,TRUE,"Model";"Tests",#N/A,TRUE,"Model";"Results",#N/A,TRUE,"Model"}</definedName>
    <definedName name="nnnnnnnnnn1_3_1_1" hidden="1">{"LIBOR",#N/A,TRUE,"Model";"Caps",#N/A,TRUE,"Model";"Assets",#N/A,TRUE,"Model";"Liabilities",#N/A,TRUE,"Model";"Tests",#N/A,TRUE,"Model";"Results",#N/A,TRUE,"Model"}</definedName>
    <definedName name="nnnnnnnnnn1_3_1_1_1" localSheetId="1" hidden="1">{"LIBOR",#N/A,TRUE,"Model";"Caps",#N/A,TRUE,"Model";"Assets",#N/A,TRUE,"Model";"Liabilities",#N/A,TRUE,"Model";"Tests",#N/A,TRUE,"Model";"Results",#N/A,TRUE,"Model"}</definedName>
    <definedName name="nnnnnnnnnn1_3_1_1_1" hidden="1">{"LIBOR",#N/A,TRUE,"Model";"Caps",#N/A,TRUE,"Model";"Assets",#N/A,TRUE,"Model";"Liabilities",#N/A,TRUE,"Model";"Tests",#N/A,TRUE,"Model";"Results",#N/A,TRUE,"Model"}</definedName>
    <definedName name="nnnnnnnnnn1_3_2" localSheetId="1" hidden="1">{"LIBOR",#N/A,TRUE,"Model";"Caps",#N/A,TRUE,"Model";"Assets",#N/A,TRUE,"Model";"Liabilities",#N/A,TRUE,"Model";"Tests",#N/A,TRUE,"Model";"Results",#N/A,TRUE,"Model"}</definedName>
    <definedName name="nnnnnnnnnn1_3_2" hidden="1">{"LIBOR",#N/A,TRUE,"Model";"Caps",#N/A,TRUE,"Model";"Assets",#N/A,TRUE,"Model";"Liabilities",#N/A,TRUE,"Model";"Tests",#N/A,TRUE,"Model";"Results",#N/A,TRUE,"Model"}</definedName>
    <definedName name="nnnnnnnnnn1_3_2_1" localSheetId="1" hidden="1">{"LIBOR",#N/A,TRUE,"Model";"Caps",#N/A,TRUE,"Model";"Assets",#N/A,TRUE,"Model";"Liabilities",#N/A,TRUE,"Model";"Tests",#N/A,TRUE,"Model";"Results",#N/A,TRUE,"Model"}</definedName>
    <definedName name="nnnnnnnnnn1_3_2_1" hidden="1">{"LIBOR",#N/A,TRUE,"Model";"Caps",#N/A,TRUE,"Model";"Assets",#N/A,TRUE,"Model";"Liabilities",#N/A,TRUE,"Model";"Tests",#N/A,TRUE,"Model";"Results",#N/A,TRUE,"Model"}</definedName>
    <definedName name="nnnnnnnnnn1_3_3" localSheetId="1" hidden="1">{"LIBOR",#N/A,TRUE,"Model";"Caps",#N/A,TRUE,"Model";"Assets",#N/A,TRUE,"Model";"Liabilities",#N/A,TRUE,"Model";"Tests",#N/A,TRUE,"Model";"Results",#N/A,TRUE,"Model"}</definedName>
    <definedName name="nnnnnnnnnn1_3_3" hidden="1">{"LIBOR",#N/A,TRUE,"Model";"Caps",#N/A,TRUE,"Model";"Assets",#N/A,TRUE,"Model";"Liabilities",#N/A,TRUE,"Model";"Tests",#N/A,TRUE,"Model";"Results",#N/A,TRUE,"Model"}</definedName>
    <definedName name="nnnnnnnnnn1_4" localSheetId="1" hidden="1">{"LIBOR",#N/A,TRUE,"Model";"Caps",#N/A,TRUE,"Model";"Assets",#N/A,TRUE,"Model";"Liabilities",#N/A,TRUE,"Model";"Tests",#N/A,TRUE,"Model";"Results",#N/A,TRUE,"Model"}</definedName>
    <definedName name="nnnnnnnnnn1_4" hidden="1">{"LIBOR",#N/A,TRUE,"Model";"Caps",#N/A,TRUE,"Model";"Assets",#N/A,TRUE,"Model";"Liabilities",#N/A,TRUE,"Model";"Tests",#N/A,TRUE,"Model";"Results",#N/A,TRUE,"Model"}</definedName>
    <definedName name="nnnnnnnnnn1_4_1" localSheetId="1" hidden="1">{"LIBOR",#N/A,TRUE,"Model";"Caps",#N/A,TRUE,"Model";"Assets",#N/A,TRUE,"Model";"Liabilities",#N/A,TRUE,"Model";"Tests",#N/A,TRUE,"Model";"Results",#N/A,TRUE,"Model"}</definedName>
    <definedName name="nnnnnnnnnn1_4_1" hidden="1">{"LIBOR",#N/A,TRUE,"Model";"Caps",#N/A,TRUE,"Model";"Assets",#N/A,TRUE,"Model";"Liabilities",#N/A,TRUE,"Model";"Tests",#N/A,TRUE,"Model";"Results",#N/A,TRUE,"Model"}</definedName>
    <definedName name="nnnnnnnnnn1_4_1_1" localSheetId="1" hidden="1">{"LIBOR",#N/A,TRUE,"Model";"Caps",#N/A,TRUE,"Model";"Assets",#N/A,TRUE,"Model";"Liabilities",#N/A,TRUE,"Model";"Tests",#N/A,TRUE,"Model";"Results",#N/A,TRUE,"Model"}</definedName>
    <definedName name="nnnnnnnnnn1_4_1_1" hidden="1">{"LIBOR",#N/A,TRUE,"Model";"Caps",#N/A,TRUE,"Model";"Assets",#N/A,TRUE,"Model";"Liabilities",#N/A,TRUE,"Model";"Tests",#N/A,TRUE,"Model";"Results",#N/A,TRUE,"Model"}</definedName>
    <definedName name="nnnnnnnnnn1_4_1_1_1" localSheetId="1" hidden="1">{"LIBOR",#N/A,TRUE,"Model";"Caps",#N/A,TRUE,"Model";"Assets",#N/A,TRUE,"Model";"Liabilities",#N/A,TRUE,"Model";"Tests",#N/A,TRUE,"Model";"Results",#N/A,TRUE,"Model"}</definedName>
    <definedName name="nnnnnnnnnn1_4_1_1_1" hidden="1">{"LIBOR",#N/A,TRUE,"Model";"Caps",#N/A,TRUE,"Model";"Assets",#N/A,TRUE,"Model";"Liabilities",#N/A,TRUE,"Model";"Tests",#N/A,TRUE,"Model";"Results",#N/A,TRUE,"Model"}</definedName>
    <definedName name="nnnnnnnnnn1_4_2" localSheetId="1" hidden="1">{"LIBOR",#N/A,TRUE,"Model";"Caps",#N/A,TRUE,"Model";"Assets",#N/A,TRUE,"Model";"Liabilities",#N/A,TRUE,"Model";"Tests",#N/A,TRUE,"Model";"Results",#N/A,TRUE,"Model"}</definedName>
    <definedName name="nnnnnnnnnn1_4_2" hidden="1">{"LIBOR",#N/A,TRUE,"Model";"Caps",#N/A,TRUE,"Model";"Assets",#N/A,TRUE,"Model";"Liabilities",#N/A,TRUE,"Model";"Tests",#N/A,TRUE,"Model";"Results",#N/A,TRUE,"Model"}</definedName>
    <definedName name="nnnnnnnnnn1_4_2_1" localSheetId="1" hidden="1">{"LIBOR",#N/A,TRUE,"Model";"Caps",#N/A,TRUE,"Model";"Assets",#N/A,TRUE,"Model";"Liabilities",#N/A,TRUE,"Model";"Tests",#N/A,TRUE,"Model";"Results",#N/A,TRUE,"Model"}</definedName>
    <definedName name="nnnnnnnnnn1_4_2_1" hidden="1">{"LIBOR",#N/A,TRUE,"Model";"Caps",#N/A,TRUE,"Model";"Assets",#N/A,TRUE,"Model";"Liabilities",#N/A,TRUE,"Model";"Tests",#N/A,TRUE,"Model";"Results",#N/A,TRUE,"Model"}</definedName>
    <definedName name="nnnnnnnnnn1_4_3" localSheetId="1" hidden="1">{"LIBOR",#N/A,TRUE,"Model";"Caps",#N/A,TRUE,"Model";"Assets",#N/A,TRUE,"Model";"Liabilities",#N/A,TRUE,"Model";"Tests",#N/A,TRUE,"Model";"Results",#N/A,TRUE,"Model"}</definedName>
    <definedName name="nnnnnnnnnn1_4_3" hidden="1">{"LIBOR",#N/A,TRUE,"Model";"Caps",#N/A,TRUE,"Model";"Assets",#N/A,TRUE,"Model";"Liabilities",#N/A,TRUE,"Model";"Tests",#N/A,TRUE,"Model";"Results",#N/A,TRUE,"Model"}</definedName>
    <definedName name="nnnnnnnnnn1_5" localSheetId="1" hidden="1">{"LIBOR",#N/A,TRUE,"Model";"Caps",#N/A,TRUE,"Model";"Assets",#N/A,TRUE,"Model";"Liabilities",#N/A,TRUE,"Model";"Tests",#N/A,TRUE,"Model";"Results",#N/A,TRUE,"Model"}</definedName>
    <definedName name="nnnnnnnnnn1_5" hidden="1">{"LIBOR",#N/A,TRUE,"Model";"Caps",#N/A,TRUE,"Model";"Assets",#N/A,TRUE,"Model";"Liabilities",#N/A,TRUE,"Model";"Tests",#N/A,TRUE,"Model";"Results",#N/A,TRUE,"Model"}</definedName>
    <definedName name="nnnnnnnnnn1_5_1" localSheetId="1" hidden="1">{"LIBOR",#N/A,TRUE,"Model";"Caps",#N/A,TRUE,"Model";"Assets",#N/A,TRUE,"Model";"Liabilities",#N/A,TRUE,"Model";"Tests",#N/A,TRUE,"Model";"Results",#N/A,TRUE,"Model"}</definedName>
    <definedName name="nnnnnnnnnn1_5_1" hidden="1">{"LIBOR",#N/A,TRUE,"Model";"Caps",#N/A,TRUE,"Model";"Assets",#N/A,TRUE,"Model";"Liabilities",#N/A,TRUE,"Model";"Tests",#N/A,TRUE,"Model";"Results",#N/A,TRUE,"Model"}</definedName>
    <definedName name="nnnnnnnnnn1_5_1_1" localSheetId="1" hidden="1">{"LIBOR",#N/A,TRUE,"Model";"Caps",#N/A,TRUE,"Model";"Assets",#N/A,TRUE,"Model";"Liabilities",#N/A,TRUE,"Model";"Tests",#N/A,TRUE,"Model";"Results",#N/A,TRUE,"Model"}</definedName>
    <definedName name="nnnnnnnnnn1_5_1_1" hidden="1">{"LIBOR",#N/A,TRUE,"Model";"Caps",#N/A,TRUE,"Model";"Assets",#N/A,TRUE,"Model";"Liabilities",#N/A,TRUE,"Model";"Tests",#N/A,TRUE,"Model";"Results",#N/A,TRUE,"Model"}</definedName>
    <definedName name="nnnnnnnnnn1_5_1_1_1" localSheetId="1" hidden="1">{"LIBOR",#N/A,TRUE,"Model";"Caps",#N/A,TRUE,"Model";"Assets",#N/A,TRUE,"Model";"Liabilities",#N/A,TRUE,"Model";"Tests",#N/A,TRUE,"Model";"Results",#N/A,TRUE,"Model"}</definedName>
    <definedName name="nnnnnnnnnn1_5_1_1_1" hidden="1">{"LIBOR",#N/A,TRUE,"Model";"Caps",#N/A,TRUE,"Model";"Assets",#N/A,TRUE,"Model";"Liabilities",#N/A,TRUE,"Model";"Tests",#N/A,TRUE,"Model";"Results",#N/A,TRUE,"Model"}</definedName>
    <definedName name="nnnnnnnnnn1_5_2" localSheetId="1" hidden="1">{"LIBOR",#N/A,TRUE,"Model";"Caps",#N/A,TRUE,"Model";"Assets",#N/A,TRUE,"Model";"Liabilities",#N/A,TRUE,"Model";"Tests",#N/A,TRUE,"Model";"Results",#N/A,TRUE,"Model"}</definedName>
    <definedName name="nnnnnnnnnn1_5_2" hidden="1">{"LIBOR",#N/A,TRUE,"Model";"Caps",#N/A,TRUE,"Model";"Assets",#N/A,TRUE,"Model";"Liabilities",#N/A,TRUE,"Model";"Tests",#N/A,TRUE,"Model";"Results",#N/A,TRUE,"Model"}</definedName>
    <definedName name="nnnnnnnnnn1_5_2_1" localSheetId="1" hidden="1">{"LIBOR",#N/A,TRUE,"Model";"Caps",#N/A,TRUE,"Model";"Assets",#N/A,TRUE,"Model";"Liabilities",#N/A,TRUE,"Model";"Tests",#N/A,TRUE,"Model";"Results",#N/A,TRUE,"Model"}</definedName>
    <definedName name="nnnnnnnnnn1_5_2_1" hidden="1">{"LIBOR",#N/A,TRUE,"Model";"Caps",#N/A,TRUE,"Model";"Assets",#N/A,TRUE,"Model";"Liabilities",#N/A,TRUE,"Model";"Tests",#N/A,TRUE,"Model";"Results",#N/A,TRUE,"Model"}</definedName>
    <definedName name="nnnnnnnnnn1_5_3" localSheetId="1" hidden="1">{"LIBOR",#N/A,TRUE,"Model";"Caps",#N/A,TRUE,"Model";"Assets",#N/A,TRUE,"Model";"Liabilities",#N/A,TRUE,"Model";"Tests",#N/A,TRUE,"Model";"Results",#N/A,TRUE,"Model"}</definedName>
    <definedName name="nnnnnnnnnn1_5_3" hidden="1">{"LIBOR",#N/A,TRUE,"Model";"Caps",#N/A,TRUE,"Model";"Assets",#N/A,TRUE,"Model";"Liabilities",#N/A,TRUE,"Model";"Tests",#N/A,TRUE,"Model";"Results",#N/A,TRUE,"Model"}</definedName>
    <definedName name="nnnnnnnnnnnnnn" localSheetId="1" hidden="1">{"LIBOR",#N/A,TRUE,"Model";"Caps",#N/A,TRUE,"Model";"Assets",#N/A,TRUE,"Model";"Liabilities",#N/A,TRUE,"Model";"Tests",#N/A,TRUE,"Model";"Results",#N/A,TRUE,"Model"}</definedName>
    <definedName name="nnnnnnnnnnnnnn" hidden="1">{"LIBOR",#N/A,TRUE,"Model";"Caps",#N/A,TRUE,"Model";"Assets",#N/A,TRUE,"Model";"Liabilities",#N/A,TRUE,"Model";"Tests",#N/A,TRUE,"Model";"Results",#N/A,TRUE,"Model"}</definedName>
    <definedName name="nnnnnnnnnnnnnn_1" localSheetId="1" hidden="1">{"LIBOR",#N/A,TRUE,"Model";"Caps",#N/A,TRUE,"Model";"Assets",#N/A,TRUE,"Model";"Liabilities",#N/A,TRUE,"Model";"Tests",#N/A,TRUE,"Model";"Results",#N/A,TRUE,"Model"}</definedName>
    <definedName name="nnnnnnnnnnnnnn_1" hidden="1">{"LIBOR",#N/A,TRUE,"Model";"Caps",#N/A,TRUE,"Model";"Assets",#N/A,TRUE,"Model";"Liabilities",#N/A,TRUE,"Model";"Tests",#N/A,TRUE,"Model";"Results",#N/A,TRUE,"Model"}</definedName>
    <definedName name="nnnnnnnnnnnnnn_1_1" localSheetId="1" hidden="1">{"LIBOR",#N/A,TRUE,"Model";"Caps",#N/A,TRUE,"Model";"Assets",#N/A,TRUE,"Model";"Liabilities",#N/A,TRUE,"Model";"Tests",#N/A,TRUE,"Model";"Results",#N/A,TRUE,"Model"}</definedName>
    <definedName name="nnnnnnnnnnnnnn_1_1" hidden="1">{"LIBOR",#N/A,TRUE,"Model";"Caps",#N/A,TRUE,"Model";"Assets",#N/A,TRUE,"Model";"Liabilities",#N/A,TRUE,"Model";"Tests",#N/A,TRUE,"Model";"Results",#N/A,TRUE,"Model"}</definedName>
    <definedName name="nnnnnnnnnnnnnn_1_1_1" localSheetId="1" hidden="1">{"LIBOR",#N/A,TRUE,"Model";"Caps",#N/A,TRUE,"Model";"Assets",#N/A,TRUE,"Model";"Liabilities",#N/A,TRUE,"Model";"Tests",#N/A,TRUE,"Model";"Results",#N/A,TRUE,"Model"}</definedName>
    <definedName name="nnnnnnnnnnnnnn_1_1_1" hidden="1">{"LIBOR",#N/A,TRUE,"Model";"Caps",#N/A,TRUE,"Model";"Assets",#N/A,TRUE,"Model";"Liabilities",#N/A,TRUE,"Model";"Tests",#N/A,TRUE,"Model";"Results",#N/A,TRUE,"Model"}</definedName>
    <definedName name="nnnnnnnnnnnnnn_1_1_1_1" localSheetId="1" hidden="1">{"LIBOR",#N/A,TRUE,"Model";"Caps",#N/A,TRUE,"Model";"Assets",#N/A,TRUE,"Model";"Liabilities",#N/A,TRUE,"Model";"Tests",#N/A,TRUE,"Model";"Results",#N/A,TRUE,"Model"}</definedName>
    <definedName name="nnnnnnnnnnnnnn_1_1_1_1" hidden="1">{"LIBOR",#N/A,TRUE,"Model";"Caps",#N/A,TRUE,"Model";"Assets",#N/A,TRUE,"Model";"Liabilities",#N/A,TRUE,"Model";"Tests",#N/A,TRUE,"Model";"Results",#N/A,TRUE,"Model"}</definedName>
    <definedName name="nnnnnnnnnnnnnn_1_2" localSheetId="1" hidden="1">{"LIBOR",#N/A,TRUE,"Model";"Caps",#N/A,TRUE,"Model";"Assets",#N/A,TRUE,"Model";"Liabilities",#N/A,TRUE,"Model";"Tests",#N/A,TRUE,"Model";"Results",#N/A,TRUE,"Model"}</definedName>
    <definedName name="nnnnnnnnnnnnnn_1_2" hidden="1">{"LIBOR",#N/A,TRUE,"Model";"Caps",#N/A,TRUE,"Model";"Assets",#N/A,TRUE,"Model";"Liabilities",#N/A,TRUE,"Model";"Tests",#N/A,TRUE,"Model";"Results",#N/A,TRUE,"Model"}</definedName>
    <definedName name="nnnnnnnnnnnnnn_1_2_1" localSheetId="1" hidden="1">{"LIBOR",#N/A,TRUE,"Model";"Caps",#N/A,TRUE,"Model";"Assets",#N/A,TRUE,"Model";"Liabilities",#N/A,TRUE,"Model";"Tests",#N/A,TRUE,"Model";"Results",#N/A,TRUE,"Model"}</definedName>
    <definedName name="nnnnnnnnnnnnnn_1_2_1" hidden="1">{"LIBOR",#N/A,TRUE,"Model";"Caps",#N/A,TRUE,"Model";"Assets",#N/A,TRUE,"Model";"Liabilities",#N/A,TRUE,"Model";"Tests",#N/A,TRUE,"Model";"Results",#N/A,TRUE,"Model"}</definedName>
    <definedName name="nnnnnnnnnnnnnn_1_3" localSheetId="1" hidden="1">{"LIBOR",#N/A,TRUE,"Model";"Caps",#N/A,TRUE,"Model";"Assets",#N/A,TRUE,"Model";"Liabilities",#N/A,TRUE,"Model";"Tests",#N/A,TRUE,"Model";"Results",#N/A,TRUE,"Model"}</definedName>
    <definedName name="nnnnnnnnnnnnnn_1_3" hidden="1">{"LIBOR",#N/A,TRUE,"Model";"Caps",#N/A,TRUE,"Model";"Assets",#N/A,TRUE,"Model";"Liabilities",#N/A,TRUE,"Model";"Tests",#N/A,TRUE,"Model";"Results",#N/A,TRUE,"Model"}</definedName>
    <definedName name="nnnnnnnnnnnnnn_1_3_1" localSheetId="1" hidden="1">{"LIBOR",#N/A,TRUE,"Model";"Caps",#N/A,TRUE,"Model";"Assets",#N/A,TRUE,"Model";"Liabilities",#N/A,TRUE,"Model";"Tests",#N/A,TRUE,"Model";"Results",#N/A,TRUE,"Model"}</definedName>
    <definedName name="nnnnnnnnnnnnnn_1_3_1" hidden="1">{"LIBOR",#N/A,TRUE,"Model";"Caps",#N/A,TRUE,"Model";"Assets",#N/A,TRUE,"Model";"Liabilities",#N/A,TRUE,"Model";"Tests",#N/A,TRUE,"Model";"Results",#N/A,TRUE,"Model"}</definedName>
    <definedName name="nnnnnnnnnnnnnn_1_4" localSheetId="1" hidden="1">{"LIBOR",#N/A,TRUE,"Model";"Caps",#N/A,TRUE,"Model";"Assets",#N/A,TRUE,"Model";"Liabilities",#N/A,TRUE,"Model";"Tests",#N/A,TRUE,"Model";"Results",#N/A,TRUE,"Model"}</definedName>
    <definedName name="nnnnnnnnnnnnnn_1_4" hidden="1">{"LIBOR",#N/A,TRUE,"Model";"Caps",#N/A,TRUE,"Model";"Assets",#N/A,TRUE,"Model";"Liabilities",#N/A,TRUE,"Model";"Tests",#N/A,TRUE,"Model";"Results",#N/A,TRUE,"Model"}</definedName>
    <definedName name="nnnnnnnnnnnnnn_2" localSheetId="1" hidden="1">{"LIBOR",#N/A,TRUE,"Model";"Caps",#N/A,TRUE,"Model";"Assets",#N/A,TRUE,"Model";"Liabilities",#N/A,TRUE,"Model";"Tests",#N/A,TRUE,"Model";"Results",#N/A,TRUE,"Model"}</definedName>
    <definedName name="nnnnnnnnnnnnnn_2" hidden="1">{"LIBOR",#N/A,TRUE,"Model";"Caps",#N/A,TRUE,"Model";"Assets",#N/A,TRUE,"Model";"Liabilities",#N/A,TRUE,"Model";"Tests",#N/A,TRUE,"Model";"Results",#N/A,TRUE,"Model"}</definedName>
    <definedName name="nnnnnnnnnnnnnn_2_1" localSheetId="1" hidden="1">{"LIBOR",#N/A,TRUE,"Model";"Caps",#N/A,TRUE,"Model";"Assets",#N/A,TRUE,"Model";"Liabilities",#N/A,TRUE,"Model";"Tests",#N/A,TRUE,"Model";"Results",#N/A,TRUE,"Model"}</definedName>
    <definedName name="nnnnnnnnnnnnnn_2_1" hidden="1">{"LIBOR",#N/A,TRUE,"Model";"Caps",#N/A,TRUE,"Model";"Assets",#N/A,TRUE,"Model";"Liabilities",#N/A,TRUE,"Model";"Tests",#N/A,TRUE,"Model";"Results",#N/A,TRUE,"Model"}</definedName>
    <definedName name="nnnnnnnnnnnnnn_2_1_1" localSheetId="1" hidden="1">{"LIBOR",#N/A,TRUE,"Model";"Caps",#N/A,TRUE,"Model";"Assets",#N/A,TRUE,"Model";"Liabilities",#N/A,TRUE,"Model";"Tests",#N/A,TRUE,"Model";"Results",#N/A,TRUE,"Model"}</definedName>
    <definedName name="nnnnnnnnnnnnnn_2_1_1" hidden="1">{"LIBOR",#N/A,TRUE,"Model";"Caps",#N/A,TRUE,"Model";"Assets",#N/A,TRUE,"Model";"Liabilities",#N/A,TRUE,"Model";"Tests",#N/A,TRUE,"Model";"Results",#N/A,TRUE,"Model"}</definedName>
    <definedName name="nnnnnnnnnnnnnn_2_1_1_1" localSheetId="1" hidden="1">{"LIBOR",#N/A,TRUE,"Model";"Caps",#N/A,TRUE,"Model";"Assets",#N/A,TRUE,"Model";"Liabilities",#N/A,TRUE,"Model";"Tests",#N/A,TRUE,"Model";"Results",#N/A,TRUE,"Model"}</definedName>
    <definedName name="nnnnnnnnnnnnnn_2_1_1_1" hidden="1">{"LIBOR",#N/A,TRUE,"Model";"Caps",#N/A,TRUE,"Model";"Assets",#N/A,TRUE,"Model";"Liabilities",#N/A,TRUE,"Model";"Tests",#N/A,TRUE,"Model";"Results",#N/A,TRUE,"Model"}</definedName>
    <definedName name="nnnnnnnnnnnnnn_2_2" localSheetId="1" hidden="1">{"LIBOR",#N/A,TRUE,"Model";"Caps",#N/A,TRUE,"Model";"Assets",#N/A,TRUE,"Model";"Liabilities",#N/A,TRUE,"Model";"Tests",#N/A,TRUE,"Model";"Results",#N/A,TRUE,"Model"}</definedName>
    <definedName name="nnnnnnnnnnnnnn_2_2" hidden="1">{"LIBOR",#N/A,TRUE,"Model";"Caps",#N/A,TRUE,"Model";"Assets",#N/A,TRUE,"Model";"Liabilities",#N/A,TRUE,"Model";"Tests",#N/A,TRUE,"Model";"Results",#N/A,TRUE,"Model"}</definedName>
    <definedName name="nnnnnnnnnnnnnn_2_2_1" localSheetId="1" hidden="1">{"LIBOR",#N/A,TRUE,"Model";"Caps",#N/A,TRUE,"Model";"Assets",#N/A,TRUE,"Model";"Liabilities",#N/A,TRUE,"Model";"Tests",#N/A,TRUE,"Model";"Results",#N/A,TRUE,"Model"}</definedName>
    <definedName name="nnnnnnnnnnnnnn_2_2_1" hidden="1">{"LIBOR",#N/A,TRUE,"Model";"Caps",#N/A,TRUE,"Model";"Assets",#N/A,TRUE,"Model";"Liabilities",#N/A,TRUE,"Model";"Tests",#N/A,TRUE,"Model";"Results",#N/A,TRUE,"Model"}</definedName>
    <definedName name="nnnnnnnnnnnnnn_2_3" localSheetId="1" hidden="1">{"LIBOR",#N/A,TRUE,"Model";"Caps",#N/A,TRUE,"Model";"Assets",#N/A,TRUE,"Model";"Liabilities",#N/A,TRUE,"Model";"Tests",#N/A,TRUE,"Model";"Results",#N/A,TRUE,"Model"}</definedName>
    <definedName name="nnnnnnnnnnnnnn_2_3" hidden="1">{"LIBOR",#N/A,TRUE,"Model";"Caps",#N/A,TRUE,"Model";"Assets",#N/A,TRUE,"Model";"Liabilities",#N/A,TRUE,"Model";"Tests",#N/A,TRUE,"Model";"Results",#N/A,TRUE,"Model"}</definedName>
    <definedName name="nnnnnnnnnnnnnn_3" localSheetId="1" hidden="1">{"LIBOR",#N/A,TRUE,"Model";"Caps",#N/A,TRUE,"Model";"Assets",#N/A,TRUE,"Model";"Liabilities",#N/A,TRUE,"Model";"Tests",#N/A,TRUE,"Model";"Results",#N/A,TRUE,"Model"}</definedName>
    <definedName name="nnnnnnnnnnnnnn_3" hidden="1">{"LIBOR",#N/A,TRUE,"Model";"Caps",#N/A,TRUE,"Model";"Assets",#N/A,TRUE,"Model";"Liabilities",#N/A,TRUE,"Model";"Tests",#N/A,TRUE,"Model";"Results",#N/A,TRUE,"Model"}</definedName>
    <definedName name="nnnnnnnnnnnnnn_3_1" localSheetId="1" hidden="1">{"LIBOR",#N/A,TRUE,"Model";"Caps",#N/A,TRUE,"Model";"Assets",#N/A,TRUE,"Model";"Liabilities",#N/A,TRUE,"Model";"Tests",#N/A,TRUE,"Model";"Results",#N/A,TRUE,"Model"}</definedName>
    <definedName name="nnnnnnnnnnnnnn_3_1" hidden="1">{"LIBOR",#N/A,TRUE,"Model";"Caps",#N/A,TRUE,"Model";"Assets",#N/A,TRUE,"Model";"Liabilities",#N/A,TRUE,"Model";"Tests",#N/A,TRUE,"Model";"Results",#N/A,TRUE,"Model"}</definedName>
    <definedName name="nnnnnnnnnnnnnn_3_1_1" localSheetId="1" hidden="1">{"LIBOR",#N/A,TRUE,"Model";"Caps",#N/A,TRUE,"Model";"Assets",#N/A,TRUE,"Model";"Liabilities",#N/A,TRUE,"Model";"Tests",#N/A,TRUE,"Model";"Results",#N/A,TRUE,"Model"}</definedName>
    <definedName name="nnnnnnnnnnnnnn_3_1_1" hidden="1">{"LIBOR",#N/A,TRUE,"Model";"Caps",#N/A,TRUE,"Model";"Assets",#N/A,TRUE,"Model";"Liabilities",#N/A,TRUE,"Model";"Tests",#N/A,TRUE,"Model";"Results",#N/A,TRUE,"Model"}</definedName>
    <definedName name="nnnnnnnnnnnnnn_3_1_1_1" localSheetId="1" hidden="1">{"LIBOR",#N/A,TRUE,"Model";"Caps",#N/A,TRUE,"Model";"Assets",#N/A,TRUE,"Model";"Liabilities",#N/A,TRUE,"Model";"Tests",#N/A,TRUE,"Model";"Results",#N/A,TRUE,"Model"}</definedName>
    <definedName name="nnnnnnnnnnnnnn_3_1_1_1" hidden="1">{"LIBOR",#N/A,TRUE,"Model";"Caps",#N/A,TRUE,"Model";"Assets",#N/A,TRUE,"Model";"Liabilities",#N/A,TRUE,"Model";"Tests",#N/A,TRUE,"Model";"Results",#N/A,TRUE,"Model"}</definedName>
    <definedName name="nnnnnnnnnnnnnn_3_2" localSheetId="1" hidden="1">{"LIBOR",#N/A,TRUE,"Model";"Caps",#N/A,TRUE,"Model";"Assets",#N/A,TRUE,"Model";"Liabilities",#N/A,TRUE,"Model";"Tests",#N/A,TRUE,"Model";"Results",#N/A,TRUE,"Model"}</definedName>
    <definedName name="nnnnnnnnnnnnnn_3_2" hidden="1">{"LIBOR",#N/A,TRUE,"Model";"Caps",#N/A,TRUE,"Model";"Assets",#N/A,TRUE,"Model";"Liabilities",#N/A,TRUE,"Model";"Tests",#N/A,TRUE,"Model";"Results",#N/A,TRUE,"Model"}</definedName>
    <definedName name="nnnnnnnnnnnnnn_3_2_1" localSheetId="1" hidden="1">{"LIBOR",#N/A,TRUE,"Model";"Caps",#N/A,TRUE,"Model";"Assets",#N/A,TRUE,"Model";"Liabilities",#N/A,TRUE,"Model";"Tests",#N/A,TRUE,"Model";"Results",#N/A,TRUE,"Model"}</definedName>
    <definedName name="nnnnnnnnnnnnnn_3_2_1" hidden="1">{"LIBOR",#N/A,TRUE,"Model";"Caps",#N/A,TRUE,"Model";"Assets",#N/A,TRUE,"Model";"Liabilities",#N/A,TRUE,"Model";"Tests",#N/A,TRUE,"Model";"Results",#N/A,TRUE,"Model"}</definedName>
    <definedName name="nnnnnnnnnnnnnn_3_3" localSheetId="1" hidden="1">{"LIBOR",#N/A,TRUE,"Model";"Caps",#N/A,TRUE,"Model";"Assets",#N/A,TRUE,"Model";"Liabilities",#N/A,TRUE,"Model";"Tests",#N/A,TRUE,"Model";"Results",#N/A,TRUE,"Model"}</definedName>
    <definedName name="nnnnnnnnnnnnnn_3_3" hidden="1">{"LIBOR",#N/A,TRUE,"Model";"Caps",#N/A,TRUE,"Model";"Assets",#N/A,TRUE,"Model";"Liabilities",#N/A,TRUE,"Model";"Tests",#N/A,TRUE,"Model";"Results",#N/A,TRUE,"Model"}</definedName>
    <definedName name="nnnnnnnnnnnnnn_4" localSheetId="1" hidden="1">{"LIBOR",#N/A,TRUE,"Model";"Caps",#N/A,TRUE,"Model";"Assets",#N/A,TRUE,"Model";"Liabilities",#N/A,TRUE,"Model";"Tests",#N/A,TRUE,"Model";"Results",#N/A,TRUE,"Model"}</definedName>
    <definedName name="nnnnnnnnnnnnnn_4" hidden="1">{"LIBOR",#N/A,TRUE,"Model";"Caps",#N/A,TRUE,"Model";"Assets",#N/A,TRUE,"Model";"Liabilities",#N/A,TRUE,"Model";"Tests",#N/A,TRUE,"Model";"Results",#N/A,TRUE,"Model"}</definedName>
    <definedName name="nnnnnnnnnnnnnn_4_1" localSheetId="1" hidden="1">{"LIBOR",#N/A,TRUE,"Model";"Caps",#N/A,TRUE,"Model";"Assets",#N/A,TRUE,"Model";"Liabilities",#N/A,TRUE,"Model";"Tests",#N/A,TRUE,"Model";"Results",#N/A,TRUE,"Model"}</definedName>
    <definedName name="nnnnnnnnnnnnnn_4_1" hidden="1">{"LIBOR",#N/A,TRUE,"Model";"Caps",#N/A,TRUE,"Model";"Assets",#N/A,TRUE,"Model";"Liabilities",#N/A,TRUE,"Model";"Tests",#N/A,TRUE,"Model";"Results",#N/A,TRUE,"Model"}</definedName>
    <definedName name="nnnnnnnnnnnnnn_4_1_1" localSheetId="1" hidden="1">{"LIBOR",#N/A,TRUE,"Model";"Caps",#N/A,TRUE,"Model";"Assets",#N/A,TRUE,"Model";"Liabilities",#N/A,TRUE,"Model";"Tests",#N/A,TRUE,"Model";"Results",#N/A,TRUE,"Model"}</definedName>
    <definedName name="nnnnnnnnnnnnnn_4_1_1" hidden="1">{"LIBOR",#N/A,TRUE,"Model";"Caps",#N/A,TRUE,"Model";"Assets",#N/A,TRUE,"Model";"Liabilities",#N/A,TRUE,"Model";"Tests",#N/A,TRUE,"Model";"Results",#N/A,TRUE,"Model"}</definedName>
    <definedName name="nnnnnnnnnnnnnn_4_1_1_1" localSheetId="1" hidden="1">{"LIBOR",#N/A,TRUE,"Model";"Caps",#N/A,TRUE,"Model";"Assets",#N/A,TRUE,"Model";"Liabilities",#N/A,TRUE,"Model";"Tests",#N/A,TRUE,"Model";"Results",#N/A,TRUE,"Model"}</definedName>
    <definedName name="nnnnnnnnnnnnnn_4_1_1_1" hidden="1">{"LIBOR",#N/A,TRUE,"Model";"Caps",#N/A,TRUE,"Model";"Assets",#N/A,TRUE,"Model";"Liabilities",#N/A,TRUE,"Model";"Tests",#N/A,TRUE,"Model";"Results",#N/A,TRUE,"Model"}</definedName>
    <definedName name="nnnnnnnnnnnnnn_4_2" localSheetId="1" hidden="1">{"LIBOR",#N/A,TRUE,"Model";"Caps",#N/A,TRUE,"Model";"Assets",#N/A,TRUE,"Model";"Liabilities",#N/A,TRUE,"Model";"Tests",#N/A,TRUE,"Model";"Results",#N/A,TRUE,"Model"}</definedName>
    <definedName name="nnnnnnnnnnnnnn_4_2" hidden="1">{"LIBOR",#N/A,TRUE,"Model";"Caps",#N/A,TRUE,"Model";"Assets",#N/A,TRUE,"Model";"Liabilities",#N/A,TRUE,"Model";"Tests",#N/A,TRUE,"Model";"Results",#N/A,TRUE,"Model"}</definedName>
    <definedName name="nnnnnnnnnnnnnn_4_2_1" localSheetId="1" hidden="1">{"LIBOR",#N/A,TRUE,"Model";"Caps",#N/A,TRUE,"Model";"Assets",#N/A,TRUE,"Model";"Liabilities",#N/A,TRUE,"Model";"Tests",#N/A,TRUE,"Model";"Results",#N/A,TRUE,"Model"}</definedName>
    <definedName name="nnnnnnnnnnnnnn_4_2_1" hidden="1">{"LIBOR",#N/A,TRUE,"Model";"Caps",#N/A,TRUE,"Model";"Assets",#N/A,TRUE,"Model";"Liabilities",#N/A,TRUE,"Model";"Tests",#N/A,TRUE,"Model";"Results",#N/A,TRUE,"Model"}</definedName>
    <definedName name="nnnnnnnnnnnnnn_4_3" localSheetId="1" hidden="1">{"LIBOR",#N/A,TRUE,"Model";"Caps",#N/A,TRUE,"Model";"Assets",#N/A,TRUE,"Model";"Liabilities",#N/A,TRUE,"Model";"Tests",#N/A,TRUE,"Model";"Results",#N/A,TRUE,"Model"}</definedName>
    <definedName name="nnnnnnnnnnnnnn_4_3" hidden="1">{"LIBOR",#N/A,TRUE,"Model";"Caps",#N/A,TRUE,"Model";"Assets",#N/A,TRUE,"Model";"Liabilities",#N/A,TRUE,"Model";"Tests",#N/A,TRUE,"Model";"Results",#N/A,TRUE,"Model"}</definedName>
    <definedName name="nnnnnnnnnnnnnn_5" localSheetId="1" hidden="1">{"LIBOR",#N/A,TRUE,"Model";"Caps",#N/A,TRUE,"Model";"Assets",#N/A,TRUE,"Model";"Liabilities",#N/A,TRUE,"Model";"Tests",#N/A,TRUE,"Model";"Results",#N/A,TRUE,"Model"}</definedName>
    <definedName name="nnnnnnnnnnnnnn_5" hidden="1">{"LIBOR",#N/A,TRUE,"Model";"Caps",#N/A,TRUE,"Model";"Assets",#N/A,TRUE,"Model";"Liabilities",#N/A,TRUE,"Model";"Tests",#N/A,TRUE,"Model";"Results",#N/A,TRUE,"Model"}</definedName>
    <definedName name="nnnnnnnnnnnnnn_5_1" localSheetId="1" hidden="1">{"LIBOR",#N/A,TRUE,"Model";"Caps",#N/A,TRUE,"Model";"Assets",#N/A,TRUE,"Model";"Liabilities",#N/A,TRUE,"Model";"Tests",#N/A,TRUE,"Model";"Results",#N/A,TRUE,"Model"}</definedName>
    <definedName name="nnnnnnnnnnnnnn_5_1" hidden="1">{"LIBOR",#N/A,TRUE,"Model";"Caps",#N/A,TRUE,"Model";"Assets",#N/A,TRUE,"Model";"Liabilities",#N/A,TRUE,"Model";"Tests",#N/A,TRUE,"Model";"Results",#N/A,TRUE,"Model"}</definedName>
    <definedName name="nnnnnnnnnnnnnn_5_1_1" localSheetId="1" hidden="1">{"LIBOR",#N/A,TRUE,"Model";"Caps",#N/A,TRUE,"Model";"Assets",#N/A,TRUE,"Model";"Liabilities",#N/A,TRUE,"Model";"Tests",#N/A,TRUE,"Model";"Results",#N/A,TRUE,"Model"}</definedName>
    <definedName name="nnnnnnnnnnnnnn_5_1_1" hidden="1">{"LIBOR",#N/A,TRUE,"Model";"Caps",#N/A,TRUE,"Model";"Assets",#N/A,TRUE,"Model";"Liabilities",#N/A,TRUE,"Model";"Tests",#N/A,TRUE,"Model";"Results",#N/A,TRUE,"Model"}</definedName>
    <definedName name="nnnnnnnnnnnnnn_5_1_1_1" localSheetId="1" hidden="1">{"LIBOR",#N/A,TRUE,"Model";"Caps",#N/A,TRUE,"Model";"Assets",#N/A,TRUE,"Model";"Liabilities",#N/A,TRUE,"Model";"Tests",#N/A,TRUE,"Model";"Results",#N/A,TRUE,"Model"}</definedName>
    <definedName name="nnnnnnnnnnnnnn_5_1_1_1" hidden="1">{"LIBOR",#N/A,TRUE,"Model";"Caps",#N/A,TRUE,"Model";"Assets",#N/A,TRUE,"Model";"Liabilities",#N/A,TRUE,"Model";"Tests",#N/A,TRUE,"Model";"Results",#N/A,TRUE,"Model"}</definedName>
    <definedName name="nnnnnnnnnnnnnn_5_2" localSheetId="1" hidden="1">{"LIBOR",#N/A,TRUE,"Model";"Caps",#N/A,TRUE,"Model";"Assets",#N/A,TRUE,"Model";"Liabilities",#N/A,TRUE,"Model";"Tests",#N/A,TRUE,"Model";"Results",#N/A,TRUE,"Model"}</definedName>
    <definedName name="nnnnnnnnnnnnnn_5_2" hidden="1">{"LIBOR",#N/A,TRUE,"Model";"Caps",#N/A,TRUE,"Model";"Assets",#N/A,TRUE,"Model";"Liabilities",#N/A,TRUE,"Model";"Tests",#N/A,TRUE,"Model";"Results",#N/A,TRUE,"Model"}</definedName>
    <definedName name="nnnnnnnnnnnnnn_5_2_1" localSheetId="1" hidden="1">{"LIBOR",#N/A,TRUE,"Model";"Caps",#N/A,TRUE,"Model";"Assets",#N/A,TRUE,"Model";"Liabilities",#N/A,TRUE,"Model";"Tests",#N/A,TRUE,"Model";"Results",#N/A,TRUE,"Model"}</definedName>
    <definedName name="nnnnnnnnnnnnnn_5_2_1" hidden="1">{"LIBOR",#N/A,TRUE,"Model";"Caps",#N/A,TRUE,"Model";"Assets",#N/A,TRUE,"Model";"Liabilities",#N/A,TRUE,"Model";"Tests",#N/A,TRUE,"Model";"Results",#N/A,TRUE,"Model"}</definedName>
    <definedName name="nnnnnnnnnnnnnn_5_3" localSheetId="1" hidden="1">{"LIBOR",#N/A,TRUE,"Model";"Caps",#N/A,TRUE,"Model";"Assets",#N/A,TRUE,"Model";"Liabilities",#N/A,TRUE,"Model";"Tests",#N/A,TRUE,"Model";"Results",#N/A,TRUE,"Model"}</definedName>
    <definedName name="nnnnnnnnnnnnnn_5_3" hidden="1">{"LIBOR",#N/A,TRUE,"Model";"Caps",#N/A,TRUE,"Model";"Assets",#N/A,TRUE,"Model";"Liabilities",#N/A,TRUE,"Model";"Tests",#N/A,TRUE,"Model";"Results",#N/A,TRUE,"Model"}</definedName>
    <definedName name="nnnnnnnnnnnnnnnnnnn" localSheetId="1"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nnnnnnnnnnnnnnnnnn_1" localSheetId="1" hidden="1">{"LIBOR",#N/A,TRUE,"Model";"Caps",#N/A,TRUE,"Model";"Assets",#N/A,TRUE,"Model";"Liabilities",#N/A,TRUE,"Model";"Tests",#N/A,TRUE,"Model";"Results",#N/A,TRUE,"Model"}</definedName>
    <definedName name="nnnnnnnnnnnnnnnnnnn_1" hidden="1">{"LIBOR",#N/A,TRUE,"Model";"Caps",#N/A,TRUE,"Model";"Assets",#N/A,TRUE,"Model";"Liabilities",#N/A,TRUE,"Model";"Tests",#N/A,TRUE,"Model";"Results",#N/A,TRUE,"Model"}</definedName>
    <definedName name="nnnnnnnnnnnnnnnnnnn_1_1" localSheetId="1" hidden="1">{"LIBOR",#N/A,TRUE,"Model";"Caps",#N/A,TRUE,"Model";"Assets",#N/A,TRUE,"Model";"Liabilities",#N/A,TRUE,"Model";"Tests",#N/A,TRUE,"Model";"Results",#N/A,TRUE,"Model"}</definedName>
    <definedName name="nnnnnnnnnnnnnnnnnnn_1_1" hidden="1">{"LIBOR",#N/A,TRUE,"Model";"Caps",#N/A,TRUE,"Model";"Assets",#N/A,TRUE,"Model";"Liabilities",#N/A,TRUE,"Model";"Tests",#N/A,TRUE,"Model";"Results",#N/A,TRUE,"Model"}</definedName>
    <definedName name="nnnnnnnnnnnnnnnnnnn_1_1_1" localSheetId="1" hidden="1">{"LIBOR",#N/A,TRUE,"Model";"Caps",#N/A,TRUE,"Model";"Assets",#N/A,TRUE,"Model";"Liabilities",#N/A,TRUE,"Model";"Tests",#N/A,TRUE,"Model";"Results",#N/A,TRUE,"Model"}</definedName>
    <definedName name="nnnnnnnnnnnnnnnnnnn_1_1_1" hidden="1">{"LIBOR",#N/A,TRUE,"Model";"Caps",#N/A,TRUE,"Model";"Assets",#N/A,TRUE,"Model";"Liabilities",#N/A,TRUE,"Model";"Tests",#N/A,TRUE,"Model";"Results",#N/A,TRUE,"Model"}</definedName>
    <definedName name="nnnnnnnnnnnnnnnnnnn_1_1_1_1" localSheetId="1" hidden="1">{"LIBOR",#N/A,TRUE,"Model";"Caps",#N/A,TRUE,"Model";"Assets",#N/A,TRUE,"Model";"Liabilities",#N/A,TRUE,"Model";"Tests",#N/A,TRUE,"Model";"Results",#N/A,TRUE,"Model"}</definedName>
    <definedName name="nnnnnnnnnnnnnnnnnnn_1_1_1_1" hidden="1">{"LIBOR",#N/A,TRUE,"Model";"Caps",#N/A,TRUE,"Model";"Assets",#N/A,TRUE,"Model";"Liabilities",#N/A,TRUE,"Model";"Tests",#N/A,TRUE,"Model";"Results",#N/A,TRUE,"Model"}</definedName>
    <definedName name="nnnnnnnnnnnnnnnnnnn_1_2" localSheetId="1" hidden="1">{"LIBOR",#N/A,TRUE,"Model";"Caps",#N/A,TRUE,"Model";"Assets",#N/A,TRUE,"Model";"Liabilities",#N/A,TRUE,"Model";"Tests",#N/A,TRUE,"Model";"Results",#N/A,TRUE,"Model"}</definedName>
    <definedName name="nnnnnnnnnnnnnnnnnnn_1_2" hidden="1">{"LIBOR",#N/A,TRUE,"Model";"Caps",#N/A,TRUE,"Model";"Assets",#N/A,TRUE,"Model";"Liabilities",#N/A,TRUE,"Model";"Tests",#N/A,TRUE,"Model";"Results",#N/A,TRUE,"Model"}</definedName>
    <definedName name="nnnnnnnnnnnnnnnnnnn_1_2_1" localSheetId="1" hidden="1">{"LIBOR",#N/A,TRUE,"Model";"Caps",#N/A,TRUE,"Model";"Assets",#N/A,TRUE,"Model";"Liabilities",#N/A,TRUE,"Model";"Tests",#N/A,TRUE,"Model";"Results",#N/A,TRUE,"Model"}</definedName>
    <definedName name="nnnnnnnnnnnnnnnnnnn_1_2_1" hidden="1">{"LIBOR",#N/A,TRUE,"Model";"Caps",#N/A,TRUE,"Model";"Assets",#N/A,TRUE,"Model";"Liabilities",#N/A,TRUE,"Model";"Tests",#N/A,TRUE,"Model";"Results",#N/A,TRUE,"Model"}</definedName>
    <definedName name="nnnnnnnnnnnnnnnnnnn_1_3" localSheetId="1" hidden="1">{"LIBOR",#N/A,TRUE,"Model";"Caps",#N/A,TRUE,"Model";"Assets",#N/A,TRUE,"Model";"Liabilities",#N/A,TRUE,"Model";"Tests",#N/A,TRUE,"Model";"Results",#N/A,TRUE,"Model"}</definedName>
    <definedName name="nnnnnnnnnnnnnnnnnnn_1_3" hidden="1">{"LIBOR",#N/A,TRUE,"Model";"Caps",#N/A,TRUE,"Model";"Assets",#N/A,TRUE,"Model";"Liabilities",#N/A,TRUE,"Model";"Tests",#N/A,TRUE,"Model";"Results",#N/A,TRUE,"Model"}</definedName>
    <definedName name="nnnnnnnnnnnnnnnnnnn_1_3_1" localSheetId="1" hidden="1">{"LIBOR",#N/A,TRUE,"Model";"Caps",#N/A,TRUE,"Model";"Assets",#N/A,TRUE,"Model";"Liabilities",#N/A,TRUE,"Model";"Tests",#N/A,TRUE,"Model";"Results",#N/A,TRUE,"Model"}</definedName>
    <definedName name="nnnnnnnnnnnnnnnnnnn_1_3_1" hidden="1">{"LIBOR",#N/A,TRUE,"Model";"Caps",#N/A,TRUE,"Model";"Assets",#N/A,TRUE,"Model";"Liabilities",#N/A,TRUE,"Model";"Tests",#N/A,TRUE,"Model";"Results",#N/A,TRUE,"Model"}</definedName>
    <definedName name="nnnnnnnnnnnnnnnnnnn_1_4" localSheetId="1" hidden="1">{"LIBOR",#N/A,TRUE,"Model";"Caps",#N/A,TRUE,"Model";"Assets",#N/A,TRUE,"Model";"Liabilities",#N/A,TRUE,"Model";"Tests",#N/A,TRUE,"Model";"Results",#N/A,TRUE,"Model"}</definedName>
    <definedName name="nnnnnnnnnnnnnnnnnnn_1_4" hidden="1">{"LIBOR",#N/A,TRUE,"Model";"Caps",#N/A,TRUE,"Model";"Assets",#N/A,TRUE,"Model";"Liabilities",#N/A,TRUE,"Model";"Tests",#N/A,TRUE,"Model";"Results",#N/A,TRUE,"Model"}</definedName>
    <definedName name="nnnnnnnnnnnnnnnnnnn_2" localSheetId="1" hidden="1">{"LIBOR",#N/A,TRUE,"Model";"Caps",#N/A,TRUE,"Model";"Assets",#N/A,TRUE,"Model";"Liabilities",#N/A,TRUE,"Model";"Tests",#N/A,TRUE,"Model";"Results",#N/A,TRUE,"Model"}</definedName>
    <definedName name="nnnnnnnnnnnnnnnnnnn_2" hidden="1">{"LIBOR",#N/A,TRUE,"Model";"Caps",#N/A,TRUE,"Model";"Assets",#N/A,TRUE,"Model";"Liabilities",#N/A,TRUE,"Model";"Tests",#N/A,TRUE,"Model";"Results",#N/A,TRUE,"Model"}</definedName>
    <definedName name="nnnnnnnnnnnnnnnnnnn_2_1" localSheetId="1" hidden="1">{"LIBOR",#N/A,TRUE,"Model";"Caps",#N/A,TRUE,"Model";"Assets",#N/A,TRUE,"Model";"Liabilities",#N/A,TRUE,"Model";"Tests",#N/A,TRUE,"Model";"Results",#N/A,TRUE,"Model"}</definedName>
    <definedName name="nnnnnnnnnnnnnnnnnnn_2_1" hidden="1">{"LIBOR",#N/A,TRUE,"Model";"Caps",#N/A,TRUE,"Model";"Assets",#N/A,TRUE,"Model";"Liabilities",#N/A,TRUE,"Model";"Tests",#N/A,TRUE,"Model";"Results",#N/A,TRUE,"Model"}</definedName>
    <definedName name="nnnnnnnnnnnnnnnnnnn_2_1_1" localSheetId="1" hidden="1">{"LIBOR",#N/A,TRUE,"Model";"Caps",#N/A,TRUE,"Model";"Assets",#N/A,TRUE,"Model";"Liabilities",#N/A,TRUE,"Model";"Tests",#N/A,TRUE,"Model";"Results",#N/A,TRUE,"Model"}</definedName>
    <definedName name="nnnnnnnnnnnnnnnnnnn_2_1_1" hidden="1">{"LIBOR",#N/A,TRUE,"Model";"Caps",#N/A,TRUE,"Model";"Assets",#N/A,TRUE,"Model";"Liabilities",#N/A,TRUE,"Model";"Tests",#N/A,TRUE,"Model";"Results",#N/A,TRUE,"Model"}</definedName>
    <definedName name="nnnnnnnnnnnnnnnnnnn_2_1_1_1" localSheetId="1" hidden="1">{"LIBOR",#N/A,TRUE,"Model";"Caps",#N/A,TRUE,"Model";"Assets",#N/A,TRUE,"Model";"Liabilities",#N/A,TRUE,"Model";"Tests",#N/A,TRUE,"Model";"Results",#N/A,TRUE,"Model"}</definedName>
    <definedName name="nnnnnnnnnnnnnnnnnnn_2_1_1_1" hidden="1">{"LIBOR",#N/A,TRUE,"Model";"Caps",#N/A,TRUE,"Model";"Assets",#N/A,TRUE,"Model";"Liabilities",#N/A,TRUE,"Model";"Tests",#N/A,TRUE,"Model";"Results",#N/A,TRUE,"Model"}</definedName>
    <definedName name="nnnnnnnnnnnnnnnnnnn_2_2" localSheetId="1" hidden="1">{"LIBOR",#N/A,TRUE,"Model";"Caps",#N/A,TRUE,"Model";"Assets",#N/A,TRUE,"Model";"Liabilities",#N/A,TRUE,"Model";"Tests",#N/A,TRUE,"Model";"Results",#N/A,TRUE,"Model"}</definedName>
    <definedName name="nnnnnnnnnnnnnnnnnnn_2_2" hidden="1">{"LIBOR",#N/A,TRUE,"Model";"Caps",#N/A,TRUE,"Model";"Assets",#N/A,TRUE,"Model";"Liabilities",#N/A,TRUE,"Model";"Tests",#N/A,TRUE,"Model";"Results",#N/A,TRUE,"Model"}</definedName>
    <definedName name="nnnnnnnnnnnnnnnnnnn_2_2_1" localSheetId="1" hidden="1">{"LIBOR",#N/A,TRUE,"Model";"Caps",#N/A,TRUE,"Model";"Assets",#N/A,TRUE,"Model";"Liabilities",#N/A,TRUE,"Model";"Tests",#N/A,TRUE,"Model";"Results",#N/A,TRUE,"Model"}</definedName>
    <definedName name="nnnnnnnnnnnnnnnnnnn_2_2_1" hidden="1">{"LIBOR",#N/A,TRUE,"Model";"Caps",#N/A,TRUE,"Model";"Assets",#N/A,TRUE,"Model";"Liabilities",#N/A,TRUE,"Model";"Tests",#N/A,TRUE,"Model";"Results",#N/A,TRUE,"Model"}</definedName>
    <definedName name="nnnnnnnnnnnnnnnnnnn_2_3" localSheetId="1" hidden="1">{"LIBOR",#N/A,TRUE,"Model";"Caps",#N/A,TRUE,"Model";"Assets",#N/A,TRUE,"Model";"Liabilities",#N/A,TRUE,"Model";"Tests",#N/A,TRUE,"Model";"Results",#N/A,TRUE,"Model"}</definedName>
    <definedName name="nnnnnnnnnnnnnnnnnnn_2_3" hidden="1">{"LIBOR",#N/A,TRUE,"Model";"Caps",#N/A,TRUE,"Model";"Assets",#N/A,TRUE,"Model";"Liabilities",#N/A,TRUE,"Model";"Tests",#N/A,TRUE,"Model";"Results",#N/A,TRUE,"Model"}</definedName>
    <definedName name="nnnnnnnnnnnnnnnnnnn_3" localSheetId="1" hidden="1">{"LIBOR",#N/A,TRUE,"Model";"Caps",#N/A,TRUE,"Model";"Assets",#N/A,TRUE,"Model";"Liabilities",#N/A,TRUE,"Model";"Tests",#N/A,TRUE,"Model";"Results",#N/A,TRUE,"Model"}</definedName>
    <definedName name="nnnnnnnnnnnnnnnnnnn_3" hidden="1">{"LIBOR",#N/A,TRUE,"Model";"Caps",#N/A,TRUE,"Model";"Assets",#N/A,TRUE,"Model";"Liabilities",#N/A,TRUE,"Model";"Tests",#N/A,TRUE,"Model";"Results",#N/A,TRUE,"Model"}</definedName>
    <definedName name="nnnnnnnnnnnnnnnnnnn_3_1" localSheetId="1" hidden="1">{"LIBOR",#N/A,TRUE,"Model";"Caps",#N/A,TRUE,"Model";"Assets",#N/A,TRUE,"Model";"Liabilities",#N/A,TRUE,"Model";"Tests",#N/A,TRUE,"Model";"Results",#N/A,TRUE,"Model"}</definedName>
    <definedName name="nnnnnnnnnnnnnnnnnnn_3_1" hidden="1">{"LIBOR",#N/A,TRUE,"Model";"Caps",#N/A,TRUE,"Model";"Assets",#N/A,TRUE,"Model";"Liabilities",#N/A,TRUE,"Model";"Tests",#N/A,TRUE,"Model";"Results",#N/A,TRUE,"Model"}</definedName>
    <definedName name="nnnnnnnnnnnnnnnnnnn_3_1_1" localSheetId="1" hidden="1">{"LIBOR",#N/A,TRUE,"Model";"Caps",#N/A,TRUE,"Model";"Assets",#N/A,TRUE,"Model";"Liabilities",#N/A,TRUE,"Model";"Tests",#N/A,TRUE,"Model";"Results",#N/A,TRUE,"Model"}</definedName>
    <definedName name="nnnnnnnnnnnnnnnnnnn_3_1_1" hidden="1">{"LIBOR",#N/A,TRUE,"Model";"Caps",#N/A,TRUE,"Model";"Assets",#N/A,TRUE,"Model";"Liabilities",#N/A,TRUE,"Model";"Tests",#N/A,TRUE,"Model";"Results",#N/A,TRUE,"Model"}</definedName>
    <definedName name="nnnnnnnnnnnnnnnnnnn_3_1_1_1" localSheetId="1" hidden="1">{"LIBOR",#N/A,TRUE,"Model";"Caps",#N/A,TRUE,"Model";"Assets",#N/A,TRUE,"Model";"Liabilities",#N/A,TRUE,"Model";"Tests",#N/A,TRUE,"Model";"Results",#N/A,TRUE,"Model"}</definedName>
    <definedName name="nnnnnnnnnnnnnnnnnnn_3_1_1_1" hidden="1">{"LIBOR",#N/A,TRUE,"Model";"Caps",#N/A,TRUE,"Model";"Assets",#N/A,TRUE,"Model";"Liabilities",#N/A,TRUE,"Model";"Tests",#N/A,TRUE,"Model";"Results",#N/A,TRUE,"Model"}</definedName>
    <definedName name="nnnnnnnnnnnnnnnnnnn_3_2" localSheetId="1" hidden="1">{"LIBOR",#N/A,TRUE,"Model";"Caps",#N/A,TRUE,"Model";"Assets",#N/A,TRUE,"Model";"Liabilities",#N/A,TRUE,"Model";"Tests",#N/A,TRUE,"Model";"Results",#N/A,TRUE,"Model"}</definedName>
    <definedName name="nnnnnnnnnnnnnnnnnnn_3_2" hidden="1">{"LIBOR",#N/A,TRUE,"Model";"Caps",#N/A,TRUE,"Model";"Assets",#N/A,TRUE,"Model";"Liabilities",#N/A,TRUE,"Model";"Tests",#N/A,TRUE,"Model";"Results",#N/A,TRUE,"Model"}</definedName>
    <definedName name="nnnnnnnnnnnnnnnnnnn_3_2_1" localSheetId="1" hidden="1">{"LIBOR",#N/A,TRUE,"Model";"Caps",#N/A,TRUE,"Model";"Assets",#N/A,TRUE,"Model";"Liabilities",#N/A,TRUE,"Model";"Tests",#N/A,TRUE,"Model";"Results",#N/A,TRUE,"Model"}</definedName>
    <definedName name="nnnnnnnnnnnnnnnnnnn_3_2_1" hidden="1">{"LIBOR",#N/A,TRUE,"Model";"Caps",#N/A,TRUE,"Model";"Assets",#N/A,TRUE,"Model";"Liabilities",#N/A,TRUE,"Model";"Tests",#N/A,TRUE,"Model";"Results",#N/A,TRUE,"Model"}</definedName>
    <definedName name="nnnnnnnnnnnnnnnnnnn_3_3" localSheetId="1" hidden="1">{"LIBOR",#N/A,TRUE,"Model";"Caps",#N/A,TRUE,"Model";"Assets",#N/A,TRUE,"Model";"Liabilities",#N/A,TRUE,"Model";"Tests",#N/A,TRUE,"Model";"Results",#N/A,TRUE,"Model"}</definedName>
    <definedName name="nnnnnnnnnnnnnnnnnnn_3_3" hidden="1">{"LIBOR",#N/A,TRUE,"Model";"Caps",#N/A,TRUE,"Model";"Assets",#N/A,TRUE,"Model";"Liabilities",#N/A,TRUE,"Model";"Tests",#N/A,TRUE,"Model";"Results",#N/A,TRUE,"Model"}</definedName>
    <definedName name="nnnnnnnnnnnnnnnnnnn_4" localSheetId="1" hidden="1">{"LIBOR",#N/A,TRUE,"Model";"Caps",#N/A,TRUE,"Model";"Assets",#N/A,TRUE,"Model";"Liabilities",#N/A,TRUE,"Model";"Tests",#N/A,TRUE,"Model";"Results",#N/A,TRUE,"Model"}</definedName>
    <definedName name="nnnnnnnnnnnnnnnnnnn_4" hidden="1">{"LIBOR",#N/A,TRUE,"Model";"Caps",#N/A,TRUE,"Model";"Assets",#N/A,TRUE,"Model";"Liabilities",#N/A,TRUE,"Model";"Tests",#N/A,TRUE,"Model";"Results",#N/A,TRUE,"Model"}</definedName>
    <definedName name="nnnnnnnnnnnnnnnnnnn_4_1" localSheetId="1" hidden="1">{"LIBOR",#N/A,TRUE,"Model";"Caps",#N/A,TRUE,"Model";"Assets",#N/A,TRUE,"Model";"Liabilities",#N/A,TRUE,"Model";"Tests",#N/A,TRUE,"Model";"Results",#N/A,TRUE,"Model"}</definedName>
    <definedName name="nnnnnnnnnnnnnnnnnnn_4_1" hidden="1">{"LIBOR",#N/A,TRUE,"Model";"Caps",#N/A,TRUE,"Model";"Assets",#N/A,TRUE,"Model";"Liabilities",#N/A,TRUE,"Model";"Tests",#N/A,TRUE,"Model";"Results",#N/A,TRUE,"Model"}</definedName>
    <definedName name="nnnnnnnnnnnnnnnnnnn_4_1_1" localSheetId="1" hidden="1">{"LIBOR",#N/A,TRUE,"Model";"Caps",#N/A,TRUE,"Model";"Assets",#N/A,TRUE,"Model";"Liabilities",#N/A,TRUE,"Model";"Tests",#N/A,TRUE,"Model";"Results",#N/A,TRUE,"Model"}</definedName>
    <definedName name="nnnnnnnnnnnnnnnnnnn_4_1_1" hidden="1">{"LIBOR",#N/A,TRUE,"Model";"Caps",#N/A,TRUE,"Model";"Assets",#N/A,TRUE,"Model";"Liabilities",#N/A,TRUE,"Model";"Tests",#N/A,TRUE,"Model";"Results",#N/A,TRUE,"Model"}</definedName>
    <definedName name="nnnnnnnnnnnnnnnnnnn_4_1_1_1" localSheetId="1" hidden="1">{"LIBOR",#N/A,TRUE,"Model";"Caps",#N/A,TRUE,"Model";"Assets",#N/A,TRUE,"Model";"Liabilities",#N/A,TRUE,"Model";"Tests",#N/A,TRUE,"Model";"Results",#N/A,TRUE,"Model"}</definedName>
    <definedName name="nnnnnnnnnnnnnnnnnnn_4_1_1_1" hidden="1">{"LIBOR",#N/A,TRUE,"Model";"Caps",#N/A,TRUE,"Model";"Assets",#N/A,TRUE,"Model";"Liabilities",#N/A,TRUE,"Model";"Tests",#N/A,TRUE,"Model";"Results",#N/A,TRUE,"Model"}</definedName>
    <definedName name="nnnnnnnnnnnnnnnnnnn_4_2" localSheetId="1" hidden="1">{"LIBOR",#N/A,TRUE,"Model";"Caps",#N/A,TRUE,"Model";"Assets",#N/A,TRUE,"Model";"Liabilities",#N/A,TRUE,"Model";"Tests",#N/A,TRUE,"Model";"Results",#N/A,TRUE,"Model"}</definedName>
    <definedName name="nnnnnnnnnnnnnnnnnnn_4_2" hidden="1">{"LIBOR",#N/A,TRUE,"Model";"Caps",#N/A,TRUE,"Model";"Assets",#N/A,TRUE,"Model";"Liabilities",#N/A,TRUE,"Model";"Tests",#N/A,TRUE,"Model";"Results",#N/A,TRUE,"Model"}</definedName>
    <definedName name="nnnnnnnnnnnnnnnnnnn_4_2_1" localSheetId="1" hidden="1">{"LIBOR",#N/A,TRUE,"Model";"Caps",#N/A,TRUE,"Model";"Assets",#N/A,TRUE,"Model";"Liabilities",#N/A,TRUE,"Model";"Tests",#N/A,TRUE,"Model";"Results",#N/A,TRUE,"Model"}</definedName>
    <definedName name="nnnnnnnnnnnnnnnnnnn_4_2_1" hidden="1">{"LIBOR",#N/A,TRUE,"Model";"Caps",#N/A,TRUE,"Model";"Assets",#N/A,TRUE,"Model";"Liabilities",#N/A,TRUE,"Model";"Tests",#N/A,TRUE,"Model";"Results",#N/A,TRUE,"Model"}</definedName>
    <definedName name="nnnnnnnnnnnnnnnnnnn_4_3" localSheetId="1" hidden="1">{"LIBOR",#N/A,TRUE,"Model";"Caps",#N/A,TRUE,"Model";"Assets",#N/A,TRUE,"Model";"Liabilities",#N/A,TRUE,"Model";"Tests",#N/A,TRUE,"Model";"Results",#N/A,TRUE,"Model"}</definedName>
    <definedName name="nnnnnnnnnnnnnnnnnnn_4_3" hidden="1">{"LIBOR",#N/A,TRUE,"Model";"Caps",#N/A,TRUE,"Model";"Assets",#N/A,TRUE,"Model";"Liabilities",#N/A,TRUE,"Model";"Tests",#N/A,TRUE,"Model";"Results",#N/A,TRUE,"Model"}</definedName>
    <definedName name="nnnnnnnnnnnnnnnnnnn_5" localSheetId="1" hidden="1">{"LIBOR",#N/A,TRUE,"Model";"Caps",#N/A,TRUE,"Model";"Assets",#N/A,TRUE,"Model";"Liabilities",#N/A,TRUE,"Model";"Tests",#N/A,TRUE,"Model";"Results",#N/A,TRUE,"Model"}</definedName>
    <definedName name="nnnnnnnnnnnnnnnnnnn_5" hidden="1">{"LIBOR",#N/A,TRUE,"Model";"Caps",#N/A,TRUE,"Model";"Assets",#N/A,TRUE,"Model";"Liabilities",#N/A,TRUE,"Model";"Tests",#N/A,TRUE,"Model";"Results",#N/A,TRUE,"Model"}</definedName>
    <definedName name="nnnnnnnnnnnnnnnnnnn_5_1" localSheetId="1" hidden="1">{"LIBOR",#N/A,TRUE,"Model";"Caps",#N/A,TRUE,"Model";"Assets",#N/A,TRUE,"Model";"Liabilities",#N/A,TRUE,"Model";"Tests",#N/A,TRUE,"Model";"Results",#N/A,TRUE,"Model"}</definedName>
    <definedName name="nnnnnnnnnnnnnnnnnnn_5_1" hidden="1">{"LIBOR",#N/A,TRUE,"Model";"Caps",#N/A,TRUE,"Model";"Assets",#N/A,TRUE,"Model";"Liabilities",#N/A,TRUE,"Model";"Tests",#N/A,TRUE,"Model";"Results",#N/A,TRUE,"Model"}</definedName>
    <definedName name="nnnnnnnnnnnnnnnnnnn_5_1_1" localSheetId="1" hidden="1">{"LIBOR",#N/A,TRUE,"Model";"Caps",#N/A,TRUE,"Model";"Assets",#N/A,TRUE,"Model";"Liabilities",#N/A,TRUE,"Model";"Tests",#N/A,TRUE,"Model";"Results",#N/A,TRUE,"Model"}</definedName>
    <definedName name="nnnnnnnnnnnnnnnnnnn_5_1_1" hidden="1">{"LIBOR",#N/A,TRUE,"Model";"Caps",#N/A,TRUE,"Model";"Assets",#N/A,TRUE,"Model";"Liabilities",#N/A,TRUE,"Model";"Tests",#N/A,TRUE,"Model";"Results",#N/A,TRUE,"Model"}</definedName>
    <definedName name="nnnnnnnnnnnnnnnnnnn_5_1_1_1" localSheetId="1" hidden="1">{"LIBOR",#N/A,TRUE,"Model";"Caps",#N/A,TRUE,"Model";"Assets",#N/A,TRUE,"Model";"Liabilities",#N/A,TRUE,"Model";"Tests",#N/A,TRUE,"Model";"Results",#N/A,TRUE,"Model"}</definedName>
    <definedName name="nnnnnnnnnnnnnnnnnnn_5_1_1_1" hidden="1">{"LIBOR",#N/A,TRUE,"Model";"Caps",#N/A,TRUE,"Model";"Assets",#N/A,TRUE,"Model";"Liabilities",#N/A,TRUE,"Model";"Tests",#N/A,TRUE,"Model";"Results",#N/A,TRUE,"Model"}</definedName>
    <definedName name="nnnnnnnnnnnnnnnnnnn_5_2" localSheetId="1" hidden="1">{"LIBOR",#N/A,TRUE,"Model";"Caps",#N/A,TRUE,"Model";"Assets",#N/A,TRUE,"Model";"Liabilities",#N/A,TRUE,"Model";"Tests",#N/A,TRUE,"Model";"Results",#N/A,TRUE,"Model"}</definedName>
    <definedName name="nnnnnnnnnnnnnnnnnnn_5_2" hidden="1">{"LIBOR",#N/A,TRUE,"Model";"Caps",#N/A,TRUE,"Model";"Assets",#N/A,TRUE,"Model";"Liabilities",#N/A,TRUE,"Model";"Tests",#N/A,TRUE,"Model";"Results",#N/A,TRUE,"Model"}</definedName>
    <definedName name="nnnnnnnnnnnnnnnnnnn_5_2_1" localSheetId="1" hidden="1">{"LIBOR",#N/A,TRUE,"Model";"Caps",#N/A,TRUE,"Model";"Assets",#N/A,TRUE,"Model";"Liabilities",#N/A,TRUE,"Model";"Tests",#N/A,TRUE,"Model";"Results",#N/A,TRUE,"Model"}</definedName>
    <definedName name="nnnnnnnnnnnnnnnnnnn_5_2_1" hidden="1">{"LIBOR",#N/A,TRUE,"Model";"Caps",#N/A,TRUE,"Model";"Assets",#N/A,TRUE,"Model";"Liabilities",#N/A,TRUE,"Model";"Tests",#N/A,TRUE,"Model";"Results",#N/A,TRUE,"Model"}</definedName>
    <definedName name="nnnnnnnnnnnnnnnnnnn_5_3" localSheetId="1" hidden="1">{"LIBOR",#N/A,TRUE,"Model";"Caps",#N/A,TRUE,"Model";"Assets",#N/A,TRUE,"Model";"Liabilities",#N/A,TRUE,"Model";"Tests",#N/A,TRUE,"Model";"Results",#N/A,TRUE,"Model"}</definedName>
    <definedName name="nnnnnnnnnnnnnnnnnnn_5_3" hidden="1">{"LIBOR",#N/A,TRUE,"Model";"Caps",#N/A,TRUE,"Model";"Assets",#N/A,TRUE,"Model";"Liabilities",#N/A,TRUE,"Model";"Tests",#N/A,TRUE,"Model";"Results",#N/A,TRUE,"Model"}</definedName>
    <definedName name="no" hidden="1">#REF!</definedName>
    <definedName name="NOSABEMOSNADADEESTO" hidden="1">#REF!</definedName>
    <definedName name="o" localSheetId="1" hidden="1">{#N/A,#N/A,FALSE,"New Depr Sch-150% DB";#N/A,#N/A,FALSE,"Cash Flows RLP";#N/A,#N/A,FALSE,"IRR";#N/A,#N/A,FALSE,"Proforma IS";#N/A,#N/A,FALSE,"Assumptions"}</definedName>
    <definedName name="o" hidden="1">{#N/A,#N/A,FALSE,"New Depr Sch-150% DB";#N/A,#N/A,FALSE,"Cash Flows RLP";#N/A,#N/A,FALSE,"IRR";#N/A,#N/A,FALSE,"Proforma IS";#N/A,#N/A,FALSE,"Assumptions"}</definedName>
    <definedName name="Obligor_Excess" localSheetId="1">#REF!</definedName>
    <definedName name="Obligor_Excess">'[20]Obligor Concentration'!$K$3:$Q$503</definedName>
    <definedName name="Obligor_Excess_Facility_Level" localSheetId="1">#REF!</definedName>
    <definedName name="Obligor_Excess_Facility_Level">'[20]Obligor Concentration'!$A$3:$I$1503</definedName>
    <definedName name="op_label" localSheetId="1">#REF!</definedName>
    <definedName name="op_label">[29]OpCase!$E$6</definedName>
    <definedName name="op_toggle" localSheetId="1">#REF!</definedName>
    <definedName name="op_toggle">[29]Dashboard!$D$5</definedName>
    <definedName name="Org_Cost" localSheetId="1">#REF!</definedName>
    <definedName name="Org_Cost">'[36]1510 - Cap Org Fees'!$H$18</definedName>
    <definedName name="Org_Cost_Amort" localSheetId="1">#REF!</definedName>
    <definedName name="Org_Cost_Amort">'[36]1510 - Cap Org Fees'!$H$19</definedName>
    <definedName name="OutputChoose" localSheetId="1">#REF!</definedName>
    <definedName name="OutputChoose">'[19]Output - Expense'!$AY$8</definedName>
    <definedName name="OUTRO" localSheetId="1" hidden="1">{"'PXR_6500'!$A$1:$I$124"}</definedName>
    <definedName name="OUTRO" hidden="1">{"'PXR_6500'!$A$1:$I$124"}</definedName>
    <definedName name="Override" localSheetId="1">#REF!</definedName>
    <definedName name="Override">'[42]PBC Data'!$U$3:$U$196</definedName>
    <definedName name="OwnershipPercentage" localSheetId="1">#REF!</definedName>
    <definedName name="OwnershipPercentage">'[42]PBC Data'!$I$3:$I$196</definedName>
    <definedName name="PMRNotes" localSheetId="1">#REF!</definedName>
    <definedName name="PMRNotes">'[42]PBC Data'!$EW$3:$EW$196</definedName>
    <definedName name="PopCache_GL_INTERFACE_REFERENCE7" localSheetId="1" hidden="1">#REF!</definedName>
    <definedName name="PopCache_GL_INTERFACE_REFERENCE7" hidden="1">[68]PopCache!$A$1:$A$2</definedName>
    <definedName name="POTMO" localSheetId="1">#REF!</definedName>
    <definedName name="POTMO">[14]hh!$I$1:$U$39</definedName>
    <definedName name="POTMOEXT" localSheetId="1">#REF!</definedName>
    <definedName name="POTMOEXT">[14]hh!$H$102:$U$135</definedName>
    <definedName name="PPOtherRange" localSheetId="1">#REF!</definedName>
    <definedName name="PPOtherRange">'[19]Hyperion - Tie Out'!$G$83</definedName>
    <definedName name="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RICE" localSheetId="1">#REF!</definedName>
    <definedName name="PPRICE">'[47]Switches for Returns Summary'!$E$6</definedName>
    <definedName name="prefyes" hidden="1">#REF!</definedName>
    <definedName name="Premissas" localSheetId="1" hidden="1">{"summary1",#N/A,TRUE,"Comps";"summary2",#N/A,TRUE,"Comps";"summary3",#N/A,TRUE,"Comps"}</definedName>
    <definedName name="Premissas" hidden="1">{"summary1",#N/A,TRUE,"Comps";"summary2",#N/A,TRUE,"Comps";"summary3",#N/A,TRUE,"Comps"}</definedName>
    <definedName name="prepaymentPattern" localSheetId="1">#REF!</definedName>
    <definedName name="prepaymentPattern">'[25]S&amp;P curves'!$BU$18</definedName>
    <definedName name="prev_unpaid_yield_USD" localSheetId="1">#REF!</definedName>
    <definedName name="prev_unpaid_yield_USD">[20]Inputs!$E$8</definedName>
    <definedName name="prev_unpaid_yld_CAD" localSheetId="1">#REF!</definedName>
    <definedName name="prev_unpaid_yld_CAD">[20]Inputs!$E$9</definedName>
    <definedName name="Price" localSheetId="1" hidden="1">{"a_Acquiror Assumptions",#N/A,FALSE,"Financials";"b_Acquiror Income Statement",#N/A,FALSE,"Financials";"c_Acquiror Balance Sheet",#N/A,FALSE,"Financials";"d_Acquiror Cashflow Statement",#N/A,FALSE,"Financials"}</definedName>
    <definedName name="Price" hidden="1">{"a_Acquiror Assumptions",#N/A,FALSE,"Financials";"b_Acquiror Income Statement",#N/A,FALSE,"Financials";"c_Acquiror Balance Sheet",#N/A,FALSE,"Financials";"d_Acquiror Cashflow Statement",#N/A,FALSE,"Financials"}</definedName>
    <definedName name="pricebook_col" localSheetId="1" hidden="1">#REF!</definedName>
    <definedName name="pricebook_col" hidden="1">'[67]Exb II.1_Summary Taira'!#REF!</definedName>
    <definedName name="priceearnings_col" localSheetId="1" hidden="1">#REF!</definedName>
    <definedName name="priceearnings_col" hidden="1">'[67]Exb II.1_Summary Taira'!#REF!</definedName>
    <definedName name="PriorBP4" localSheetId="1">#REF!</definedName>
    <definedName name="PriorBP4">[19]Library!$L$15</definedName>
    <definedName name="PriorScenario" localSheetId="1">#REF!</definedName>
    <definedName name="PriorScenario">[19]Library!$K$15</definedName>
    <definedName name="PriorYear" localSheetId="1">#REF!</definedName>
    <definedName name="PriorYear">[19]Library!$K$7</definedName>
    <definedName name="Proforma_Purchase_Px" localSheetId="1">#REF!</definedName>
    <definedName name="Proforma_Purchase_Px">'[27]CCLP Portfolio'!$P$4:$P$113</definedName>
    <definedName name="ProjectName" localSheetId="1">{"Client Name or Project Name"}</definedName>
    <definedName name="ProjectName">{"Client Name or Project Name"}</definedName>
    <definedName name="PS" localSheetId="1" hidden="1">#REF!</definedName>
    <definedName name="PS" hidden="1">[69]Index!#REF!</definedName>
    <definedName name="Purchase_Price_Detail_TBL" localSheetId="1">#REF!</definedName>
    <definedName name="Purchase_Price_Detail_TBL">'[20]Purc Price Detail'!$A$9:$N$1565</definedName>
    <definedName name="PYOtherRange" localSheetId="1">#REF!</definedName>
    <definedName name="PYOtherRange">'[19]Hyperion - Tie Out'!$F$83</definedName>
    <definedName name="q" localSheetId="1" hidden="1">{#N/A,#N/A,FALSE,"Balance Sheet";#N/A,#N/A,FALSE,"Income Statement";#N/A,#N/A,FALSE,"Partners Capital";#N/A,#N/A,FALSE,"Cash Flows";#N/A,#N/A,FALSE,"Support"}</definedName>
    <definedName name="q" hidden="1">{#N/A,#N/A,FALSE,"Balance Sheet";#N/A,#N/A,FALSE,"Income Statement";#N/A,#N/A,FALSE,"Partners Capital";#N/A,#N/A,FALSE,"Cash Flows";#N/A,#N/A,FALSE,"Support"}</definedName>
    <definedName name="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UE" hidden="1">#REF!</definedName>
    <definedName name="QUESEYO" hidden="1">#REF!</definedName>
    <definedName name="Ratios_2" localSheetId="1" hidden="1">{"'TG'!$A$1:$L$37"}</definedName>
    <definedName name="Ratios_2" hidden="1">{"'TG'!$A$1:$L$37"}</definedName>
    <definedName name="recov_swap_cost" localSheetId="1">#REF!</definedName>
    <definedName name="recov_swap_cost">'[25]Model Inputs'!$C$60</definedName>
    <definedName name="Recover" localSheetId="1">#REF!</definedName>
    <definedName name="Recover">[70]Macro1!$A$54</definedName>
    <definedName name="RecoveryProfileHorizVec" localSheetId="1">#REF!</definedName>
    <definedName name="RecoveryProfileHorizVec">'[25]Recovery Compression Schedule'!$I$3:$BF$3</definedName>
    <definedName name="Redemption" localSheetId="1">#REF!</definedName>
    <definedName name="Redemption">'[34]OID Adder'!$C$4</definedName>
    <definedName name="Refi" hidden="1">#REF!</definedName>
    <definedName name="regmult" hidden="1">#REF!</definedName>
    <definedName name="reinvest_end" localSheetId="1">#REF!</definedName>
    <definedName name="reinvest_end">[20]Inputs!$B$17</definedName>
    <definedName name="reinvest_end_date" localSheetId="1">#REF!</definedName>
    <definedName name="reinvest_end_date">[20]Inputs!$B$18</definedName>
    <definedName name="RemainingMonths" localSheetId="1">#REF!</definedName>
    <definedName name="RemainingMonths">[19]Library!$A$7</definedName>
    <definedName name="ReportGroup" hidden="1">0</definedName>
    <definedName name="ReserveAmount" localSheetId="1">#REF!</definedName>
    <definedName name="ReserveAmount">'[25]Model Inputs'!$R$20</definedName>
    <definedName name="resetdatnotic" localSheetId="1" hidden="1">{"Reset Data",#N/A,FALSE,"Reset Notice";"Reset Notice",#N/A,FALSE,"Reset Notice"}</definedName>
    <definedName name="resetdatnotic" hidden="1">{"Reset Data",#N/A,FALSE,"Reset Notice";"Reset Notice",#N/A,FALSE,"Reset Notice"}</definedName>
    <definedName name="resetdatnotic_1" localSheetId="1" hidden="1">{"Reset Data",#N/A,FALSE,"Reset Notice";"Reset Notice",#N/A,FALSE,"Reset Notice"}</definedName>
    <definedName name="resetdatnotic_1" hidden="1">{"Reset Data",#N/A,FALSE,"Reset Notice";"Reset Notice",#N/A,FALSE,"Reset Notice"}</definedName>
    <definedName name="resetdatnotic_1_1" localSheetId="1" hidden="1">{"Reset Data",#N/A,FALSE,"Reset Notice";"Reset Notice",#N/A,FALSE,"Reset Notice"}</definedName>
    <definedName name="resetdatnotic_1_1" hidden="1">{"Reset Data",#N/A,FALSE,"Reset Notice";"Reset Notice",#N/A,FALSE,"Reset Notice"}</definedName>
    <definedName name="resetdatnotic_1_1_1" localSheetId="1" hidden="1">{"Reset Data",#N/A,FALSE,"Reset Notice";"Reset Notice",#N/A,FALSE,"Reset Notice"}</definedName>
    <definedName name="resetdatnotic_1_1_1" hidden="1">{"Reset Data",#N/A,FALSE,"Reset Notice";"Reset Notice",#N/A,FALSE,"Reset Notice"}</definedName>
    <definedName name="resetdatnotic_1_1_1_1" localSheetId="1" hidden="1">{"Reset Data",#N/A,FALSE,"Reset Notice";"Reset Notice",#N/A,FALSE,"Reset Notice"}</definedName>
    <definedName name="resetdatnotic_1_1_1_1" hidden="1">{"Reset Data",#N/A,FALSE,"Reset Notice";"Reset Notice",#N/A,FALSE,"Reset Notice"}</definedName>
    <definedName name="resetdatnotic_1_2" localSheetId="1" hidden="1">{"Reset Data",#N/A,FALSE,"Reset Notice";"Reset Notice",#N/A,FALSE,"Reset Notice"}</definedName>
    <definedName name="resetdatnotic_1_2" hidden="1">{"Reset Data",#N/A,FALSE,"Reset Notice";"Reset Notice",#N/A,FALSE,"Reset Notice"}</definedName>
    <definedName name="resetdatnotic_1_2_1" localSheetId="1" hidden="1">{"Reset Data",#N/A,FALSE,"Reset Notice";"Reset Notice",#N/A,FALSE,"Reset Notice"}</definedName>
    <definedName name="resetdatnotic_1_2_1" hidden="1">{"Reset Data",#N/A,FALSE,"Reset Notice";"Reset Notice",#N/A,FALSE,"Reset Notice"}</definedName>
    <definedName name="resetdatnotic_1_3" localSheetId="1" hidden="1">{"Reset Data",#N/A,FALSE,"Reset Notice";"Reset Notice",#N/A,FALSE,"Reset Notice"}</definedName>
    <definedName name="resetdatnotic_1_3" hidden="1">{"Reset Data",#N/A,FALSE,"Reset Notice";"Reset Notice",#N/A,FALSE,"Reset Notice"}</definedName>
    <definedName name="resetdatnotic_1_3_1" localSheetId="1" hidden="1">{"Reset Data",#N/A,FALSE,"Reset Notice";"Reset Notice",#N/A,FALSE,"Reset Notice"}</definedName>
    <definedName name="resetdatnotic_1_3_1" hidden="1">{"Reset Data",#N/A,FALSE,"Reset Notice";"Reset Notice",#N/A,FALSE,"Reset Notice"}</definedName>
    <definedName name="resetdatnotic_1_4" localSheetId="1" hidden="1">{"Reset Data",#N/A,FALSE,"Reset Notice";"Reset Notice",#N/A,FALSE,"Reset Notice"}</definedName>
    <definedName name="resetdatnotic_1_4" hidden="1">{"Reset Data",#N/A,FALSE,"Reset Notice";"Reset Notice",#N/A,FALSE,"Reset Notice"}</definedName>
    <definedName name="resetdatnotic_2" localSheetId="1" hidden="1">{"Reset Data",#N/A,FALSE,"Reset Notice";"Reset Notice",#N/A,FALSE,"Reset Notice"}</definedName>
    <definedName name="resetdatnotic_2" hidden="1">{"Reset Data",#N/A,FALSE,"Reset Notice";"Reset Notice",#N/A,FALSE,"Reset Notice"}</definedName>
    <definedName name="resetdatnotic_2_1" localSheetId="1" hidden="1">{"Reset Data",#N/A,FALSE,"Reset Notice";"Reset Notice",#N/A,FALSE,"Reset Notice"}</definedName>
    <definedName name="resetdatnotic_2_1" hidden="1">{"Reset Data",#N/A,FALSE,"Reset Notice";"Reset Notice",#N/A,FALSE,"Reset Notice"}</definedName>
    <definedName name="resetdatnotic_2_1_1" localSheetId="1" hidden="1">{"Reset Data",#N/A,FALSE,"Reset Notice";"Reset Notice",#N/A,FALSE,"Reset Notice"}</definedName>
    <definedName name="resetdatnotic_2_1_1" hidden="1">{"Reset Data",#N/A,FALSE,"Reset Notice";"Reset Notice",#N/A,FALSE,"Reset Notice"}</definedName>
    <definedName name="resetdatnotic_2_1_1_1" localSheetId="1" hidden="1">{"Reset Data",#N/A,FALSE,"Reset Notice";"Reset Notice",#N/A,FALSE,"Reset Notice"}</definedName>
    <definedName name="resetdatnotic_2_1_1_1" hidden="1">{"Reset Data",#N/A,FALSE,"Reset Notice";"Reset Notice",#N/A,FALSE,"Reset Notice"}</definedName>
    <definedName name="resetdatnotic_2_2" localSheetId="1" hidden="1">{"Reset Data",#N/A,FALSE,"Reset Notice";"Reset Notice",#N/A,FALSE,"Reset Notice"}</definedName>
    <definedName name="resetdatnotic_2_2" hidden="1">{"Reset Data",#N/A,FALSE,"Reset Notice";"Reset Notice",#N/A,FALSE,"Reset Notice"}</definedName>
    <definedName name="resetdatnotic_2_2_1" localSheetId="1" hidden="1">{"Reset Data",#N/A,FALSE,"Reset Notice";"Reset Notice",#N/A,FALSE,"Reset Notice"}</definedName>
    <definedName name="resetdatnotic_2_2_1" hidden="1">{"Reset Data",#N/A,FALSE,"Reset Notice";"Reset Notice",#N/A,FALSE,"Reset Notice"}</definedName>
    <definedName name="resetdatnotic_2_3" localSheetId="1" hidden="1">{"Reset Data",#N/A,FALSE,"Reset Notice";"Reset Notice",#N/A,FALSE,"Reset Notice"}</definedName>
    <definedName name="resetdatnotic_2_3" hidden="1">{"Reset Data",#N/A,FALSE,"Reset Notice";"Reset Notice",#N/A,FALSE,"Reset Notice"}</definedName>
    <definedName name="resetdatnotic_3" localSheetId="1" hidden="1">{"Reset Data",#N/A,FALSE,"Reset Notice";"Reset Notice",#N/A,FALSE,"Reset Notice"}</definedName>
    <definedName name="resetdatnotic_3" hidden="1">{"Reset Data",#N/A,FALSE,"Reset Notice";"Reset Notice",#N/A,FALSE,"Reset Notice"}</definedName>
    <definedName name="resetdatnotic_3_1" localSheetId="1" hidden="1">{"Reset Data",#N/A,FALSE,"Reset Notice";"Reset Notice",#N/A,FALSE,"Reset Notice"}</definedName>
    <definedName name="resetdatnotic_3_1" hidden="1">{"Reset Data",#N/A,FALSE,"Reset Notice";"Reset Notice",#N/A,FALSE,"Reset Notice"}</definedName>
    <definedName name="resetdatnotic_3_1_1" localSheetId="1" hidden="1">{"Reset Data",#N/A,FALSE,"Reset Notice";"Reset Notice",#N/A,FALSE,"Reset Notice"}</definedName>
    <definedName name="resetdatnotic_3_1_1" hidden="1">{"Reset Data",#N/A,FALSE,"Reset Notice";"Reset Notice",#N/A,FALSE,"Reset Notice"}</definedName>
    <definedName name="resetdatnotic_3_1_1_1" localSheetId="1" hidden="1">{"Reset Data",#N/A,FALSE,"Reset Notice";"Reset Notice",#N/A,FALSE,"Reset Notice"}</definedName>
    <definedName name="resetdatnotic_3_1_1_1" hidden="1">{"Reset Data",#N/A,FALSE,"Reset Notice";"Reset Notice",#N/A,FALSE,"Reset Notice"}</definedName>
    <definedName name="resetdatnotic_3_2" localSheetId="1" hidden="1">{"Reset Data",#N/A,FALSE,"Reset Notice";"Reset Notice",#N/A,FALSE,"Reset Notice"}</definedName>
    <definedName name="resetdatnotic_3_2" hidden="1">{"Reset Data",#N/A,FALSE,"Reset Notice";"Reset Notice",#N/A,FALSE,"Reset Notice"}</definedName>
    <definedName name="resetdatnotic_3_2_1" localSheetId="1" hidden="1">{"Reset Data",#N/A,FALSE,"Reset Notice";"Reset Notice",#N/A,FALSE,"Reset Notice"}</definedName>
    <definedName name="resetdatnotic_3_2_1" hidden="1">{"Reset Data",#N/A,FALSE,"Reset Notice";"Reset Notice",#N/A,FALSE,"Reset Notice"}</definedName>
    <definedName name="resetdatnotic_3_3" localSheetId="1" hidden="1">{"Reset Data",#N/A,FALSE,"Reset Notice";"Reset Notice",#N/A,FALSE,"Reset Notice"}</definedName>
    <definedName name="resetdatnotic_3_3" hidden="1">{"Reset Data",#N/A,FALSE,"Reset Notice";"Reset Notice",#N/A,FALSE,"Reset Notice"}</definedName>
    <definedName name="resetdatnotic_4" localSheetId="1" hidden="1">{"Reset Data",#N/A,FALSE,"Reset Notice";"Reset Notice",#N/A,FALSE,"Reset Notice"}</definedName>
    <definedName name="resetdatnotic_4" hidden="1">{"Reset Data",#N/A,FALSE,"Reset Notice";"Reset Notice",#N/A,FALSE,"Reset Notice"}</definedName>
    <definedName name="resetdatnotic_4_1" localSheetId="1" hidden="1">{"Reset Data",#N/A,FALSE,"Reset Notice";"Reset Notice",#N/A,FALSE,"Reset Notice"}</definedName>
    <definedName name="resetdatnotic_4_1" hidden="1">{"Reset Data",#N/A,FALSE,"Reset Notice";"Reset Notice",#N/A,FALSE,"Reset Notice"}</definedName>
    <definedName name="resetdatnotic_4_1_1" localSheetId="1" hidden="1">{"Reset Data",#N/A,FALSE,"Reset Notice";"Reset Notice",#N/A,FALSE,"Reset Notice"}</definedName>
    <definedName name="resetdatnotic_4_1_1" hidden="1">{"Reset Data",#N/A,FALSE,"Reset Notice";"Reset Notice",#N/A,FALSE,"Reset Notice"}</definedName>
    <definedName name="resetdatnotic_4_1_1_1" localSheetId="1" hidden="1">{"Reset Data",#N/A,FALSE,"Reset Notice";"Reset Notice",#N/A,FALSE,"Reset Notice"}</definedName>
    <definedName name="resetdatnotic_4_1_1_1" hidden="1">{"Reset Data",#N/A,FALSE,"Reset Notice";"Reset Notice",#N/A,FALSE,"Reset Notice"}</definedName>
    <definedName name="resetdatnotic_4_2" localSheetId="1" hidden="1">{"Reset Data",#N/A,FALSE,"Reset Notice";"Reset Notice",#N/A,FALSE,"Reset Notice"}</definedName>
    <definedName name="resetdatnotic_4_2" hidden="1">{"Reset Data",#N/A,FALSE,"Reset Notice";"Reset Notice",#N/A,FALSE,"Reset Notice"}</definedName>
    <definedName name="resetdatnotic_4_2_1" localSheetId="1" hidden="1">{"Reset Data",#N/A,FALSE,"Reset Notice";"Reset Notice",#N/A,FALSE,"Reset Notice"}</definedName>
    <definedName name="resetdatnotic_4_2_1" hidden="1">{"Reset Data",#N/A,FALSE,"Reset Notice";"Reset Notice",#N/A,FALSE,"Reset Notice"}</definedName>
    <definedName name="resetdatnotic_4_3" localSheetId="1" hidden="1">{"Reset Data",#N/A,FALSE,"Reset Notice";"Reset Notice",#N/A,FALSE,"Reset Notice"}</definedName>
    <definedName name="resetdatnotic_4_3" hidden="1">{"Reset Data",#N/A,FALSE,"Reset Notice";"Reset Notice",#N/A,FALSE,"Reset Notice"}</definedName>
    <definedName name="resetdatnotic_5" localSheetId="1" hidden="1">{"Reset Data",#N/A,FALSE,"Reset Notice";"Reset Notice",#N/A,FALSE,"Reset Notice"}</definedName>
    <definedName name="resetdatnotic_5" hidden="1">{"Reset Data",#N/A,FALSE,"Reset Notice";"Reset Notice",#N/A,FALSE,"Reset Notice"}</definedName>
    <definedName name="resetdatnotic_5_1" localSheetId="1" hidden="1">{"Reset Data",#N/A,FALSE,"Reset Notice";"Reset Notice",#N/A,FALSE,"Reset Notice"}</definedName>
    <definedName name="resetdatnotic_5_1" hidden="1">{"Reset Data",#N/A,FALSE,"Reset Notice";"Reset Notice",#N/A,FALSE,"Reset Notice"}</definedName>
    <definedName name="resetdatnotic_5_1_1" localSheetId="1" hidden="1">{"Reset Data",#N/A,FALSE,"Reset Notice";"Reset Notice",#N/A,FALSE,"Reset Notice"}</definedName>
    <definedName name="resetdatnotic_5_1_1" hidden="1">{"Reset Data",#N/A,FALSE,"Reset Notice";"Reset Notice",#N/A,FALSE,"Reset Notice"}</definedName>
    <definedName name="resetdatnotic_5_1_1_1" localSheetId="1" hidden="1">{"Reset Data",#N/A,FALSE,"Reset Notice";"Reset Notice",#N/A,FALSE,"Reset Notice"}</definedName>
    <definedName name="resetdatnotic_5_1_1_1" hidden="1">{"Reset Data",#N/A,FALSE,"Reset Notice";"Reset Notice",#N/A,FALSE,"Reset Notice"}</definedName>
    <definedName name="resetdatnotic_5_2" localSheetId="1" hidden="1">{"Reset Data",#N/A,FALSE,"Reset Notice";"Reset Notice",#N/A,FALSE,"Reset Notice"}</definedName>
    <definedName name="resetdatnotic_5_2" hidden="1">{"Reset Data",#N/A,FALSE,"Reset Notice";"Reset Notice",#N/A,FALSE,"Reset Notice"}</definedName>
    <definedName name="resetdatnotic_5_2_1" localSheetId="1" hidden="1">{"Reset Data",#N/A,FALSE,"Reset Notice";"Reset Notice",#N/A,FALSE,"Reset Notice"}</definedName>
    <definedName name="resetdatnotic_5_2_1" hidden="1">{"Reset Data",#N/A,FALSE,"Reset Notice";"Reset Notice",#N/A,FALSE,"Reset Notice"}</definedName>
    <definedName name="resetdatnotic_5_3" localSheetId="1" hidden="1">{"Reset Data",#N/A,FALSE,"Reset Notice";"Reset Notice",#N/A,FALSE,"Reset Notice"}</definedName>
    <definedName name="resetdatnotic_5_3" hidden="1">{"Reset Data",#N/A,FALSE,"Reset Notice";"Reset Notice",#N/A,FALSE,"Reset Notice"}</definedName>
    <definedName name="Revolv_Adv_Outstanding" localSheetId="1">#REF!</definedName>
    <definedName name="Revolv_Adv_Outstanding">'[20]Advances &amp; Repayments'!$E$28</definedName>
    <definedName name="Revolv_PD" localSheetId="1">#REF!</definedName>
    <definedName name="Revolv_PD">'[25]Model Inputs'!$C$11</definedName>
    <definedName name="rf"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0</definedName>
    <definedName name="RiskFixedSeed" hidden="1">1</definedName>
    <definedName name="RiskHasSettings" hidden="1">5</definedName>
    <definedName name="RiskMinimizeOnStart" hidden="1">FALSE</definedName>
    <definedName name="RiskMonitorConvergence"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ngBlotterMain" localSheetId="1">#REF!,#REF!,#REF!,#REF!,#REF!,#REF!,#REF!,#REF!,#REF!,#REF!,#REF!,#REF!,#REF!,#REF!,#REF!,#REF!,#REF!,#REF!,#REF!,#REF!,#REF!,#REF!,#REF!,#REF!,#REF!,#REF!,#REF!</definedName>
    <definedName name="rngBlotterMain">[71]Blotter!$F$1,[71]Blotter!$A$1:$A$26,[71]Blotter!$I$273:$I$293,[71]Blotter!$J$273:$J$276,[71]Blotter!$K$273:$L$278,[71]Blotter!$M$273:$Q$276,[71]Blotter!$D$11:$E$17,[71]Blotter!$R$273:$R$285,[71]Blotter!$AT$278:$AT$279,[71]Blotter!$BP$273:$BP$281,[71]Blotter!$BQ$273:$BQ$277,[71]Blotter!$BS$273:$BS$297,[71]Blotter!$BY$275:$BZ$276,[71]Blotter!$CB$273:$CC$338,[71]Blotter!$CE$273:$CE$282,[71]Blotter!$CF$273:$CF$277,[71]Blotter!$CO$273:$CP$338,[71]Blotter!$CR$273:$CS$283,[71]Blotter!$A$239:$CY$240,[71]Blotter!$A$249:$CY$249,[71]Blotter!$E$273:$E$281,[71]Blotter!$G$273:$G$279,[71]Blotter!$A$241:$CZ$248,[71]Blotter!$A$250:$CZ$261,[71]Blotter!$A$2:$B$26,[71]Blotter!$A$30:$CZ$239,[71]Blotter!$A$27:$IV$29</definedName>
    <definedName name="rngLock26">"$CB$65:$CC$129"</definedName>
    <definedName name="rngLock29">"$CO$65:$CP$129"</definedName>
    <definedName name="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unCombo" localSheetId="1">#REF!</definedName>
    <definedName name="RunCombo">'[13]Cash Flow Summary'!$AS$70</definedName>
    <definedName name="Rwvu.Sumnpv." localSheetId="1" hidden="1">#REF!</definedName>
    <definedName name="Rwvu.Sumnpv." hidden="1">[23]List!$M$1:$M$65536</definedName>
    <definedName name="sadsadsa" localSheetId="1" hidden="1">{"e_Target Assumptions",#N/A,FALSE,"Financials";"f_Target Income Statement",#N/A,FALSE,"Financials";"g_Target Balance Sheet",#N/A,FALSE,"Financials";"h_Target Cashflow Statement",#N/A,FALSE,"Financials"}</definedName>
    <definedName name="sadsadsa" hidden="1">{"e_Target Assumptions",#N/A,FALSE,"Financials";"f_Target Income Statement",#N/A,FALSE,"Financials";"g_Target Balance Sheet",#N/A,FALSE,"Financials";"h_Target Cashflow Statement",#N/A,FALSE,"Financials"}</definedName>
    <definedName name="SAPBEXrevision" hidden="1">20</definedName>
    <definedName name="SAPBEXsysID" hidden="1">"GFP"</definedName>
    <definedName name="SAPBEXwbID" hidden="1">"3QI2YRYTZTXS1QISS16V7FS00"</definedName>
    <definedName name="Scenario" localSheetId="1">#REF!</definedName>
    <definedName name="Scenario">[19]Library!$J$15</definedName>
    <definedName name="sd" localSheetId="1" hidden="1">{"e_Target Assumptions",#N/A,FALSE,"Financials";"f_Target Income Statement",#N/A,FALSE,"Financials";"g_Target Balance Sheet",#N/A,FALSE,"Financials";"h_Target Cashflow Statement",#N/A,FALSE,"Financials"}</definedName>
    <definedName name="sd" hidden="1">{"e_Target Assumptions",#N/A,FALSE,"Financials";"f_Target Income Statement",#N/A,FALSE,"Financials";"g_Target Balance Sheet",#N/A,FALSE,"Financials";"h_Target Cashflow Statement",#N/A,FALSE,"Financials"}</definedName>
    <definedName name="sdd" localSheetId="1" hidden="1">{#N/A,#N/A,FALSE,"Balance Sheet";#N/A,#N/A,FALSE,"Income Statement";#N/A,#N/A,FALSE,"Partners Capital";#N/A,#N/A,FALSE,"Cash Flows";#N/A,#N/A,FALSE,"Support"}</definedName>
    <definedName name="sdd" hidden="1">{#N/A,#N/A,FALSE,"Balance Sheet";#N/A,#N/A,FALSE,"Income Statement";#N/A,#N/A,FALSE,"Partners Capital";#N/A,#N/A,FALSE,"Cash Flows";#N/A,#N/A,FALSE,"Support"}</definedName>
    <definedName name="sdf" localSheetId="1" hidden="1">{"e_Target Assumptions",#N/A,FALSE,"Financials";"f_Target Income Statement",#N/A,FALSE,"Financials";"g_Target Balance Sheet",#N/A,FALSE,"Financials";"h_Target Cashflow Statement",#N/A,FALSE,"Financials"}</definedName>
    <definedName name="sdf" hidden="1">{"e_Target Assumptions",#N/A,FALSE,"Financials";"f_Target Income Statement",#N/A,FALSE,"Financials";"g_Target Balance Sheet",#N/A,FALSE,"Financials";"h_Target Cashflow Statement",#N/A,FALSE,"Financials"}</definedName>
    <definedName name="sdfasdf" localSheetId="1" hidden="1">#REF!</definedName>
    <definedName name="sdfasdf" hidden="1">[56]Industry!#REF!</definedName>
    <definedName name="sdfr" localSheetId="1" hidden="1">{#N/A,#N/A,FALSE,"Balance Sheet";#N/A,#N/A,FALSE,"Income Statement";#N/A,#N/A,FALSE,"Partners Capital";#N/A,#N/A,FALSE,"Cash Flows";#N/A,#N/A,FALSE,"Support"}</definedName>
    <definedName name="sdfr" hidden="1">{#N/A,#N/A,FALSE,"Balance Sheet";#N/A,#N/A,FALSE,"Income Statement";#N/A,#N/A,FALSE,"Partners Capital";#N/A,#N/A,FALSE,"Cash Flows";#N/A,#N/A,FALSE,"Support"}</definedName>
    <definedName name="sdfs" localSheetId="1" hidden="1">{#N/A,#N/A,FALSE,"PortfolioStats";#N/A,#N/A,FALSE,"Graphs";#N/A,#N/A,FALSE,"Binomial Expansion";#N/A,#N/A,FALSE,"SP Analysis"}</definedName>
    <definedName name="sdfs" hidden="1">{#N/A,#N/A,FALSE,"PortfolioStats";#N/A,#N/A,FALSE,"Graphs";#N/A,#N/A,FALSE,"Binomial Expansion";#N/A,#N/A,FALSE,"SP Analysis"}</definedName>
    <definedName name="sdfsdfs" localSheetId="1" hidden="1">{#N/A,#N/A,FALSE,"Balance Sheet";#N/A,#N/A,FALSE,"Income Statement";#N/A,#N/A,FALSE,"Partners Capital";#N/A,#N/A,FALSE,"Cash Flows";#N/A,#N/A,FALSE,"Support"}</definedName>
    <definedName name="sdfsdfs" hidden="1">{#N/A,#N/A,FALSE,"Balance Sheet";#N/A,#N/A,FALSE,"Income Statement";#N/A,#N/A,FALSE,"Partners Capital";#N/A,#N/A,FALSE,"Cash Flows";#N/A,#N/A,FALSE,"Support"}</definedName>
    <definedName name="sdsdsdd" localSheetId="1" hidden="1">{"e_Target Assumptions",#N/A,FALSE,"Financials";"f_Target Income Statement",#N/A,FALSE,"Financials";"g_Target Balance Sheet",#N/A,FALSE,"Financials";"h_Target Cashflow Statement",#N/A,FALSE,"Financials"}</definedName>
    <definedName name="sdsdsdd" hidden="1">{"e_Target Assumptions",#N/A,FALSE,"Financials";"f_Target Income Statement",#N/A,FALSE,"Financials";"g_Target Balance Sheet",#N/A,FALSE,"Financials";"h_Target Cashflow Statement",#N/A,FALSE,"Financials"}</definedName>
    <definedName name="secondary" localSheetId="1">#REF!</definedName>
    <definedName name="secondary">'[53]Market Data(I)'!$C$59:$M$77</definedName>
    <definedName name="secondary2" localSheetId="1">#REF!</definedName>
    <definedName name="secondary2">'[53]Market Data(I)'!$C$59:$P$77</definedName>
    <definedName name="SelectedMultiple" localSheetId="1">#REF!</definedName>
    <definedName name="SelectedMultiple">'[42]PBC Data'!$R$3:$R$196</definedName>
    <definedName name="selrange" localSheetId="1" hidden="1">#REF!</definedName>
    <definedName name="selrange" hidden="1">'[67]Exb II.1_Summary Taira'!#REF!</definedName>
    <definedName name="sencount" hidden="1">1</definedName>
    <definedName name="Servicing_Acct_Int" localSheetId="1">#REF!</definedName>
    <definedName name="Servicing_Acct_Int">[20]Inputs!$E$42</definedName>
    <definedName name="servicing_acct_prin" localSheetId="1">#REF!</definedName>
    <definedName name="servicing_acct_prin">[20]Inputs!$D$42</definedName>
    <definedName name="ShanghaiFactory" localSheetId="1">#REF!</definedName>
    <definedName name="ShanghaiFactory">[32]Start!$C$34</definedName>
    <definedName name="shareoutltm" localSheetId="1" hidden="1">#REF!</definedName>
    <definedName name="shareoutltm" hidden="1">'[48]WP_Hist ABC'!#REF!</definedName>
    <definedName name="sharepriceltm" localSheetId="1" hidden="1">#REF!</definedName>
    <definedName name="sharepriceltm" hidden="1">'[48]WP_Hist ABC'!#REF!</definedName>
    <definedName name="sheet" hidden="1">#REF!</definedName>
    <definedName name="sheet_1"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CURRENCY_CONVERSION_DATE" hidden="1">#REF!</definedName>
    <definedName name="Sheet1_GL_INTERFACE_CURRENCY_CONVERSION_RATE" hidden="1">#REF!</definedName>
    <definedName name="Sheet1_GL_INTERFACE_DATABASE" hidden="1">#REF!</definedName>
    <definedName name="Sheet1_GL_INTERFACE_ENTERED_CR" hidden="1">#REF!</definedName>
    <definedName name="Sheet1_GL_INTERFACE_ENTERED_DR"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T_OF_BOOKS_ID" hidden="1">#REF!</definedName>
    <definedName name="Sheet1_GL_INTERFACE_USER_CURRENCY_CONVERSION_TYPE" hidden="1">#REF!</definedName>
    <definedName name="Sheet1_GL_INTERFACE_USER_JE_CATEGORY_NAME" hidden="1">#REF!</definedName>
    <definedName name="Sheet1_GL_INTERFACE_USER_JE_SOURCE_NAME" hidden="1">#REF!</definedName>
    <definedName name="SingerAfricaMiddleEast" localSheetId="1">#REF!</definedName>
    <definedName name="SingerAfricaMiddleEast">[32]Start!$C$26</definedName>
    <definedName name="SingerCanada" localSheetId="1">#REF!</definedName>
    <definedName name="SingerCanada">[32]Start!$C$21</definedName>
    <definedName name="SingerDenmark" localSheetId="1">#REF!</definedName>
    <definedName name="SingerDenmark">[32]Start!$C$28</definedName>
    <definedName name="SingerItaly" localSheetId="1">#REF!</definedName>
    <definedName name="SingerItaly">[32]Start!$C$24</definedName>
    <definedName name="SingerSewingCompany" localSheetId="1">#REF!</definedName>
    <definedName name="SingerSewingCompany">[32]Start!$C$31</definedName>
    <definedName name="SnP_Industry" localSheetId="1">#REF!</definedName>
    <definedName name="SnP_Industry">'[27]CCLP Portfolio'!$AN$4:$AN$113</definedName>
    <definedName name="SnP_Notched_Ratings" localSheetId="1">#REF!</definedName>
    <definedName name="SnP_Notched_Ratings">'[27]CCLP Portfolio'!$Z$4:$Z$113</definedName>
    <definedName name="SnP_spread_compression" localSheetId="1">#REF!</definedName>
    <definedName name="SnP_spread_compression">'[25]_Fitch Model'!$F$33</definedName>
    <definedName name="solver_adj" hidden="1">#REF!</definedName>
    <definedName name="solver_drv" hidden="1">1</definedName>
    <definedName name="solver_est" hidden="1">1</definedName>
    <definedName name="solver_itr" hidden="1">100</definedName>
    <definedName name="solver_lhs1" localSheetId="1" hidden="1">#REF!</definedName>
    <definedName name="solver_lhs1" hidden="1">[24]Portfolio!#REF!</definedName>
    <definedName name="solver_lhs2" localSheetId="1" hidden="1">#REF!</definedName>
    <definedName name="solver_lhs2" hidden="1">[24]Portfolio!#REF!</definedName>
    <definedName name="solver_lhs4" localSheetId="1" hidden="1">#REF!</definedName>
    <definedName name="solver_lhs4" hidden="1">[24]Portfolio!#REF!</definedName>
    <definedName name="solver_lin" hidden="1">0</definedName>
    <definedName name="solver_nsim" hidden="1">5</definedName>
    <definedName name="solver_ntri" hidden="1">1000</definedName>
    <definedName name="solver_num" hidden="1">0</definedName>
    <definedName name="solver_nwt" hidden="1">1</definedName>
    <definedName name="solver_opt" hidden="1">#REF!</definedName>
    <definedName name="solver_pre" hidden="1">0.000001</definedName>
    <definedName name="solver_rel1" hidden="1">3</definedName>
    <definedName name="solver_rel2" hidden="1">3</definedName>
    <definedName name="solver_rel3" hidden="1">1</definedName>
    <definedName name="solver_rel4" hidden="1">2</definedName>
    <definedName name="solver_rhs1" hidden="1">0.1075</definedName>
    <definedName name="solver_rhs2" hidden="1">40</definedName>
    <definedName name="solver_rhs3" hidden="1">3.5</definedName>
    <definedName name="solver_rhs4" hidden="1">210</definedName>
    <definedName name="solver_rsmp" hidden="1">2</definedName>
    <definedName name="solver_scl" hidden="1">0</definedName>
    <definedName name="solver_seed" hidden="1">0</definedName>
    <definedName name="solver_sho" hidden="1">0</definedName>
    <definedName name="solver_tim" hidden="1">100</definedName>
    <definedName name="solver_tmp" hidden="1">210</definedName>
    <definedName name="solver_tol" hidden="1">0.05</definedName>
    <definedName name="solver_typ" hidden="1">3</definedName>
    <definedName name="solver_val" hidden="1">0.6</definedName>
    <definedName name="Sourcing" localSheetId="1">#REF!</definedName>
    <definedName name="Sourcing">[32]Start!$C$32</definedName>
    <definedName name="SouthAmericanTrading" localSheetId="1">#REF!</definedName>
    <definedName name="SouthAmericanTrading">[32]Start!$C$27</definedName>
    <definedName name="SP_Combo_BDR" localSheetId="1">#REF!</definedName>
    <definedName name="SP_Combo_BDR">'[25]_Fitch Model'!$H$40</definedName>
    <definedName name="SP_Combo_Rating" localSheetId="1">#REF!</definedName>
    <definedName name="SP_Combo_Rating">'[25]_Fitch Model'!$H$39</definedName>
    <definedName name="SPOT" localSheetId="1">#REF!</definedName>
    <definedName name="SPOT">'[72]Control Panel'!$D$6</definedName>
    <definedName name="sqdsad" localSheetId="1">#REF!</definedName>
    <definedName name="sqdsad">[13]Service!$A$5:$A$6</definedName>
    <definedName name="SrLoan" localSheetId="1">#REF!</definedName>
    <definedName name="SrLoan">'[25]Model Inputs'!$C$33</definedName>
    <definedName name="SrMgmt_Fee" localSheetId="1">#REF!</definedName>
    <definedName name="SrMgmt_Fee">'[25]Model Inputs'!$C$40</definedName>
    <definedName name="ssdfgsdgf" localSheetId="1" hidden="1">{#N/A,#N/A,FALSE,"Balance Sheet";#N/A,#N/A,FALSE,"Income Statement";#N/A,#N/A,FALSE,"Partners Capital";#N/A,#N/A,FALSE,"Cash Flows";#N/A,#N/A,FALSE,"Support"}</definedName>
    <definedName name="ssdfgsdgf" hidden="1">{#N/A,#N/A,FALSE,"Balance Sheet";#N/A,#N/A,FALSE,"Income Statement";#N/A,#N/A,FALSE,"Partners Capital";#N/A,#N/A,FALSE,"Cash Flows";#N/A,#N/A,FALSE,"Support"}</definedName>
    <definedName name="STAMP" localSheetId="1">#REF!</definedName>
    <definedName name="STAMP">[73]Inputs!$B$3</definedName>
    <definedName name="states" localSheetId="1">#REF!</definedName>
    <definedName name="states">'[53]Market Data(I)'!$R$33:$W$51</definedName>
    <definedName name="STITMO" localSheetId="1">#REF!</definedName>
    <definedName name="STITMO">'[14]Senior and Sub Notes'!$J$3:$X$62</definedName>
    <definedName name="STITMOEXT" localSheetId="1">#REF!</definedName>
    <definedName name="STITMOEXT">'[14]Senior and Sub Notes'!$I$110:$X$143</definedName>
    <definedName name="STM_100">OFFSET(#REF!,COUNTA(#REF!)-1,0,-60,1)</definedName>
    <definedName name="STM_ALL">OFFSET(#REF!,COUNTA(#REF!)-1,0,-60,1)</definedName>
    <definedName name="STM_B">OFFSET(#REF!,COUNTA(#REF!)-1,0,-60,1)</definedName>
    <definedName name="STM_BB">OFFSET(#REF!,COUNTA(#REF!)-1,0,-60,1)</definedName>
    <definedName name="STM_CovHeavy">OFFSET(#REF!,COUNT(#REF!)-1,0,-58,1)</definedName>
    <definedName name="STM_CovLite">OFFSET(#REF!,COUNT(#REF!)-1,0,-58,1)</definedName>
    <definedName name="STM_FL">OFFSET(#REF!,COUNT(#REF!)-1,0,-60,1)</definedName>
    <definedName name="STM_FL_B">OFFSET(#REF!,COUNT(#REF!)-1,0,-58,1)</definedName>
    <definedName name="STM_LC">OFFSET(#REF!,COUNT(#REF!)-1,0,-60,1)</definedName>
    <definedName name="STM_MM">OFFSET(#REF!,COUNT(#REF!)-1,0,-60,1)</definedName>
    <definedName name="STM_SL">OFFSET(#REF!,COUNT(#REF!)-1,0,-60,1)</definedName>
    <definedName name="STM_SL_B">OFFSET(#REF!,COUNT(#REF!)-1,0,-58,1)</definedName>
    <definedName name="SubMgmt_Fee" localSheetId="1">#REF!</definedName>
    <definedName name="SubMgmt_Fee">'[25]Model Inputs'!$C$41</definedName>
    <definedName name="SubsAdjSelect" localSheetId="1">#REF!</definedName>
    <definedName name="SubsAdjSelect">[19]Subscriptions!$F$6</definedName>
    <definedName name="Sweep_AcR" localSheetId="1">#REF!</definedName>
    <definedName name="Sweep_AcR">[20]Ratios!$J$32</definedName>
    <definedName name="Swvu.BiPolar." localSheetId="1" hidden="1">#REF!</definedName>
    <definedName name="Swvu.BiPolar." hidden="1">'[21]BI-POLAR'!#REF!</definedName>
    <definedName name="Swvu.inputs._.raw._.data." hidden="1">#REF!</definedName>
    <definedName name="Swvu.sp2." localSheetId="1" hidden="1">#REF!</definedName>
    <definedName name="Swvu.sp2." hidden="1">[22]Industry!#REF!</definedName>
    <definedName name="Swvu.sum." localSheetId="1" hidden="1">#REF!</definedName>
    <definedName name="Swvu.sum." hidden="1">[22]Industry!#REF!</definedName>
    <definedName name="Swvu.summary1." hidden="1">#REF!</definedName>
    <definedName name="Swvu.summary2." hidden="1">#REF!</definedName>
    <definedName name="Swvu.summary3." hidden="1">#REF!</definedName>
    <definedName name="Swvu.Sumnpv." localSheetId="1" hidden="1">#REF!</definedName>
    <definedName name="Swvu.Sumnpv." hidden="1">[23]List!$C$1:$L$34</definedName>
    <definedName name="t" localSheetId="1" hidden="1">{"'TG'!$A$1:$L$37"}</definedName>
    <definedName name="t" hidden="1">{"'TG'!$A$1:$L$37"}</definedName>
    <definedName name="TableName">"Dummy"</definedName>
    <definedName name="taiwanPurchasingOffice" localSheetId="1">#REF!</definedName>
    <definedName name="taiwanPurchasingOffice">[32]Start!$C$29</definedName>
    <definedName name="TAMPOCOSE" hidden="1">255</definedName>
    <definedName name="TAR" localSheetId="1">#REF!</definedName>
    <definedName name="TAR">[73]Inputs!$F$7</definedName>
    <definedName name="Target_Par_Amount" localSheetId="1">#REF!</definedName>
    <definedName name="Target_Par_Amount">'[27]CCLP Portfolio'!$M$4:$M$113</definedName>
    <definedName name="TAV_Excess_Concentration" localSheetId="1">#REF!</definedName>
    <definedName name="TAV_Excess_Concentration">'[20]Excess Concentration'!$BF$12</definedName>
    <definedName name="TECNOFIBRAS" localSheetId="1" hidden="1">{"'PXR_6500'!$A$1:$I$124"}</definedName>
    <definedName name="TECNOFIBRAS" hidden="1">{"'PXR_6500'!$A$1:$I$124"}</definedName>
    <definedName name="TECNOFIBRAS2" localSheetId="1" hidden="1">{"'PXR_6500'!$A$1:$I$124"}</definedName>
    <definedName name="TECNOFIBRAS2" hidden="1">{"'PXR_6500'!$A$1:$I$124"}</definedName>
    <definedName name="TemplateVersion" localSheetId="1" hidden="1">#REF!</definedName>
    <definedName name="TemplateVersion" hidden="1">[57]Reference!$C$4</definedName>
    <definedName name="Term_Adv_Outstanding" localSheetId="1">#REF!</definedName>
    <definedName name="Term_Adv_Outstanding">'[20]Advances &amp; Repayments'!$D$28</definedName>
    <definedName name="test" localSheetId="1" hidden="1">{"'PXR_6500'!$A$1:$I$124"}</definedName>
    <definedName name="test" hidden="1">{"'PXR_6500'!$A$1:$I$124"}</definedName>
    <definedName name="TextRefCopyRangeCount" hidden="1">7</definedName>
    <definedName name="Threeyr_Data" hidden="1">#REF!</definedName>
    <definedName name="tickname" localSheetId="1" hidden="1">#REF!</definedName>
    <definedName name="tickname" hidden="1">'[48]WP_Hist ABC'!#REF!</definedName>
    <definedName name="TITLE" localSheetId="1">#REF!</definedName>
    <definedName name="TITLE">[73]Inputs!$F$5</definedName>
    <definedName name="TotalLocation" localSheetId="1">#REF!</definedName>
    <definedName name="TotalLocation">[32]Start!$C$19</definedName>
    <definedName name="totcap" hidden="1">#REF!,#REF!,#REF!,#REF!</definedName>
    <definedName name="TravelAdjSelect" localSheetId="1">#REF!</definedName>
    <definedName name="TravelAdjSelect">[19]Travel!$F$6</definedName>
    <definedName name="treeList" hidden="1">"00000000000000000000000000000000000000000000000000000000000000000000000000000000000000000000000000000000000000000000000000000000000000000000000000000000000000000000000000000000000000000000000000000000"</definedName>
    <definedName name="Trustee_Fee" localSheetId="1">#REF!</definedName>
    <definedName name="Trustee_Fee">'[25]Model Inputs'!$C$38</definedName>
    <definedName name="Turkey" localSheetId="1">#REF!</definedName>
    <definedName name="Turkey">[32]Start!$C$30</definedName>
    <definedName name="tynonasset" localSheetId="1" hidden="1">#REF!</definedName>
    <definedName name="tynonasset" hidden="1">'[55]Mult-3yr'!#REF!</definedName>
    <definedName name="Unique_Issuer_Count" localSheetId="1">#REF!</definedName>
    <definedName name="Unique_Issuer_Count">[27]Tables!$C$2</definedName>
    <definedName name="Unique_Issuer_Par_Amout" localSheetId="1">#REF!</definedName>
    <definedName name="Unique_Issuer_Par_Amout">'[27]CCLP Portfolio'!$AU$4:$AU$113</definedName>
    <definedName name="Unsecured_YN" localSheetId="1">#REF!</definedName>
    <definedName name="Unsecured_YN">'[27]CCLP Portfolio'!$J$4:$J$113</definedName>
    <definedName name="UpdateLossCurveFitch" localSheetId="1">#REF!</definedName>
    <definedName name="UpdateLossCurveFitch">'[25]S&amp;P curves'!$AN$3</definedName>
    <definedName name="upload_range" localSheetId="1">OFFSET(#REF!,0,0,COUNTA(#REF!),15)</definedName>
    <definedName name="upload_range">OFFSET('[20]Data Upload'!$A$1,0,0,COUNTA('[20]Data Upload'!$A:$A),15)</definedName>
    <definedName name="UPSIDES" localSheetId="1">#REF!</definedName>
    <definedName name="UPSIDES">[14]Upsides!$I$1:$T$151</definedName>
    <definedName name="usd" hidden="1">#REF!</definedName>
    <definedName name="USD_Int_Acct_Int" localSheetId="1">#REF!</definedName>
    <definedName name="USD_Int_Acct_Int">[20]Inputs!$E$35</definedName>
    <definedName name="USD_Prin_Coll_Acct_Prin" localSheetId="1">#REF!</definedName>
    <definedName name="USD_Prin_Coll_Acct_Prin">[20]Inputs!$D$36</definedName>
    <definedName name="USD_Unfund_Exp_Acct" localSheetId="1">#REF!</definedName>
    <definedName name="USD_Unfund_Exp_Acct">[20]Inputs!$D$37:$E$37</definedName>
    <definedName name="Valuation_Agent_Fee_Cap" localSheetId="1">#REF!</definedName>
    <definedName name="Valuation_Agent_Fee_Cap">[20]Inputs!$D$68</definedName>
    <definedName name="Valuation_Date" localSheetId="1">#REF!</definedName>
    <definedName name="Valuation_Date">'[34]OID Adder'!$C$2</definedName>
    <definedName name="Vdates" localSheetId="1">#REF!</definedName>
    <definedName name="Vdates">'[44]CHANGE CONTROL'!$B:$B</definedName>
    <definedName name="VersionActual" localSheetId="1">#REF!</definedName>
    <definedName name="VersionActual">[32]Start!$C$12</definedName>
    <definedName name="VersionPlan" localSheetId="1">#REF!</definedName>
    <definedName name="VersionPlan">[32]Start!$D$12</definedName>
    <definedName name="vikash" hidden="1">#REF!</definedName>
    <definedName name="VTM_1" hidden="1">#REF!</definedName>
    <definedName name="VTM_2" hidden="1">#REF!</definedName>
    <definedName name="VTM_3" hidden="1">#REF!</definedName>
    <definedName name="vvv" localSheetId="1" hidden="1">{#N/A,#N/A,FALSE,"Balance Sheet";#N/A,#N/A,FALSE,"Income Statement";#N/A,#N/A,FALSE,"Partners Capital";#N/A,#N/A,FALSE,"Cash Flows";#N/A,#N/A,FALSE,"Support"}</definedName>
    <definedName name="vvv" hidden="1">{#N/A,#N/A,FALSE,"Balance Sheet";#N/A,#N/A,FALSE,"Income Statement";#N/A,#N/A,FALSE,"Partners Capital";#N/A,#N/A,FALSE,"Cash Flows";#N/A,#N/A,FALSE,"Support"}</definedName>
    <definedName name="vvvv" hidden="1">#REF!</definedName>
    <definedName name="w" localSheetId="1" hidden="1">{"Assumptions",#N/A,FALSE,"Model"}</definedName>
    <definedName name="w" hidden="1">{"Assumptions",#N/A,FALSE,"Model"}</definedName>
    <definedName name="w_1" localSheetId="1" hidden="1">{"Assumptions",#N/A,FALSE,"Model"}</definedName>
    <definedName name="w_1" hidden="1">{"Assumptions",#N/A,FALSE,"Model"}</definedName>
    <definedName name="w_1_1" localSheetId="1" hidden="1">{"Assumptions",#N/A,FALSE,"Model"}</definedName>
    <definedName name="w_1_1" hidden="1">{"Assumptions",#N/A,FALSE,"Model"}</definedName>
    <definedName name="w_1_1_1" localSheetId="1" hidden="1">{"Assumptions",#N/A,FALSE,"Model"}</definedName>
    <definedName name="w_1_1_1" hidden="1">{"Assumptions",#N/A,FALSE,"Model"}</definedName>
    <definedName name="w_1_1_1_1" localSheetId="1" hidden="1">{"Assumptions",#N/A,FALSE,"Model"}</definedName>
    <definedName name="w_1_1_1_1" hidden="1">{"Assumptions",#N/A,FALSE,"Model"}</definedName>
    <definedName name="w_1_2" localSheetId="1" hidden="1">{"Assumptions",#N/A,FALSE,"Model"}</definedName>
    <definedName name="w_1_2" hidden="1">{"Assumptions",#N/A,FALSE,"Model"}</definedName>
    <definedName name="w_1_2_1" localSheetId="1" hidden="1">{"Assumptions",#N/A,FALSE,"Model"}</definedName>
    <definedName name="w_1_2_1" hidden="1">{"Assumptions",#N/A,FALSE,"Model"}</definedName>
    <definedName name="w_1_3" localSheetId="1" hidden="1">{"Assumptions",#N/A,FALSE,"Model"}</definedName>
    <definedName name="w_1_3" hidden="1">{"Assumptions",#N/A,FALSE,"Model"}</definedName>
    <definedName name="w_1_3_1" localSheetId="1" hidden="1">{"Assumptions",#N/A,FALSE,"Model"}</definedName>
    <definedName name="w_1_3_1" hidden="1">{"Assumptions",#N/A,FALSE,"Model"}</definedName>
    <definedName name="w_1_4" localSheetId="1" hidden="1">{"Assumptions",#N/A,FALSE,"Model"}</definedName>
    <definedName name="w_1_4" hidden="1">{"Assumptions",#N/A,FALSE,"Model"}</definedName>
    <definedName name="w_2" localSheetId="1" hidden="1">{"Assumptions",#N/A,FALSE,"Model"}</definedName>
    <definedName name="w_2" hidden="1">{"Assumptions",#N/A,FALSE,"Model"}</definedName>
    <definedName name="w_2_1" localSheetId="1" hidden="1">{"Assumptions",#N/A,FALSE,"Model"}</definedName>
    <definedName name="w_2_1" hidden="1">{"Assumptions",#N/A,FALSE,"Model"}</definedName>
    <definedName name="w_2_1_1" localSheetId="1" hidden="1">{"Assumptions",#N/A,FALSE,"Model"}</definedName>
    <definedName name="w_2_1_1" hidden="1">{"Assumptions",#N/A,FALSE,"Model"}</definedName>
    <definedName name="w_2_1_1_1" localSheetId="1" hidden="1">{"Assumptions",#N/A,FALSE,"Model"}</definedName>
    <definedName name="w_2_1_1_1" hidden="1">{"Assumptions",#N/A,FALSE,"Model"}</definedName>
    <definedName name="w_2_2" localSheetId="1" hidden="1">{"Assumptions",#N/A,FALSE,"Model"}</definedName>
    <definedName name="w_2_2" hidden="1">{"Assumptions",#N/A,FALSE,"Model"}</definedName>
    <definedName name="w_2_2_1" localSheetId="1" hidden="1">{"Assumptions",#N/A,FALSE,"Model"}</definedName>
    <definedName name="w_2_2_1" hidden="1">{"Assumptions",#N/A,FALSE,"Model"}</definedName>
    <definedName name="w_2_3" localSheetId="1" hidden="1">{"Assumptions",#N/A,FALSE,"Model"}</definedName>
    <definedName name="w_2_3" hidden="1">{"Assumptions",#N/A,FALSE,"Model"}</definedName>
    <definedName name="w_3" localSheetId="1" hidden="1">{"Assumptions",#N/A,FALSE,"Model"}</definedName>
    <definedName name="w_3" hidden="1">{"Assumptions",#N/A,FALSE,"Model"}</definedName>
    <definedName name="w_3_1" localSheetId="1" hidden="1">{"Assumptions",#N/A,FALSE,"Model"}</definedName>
    <definedName name="w_3_1" hidden="1">{"Assumptions",#N/A,FALSE,"Model"}</definedName>
    <definedName name="w_3_1_1" localSheetId="1" hidden="1">{"Assumptions",#N/A,FALSE,"Model"}</definedName>
    <definedName name="w_3_1_1" hidden="1">{"Assumptions",#N/A,FALSE,"Model"}</definedName>
    <definedName name="w_3_1_1_1" localSheetId="1" hidden="1">{"Assumptions",#N/A,FALSE,"Model"}</definedName>
    <definedName name="w_3_1_1_1" hidden="1">{"Assumptions",#N/A,FALSE,"Model"}</definedName>
    <definedName name="w_3_2" localSheetId="1" hidden="1">{"Assumptions",#N/A,FALSE,"Model"}</definedName>
    <definedName name="w_3_2" hidden="1">{"Assumptions",#N/A,FALSE,"Model"}</definedName>
    <definedName name="w_3_2_1" localSheetId="1" hidden="1">{"Assumptions",#N/A,FALSE,"Model"}</definedName>
    <definedName name="w_3_2_1" hidden="1">{"Assumptions",#N/A,FALSE,"Model"}</definedName>
    <definedName name="w_3_3" localSheetId="1" hidden="1">{"Assumptions",#N/A,FALSE,"Model"}</definedName>
    <definedName name="w_3_3" hidden="1">{"Assumptions",#N/A,FALSE,"Model"}</definedName>
    <definedName name="w_4" localSheetId="1" hidden="1">{"Assumptions",#N/A,FALSE,"Model"}</definedName>
    <definedName name="w_4" hidden="1">{"Assumptions",#N/A,FALSE,"Model"}</definedName>
    <definedName name="w_4_1" localSheetId="1" hidden="1">{"Assumptions",#N/A,FALSE,"Model"}</definedName>
    <definedName name="w_4_1" hidden="1">{"Assumptions",#N/A,FALSE,"Model"}</definedName>
    <definedName name="w_4_1_1" localSheetId="1" hidden="1">{"Assumptions",#N/A,FALSE,"Model"}</definedName>
    <definedName name="w_4_1_1" hidden="1">{"Assumptions",#N/A,FALSE,"Model"}</definedName>
    <definedName name="w_4_1_1_1" localSheetId="1" hidden="1">{"Assumptions",#N/A,FALSE,"Model"}</definedName>
    <definedName name="w_4_1_1_1" hidden="1">{"Assumptions",#N/A,FALSE,"Model"}</definedName>
    <definedName name="w_4_2" localSheetId="1" hidden="1">{"Assumptions",#N/A,FALSE,"Model"}</definedName>
    <definedName name="w_4_2" hidden="1">{"Assumptions",#N/A,FALSE,"Model"}</definedName>
    <definedName name="w_4_2_1" localSheetId="1" hidden="1">{"Assumptions",#N/A,FALSE,"Model"}</definedName>
    <definedName name="w_4_2_1" hidden="1">{"Assumptions",#N/A,FALSE,"Model"}</definedName>
    <definedName name="w_4_3" localSheetId="1" hidden="1">{"Assumptions",#N/A,FALSE,"Model"}</definedName>
    <definedName name="w_4_3" hidden="1">{"Assumptions",#N/A,FALSE,"Model"}</definedName>
    <definedName name="w_5" localSheetId="1" hidden="1">{"Assumptions",#N/A,FALSE,"Model"}</definedName>
    <definedName name="w_5" hidden="1">{"Assumptions",#N/A,FALSE,"Model"}</definedName>
    <definedName name="w_5_1" localSheetId="1" hidden="1">{"Assumptions",#N/A,FALSE,"Model"}</definedName>
    <definedName name="w_5_1" hidden="1">{"Assumptions",#N/A,FALSE,"Model"}</definedName>
    <definedName name="w_5_1_1" localSheetId="1" hidden="1">{"Assumptions",#N/A,FALSE,"Model"}</definedName>
    <definedName name="w_5_1_1" hidden="1">{"Assumptions",#N/A,FALSE,"Model"}</definedName>
    <definedName name="w_5_1_1_1" localSheetId="1" hidden="1">{"Assumptions",#N/A,FALSE,"Model"}</definedName>
    <definedName name="w_5_1_1_1" hidden="1">{"Assumptions",#N/A,FALSE,"Model"}</definedName>
    <definedName name="w_5_2" localSheetId="1" hidden="1">{"Assumptions",#N/A,FALSE,"Model"}</definedName>
    <definedName name="w_5_2" hidden="1">{"Assumptions",#N/A,FALSE,"Model"}</definedName>
    <definedName name="w_5_2_1" localSheetId="1" hidden="1">{"Assumptions",#N/A,FALSE,"Model"}</definedName>
    <definedName name="w_5_2_1" hidden="1">{"Assumptions",#N/A,FALSE,"Model"}</definedName>
    <definedName name="w_5_3" localSheetId="1" hidden="1">{"Assumptions",#N/A,FALSE,"Model"}</definedName>
    <definedName name="w_5_3" hidden="1">{"Assumptions",#N/A,FALSE,"Model"}</definedName>
    <definedName name="WA_Adv_Rate" localSheetId="1">#REF!</definedName>
    <definedName name="WA_Adv_Rate">'[20]Loan List'!$L$9</definedName>
    <definedName name="WA_Unfunded_Adv_Rate" localSheetId="1">#REF!</definedName>
    <definedName name="WA_Unfunded_Adv_Rate">'[20]Loan List'!$O$9</definedName>
    <definedName name="wacc.beta.2weekly" localSheetId="1">#REF!</definedName>
    <definedName name="wacc.beta.2weekly">[29]Settings!$U$69</definedName>
    <definedName name="wacc.beta.5weekly" localSheetId="1">#REF!</definedName>
    <definedName name="wacc.beta.5weekly">[29]Settings!$U$68</definedName>
    <definedName name="wacc.beta.backup" localSheetId="1">#REF!</definedName>
    <definedName name="wacc.beta.backup">[29]Settings!$H$67</definedName>
    <definedName name="wacc.beta.index" localSheetId="1">#REF!</definedName>
    <definedName name="wacc.beta.index">[29]Settings!$K$65</definedName>
    <definedName name="wacc.beta.raw" localSheetId="1">#REF!</definedName>
    <definedName name="wacc.beta.raw">[29]Settings!$U$71</definedName>
    <definedName name="wacc.beta.term" localSheetId="1">#REF!</definedName>
    <definedName name="wacc.beta.term">[29]Settings!$H$65</definedName>
    <definedName name="wacc.beta.type" localSheetId="1">#REF!</definedName>
    <definedName name="wacc.beta.type">[29]Settings!$I$65</definedName>
    <definedName name="wacc.bond.1a" localSheetId="1">#REF!</definedName>
    <definedName name="wacc.bond.1a">[29]Settings!$U$80</definedName>
    <definedName name="wacc.bond.2a" localSheetId="1">#REF!</definedName>
    <definedName name="wacc.bond.2a">[29]Settings!$U$79</definedName>
    <definedName name="wacc.bond.3a" localSheetId="1">#REF!</definedName>
    <definedName name="wacc.bond.3a">[29]Settings!$U$78</definedName>
    <definedName name="wacc.bond.baa" localSheetId="1">#REF!</definedName>
    <definedName name="wacc.bond.baa">[29]Settings!$U$81</definedName>
    <definedName name="wacc.bond.corporate" localSheetId="1">#REF!</definedName>
    <definedName name="wacc.bond.corporate">[29]Settings!$U$82</definedName>
    <definedName name="wacc.bond.rating" localSheetId="1">#REF!</definedName>
    <definedName name="wacc.bond.rating">[29]Settings!$H$73</definedName>
    <definedName name="wacc.bond.type" localSheetId="1">#REF!</definedName>
    <definedName name="wacc.bond.type">[29]Settings!$I$73</definedName>
    <definedName name="wacc.country.damodaran" localSheetId="1">#REF!</definedName>
    <definedName name="wacc.country.damodaran">[29]Settings!$U$77</definedName>
    <definedName name="wacc.country.morningstar" localSheetId="1">#REF!</definedName>
    <definedName name="wacc.country.morningstar">[29]Settings!$U$76</definedName>
    <definedName name="wacc.country.select" localSheetId="1">#REF!</definedName>
    <definedName name="wacc.country.select">[29]Settings!$H$71</definedName>
    <definedName name="wacc.country.year" localSheetId="1">#REF!</definedName>
    <definedName name="wacc.country.year">[29]ICOC!$B$8</definedName>
    <definedName name="wacc.rfr.10year" localSheetId="1">#REF!</definedName>
    <definedName name="wacc.rfr.10year">[29]Settings!$U$73</definedName>
    <definedName name="wacc.rfr.30year" localSheetId="1">#REF!</definedName>
    <definedName name="wacc.rfr.30year">[29]Settings!$U$75</definedName>
    <definedName name="wacc.rfr.select" localSheetId="1">#REF!</definedName>
    <definedName name="wacc.rfr.select">[29]Settings!$H$69</definedName>
    <definedName name="wacc.round.50bps" localSheetId="1">#REF!</definedName>
    <definedName name="wacc.round.50bps">[29]Settings!$U$85</definedName>
    <definedName name="wacc.round.none" localSheetId="1">#REF!</definedName>
    <definedName name="wacc.round.none">[29]Settings!$U$84</definedName>
    <definedName name="wacc.round.select" localSheetId="1">#REF!</definedName>
    <definedName name="wacc.round.select">[29]Settings!$H$75</definedName>
    <definedName name="wacc.ru2" localSheetId="1">#REF!</definedName>
    <definedName name="wacc.ru2">[29]WACC.RU2!$H$58</definedName>
    <definedName name="wacc.ru3" localSheetId="1">#REF!</definedName>
    <definedName name="wacc.ru3">[29]WACC.RU3!$H$58</definedName>
    <definedName name="wacc.spread.year" localSheetId="1">#REF!</definedName>
    <definedName name="wacc.spread.year">[29]Spread!$B$8</definedName>
    <definedName name="wacc.structure.5year" localSheetId="1">#REF!</definedName>
    <definedName name="wacc.structure.5year">[29]Settings!$U$65</definedName>
    <definedName name="wacc.structure.select" localSheetId="1">#REF!</definedName>
    <definedName name="wacc.structure.select">[29]Settings!$H$63</definedName>
    <definedName name="WAL_covenant" localSheetId="1">#REF!</definedName>
    <definedName name="WAL_covenant">'[25]MDY Model'!$T$15</definedName>
    <definedName name="WatchList" localSheetId="1">#REF!</definedName>
    <definedName name="WatchList">'[42]PBC Data'!$O$3:$O$196</definedName>
    <definedName name="WatchListValue" localSheetId="1">#REF!</definedName>
    <definedName name="WatchListValue">'[42]PBC Data'!$V$3:$V$196</definedName>
    <definedName name="weq" hidden="1">#REF!</definedName>
    <definedName name="wesarasfdfdfds" localSheetId="1" hidden="1">{"e_Target Assumptions",#N/A,FALSE,"Financials";"f_Target Income Statement",#N/A,FALSE,"Financials";"g_Target Balance Sheet",#N/A,FALSE,"Financials";"h_Target Cashflow Statement",#N/A,FALSE,"Financials"}</definedName>
    <definedName name="wesarasfdfdfds" hidden="1">{"e_Target Assumptions",#N/A,FALSE,"Financials";"f_Target Income Statement",#N/A,FALSE,"Financials";"g_Target Balance Sheet",#N/A,FALSE,"Financials";"h_Target Cashflow Statement",#N/A,FALSE,"Financials"}</definedName>
    <definedName name="wq" localSheetId="1" hidden="1">{"'PXR_6500'!$A$1:$I$124"}</definedName>
    <definedName name="wq" hidden="1">{"'PXR_6500'!$A$1:$I$124"}</definedName>
    <definedName name="wrn" localSheetId="1" hidden="1">{#N/A,#N/A,FALSE,"Balance Sheet";#N/A,#N/A,FALSE,"Income Statement";#N/A,#N/A,FALSE,"Partners Capital";#N/A,#N/A,FALSE,"Cash Flows";#N/A,#N/A,FALSE,"Support"}</definedName>
    <definedName name="wrn" hidden="1">{#N/A,#N/A,FALSE,"Balance Sheet";#N/A,#N/A,FALSE,"Income Statement";#N/A,#N/A,FALSE,"Partners Capital";#N/A,#N/A,FALSE,"Cash Flows";#N/A,#N/A,FALSE,"Support"}</definedName>
    <definedName name="wrn.1." localSheetId="1"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1"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1"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1"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1"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2." localSheetId="1"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 hidden="1">{"Cover",#N/A,FALSE,"Cover";"Summary",#N/A,FALSE,"Summarpage"}</definedName>
    <definedName name="wrn.2._.pagers." hidden="1">{"Cover",#N/A,FALSE,"Cover";"Summary",#N/A,FALSE,"Summarpage"}</definedName>
    <definedName name="wrn.20." localSheetId="1"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localSheetId="1"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0." localSheetId="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1"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1"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0." localSheetId="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1"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a" localSheetId="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a"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Acquiror." localSheetId="1" hidden="1">{"a_Acquiror Assumptions",#N/A,FALSE,"Financials";"b_Acquiror Income Statement",#N/A,FALSE,"Financials";"c_Acquiror Balance Sheet",#N/A,FALSE,"Financials";"d_Acquiror Cashflow Statement",#N/A,FALSE,"Financials"}</definedName>
    <definedName name="wrn.Acquiror." hidden="1">{"a_Acquiror Assumptions",#N/A,FALSE,"Financials";"b_Acquiror Income Statement",#N/A,FALSE,"Financials";"c_Acquiror Balance Sheet",#N/A,FALSE,"Financials";"d_Acquiror Cashflow Statement",#N/A,FALSE,"Financials"}</definedName>
    <definedName name="wrn.administracion." localSheetId="1" hidden="1">{#N/A,#N/A,FALSE,"CARATULA GENERAL";#N/A,#N/A,FALSE,"GSxDIRECCION";#N/A,#N/A,FALSE,"Caratula";#N/A,#N/A,FALSE,"GSxCTRO";#N/A,#N/A,FALSE,"GsAdm.Centr";#N/A,#N/A,FALSE,"Dir.Gral";#N/A,#N/A,FALSE,"AdmyFzas";#N/A,#N/A,FALSE,"Sistemas";#N/A,#N/A,FALSE,"RRHH"}</definedName>
    <definedName name="wrn.administracion." hidden="1">{#N/A,#N/A,FALSE,"CARATULA GENERAL";#N/A,#N/A,FALSE,"GSxDIRECCION";#N/A,#N/A,FALSE,"Caratula";#N/A,#N/A,FALSE,"GSxCTRO";#N/A,#N/A,FALSE,"GsAdm.Centr";#N/A,#N/A,FALSE,"Dir.Gral";#N/A,#N/A,FALSE,"AdmyFzas";#N/A,#N/A,FALSE,"Sistemas";#N/A,#N/A,FALSE,"RRHH"}</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 hidden="1">{#N/A,#N/A,FALSE,"Balance Sheet";#N/A,#N/A,FALSE,"Income Statement";#N/A,#N/A,FALSE,"Partners Capital";#N/A,#N/A,FALSE,"Cash Flows";#N/A,#N/A,FALSE,"Support"}</definedName>
    <definedName name="wrn.All." hidden="1">{#N/A,#N/A,FALSE,"Balance Sheet";#N/A,#N/A,FALSE,"Income Statement";#N/A,#N/A,FALSE,"Partners Capital";#N/A,#N/A,FALSE,"Cash Flows";#N/A,#N/A,FALSE,"Support"}</definedName>
    <definedName name="wrn.All._.Sections." localSheetId="1"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Divisions." localSheetId="1" hidden="1">{#N/A,#N/A,TRUE,"buffalo";#N/A,#N/A,TRUE,"chatt";#N/A,#N/A,TRUE,"Griffith";#N/A,#N/A,TRUE,"Hammond";#N/A,#N/A,TRUE,"Harvey";#N/A,#N/A,TRUE,"texas";#N/A,#N/A,TRUE,"Combined"}</definedName>
    <definedName name="wrn.AllDivisions." hidden="1">{#N/A,#N/A,TRUE,"buffalo";#N/A,#N/A,TRUE,"chatt";#N/A,#N/A,TRUE,"Griffith";#N/A,#N/A,TRUE,"Hammond";#N/A,#N/A,TRUE,"Harvey";#N/A,#N/A,TRUE,"texas";#N/A,#N/A,TRUE,"Combined"}</definedName>
    <definedName name="wrn.Alll" localSheetId="1" hidden="1">{#N/A,#N/A,FALSE,"Balance Sheet";#N/A,#N/A,FALSE,"Income Statement";#N/A,#N/A,FALSE,"Partners Capital";#N/A,#N/A,FALSE,"Cash Flows";#N/A,#N/A,FALSE,"Support"}</definedName>
    <definedName name="wrn.Alll" hidden="1">{#N/A,#N/A,FALSE,"Balance Sheet";#N/A,#N/A,FALSE,"Income Statement";#N/A,#N/A,FALSE,"Partners Capital";#N/A,#N/A,FALSE,"Cash Flows";#N/A,#N/A,FALSE,"Support"}</definedName>
    <definedName name="wrn.ANALISIS._.SENSIBILIDAD." localSheetId="1" hidden="1">{#N/A,#N/A,FALSE,"BALANCE";#N/A,#N/A,FALSE,"CUENTA DE PYG";#N/A,#N/A,FALSE,"RATIOS"}</definedName>
    <definedName name="wrn.ANALISIS._.SENSIBILIDAD." hidden="1">{#N/A,#N/A,FALSE,"BALANCE";#N/A,#N/A,FALSE,"CUENTA DE PYG";#N/A,#N/A,FALSE,"RATIOS"}</definedName>
    <definedName name="wrn.ass" localSheetId="1" hidden="1">{"Assumptions",#N/A,FALSE,"Model"}</definedName>
    <definedName name="wrn.ass" hidden="1">{"Assumptions",#N/A,FALSE,"Model"}</definedName>
    <definedName name="wrn.ass_1" localSheetId="1" hidden="1">{"Assumptions",#N/A,FALSE,"Model"}</definedName>
    <definedName name="wrn.ass_1" hidden="1">{"Assumptions",#N/A,FALSE,"Model"}</definedName>
    <definedName name="wrn.ass_1_1" localSheetId="1" hidden="1">{"Assumptions",#N/A,FALSE,"Model"}</definedName>
    <definedName name="wrn.ass_1_1" hidden="1">{"Assumptions",#N/A,FALSE,"Model"}</definedName>
    <definedName name="wrn.ass_1_1_1" localSheetId="1" hidden="1">{"Assumptions",#N/A,FALSE,"Model"}</definedName>
    <definedName name="wrn.ass_1_1_1" hidden="1">{"Assumptions",#N/A,FALSE,"Model"}</definedName>
    <definedName name="wrn.ass_1_1_1_1" localSheetId="1" hidden="1">{"Assumptions",#N/A,FALSE,"Model"}</definedName>
    <definedName name="wrn.ass_1_1_1_1" hidden="1">{"Assumptions",#N/A,FALSE,"Model"}</definedName>
    <definedName name="wrn.ass_1_2" localSheetId="1" hidden="1">{"Assumptions",#N/A,FALSE,"Model"}</definedName>
    <definedName name="wrn.ass_1_2" hidden="1">{"Assumptions",#N/A,FALSE,"Model"}</definedName>
    <definedName name="wrn.ass_1_2_1" localSheetId="1" hidden="1">{"Assumptions",#N/A,FALSE,"Model"}</definedName>
    <definedName name="wrn.ass_1_2_1" hidden="1">{"Assumptions",#N/A,FALSE,"Model"}</definedName>
    <definedName name="wrn.ass_1_3" localSheetId="1" hidden="1">{"Assumptions",#N/A,FALSE,"Model"}</definedName>
    <definedName name="wrn.ass_1_3" hidden="1">{"Assumptions",#N/A,FALSE,"Model"}</definedName>
    <definedName name="wrn.ass_1_3_1" localSheetId="1" hidden="1">{"Assumptions",#N/A,FALSE,"Model"}</definedName>
    <definedName name="wrn.ass_1_3_1" hidden="1">{"Assumptions",#N/A,FALSE,"Model"}</definedName>
    <definedName name="wrn.ass_1_4" localSheetId="1" hidden="1">{"Assumptions",#N/A,FALSE,"Model"}</definedName>
    <definedName name="wrn.ass_1_4" hidden="1">{"Assumptions",#N/A,FALSE,"Model"}</definedName>
    <definedName name="wrn.ass_2" localSheetId="1" hidden="1">{"Assumptions",#N/A,FALSE,"Model"}</definedName>
    <definedName name="wrn.ass_2" hidden="1">{"Assumptions",#N/A,FALSE,"Model"}</definedName>
    <definedName name="wrn.ass_2_1" localSheetId="1" hidden="1">{"Assumptions",#N/A,FALSE,"Model"}</definedName>
    <definedName name="wrn.ass_2_1" hidden="1">{"Assumptions",#N/A,FALSE,"Model"}</definedName>
    <definedName name="wrn.ass_2_1_1" localSheetId="1" hidden="1">{"Assumptions",#N/A,FALSE,"Model"}</definedName>
    <definedName name="wrn.ass_2_1_1" hidden="1">{"Assumptions",#N/A,FALSE,"Model"}</definedName>
    <definedName name="wrn.ass_2_1_1_1" localSheetId="1" hidden="1">{"Assumptions",#N/A,FALSE,"Model"}</definedName>
    <definedName name="wrn.ass_2_1_1_1" hidden="1">{"Assumptions",#N/A,FALSE,"Model"}</definedName>
    <definedName name="wrn.ass_2_2" localSheetId="1" hidden="1">{"Assumptions",#N/A,FALSE,"Model"}</definedName>
    <definedName name="wrn.ass_2_2" hidden="1">{"Assumptions",#N/A,FALSE,"Model"}</definedName>
    <definedName name="wrn.ass_2_2_1" localSheetId="1" hidden="1">{"Assumptions",#N/A,FALSE,"Model"}</definedName>
    <definedName name="wrn.ass_2_2_1" hidden="1">{"Assumptions",#N/A,FALSE,"Model"}</definedName>
    <definedName name="wrn.ass_2_3" localSheetId="1" hidden="1">{"Assumptions",#N/A,FALSE,"Model"}</definedName>
    <definedName name="wrn.ass_2_3" hidden="1">{"Assumptions",#N/A,FALSE,"Model"}</definedName>
    <definedName name="wrn.ass_3" localSheetId="1" hidden="1">{"Assumptions",#N/A,FALSE,"Model"}</definedName>
    <definedName name="wrn.ass_3" hidden="1">{"Assumptions",#N/A,FALSE,"Model"}</definedName>
    <definedName name="wrn.ass_3_1" localSheetId="1" hidden="1">{"Assumptions",#N/A,FALSE,"Model"}</definedName>
    <definedName name="wrn.ass_3_1" hidden="1">{"Assumptions",#N/A,FALSE,"Model"}</definedName>
    <definedName name="wrn.ass_3_1_1" localSheetId="1" hidden="1">{"Assumptions",#N/A,FALSE,"Model"}</definedName>
    <definedName name="wrn.ass_3_1_1" hidden="1">{"Assumptions",#N/A,FALSE,"Model"}</definedName>
    <definedName name="wrn.ass_3_1_1_1" localSheetId="1" hidden="1">{"Assumptions",#N/A,FALSE,"Model"}</definedName>
    <definedName name="wrn.ass_3_1_1_1" hidden="1">{"Assumptions",#N/A,FALSE,"Model"}</definedName>
    <definedName name="wrn.ass_3_2" localSheetId="1" hidden="1">{"Assumptions",#N/A,FALSE,"Model"}</definedName>
    <definedName name="wrn.ass_3_2" hidden="1">{"Assumptions",#N/A,FALSE,"Model"}</definedName>
    <definedName name="wrn.ass_3_2_1" localSheetId="1" hidden="1">{"Assumptions",#N/A,FALSE,"Model"}</definedName>
    <definedName name="wrn.ass_3_2_1" hidden="1">{"Assumptions",#N/A,FALSE,"Model"}</definedName>
    <definedName name="wrn.ass_3_3" localSheetId="1" hidden="1">{"Assumptions",#N/A,FALSE,"Model"}</definedName>
    <definedName name="wrn.ass_3_3" hidden="1">{"Assumptions",#N/A,FALSE,"Model"}</definedName>
    <definedName name="wrn.ass_4" localSheetId="1" hidden="1">{"Assumptions",#N/A,FALSE,"Model"}</definedName>
    <definedName name="wrn.ass_4" hidden="1">{"Assumptions",#N/A,FALSE,"Model"}</definedName>
    <definedName name="wrn.ass_4_1" localSheetId="1" hidden="1">{"Assumptions",#N/A,FALSE,"Model"}</definedName>
    <definedName name="wrn.ass_4_1" hidden="1">{"Assumptions",#N/A,FALSE,"Model"}</definedName>
    <definedName name="wrn.ass_4_1_1" localSheetId="1" hidden="1">{"Assumptions",#N/A,FALSE,"Model"}</definedName>
    <definedName name="wrn.ass_4_1_1" hidden="1">{"Assumptions",#N/A,FALSE,"Model"}</definedName>
    <definedName name="wrn.ass_4_1_1_1" localSheetId="1" hidden="1">{"Assumptions",#N/A,FALSE,"Model"}</definedName>
    <definedName name="wrn.ass_4_1_1_1" hidden="1">{"Assumptions",#N/A,FALSE,"Model"}</definedName>
    <definedName name="wrn.ass_4_2" localSheetId="1" hidden="1">{"Assumptions",#N/A,FALSE,"Model"}</definedName>
    <definedName name="wrn.ass_4_2" hidden="1">{"Assumptions",#N/A,FALSE,"Model"}</definedName>
    <definedName name="wrn.ass_4_2_1" localSheetId="1" hidden="1">{"Assumptions",#N/A,FALSE,"Model"}</definedName>
    <definedName name="wrn.ass_4_2_1" hidden="1">{"Assumptions",#N/A,FALSE,"Model"}</definedName>
    <definedName name="wrn.ass_4_3" localSheetId="1" hidden="1">{"Assumptions",#N/A,FALSE,"Model"}</definedName>
    <definedName name="wrn.ass_4_3" hidden="1">{"Assumptions",#N/A,FALSE,"Model"}</definedName>
    <definedName name="wrn.ass_5" localSheetId="1" hidden="1">{"Assumptions",#N/A,FALSE,"Model"}</definedName>
    <definedName name="wrn.ass_5" hidden="1">{"Assumptions",#N/A,FALSE,"Model"}</definedName>
    <definedName name="wrn.ass_5_1" localSheetId="1" hidden="1">{"Assumptions",#N/A,FALSE,"Model"}</definedName>
    <definedName name="wrn.ass_5_1" hidden="1">{"Assumptions",#N/A,FALSE,"Model"}</definedName>
    <definedName name="wrn.ass_5_1_1" localSheetId="1" hidden="1">{"Assumptions",#N/A,FALSE,"Model"}</definedName>
    <definedName name="wrn.ass_5_1_1" hidden="1">{"Assumptions",#N/A,FALSE,"Model"}</definedName>
    <definedName name="wrn.ass_5_1_1_1" localSheetId="1" hidden="1">{"Assumptions",#N/A,FALSE,"Model"}</definedName>
    <definedName name="wrn.ass_5_1_1_1" hidden="1">{"Assumptions",#N/A,FALSE,"Model"}</definedName>
    <definedName name="wrn.ass_5_2" localSheetId="1" hidden="1">{"Assumptions",#N/A,FALSE,"Model"}</definedName>
    <definedName name="wrn.ass_5_2" hidden="1">{"Assumptions",#N/A,FALSE,"Model"}</definedName>
    <definedName name="wrn.ass_5_2_1" localSheetId="1" hidden="1">{"Assumptions",#N/A,FALSE,"Model"}</definedName>
    <definedName name="wrn.ass_5_2_1" hidden="1">{"Assumptions",#N/A,FALSE,"Model"}</definedName>
    <definedName name="wrn.ass_5_3" localSheetId="1" hidden="1">{"Assumptions",#N/A,FALSE,"Model"}</definedName>
    <definedName name="wrn.ass_5_3" hidden="1">{"Assumptions",#N/A,FALSE,"Model"}</definedName>
    <definedName name="wrn.assumption" localSheetId="1" hidden="1">{"Assumptions",#N/A,FALSE,"Model"}</definedName>
    <definedName name="wrn.assumption" hidden="1">{"Assumptions",#N/A,FALSE,"Model"}</definedName>
    <definedName name="wrn.assumption_1" localSheetId="1" hidden="1">{"Assumptions",#N/A,FALSE,"Model"}</definedName>
    <definedName name="wrn.assumption_1" hidden="1">{"Assumptions",#N/A,FALSE,"Model"}</definedName>
    <definedName name="wrn.assumption_1_1" localSheetId="1" hidden="1">{"Assumptions",#N/A,FALSE,"Model"}</definedName>
    <definedName name="wrn.assumption_1_1" hidden="1">{"Assumptions",#N/A,FALSE,"Model"}</definedName>
    <definedName name="wrn.assumption_1_1_1" localSheetId="1" hidden="1">{"Assumptions",#N/A,FALSE,"Model"}</definedName>
    <definedName name="wrn.assumption_1_1_1" hidden="1">{"Assumptions",#N/A,FALSE,"Model"}</definedName>
    <definedName name="wrn.assumption_1_1_1_1" localSheetId="1" hidden="1">{"Assumptions",#N/A,FALSE,"Model"}</definedName>
    <definedName name="wrn.assumption_1_1_1_1" hidden="1">{"Assumptions",#N/A,FALSE,"Model"}</definedName>
    <definedName name="wrn.assumption_1_2" localSheetId="1" hidden="1">{"Assumptions",#N/A,FALSE,"Model"}</definedName>
    <definedName name="wrn.assumption_1_2" hidden="1">{"Assumptions",#N/A,FALSE,"Model"}</definedName>
    <definedName name="wrn.assumption_1_2_1" localSheetId="1" hidden="1">{"Assumptions",#N/A,FALSE,"Model"}</definedName>
    <definedName name="wrn.assumption_1_2_1" hidden="1">{"Assumptions",#N/A,FALSE,"Model"}</definedName>
    <definedName name="wrn.assumption_1_3" localSheetId="1" hidden="1">{"Assumptions",#N/A,FALSE,"Model"}</definedName>
    <definedName name="wrn.assumption_1_3" hidden="1">{"Assumptions",#N/A,FALSE,"Model"}</definedName>
    <definedName name="wrn.assumption_1_3_1" localSheetId="1" hidden="1">{"Assumptions",#N/A,FALSE,"Model"}</definedName>
    <definedName name="wrn.assumption_1_3_1" hidden="1">{"Assumptions",#N/A,FALSE,"Model"}</definedName>
    <definedName name="wrn.assumption_1_4" localSheetId="1" hidden="1">{"Assumptions",#N/A,FALSE,"Model"}</definedName>
    <definedName name="wrn.assumption_1_4" hidden="1">{"Assumptions",#N/A,FALSE,"Model"}</definedName>
    <definedName name="wrn.assumption_2" localSheetId="1" hidden="1">{"Assumptions",#N/A,FALSE,"Model"}</definedName>
    <definedName name="wrn.assumption_2" hidden="1">{"Assumptions",#N/A,FALSE,"Model"}</definedName>
    <definedName name="wrn.assumption_2_1" localSheetId="1" hidden="1">{"Assumptions",#N/A,FALSE,"Model"}</definedName>
    <definedName name="wrn.assumption_2_1" hidden="1">{"Assumptions",#N/A,FALSE,"Model"}</definedName>
    <definedName name="wrn.assumption_2_1_1" localSheetId="1" hidden="1">{"Assumptions",#N/A,FALSE,"Model"}</definedName>
    <definedName name="wrn.assumption_2_1_1" hidden="1">{"Assumptions",#N/A,FALSE,"Model"}</definedName>
    <definedName name="wrn.assumption_2_1_1_1" localSheetId="1" hidden="1">{"Assumptions",#N/A,FALSE,"Model"}</definedName>
    <definedName name="wrn.assumption_2_1_1_1" hidden="1">{"Assumptions",#N/A,FALSE,"Model"}</definedName>
    <definedName name="wrn.assumption_2_2" localSheetId="1" hidden="1">{"Assumptions",#N/A,FALSE,"Model"}</definedName>
    <definedName name="wrn.assumption_2_2" hidden="1">{"Assumptions",#N/A,FALSE,"Model"}</definedName>
    <definedName name="wrn.assumption_2_2_1" localSheetId="1" hidden="1">{"Assumptions",#N/A,FALSE,"Model"}</definedName>
    <definedName name="wrn.assumption_2_2_1" hidden="1">{"Assumptions",#N/A,FALSE,"Model"}</definedName>
    <definedName name="wrn.assumption_2_3" localSheetId="1" hidden="1">{"Assumptions",#N/A,FALSE,"Model"}</definedName>
    <definedName name="wrn.assumption_2_3" hidden="1">{"Assumptions",#N/A,FALSE,"Model"}</definedName>
    <definedName name="wrn.assumption_3" localSheetId="1" hidden="1">{"Assumptions",#N/A,FALSE,"Model"}</definedName>
    <definedName name="wrn.assumption_3" hidden="1">{"Assumptions",#N/A,FALSE,"Model"}</definedName>
    <definedName name="wrn.assumption_3_1" localSheetId="1" hidden="1">{"Assumptions",#N/A,FALSE,"Model"}</definedName>
    <definedName name="wrn.assumption_3_1" hidden="1">{"Assumptions",#N/A,FALSE,"Model"}</definedName>
    <definedName name="wrn.assumption_3_1_1" localSheetId="1" hidden="1">{"Assumptions",#N/A,FALSE,"Model"}</definedName>
    <definedName name="wrn.assumption_3_1_1" hidden="1">{"Assumptions",#N/A,FALSE,"Model"}</definedName>
    <definedName name="wrn.assumption_3_1_1_1" localSheetId="1" hidden="1">{"Assumptions",#N/A,FALSE,"Model"}</definedName>
    <definedName name="wrn.assumption_3_1_1_1" hidden="1">{"Assumptions",#N/A,FALSE,"Model"}</definedName>
    <definedName name="wrn.assumption_3_2" localSheetId="1" hidden="1">{"Assumptions",#N/A,FALSE,"Model"}</definedName>
    <definedName name="wrn.assumption_3_2" hidden="1">{"Assumptions",#N/A,FALSE,"Model"}</definedName>
    <definedName name="wrn.assumption_3_2_1" localSheetId="1" hidden="1">{"Assumptions",#N/A,FALSE,"Model"}</definedName>
    <definedName name="wrn.assumption_3_2_1" hidden="1">{"Assumptions",#N/A,FALSE,"Model"}</definedName>
    <definedName name="wrn.assumption_3_3" localSheetId="1" hidden="1">{"Assumptions",#N/A,FALSE,"Model"}</definedName>
    <definedName name="wrn.assumption_3_3" hidden="1">{"Assumptions",#N/A,FALSE,"Model"}</definedName>
    <definedName name="wrn.assumption_4" localSheetId="1" hidden="1">{"Assumptions",#N/A,FALSE,"Model"}</definedName>
    <definedName name="wrn.assumption_4" hidden="1">{"Assumptions",#N/A,FALSE,"Model"}</definedName>
    <definedName name="wrn.assumption_4_1" localSheetId="1" hidden="1">{"Assumptions",#N/A,FALSE,"Model"}</definedName>
    <definedName name="wrn.assumption_4_1" hidden="1">{"Assumptions",#N/A,FALSE,"Model"}</definedName>
    <definedName name="wrn.assumption_4_1_1" localSheetId="1" hidden="1">{"Assumptions",#N/A,FALSE,"Model"}</definedName>
    <definedName name="wrn.assumption_4_1_1" hidden="1">{"Assumptions",#N/A,FALSE,"Model"}</definedName>
    <definedName name="wrn.assumption_4_1_1_1" localSheetId="1" hidden="1">{"Assumptions",#N/A,FALSE,"Model"}</definedName>
    <definedName name="wrn.assumption_4_1_1_1" hidden="1">{"Assumptions",#N/A,FALSE,"Model"}</definedName>
    <definedName name="wrn.assumption_4_2" localSheetId="1" hidden="1">{"Assumptions",#N/A,FALSE,"Model"}</definedName>
    <definedName name="wrn.assumption_4_2" hidden="1">{"Assumptions",#N/A,FALSE,"Model"}</definedName>
    <definedName name="wrn.assumption_4_2_1" localSheetId="1" hidden="1">{"Assumptions",#N/A,FALSE,"Model"}</definedName>
    <definedName name="wrn.assumption_4_2_1" hidden="1">{"Assumptions",#N/A,FALSE,"Model"}</definedName>
    <definedName name="wrn.assumption_4_3" localSheetId="1" hidden="1">{"Assumptions",#N/A,FALSE,"Model"}</definedName>
    <definedName name="wrn.assumption_4_3" hidden="1">{"Assumptions",#N/A,FALSE,"Model"}</definedName>
    <definedName name="wrn.assumption_5" localSheetId="1" hidden="1">{"Assumptions",#N/A,FALSE,"Model"}</definedName>
    <definedName name="wrn.assumption_5" hidden="1">{"Assumptions",#N/A,FALSE,"Model"}</definedName>
    <definedName name="wrn.assumption_5_1" localSheetId="1" hidden="1">{"Assumptions",#N/A,FALSE,"Model"}</definedName>
    <definedName name="wrn.assumption_5_1" hidden="1">{"Assumptions",#N/A,FALSE,"Model"}</definedName>
    <definedName name="wrn.assumption_5_1_1" localSheetId="1" hidden="1">{"Assumptions",#N/A,FALSE,"Model"}</definedName>
    <definedName name="wrn.assumption_5_1_1" hidden="1">{"Assumptions",#N/A,FALSE,"Model"}</definedName>
    <definedName name="wrn.assumption_5_1_1_1" localSheetId="1" hidden="1">{"Assumptions",#N/A,FALSE,"Model"}</definedName>
    <definedName name="wrn.assumption_5_1_1_1" hidden="1">{"Assumptions",#N/A,FALSE,"Model"}</definedName>
    <definedName name="wrn.assumption_5_2" localSheetId="1" hidden="1">{"Assumptions",#N/A,FALSE,"Model"}</definedName>
    <definedName name="wrn.assumption_5_2" hidden="1">{"Assumptions",#N/A,FALSE,"Model"}</definedName>
    <definedName name="wrn.assumption_5_2_1" localSheetId="1" hidden="1">{"Assumptions",#N/A,FALSE,"Model"}</definedName>
    <definedName name="wrn.assumption_5_2_1" hidden="1">{"Assumptions",#N/A,FALSE,"Model"}</definedName>
    <definedName name="wrn.assumption_5_3" localSheetId="1" hidden="1">{"Assumptions",#N/A,FALSE,"Model"}</definedName>
    <definedName name="wrn.assumption_5_3" hidden="1">{"Assumptions",#N/A,FALSE,"Model"}</definedName>
    <definedName name="wrn.Assumptions." localSheetId="1" hidden="1">{"Assumptions",#N/A,FALSE,"Model"}</definedName>
    <definedName name="wrn.Assumptions." hidden="1">{"Assumptions",#N/A,FALSE,"Model"}</definedName>
    <definedName name="wrn.Assumptions._1" localSheetId="1" hidden="1">{"Assumptions",#N/A,FALSE,"Model"}</definedName>
    <definedName name="wrn.Assumptions._1" hidden="1">{"Assumptions",#N/A,FALSE,"Model"}</definedName>
    <definedName name="wrn.Assumptions._1_1" localSheetId="1" hidden="1">{"Assumptions",#N/A,FALSE,"Model"}</definedName>
    <definedName name="wrn.Assumptions._1_1" hidden="1">{"Assumptions",#N/A,FALSE,"Model"}</definedName>
    <definedName name="wrn.Assumptions._1_1_1" localSheetId="1" hidden="1">{"Assumptions",#N/A,FALSE,"Model"}</definedName>
    <definedName name="wrn.Assumptions._1_1_1" hidden="1">{"Assumptions",#N/A,FALSE,"Model"}</definedName>
    <definedName name="wrn.Assumptions._1_1_1_1" localSheetId="1" hidden="1">{"Assumptions",#N/A,FALSE,"Model"}</definedName>
    <definedName name="wrn.Assumptions._1_1_1_1" hidden="1">{"Assumptions",#N/A,FALSE,"Model"}</definedName>
    <definedName name="wrn.Assumptions._1_2" localSheetId="1" hidden="1">{"Assumptions",#N/A,FALSE,"Model"}</definedName>
    <definedName name="wrn.Assumptions._1_2" hidden="1">{"Assumptions",#N/A,FALSE,"Model"}</definedName>
    <definedName name="wrn.Assumptions._1_2_1" localSheetId="1" hidden="1">{"Assumptions",#N/A,FALSE,"Model"}</definedName>
    <definedName name="wrn.Assumptions._1_2_1" hidden="1">{"Assumptions",#N/A,FALSE,"Model"}</definedName>
    <definedName name="wrn.Assumptions._1_3" localSheetId="1" hidden="1">{"Assumptions",#N/A,FALSE,"Model"}</definedName>
    <definedName name="wrn.Assumptions._1_3" hidden="1">{"Assumptions",#N/A,FALSE,"Model"}</definedName>
    <definedName name="wrn.Assumptions._1_3_1" localSheetId="1" hidden="1">{"Assumptions",#N/A,FALSE,"Model"}</definedName>
    <definedName name="wrn.Assumptions._1_3_1" hidden="1">{"Assumptions",#N/A,FALSE,"Model"}</definedName>
    <definedName name="wrn.Assumptions._1_4" localSheetId="1" hidden="1">{"Assumptions",#N/A,FALSE,"Model"}</definedName>
    <definedName name="wrn.Assumptions._1_4" hidden="1">{"Assumptions",#N/A,FALSE,"Model"}</definedName>
    <definedName name="wrn.Assumptions._2" localSheetId="1" hidden="1">{"Assumptions",#N/A,FALSE,"Model"}</definedName>
    <definedName name="wrn.Assumptions._2" hidden="1">{"Assumptions",#N/A,FALSE,"Model"}</definedName>
    <definedName name="wrn.Assumptions._2_1" localSheetId="1" hidden="1">{"Assumptions",#N/A,FALSE,"Model"}</definedName>
    <definedName name="wrn.Assumptions._2_1" hidden="1">{"Assumptions",#N/A,FALSE,"Model"}</definedName>
    <definedName name="wrn.Assumptions._2_1_1" localSheetId="1" hidden="1">{"Assumptions",#N/A,FALSE,"Model"}</definedName>
    <definedName name="wrn.Assumptions._2_1_1" hidden="1">{"Assumptions",#N/A,FALSE,"Model"}</definedName>
    <definedName name="wrn.Assumptions._2_1_1_1" localSheetId="1" hidden="1">{"Assumptions",#N/A,FALSE,"Model"}</definedName>
    <definedName name="wrn.Assumptions._2_1_1_1" hidden="1">{"Assumptions",#N/A,FALSE,"Model"}</definedName>
    <definedName name="wrn.Assumptions._2_2" localSheetId="1" hidden="1">{"Assumptions",#N/A,FALSE,"Model"}</definedName>
    <definedName name="wrn.Assumptions._2_2" hidden="1">{"Assumptions",#N/A,FALSE,"Model"}</definedName>
    <definedName name="wrn.Assumptions._2_2_1" localSheetId="1" hidden="1">{"Assumptions",#N/A,FALSE,"Model"}</definedName>
    <definedName name="wrn.Assumptions._2_2_1" hidden="1">{"Assumptions",#N/A,FALSE,"Model"}</definedName>
    <definedName name="wrn.Assumptions._2_3" localSheetId="1" hidden="1">{"Assumptions",#N/A,FALSE,"Model"}</definedName>
    <definedName name="wrn.Assumptions._2_3" hidden="1">{"Assumptions",#N/A,FALSE,"Model"}</definedName>
    <definedName name="wrn.Assumptions._3" localSheetId="1" hidden="1">{"Assumptions",#N/A,FALSE,"Model"}</definedName>
    <definedName name="wrn.Assumptions._3" hidden="1">{"Assumptions",#N/A,FALSE,"Model"}</definedName>
    <definedName name="wrn.Assumptions._3_1" localSheetId="1" hidden="1">{"Assumptions",#N/A,FALSE,"Model"}</definedName>
    <definedName name="wrn.Assumptions._3_1" hidden="1">{"Assumptions",#N/A,FALSE,"Model"}</definedName>
    <definedName name="wrn.Assumptions._3_1_1" localSheetId="1" hidden="1">{"Assumptions",#N/A,FALSE,"Model"}</definedName>
    <definedName name="wrn.Assumptions._3_1_1" hidden="1">{"Assumptions",#N/A,FALSE,"Model"}</definedName>
    <definedName name="wrn.Assumptions._3_1_1_1" localSheetId="1" hidden="1">{"Assumptions",#N/A,FALSE,"Model"}</definedName>
    <definedName name="wrn.Assumptions._3_1_1_1" hidden="1">{"Assumptions",#N/A,FALSE,"Model"}</definedName>
    <definedName name="wrn.Assumptions._3_2" localSheetId="1" hidden="1">{"Assumptions",#N/A,FALSE,"Model"}</definedName>
    <definedName name="wrn.Assumptions._3_2" hidden="1">{"Assumptions",#N/A,FALSE,"Model"}</definedName>
    <definedName name="wrn.Assumptions._3_2_1" localSheetId="1" hidden="1">{"Assumptions",#N/A,FALSE,"Model"}</definedName>
    <definedName name="wrn.Assumptions._3_2_1" hidden="1">{"Assumptions",#N/A,FALSE,"Model"}</definedName>
    <definedName name="wrn.Assumptions._3_3" localSheetId="1" hidden="1">{"Assumptions",#N/A,FALSE,"Model"}</definedName>
    <definedName name="wrn.Assumptions._3_3" hidden="1">{"Assumptions",#N/A,FALSE,"Model"}</definedName>
    <definedName name="wrn.Assumptions._4" localSheetId="1" hidden="1">{"Assumptions",#N/A,FALSE,"Model"}</definedName>
    <definedName name="wrn.Assumptions._4" hidden="1">{"Assumptions",#N/A,FALSE,"Model"}</definedName>
    <definedName name="wrn.Assumptions._4_1" localSheetId="1" hidden="1">{"Assumptions",#N/A,FALSE,"Model"}</definedName>
    <definedName name="wrn.Assumptions._4_1" hidden="1">{"Assumptions",#N/A,FALSE,"Model"}</definedName>
    <definedName name="wrn.Assumptions._4_1_1" localSheetId="1" hidden="1">{"Assumptions",#N/A,FALSE,"Model"}</definedName>
    <definedName name="wrn.Assumptions._4_1_1" hidden="1">{"Assumptions",#N/A,FALSE,"Model"}</definedName>
    <definedName name="wrn.Assumptions._4_1_1_1" localSheetId="1" hidden="1">{"Assumptions",#N/A,FALSE,"Model"}</definedName>
    <definedName name="wrn.Assumptions._4_1_1_1" hidden="1">{"Assumptions",#N/A,FALSE,"Model"}</definedName>
    <definedName name="wrn.Assumptions._4_2" localSheetId="1" hidden="1">{"Assumptions",#N/A,FALSE,"Model"}</definedName>
    <definedName name="wrn.Assumptions._4_2" hidden="1">{"Assumptions",#N/A,FALSE,"Model"}</definedName>
    <definedName name="wrn.Assumptions._4_2_1" localSheetId="1" hidden="1">{"Assumptions",#N/A,FALSE,"Model"}</definedName>
    <definedName name="wrn.Assumptions._4_2_1" hidden="1">{"Assumptions",#N/A,FALSE,"Model"}</definedName>
    <definedName name="wrn.Assumptions._4_3" localSheetId="1" hidden="1">{"Assumptions",#N/A,FALSE,"Model"}</definedName>
    <definedName name="wrn.Assumptions._4_3" hidden="1">{"Assumptions",#N/A,FALSE,"Model"}</definedName>
    <definedName name="wrn.Assumptions._5" localSheetId="1" hidden="1">{"Assumptions",#N/A,FALSE,"Model"}</definedName>
    <definedName name="wrn.Assumptions._5" hidden="1">{"Assumptions",#N/A,FALSE,"Model"}</definedName>
    <definedName name="wrn.Assumptions._5_1" localSheetId="1" hidden="1">{"Assumptions",#N/A,FALSE,"Model"}</definedName>
    <definedName name="wrn.Assumptions._5_1" hidden="1">{"Assumptions",#N/A,FALSE,"Model"}</definedName>
    <definedName name="wrn.Assumptions._5_1_1" localSheetId="1" hidden="1">{"Assumptions",#N/A,FALSE,"Model"}</definedName>
    <definedName name="wrn.Assumptions._5_1_1" hidden="1">{"Assumptions",#N/A,FALSE,"Model"}</definedName>
    <definedName name="wrn.Assumptions._5_1_1_1" localSheetId="1" hidden="1">{"Assumptions",#N/A,FALSE,"Model"}</definedName>
    <definedName name="wrn.Assumptions._5_1_1_1" hidden="1">{"Assumptions",#N/A,FALSE,"Model"}</definedName>
    <definedName name="wrn.Assumptions._5_2" localSheetId="1" hidden="1">{"Assumptions",#N/A,FALSE,"Model"}</definedName>
    <definedName name="wrn.Assumptions._5_2" hidden="1">{"Assumptions",#N/A,FALSE,"Model"}</definedName>
    <definedName name="wrn.Assumptions._5_2_1" localSheetId="1" hidden="1">{"Assumptions",#N/A,FALSE,"Model"}</definedName>
    <definedName name="wrn.Assumptions._5_2_1" hidden="1">{"Assumptions",#N/A,FALSE,"Model"}</definedName>
    <definedName name="wrn.Assumptions._5_3" localSheetId="1" hidden="1">{"Assumptions",#N/A,FALSE,"Model"}</definedName>
    <definedName name="wrn.Assumptions._5_3" hidden="1">{"Assumptions",#N/A,FALSE,"Model"}</definedName>
    <definedName name="wrn.balance._.sheet." localSheetId="1" hidden="1">{"bs",#N/A,FALSE,"SCF"}</definedName>
    <definedName name="wrn.balance._.sheet." hidden="1">{"bs",#N/A,FALSE,"SCF"}</definedName>
    <definedName name="wrn.Base." localSheetId="1" hidden="1">{#N/A,#N/A,FALSE,"PortfolioStats";#N/A,#N/A,FALSE,"Graphs";#N/A,#N/A,FALSE,"Binomial Expansion";#N/A,#N/A,FALSE,"SP Analysis"}</definedName>
    <definedName name="wrn.Base." hidden="1">{#N/A,#N/A,FALSE,"PortfolioStats";#N/A,#N/A,FALSE,"Graphs";#N/A,#N/A,FALSE,"Binomial Expansion";#N/A,#N/A,FALSE,"SP Analysis"}</definedName>
    <definedName name="wrn.Basic._.Report." localSheetId="1"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reakup." localSheetId="1"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localSheetId="1"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xdia." localSheetId="1" hidden="1">{#N/A,#N/A,FALSE,"FFCXOUT3"}</definedName>
    <definedName name="wrn.cxdia." hidden="1">{#N/A,#N/A,FALSE,"FFCXOUT3"}</definedName>
    <definedName name="wrn.cxdiager." localSheetId="1" hidden="1">{#N/A,#N/A,FALSE,"FFCXOUT3"}</definedName>
    <definedName name="wrn.cxdiager." hidden="1">{#N/A,#N/A,FALSE,"FFCXOUT3"}</definedName>
    <definedName name="wrn.Falcons._.Divisions." localSheetId="1"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1" hidden="1">{#N/A,#N/A,TRUE,"Falcons_Standalone";#N/A,#N/A,TRUE,"Target_Input";#N/A,#N/A,TRUE,"Target_Calendarized"}</definedName>
    <definedName name="wrn.Falcons._.Standalone." hidden="1">{#N/A,#N/A,TRUE,"Falcons_Standalone";#N/A,#N/A,TRUE,"Target_Input";#N/A,#N/A,TRUE,"Target_Calendarized"}</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VE._.YEAR._.PROJECTION." localSheetId="1"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OC._.Detail." localSheetId="1" hidden="1">{#N/A,#N/A,TRUE,"FOC_Product_Assumptions"}</definedName>
    <definedName name="wrn.FOC._.Detail." hidden="1">{#N/A,#N/A,TRUE,"FOC_Product_Assumptions"}</definedName>
    <definedName name="wrn.forecast." localSheetId="1" hidden="1">{#N/A,#N/A,FALSE,"model"}</definedName>
    <definedName name="wrn.forecast." hidden="1">{#N/A,#N/A,FALSE,"model"}</definedName>
    <definedName name="wrn.forecast2" localSheetId="1" hidden="1">{#N/A,#N/A,FALSE,"model"}</definedName>
    <definedName name="wrn.forecast2" hidden="1">{#N/A,#N/A,FALSE,"model"}</definedName>
    <definedName name="wrn.forecastassumptions." localSheetId="1" hidden="1">{#N/A,#N/A,FALSE,"model"}</definedName>
    <definedName name="wrn.forecastassumptions." hidden="1">{#N/A,#N/A,FALSE,"model"}</definedName>
    <definedName name="wrn.forecastassumptions2" localSheetId="1" hidden="1">{#N/A,#N/A,FALSE,"model"}</definedName>
    <definedName name="wrn.forecastassumptions2" hidden="1">{#N/A,#N/A,FALSE,"model"}</definedName>
    <definedName name="wrn.forecastROIC." localSheetId="1" hidden="1">{#N/A,#N/A,FALSE,"model"}</definedName>
    <definedName name="wrn.forecastROIC." hidden="1">{#N/A,#N/A,FALSE,"model"}</definedName>
    <definedName name="wrn.forecastROIC2" localSheetId="1" hidden="1">{#N/A,#N/A,FALSE,"model"}</definedName>
    <definedName name="wrn.forecastROIC2" hidden="1">{#N/A,#N/A,FALSE,"model"}</definedName>
    <definedName name="wrn.history." localSheetId="1" hidden="1">{#N/A,#N/A,FALSE,"model"}</definedName>
    <definedName name="wrn.history." hidden="1">{#N/A,#N/A,FALSE,"model"}</definedName>
    <definedName name="wrn.history2" localSheetId="1" hidden="1">{#N/A,#N/A,FALSE,"model"}</definedName>
    <definedName name="wrn.history2" hidden="1">{#N/A,#N/A,FALSE,"model"}</definedName>
    <definedName name="wrn.histROIC." localSheetId="1" hidden="1">{#N/A,#N/A,FALSE,"model"}</definedName>
    <definedName name="wrn.histROIC." hidden="1">{#N/A,#N/A,FALSE,"model"}</definedName>
    <definedName name="wrn.histROIC2" localSheetId="1" hidden="1">{#N/A,#N/A,FALSE,"model"}</definedName>
    <definedName name="wrn.histROIC2" hidden="1">{#N/A,#N/A,FALSE,"model"}</definedName>
    <definedName name="wrn.Income." localSheetId="1" hidden="1">{"Income",#N/A,FALSE,"Recap IS"}</definedName>
    <definedName name="wrn.Income." hidden="1">{"Income",#N/A,FALSE,"Recap IS"}</definedName>
    <definedName name="wrn.Income._.State." localSheetId="1" hidden="1">{#N/A,#N/A,FALSE,"Income statement";#N/A,#N/A,FALSE,"Income Statement by Plant"}</definedName>
    <definedName name="wrn.Income._.State." hidden="1">{#N/A,#N/A,FALSE,"Income statement";#N/A,#N/A,FALSE,"Income Statement by Plant"}</definedName>
    <definedName name="wrn.Income._.State._.and._.CapEx." localSheetId="1" hidden="1">{#N/A,#N/A,FALSE,"Income statement";#N/A,#N/A,FALSE,"Income Statement by Plant"}</definedName>
    <definedName name="wrn.Income._.State._.and._.CapEx." hidden="1">{#N/A,#N/A,FALSE,"Income statement";#N/A,#N/A,FALSE,"Income Statement by Plant"}</definedName>
    <definedName name="wrn.Informe._.Mensual." localSheetId="1"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localSheetId="1"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Print._.Area." localSheetId="1" hidden="1">{#N/A,#N/A,FALSE,"inputs";#N/A,#N/A,FALSE,"inputs"}</definedName>
    <definedName name="wrn.Input._.Print._.Area." hidden="1">{#N/A,#N/A,FALSE,"inputs";#N/A,#N/A,FALSE,"inputs"}</definedName>
    <definedName name="wrn.Jeff._.Standalone." localSheetId="1" hidden="1">{#N/A,#N/A,TRUE,"Acquirer_Cases_Input";#N/A,#N/A,TRUE,"Acquirer_Input";#N/A,#N/A,TRUE,"Acquirer"}</definedName>
    <definedName name="wrn.Jeff._.Standalone." hidden="1">{#N/A,#N/A,TRUE,"Acquirer_Cases_Input";#N/A,#N/A,TRUE,"Acquirer_Input";#N/A,#N/A,TRUE,"Acquirer"}</definedName>
    <definedName name="wrn.JOGO_CONSOLIDADO." localSheetId="1" hidden="1">{#N/A,#N/A,TRUE,"Consolidado";#N/A,#N/A,TRUE,"Laticínios";#N/A,#N/A,TRUE,"Frangos";#N/A,#N/A,TRUE,"Suínos";#N/A,#N/A,TRUE,"Peru";#N/A,#N/A,TRUE,"Carnes";#N/A,#N/A,TRUE,"Suco";#N/A,#N/A,TRUE,"Batata"}</definedName>
    <definedName name="wrn.JOGO_CONSOLIDADO." hidden="1">{#N/A,#N/A,TRUE,"Consolidado";#N/A,#N/A,TRUE,"Laticínios";#N/A,#N/A,TRUE,"Frangos";#N/A,#N/A,TRUE,"Suínos";#N/A,#N/A,TRUE,"Peru";#N/A,#N/A,TRUE,"Carnes";#N/A,#N/A,TRUE,"Suco";#N/A,#N/A,TRUE,"Batata"}</definedName>
    <definedName name="wrn.Main._.CBO._.Report." localSheetId="1"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rn.Main._.CBO._.Report._1" localSheetId="1" hidden="1">{"LIBOR",#N/A,TRUE,"Model";"Caps",#N/A,TRUE,"Model";"Assets",#N/A,TRUE,"Model";"Liabilities",#N/A,TRUE,"Model";"Tests",#N/A,TRUE,"Model";"Results",#N/A,TRUE,"Model"}</definedName>
    <definedName name="wrn.Main._.CBO._.Report._1" hidden="1">{"LIBOR",#N/A,TRUE,"Model";"Caps",#N/A,TRUE,"Model";"Assets",#N/A,TRUE,"Model";"Liabilities",#N/A,TRUE,"Model";"Tests",#N/A,TRUE,"Model";"Results",#N/A,TRUE,"Model"}</definedName>
    <definedName name="wrn.Main._.CBO._.Report._1_1" localSheetId="1" hidden="1">{"LIBOR",#N/A,TRUE,"Model";"Caps",#N/A,TRUE,"Model";"Assets",#N/A,TRUE,"Model";"Liabilities",#N/A,TRUE,"Model";"Tests",#N/A,TRUE,"Model";"Results",#N/A,TRUE,"Model"}</definedName>
    <definedName name="wrn.Main._.CBO._.Report._1_1" hidden="1">{"LIBOR",#N/A,TRUE,"Model";"Caps",#N/A,TRUE,"Model";"Assets",#N/A,TRUE,"Model";"Liabilities",#N/A,TRUE,"Model";"Tests",#N/A,TRUE,"Model";"Results",#N/A,TRUE,"Model"}</definedName>
    <definedName name="wrn.Main._.CBO._.Report._1_1_1" localSheetId="1" hidden="1">{"LIBOR",#N/A,TRUE,"Model";"Caps",#N/A,TRUE,"Model";"Assets",#N/A,TRUE,"Model";"Liabilities",#N/A,TRUE,"Model";"Tests",#N/A,TRUE,"Model";"Results",#N/A,TRUE,"Model"}</definedName>
    <definedName name="wrn.Main._.CBO._.Report._1_1_1" hidden="1">{"LIBOR",#N/A,TRUE,"Model";"Caps",#N/A,TRUE,"Model";"Assets",#N/A,TRUE,"Model";"Liabilities",#N/A,TRUE,"Model";"Tests",#N/A,TRUE,"Model";"Results",#N/A,TRUE,"Model"}</definedName>
    <definedName name="wrn.Main._.CBO._.Report._1_1_1_1" localSheetId="1" hidden="1">{"LIBOR",#N/A,TRUE,"Model";"Caps",#N/A,TRUE,"Model";"Assets",#N/A,TRUE,"Model";"Liabilities",#N/A,TRUE,"Model";"Tests",#N/A,TRUE,"Model";"Results",#N/A,TRUE,"Model"}</definedName>
    <definedName name="wrn.Main._.CBO._.Report._1_1_1_1" hidden="1">{"LIBOR",#N/A,TRUE,"Model";"Caps",#N/A,TRUE,"Model";"Assets",#N/A,TRUE,"Model";"Liabilities",#N/A,TRUE,"Model";"Tests",#N/A,TRUE,"Model";"Results",#N/A,TRUE,"Model"}</definedName>
    <definedName name="wrn.Main._.CBO._.Report._1_2" localSheetId="1" hidden="1">{"LIBOR",#N/A,TRUE,"Model";"Caps",#N/A,TRUE,"Model";"Assets",#N/A,TRUE,"Model";"Liabilities",#N/A,TRUE,"Model";"Tests",#N/A,TRUE,"Model";"Results",#N/A,TRUE,"Model"}</definedName>
    <definedName name="wrn.Main._.CBO._.Report._1_2" hidden="1">{"LIBOR",#N/A,TRUE,"Model";"Caps",#N/A,TRUE,"Model";"Assets",#N/A,TRUE,"Model";"Liabilities",#N/A,TRUE,"Model";"Tests",#N/A,TRUE,"Model";"Results",#N/A,TRUE,"Model"}</definedName>
    <definedName name="wrn.Main._.CBO._.Report._1_2_1" localSheetId="1" hidden="1">{"LIBOR",#N/A,TRUE,"Model";"Caps",#N/A,TRUE,"Model";"Assets",#N/A,TRUE,"Model";"Liabilities",#N/A,TRUE,"Model";"Tests",#N/A,TRUE,"Model";"Results",#N/A,TRUE,"Model"}</definedName>
    <definedName name="wrn.Main._.CBO._.Report._1_2_1" hidden="1">{"LIBOR",#N/A,TRUE,"Model";"Caps",#N/A,TRUE,"Model";"Assets",#N/A,TRUE,"Model";"Liabilities",#N/A,TRUE,"Model";"Tests",#N/A,TRUE,"Model";"Results",#N/A,TRUE,"Model"}</definedName>
    <definedName name="wrn.Main._.CBO._.Report._1_3" localSheetId="1" hidden="1">{"LIBOR",#N/A,TRUE,"Model";"Caps",#N/A,TRUE,"Model";"Assets",#N/A,TRUE,"Model";"Liabilities",#N/A,TRUE,"Model";"Tests",#N/A,TRUE,"Model";"Results",#N/A,TRUE,"Model"}</definedName>
    <definedName name="wrn.Main._.CBO._.Report._1_3" hidden="1">{"LIBOR",#N/A,TRUE,"Model";"Caps",#N/A,TRUE,"Model";"Assets",#N/A,TRUE,"Model";"Liabilities",#N/A,TRUE,"Model";"Tests",#N/A,TRUE,"Model";"Results",#N/A,TRUE,"Model"}</definedName>
    <definedName name="wrn.Main._.CBO._.Report._1_3_1" localSheetId="1" hidden="1">{"LIBOR",#N/A,TRUE,"Model";"Caps",#N/A,TRUE,"Model";"Assets",#N/A,TRUE,"Model";"Liabilities",#N/A,TRUE,"Model";"Tests",#N/A,TRUE,"Model";"Results",#N/A,TRUE,"Model"}</definedName>
    <definedName name="wrn.Main._.CBO._.Report._1_3_1" hidden="1">{"LIBOR",#N/A,TRUE,"Model";"Caps",#N/A,TRUE,"Model";"Assets",#N/A,TRUE,"Model";"Liabilities",#N/A,TRUE,"Model";"Tests",#N/A,TRUE,"Model";"Results",#N/A,TRUE,"Model"}</definedName>
    <definedName name="wrn.Main._.CBO._.Report._1_4" localSheetId="1" hidden="1">{"LIBOR",#N/A,TRUE,"Model";"Caps",#N/A,TRUE,"Model";"Assets",#N/A,TRUE,"Model";"Liabilities",#N/A,TRUE,"Model";"Tests",#N/A,TRUE,"Model";"Results",#N/A,TRUE,"Model"}</definedName>
    <definedName name="wrn.Main._.CBO._.Report._1_4" hidden="1">{"LIBOR",#N/A,TRUE,"Model";"Caps",#N/A,TRUE,"Model";"Assets",#N/A,TRUE,"Model";"Liabilities",#N/A,TRUE,"Model";"Tests",#N/A,TRUE,"Model";"Results",#N/A,TRUE,"Model"}</definedName>
    <definedName name="wrn.Main._.CBO._.Report._2" localSheetId="1" hidden="1">{"LIBOR",#N/A,TRUE,"Model";"Caps",#N/A,TRUE,"Model";"Assets",#N/A,TRUE,"Model";"Liabilities",#N/A,TRUE,"Model";"Tests",#N/A,TRUE,"Model";"Results",#N/A,TRUE,"Model"}</definedName>
    <definedName name="wrn.Main._.CBO._.Report._2" hidden="1">{"LIBOR",#N/A,TRUE,"Model";"Caps",#N/A,TRUE,"Model";"Assets",#N/A,TRUE,"Model";"Liabilities",#N/A,TRUE,"Model";"Tests",#N/A,TRUE,"Model";"Results",#N/A,TRUE,"Model"}</definedName>
    <definedName name="wrn.Main._.CBO._.Report._2_1" localSheetId="1" hidden="1">{"LIBOR",#N/A,TRUE,"Model";"Caps",#N/A,TRUE,"Model";"Assets",#N/A,TRUE,"Model";"Liabilities",#N/A,TRUE,"Model";"Tests",#N/A,TRUE,"Model";"Results",#N/A,TRUE,"Model"}</definedName>
    <definedName name="wrn.Main._.CBO._.Report._2_1" hidden="1">{"LIBOR",#N/A,TRUE,"Model";"Caps",#N/A,TRUE,"Model";"Assets",#N/A,TRUE,"Model";"Liabilities",#N/A,TRUE,"Model";"Tests",#N/A,TRUE,"Model";"Results",#N/A,TRUE,"Model"}</definedName>
    <definedName name="wrn.Main._.CBO._.Report._2_1_1" localSheetId="1" hidden="1">{"LIBOR",#N/A,TRUE,"Model";"Caps",#N/A,TRUE,"Model";"Assets",#N/A,TRUE,"Model";"Liabilities",#N/A,TRUE,"Model";"Tests",#N/A,TRUE,"Model";"Results",#N/A,TRUE,"Model"}</definedName>
    <definedName name="wrn.Main._.CBO._.Report._2_1_1" hidden="1">{"LIBOR",#N/A,TRUE,"Model";"Caps",#N/A,TRUE,"Model";"Assets",#N/A,TRUE,"Model";"Liabilities",#N/A,TRUE,"Model";"Tests",#N/A,TRUE,"Model";"Results",#N/A,TRUE,"Model"}</definedName>
    <definedName name="wrn.Main._.CBO._.Report._2_1_1_1" localSheetId="1" hidden="1">{"LIBOR",#N/A,TRUE,"Model";"Caps",#N/A,TRUE,"Model";"Assets",#N/A,TRUE,"Model";"Liabilities",#N/A,TRUE,"Model";"Tests",#N/A,TRUE,"Model";"Results",#N/A,TRUE,"Model"}</definedName>
    <definedName name="wrn.Main._.CBO._.Report._2_1_1_1" hidden="1">{"LIBOR",#N/A,TRUE,"Model";"Caps",#N/A,TRUE,"Model";"Assets",#N/A,TRUE,"Model";"Liabilities",#N/A,TRUE,"Model";"Tests",#N/A,TRUE,"Model";"Results",#N/A,TRUE,"Model"}</definedName>
    <definedName name="wrn.Main._.CBO._.Report._2_2" localSheetId="1" hidden="1">{"LIBOR",#N/A,TRUE,"Model";"Caps",#N/A,TRUE,"Model";"Assets",#N/A,TRUE,"Model";"Liabilities",#N/A,TRUE,"Model";"Tests",#N/A,TRUE,"Model";"Results",#N/A,TRUE,"Model"}</definedName>
    <definedName name="wrn.Main._.CBO._.Report._2_2" hidden="1">{"LIBOR",#N/A,TRUE,"Model";"Caps",#N/A,TRUE,"Model";"Assets",#N/A,TRUE,"Model";"Liabilities",#N/A,TRUE,"Model";"Tests",#N/A,TRUE,"Model";"Results",#N/A,TRUE,"Model"}</definedName>
    <definedName name="wrn.Main._.CBO._.Report._2_2_1" localSheetId="1" hidden="1">{"LIBOR",#N/A,TRUE,"Model";"Caps",#N/A,TRUE,"Model";"Assets",#N/A,TRUE,"Model";"Liabilities",#N/A,TRUE,"Model";"Tests",#N/A,TRUE,"Model";"Results",#N/A,TRUE,"Model"}</definedName>
    <definedName name="wrn.Main._.CBO._.Report._2_2_1" hidden="1">{"LIBOR",#N/A,TRUE,"Model";"Caps",#N/A,TRUE,"Model";"Assets",#N/A,TRUE,"Model";"Liabilities",#N/A,TRUE,"Model";"Tests",#N/A,TRUE,"Model";"Results",#N/A,TRUE,"Model"}</definedName>
    <definedName name="wrn.Main._.CBO._.Report._2_3" localSheetId="1" hidden="1">{"LIBOR",#N/A,TRUE,"Model";"Caps",#N/A,TRUE,"Model";"Assets",#N/A,TRUE,"Model";"Liabilities",#N/A,TRUE,"Model";"Tests",#N/A,TRUE,"Model";"Results",#N/A,TRUE,"Model"}</definedName>
    <definedName name="wrn.Main._.CBO._.Report._2_3" hidden="1">{"LIBOR",#N/A,TRUE,"Model";"Caps",#N/A,TRUE,"Model";"Assets",#N/A,TRUE,"Model";"Liabilities",#N/A,TRUE,"Model";"Tests",#N/A,TRUE,"Model";"Results",#N/A,TRUE,"Model"}</definedName>
    <definedName name="wrn.Main._.CBO._.Report._3" localSheetId="1" hidden="1">{"LIBOR",#N/A,TRUE,"Model";"Caps",#N/A,TRUE,"Model";"Assets",#N/A,TRUE,"Model";"Liabilities",#N/A,TRUE,"Model";"Tests",#N/A,TRUE,"Model";"Results",#N/A,TRUE,"Model"}</definedName>
    <definedName name="wrn.Main._.CBO._.Report._3" hidden="1">{"LIBOR",#N/A,TRUE,"Model";"Caps",#N/A,TRUE,"Model";"Assets",#N/A,TRUE,"Model";"Liabilities",#N/A,TRUE,"Model";"Tests",#N/A,TRUE,"Model";"Results",#N/A,TRUE,"Model"}</definedName>
    <definedName name="wrn.Main._.CBO._.Report._3_1" localSheetId="1" hidden="1">{"LIBOR",#N/A,TRUE,"Model";"Caps",#N/A,TRUE,"Model";"Assets",#N/A,TRUE,"Model";"Liabilities",#N/A,TRUE,"Model";"Tests",#N/A,TRUE,"Model";"Results",#N/A,TRUE,"Model"}</definedName>
    <definedName name="wrn.Main._.CBO._.Report._3_1" hidden="1">{"LIBOR",#N/A,TRUE,"Model";"Caps",#N/A,TRUE,"Model";"Assets",#N/A,TRUE,"Model";"Liabilities",#N/A,TRUE,"Model";"Tests",#N/A,TRUE,"Model";"Results",#N/A,TRUE,"Model"}</definedName>
    <definedName name="wrn.Main._.CBO._.Report._3_1_1" localSheetId="1" hidden="1">{"LIBOR",#N/A,TRUE,"Model";"Caps",#N/A,TRUE,"Model";"Assets",#N/A,TRUE,"Model";"Liabilities",#N/A,TRUE,"Model";"Tests",#N/A,TRUE,"Model";"Results",#N/A,TRUE,"Model"}</definedName>
    <definedName name="wrn.Main._.CBO._.Report._3_1_1" hidden="1">{"LIBOR",#N/A,TRUE,"Model";"Caps",#N/A,TRUE,"Model";"Assets",#N/A,TRUE,"Model";"Liabilities",#N/A,TRUE,"Model";"Tests",#N/A,TRUE,"Model";"Results",#N/A,TRUE,"Model"}</definedName>
    <definedName name="wrn.Main._.CBO._.Report._3_1_1_1" localSheetId="1" hidden="1">{"LIBOR",#N/A,TRUE,"Model";"Caps",#N/A,TRUE,"Model";"Assets",#N/A,TRUE,"Model";"Liabilities",#N/A,TRUE,"Model";"Tests",#N/A,TRUE,"Model";"Results",#N/A,TRUE,"Model"}</definedName>
    <definedName name="wrn.Main._.CBO._.Report._3_1_1_1" hidden="1">{"LIBOR",#N/A,TRUE,"Model";"Caps",#N/A,TRUE,"Model";"Assets",#N/A,TRUE,"Model";"Liabilities",#N/A,TRUE,"Model";"Tests",#N/A,TRUE,"Model";"Results",#N/A,TRUE,"Model"}</definedName>
    <definedName name="wrn.Main._.CBO._.Report._3_2" localSheetId="1" hidden="1">{"LIBOR",#N/A,TRUE,"Model";"Caps",#N/A,TRUE,"Model";"Assets",#N/A,TRUE,"Model";"Liabilities",#N/A,TRUE,"Model";"Tests",#N/A,TRUE,"Model";"Results",#N/A,TRUE,"Model"}</definedName>
    <definedName name="wrn.Main._.CBO._.Report._3_2" hidden="1">{"LIBOR",#N/A,TRUE,"Model";"Caps",#N/A,TRUE,"Model";"Assets",#N/A,TRUE,"Model";"Liabilities",#N/A,TRUE,"Model";"Tests",#N/A,TRUE,"Model";"Results",#N/A,TRUE,"Model"}</definedName>
    <definedName name="wrn.Main._.CBO._.Report._3_2_1" localSheetId="1" hidden="1">{"LIBOR",#N/A,TRUE,"Model";"Caps",#N/A,TRUE,"Model";"Assets",#N/A,TRUE,"Model";"Liabilities",#N/A,TRUE,"Model";"Tests",#N/A,TRUE,"Model";"Results",#N/A,TRUE,"Model"}</definedName>
    <definedName name="wrn.Main._.CBO._.Report._3_2_1" hidden="1">{"LIBOR",#N/A,TRUE,"Model";"Caps",#N/A,TRUE,"Model";"Assets",#N/A,TRUE,"Model";"Liabilities",#N/A,TRUE,"Model";"Tests",#N/A,TRUE,"Model";"Results",#N/A,TRUE,"Model"}</definedName>
    <definedName name="wrn.Main._.CBO._.Report._3_3" localSheetId="1" hidden="1">{"LIBOR",#N/A,TRUE,"Model";"Caps",#N/A,TRUE,"Model";"Assets",#N/A,TRUE,"Model";"Liabilities",#N/A,TRUE,"Model";"Tests",#N/A,TRUE,"Model";"Results",#N/A,TRUE,"Model"}</definedName>
    <definedName name="wrn.Main._.CBO._.Report._3_3" hidden="1">{"LIBOR",#N/A,TRUE,"Model";"Caps",#N/A,TRUE,"Model";"Assets",#N/A,TRUE,"Model";"Liabilities",#N/A,TRUE,"Model";"Tests",#N/A,TRUE,"Model";"Results",#N/A,TRUE,"Model"}</definedName>
    <definedName name="wrn.Main._.CBO._.Report._4" localSheetId="1" hidden="1">{"LIBOR",#N/A,TRUE,"Model";"Caps",#N/A,TRUE,"Model";"Assets",#N/A,TRUE,"Model";"Liabilities",#N/A,TRUE,"Model";"Tests",#N/A,TRUE,"Model";"Results",#N/A,TRUE,"Model"}</definedName>
    <definedName name="wrn.Main._.CBO._.Report._4" hidden="1">{"LIBOR",#N/A,TRUE,"Model";"Caps",#N/A,TRUE,"Model";"Assets",#N/A,TRUE,"Model";"Liabilities",#N/A,TRUE,"Model";"Tests",#N/A,TRUE,"Model";"Results",#N/A,TRUE,"Model"}</definedName>
    <definedName name="wrn.Main._.CBO._.Report._4_1" localSheetId="1" hidden="1">{"LIBOR",#N/A,TRUE,"Model";"Caps",#N/A,TRUE,"Model";"Assets",#N/A,TRUE,"Model";"Liabilities",#N/A,TRUE,"Model";"Tests",#N/A,TRUE,"Model";"Results",#N/A,TRUE,"Model"}</definedName>
    <definedName name="wrn.Main._.CBO._.Report._4_1" hidden="1">{"LIBOR",#N/A,TRUE,"Model";"Caps",#N/A,TRUE,"Model";"Assets",#N/A,TRUE,"Model";"Liabilities",#N/A,TRUE,"Model";"Tests",#N/A,TRUE,"Model";"Results",#N/A,TRUE,"Model"}</definedName>
    <definedName name="wrn.Main._.CBO._.Report._4_1_1" localSheetId="1" hidden="1">{"LIBOR",#N/A,TRUE,"Model";"Caps",#N/A,TRUE,"Model";"Assets",#N/A,TRUE,"Model";"Liabilities",#N/A,TRUE,"Model";"Tests",#N/A,TRUE,"Model";"Results",#N/A,TRUE,"Model"}</definedName>
    <definedName name="wrn.Main._.CBO._.Report._4_1_1" hidden="1">{"LIBOR",#N/A,TRUE,"Model";"Caps",#N/A,TRUE,"Model";"Assets",#N/A,TRUE,"Model";"Liabilities",#N/A,TRUE,"Model";"Tests",#N/A,TRUE,"Model";"Results",#N/A,TRUE,"Model"}</definedName>
    <definedName name="wrn.Main._.CBO._.Report._4_1_1_1" localSheetId="1" hidden="1">{"LIBOR",#N/A,TRUE,"Model";"Caps",#N/A,TRUE,"Model";"Assets",#N/A,TRUE,"Model";"Liabilities",#N/A,TRUE,"Model";"Tests",#N/A,TRUE,"Model";"Results",#N/A,TRUE,"Model"}</definedName>
    <definedName name="wrn.Main._.CBO._.Report._4_1_1_1" hidden="1">{"LIBOR",#N/A,TRUE,"Model";"Caps",#N/A,TRUE,"Model";"Assets",#N/A,TRUE,"Model";"Liabilities",#N/A,TRUE,"Model";"Tests",#N/A,TRUE,"Model";"Results",#N/A,TRUE,"Model"}</definedName>
    <definedName name="wrn.Main._.CBO._.Report._4_2" localSheetId="1" hidden="1">{"LIBOR",#N/A,TRUE,"Model";"Caps",#N/A,TRUE,"Model";"Assets",#N/A,TRUE,"Model";"Liabilities",#N/A,TRUE,"Model";"Tests",#N/A,TRUE,"Model";"Results",#N/A,TRUE,"Model"}</definedName>
    <definedName name="wrn.Main._.CBO._.Report._4_2" hidden="1">{"LIBOR",#N/A,TRUE,"Model";"Caps",#N/A,TRUE,"Model";"Assets",#N/A,TRUE,"Model";"Liabilities",#N/A,TRUE,"Model";"Tests",#N/A,TRUE,"Model";"Results",#N/A,TRUE,"Model"}</definedName>
    <definedName name="wrn.Main._.CBO._.Report._4_2_1" localSheetId="1" hidden="1">{"LIBOR",#N/A,TRUE,"Model";"Caps",#N/A,TRUE,"Model";"Assets",#N/A,TRUE,"Model";"Liabilities",#N/A,TRUE,"Model";"Tests",#N/A,TRUE,"Model";"Results",#N/A,TRUE,"Model"}</definedName>
    <definedName name="wrn.Main._.CBO._.Report._4_2_1" hidden="1">{"LIBOR",#N/A,TRUE,"Model";"Caps",#N/A,TRUE,"Model";"Assets",#N/A,TRUE,"Model";"Liabilities",#N/A,TRUE,"Model";"Tests",#N/A,TRUE,"Model";"Results",#N/A,TRUE,"Model"}</definedName>
    <definedName name="wrn.Main._.CBO._.Report._4_3" localSheetId="1" hidden="1">{"LIBOR",#N/A,TRUE,"Model";"Caps",#N/A,TRUE,"Model";"Assets",#N/A,TRUE,"Model";"Liabilities",#N/A,TRUE,"Model";"Tests",#N/A,TRUE,"Model";"Results",#N/A,TRUE,"Model"}</definedName>
    <definedName name="wrn.Main._.CBO._.Report._4_3" hidden="1">{"LIBOR",#N/A,TRUE,"Model";"Caps",#N/A,TRUE,"Model";"Assets",#N/A,TRUE,"Model";"Liabilities",#N/A,TRUE,"Model";"Tests",#N/A,TRUE,"Model";"Results",#N/A,TRUE,"Model"}</definedName>
    <definedName name="wrn.Main._.CBO._.Report._5" localSheetId="1" hidden="1">{"LIBOR",#N/A,TRUE,"Model";"Caps",#N/A,TRUE,"Model";"Assets",#N/A,TRUE,"Model";"Liabilities",#N/A,TRUE,"Model";"Tests",#N/A,TRUE,"Model";"Results",#N/A,TRUE,"Model"}</definedName>
    <definedName name="wrn.Main._.CBO._.Report._5" hidden="1">{"LIBOR",#N/A,TRUE,"Model";"Caps",#N/A,TRUE,"Model";"Assets",#N/A,TRUE,"Model";"Liabilities",#N/A,TRUE,"Model";"Tests",#N/A,TRUE,"Model";"Results",#N/A,TRUE,"Model"}</definedName>
    <definedName name="wrn.Main._.CBO._.Report._5_1" localSheetId="1" hidden="1">{"LIBOR",#N/A,TRUE,"Model";"Caps",#N/A,TRUE,"Model";"Assets",#N/A,TRUE,"Model";"Liabilities",#N/A,TRUE,"Model";"Tests",#N/A,TRUE,"Model";"Results",#N/A,TRUE,"Model"}</definedName>
    <definedName name="wrn.Main._.CBO._.Report._5_1" hidden="1">{"LIBOR",#N/A,TRUE,"Model";"Caps",#N/A,TRUE,"Model";"Assets",#N/A,TRUE,"Model";"Liabilities",#N/A,TRUE,"Model";"Tests",#N/A,TRUE,"Model";"Results",#N/A,TRUE,"Model"}</definedName>
    <definedName name="wrn.Main._.CBO._.Report._5_1_1" localSheetId="1" hidden="1">{"LIBOR",#N/A,TRUE,"Model";"Caps",#N/A,TRUE,"Model";"Assets",#N/A,TRUE,"Model";"Liabilities",#N/A,TRUE,"Model";"Tests",#N/A,TRUE,"Model";"Results",#N/A,TRUE,"Model"}</definedName>
    <definedName name="wrn.Main._.CBO._.Report._5_1_1" hidden="1">{"LIBOR",#N/A,TRUE,"Model";"Caps",#N/A,TRUE,"Model";"Assets",#N/A,TRUE,"Model";"Liabilities",#N/A,TRUE,"Model";"Tests",#N/A,TRUE,"Model";"Results",#N/A,TRUE,"Model"}</definedName>
    <definedName name="wrn.Main._.CBO._.Report._5_1_1_1" localSheetId="1" hidden="1">{"LIBOR",#N/A,TRUE,"Model";"Caps",#N/A,TRUE,"Model";"Assets",#N/A,TRUE,"Model";"Liabilities",#N/A,TRUE,"Model";"Tests",#N/A,TRUE,"Model";"Results",#N/A,TRUE,"Model"}</definedName>
    <definedName name="wrn.Main._.CBO._.Report._5_1_1_1" hidden="1">{"LIBOR",#N/A,TRUE,"Model";"Caps",#N/A,TRUE,"Model";"Assets",#N/A,TRUE,"Model";"Liabilities",#N/A,TRUE,"Model";"Tests",#N/A,TRUE,"Model";"Results",#N/A,TRUE,"Model"}</definedName>
    <definedName name="wrn.Main._.CBO._.Report._5_2" localSheetId="1" hidden="1">{"LIBOR",#N/A,TRUE,"Model";"Caps",#N/A,TRUE,"Model";"Assets",#N/A,TRUE,"Model";"Liabilities",#N/A,TRUE,"Model";"Tests",#N/A,TRUE,"Model";"Results",#N/A,TRUE,"Model"}</definedName>
    <definedName name="wrn.Main._.CBO._.Report._5_2" hidden="1">{"LIBOR",#N/A,TRUE,"Model";"Caps",#N/A,TRUE,"Model";"Assets",#N/A,TRUE,"Model";"Liabilities",#N/A,TRUE,"Model";"Tests",#N/A,TRUE,"Model";"Results",#N/A,TRUE,"Model"}</definedName>
    <definedName name="wrn.Main._.CBO._.Report._5_2_1" localSheetId="1" hidden="1">{"LIBOR",#N/A,TRUE,"Model";"Caps",#N/A,TRUE,"Model";"Assets",#N/A,TRUE,"Model";"Liabilities",#N/A,TRUE,"Model";"Tests",#N/A,TRUE,"Model";"Results",#N/A,TRUE,"Model"}</definedName>
    <definedName name="wrn.Main._.CBO._.Report._5_2_1" hidden="1">{"LIBOR",#N/A,TRUE,"Model";"Caps",#N/A,TRUE,"Model";"Assets",#N/A,TRUE,"Model";"Liabilities",#N/A,TRUE,"Model";"Tests",#N/A,TRUE,"Model";"Results",#N/A,TRUE,"Model"}</definedName>
    <definedName name="wrn.Main._.CBO._.Report._5_3" localSheetId="1" hidden="1">{"LIBOR",#N/A,TRUE,"Model";"Caps",#N/A,TRUE,"Model";"Assets",#N/A,TRUE,"Model";"Liabilities",#N/A,TRUE,"Model";"Tests",#N/A,TRUE,"Model";"Results",#N/A,TRUE,"Model"}</definedName>
    <definedName name="wrn.Main._.CBO._.Report._5_3" hidden="1">{"LIBOR",#N/A,TRUE,"Model";"Caps",#N/A,TRUE,"Model";"Assets",#N/A,TRUE,"Model";"Liabilities",#N/A,TRUE,"Model";"Tests",#N/A,TRUE,"Model";"Results",#N/A,TRUE,"Model"}</definedName>
    <definedName name="wrn.main._.CBO._.reports." localSheetId="1" hidden="1">{"LIBOR",#N/A,TRUE,"Model";"Caps",#N/A,TRUE,"Model";"Assets",#N/A,TRUE,"Model";"Liabilities",#N/A,TRUE,"Model";"Tests",#N/A,TRUE,"Model";"Results",#N/A,TRUE,"Model"}</definedName>
    <definedName name="wrn.main._.CBO._.reports." hidden="1">{"LIBOR",#N/A,TRUE,"Model";"Caps",#N/A,TRUE,"Model";"Assets",#N/A,TRUE,"Model";"Liabilities",#N/A,TRUE,"Model";"Tests",#N/A,TRUE,"Model";"Results",#N/A,TRUE,"Model"}</definedName>
    <definedName name="wrn.main._.CBO._.reports._1" localSheetId="1" hidden="1">{"LIBOR",#N/A,TRUE,"Model";"Caps",#N/A,TRUE,"Model";"Assets",#N/A,TRUE,"Model";"Liabilities",#N/A,TRUE,"Model";"Tests",#N/A,TRUE,"Model";"Results",#N/A,TRUE,"Model"}</definedName>
    <definedName name="wrn.main._.CBO._.reports._1" hidden="1">{"LIBOR",#N/A,TRUE,"Model";"Caps",#N/A,TRUE,"Model";"Assets",#N/A,TRUE,"Model";"Liabilities",#N/A,TRUE,"Model";"Tests",#N/A,TRUE,"Model";"Results",#N/A,TRUE,"Model"}</definedName>
    <definedName name="wrn.main._.CBO._.reports._1_1" localSheetId="1" hidden="1">{"LIBOR",#N/A,TRUE,"Model";"Caps",#N/A,TRUE,"Model";"Assets",#N/A,TRUE,"Model";"Liabilities",#N/A,TRUE,"Model";"Tests",#N/A,TRUE,"Model";"Results",#N/A,TRUE,"Model"}</definedName>
    <definedName name="wrn.main._.CBO._.reports._1_1" hidden="1">{"LIBOR",#N/A,TRUE,"Model";"Caps",#N/A,TRUE,"Model";"Assets",#N/A,TRUE,"Model";"Liabilities",#N/A,TRUE,"Model";"Tests",#N/A,TRUE,"Model";"Results",#N/A,TRUE,"Model"}</definedName>
    <definedName name="wrn.main._.CBO._.reports._1_1_1" localSheetId="1" hidden="1">{"LIBOR",#N/A,TRUE,"Model";"Caps",#N/A,TRUE,"Model";"Assets",#N/A,TRUE,"Model";"Liabilities",#N/A,TRUE,"Model";"Tests",#N/A,TRUE,"Model";"Results",#N/A,TRUE,"Model"}</definedName>
    <definedName name="wrn.main._.CBO._.reports._1_1_1" hidden="1">{"LIBOR",#N/A,TRUE,"Model";"Caps",#N/A,TRUE,"Model";"Assets",#N/A,TRUE,"Model";"Liabilities",#N/A,TRUE,"Model";"Tests",#N/A,TRUE,"Model";"Results",#N/A,TRUE,"Model"}</definedName>
    <definedName name="wrn.main._.CBO._.reports._1_1_1_1" localSheetId="1" hidden="1">{"LIBOR",#N/A,TRUE,"Model";"Caps",#N/A,TRUE,"Model";"Assets",#N/A,TRUE,"Model";"Liabilities",#N/A,TRUE,"Model";"Tests",#N/A,TRUE,"Model";"Results",#N/A,TRUE,"Model"}</definedName>
    <definedName name="wrn.main._.CBO._.reports._1_1_1_1" hidden="1">{"LIBOR",#N/A,TRUE,"Model";"Caps",#N/A,TRUE,"Model";"Assets",#N/A,TRUE,"Model";"Liabilities",#N/A,TRUE,"Model";"Tests",#N/A,TRUE,"Model";"Results",#N/A,TRUE,"Model"}</definedName>
    <definedName name="wrn.main._.CBO._.reports._1_2" localSheetId="1" hidden="1">{"LIBOR",#N/A,TRUE,"Model";"Caps",#N/A,TRUE,"Model";"Assets",#N/A,TRUE,"Model";"Liabilities",#N/A,TRUE,"Model";"Tests",#N/A,TRUE,"Model";"Results",#N/A,TRUE,"Model"}</definedName>
    <definedName name="wrn.main._.CBO._.reports._1_2" hidden="1">{"LIBOR",#N/A,TRUE,"Model";"Caps",#N/A,TRUE,"Model";"Assets",#N/A,TRUE,"Model";"Liabilities",#N/A,TRUE,"Model";"Tests",#N/A,TRUE,"Model";"Results",#N/A,TRUE,"Model"}</definedName>
    <definedName name="wrn.main._.CBO._.reports._1_2_1" localSheetId="1" hidden="1">{"LIBOR",#N/A,TRUE,"Model";"Caps",#N/A,TRUE,"Model";"Assets",#N/A,TRUE,"Model";"Liabilities",#N/A,TRUE,"Model";"Tests",#N/A,TRUE,"Model";"Results",#N/A,TRUE,"Model"}</definedName>
    <definedName name="wrn.main._.CBO._.reports._1_2_1" hidden="1">{"LIBOR",#N/A,TRUE,"Model";"Caps",#N/A,TRUE,"Model";"Assets",#N/A,TRUE,"Model";"Liabilities",#N/A,TRUE,"Model";"Tests",#N/A,TRUE,"Model";"Results",#N/A,TRUE,"Model"}</definedName>
    <definedName name="wrn.main._.CBO._.reports._1_3" localSheetId="1" hidden="1">{"LIBOR",#N/A,TRUE,"Model";"Caps",#N/A,TRUE,"Model";"Assets",#N/A,TRUE,"Model";"Liabilities",#N/A,TRUE,"Model";"Tests",#N/A,TRUE,"Model";"Results",#N/A,TRUE,"Model"}</definedName>
    <definedName name="wrn.main._.CBO._.reports._1_3" hidden="1">{"LIBOR",#N/A,TRUE,"Model";"Caps",#N/A,TRUE,"Model";"Assets",#N/A,TRUE,"Model";"Liabilities",#N/A,TRUE,"Model";"Tests",#N/A,TRUE,"Model";"Results",#N/A,TRUE,"Model"}</definedName>
    <definedName name="wrn.main._.CBO._.reports._1_3_1" localSheetId="1" hidden="1">{"LIBOR",#N/A,TRUE,"Model";"Caps",#N/A,TRUE,"Model";"Assets",#N/A,TRUE,"Model";"Liabilities",#N/A,TRUE,"Model";"Tests",#N/A,TRUE,"Model";"Results",#N/A,TRUE,"Model"}</definedName>
    <definedName name="wrn.main._.CBO._.reports._1_3_1" hidden="1">{"LIBOR",#N/A,TRUE,"Model";"Caps",#N/A,TRUE,"Model";"Assets",#N/A,TRUE,"Model";"Liabilities",#N/A,TRUE,"Model";"Tests",#N/A,TRUE,"Model";"Results",#N/A,TRUE,"Model"}</definedName>
    <definedName name="wrn.main._.CBO._.reports._1_4" localSheetId="1" hidden="1">{"LIBOR",#N/A,TRUE,"Model";"Caps",#N/A,TRUE,"Model";"Assets",#N/A,TRUE,"Model";"Liabilities",#N/A,TRUE,"Model";"Tests",#N/A,TRUE,"Model";"Results",#N/A,TRUE,"Model"}</definedName>
    <definedName name="wrn.main._.CBO._.reports._1_4" hidden="1">{"LIBOR",#N/A,TRUE,"Model";"Caps",#N/A,TRUE,"Model";"Assets",#N/A,TRUE,"Model";"Liabilities",#N/A,TRUE,"Model";"Tests",#N/A,TRUE,"Model";"Results",#N/A,TRUE,"Model"}</definedName>
    <definedName name="wrn.main._.CBO._.reports._2" localSheetId="1" hidden="1">{"LIBOR",#N/A,TRUE,"Model";"Caps",#N/A,TRUE,"Model";"Assets",#N/A,TRUE,"Model";"Liabilities",#N/A,TRUE,"Model";"Tests",#N/A,TRUE,"Model";"Results",#N/A,TRUE,"Model"}</definedName>
    <definedName name="wrn.main._.CBO._.reports._2" hidden="1">{"LIBOR",#N/A,TRUE,"Model";"Caps",#N/A,TRUE,"Model";"Assets",#N/A,TRUE,"Model";"Liabilities",#N/A,TRUE,"Model";"Tests",#N/A,TRUE,"Model";"Results",#N/A,TRUE,"Model"}</definedName>
    <definedName name="wrn.main._.CBO._.reports._2_1" localSheetId="1" hidden="1">{"LIBOR",#N/A,TRUE,"Model";"Caps",#N/A,TRUE,"Model";"Assets",#N/A,TRUE,"Model";"Liabilities",#N/A,TRUE,"Model";"Tests",#N/A,TRUE,"Model";"Results",#N/A,TRUE,"Model"}</definedName>
    <definedName name="wrn.main._.CBO._.reports._2_1" hidden="1">{"LIBOR",#N/A,TRUE,"Model";"Caps",#N/A,TRUE,"Model";"Assets",#N/A,TRUE,"Model";"Liabilities",#N/A,TRUE,"Model";"Tests",#N/A,TRUE,"Model";"Results",#N/A,TRUE,"Model"}</definedName>
    <definedName name="wrn.main._.CBO._.reports._2_1_1" localSheetId="1" hidden="1">{"LIBOR",#N/A,TRUE,"Model";"Caps",#N/A,TRUE,"Model";"Assets",#N/A,TRUE,"Model";"Liabilities",#N/A,TRUE,"Model";"Tests",#N/A,TRUE,"Model";"Results",#N/A,TRUE,"Model"}</definedName>
    <definedName name="wrn.main._.CBO._.reports._2_1_1" hidden="1">{"LIBOR",#N/A,TRUE,"Model";"Caps",#N/A,TRUE,"Model";"Assets",#N/A,TRUE,"Model";"Liabilities",#N/A,TRUE,"Model";"Tests",#N/A,TRUE,"Model";"Results",#N/A,TRUE,"Model"}</definedName>
    <definedName name="wrn.main._.CBO._.reports._2_1_1_1" localSheetId="1" hidden="1">{"LIBOR",#N/A,TRUE,"Model";"Caps",#N/A,TRUE,"Model";"Assets",#N/A,TRUE,"Model";"Liabilities",#N/A,TRUE,"Model";"Tests",#N/A,TRUE,"Model";"Results",#N/A,TRUE,"Model"}</definedName>
    <definedName name="wrn.main._.CBO._.reports._2_1_1_1" hidden="1">{"LIBOR",#N/A,TRUE,"Model";"Caps",#N/A,TRUE,"Model";"Assets",#N/A,TRUE,"Model";"Liabilities",#N/A,TRUE,"Model";"Tests",#N/A,TRUE,"Model";"Results",#N/A,TRUE,"Model"}</definedName>
    <definedName name="wrn.main._.CBO._.reports._2_2" localSheetId="1" hidden="1">{"LIBOR",#N/A,TRUE,"Model";"Caps",#N/A,TRUE,"Model";"Assets",#N/A,TRUE,"Model";"Liabilities",#N/A,TRUE,"Model";"Tests",#N/A,TRUE,"Model";"Results",#N/A,TRUE,"Model"}</definedName>
    <definedName name="wrn.main._.CBO._.reports._2_2" hidden="1">{"LIBOR",#N/A,TRUE,"Model";"Caps",#N/A,TRUE,"Model";"Assets",#N/A,TRUE,"Model";"Liabilities",#N/A,TRUE,"Model";"Tests",#N/A,TRUE,"Model";"Results",#N/A,TRUE,"Model"}</definedName>
    <definedName name="wrn.main._.CBO._.reports._2_2_1" localSheetId="1" hidden="1">{"LIBOR",#N/A,TRUE,"Model";"Caps",#N/A,TRUE,"Model";"Assets",#N/A,TRUE,"Model";"Liabilities",#N/A,TRUE,"Model";"Tests",#N/A,TRUE,"Model";"Results",#N/A,TRUE,"Model"}</definedName>
    <definedName name="wrn.main._.CBO._.reports._2_2_1" hidden="1">{"LIBOR",#N/A,TRUE,"Model";"Caps",#N/A,TRUE,"Model";"Assets",#N/A,TRUE,"Model";"Liabilities",#N/A,TRUE,"Model";"Tests",#N/A,TRUE,"Model";"Results",#N/A,TRUE,"Model"}</definedName>
    <definedName name="wrn.main._.CBO._.reports._2_3" localSheetId="1" hidden="1">{"LIBOR",#N/A,TRUE,"Model";"Caps",#N/A,TRUE,"Model";"Assets",#N/A,TRUE,"Model";"Liabilities",#N/A,TRUE,"Model";"Tests",#N/A,TRUE,"Model";"Results",#N/A,TRUE,"Model"}</definedName>
    <definedName name="wrn.main._.CBO._.reports._2_3" hidden="1">{"LIBOR",#N/A,TRUE,"Model";"Caps",#N/A,TRUE,"Model";"Assets",#N/A,TRUE,"Model";"Liabilities",#N/A,TRUE,"Model";"Tests",#N/A,TRUE,"Model";"Results",#N/A,TRUE,"Model"}</definedName>
    <definedName name="wrn.main._.CBO._.reports._3" localSheetId="1" hidden="1">{"LIBOR",#N/A,TRUE,"Model";"Caps",#N/A,TRUE,"Model";"Assets",#N/A,TRUE,"Model";"Liabilities",#N/A,TRUE,"Model";"Tests",#N/A,TRUE,"Model";"Results",#N/A,TRUE,"Model"}</definedName>
    <definedName name="wrn.main._.CBO._.reports._3" hidden="1">{"LIBOR",#N/A,TRUE,"Model";"Caps",#N/A,TRUE,"Model";"Assets",#N/A,TRUE,"Model";"Liabilities",#N/A,TRUE,"Model";"Tests",#N/A,TRUE,"Model";"Results",#N/A,TRUE,"Model"}</definedName>
    <definedName name="wrn.main._.CBO._.reports._3_1" localSheetId="1" hidden="1">{"LIBOR",#N/A,TRUE,"Model";"Caps",#N/A,TRUE,"Model";"Assets",#N/A,TRUE,"Model";"Liabilities",#N/A,TRUE,"Model";"Tests",#N/A,TRUE,"Model";"Results",#N/A,TRUE,"Model"}</definedName>
    <definedName name="wrn.main._.CBO._.reports._3_1" hidden="1">{"LIBOR",#N/A,TRUE,"Model";"Caps",#N/A,TRUE,"Model";"Assets",#N/A,TRUE,"Model";"Liabilities",#N/A,TRUE,"Model";"Tests",#N/A,TRUE,"Model";"Results",#N/A,TRUE,"Model"}</definedName>
    <definedName name="wrn.main._.CBO._.reports._3_1_1" localSheetId="1" hidden="1">{"LIBOR",#N/A,TRUE,"Model";"Caps",#N/A,TRUE,"Model";"Assets",#N/A,TRUE,"Model";"Liabilities",#N/A,TRUE,"Model";"Tests",#N/A,TRUE,"Model";"Results",#N/A,TRUE,"Model"}</definedName>
    <definedName name="wrn.main._.CBO._.reports._3_1_1" hidden="1">{"LIBOR",#N/A,TRUE,"Model";"Caps",#N/A,TRUE,"Model";"Assets",#N/A,TRUE,"Model";"Liabilities",#N/A,TRUE,"Model";"Tests",#N/A,TRUE,"Model";"Results",#N/A,TRUE,"Model"}</definedName>
    <definedName name="wrn.main._.CBO._.reports._3_1_1_1" localSheetId="1" hidden="1">{"LIBOR",#N/A,TRUE,"Model";"Caps",#N/A,TRUE,"Model";"Assets",#N/A,TRUE,"Model";"Liabilities",#N/A,TRUE,"Model";"Tests",#N/A,TRUE,"Model";"Results",#N/A,TRUE,"Model"}</definedName>
    <definedName name="wrn.main._.CBO._.reports._3_1_1_1" hidden="1">{"LIBOR",#N/A,TRUE,"Model";"Caps",#N/A,TRUE,"Model";"Assets",#N/A,TRUE,"Model";"Liabilities",#N/A,TRUE,"Model";"Tests",#N/A,TRUE,"Model";"Results",#N/A,TRUE,"Model"}</definedName>
    <definedName name="wrn.main._.CBO._.reports._3_2" localSheetId="1" hidden="1">{"LIBOR",#N/A,TRUE,"Model";"Caps",#N/A,TRUE,"Model";"Assets",#N/A,TRUE,"Model";"Liabilities",#N/A,TRUE,"Model";"Tests",#N/A,TRUE,"Model";"Results",#N/A,TRUE,"Model"}</definedName>
    <definedName name="wrn.main._.CBO._.reports._3_2" hidden="1">{"LIBOR",#N/A,TRUE,"Model";"Caps",#N/A,TRUE,"Model";"Assets",#N/A,TRUE,"Model";"Liabilities",#N/A,TRUE,"Model";"Tests",#N/A,TRUE,"Model";"Results",#N/A,TRUE,"Model"}</definedName>
    <definedName name="wrn.main._.CBO._.reports._3_2_1" localSheetId="1" hidden="1">{"LIBOR",#N/A,TRUE,"Model";"Caps",#N/A,TRUE,"Model";"Assets",#N/A,TRUE,"Model";"Liabilities",#N/A,TRUE,"Model";"Tests",#N/A,TRUE,"Model";"Results",#N/A,TRUE,"Model"}</definedName>
    <definedName name="wrn.main._.CBO._.reports._3_2_1" hidden="1">{"LIBOR",#N/A,TRUE,"Model";"Caps",#N/A,TRUE,"Model";"Assets",#N/A,TRUE,"Model";"Liabilities",#N/A,TRUE,"Model";"Tests",#N/A,TRUE,"Model";"Results",#N/A,TRUE,"Model"}</definedName>
    <definedName name="wrn.main._.CBO._.reports._3_3" localSheetId="1" hidden="1">{"LIBOR",#N/A,TRUE,"Model";"Caps",#N/A,TRUE,"Model";"Assets",#N/A,TRUE,"Model";"Liabilities",#N/A,TRUE,"Model";"Tests",#N/A,TRUE,"Model";"Results",#N/A,TRUE,"Model"}</definedName>
    <definedName name="wrn.main._.CBO._.reports._3_3" hidden="1">{"LIBOR",#N/A,TRUE,"Model";"Caps",#N/A,TRUE,"Model";"Assets",#N/A,TRUE,"Model";"Liabilities",#N/A,TRUE,"Model";"Tests",#N/A,TRUE,"Model";"Results",#N/A,TRUE,"Model"}</definedName>
    <definedName name="wrn.main._.CBO._.reports._4" localSheetId="1" hidden="1">{"LIBOR",#N/A,TRUE,"Model";"Caps",#N/A,TRUE,"Model";"Assets",#N/A,TRUE,"Model";"Liabilities",#N/A,TRUE,"Model";"Tests",#N/A,TRUE,"Model";"Results",#N/A,TRUE,"Model"}</definedName>
    <definedName name="wrn.main._.CBO._.reports._4" hidden="1">{"LIBOR",#N/A,TRUE,"Model";"Caps",#N/A,TRUE,"Model";"Assets",#N/A,TRUE,"Model";"Liabilities",#N/A,TRUE,"Model";"Tests",#N/A,TRUE,"Model";"Results",#N/A,TRUE,"Model"}</definedName>
    <definedName name="wrn.main._.CBO._.reports._4_1" localSheetId="1" hidden="1">{"LIBOR",#N/A,TRUE,"Model";"Caps",#N/A,TRUE,"Model";"Assets",#N/A,TRUE,"Model";"Liabilities",#N/A,TRUE,"Model";"Tests",#N/A,TRUE,"Model";"Results",#N/A,TRUE,"Model"}</definedName>
    <definedName name="wrn.main._.CBO._.reports._4_1" hidden="1">{"LIBOR",#N/A,TRUE,"Model";"Caps",#N/A,TRUE,"Model";"Assets",#N/A,TRUE,"Model";"Liabilities",#N/A,TRUE,"Model";"Tests",#N/A,TRUE,"Model";"Results",#N/A,TRUE,"Model"}</definedName>
    <definedName name="wrn.main._.CBO._.reports._4_1_1" localSheetId="1" hidden="1">{"LIBOR",#N/A,TRUE,"Model";"Caps",#N/A,TRUE,"Model";"Assets",#N/A,TRUE,"Model";"Liabilities",#N/A,TRUE,"Model";"Tests",#N/A,TRUE,"Model";"Results",#N/A,TRUE,"Model"}</definedName>
    <definedName name="wrn.main._.CBO._.reports._4_1_1" hidden="1">{"LIBOR",#N/A,TRUE,"Model";"Caps",#N/A,TRUE,"Model";"Assets",#N/A,TRUE,"Model";"Liabilities",#N/A,TRUE,"Model";"Tests",#N/A,TRUE,"Model";"Results",#N/A,TRUE,"Model"}</definedName>
    <definedName name="wrn.main._.CBO._.reports._4_1_1_1" localSheetId="1" hidden="1">{"LIBOR",#N/A,TRUE,"Model";"Caps",#N/A,TRUE,"Model";"Assets",#N/A,TRUE,"Model";"Liabilities",#N/A,TRUE,"Model";"Tests",#N/A,TRUE,"Model";"Results",#N/A,TRUE,"Model"}</definedName>
    <definedName name="wrn.main._.CBO._.reports._4_1_1_1" hidden="1">{"LIBOR",#N/A,TRUE,"Model";"Caps",#N/A,TRUE,"Model";"Assets",#N/A,TRUE,"Model";"Liabilities",#N/A,TRUE,"Model";"Tests",#N/A,TRUE,"Model";"Results",#N/A,TRUE,"Model"}</definedName>
    <definedName name="wrn.main._.CBO._.reports._4_2" localSheetId="1" hidden="1">{"LIBOR",#N/A,TRUE,"Model";"Caps",#N/A,TRUE,"Model";"Assets",#N/A,TRUE,"Model";"Liabilities",#N/A,TRUE,"Model";"Tests",#N/A,TRUE,"Model";"Results",#N/A,TRUE,"Model"}</definedName>
    <definedName name="wrn.main._.CBO._.reports._4_2" hidden="1">{"LIBOR",#N/A,TRUE,"Model";"Caps",#N/A,TRUE,"Model";"Assets",#N/A,TRUE,"Model";"Liabilities",#N/A,TRUE,"Model";"Tests",#N/A,TRUE,"Model";"Results",#N/A,TRUE,"Model"}</definedName>
    <definedName name="wrn.main._.CBO._.reports._4_2_1" localSheetId="1" hidden="1">{"LIBOR",#N/A,TRUE,"Model";"Caps",#N/A,TRUE,"Model";"Assets",#N/A,TRUE,"Model";"Liabilities",#N/A,TRUE,"Model";"Tests",#N/A,TRUE,"Model";"Results",#N/A,TRUE,"Model"}</definedName>
    <definedName name="wrn.main._.CBO._.reports._4_2_1" hidden="1">{"LIBOR",#N/A,TRUE,"Model";"Caps",#N/A,TRUE,"Model";"Assets",#N/A,TRUE,"Model";"Liabilities",#N/A,TRUE,"Model";"Tests",#N/A,TRUE,"Model";"Results",#N/A,TRUE,"Model"}</definedName>
    <definedName name="wrn.main._.CBO._.reports._4_3" localSheetId="1" hidden="1">{"LIBOR",#N/A,TRUE,"Model";"Caps",#N/A,TRUE,"Model";"Assets",#N/A,TRUE,"Model";"Liabilities",#N/A,TRUE,"Model";"Tests",#N/A,TRUE,"Model";"Results",#N/A,TRUE,"Model"}</definedName>
    <definedName name="wrn.main._.CBO._.reports._4_3" hidden="1">{"LIBOR",#N/A,TRUE,"Model";"Caps",#N/A,TRUE,"Model";"Assets",#N/A,TRUE,"Model";"Liabilities",#N/A,TRUE,"Model";"Tests",#N/A,TRUE,"Model";"Results",#N/A,TRUE,"Model"}</definedName>
    <definedName name="wrn.main._.CBO._.reports._5" localSheetId="1" hidden="1">{"LIBOR",#N/A,TRUE,"Model";"Caps",#N/A,TRUE,"Model";"Assets",#N/A,TRUE,"Model";"Liabilities",#N/A,TRUE,"Model";"Tests",#N/A,TRUE,"Model";"Results",#N/A,TRUE,"Model"}</definedName>
    <definedName name="wrn.main._.CBO._.reports._5" hidden="1">{"LIBOR",#N/A,TRUE,"Model";"Caps",#N/A,TRUE,"Model";"Assets",#N/A,TRUE,"Model";"Liabilities",#N/A,TRUE,"Model";"Tests",#N/A,TRUE,"Model";"Results",#N/A,TRUE,"Model"}</definedName>
    <definedName name="wrn.main._.CBO._.reports._5_1" localSheetId="1" hidden="1">{"LIBOR",#N/A,TRUE,"Model";"Caps",#N/A,TRUE,"Model";"Assets",#N/A,TRUE,"Model";"Liabilities",#N/A,TRUE,"Model";"Tests",#N/A,TRUE,"Model";"Results",#N/A,TRUE,"Model"}</definedName>
    <definedName name="wrn.main._.CBO._.reports._5_1" hidden="1">{"LIBOR",#N/A,TRUE,"Model";"Caps",#N/A,TRUE,"Model";"Assets",#N/A,TRUE,"Model";"Liabilities",#N/A,TRUE,"Model";"Tests",#N/A,TRUE,"Model";"Results",#N/A,TRUE,"Model"}</definedName>
    <definedName name="wrn.main._.CBO._.reports._5_1_1" localSheetId="1" hidden="1">{"LIBOR",#N/A,TRUE,"Model";"Caps",#N/A,TRUE,"Model";"Assets",#N/A,TRUE,"Model";"Liabilities",#N/A,TRUE,"Model";"Tests",#N/A,TRUE,"Model";"Results",#N/A,TRUE,"Model"}</definedName>
    <definedName name="wrn.main._.CBO._.reports._5_1_1" hidden="1">{"LIBOR",#N/A,TRUE,"Model";"Caps",#N/A,TRUE,"Model";"Assets",#N/A,TRUE,"Model";"Liabilities",#N/A,TRUE,"Model";"Tests",#N/A,TRUE,"Model";"Results",#N/A,TRUE,"Model"}</definedName>
    <definedName name="wrn.main._.CBO._.reports._5_1_1_1" localSheetId="1" hidden="1">{"LIBOR",#N/A,TRUE,"Model";"Caps",#N/A,TRUE,"Model";"Assets",#N/A,TRUE,"Model";"Liabilities",#N/A,TRUE,"Model";"Tests",#N/A,TRUE,"Model";"Results",#N/A,TRUE,"Model"}</definedName>
    <definedName name="wrn.main._.CBO._.reports._5_1_1_1" hidden="1">{"LIBOR",#N/A,TRUE,"Model";"Caps",#N/A,TRUE,"Model";"Assets",#N/A,TRUE,"Model";"Liabilities",#N/A,TRUE,"Model";"Tests",#N/A,TRUE,"Model";"Results",#N/A,TRUE,"Model"}</definedName>
    <definedName name="wrn.main._.CBO._.reports._5_2" localSheetId="1" hidden="1">{"LIBOR",#N/A,TRUE,"Model";"Caps",#N/A,TRUE,"Model";"Assets",#N/A,TRUE,"Model";"Liabilities",#N/A,TRUE,"Model";"Tests",#N/A,TRUE,"Model";"Results",#N/A,TRUE,"Model"}</definedName>
    <definedName name="wrn.main._.CBO._.reports._5_2" hidden="1">{"LIBOR",#N/A,TRUE,"Model";"Caps",#N/A,TRUE,"Model";"Assets",#N/A,TRUE,"Model";"Liabilities",#N/A,TRUE,"Model";"Tests",#N/A,TRUE,"Model";"Results",#N/A,TRUE,"Model"}</definedName>
    <definedName name="wrn.main._.CBO._.reports._5_2_1" localSheetId="1" hidden="1">{"LIBOR",#N/A,TRUE,"Model";"Caps",#N/A,TRUE,"Model";"Assets",#N/A,TRUE,"Model";"Liabilities",#N/A,TRUE,"Model";"Tests",#N/A,TRUE,"Model";"Results",#N/A,TRUE,"Model"}</definedName>
    <definedName name="wrn.main._.CBO._.reports._5_2_1" hidden="1">{"LIBOR",#N/A,TRUE,"Model";"Caps",#N/A,TRUE,"Model";"Assets",#N/A,TRUE,"Model";"Liabilities",#N/A,TRUE,"Model";"Tests",#N/A,TRUE,"Model";"Results",#N/A,TRUE,"Model"}</definedName>
    <definedName name="wrn.main._.CBO._.reports._5_3" localSheetId="1" hidden="1">{"LIBOR",#N/A,TRUE,"Model";"Caps",#N/A,TRUE,"Model";"Assets",#N/A,TRUE,"Model";"Liabilities",#N/A,TRUE,"Model";"Tests",#N/A,TRUE,"Model";"Results",#N/A,TRUE,"Model"}</definedName>
    <definedName name="wrn.main._.CBO._.reports._5_3" hidden="1">{"LIBOR",#N/A,TRUE,"Model";"Caps",#N/A,TRUE,"Model";"Assets",#N/A,TRUE,"Model";"Liabilities",#N/A,TRUE,"Model";"Tests",#N/A,TRUE,"Model";"Results",#N/A,TRUE,"Model"}</definedName>
    <definedName name="wrn.Memoria97." localSheetId="1"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localSheetId="1"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new." localSheetId="1" hidden="1">{#N/A,#N/A,FALSE,"Impl";#N/A,#N/A,FALSE,"sum";#N/A,#N/A,FALSE,"cat";#N/A,#N/A,FALSE,"cum";#N/A,#N/A,FALSE,"varity";#N/A,#N/A,FALSE,"ddc";#N/A,#N/A,FALSE,"man";#N/A,#N/A,FALSE,"metra";#N/A,#N/A,FALSE,"volvo"}</definedName>
    <definedName name="wrn.new." hidden="1">{#N/A,#N/A,FALSE,"Impl";#N/A,#N/A,FALSE,"sum";#N/A,#N/A,FALSE,"cat";#N/A,#N/A,FALSE,"cum";#N/A,#N/A,FALSE,"varity";#N/A,#N/A,FALSE,"ddc";#N/A,#N/A,FALSE,"man";#N/A,#N/A,FALSE,"metra";#N/A,#N/A,FALSE,"volvo"}</definedName>
    <definedName name="wrn.Nico." localSheetId="1" hidden="1">{#N/A,#N/A,TRUE,"Cover";#N/A,#N/A,TRUE,"Transaction Summary";#N/A,#N/A,TRUE,"Earnings Impact";#N/A,#N/A,TRUE,"accretion dilution"}</definedName>
    <definedName name="wrn.Nico." hidden="1">{#N/A,#N/A,TRUE,"Cover";#N/A,#N/A,TRUE,"Transaction Summary";#N/A,#N/A,TRUE,"Earnings Impact";#N/A,#N/A,TRUE,"accretion dilution"}</definedName>
    <definedName name="wrn.ntfinance." localSheetId="1" hidden="1">{"Rate",#N/A,TRUE,"SUMMARY";"Ratios",#N/A,TRUE,"Ratios";"BUDGETREVENUE",#N/A,TRUE,"Revenue";"TOTALS",#N/A,TRUE,"DETAIL"}</definedName>
    <definedName name="wrn.ntfinance." hidden="1">{"Rate",#N/A,TRUE,"SUMMARY";"Ratios",#N/A,TRUE,"Ratios";"BUDGETREVENUE",#N/A,TRUE,"Revenue";"TOTALS",#N/A,TRUE,"DETAIL"}</definedName>
    <definedName name="wrn.print." localSheetId="1" hidden="1">{#N/A,#N/A,FALSE,"Japan 2003";#N/A,#N/A,FALSE,"Sheet2"}</definedName>
    <definedName name="wrn.print." hidden="1">{#N/A,#N/A,FALSE,"Japan 2003";#N/A,#N/A,FALSE,"Sheet2"}</definedName>
    <definedName name="wrn.print._.graphs." localSheetId="1"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hidden="1">{"summary1",#N/A,TRUE,"Comps";"summary2",#N/A,TRUE,"Comps";"summary3",#N/A,TRUE,"Comps"}</definedName>
    <definedName name="wrn.Pro" localSheetId="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localSheetId="1"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 hidden="1">{"i_Pro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ulp." localSheetId="1" hidden="1">{"Pulp Production",#N/A,FALSE,"Pulp";"Pulp Earnings",#N/A,FALSE,"Pulp"}</definedName>
    <definedName name="wrn.Pulp." hidden="1">{"Pulp Production",#N/A,FALSE,"Pulp";"Pulp Earnings",#N/A,FALSE,"Pulp"}</definedName>
    <definedName name="wrn.Relevant." localSheetId="1"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localSheetId="1"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port." hidden="1">{#N/A,#N/A,FALSE,"Summary";#N/A,#N/A,FALSE,"BS";#N/A,#N/A,FALSE,"IS";#N/A,#N/A,FALSE,"CF";#N/A,#N/A,FALSE,"DebtSchedule";#N/A,#N/A,FALSE,"Depreciation";#N/A,#N/A,FALSE,"Taxes";#N/A,#N/A,FALSE,"Assumptions";#N/A,#N/A,FALSE,"Covenants";#N/A,#N/A,FALSE,"Disc CF";#N/A,#N/A,FALSE,"Dividend Discount Model";#N/A,#N/A,FALSE,"PF EPS Impact";#N/A,#N/A,FALSE,"Input";#N/A,#N/A,FALSE,"Cost of Debt";#N/A,#N/A,FALSE,"WACC";#N/A,#N/A,FALSE,"DCF_Assum";#N/A,#N/A,FALSE,"DCF_Check"}</definedName>
    <definedName name="wrn.Reset._.Data._.and._.Notice." localSheetId="1" hidden="1">{"Reset Data",#N/A,FALSE,"Reset Notice";"Reset Notice",#N/A,FALSE,"Reset Notice"}</definedName>
    <definedName name="wrn.Reset._.Data._.and._.Notice." hidden="1">{"Reset Data",#N/A,FALSE,"Reset Notice";"Reset Notice",#N/A,FALSE,"Reset Notice"}</definedName>
    <definedName name="wrn.Reset._.Data._.and._.Notice._1" localSheetId="1" hidden="1">{"Reset Data",#N/A,FALSE,"Reset Notice";"Reset Notice",#N/A,FALSE,"Reset Notice"}</definedName>
    <definedName name="wrn.Reset._.Data._.and._.Notice._1" hidden="1">{"Reset Data",#N/A,FALSE,"Reset Notice";"Reset Notice",#N/A,FALSE,"Reset Notice"}</definedName>
    <definedName name="wrn.Reset._.Data._.and._.Notice._1_1" localSheetId="1" hidden="1">{"Reset Data",#N/A,FALSE,"Reset Notice";"Reset Notice",#N/A,FALSE,"Reset Notice"}</definedName>
    <definedName name="wrn.Reset._.Data._.and._.Notice._1_1" hidden="1">{"Reset Data",#N/A,FALSE,"Reset Notice";"Reset Notice",#N/A,FALSE,"Reset Notice"}</definedName>
    <definedName name="wrn.Reset._.Data._.and._.Notice._1_1_1" localSheetId="1" hidden="1">{"Reset Data",#N/A,FALSE,"Reset Notice";"Reset Notice",#N/A,FALSE,"Reset Notice"}</definedName>
    <definedName name="wrn.Reset._.Data._.and._.Notice._1_1_1" hidden="1">{"Reset Data",#N/A,FALSE,"Reset Notice";"Reset Notice",#N/A,FALSE,"Reset Notice"}</definedName>
    <definedName name="wrn.Reset._.Data._.and._.Notice._1_1_1_1" localSheetId="1" hidden="1">{"Reset Data",#N/A,FALSE,"Reset Notice";"Reset Notice",#N/A,FALSE,"Reset Notice"}</definedName>
    <definedName name="wrn.Reset._.Data._.and._.Notice._1_1_1_1" hidden="1">{"Reset Data",#N/A,FALSE,"Reset Notice";"Reset Notice",#N/A,FALSE,"Reset Notice"}</definedName>
    <definedName name="wrn.Reset._.Data._.and._.Notice._1_2" localSheetId="1" hidden="1">{"Reset Data",#N/A,FALSE,"Reset Notice";"Reset Notice",#N/A,FALSE,"Reset Notice"}</definedName>
    <definedName name="wrn.Reset._.Data._.and._.Notice._1_2" hidden="1">{"Reset Data",#N/A,FALSE,"Reset Notice";"Reset Notice",#N/A,FALSE,"Reset Notice"}</definedName>
    <definedName name="wrn.Reset._.Data._.and._.Notice._1_2_1" localSheetId="1" hidden="1">{"Reset Data",#N/A,FALSE,"Reset Notice";"Reset Notice",#N/A,FALSE,"Reset Notice"}</definedName>
    <definedName name="wrn.Reset._.Data._.and._.Notice._1_2_1" hidden="1">{"Reset Data",#N/A,FALSE,"Reset Notice";"Reset Notice",#N/A,FALSE,"Reset Notice"}</definedName>
    <definedName name="wrn.Reset._.Data._.and._.Notice._1_3" localSheetId="1" hidden="1">{"Reset Data",#N/A,FALSE,"Reset Notice";"Reset Notice",#N/A,FALSE,"Reset Notice"}</definedName>
    <definedName name="wrn.Reset._.Data._.and._.Notice._1_3" hidden="1">{"Reset Data",#N/A,FALSE,"Reset Notice";"Reset Notice",#N/A,FALSE,"Reset Notice"}</definedName>
    <definedName name="wrn.Reset._.Data._.and._.Notice._1_3_1" localSheetId="1" hidden="1">{"Reset Data",#N/A,FALSE,"Reset Notice";"Reset Notice",#N/A,FALSE,"Reset Notice"}</definedName>
    <definedName name="wrn.Reset._.Data._.and._.Notice._1_3_1" hidden="1">{"Reset Data",#N/A,FALSE,"Reset Notice";"Reset Notice",#N/A,FALSE,"Reset Notice"}</definedName>
    <definedName name="wrn.Reset._.Data._.and._.Notice._1_4" localSheetId="1" hidden="1">{"Reset Data",#N/A,FALSE,"Reset Notice";"Reset Notice",#N/A,FALSE,"Reset Notice"}</definedName>
    <definedName name="wrn.Reset._.Data._.and._.Notice._1_4" hidden="1">{"Reset Data",#N/A,FALSE,"Reset Notice";"Reset Notice",#N/A,FALSE,"Reset Notice"}</definedName>
    <definedName name="wrn.Reset._.Data._.and._.Notice._2" localSheetId="1" hidden="1">{"Reset Data",#N/A,FALSE,"Reset Notice";"Reset Notice",#N/A,FALSE,"Reset Notice"}</definedName>
    <definedName name="wrn.Reset._.Data._.and._.Notice._2" hidden="1">{"Reset Data",#N/A,FALSE,"Reset Notice";"Reset Notice",#N/A,FALSE,"Reset Notice"}</definedName>
    <definedName name="wrn.Reset._.Data._.and._.Notice._2_1" localSheetId="1" hidden="1">{"Reset Data",#N/A,FALSE,"Reset Notice";"Reset Notice",#N/A,FALSE,"Reset Notice"}</definedName>
    <definedName name="wrn.Reset._.Data._.and._.Notice._2_1" hidden="1">{"Reset Data",#N/A,FALSE,"Reset Notice";"Reset Notice",#N/A,FALSE,"Reset Notice"}</definedName>
    <definedName name="wrn.Reset._.Data._.and._.Notice._2_1_1" localSheetId="1" hidden="1">{"Reset Data",#N/A,FALSE,"Reset Notice";"Reset Notice",#N/A,FALSE,"Reset Notice"}</definedName>
    <definedName name="wrn.Reset._.Data._.and._.Notice._2_1_1" hidden="1">{"Reset Data",#N/A,FALSE,"Reset Notice";"Reset Notice",#N/A,FALSE,"Reset Notice"}</definedName>
    <definedName name="wrn.Reset._.Data._.and._.Notice._2_1_1_1" localSheetId="1" hidden="1">{"Reset Data",#N/A,FALSE,"Reset Notice";"Reset Notice",#N/A,FALSE,"Reset Notice"}</definedName>
    <definedName name="wrn.Reset._.Data._.and._.Notice._2_1_1_1" hidden="1">{"Reset Data",#N/A,FALSE,"Reset Notice";"Reset Notice",#N/A,FALSE,"Reset Notice"}</definedName>
    <definedName name="wrn.Reset._.Data._.and._.Notice._2_2" localSheetId="1" hidden="1">{"Reset Data",#N/A,FALSE,"Reset Notice";"Reset Notice",#N/A,FALSE,"Reset Notice"}</definedName>
    <definedName name="wrn.Reset._.Data._.and._.Notice._2_2" hidden="1">{"Reset Data",#N/A,FALSE,"Reset Notice";"Reset Notice",#N/A,FALSE,"Reset Notice"}</definedName>
    <definedName name="wrn.Reset._.Data._.and._.Notice._2_2_1" localSheetId="1" hidden="1">{"Reset Data",#N/A,FALSE,"Reset Notice";"Reset Notice",#N/A,FALSE,"Reset Notice"}</definedName>
    <definedName name="wrn.Reset._.Data._.and._.Notice._2_2_1" hidden="1">{"Reset Data",#N/A,FALSE,"Reset Notice";"Reset Notice",#N/A,FALSE,"Reset Notice"}</definedName>
    <definedName name="wrn.Reset._.Data._.and._.Notice._2_3" localSheetId="1" hidden="1">{"Reset Data",#N/A,FALSE,"Reset Notice";"Reset Notice",#N/A,FALSE,"Reset Notice"}</definedName>
    <definedName name="wrn.Reset._.Data._.and._.Notice._2_3" hidden="1">{"Reset Data",#N/A,FALSE,"Reset Notice";"Reset Notice",#N/A,FALSE,"Reset Notice"}</definedName>
    <definedName name="wrn.Reset._.Data._.and._.Notice._3" localSheetId="1" hidden="1">{"Reset Data",#N/A,FALSE,"Reset Notice";"Reset Notice",#N/A,FALSE,"Reset Notice"}</definedName>
    <definedName name="wrn.Reset._.Data._.and._.Notice._3" hidden="1">{"Reset Data",#N/A,FALSE,"Reset Notice";"Reset Notice",#N/A,FALSE,"Reset Notice"}</definedName>
    <definedName name="wrn.Reset._.Data._.and._.Notice._3_1" localSheetId="1" hidden="1">{"Reset Data",#N/A,FALSE,"Reset Notice";"Reset Notice",#N/A,FALSE,"Reset Notice"}</definedName>
    <definedName name="wrn.Reset._.Data._.and._.Notice._3_1" hidden="1">{"Reset Data",#N/A,FALSE,"Reset Notice";"Reset Notice",#N/A,FALSE,"Reset Notice"}</definedName>
    <definedName name="wrn.Reset._.Data._.and._.Notice._3_1_1" localSheetId="1" hidden="1">{"Reset Data",#N/A,FALSE,"Reset Notice";"Reset Notice",#N/A,FALSE,"Reset Notice"}</definedName>
    <definedName name="wrn.Reset._.Data._.and._.Notice._3_1_1" hidden="1">{"Reset Data",#N/A,FALSE,"Reset Notice";"Reset Notice",#N/A,FALSE,"Reset Notice"}</definedName>
    <definedName name="wrn.Reset._.Data._.and._.Notice._3_1_1_1" localSheetId="1" hidden="1">{"Reset Data",#N/A,FALSE,"Reset Notice";"Reset Notice",#N/A,FALSE,"Reset Notice"}</definedName>
    <definedName name="wrn.Reset._.Data._.and._.Notice._3_1_1_1" hidden="1">{"Reset Data",#N/A,FALSE,"Reset Notice";"Reset Notice",#N/A,FALSE,"Reset Notice"}</definedName>
    <definedName name="wrn.Reset._.Data._.and._.Notice._3_2" localSheetId="1" hidden="1">{"Reset Data",#N/A,FALSE,"Reset Notice";"Reset Notice",#N/A,FALSE,"Reset Notice"}</definedName>
    <definedName name="wrn.Reset._.Data._.and._.Notice._3_2" hidden="1">{"Reset Data",#N/A,FALSE,"Reset Notice";"Reset Notice",#N/A,FALSE,"Reset Notice"}</definedName>
    <definedName name="wrn.Reset._.Data._.and._.Notice._3_2_1" localSheetId="1" hidden="1">{"Reset Data",#N/A,FALSE,"Reset Notice";"Reset Notice",#N/A,FALSE,"Reset Notice"}</definedName>
    <definedName name="wrn.Reset._.Data._.and._.Notice._3_2_1" hidden="1">{"Reset Data",#N/A,FALSE,"Reset Notice";"Reset Notice",#N/A,FALSE,"Reset Notice"}</definedName>
    <definedName name="wrn.Reset._.Data._.and._.Notice._3_3" localSheetId="1" hidden="1">{"Reset Data",#N/A,FALSE,"Reset Notice";"Reset Notice",#N/A,FALSE,"Reset Notice"}</definedName>
    <definedName name="wrn.Reset._.Data._.and._.Notice._3_3" hidden="1">{"Reset Data",#N/A,FALSE,"Reset Notice";"Reset Notice",#N/A,FALSE,"Reset Notice"}</definedName>
    <definedName name="wrn.Reset._.Data._.and._.Notice._4" localSheetId="1" hidden="1">{"Reset Data",#N/A,FALSE,"Reset Notice";"Reset Notice",#N/A,FALSE,"Reset Notice"}</definedName>
    <definedName name="wrn.Reset._.Data._.and._.Notice._4" hidden="1">{"Reset Data",#N/A,FALSE,"Reset Notice";"Reset Notice",#N/A,FALSE,"Reset Notice"}</definedName>
    <definedName name="wrn.Reset._.Data._.and._.Notice._4_1" localSheetId="1" hidden="1">{"Reset Data",#N/A,FALSE,"Reset Notice";"Reset Notice",#N/A,FALSE,"Reset Notice"}</definedName>
    <definedName name="wrn.Reset._.Data._.and._.Notice._4_1" hidden="1">{"Reset Data",#N/A,FALSE,"Reset Notice";"Reset Notice",#N/A,FALSE,"Reset Notice"}</definedName>
    <definedName name="wrn.Reset._.Data._.and._.Notice._4_1_1" localSheetId="1" hidden="1">{"Reset Data",#N/A,FALSE,"Reset Notice";"Reset Notice",#N/A,FALSE,"Reset Notice"}</definedName>
    <definedName name="wrn.Reset._.Data._.and._.Notice._4_1_1" hidden="1">{"Reset Data",#N/A,FALSE,"Reset Notice";"Reset Notice",#N/A,FALSE,"Reset Notice"}</definedName>
    <definedName name="wrn.Reset._.Data._.and._.Notice._4_1_1_1" localSheetId="1" hidden="1">{"Reset Data",#N/A,FALSE,"Reset Notice";"Reset Notice",#N/A,FALSE,"Reset Notice"}</definedName>
    <definedName name="wrn.Reset._.Data._.and._.Notice._4_1_1_1" hidden="1">{"Reset Data",#N/A,FALSE,"Reset Notice";"Reset Notice",#N/A,FALSE,"Reset Notice"}</definedName>
    <definedName name="wrn.Reset._.Data._.and._.Notice._4_2" localSheetId="1" hidden="1">{"Reset Data",#N/A,FALSE,"Reset Notice";"Reset Notice",#N/A,FALSE,"Reset Notice"}</definedName>
    <definedName name="wrn.Reset._.Data._.and._.Notice._4_2" hidden="1">{"Reset Data",#N/A,FALSE,"Reset Notice";"Reset Notice",#N/A,FALSE,"Reset Notice"}</definedName>
    <definedName name="wrn.Reset._.Data._.and._.Notice._4_2_1" localSheetId="1" hidden="1">{"Reset Data",#N/A,FALSE,"Reset Notice";"Reset Notice",#N/A,FALSE,"Reset Notice"}</definedName>
    <definedName name="wrn.Reset._.Data._.and._.Notice._4_2_1" hidden="1">{"Reset Data",#N/A,FALSE,"Reset Notice";"Reset Notice",#N/A,FALSE,"Reset Notice"}</definedName>
    <definedName name="wrn.Reset._.Data._.and._.Notice._4_3" localSheetId="1" hidden="1">{"Reset Data",#N/A,FALSE,"Reset Notice";"Reset Notice",#N/A,FALSE,"Reset Notice"}</definedName>
    <definedName name="wrn.Reset._.Data._.and._.Notice._4_3" hidden="1">{"Reset Data",#N/A,FALSE,"Reset Notice";"Reset Notice",#N/A,FALSE,"Reset Notice"}</definedName>
    <definedName name="wrn.Reset._.Data._.and._.Notice._5" localSheetId="1" hidden="1">{"Reset Data",#N/A,FALSE,"Reset Notice";"Reset Notice",#N/A,FALSE,"Reset Notice"}</definedName>
    <definedName name="wrn.Reset._.Data._.and._.Notice._5" hidden="1">{"Reset Data",#N/A,FALSE,"Reset Notice";"Reset Notice",#N/A,FALSE,"Reset Notice"}</definedName>
    <definedName name="wrn.Reset._.Data._.and._.Notice._5_1" localSheetId="1" hidden="1">{"Reset Data",#N/A,FALSE,"Reset Notice";"Reset Notice",#N/A,FALSE,"Reset Notice"}</definedName>
    <definedName name="wrn.Reset._.Data._.and._.Notice._5_1" hidden="1">{"Reset Data",#N/A,FALSE,"Reset Notice";"Reset Notice",#N/A,FALSE,"Reset Notice"}</definedName>
    <definedName name="wrn.Reset._.Data._.and._.Notice._5_1_1" localSheetId="1" hidden="1">{"Reset Data",#N/A,FALSE,"Reset Notice";"Reset Notice",#N/A,FALSE,"Reset Notice"}</definedName>
    <definedName name="wrn.Reset._.Data._.and._.Notice._5_1_1" hidden="1">{"Reset Data",#N/A,FALSE,"Reset Notice";"Reset Notice",#N/A,FALSE,"Reset Notice"}</definedName>
    <definedName name="wrn.Reset._.Data._.and._.Notice._5_1_1_1" localSheetId="1" hidden="1">{"Reset Data",#N/A,FALSE,"Reset Notice";"Reset Notice",#N/A,FALSE,"Reset Notice"}</definedName>
    <definedName name="wrn.Reset._.Data._.and._.Notice._5_1_1_1" hidden="1">{"Reset Data",#N/A,FALSE,"Reset Notice";"Reset Notice",#N/A,FALSE,"Reset Notice"}</definedName>
    <definedName name="wrn.Reset._.Data._.and._.Notice._5_2" localSheetId="1" hidden="1">{"Reset Data",#N/A,FALSE,"Reset Notice";"Reset Notice",#N/A,FALSE,"Reset Notice"}</definedName>
    <definedName name="wrn.Reset._.Data._.and._.Notice._5_2" hidden="1">{"Reset Data",#N/A,FALSE,"Reset Notice";"Reset Notice",#N/A,FALSE,"Reset Notice"}</definedName>
    <definedName name="wrn.Reset._.Data._.and._.Notice._5_2_1" localSheetId="1" hidden="1">{"Reset Data",#N/A,FALSE,"Reset Notice";"Reset Notice",#N/A,FALSE,"Reset Notice"}</definedName>
    <definedName name="wrn.Reset._.Data._.and._.Notice._5_2_1" hidden="1">{"Reset Data",#N/A,FALSE,"Reset Notice";"Reset Notice",#N/A,FALSE,"Reset Notice"}</definedName>
    <definedName name="wrn.Reset._.Data._.and._.Notice._5_3" localSheetId="1" hidden="1">{"Reset Data",#N/A,FALSE,"Reset Notice";"Reset Notice",#N/A,FALSE,"Reset Notice"}</definedName>
    <definedName name="wrn.Reset._.Data._.and._.Notice._5_3" hidden="1">{"Reset Data",#N/A,FALSE,"Reset Notice";"Reset Notice",#N/A,FALSE,"Reset Notice"}</definedName>
    <definedName name="wrn.review." localSheetId="1" hidden="1">{"review",#N/A,FALSE,"FACTSHT"}</definedName>
    <definedName name="wrn.review." hidden="1">{"review",#N/A,FALSE,"FACTSHT"}</definedName>
    <definedName name="wrn.review1." localSheetId="1" hidden="1">{"review",#N/A,FALSE,"FACTSHT"}</definedName>
    <definedName name="wrn.review1." hidden="1">{"review",#N/A,FALSE,"FACTSHT"}</definedName>
    <definedName name="wrn.Revs." localSheetId="1" hidden="1">{"Base_rev",#N/A,FALSE,"Proj_IS_Base";"Projrev",#N/A,FALSE,"Proj_IS_wOTLC";"Delta",#N/A,FALSE,"Delta Rev_PV"}</definedName>
    <definedName name="wrn.Revs." hidden="1">{"Base_rev",#N/A,FALSE,"Proj_IS_Base";"Projrev",#N/A,FALSE,"Proj_IS_wOTLC";"Delta",#N/A,FALSE,"Delta Rev_PV"}</definedName>
    <definedName name="wrn.Riverwood_comp_model." localSheetId="1"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prt." localSheetId="1" hidden="1">{#N/A,#N/A,FALSE,"A";#N/A,#N/A,FALSE,"B-1";#N/A,#N/A,FALSE,"WACC";#N/A,#N/A,FALSE,"C-1 ";#N/A,#N/A,FALSE,"C-2";#N/A,#N/A,FALSE,"D-1";#N/A,#N/A,FALSE,"D-2";#N/A,#N/A,FALSE,"D-3"}</definedName>
    <definedName name="wrn.rprt." hidden="1">{#N/A,#N/A,FALSE,"A";#N/A,#N/A,FALSE,"B-1";#N/A,#N/A,FALSE,"WACC";#N/A,#N/A,FALSE,"C-1 ";#N/A,#N/A,FALSE,"C-2";#N/A,#N/A,FALSE,"D-1";#N/A,#N/A,FALSE,"D-2";#N/A,#N/A,FALSE,"D-3"}</definedName>
    <definedName name="wrn.STAND_ALONE_BOTH." localSheetId="1" hidden="1">{"FCB_ALL",#N/A,FALSE,"FCB";"GREY_ALL",#N/A,FALSE,"GREY"}</definedName>
    <definedName name="wrn.STAND_ALONE_BOTH." hidden="1">{"FCB_ALL",#N/A,FALSE,"FCB";"GREY_ALL",#N/A,FALSE,"GREY"}</definedName>
    <definedName name="wrn.sum." localSheetId="1" hidden="1">{"Opsys",#N/A,FALSE,"NPV_OPsys";"NT",#N/A,FALSE,"NPV_NT";"DevP",#N/A,FALSE,"NPV_DevPdt";"Office",#N/A,FALSE,"NPV_Office"}</definedName>
    <definedName name="wrn.sum." hidden="1">{"Opsys",#N/A,FALSE,"NPV_OPsys";"NT",#N/A,FALSE,"NPV_NT";"DevP",#N/A,FALSE,"NPV_DevPdt";"Office",#N/A,FALSE,"NPV_Office"}</definedName>
    <definedName name="wrn.Summ." localSheetId="1" hidden="1">{#N/A,#N/A,TRUE,"Months 2003";#N/A,#N/A,TRUE,"Months 2004";#N/A,#N/A,TRUE,"Months 2005"}</definedName>
    <definedName name="wrn.Summ." hidden="1">{#N/A,#N/A,TRUE,"Months 2003";#N/A,#N/A,TRUE,"Months 2004";#N/A,#N/A,TRUE,"Months 2005"}</definedName>
    <definedName name="wrn.Summary." localSheetId="1" hidden="1">{#N/A,#N/A,FALSE,"Monthly 2003";#N/A,#N/A,FALSE,"Monthly 2004";#N/A,#N/A,FALSE,"Monthly 2005"}</definedName>
    <definedName name="wrn.Summary." hidden="1">{#N/A,#N/A,FALSE,"Monthly 2003";#N/A,#N/A,FALSE,"Monthly 2004";#N/A,#N/A,FALSE,"Monthly 2005"}</definedName>
    <definedName name="wrn.SUPP."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 localSheetId="1" hidden="1">{"e_Target Assumptions",#N/A,FALSE,"Financials";"f_Target Income Statement",#N/A,FALSE,"Financials";"g_Target Balance Sheet",#N/A,FALSE,"Financials";"h_Target Cashflow Statement",#N/A,FALSE,"Financials"}</definedName>
    <definedName name="wrn.T" hidden="1">{"e_Target Assumptions",#N/A,FALSE,"Financials";"f_Target Income Statement",#N/A,FALSE,"Financials";"g_Target Balance Sheet",#N/A,FALSE,"Financials";"h_Target Cashflow Statement",#N/A,FALSE,"Financials"}</definedName>
    <definedName name="wrn.Target." localSheetId="1" hidden="1">{"e_Target Assumptions",#N/A,FALSE,"Financials";"f_Target Income Statement",#N/A,FALSE,"Financials";"g_Target Balance Sheet",#N/A,FALSE,"Financials";"h_Target Cashflow Statement",#N/A,FALSE,"Financials"}</definedName>
    <definedName name="wrn.Target." hidden="1">{"e_Target Assumptions",#N/A,FALSE,"Financials";"f_Target Income Statement",#N/A,FALSE,"Financials";"g_Target Balance Sheet",#N/A,FALSE,"Financials";"h_Target Cashflow Statement",#N/A,FALSE,"Financials"}</definedName>
    <definedName name="wrn.TODO." localSheetId="1" hidden="1">{#N/A,#N/A,FALSE,"RESUMEN";#N/A,#N/A,FALSE,"PARQ_C";#N/A,#N/A,FALSE,"PARQ_P";#N/A,#N/A,FALSE,"MIN_S_C";#N/A,#N/A,FALSE,"MIN_S_P";#N/A,#N/A,FALSE,"MIN_E_M_M";#N/A,#N/A,FALSE,"MIN_E_FIJA";#N/A,#N/A,FALSE,"SUPUESTOS"}</definedName>
    <definedName name="wrn.TODO." hidden="1">{#N/A,#N/A,FALSE,"RESUMEN";#N/A,#N/A,FALSE,"PARQ_C";#N/A,#N/A,FALSE,"PARQ_P";#N/A,#N/A,FALSE,"MIN_S_C";#N/A,#N/A,FALSE,"MIN_S_P";#N/A,#N/A,FALSE,"MIN_E_M_M";#N/A,#N/A,FALSE,"MIN_E_FIJA";#N/A,#N/A,FALSE,"SUPUESTOS"}</definedName>
    <definedName name="wrn.TOTAL." localSheetId="1" hidden="1">{#N/A,#N/A,FALSE,"INVERSIONES Y AMORTIZ";#N/A,#N/A,FALSE,"BALANCE";#N/A,#N/A,FALSE,"CUENTA DE PYG";#N/A,#N/A,FALSE,"CUENTA DE PYG (2)";#N/A,#N/A,FALSE,"RATIOS";#N/A,#N/A,FALSE,"G. PERSONAL";#N/A,#N/A,FALSE,"G. SOCIALES";#N/A,#N/A,FALSE,"G. GENERALES";#N/A,#N/A,FALSE,"LINEAS DE PRODUCTOS"}</definedName>
    <definedName name="wrn.TOTAL." hidden="1">{#N/A,#N/A,FALSE,"INVERSIONES Y AMORTIZ";#N/A,#N/A,FALSE,"BALANCE";#N/A,#N/A,FALSE,"CUENTA DE PYG";#N/A,#N/A,FALSE,"CUENTA DE PYG (2)";#N/A,#N/A,FALSE,"RATIOS";#N/A,#N/A,FALSE,"G. PERSONAL";#N/A,#N/A,FALSE,"G. SOCIALES";#N/A,#N/A,FALSE,"G. GENERALES";#N/A,#N/A,FALSE,"LINEAS DE PRODUCTOS"}</definedName>
    <definedName name="wrn.UK." localSheetId="1" hidden="1">{#N/A,#N/A,TRUE,"Combined";#N/A,#N/A,TRUE,"HotRoll";#N/A,#N/A,TRUE,"Gadd";#N/A,#N/A,TRUE,"Wesson";#N/A,#N/A,TRUE,"BrightBar";#N/A,#N/A,TRUE,"GB Longmore";#N/A,#N/A,TRUE,"MES";#N/A,#N/A,TRUE,"Wesson Bright";#N/A,#N/A,TRUE,"Macreadys";#N/A,#N/A,TRUE,"HeadOffice"}</definedName>
    <definedName name="wrn.UK." hidden="1">{#N/A,#N/A,TRUE,"Combined";#N/A,#N/A,TRUE,"HotRoll";#N/A,#N/A,TRUE,"Gadd";#N/A,#N/A,TRUE,"Wesson";#N/A,#N/A,TRUE,"BrightBar";#N/A,#N/A,TRUE,"GB Longmore";#N/A,#N/A,TRUE,"MES";#N/A,#N/A,TRUE,"Wesson Bright";#N/A,#N/A,TRUE,"Macreadys";#N/A,#N/A,TRUE,"HeadOffice"}</definedName>
    <definedName name="wrn.Valuation._.Worksheets." localSheetId="1"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z_ALL." localSheetId="1"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_ALL." hidden="1">{"a_Acquiror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1.history" localSheetId="1" hidden="1">{#N/A,#N/A,FALSE,"model"}</definedName>
    <definedName name="wrn1.history" hidden="1">{#N/A,#N/A,FALSE,"model"}</definedName>
    <definedName name="wrn1.supp." localSheetId="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histroic" localSheetId="1" hidden="1">{#N/A,#N/A,FALSE,"model"}</definedName>
    <definedName name="wrn3.histroic" hidden="1">{#N/A,#N/A,FALSE,"model"}</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oody." localSheetId="1" hidden="1">{TRUE,TRUE,-1.25,-15.5,604.5,369.75,FALSE,TRUE,TRUE,TRUE,0,1,#N/A,1,#N/A,6.6078431372549,19.2727272727273,1,FALSE,FALSE,3,TRUE,1,FALSE,100,"Swvu.moody.","ACwvu.moody.",#N/A,FALSE,FALSE,0.36,0.35,0.62,0.81,1,"&amp;LML CBO Series 1997-P-2","&amp;L&amp;""Times New Roman,Regular""Merrill Lynch
Structured Products Group&amp;R&amp;""Times New Roman,Regular""&amp;F
&amp;D
&amp;T",TRUE,FALSE,FALSE,FALSE,1,#N/A,1,1,"=R1C2:R42C9","=R1",#N/A,#N/A,FALSE,FALSE,FALSE,1,600,600,FALSE,FALSE,TRUE,TRUE,TRUE}</definedName>
    <definedName name="wvu.moody." hidden="1">{TRUE,TRUE,-1.25,-15.5,604.5,369.75,FALSE,TRUE,TRUE,TRUE,0,1,#N/A,1,#N/A,6.6078431372549,19.2727272727273,1,FALSE,FALSE,3,TRUE,1,FALSE,100,"Swvu.moody.","ACwvu.moody.",#N/A,FALSE,FALSE,0.36,0.35,0.62,0.81,1,"&amp;LML CBO Series 1997-P-2","&amp;L&amp;""Times New Roman,Regular""Merrill Lynch
Structured Products Group&amp;R&amp;""Times New Roman,Regular""&amp;F
&amp;D
&amp;T",TRUE,FALSE,FALSE,FALSE,1,#N/A,1,1,"=R1C2:R42C9","=R1",#N/A,#N/A,FALSE,FALSE,FALSE,1,600,600,FALSE,FALSE,TRUE,TRUE,TRUE}</definedName>
    <definedName name="wvu.sp." localSheetId="1" hidden="1">{TRUE,TRUE,-1.25,-15.5,604.5,369.75,FALSE,TRUE,TRUE,TRUE,0,1,#N/A,34,#N/A,6.6078431372549,20.1904761904762,1,FALSE,FALSE,3,TRUE,1,FALSE,100,"Swvu.sp.","ACwvu.sp.",#N/A,FALSE,FALSE,0.36,0.35,0.62,0.81,1,"&amp;LML CBO Series 1997-P-2","&amp;L&amp;""Times New Roman,Regular""Merrill Lynch
Structured Products Group&amp;R&amp;""Times New Roman,Regular""&amp;F
&amp;D
&amp;T",TRUE,FALSE,FALSE,FALSE,1,#N/A,1,1,"=R44C2:R89C6","=R1",#N/A,#N/A,FALSE,FALSE,FALSE,1,600,600,FALSE,FALSE,TRUE,TRUE,TRUE}</definedName>
    <definedName name="wvu.sp." hidden="1">{TRUE,TRUE,-1.25,-15.5,604.5,369.75,FALSE,TRUE,TRUE,TRUE,0,1,#N/A,34,#N/A,6.6078431372549,20.1904761904762,1,FALSE,FALSE,3,TRUE,1,FALSE,100,"Swvu.sp.","ACwvu.sp.",#N/A,FALSE,FALSE,0.36,0.35,0.62,0.81,1,"&amp;LML CBO Series 1997-P-2","&amp;L&amp;""Times New Roman,Regular""Merrill Lynch
Structured Products Group&amp;R&amp;""Times New Roman,Regular""&amp;F
&amp;D
&amp;T",TRUE,FALSE,FALSE,FALSE,1,#N/A,1,1,"=R44C2:R89C6","=R1",#N/A,#N/A,FALSE,FALSE,FALSE,1,600,600,FALSE,FALSE,TRUE,TRUE,TRUE}</definedName>
    <definedName name="wvu.sp2." localSheetId="1" hidden="1">{TRUE,TRUE,-1.25,-15.5,604.5,369.75,FALSE,TRUE,TRUE,TRUE,0,19,#N/A,1,#N/A,9.77215189873418,19.2727272727273,1,FALSE,FALSE,3,TRUE,1,FALSE,100,"Swvu.sp2.","ACwvu.sp2.",#N/A,FALSE,FALSE,0.36,0.35,0.62,0.81,1,"&amp;LML CBO Series 1997-P-2","&amp;L&amp;""Times New Roman,Regular""Merrill Lynch
Structured Products Group&amp;R&amp;""Times New Roman,Regular""&amp;F
&amp;D
&amp;T",TRUE,FALSE,FALSE,FALSE,1,#N/A,1,1,"=R1C24:R41C33","=R1",#N/A,#N/A,FALSE,FALSE,FALSE,1,600,600,FALSE,FALSE,TRUE,TRUE,TRUE}</definedName>
    <definedName name="wvu.sp2." hidden="1">{TRUE,TRUE,-1.25,-15.5,604.5,369.75,FALSE,TRUE,TRUE,TRUE,0,19,#N/A,1,#N/A,9.77215189873418,19.2727272727273,1,FALSE,FALSE,3,TRUE,1,FALSE,100,"Swvu.sp2.","ACwvu.sp2.",#N/A,FALSE,FALSE,0.36,0.35,0.62,0.81,1,"&amp;LML CBO Series 1997-P-2","&amp;L&amp;""Times New Roman,Regular""Merrill Lynch
Structured Products Group&amp;R&amp;""Times New Roman,Regular""&amp;F
&amp;D
&amp;T",TRUE,FALSE,FALSE,FALSE,1,#N/A,1,1,"=R1C24:R41C33","=R1",#N/A,#N/A,FALSE,FALSE,FALSE,1,600,600,FALSE,FALSE,TRUE,TRUE,TRUE}</definedName>
    <definedName name="wvu.sum." localSheetId="1"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wvu.sum." hidden="1">{TRUE,TRUE,-1.25,-15.5,604.5,369.75,FALSE,TRUE,TRUE,TRUE,0,10,#N/A,1,#N/A,6.65591397849462,19.2727272727273,1,FALSE,FALSE,3,TRUE,1,FALSE,100,"Swvu.sum.","ACwvu.sum.",#N/A,FALSE,FALSE,0.36,0.35,0.62,0.81,1,"&amp;LML CBO Series 1997-P-2","&amp;L&amp;""Times New Roman,Regular""Merrill Lynch
Structured Products Group&amp;R&amp;""Times New Roman,Regular""&amp;F
&amp;D
&amp;T",TRUE,FALSE,FALSE,FALSE,1,#N/A,1,1,"=R1C11:R41C15","=R1",#N/A,#N/A,FALSE,FALSE,FALSE,1,600,600,FALSE,FALSE,TRUE,TRUE,TRUE}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 hidden="1">{"Assumptions",#N/A,FALSE,"Model"}</definedName>
    <definedName name="ww" hidden="1">{"Assumptions",#N/A,FALSE,"Model"}</definedName>
    <definedName name="ww.Rele" localSheetId="1"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1" hidden="1">{"Assumptions",#N/A,FALSE,"Model"}</definedName>
    <definedName name="ww_1" hidden="1">{"Assumptions",#N/A,FALSE,"Model"}</definedName>
    <definedName name="ww_1_1" localSheetId="1" hidden="1">{"Assumptions",#N/A,FALSE,"Model"}</definedName>
    <definedName name="ww_1_1" hidden="1">{"Assumptions",#N/A,FALSE,"Model"}</definedName>
    <definedName name="ww_1_1_1" localSheetId="1" hidden="1">{"Assumptions",#N/A,FALSE,"Model"}</definedName>
    <definedName name="ww_1_1_1" hidden="1">{"Assumptions",#N/A,FALSE,"Model"}</definedName>
    <definedName name="ww_1_1_1_1" localSheetId="1" hidden="1">{"Assumptions",#N/A,FALSE,"Model"}</definedName>
    <definedName name="ww_1_1_1_1" hidden="1">{"Assumptions",#N/A,FALSE,"Model"}</definedName>
    <definedName name="ww_1_2" localSheetId="1" hidden="1">{"Assumptions",#N/A,FALSE,"Model"}</definedName>
    <definedName name="ww_1_2" hidden="1">{"Assumptions",#N/A,FALSE,"Model"}</definedName>
    <definedName name="ww_1_2_1" localSheetId="1" hidden="1">{"Assumptions",#N/A,FALSE,"Model"}</definedName>
    <definedName name="ww_1_2_1" hidden="1">{"Assumptions",#N/A,FALSE,"Model"}</definedName>
    <definedName name="ww_1_3" localSheetId="1" hidden="1">{"Assumptions",#N/A,FALSE,"Model"}</definedName>
    <definedName name="ww_1_3" hidden="1">{"Assumptions",#N/A,FALSE,"Model"}</definedName>
    <definedName name="ww_1_3_1" localSheetId="1" hidden="1">{"Assumptions",#N/A,FALSE,"Model"}</definedName>
    <definedName name="ww_1_3_1" hidden="1">{"Assumptions",#N/A,FALSE,"Model"}</definedName>
    <definedName name="ww_1_4" localSheetId="1" hidden="1">{"Assumptions",#N/A,FALSE,"Model"}</definedName>
    <definedName name="ww_1_4" hidden="1">{"Assumptions",#N/A,FALSE,"Model"}</definedName>
    <definedName name="ww_2" localSheetId="1" hidden="1">{"Assumptions",#N/A,FALSE,"Model"}</definedName>
    <definedName name="ww_2" hidden="1">{"Assumptions",#N/A,FALSE,"Model"}</definedName>
    <definedName name="ww_2_1" localSheetId="1" hidden="1">{"Assumptions",#N/A,FALSE,"Model"}</definedName>
    <definedName name="ww_2_1" hidden="1">{"Assumptions",#N/A,FALSE,"Model"}</definedName>
    <definedName name="ww_2_1_1" localSheetId="1" hidden="1">{"Assumptions",#N/A,FALSE,"Model"}</definedName>
    <definedName name="ww_2_1_1" hidden="1">{"Assumptions",#N/A,FALSE,"Model"}</definedName>
    <definedName name="ww_2_1_1_1" localSheetId="1" hidden="1">{"Assumptions",#N/A,FALSE,"Model"}</definedName>
    <definedName name="ww_2_1_1_1" hidden="1">{"Assumptions",#N/A,FALSE,"Model"}</definedName>
    <definedName name="ww_2_2" localSheetId="1" hidden="1">{"Assumptions",#N/A,FALSE,"Model"}</definedName>
    <definedName name="ww_2_2" hidden="1">{"Assumptions",#N/A,FALSE,"Model"}</definedName>
    <definedName name="ww_2_2_1" localSheetId="1" hidden="1">{"Assumptions",#N/A,FALSE,"Model"}</definedName>
    <definedName name="ww_2_2_1" hidden="1">{"Assumptions",#N/A,FALSE,"Model"}</definedName>
    <definedName name="ww_2_3" localSheetId="1" hidden="1">{"Assumptions",#N/A,FALSE,"Model"}</definedName>
    <definedName name="ww_2_3" hidden="1">{"Assumptions",#N/A,FALSE,"Model"}</definedName>
    <definedName name="ww_3" localSheetId="1" hidden="1">{"Assumptions",#N/A,FALSE,"Model"}</definedName>
    <definedName name="ww_3" hidden="1">{"Assumptions",#N/A,FALSE,"Model"}</definedName>
    <definedName name="ww_3_1" localSheetId="1" hidden="1">{"Assumptions",#N/A,FALSE,"Model"}</definedName>
    <definedName name="ww_3_1" hidden="1">{"Assumptions",#N/A,FALSE,"Model"}</definedName>
    <definedName name="ww_3_1_1" localSheetId="1" hidden="1">{"Assumptions",#N/A,FALSE,"Model"}</definedName>
    <definedName name="ww_3_1_1" hidden="1">{"Assumptions",#N/A,FALSE,"Model"}</definedName>
    <definedName name="ww_3_1_1_1" localSheetId="1" hidden="1">{"Assumptions",#N/A,FALSE,"Model"}</definedName>
    <definedName name="ww_3_1_1_1" hidden="1">{"Assumptions",#N/A,FALSE,"Model"}</definedName>
    <definedName name="ww_3_2" localSheetId="1" hidden="1">{"Assumptions",#N/A,FALSE,"Model"}</definedName>
    <definedName name="ww_3_2" hidden="1">{"Assumptions",#N/A,FALSE,"Model"}</definedName>
    <definedName name="ww_3_2_1" localSheetId="1" hidden="1">{"Assumptions",#N/A,FALSE,"Model"}</definedName>
    <definedName name="ww_3_2_1" hidden="1">{"Assumptions",#N/A,FALSE,"Model"}</definedName>
    <definedName name="ww_3_3" localSheetId="1" hidden="1">{"Assumptions",#N/A,FALSE,"Model"}</definedName>
    <definedName name="ww_3_3" hidden="1">{"Assumptions",#N/A,FALSE,"Model"}</definedName>
    <definedName name="ww_4" localSheetId="1" hidden="1">{"Assumptions",#N/A,FALSE,"Model"}</definedName>
    <definedName name="ww_4" hidden="1">{"Assumptions",#N/A,FALSE,"Model"}</definedName>
    <definedName name="ww_4_1" localSheetId="1" hidden="1">{"Assumptions",#N/A,FALSE,"Model"}</definedName>
    <definedName name="ww_4_1" hidden="1">{"Assumptions",#N/A,FALSE,"Model"}</definedName>
    <definedName name="ww_4_1_1" localSheetId="1" hidden="1">{"Assumptions",#N/A,FALSE,"Model"}</definedName>
    <definedName name="ww_4_1_1" hidden="1">{"Assumptions",#N/A,FALSE,"Model"}</definedName>
    <definedName name="ww_4_1_1_1" localSheetId="1" hidden="1">{"Assumptions",#N/A,FALSE,"Model"}</definedName>
    <definedName name="ww_4_1_1_1" hidden="1">{"Assumptions",#N/A,FALSE,"Model"}</definedName>
    <definedName name="ww_4_2" localSheetId="1" hidden="1">{"Assumptions",#N/A,FALSE,"Model"}</definedName>
    <definedName name="ww_4_2" hidden="1">{"Assumptions",#N/A,FALSE,"Model"}</definedName>
    <definedName name="ww_4_2_1" localSheetId="1" hidden="1">{"Assumptions",#N/A,FALSE,"Model"}</definedName>
    <definedName name="ww_4_2_1" hidden="1">{"Assumptions",#N/A,FALSE,"Model"}</definedName>
    <definedName name="ww_4_3" localSheetId="1" hidden="1">{"Assumptions",#N/A,FALSE,"Model"}</definedName>
    <definedName name="ww_4_3" hidden="1">{"Assumptions",#N/A,FALSE,"Model"}</definedName>
    <definedName name="ww_5" localSheetId="1" hidden="1">{"Assumptions",#N/A,FALSE,"Model"}</definedName>
    <definedName name="ww_5" hidden="1">{"Assumptions",#N/A,FALSE,"Model"}</definedName>
    <definedName name="ww_5_1" localSheetId="1" hidden="1">{"Assumptions",#N/A,FALSE,"Model"}</definedName>
    <definedName name="ww_5_1" hidden="1">{"Assumptions",#N/A,FALSE,"Model"}</definedName>
    <definedName name="ww_5_1_1" localSheetId="1" hidden="1">{"Assumptions",#N/A,FALSE,"Model"}</definedName>
    <definedName name="ww_5_1_1" hidden="1">{"Assumptions",#N/A,FALSE,"Model"}</definedName>
    <definedName name="ww_5_1_1_1" localSheetId="1" hidden="1">{"Assumptions",#N/A,FALSE,"Model"}</definedName>
    <definedName name="ww_5_1_1_1" hidden="1">{"Assumptions",#N/A,FALSE,"Model"}</definedName>
    <definedName name="ww_5_2" localSheetId="1" hidden="1">{"Assumptions",#N/A,FALSE,"Model"}</definedName>
    <definedName name="ww_5_2" hidden="1">{"Assumptions",#N/A,FALSE,"Model"}</definedName>
    <definedName name="ww_5_2_1" localSheetId="1" hidden="1">{"Assumptions",#N/A,FALSE,"Model"}</definedName>
    <definedName name="ww_5_2_1" hidden="1">{"Assumptions",#N/A,FALSE,"Model"}</definedName>
    <definedName name="ww_5_3" localSheetId="1" hidden="1">{"Assumptions",#N/A,FALSE,"Model"}</definedName>
    <definedName name="ww_5_3" hidden="1">{"Assumptions",#N/A,FALSE,"Model"}</definedName>
    <definedName name="wwrwe" localSheetId="1" hidden="1">{#N/A,#N/A,FALSE,"Balance Sheet";#N/A,#N/A,FALSE,"Income Statement";#N/A,#N/A,FALSE,"Partners Capital";#N/A,#N/A,FALSE,"Cash Flows";#N/A,#N/A,FALSE,"Support"}</definedName>
    <definedName name="wwrwe" hidden="1">{#N/A,#N/A,FALSE,"Balance Sheet";#N/A,#N/A,FALSE,"Income Statement";#N/A,#N/A,FALSE,"Partners Capital";#N/A,#N/A,FALSE,"Cash Flows";#N/A,#N/A,FALSE,"Support"}</definedName>
    <definedName name="wwwwwww" localSheetId="1" hidden="1">{"Assumptions",#N/A,FALSE,"Model"}</definedName>
    <definedName name="wwwwwww" hidden="1">{"Assumptions",#N/A,FALSE,"Model"}</definedName>
    <definedName name="wwwwwww_1" localSheetId="1" hidden="1">{"Assumptions",#N/A,FALSE,"Model"}</definedName>
    <definedName name="wwwwwww_1" hidden="1">{"Assumptions",#N/A,FALSE,"Model"}</definedName>
    <definedName name="wwwwwww_1_1" localSheetId="1" hidden="1">{"Assumptions",#N/A,FALSE,"Model"}</definedName>
    <definedName name="wwwwwww_1_1" hidden="1">{"Assumptions",#N/A,FALSE,"Model"}</definedName>
    <definedName name="wwwwwww_1_1_1" localSheetId="1" hidden="1">{"Assumptions",#N/A,FALSE,"Model"}</definedName>
    <definedName name="wwwwwww_1_1_1" hidden="1">{"Assumptions",#N/A,FALSE,"Model"}</definedName>
    <definedName name="wwwwwww_1_1_1_1" localSheetId="1" hidden="1">{"Assumptions",#N/A,FALSE,"Model"}</definedName>
    <definedName name="wwwwwww_1_1_1_1" hidden="1">{"Assumptions",#N/A,FALSE,"Model"}</definedName>
    <definedName name="wwwwwww_1_2" localSheetId="1" hidden="1">{"Assumptions",#N/A,FALSE,"Model"}</definedName>
    <definedName name="wwwwwww_1_2" hidden="1">{"Assumptions",#N/A,FALSE,"Model"}</definedName>
    <definedName name="wwwwwww_1_2_1" localSheetId="1" hidden="1">{"Assumptions",#N/A,FALSE,"Model"}</definedName>
    <definedName name="wwwwwww_1_2_1" hidden="1">{"Assumptions",#N/A,FALSE,"Model"}</definedName>
    <definedName name="wwwwwww_1_3" localSheetId="1" hidden="1">{"Assumptions",#N/A,FALSE,"Model"}</definedName>
    <definedName name="wwwwwww_1_3" hidden="1">{"Assumptions",#N/A,FALSE,"Model"}</definedName>
    <definedName name="wwwwwww_1_3_1" localSheetId="1" hidden="1">{"Assumptions",#N/A,FALSE,"Model"}</definedName>
    <definedName name="wwwwwww_1_3_1" hidden="1">{"Assumptions",#N/A,FALSE,"Model"}</definedName>
    <definedName name="wwwwwww_1_4" localSheetId="1" hidden="1">{"Assumptions",#N/A,FALSE,"Model"}</definedName>
    <definedName name="wwwwwww_1_4" hidden="1">{"Assumptions",#N/A,FALSE,"Model"}</definedName>
    <definedName name="wwwwwww_2" localSheetId="1" hidden="1">{"Assumptions",#N/A,FALSE,"Model"}</definedName>
    <definedName name="wwwwwww_2" hidden="1">{"Assumptions",#N/A,FALSE,"Model"}</definedName>
    <definedName name="wwwwwww_2_1" localSheetId="1" hidden="1">{"Assumptions",#N/A,FALSE,"Model"}</definedName>
    <definedName name="wwwwwww_2_1" hidden="1">{"Assumptions",#N/A,FALSE,"Model"}</definedName>
    <definedName name="wwwwwww_2_1_1" localSheetId="1" hidden="1">{"Assumptions",#N/A,FALSE,"Model"}</definedName>
    <definedName name="wwwwwww_2_1_1" hidden="1">{"Assumptions",#N/A,FALSE,"Model"}</definedName>
    <definedName name="wwwwwww_2_1_1_1" localSheetId="1" hidden="1">{"Assumptions",#N/A,FALSE,"Model"}</definedName>
    <definedName name="wwwwwww_2_1_1_1" hidden="1">{"Assumptions",#N/A,FALSE,"Model"}</definedName>
    <definedName name="wwwwwww_2_2" localSheetId="1" hidden="1">{"Assumptions",#N/A,FALSE,"Model"}</definedName>
    <definedName name="wwwwwww_2_2" hidden="1">{"Assumptions",#N/A,FALSE,"Model"}</definedName>
    <definedName name="wwwwwww_2_2_1" localSheetId="1" hidden="1">{"Assumptions",#N/A,FALSE,"Model"}</definedName>
    <definedName name="wwwwwww_2_2_1" hidden="1">{"Assumptions",#N/A,FALSE,"Model"}</definedName>
    <definedName name="wwwwwww_2_3" localSheetId="1" hidden="1">{"Assumptions",#N/A,FALSE,"Model"}</definedName>
    <definedName name="wwwwwww_2_3" hidden="1">{"Assumptions",#N/A,FALSE,"Model"}</definedName>
    <definedName name="wwwwwww_3" localSheetId="1" hidden="1">{"Assumptions",#N/A,FALSE,"Model"}</definedName>
    <definedName name="wwwwwww_3" hidden="1">{"Assumptions",#N/A,FALSE,"Model"}</definedName>
    <definedName name="wwwwwww_3_1" localSheetId="1" hidden="1">{"Assumptions",#N/A,FALSE,"Model"}</definedName>
    <definedName name="wwwwwww_3_1" hidden="1">{"Assumptions",#N/A,FALSE,"Model"}</definedName>
    <definedName name="wwwwwww_3_1_1" localSheetId="1" hidden="1">{"Assumptions",#N/A,FALSE,"Model"}</definedName>
    <definedName name="wwwwwww_3_1_1" hidden="1">{"Assumptions",#N/A,FALSE,"Model"}</definedName>
    <definedName name="wwwwwww_3_1_1_1" localSheetId="1" hidden="1">{"Assumptions",#N/A,FALSE,"Model"}</definedName>
    <definedName name="wwwwwww_3_1_1_1" hidden="1">{"Assumptions",#N/A,FALSE,"Model"}</definedName>
    <definedName name="wwwwwww_3_2" localSheetId="1" hidden="1">{"Assumptions",#N/A,FALSE,"Model"}</definedName>
    <definedName name="wwwwwww_3_2" hidden="1">{"Assumptions",#N/A,FALSE,"Model"}</definedName>
    <definedName name="wwwwwww_3_2_1" localSheetId="1" hidden="1">{"Assumptions",#N/A,FALSE,"Model"}</definedName>
    <definedName name="wwwwwww_3_2_1" hidden="1">{"Assumptions",#N/A,FALSE,"Model"}</definedName>
    <definedName name="wwwwwww_3_3" localSheetId="1" hidden="1">{"Assumptions",#N/A,FALSE,"Model"}</definedName>
    <definedName name="wwwwwww_3_3" hidden="1">{"Assumptions",#N/A,FALSE,"Model"}</definedName>
    <definedName name="wwwwwww_4" localSheetId="1" hidden="1">{"Assumptions",#N/A,FALSE,"Model"}</definedName>
    <definedName name="wwwwwww_4" hidden="1">{"Assumptions",#N/A,FALSE,"Model"}</definedName>
    <definedName name="wwwwwww_4_1" localSheetId="1" hidden="1">{"Assumptions",#N/A,FALSE,"Model"}</definedName>
    <definedName name="wwwwwww_4_1" hidden="1">{"Assumptions",#N/A,FALSE,"Model"}</definedName>
    <definedName name="wwwwwww_4_1_1" localSheetId="1" hidden="1">{"Assumptions",#N/A,FALSE,"Model"}</definedName>
    <definedName name="wwwwwww_4_1_1" hidden="1">{"Assumptions",#N/A,FALSE,"Model"}</definedName>
    <definedName name="wwwwwww_4_1_1_1" localSheetId="1" hidden="1">{"Assumptions",#N/A,FALSE,"Model"}</definedName>
    <definedName name="wwwwwww_4_1_1_1" hidden="1">{"Assumptions",#N/A,FALSE,"Model"}</definedName>
    <definedName name="wwwwwww_4_2" localSheetId="1" hidden="1">{"Assumptions",#N/A,FALSE,"Model"}</definedName>
    <definedName name="wwwwwww_4_2" hidden="1">{"Assumptions",#N/A,FALSE,"Model"}</definedName>
    <definedName name="wwwwwww_4_2_1" localSheetId="1" hidden="1">{"Assumptions",#N/A,FALSE,"Model"}</definedName>
    <definedName name="wwwwwww_4_2_1" hidden="1">{"Assumptions",#N/A,FALSE,"Model"}</definedName>
    <definedName name="wwwwwww_4_3" localSheetId="1" hidden="1">{"Assumptions",#N/A,FALSE,"Model"}</definedName>
    <definedName name="wwwwwww_4_3" hidden="1">{"Assumptions",#N/A,FALSE,"Model"}</definedName>
    <definedName name="wwwwwww_5" localSheetId="1" hidden="1">{"Assumptions",#N/A,FALSE,"Model"}</definedName>
    <definedName name="wwwwwww_5" hidden="1">{"Assumptions",#N/A,FALSE,"Model"}</definedName>
    <definedName name="wwwwwww_5_1" localSheetId="1" hidden="1">{"Assumptions",#N/A,FALSE,"Model"}</definedName>
    <definedName name="wwwwwww_5_1" hidden="1">{"Assumptions",#N/A,FALSE,"Model"}</definedName>
    <definedName name="wwwwwww_5_1_1" localSheetId="1" hidden="1">{"Assumptions",#N/A,FALSE,"Model"}</definedName>
    <definedName name="wwwwwww_5_1_1" hidden="1">{"Assumptions",#N/A,FALSE,"Model"}</definedName>
    <definedName name="wwwwwww_5_1_1_1" localSheetId="1" hidden="1">{"Assumptions",#N/A,FALSE,"Model"}</definedName>
    <definedName name="wwwwwww_5_1_1_1" hidden="1">{"Assumptions",#N/A,FALSE,"Model"}</definedName>
    <definedName name="wwwwwww_5_2" localSheetId="1" hidden="1">{"Assumptions",#N/A,FALSE,"Model"}</definedName>
    <definedName name="wwwwwww_5_2" hidden="1">{"Assumptions",#N/A,FALSE,"Model"}</definedName>
    <definedName name="wwwwwww_5_2_1" localSheetId="1" hidden="1">{"Assumptions",#N/A,FALSE,"Model"}</definedName>
    <definedName name="wwwwwww_5_2_1" hidden="1">{"Assumptions",#N/A,FALSE,"Model"}</definedName>
    <definedName name="wwwwwww_5_3" localSheetId="1" hidden="1">{"Assumptions",#N/A,FALSE,"Model"}</definedName>
    <definedName name="wwwwwww_5_3" hidden="1">{"Assumptions",#N/A,FALSE,"Model"}</definedName>
    <definedName name="x" hidden="1">#REF!</definedName>
    <definedName name="XREF_COLUMN_1" hidden="1">#REF!</definedName>
    <definedName name="XREF_COLUMN_10" hidden="1">#REF!</definedName>
    <definedName name="XREF_COLUMN_11" hidden="1">#REF!</definedName>
    <definedName name="XREF_COLUMN_13" hidden="1">#REF!</definedName>
    <definedName name="XREF_COLUMN_14" localSheetId="1" hidden="1">#REF!</definedName>
    <definedName name="XREF_COLUMN_14" hidden="1">'[74]Amarre de AF'!#REF!</definedName>
    <definedName name="XREF_COLUMN_15" localSheetId="1" hidden="1">#REF!</definedName>
    <definedName name="XREF_COLUMN_15" hidden="1">'[74]Amarre de AF'!#REF!</definedName>
    <definedName name="XREF_COLUMN_16" hidden="1">#REF!</definedName>
    <definedName name="XREF_COLUMN_17" hidden="1">#REF!</definedName>
    <definedName name="XREF_COLUMN_18" hidden="1">#REF!</definedName>
    <definedName name="XREF_COLUMN_19" localSheetId="1" hidden="1">#REF!</definedName>
    <definedName name="XREF_COLUMN_19" hidden="1">[75]Investimentos!#REF!</definedName>
    <definedName name="XREF_COLUMN_2" hidden="1">#REF!</definedName>
    <definedName name="XREF_COLUMN_20" hidden="1">#REF!</definedName>
    <definedName name="XREF_COLUMN_21" localSheetId="1" hidden="1">#REF!</definedName>
    <definedName name="XREF_COLUMN_21" hidden="1">[75]Investimentos!#REF!</definedName>
    <definedName name="XREF_COLUMN_22" hidden="1">#REF!</definedName>
    <definedName name="XREF_COLUMN_24" hidden="1">#REF!</definedName>
    <definedName name="XREF_COLUMN_3" localSheetId="1" hidden="1">#REF!</definedName>
    <definedName name="XREF_COLUMN_3" hidden="1">'[76]RESUMEN  D-4 2008 Aud MEX'!#REF!</definedName>
    <definedName name="XREF_COLUMN_4" localSheetId="1" hidden="1">#REF!</definedName>
    <definedName name="XREF_COLUMN_4" hidden="1">'[76]RESUMEN  D-4 2008 Aud MEX'!#REF!</definedName>
    <definedName name="XREF_COLUMN_5" localSheetId="1" hidden="1">#REF!</definedName>
    <definedName name="XREF_COLUMN_5" hidden="1">'[76]RESUMEN  D-4 2008 Aud MEX'!#REF!</definedName>
    <definedName name="XREF_COLUMN_6" localSheetId="1" hidden="1">#REF!</definedName>
    <definedName name="XREF_COLUMN_6" hidden="1">'[76]RESUMEN  D-4 2008 Aud MEX'!#REF!</definedName>
    <definedName name="XREF_COLUMN_7" localSheetId="1" hidden="1">#REF!</definedName>
    <definedName name="XREF_COLUMN_7" hidden="1">'[76]RESUMEN  D-4 2008 Aud MEX'!#REF!</definedName>
    <definedName name="XREF_COLUMN_8" localSheetId="1" hidden="1">#REF!</definedName>
    <definedName name="XREF_COLUMN_8" hidden="1">'[76]RESUMEN  D-4 2008 Aud MEX'!#REF!</definedName>
    <definedName name="XREF_COLUMN_9" localSheetId="1" hidden="1">#REF!</definedName>
    <definedName name="XREF_COLUMN_9" hidden="1">'[76]RESUMEN  D-4 2008 Aud MEX'!#REF!</definedName>
    <definedName name="XRefActiveRow" hidden="1">#REF!</definedName>
    <definedName name="XRefColumnsCount" hidden="1">9</definedName>
    <definedName name="XRefCopy1" hidden="1">#REF!</definedName>
    <definedName name="XRefCopy10" localSheetId="1" hidden="1">#REF!</definedName>
    <definedName name="XRefCopy10" hidden="1">[77]COMPRAS!#REF!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Row" hidden="1">#REF!</definedName>
    <definedName name="XRefCopy22Row" hidden="1">#REF!</definedName>
    <definedName name="XRefCopy23Row" hidden="1">#REF!</definedName>
    <definedName name="XRefCopy24Row" hidden="1">#REF!</definedName>
    <definedName name="XRefCopy25Row" hidden="1">#REF!</definedName>
    <definedName name="XRefCopy26Row" hidden="1">#REF!</definedName>
    <definedName name="XRefCopy27" localSheetId="1" hidden="1">#REF!</definedName>
    <definedName name="XRefCopy27" hidden="1">[78]AFinanc!#REF!</definedName>
    <definedName name="XRefCopy27Row" hidden="1">#REF!</definedName>
    <definedName name="XRefCopy28Row" hidden="1">#REF!</definedName>
    <definedName name="XRefCopy29Row" hidden="1">#REF!</definedName>
    <definedName name="XRefCopy2Row" localSheetId="1" hidden="1">#REF!</definedName>
    <definedName name="XRefCopy2Row" hidden="1">[79]XREF!#REF!</definedName>
    <definedName name="XRefCopy3" hidden="1">#REF!</definedName>
    <definedName name="XRefCopy30Row" hidden="1">#REF!</definedName>
    <definedName name="XRefCopy31Row" hidden="1">#REF!</definedName>
    <definedName name="XRefCopy32Row" hidden="1">#REF!</definedName>
    <definedName name="XRefCopy33" hidden="1">#REF!</definedName>
    <definedName name="XRefCopy33Row" hidden="1">#REF!</definedName>
    <definedName name="XRefCopy34Row" hidden="1">#REF!</definedName>
    <definedName name="XRefCopy35Row" hidden="1">#REF!</definedName>
    <definedName name="XRefCopy36Row"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localSheetId="1" hidden="1">#REF!</definedName>
    <definedName name="XRefCopy3Row" hidden="1">[79]XREF!#REF!</definedName>
    <definedName name="XRefCopy4" hidden="1">#REF!</definedName>
    <definedName name="XRefCopy40Row"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5" hidden="1">#REF!</definedName>
    <definedName name="XRefCopy45Row" hidden="1">#REF!</definedName>
    <definedName name="XRefCopy4Row" hidden="1">#REF!</definedName>
    <definedName name="XRefCopy5" hidden="1">#REF!</definedName>
    <definedName name="XRefCopy51" hidden="1">#REF!</definedName>
    <definedName name="XRefCopy52" hidden="1">#REF!</definedName>
    <definedName name="XRefCopy53" hidden="1">#REF!</definedName>
    <definedName name="XRefCopy54" hidden="1">#REF!</definedName>
    <definedName name="XRefCopy5Row" localSheetId="1" hidden="1">#REF!</definedName>
    <definedName name="XRefCopy5Row" hidden="1">[79]XREF!#REF!</definedName>
    <definedName name="XRefCopy6" localSheetId="1" hidden="1">#REF!</definedName>
    <definedName name="XRefCopy6" hidden="1">[80]Taxreconcil99!#REF!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37</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localSheetId="1" hidden="1">#REF!</definedName>
    <definedName name="XRefPaste12" hidden="1">'[81]Rev. Global Dep. Sep.'!#REF!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Row" hidden="1">#REF!</definedName>
    <definedName name="XRefPaste24" hidden="1">#REF!</definedName>
    <definedName name="XRefPaste24Row"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1" hidden="1">#REF!</definedName>
    <definedName name="XRefPaste2Row" hidden="1">[79]XREF!#REF!</definedName>
    <definedName name="XRefPaste3" hidden="1">#REF!</definedName>
    <definedName name="XRefPaste30Row" hidden="1">#REF!</definedName>
    <definedName name="XRefPaste31Row"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localSheetId="1" hidden="1">#REF!</definedName>
    <definedName name="XRefPaste40" hidden="1">'[81]Rev. Global Dep. Sep.'!#REF!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5" hidden="1">#REF!</definedName>
    <definedName name="XRefPaste46" hidden="1">#REF!</definedName>
    <definedName name="XRefPaste47" hidden="1">#REF!</definedName>
    <definedName name="XRefPaste48" hidden="1">#REF!</definedName>
    <definedName name="XRefPaste49"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18</definedName>
    <definedName name="Y1Q1Base" localSheetId="1">#REF!</definedName>
    <definedName name="Y1Q1Base">[19]Assumptions!$E$11</definedName>
    <definedName name="Y1Q1BaseCOS" localSheetId="1">#REF!</definedName>
    <definedName name="Y1Q1BaseCOS">[19]Assumptions!$F$11</definedName>
    <definedName name="Y1Q1Health" localSheetId="1">#REF!</definedName>
    <definedName name="Y1Q1Health">[19]Assumptions!$M$11</definedName>
    <definedName name="Y1Q1Ic" localSheetId="1">#REF!</definedName>
    <definedName name="Y1Q1Ic">[19]Assumptions!$K$11</definedName>
    <definedName name="Y1Q1IcCOS" localSheetId="1">#REF!</definedName>
    <definedName name="Y1Q1IcCOS">[19]Assumptions!$L$11</definedName>
    <definedName name="Y1Q1Sic" localSheetId="1">#REF!</definedName>
    <definedName name="Y1Q1Sic">[19]Assumptions!$I$11</definedName>
    <definedName name="Y1Q1SicCOS" localSheetId="1">#REF!</definedName>
    <definedName name="Y1Q1SicCOS">[19]Assumptions!$J$11</definedName>
    <definedName name="Y1Q1Vic" localSheetId="1">#REF!</definedName>
    <definedName name="Y1Q1Vic">[19]Assumptions!$G$11</definedName>
    <definedName name="Y1Q1VicCOS" localSheetId="1">#REF!</definedName>
    <definedName name="Y1Q1VicCOS">[19]Assumptions!$H$11</definedName>
    <definedName name="Y1Q2Base" localSheetId="1">#REF!</definedName>
    <definedName name="Y1Q2Base">[19]Assumptions!$E$12</definedName>
    <definedName name="Y1Q2BaseCOS" localSheetId="1">#REF!</definedName>
    <definedName name="Y1Q2BaseCOS">[19]Assumptions!$F$12</definedName>
    <definedName name="Y1Q2Health" localSheetId="1">#REF!</definedName>
    <definedName name="Y1Q2Health">[19]Assumptions!$M$12</definedName>
    <definedName name="Y1Q2Ic" localSheetId="1">#REF!</definedName>
    <definedName name="Y1Q2Ic">[19]Assumptions!$K$12</definedName>
    <definedName name="Y1Q2IcCOS" localSheetId="1">#REF!</definedName>
    <definedName name="Y1Q2IcCOS">[19]Assumptions!$L$12</definedName>
    <definedName name="Y1Q2Sic" localSheetId="1">#REF!</definedName>
    <definedName name="Y1Q2Sic">[19]Assumptions!$I$12</definedName>
    <definedName name="Y1Q2SicCOS" localSheetId="1">#REF!</definedName>
    <definedName name="Y1Q2SicCOS">[19]Assumptions!$J$12</definedName>
    <definedName name="Y1Q2Vic" localSheetId="1">#REF!</definedName>
    <definedName name="Y1Q2Vic">[19]Assumptions!$G$12</definedName>
    <definedName name="Y1Q2VicCOS" localSheetId="1">#REF!</definedName>
    <definedName name="Y1Q2VicCOS">[19]Assumptions!$H$12</definedName>
    <definedName name="Y1Q3Base" localSheetId="1">#REF!</definedName>
    <definedName name="Y1Q3Base">[19]Assumptions!$E$13</definedName>
    <definedName name="Y1Q3BaseCOS" localSheetId="1">#REF!</definedName>
    <definedName name="Y1Q3BaseCOS">[19]Assumptions!$F$13</definedName>
    <definedName name="Y1Q3Health" localSheetId="1">#REF!</definedName>
    <definedName name="Y1Q3Health">[19]Assumptions!$M$13</definedName>
    <definedName name="Y1Q3Ic" localSheetId="1">#REF!</definedName>
    <definedName name="Y1Q3Ic">[19]Assumptions!$K$13</definedName>
    <definedName name="Y1Q3IcCOS" localSheetId="1">#REF!</definedName>
    <definedName name="Y1Q3IcCOS">[19]Assumptions!$L$13</definedName>
    <definedName name="Y1Q3Sic" localSheetId="1">#REF!</definedName>
    <definedName name="Y1Q3Sic">[19]Assumptions!$I$13</definedName>
    <definedName name="Y1Q3SicCOS" localSheetId="1">#REF!</definedName>
    <definedName name="Y1Q3SicCOS">[19]Assumptions!$J$13</definedName>
    <definedName name="Y1Q3Vic" localSheetId="1">#REF!</definedName>
    <definedName name="Y1Q3Vic">[19]Assumptions!$G$13</definedName>
    <definedName name="Y1Q3VicCOS" localSheetId="1">#REF!</definedName>
    <definedName name="Y1Q3VicCOS">[19]Assumptions!$H$13</definedName>
    <definedName name="Y1Q4Base" localSheetId="1">#REF!</definedName>
    <definedName name="Y1Q4Base">[19]Assumptions!$E$14</definedName>
    <definedName name="Y1Q4BaseCOS" localSheetId="1">#REF!</definedName>
    <definedName name="Y1Q4BaseCOS">[19]Assumptions!$F$14</definedName>
    <definedName name="Y1Q4Health" localSheetId="1">#REF!</definedName>
    <definedName name="Y1Q4Health">[19]Assumptions!$M$14</definedName>
    <definedName name="Y1Q4Ic" localSheetId="1">#REF!</definedName>
    <definedName name="Y1Q4Ic">[19]Assumptions!$K$14</definedName>
    <definedName name="Y1Q4IcCOS" localSheetId="1">#REF!</definedName>
    <definedName name="Y1Q4IcCOS">[19]Assumptions!$L$14</definedName>
    <definedName name="Y1Q4Sic" localSheetId="1">#REF!</definedName>
    <definedName name="Y1Q4Sic">[19]Assumptions!$I$14</definedName>
    <definedName name="Y1Q4SicCOS" localSheetId="1">#REF!</definedName>
    <definedName name="Y1Q4SicCOS">[19]Assumptions!$J$14</definedName>
    <definedName name="Y1Q4Vic" localSheetId="1">#REF!</definedName>
    <definedName name="Y1Q4Vic">[19]Assumptions!$G$14</definedName>
    <definedName name="Y1Q4VicCOS" localSheetId="1">#REF!</definedName>
    <definedName name="Y1Q4VicCOS">[19]Assumptions!$H$14</definedName>
    <definedName name="Y2Q1Base" localSheetId="1">#REF!</definedName>
    <definedName name="Y2Q1Base">[19]Assumptions!$E$16</definedName>
    <definedName name="Y2Q1BaseCOS" localSheetId="1">#REF!</definedName>
    <definedName name="Y2Q1BaseCOS">[19]Assumptions!$F$16</definedName>
    <definedName name="Y2Q1Health" localSheetId="1">#REF!</definedName>
    <definedName name="Y2Q1Health">[19]Assumptions!$M$16</definedName>
    <definedName name="Y2Q1Ic" localSheetId="1">#REF!</definedName>
    <definedName name="Y2Q1Ic">[19]Assumptions!$K$16</definedName>
    <definedName name="Y2Q1IcCOS" localSheetId="1">#REF!</definedName>
    <definedName name="Y2Q1IcCOS">[19]Assumptions!$L$16</definedName>
    <definedName name="Y2Q1Sic" localSheetId="1">#REF!</definedName>
    <definedName name="Y2Q1Sic">[19]Assumptions!$I$16</definedName>
    <definedName name="Y2Q1SicCOS" localSheetId="1">#REF!</definedName>
    <definedName name="Y2Q1SicCOS">[19]Assumptions!$J$16</definedName>
    <definedName name="Y2Q1Vic" localSheetId="1">#REF!</definedName>
    <definedName name="Y2Q1Vic">[19]Assumptions!$G$16</definedName>
    <definedName name="Y2Q1VicCOS" localSheetId="1">#REF!</definedName>
    <definedName name="Y2Q1VicCOS">[19]Assumptions!$H$16</definedName>
    <definedName name="Y2Q2Base" localSheetId="1">#REF!</definedName>
    <definedName name="Y2Q2Base">[19]Assumptions!$E$17</definedName>
    <definedName name="Y2Q2BaseCos" localSheetId="1">#REF!</definedName>
    <definedName name="Y2Q2BaseCos">[19]Assumptions!$F$17</definedName>
    <definedName name="Y2Q2Health" localSheetId="1">#REF!</definedName>
    <definedName name="Y2Q2Health">[19]Assumptions!$M$17</definedName>
    <definedName name="Y2Q2Ic" localSheetId="1">#REF!</definedName>
    <definedName name="Y2Q2Ic">[19]Assumptions!$K$17</definedName>
    <definedName name="Y2Q2IcCOS" localSheetId="1">#REF!</definedName>
    <definedName name="Y2Q2IcCOS">[19]Assumptions!$L$17</definedName>
    <definedName name="Y2Q2Sic" localSheetId="1">#REF!</definedName>
    <definedName name="Y2Q2Sic">[19]Assumptions!$I$17</definedName>
    <definedName name="Y2Q2SicCOS" localSheetId="1">#REF!</definedName>
    <definedName name="Y2Q2SicCOS">[19]Assumptions!$J$17</definedName>
    <definedName name="Y2Q2Vic" localSheetId="1">#REF!</definedName>
    <definedName name="Y2Q2Vic">[19]Assumptions!$G$17</definedName>
    <definedName name="Y2Q2VicCOS" localSheetId="1">#REF!</definedName>
    <definedName name="Y2Q2VicCOS">[19]Assumptions!$H$17</definedName>
    <definedName name="Y2Q3Base" localSheetId="1">#REF!</definedName>
    <definedName name="Y2Q3Base">[19]Assumptions!$E$18</definedName>
    <definedName name="Y2Q3BaseCOS" localSheetId="1">#REF!</definedName>
    <definedName name="Y2Q3BaseCOS">[19]Assumptions!$F$18</definedName>
    <definedName name="Y2Q3Health" localSheetId="1">#REF!</definedName>
    <definedName name="Y2Q3Health">[19]Assumptions!$M$18</definedName>
    <definedName name="Y2Q3Ic" localSheetId="1">#REF!</definedName>
    <definedName name="Y2Q3Ic">[19]Assumptions!$K$18</definedName>
    <definedName name="Y2Q3IcCOS" localSheetId="1">#REF!</definedName>
    <definedName name="Y2Q3IcCOS">[19]Assumptions!$L$18</definedName>
    <definedName name="Y2Q3Sic" localSheetId="1">#REF!</definedName>
    <definedName name="Y2Q3Sic">[19]Assumptions!$I$18</definedName>
    <definedName name="Y2Q3SicCOS" localSheetId="1">#REF!</definedName>
    <definedName name="Y2Q3SicCOS">[19]Assumptions!$J$18</definedName>
    <definedName name="Y2Q3Vic" localSheetId="1">#REF!</definedName>
    <definedName name="Y2Q3Vic">[19]Assumptions!$G$18</definedName>
    <definedName name="Y2Q3VicCOS" localSheetId="1">#REF!</definedName>
    <definedName name="Y2Q3VicCOS">[19]Assumptions!$H$18</definedName>
    <definedName name="Y2Q4Base" localSheetId="1">#REF!</definedName>
    <definedName name="Y2Q4Base">[19]Assumptions!$E$19</definedName>
    <definedName name="Y2Q4BaseCOS" localSheetId="1">#REF!</definedName>
    <definedName name="Y2Q4BaseCOS">[19]Assumptions!$F$19</definedName>
    <definedName name="Y2Q4Health" localSheetId="1">#REF!</definedName>
    <definedName name="Y2Q4Health">[19]Assumptions!$M$19</definedName>
    <definedName name="Y2Q4Ic" localSheetId="1">#REF!</definedName>
    <definedName name="Y2Q4Ic">[19]Assumptions!$K$19</definedName>
    <definedName name="Y2Q4IcCOS" localSheetId="1">#REF!</definedName>
    <definedName name="Y2Q4IcCOS">[19]Assumptions!$L$19</definedName>
    <definedName name="Y2Q4Sic" localSheetId="1">#REF!</definedName>
    <definedName name="Y2Q4Sic">[19]Assumptions!$I$19</definedName>
    <definedName name="Y2Q4SicCOS" localSheetId="1">#REF!</definedName>
    <definedName name="Y2Q4SicCOS">[19]Assumptions!$J$19</definedName>
    <definedName name="Y2Q4Vic" localSheetId="1">#REF!</definedName>
    <definedName name="Y2Q4Vic">[19]Assumptions!$G$19</definedName>
    <definedName name="Y2Q4VicCOS" localSheetId="1">#REF!</definedName>
    <definedName name="Y2Q4VicCOS">[19]Assumptions!$H$19</definedName>
    <definedName name="Y3Q1Base" localSheetId="1">#REF!</definedName>
    <definedName name="Y3Q1Base">[19]Assumptions!$E$21</definedName>
    <definedName name="Y3Q1BaseCOS" localSheetId="1">#REF!</definedName>
    <definedName name="Y3Q1BaseCOS">[19]Assumptions!$F$21</definedName>
    <definedName name="Y3Q1Health" localSheetId="1">#REF!</definedName>
    <definedName name="Y3Q1Health">[19]Assumptions!$M$21</definedName>
    <definedName name="Y3Q1Ic" localSheetId="1">#REF!</definedName>
    <definedName name="Y3Q1Ic">[19]Assumptions!$K$21</definedName>
    <definedName name="Y3Q1IcCOS" localSheetId="1">#REF!</definedName>
    <definedName name="Y3Q1IcCOS">[19]Assumptions!$L$21</definedName>
    <definedName name="Y3Q1Sic" localSheetId="1">#REF!</definedName>
    <definedName name="Y3Q1Sic">[19]Assumptions!$I$21</definedName>
    <definedName name="Y3Q1SicCOS" localSheetId="1">#REF!</definedName>
    <definedName name="Y3Q1SicCOS">[19]Assumptions!$J$21</definedName>
    <definedName name="Y3Q1Vic" localSheetId="1">#REF!</definedName>
    <definedName name="Y3Q1Vic">[19]Assumptions!$G$21</definedName>
    <definedName name="Y3Q1VicCOS" localSheetId="1">#REF!</definedName>
    <definedName name="Y3Q1VicCOS">[19]Assumptions!$H$21</definedName>
    <definedName name="Y3Q2Base" localSheetId="1">#REF!</definedName>
    <definedName name="Y3Q2Base">[19]Assumptions!$E$22</definedName>
    <definedName name="Y3Q2BaseCOS" localSheetId="1">#REF!</definedName>
    <definedName name="Y3Q2BaseCOS">[19]Assumptions!$F$22</definedName>
    <definedName name="Y3Q2Health" localSheetId="1">#REF!</definedName>
    <definedName name="Y3Q2Health">[19]Assumptions!$M$22</definedName>
    <definedName name="Y3Q2Ic" localSheetId="1">#REF!</definedName>
    <definedName name="Y3Q2Ic">[19]Assumptions!$K$22</definedName>
    <definedName name="Y3Q2IcCOS" localSheetId="1">#REF!</definedName>
    <definedName name="Y3Q2IcCOS">[19]Assumptions!$L$22</definedName>
    <definedName name="Y3Q2Sic" localSheetId="1">#REF!</definedName>
    <definedName name="Y3Q2Sic">[19]Assumptions!$I$22</definedName>
    <definedName name="Y3Q2SicCOS" localSheetId="1">#REF!</definedName>
    <definedName name="Y3Q2SicCOS">[19]Assumptions!$J$22</definedName>
    <definedName name="Y3Q2Vic" localSheetId="1">#REF!</definedName>
    <definedName name="Y3Q2Vic">[19]Assumptions!$G$22</definedName>
    <definedName name="Y3Q2VicCOS" localSheetId="1">#REF!</definedName>
    <definedName name="Y3Q2VicCOS">[19]Assumptions!$H$22</definedName>
    <definedName name="Y3Q3Base" localSheetId="1">#REF!</definedName>
    <definedName name="Y3Q3Base">[19]Assumptions!$E$23</definedName>
    <definedName name="Y3Q3BaseCOS" localSheetId="1">#REF!</definedName>
    <definedName name="Y3Q3BaseCOS">[19]Assumptions!$F$23</definedName>
    <definedName name="Y3Q3Health" localSheetId="1">#REF!</definedName>
    <definedName name="Y3Q3Health">[19]Assumptions!$M$23</definedName>
    <definedName name="Y3Q3Ic" localSheetId="1">#REF!</definedName>
    <definedName name="Y3Q3Ic">[19]Assumptions!$K$23</definedName>
    <definedName name="Y3Q3IcCOS" localSheetId="1">#REF!</definedName>
    <definedName name="Y3Q3IcCOS">[19]Assumptions!$L$23</definedName>
    <definedName name="Y3Q3Sic" localSheetId="1">#REF!</definedName>
    <definedName name="Y3Q3Sic">[19]Assumptions!$I$23</definedName>
    <definedName name="Y3Q3SicCOS" localSheetId="1">#REF!</definedName>
    <definedName name="Y3Q3SicCOS">[19]Assumptions!$J$23</definedName>
    <definedName name="Y3Q3Vic" localSheetId="1">#REF!</definedName>
    <definedName name="Y3Q3Vic">[19]Assumptions!$G$23</definedName>
    <definedName name="Y3Q3VicCOS" localSheetId="1">#REF!</definedName>
    <definedName name="Y3Q3VicCOS">[19]Assumptions!$H$23</definedName>
    <definedName name="Y3Q4Base" localSheetId="1">#REF!</definedName>
    <definedName name="Y3Q4Base">[19]Assumptions!$E$24</definedName>
    <definedName name="Y3Q4BaseCOS" localSheetId="1">#REF!</definedName>
    <definedName name="Y3Q4BaseCOS">[19]Assumptions!$F$24</definedName>
    <definedName name="Y3Q4Health" localSheetId="1">#REF!</definedName>
    <definedName name="Y3Q4Health">[19]Assumptions!$M$24</definedName>
    <definedName name="Y3Q4Ic" localSheetId="1">#REF!</definedName>
    <definedName name="Y3Q4Ic">[19]Assumptions!$K$24</definedName>
    <definedName name="Y3Q4IcCOS" localSheetId="1">#REF!</definedName>
    <definedName name="Y3Q4IcCOS">[19]Assumptions!$L$24</definedName>
    <definedName name="Y3Q4Sic" localSheetId="1">#REF!</definedName>
    <definedName name="Y3Q4Sic">[19]Assumptions!$I$24</definedName>
    <definedName name="Y3Q4SicCOS" localSheetId="1">#REF!</definedName>
    <definedName name="Y3Q4SicCOS">[19]Assumptions!$J$24</definedName>
    <definedName name="Y3Q4Vic" localSheetId="1">#REF!</definedName>
    <definedName name="Y3Q4Vic">[19]Assumptions!$G$24</definedName>
    <definedName name="Y3Q4VicCOS" localSheetId="1">#REF!</definedName>
    <definedName name="Y3Q4VicCOS">[19]Assumptions!$H$24</definedName>
    <definedName name="Year1" localSheetId="1">#REF!</definedName>
    <definedName name="Year1">[19]Library!$J$7</definedName>
    <definedName name="Year1AwardPerHead" localSheetId="1">#REF!</definedName>
    <definedName name="Year1AwardPerHead">[19]Assumptions!$E$33</definedName>
    <definedName name="Year1BaseCOS" localSheetId="1">#REF!</definedName>
    <definedName name="Year1BaseCOS">[19]Assumptions!$F$15</definedName>
    <definedName name="Year1BaseIncrease" localSheetId="1">#REF!</definedName>
    <definedName name="Year1BaseIncrease">[19]Assumptions!$E$15</definedName>
    <definedName name="Year1Days" localSheetId="1">#REF!</definedName>
    <definedName name="Year1Days">[19]Library!$E$20</definedName>
    <definedName name="Year1ICCOS" localSheetId="1">#REF!</definedName>
    <definedName name="Year1ICCOS">[19]Assumptions!$L$15</definedName>
    <definedName name="Year1ICIncrease" localSheetId="1">#REF!</definedName>
    <definedName name="Year1ICIncrease">[19]Assumptions!$K$15</definedName>
    <definedName name="Year1OtherCBPerHead" localSheetId="1">#REF!</definedName>
    <definedName name="Year1OtherCBPerHead">[19]Assumptions!$F$33</definedName>
    <definedName name="Year1OtherRange" localSheetId="1">#REF!</definedName>
    <definedName name="Year1OtherRange">'[19]Hyperion - Tie Out'!$I$83:$T$83</definedName>
    <definedName name="Year1SICCOS" localSheetId="1">#REF!</definedName>
    <definedName name="Year1SICCOS">[19]Assumptions!$J$15</definedName>
    <definedName name="Year1SICIncrease" localSheetId="1">#REF!</definedName>
    <definedName name="Year1SICIncrease">[19]Assumptions!$I$15</definedName>
    <definedName name="Year1TrainingPerHead" localSheetId="1">#REF!</definedName>
    <definedName name="Year1TrainingPerHead">[19]Assumptions!$G$33</definedName>
    <definedName name="Year1VICCOS" localSheetId="1">#REF!</definedName>
    <definedName name="Year1VICCOS">[19]Assumptions!$H$15</definedName>
    <definedName name="Year1VICIncrease" localSheetId="1">#REF!</definedName>
    <definedName name="Year1VICIncrease">[19]Assumptions!$G$15</definedName>
    <definedName name="Year2" localSheetId="1">#REF!</definedName>
    <definedName name="Year2">[19]Library!$L$7</definedName>
    <definedName name="Year2AwardPerHead" localSheetId="1">#REF!</definedName>
    <definedName name="Year2AwardPerHead">[19]Assumptions!$E$34</definedName>
    <definedName name="Year2BaseCOS" localSheetId="1">#REF!</definedName>
    <definedName name="Year2BaseCOS">[19]Assumptions!$F$20</definedName>
    <definedName name="Year2BaseIncrease" localSheetId="1">#REF!</definedName>
    <definedName name="Year2BaseIncrease">[19]Assumptions!$E$20</definedName>
    <definedName name="Year2Days" localSheetId="1">#REF!</definedName>
    <definedName name="Year2Days">[19]Library!$F$20</definedName>
    <definedName name="Year2ICCOS" localSheetId="1">#REF!</definedName>
    <definedName name="Year2ICCOS">[19]Assumptions!$L$20</definedName>
    <definedName name="Year2ICIncrease" localSheetId="1">#REF!</definedName>
    <definedName name="Year2ICIncrease">[19]Assumptions!$K$20</definedName>
    <definedName name="Year2OtherCBPerHead" localSheetId="1">#REF!</definedName>
    <definedName name="Year2OtherCBPerHead">[19]Assumptions!$F$34</definedName>
    <definedName name="Year2SICCOS" localSheetId="1">#REF!</definedName>
    <definedName name="Year2SICCOS">[19]Assumptions!$J$20</definedName>
    <definedName name="Year2SICIncrease" localSheetId="1">#REF!</definedName>
    <definedName name="Year2SICIncrease">[19]Assumptions!$I$20</definedName>
    <definedName name="Year2TrainingPerHead" localSheetId="1">#REF!</definedName>
    <definedName name="Year2TrainingPerHead">[19]Assumptions!$G$34</definedName>
    <definedName name="Year2VICCOS" localSheetId="1">#REF!</definedName>
    <definedName name="Year2VICCOS">[19]Assumptions!$H$20</definedName>
    <definedName name="Year2VICIncrease" localSheetId="1">#REF!</definedName>
    <definedName name="Year2VICIncrease">[19]Assumptions!$G$20</definedName>
    <definedName name="Year3" localSheetId="1">#REF!</definedName>
    <definedName name="Year3">[19]Library!$M$7</definedName>
    <definedName name="Year3AwardPerHead" localSheetId="1">#REF!</definedName>
    <definedName name="Year3AwardPerHead">[19]Assumptions!$E$35</definedName>
    <definedName name="Year3BaseCOS" localSheetId="1">#REF!</definedName>
    <definedName name="Year3BaseCOS">[19]Assumptions!$F$25</definedName>
    <definedName name="Year3BaseIncrease" localSheetId="1">#REF!</definedName>
    <definedName name="Year3BaseIncrease">[19]Assumptions!$E$25</definedName>
    <definedName name="Year3Days" localSheetId="1">#REF!</definedName>
    <definedName name="Year3Days">[19]Library!$G$20</definedName>
    <definedName name="Year3ICCOS" localSheetId="1">#REF!</definedName>
    <definedName name="Year3ICCOS">[19]Assumptions!$L$25</definedName>
    <definedName name="Year3ICIncrease" localSheetId="1">#REF!</definedName>
    <definedName name="Year3ICIncrease">[19]Assumptions!$K$25</definedName>
    <definedName name="Year3OtherCBPerHead" localSheetId="1">#REF!</definedName>
    <definedName name="Year3OtherCBPerHead">[19]Assumptions!$F$35</definedName>
    <definedName name="Year3SICCOS" localSheetId="1">#REF!</definedName>
    <definedName name="Year3SICCOS">[19]Assumptions!$J$25</definedName>
    <definedName name="Year3SICIncrease" localSheetId="1">#REF!</definedName>
    <definedName name="Year3SICIncrease">[19]Assumptions!$I$25</definedName>
    <definedName name="Year3TrainingPerHead" localSheetId="1">#REF!</definedName>
    <definedName name="Year3TrainingPerHead">[19]Assumptions!$G$35</definedName>
    <definedName name="Year3VICCOS" localSheetId="1">#REF!</definedName>
    <definedName name="Year3VICCOS">[19]Assumptions!$H$25</definedName>
    <definedName name="Year3VICIncrease" localSheetId="1">#REF!</definedName>
    <definedName name="Year3VICIncrease">[19]Assumptions!$G$25</definedName>
    <definedName name="YearPick" localSheetId="1">#REF!</definedName>
    <definedName name="YearPick">[32]Start!$C$15</definedName>
    <definedName name="YearPickPrior" localSheetId="1">#REF!</definedName>
    <definedName name="YearPickPrior">[32]Start!$D$15</definedName>
    <definedName name="YearSelectionRange" localSheetId="1">#REF!</definedName>
    <definedName name="YearSelectionRange">[19]Library!$J$8:$J$12</definedName>
    <definedName name="ysfdngsdr" localSheetId="1" hidden="1">#REF!</definedName>
    <definedName name="ysfdngsdr" hidden="1">[22]Industry!#REF!</definedName>
    <definedName name="Z_7C4298AD_8F24_46B9_B78E_F7AB605EF027_.wvu.Cols" hidden="1">#REF!,#REF!</definedName>
    <definedName name="Z_7C4298AD_8F24_46B9_B78E_F7AB605EF027_.wvu.PrintArea" hidden="1">#REF!,#REF!</definedName>
    <definedName name="Z_7C4298AD_8F24_46B9_B78E_F7AB605EF027_.wvu.Rows" hidden="1">#REF!,#REF!</definedName>
    <definedName name="Z_ABB84380_5919_11D2_BBB7_00104B2ACF13_.wvu.Rows" localSheetId="1" hidden="1">#REF!,#REF!,#REF!,#REF!</definedName>
    <definedName name="Z_ABB84380_5919_11D2_BBB7_00104B2ACF13_.wvu.Rows" hidden="1">'[82]Origen y Aplic'!$A$12:$IV$13,'[82]Origen y Aplic'!$A$15:$IV$15,'[82]Origen y Aplic'!$A$24:$IV$24,'[82]Origen y Aplic'!$A$26:$IV$27</definedName>
    <definedName name="Z_B290B61F_FED0_11D0_B0F4_00A0C972699E_.wvu.FilterData" localSheetId="1" hidden="1">#REF!</definedName>
    <definedName name="Z_B290B61F_FED0_11D0_B0F4_00A0C972699E_.wvu.FilterData" hidden="1">[22]Industry!#REF!</definedName>
    <definedName name="Z_B290B620_FED0_11D0_B0F4_00A0C972699E_.wvu.FilterData" localSheetId="1" hidden="1">#REF!</definedName>
    <definedName name="Z_B290B620_FED0_11D0_B0F4_00A0C972699E_.wvu.FilterData" hidden="1">[22]Industry!#REF!</definedName>
    <definedName name="Z_B290B621_FED0_11D0_B0F4_00A0C972699E_.wvu.FilterData" localSheetId="1" hidden="1">#REF!</definedName>
    <definedName name="Z_B290B621_FED0_11D0_B0F4_00A0C972699E_.wvu.FilterData" hidden="1">[22]Industry!#REF!</definedName>
    <definedName name="Z_B290B622_FED0_11D0_B0F4_00A0C972699E_.wvu.FilterData" localSheetId="1" hidden="1">#REF!</definedName>
    <definedName name="Z_B290B622_FED0_11D0_B0F4_00A0C972699E_.wvu.FilterData" hidden="1">[22]Industry!#REF!</definedName>
    <definedName name="Z_B35CEEC0_CC5B_11D5_B91B_0050BA3CDE56_.wvu.PrintArea" hidden="1">#REF!</definedName>
    <definedName name="Z_B35CEEC0_CC5B_11D5_B91B_0050BA3CDE56_.wvu.Rows" hidden="1">#REF!,#REF!</definedName>
    <definedName name="zzz" localSheetId="1" hidden="1">{#N/A,#N/A,FALSE,"Balance Sheet";#N/A,#N/A,FALSE,"Income Statement";#N/A,#N/A,FALSE,"Partners Capital";#N/A,#N/A,FALSE,"Cash Flows";#N/A,#N/A,FALSE,"Support"}</definedName>
    <definedName name="zzz" hidden="1">{#N/A,#N/A,FALSE,"Balance Sheet";#N/A,#N/A,FALSE,"Income Statement";#N/A,#N/A,FALSE,"Partners Capital";#N/A,#N/A,FALSE,"Cash Flows";#N/A,#N/A,FALSE,"Support"}</definedName>
    <definedName name="zzz.com" localSheetId="1"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s>
  <calcPr calcId="191028"/>
  <pivotCaches>
    <pivotCache cacheId="0" r:id="rId91"/>
    <pivotCache cacheId="1" r:id="rId9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93" i="3" l="1"/>
  <c r="AR93" i="3"/>
  <c r="AU11" i="3"/>
  <c r="AU41" i="3"/>
  <c r="AM60" i="3" l="1"/>
  <c r="AL60" i="3"/>
  <c r="AK60" i="3"/>
  <c r="AJ60" i="3"/>
  <c r="AI60" i="3"/>
  <c r="AH60" i="3"/>
  <c r="AG60" i="3"/>
  <c r="AN8" i="87"/>
  <c r="AO8" i="87"/>
  <c r="BB8" i="87"/>
  <c r="AR8" i="87"/>
  <c r="AM4" i="3"/>
  <c r="AM25" i="3" l="1"/>
  <c r="AL25" i="3"/>
  <c r="AK25" i="3"/>
  <c r="AJ25" i="3"/>
  <c r="AI25" i="3"/>
  <c r="AL67" i="3" l="1"/>
  <c r="AV94" i="3"/>
  <c r="AW94" i="3"/>
  <c r="AX94" i="3"/>
  <c r="AY94" i="3"/>
  <c r="AZ94" i="3"/>
  <c r="BA94" i="3"/>
  <c r="AU94" i="3"/>
  <c r="J3" i="65"/>
  <c r="AS120" i="3" l="1"/>
  <c r="AO4" i="3" l="1"/>
  <c r="W4" i="3" s="1"/>
  <c r="AO5" i="3"/>
  <c r="W5" i="3" s="1"/>
  <c r="AO6" i="3"/>
  <c r="W6" i="3" s="1"/>
  <c r="AO7" i="3"/>
  <c r="W7" i="3" s="1"/>
  <c r="AO10" i="3"/>
  <c r="W10" i="3" s="1"/>
  <c r="AO13" i="3"/>
  <c r="W13" i="3" s="1"/>
  <c r="AO14" i="3"/>
  <c r="W14" i="3" s="1"/>
  <c r="AO15" i="3"/>
  <c r="W15" i="3" s="1"/>
  <c r="AO16" i="3"/>
  <c r="W16" i="3" s="1"/>
  <c r="AO17" i="3"/>
  <c r="W17" i="3" s="1"/>
  <c r="AO18" i="3"/>
  <c r="W18" i="3" s="1"/>
  <c r="AO19" i="3"/>
  <c r="W19" i="3" s="1"/>
  <c r="AO20" i="3"/>
  <c r="W20" i="3" s="1"/>
  <c r="AO21" i="3"/>
  <c r="W21" i="3" s="1"/>
  <c r="AO22" i="3"/>
  <c r="W22" i="3" s="1"/>
  <c r="AO27" i="3"/>
  <c r="W27" i="3" s="1"/>
  <c r="AO28" i="3"/>
  <c r="W28" i="3" s="1"/>
  <c r="AO33" i="3"/>
  <c r="W33" i="3" s="1"/>
  <c r="AO34" i="3"/>
  <c r="AO35" i="3"/>
  <c r="AO36" i="3"/>
  <c r="AO45" i="3"/>
  <c r="W45" i="3" s="1"/>
  <c r="AO46" i="3"/>
  <c r="W46" i="3" s="1"/>
  <c r="AO48" i="3"/>
  <c r="W48" i="3" s="1"/>
  <c r="AO49" i="3"/>
  <c r="W49" i="3" s="1"/>
  <c r="AO50" i="3"/>
  <c r="W50" i="3" s="1"/>
  <c r="AO51" i="3"/>
  <c r="AO52" i="3"/>
  <c r="W52" i="3" s="1"/>
  <c r="AO53" i="3"/>
  <c r="W53" i="3" s="1"/>
  <c r="AO54" i="3"/>
  <c r="W54" i="3" s="1"/>
  <c r="AO55" i="3"/>
  <c r="W55" i="3" s="1"/>
  <c r="AO56" i="3"/>
  <c r="W56" i="3" s="1"/>
  <c r="AO57" i="3"/>
  <c r="W57" i="3" s="1"/>
  <c r="AO58" i="3"/>
  <c r="W58" i="3" s="1"/>
  <c r="AO60" i="3"/>
  <c r="AO61" i="3"/>
  <c r="AO62" i="3"/>
  <c r="W62" i="3" s="1"/>
  <c r="AO63" i="3"/>
  <c r="W63" i="3" s="1"/>
  <c r="AO64" i="3"/>
  <c r="W64" i="3" s="1"/>
  <c r="AO65" i="3"/>
  <c r="W65" i="3" s="1"/>
  <c r="AO66" i="3"/>
  <c r="W66" i="3" s="1"/>
  <c r="AO67" i="3"/>
  <c r="W67" i="3" s="1"/>
  <c r="AO69" i="3"/>
  <c r="W69" i="3" s="1"/>
  <c r="AO70" i="3"/>
  <c r="W70" i="3" s="1"/>
  <c r="AO72" i="3"/>
  <c r="W72" i="3" s="1"/>
  <c r="AO73" i="3"/>
  <c r="W73" i="3" s="1"/>
  <c r="AO74" i="3"/>
  <c r="W74" i="3" s="1"/>
  <c r="AO75" i="3"/>
  <c r="W75" i="3" s="1"/>
  <c r="AO76" i="3"/>
  <c r="AO77" i="3"/>
  <c r="W77" i="3" s="1"/>
  <c r="AO79" i="3"/>
  <c r="W79" i="3" s="1"/>
  <c r="AO80" i="3"/>
  <c r="W80" i="3" s="1"/>
  <c r="AO81" i="3"/>
  <c r="W81" i="3" s="1"/>
  <c r="AO83" i="3"/>
  <c r="W83" i="3" s="1"/>
  <c r="AO84" i="3"/>
  <c r="W84" i="3" s="1"/>
  <c r="AO85" i="3"/>
  <c r="AO86" i="3"/>
  <c r="W86" i="3" s="1"/>
  <c r="AO87" i="3"/>
  <c r="W87" i="3" s="1"/>
  <c r="AO88" i="3"/>
  <c r="W88" i="3" s="1"/>
  <c r="AO90" i="3"/>
  <c r="W90" i="3" s="1"/>
  <c r="AO91" i="3"/>
  <c r="W91" i="3" s="1"/>
  <c r="AO93" i="3"/>
  <c r="AO95" i="3"/>
  <c r="W95" i="3" s="1"/>
  <c r="AO96" i="3"/>
  <c r="W96" i="3" s="1"/>
  <c r="AO97" i="3"/>
  <c r="W97" i="3" s="1"/>
  <c r="AO102" i="3"/>
  <c r="AO103" i="3"/>
  <c r="AO106" i="3"/>
  <c r="W106" i="3" s="1"/>
  <c r="AO107" i="3"/>
  <c r="W107" i="3" s="1"/>
  <c r="AO108" i="3"/>
  <c r="W108" i="3" s="1"/>
  <c r="AO109" i="3"/>
  <c r="W109" i="3" s="1"/>
  <c r="AO110" i="3"/>
  <c r="W110" i="3" s="1"/>
  <c r="AO111" i="3"/>
  <c r="W111" i="3" s="1"/>
  <c r="AO113" i="3"/>
  <c r="W113" i="3" s="1"/>
  <c r="AO114" i="3"/>
  <c r="W114" i="3" s="1"/>
  <c r="AO115" i="3"/>
  <c r="W115" i="3" s="1"/>
  <c r="AO116" i="3"/>
  <c r="W116" i="3" s="1"/>
  <c r="AO117" i="3"/>
  <c r="W117" i="3" s="1"/>
  <c r="AO118" i="3"/>
  <c r="AO119" i="3"/>
  <c r="AO120" i="3"/>
  <c r="W120" i="3" s="1"/>
  <c r="AO121" i="3"/>
  <c r="W121" i="3" s="1"/>
  <c r="AO123" i="3"/>
  <c r="W123" i="3" s="1"/>
  <c r="AO124" i="3"/>
  <c r="W124" i="3" s="1"/>
  <c r="AO125" i="3"/>
  <c r="W125" i="3" s="1"/>
  <c r="AO127" i="3"/>
  <c r="W127" i="3" s="1"/>
  <c r="AO128" i="3"/>
  <c r="W128" i="3" s="1"/>
  <c r="AO129" i="3"/>
  <c r="W129" i="3" s="1"/>
  <c r="AO130" i="3"/>
  <c r="W130" i="3" s="1"/>
  <c r="AO131" i="3"/>
  <c r="W131" i="3" s="1"/>
  <c r="AO132" i="3"/>
  <c r="W132" i="3" s="1"/>
  <c r="AO133" i="3"/>
  <c r="W133" i="3" s="1"/>
  <c r="AO134" i="3"/>
  <c r="W134" i="3" s="1"/>
  <c r="AO135" i="3"/>
  <c r="W135" i="3" s="1"/>
  <c r="AO136" i="3"/>
  <c r="W136" i="3" s="1"/>
  <c r="AO137" i="3"/>
  <c r="W137" i="3" s="1"/>
  <c r="AO138" i="3"/>
  <c r="W138" i="3" s="1"/>
  <c r="AO139" i="3"/>
  <c r="AO140" i="3"/>
  <c r="AO141" i="3"/>
  <c r="W141" i="3" s="1"/>
  <c r="AO142" i="3"/>
  <c r="W142" i="3" s="1"/>
  <c r="AO143" i="3"/>
  <c r="W143" i="3" s="1"/>
  <c r="AO144" i="3"/>
  <c r="W144" i="3" s="1"/>
  <c r="AO145" i="3"/>
  <c r="W145" i="3" s="1"/>
  <c r="AO146" i="3"/>
  <c r="W146" i="3" s="1"/>
  <c r="AO147" i="3"/>
  <c r="W147" i="3" s="1"/>
  <c r="AO148" i="3"/>
  <c r="W148" i="3" s="1"/>
  <c r="AM126" i="3"/>
  <c r="AO126" i="3" s="1"/>
  <c r="W126" i="3" s="1"/>
  <c r="V126" i="3"/>
  <c r="K33" i="3"/>
  <c r="BC33" i="3"/>
  <c r="BK33" i="3"/>
  <c r="AN33" i="3"/>
  <c r="BB33" i="3"/>
  <c r="BD33" i="3"/>
  <c r="BE33" i="3"/>
  <c r="BF33" i="3"/>
  <c r="BH33" i="3"/>
  <c r="BI33" i="3"/>
  <c r="BJ33" i="3"/>
  <c r="BL33" i="3"/>
  <c r="BM33" i="3"/>
  <c r="BN33" i="3"/>
  <c r="BQ33" i="3"/>
  <c r="AM31" i="3"/>
  <c r="AL31" i="3"/>
  <c r="AK31" i="3"/>
  <c r="AJ31" i="3"/>
  <c r="AI31" i="3"/>
  <c r="AH31" i="3"/>
  <c r="AF31" i="3"/>
  <c r="AG31" i="3"/>
  <c r="AI89" i="3"/>
  <c r="AO89" i="3" s="1"/>
  <c r="W89" i="3" s="1"/>
  <c r="AO31" i="3" l="1"/>
  <c r="W31" i="3" s="1"/>
  <c r="Y33" i="3"/>
  <c r="X33" i="3"/>
  <c r="BG33" i="3"/>
  <c r="BO33" i="3" s="1"/>
  <c r="AM59" i="3"/>
  <c r="AL59" i="3"/>
  <c r="AK59" i="3"/>
  <c r="AJ59" i="3"/>
  <c r="AI59" i="3"/>
  <c r="AH59" i="3"/>
  <c r="AG59" i="3"/>
  <c r="AM3" i="3"/>
  <c r="AL3" i="3"/>
  <c r="AK3" i="3"/>
  <c r="AJ3" i="3"/>
  <c r="AI3" i="3"/>
  <c r="AH3" i="3"/>
  <c r="AG3" i="3"/>
  <c r="AO3" i="3" s="1"/>
  <c r="AM2" i="3"/>
  <c r="AL2" i="3"/>
  <c r="AK2" i="3"/>
  <c r="AJ2" i="3"/>
  <c r="AI2" i="3"/>
  <c r="AH2" i="3"/>
  <c r="AG2" i="3"/>
  <c r="AM94" i="3"/>
  <c r="AL94" i="3"/>
  <c r="AK94" i="3"/>
  <c r="AJ94" i="3"/>
  <c r="AI94" i="3"/>
  <c r="AH94" i="3"/>
  <c r="AG94" i="3"/>
  <c r="T150" i="3"/>
  <c r="U150" i="3"/>
  <c r="AO2" i="3" l="1"/>
  <c r="AO94" i="3"/>
  <c r="AO59" i="3"/>
  <c r="Z33" i="3"/>
  <c r="AQ102" i="3"/>
  <c r="AR102" i="3"/>
  <c r="AS102" i="3"/>
  <c r="AT102" i="3"/>
  <c r="AU102" i="3"/>
  <c r="AV102" i="3"/>
  <c r="AW102" i="3"/>
  <c r="AX102" i="3"/>
  <c r="AY102" i="3"/>
  <c r="AZ102" i="3"/>
  <c r="BA102" i="3"/>
  <c r="AP102" i="3"/>
  <c r="W102" i="3" l="1"/>
  <c r="K127" i="3"/>
  <c r="AN127" i="3"/>
  <c r="X127" i="3"/>
  <c r="BB127" i="3"/>
  <c r="BC127" i="3"/>
  <c r="BD127" i="3"/>
  <c r="BE127" i="3"/>
  <c r="BF127" i="3"/>
  <c r="BG127" i="3"/>
  <c r="BH127" i="3"/>
  <c r="BI127" i="3"/>
  <c r="BJ127" i="3"/>
  <c r="BK127" i="3"/>
  <c r="BL127" i="3"/>
  <c r="BM127" i="3"/>
  <c r="BN127" i="3"/>
  <c r="BQ127" i="3"/>
  <c r="AJ5" i="87"/>
  <c r="V5" i="87"/>
  <c r="V10" i="87" s="1"/>
  <c r="BA10" i="87"/>
  <c r="AZ10" i="87"/>
  <c r="AY10" i="87"/>
  <c r="AX10" i="87"/>
  <c r="AW10" i="87"/>
  <c r="AV10" i="87"/>
  <c r="AU10" i="87"/>
  <c r="AT10" i="87"/>
  <c r="AS10" i="87"/>
  <c r="AR10" i="87"/>
  <c r="AQ10" i="87"/>
  <c r="AP10" i="87"/>
  <c r="AM10" i="87"/>
  <c r="AL10" i="87"/>
  <c r="AK10" i="87"/>
  <c r="AJ10" i="87"/>
  <c r="AI10" i="87"/>
  <c r="AH10" i="87"/>
  <c r="AG10" i="87"/>
  <c r="AF10" i="87"/>
  <c r="AE10" i="87"/>
  <c r="AD10" i="87"/>
  <c r="AC10" i="87"/>
  <c r="AB10" i="87"/>
  <c r="AH25" i="3"/>
  <c r="AG25" i="3"/>
  <c r="AH24" i="3"/>
  <c r="AI24" i="3"/>
  <c r="AJ24" i="3"/>
  <c r="AK24" i="3"/>
  <c r="AL24" i="3"/>
  <c r="AM24" i="3"/>
  <c r="AG24" i="3"/>
  <c r="AO24" i="3" l="1"/>
  <c r="AO25" i="3"/>
  <c r="BO127" i="3"/>
  <c r="Y127" i="3"/>
  <c r="Z127" i="3" s="1"/>
  <c r="AM2" i="87"/>
  <c r="AL2" i="87"/>
  <c r="AK2" i="87"/>
  <c r="AJ2" i="87"/>
  <c r="AI2" i="87"/>
  <c r="AH2" i="87"/>
  <c r="AG2" i="87"/>
  <c r="AF2" i="87"/>
  <c r="AE2" i="87"/>
  <c r="AD2" i="87"/>
  <c r="AC2" i="87"/>
  <c r="AB2" i="87"/>
  <c r="BB3" i="87" l="1"/>
  <c r="BB4" i="87"/>
  <c r="BB5" i="87"/>
  <c r="BB10" i="87" s="1"/>
  <c r="BB6" i="87"/>
  <c r="BB7" i="87"/>
  <c r="BB2" i="87"/>
  <c r="AN3" i="87"/>
  <c r="AO3" i="87"/>
  <c r="W3" i="87" s="1"/>
  <c r="X3" i="87" s="1"/>
  <c r="AN4" i="87"/>
  <c r="AO4" i="87"/>
  <c r="W4" i="87" s="1"/>
  <c r="AN5" i="87"/>
  <c r="AO5" i="87"/>
  <c r="AN6" i="87"/>
  <c r="AO6" i="87"/>
  <c r="AN7" i="87"/>
  <c r="AO7" i="87"/>
  <c r="W7" i="87"/>
  <c r="X7" i="87" s="1"/>
  <c r="AG47" i="3"/>
  <c r="AO47" i="3" s="1"/>
  <c r="W47" i="3" s="1"/>
  <c r="AM44" i="3"/>
  <c r="AO44" i="3" s="1"/>
  <c r="W44" i="3" s="1"/>
  <c r="AT34" i="3"/>
  <c r="AT11" i="3"/>
  <c r="AN10" i="87" l="1"/>
  <c r="W6" i="87"/>
  <c r="AO10" i="87"/>
  <c r="W5" i="87"/>
  <c r="Y4" i="87"/>
  <c r="X4" i="87"/>
  <c r="Y7" i="87"/>
  <c r="Z7" i="87" s="1"/>
  <c r="Y3" i="87"/>
  <c r="Z3" i="87" s="1"/>
  <c r="W10" i="87" l="1"/>
  <c r="Y6" i="87"/>
  <c r="X6" i="87"/>
  <c r="X5" i="87"/>
  <c r="Y5" i="87"/>
  <c r="Z4" i="87"/>
  <c r="AN2" i="87"/>
  <c r="AO2" i="87"/>
  <c r="BP150" i="3"/>
  <c r="AT51" i="3"/>
  <c r="W51" i="3" s="1"/>
  <c r="AM92" i="3"/>
  <c r="AO92" i="3" s="1"/>
  <c r="AD92" i="3"/>
  <c r="AR92" i="3"/>
  <c r="Z5" i="87" l="1"/>
  <c r="X10" i="87"/>
  <c r="Y10" i="87"/>
  <c r="Z6" i="87"/>
  <c r="Z10" i="87" s="1"/>
  <c r="AF51" i="3"/>
  <c r="BQ4" i="3" l="1"/>
  <c r="BQ5" i="3"/>
  <c r="BQ6" i="3"/>
  <c r="BQ7" i="3"/>
  <c r="BQ8" i="3"/>
  <c r="BQ9" i="3"/>
  <c r="BQ10" i="3"/>
  <c r="BQ12" i="3"/>
  <c r="BQ13" i="3"/>
  <c r="BQ14" i="3"/>
  <c r="BQ15" i="3"/>
  <c r="BQ16" i="3"/>
  <c r="BQ17" i="3"/>
  <c r="BQ18" i="3"/>
  <c r="BQ19" i="3"/>
  <c r="BQ20" i="3"/>
  <c r="BQ21" i="3"/>
  <c r="BQ22" i="3"/>
  <c r="BQ23" i="3"/>
  <c r="BQ25" i="3"/>
  <c r="BQ26" i="3"/>
  <c r="BQ27" i="3"/>
  <c r="BQ28" i="3"/>
  <c r="BQ30" i="3"/>
  <c r="BQ31" i="3"/>
  <c r="BQ32" i="3"/>
  <c r="BQ40" i="3"/>
  <c r="BQ43" i="3"/>
  <c r="BQ44" i="3"/>
  <c r="BQ45" i="3"/>
  <c r="BQ46" i="3"/>
  <c r="BQ47" i="3"/>
  <c r="BQ48" i="3"/>
  <c r="BQ49" i="3"/>
  <c r="BQ50" i="3"/>
  <c r="BQ51" i="3"/>
  <c r="BQ52" i="3"/>
  <c r="BQ53" i="3"/>
  <c r="BQ54" i="3"/>
  <c r="BQ55" i="3"/>
  <c r="BQ56" i="3"/>
  <c r="BQ57" i="3"/>
  <c r="BQ58" i="3"/>
  <c r="BQ62" i="3"/>
  <c r="BQ63" i="3"/>
  <c r="BQ64" i="3"/>
  <c r="BQ65" i="3"/>
  <c r="BQ66" i="3"/>
  <c r="BQ67" i="3"/>
  <c r="BQ69" i="3"/>
  <c r="BQ70" i="3"/>
  <c r="BQ71" i="3"/>
  <c r="BQ72" i="3"/>
  <c r="BQ73" i="3"/>
  <c r="BQ74" i="3"/>
  <c r="BQ75" i="3"/>
  <c r="BQ77" i="3"/>
  <c r="BQ78" i="3"/>
  <c r="BQ79" i="3"/>
  <c r="BQ80" i="3"/>
  <c r="BQ81" i="3"/>
  <c r="BQ83" i="3"/>
  <c r="BQ84" i="3"/>
  <c r="BQ86" i="3"/>
  <c r="BQ87" i="3"/>
  <c r="BQ88" i="3"/>
  <c r="BQ89" i="3"/>
  <c r="BQ90" i="3"/>
  <c r="BQ91" i="3"/>
  <c r="BQ95" i="3"/>
  <c r="BQ96" i="3"/>
  <c r="BQ97" i="3"/>
  <c r="BQ98" i="3"/>
  <c r="BQ101" i="3"/>
  <c r="BQ102" i="3"/>
  <c r="BQ104" i="3"/>
  <c r="BQ106" i="3"/>
  <c r="BQ107" i="3"/>
  <c r="BQ108" i="3"/>
  <c r="BQ109" i="3"/>
  <c r="BQ110" i="3"/>
  <c r="BQ111" i="3"/>
  <c r="BQ112" i="3"/>
  <c r="BQ113" i="3"/>
  <c r="BQ114" i="3"/>
  <c r="BQ115" i="3"/>
  <c r="BQ116" i="3"/>
  <c r="BQ117" i="3"/>
  <c r="BQ120" i="3"/>
  <c r="BQ121" i="3"/>
  <c r="BQ123" i="3"/>
  <c r="BQ124" i="3"/>
  <c r="BQ125" i="3"/>
  <c r="BQ126" i="3"/>
  <c r="BQ128" i="3"/>
  <c r="BQ129" i="3"/>
  <c r="BQ130" i="3"/>
  <c r="BQ131" i="3"/>
  <c r="BQ132" i="3"/>
  <c r="BQ133" i="3"/>
  <c r="BQ134" i="3"/>
  <c r="BQ135" i="3"/>
  <c r="BQ136" i="3"/>
  <c r="BQ137" i="3"/>
  <c r="BQ138" i="3"/>
  <c r="BQ141" i="3"/>
  <c r="BQ142" i="3"/>
  <c r="BQ143" i="3"/>
  <c r="BQ144" i="3"/>
  <c r="BQ145" i="3"/>
  <c r="BQ146" i="3"/>
  <c r="BQ147" i="3"/>
  <c r="BQ148" i="3"/>
  <c r="F13" i="83"/>
  <c r="AQ93" i="3" l="1"/>
  <c r="AP93" i="3"/>
  <c r="AT93" i="3"/>
  <c r="AU93" i="3"/>
  <c r="AS93" i="3"/>
  <c r="BQ93" i="3" l="1"/>
  <c r="W93" i="3"/>
  <c r="AM8" i="3"/>
  <c r="AO8" i="3" s="1"/>
  <c r="W8" i="3" s="1"/>
  <c r="AS34" i="3" l="1"/>
  <c r="AR34" i="3" l="1"/>
  <c r="AS41" i="3"/>
  <c r="AS118" i="3"/>
  <c r="AP103" i="3"/>
  <c r="AQ103" i="3"/>
  <c r="AR103" i="3"/>
  <c r="AE92" i="3"/>
  <c r="AS92" i="3"/>
  <c r="AM40" i="3"/>
  <c r="AO40" i="3" s="1"/>
  <c r="W40" i="3" s="1"/>
  <c r="AF40" i="3"/>
  <c r="AE40" i="3"/>
  <c r="BQ103" i="3" l="1"/>
  <c r="W103" i="3"/>
  <c r="AE107" i="3"/>
  <c r="AA150" i="3"/>
  <c r="I146" i="86" l="1"/>
  <c r="H146" i="86"/>
  <c r="G146" i="86"/>
  <c r="F146" i="86"/>
  <c r="E146" i="86"/>
  <c r="I132" i="86"/>
  <c r="H132" i="86"/>
  <c r="G132" i="86"/>
  <c r="F132" i="86"/>
  <c r="E132" i="86"/>
  <c r="I127" i="86"/>
  <c r="H127" i="86"/>
  <c r="G127" i="86"/>
  <c r="F127" i="86"/>
  <c r="E127" i="86"/>
  <c r="I123" i="86"/>
  <c r="H123" i="86"/>
  <c r="G123" i="86"/>
  <c r="F123" i="86"/>
  <c r="E123" i="86"/>
  <c r="I111" i="86"/>
  <c r="H111" i="86"/>
  <c r="G111" i="86"/>
  <c r="F111" i="86"/>
  <c r="E111" i="86"/>
  <c r="I101" i="86"/>
  <c r="H101" i="86"/>
  <c r="G101" i="86"/>
  <c r="F101" i="86"/>
  <c r="E101" i="86"/>
  <c r="I91" i="86"/>
  <c r="H91" i="86"/>
  <c r="G91" i="86"/>
  <c r="F91" i="86"/>
  <c r="E91" i="86"/>
  <c r="I89" i="86"/>
  <c r="H89" i="86"/>
  <c r="G89" i="86"/>
  <c r="F89" i="86"/>
  <c r="E89" i="86"/>
  <c r="I84" i="86"/>
  <c r="H84" i="86"/>
  <c r="G84" i="86"/>
  <c r="F84" i="86"/>
  <c r="E84" i="86"/>
  <c r="I82" i="86"/>
  <c r="H82" i="86"/>
  <c r="G82" i="86"/>
  <c r="F82" i="86"/>
  <c r="E82" i="86"/>
  <c r="I80" i="86"/>
  <c r="H80" i="86"/>
  <c r="G80" i="86"/>
  <c r="F80" i="86"/>
  <c r="E80" i="86"/>
  <c r="I71" i="86"/>
  <c r="H71" i="86"/>
  <c r="G71" i="86"/>
  <c r="F71" i="86"/>
  <c r="E71" i="86"/>
  <c r="I69" i="86"/>
  <c r="H69" i="86"/>
  <c r="G69" i="86"/>
  <c r="F69" i="86"/>
  <c r="E69" i="86"/>
  <c r="I66" i="86"/>
  <c r="H66" i="86"/>
  <c r="G66" i="86"/>
  <c r="F66" i="86"/>
  <c r="E66" i="86"/>
  <c r="I64" i="86"/>
  <c r="H64" i="86"/>
  <c r="G64" i="86"/>
  <c r="F64" i="86"/>
  <c r="E64" i="86"/>
  <c r="I62" i="86"/>
  <c r="H62" i="86"/>
  <c r="G62" i="86"/>
  <c r="F62" i="86"/>
  <c r="E62" i="86"/>
  <c r="I57" i="86"/>
  <c r="H57" i="86"/>
  <c r="G57" i="86"/>
  <c r="F57" i="86"/>
  <c r="E57" i="86"/>
  <c r="I53" i="86"/>
  <c r="H53" i="86"/>
  <c r="G53" i="86"/>
  <c r="F53" i="86"/>
  <c r="E53" i="86"/>
  <c r="I51" i="86"/>
  <c r="H51" i="86"/>
  <c r="G51" i="86"/>
  <c r="F51" i="86"/>
  <c r="E51" i="86"/>
  <c r="I48" i="86"/>
  <c r="H48" i="86"/>
  <c r="G48" i="86"/>
  <c r="F48" i="86"/>
  <c r="E48" i="86"/>
  <c r="I46" i="86"/>
  <c r="H46" i="86"/>
  <c r="G46" i="86"/>
  <c r="F46" i="86"/>
  <c r="E46" i="86"/>
  <c r="I40" i="86"/>
  <c r="H40" i="86"/>
  <c r="G40" i="86"/>
  <c r="F40" i="86"/>
  <c r="E40" i="86"/>
  <c r="I37" i="86"/>
  <c r="I41" i="86" s="1"/>
  <c r="H37" i="86"/>
  <c r="G37" i="86"/>
  <c r="F37" i="86"/>
  <c r="E37" i="86"/>
  <c r="E41" i="86" s="1"/>
  <c r="I19" i="86"/>
  <c r="H19" i="86"/>
  <c r="G19" i="86"/>
  <c r="F19" i="86"/>
  <c r="E19" i="86"/>
  <c r="I16" i="86"/>
  <c r="H16" i="86"/>
  <c r="G16" i="86"/>
  <c r="F16" i="86"/>
  <c r="E16" i="86"/>
  <c r="I13" i="86"/>
  <c r="H13" i="86"/>
  <c r="G13" i="86"/>
  <c r="F13" i="86"/>
  <c r="E13" i="86"/>
  <c r="I10" i="86"/>
  <c r="H10" i="86"/>
  <c r="G10" i="86"/>
  <c r="F10" i="86"/>
  <c r="E10" i="86"/>
  <c r="I8" i="86"/>
  <c r="H8" i="86"/>
  <c r="G8" i="86"/>
  <c r="F8" i="86"/>
  <c r="E8" i="86"/>
  <c r="I4" i="86"/>
  <c r="H4" i="86"/>
  <c r="G4" i="86"/>
  <c r="F4" i="86"/>
  <c r="E4" i="86"/>
  <c r="F14" i="86" l="1"/>
  <c r="F20" i="86"/>
  <c r="F58" i="86"/>
  <c r="E58" i="86"/>
  <c r="I58" i="86"/>
  <c r="E72" i="86"/>
  <c r="I72" i="86"/>
  <c r="H92" i="86"/>
  <c r="G14" i="86"/>
  <c r="H147" i="86"/>
  <c r="F147" i="86"/>
  <c r="H14" i="86"/>
  <c r="H20" i="86"/>
  <c r="H58" i="86"/>
  <c r="F92" i="86"/>
  <c r="E92" i="86"/>
  <c r="I92" i="86"/>
  <c r="E147" i="86"/>
  <c r="I147" i="86"/>
  <c r="G41" i="86"/>
  <c r="H72" i="86"/>
  <c r="G147" i="86"/>
  <c r="E14" i="86"/>
  <c r="I14" i="86"/>
  <c r="E20" i="86"/>
  <c r="I20" i="86"/>
  <c r="F41" i="86"/>
  <c r="G58" i="86"/>
  <c r="F72" i="86"/>
  <c r="G20" i="86"/>
  <c r="H41" i="86"/>
  <c r="G72" i="86"/>
  <c r="G92" i="86"/>
  <c r="AR24" i="3"/>
  <c r="W24" i="3" s="1"/>
  <c r="BQ24" i="3" l="1"/>
  <c r="V24" i="3"/>
  <c r="V150" i="3" s="1"/>
  <c r="AC23" i="3" l="1"/>
  <c r="AD23" i="3"/>
  <c r="AE23" i="3"/>
  <c r="AF23" i="3"/>
  <c r="AG23" i="3"/>
  <c r="AH23" i="3"/>
  <c r="AI23" i="3"/>
  <c r="AJ23" i="3"/>
  <c r="AK23" i="3"/>
  <c r="AL23" i="3"/>
  <c r="AM23" i="3"/>
  <c r="AB23" i="3"/>
  <c r="AC25" i="3"/>
  <c r="AD25" i="3"/>
  <c r="AE25" i="3"/>
  <c r="AF25" i="3"/>
  <c r="AB25" i="3"/>
  <c r="AC26" i="3"/>
  <c r="BD26" i="3" s="1"/>
  <c r="AD26" i="3"/>
  <c r="BE26" i="3" s="1"/>
  <c r="AE26" i="3"/>
  <c r="BF26" i="3" s="1"/>
  <c r="AF26" i="3"/>
  <c r="AG26" i="3"/>
  <c r="AH26" i="3"/>
  <c r="BI26" i="3" s="1"/>
  <c r="AI26" i="3"/>
  <c r="BJ26" i="3" s="1"/>
  <c r="AJ26" i="3"/>
  <c r="BK26" i="3" s="1"/>
  <c r="AK26" i="3"/>
  <c r="BL26" i="3" s="1"/>
  <c r="AL26" i="3"/>
  <c r="BM26" i="3" s="1"/>
  <c r="AM26" i="3"/>
  <c r="BN26" i="3" s="1"/>
  <c r="AB26" i="3"/>
  <c r="BC26" i="3" s="1"/>
  <c r="K26" i="3"/>
  <c r="BB26" i="3"/>
  <c r="AF32" i="3"/>
  <c r="AG32" i="3"/>
  <c r="AH32" i="3"/>
  <c r="AI32" i="3"/>
  <c r="AJ32" i="3"/>
  <c r="AK32" i="3"/>
  <c r="AL32" i="3"/>
  <c r="AM32" i="3"/>
  <c r="AE32" i="3"/>
  <c r="AB32" i="3"/>
  <c r="AD31" i="3"/>
  <c r="AE31" i="3"/>
  <c r="AC31" i="3"/>
  <c r="AB31" i="3"/>
  <c r="AC30" i="3"/>
  <c r="AD30" i="3"/>
  <c r="AE30" i="3"/>
  <c r="AF30" i="3"/>
  <c r="AG30" i="3"/>
  <c r="AH30" i="3"/>
  <c r="AI30" i="3"/>
  <c r="AJ30" i="3"/>
  <c r="AK30" i="3"/>
  <c r="AL30" i="3"/>
  <c r="AM30" i="3"/>
  <c r="AB30" i="3"/>
  <c r="AC29" i="3"/>
  <c r="AD29" i="3"/>
  <c r="AE29" i="3"/>
  <c r="AF29" i="3"/>
  <c r="AG29" i="3"/>
  <c r="AH29" i="3"/>
  <c r="AI29" i="3"/>
  <c r="AJ29" i="3"/>
  <c r="AK29" i="3"/>
  <c r="AL29" i="3"/>
  <c r="AM29" i="3"/>
  <c r="AB29" i="3"/>
  <c r="AB22" i="3"/>
  <c r="AC98" i="3"/>
  <c r="AD98" i="3"/>
  <c r="AE98" i="3"/>
  <c r="AF98" i="3"/>
  <c r="AG98" i="3"/>
  <c r="AO98" i="3" s="1"/>
  <c r="W98" i="3" s="1"/>
  <c r="AB98" i="3"/>
  <c r="AS105" i="3"/>
  <c r="BQ105" i="3" s="1"/>
  <c r="AO32" i="3" l="1"/>
  <c r="W32" i="3" s="1"/>
  <c r="W25" i="3"/>
  <c r="BH26" i="3"/>
  <c r="AO26" i="3"/>
  <c r="W26" i="3" s="1"/>
  <c r="AO29" i="3"/>
  <c r="AO30" i="3"/>
  <c r="W30" i="3" s="1"/>
  <c r="AO23" i="3"/>
  <c r="W23" i="3" s="1"/>
  <c r="BG26" i="3"/>
  <c r="AN26" i="3"/>
  <c r="AS11" i="3"/>
  <c r="AR119" i="3"/>
  <c r="W119" i="3" s="1"/>
  <c r="AS85" i="3"/>
  <c r="AT85" i="3"/>
  <c r="AU85" i="3"/>
  <c r="BH85" i="3" s="1"/>
  <c r="AV85" i="3"/>
  <c r="AW85" i="3"/>
  <c r="AX85" i="3"/>
  <c r="AY85" i="3"/>
  <c r="BL85" i="3" s="1"/>
  <c r="AZ85" i="3"/>
  <c r="BA85" i="3"/>
  <c r="BE85" i="3"/>
  <c r="AM78" i="3"/>
  <c r="AO78" i="3" s="1"/>
  <c r="W78" i="3" s="1"/>
  <c r="AK71" i="3"/>
  <c r="AO71" i="3" s="1"/>
  <c r="W71" i="3" s="1"/>
  <c r="AM41" i="3"/>
  <c r="AO41" i="3" s="1"/>
  <c r="AB9" i="3"/>
  <c r="AC9" i="3"/>
  <c r="AD9" i="3"/>
  <c r="AE9" i="3"/>
  <c r="AF9" i="3"/>
  <c r="AG9" i="3"/>
  <c r="AH9" i="3"/>
  <c r="AI9" i="3"/>
  <c r="AJ9" i="3"/>
  <c r="AK9" i="3"/>
  <c r="AL9" i="3"/>
  <c r="BG34" i="3"/>
  <c r="AU34" i="3"/>
  <c r="BH34" i="3" s="1"/>
  <c r="BF34" i="3"/>
  <c r="BF48" i="3"/>
  <c r="K8" i="3"/>
  <c r="AN8" i="3"/>
  <c r="X8" i="3"/>
  <c r="BB8" i="3"/>
  <c r="BC8" i="3"/>
  <c r="BD8" i="3"/>
  <c r="BE8" i="3"/>
  <c r="BF8" i="3"/>
  <c r="BG8" i="3"/>
  <c r="BH8" i="3"/>
  <c r="BI8" i="3"/>
  <c r="BJ8" i="3"/>
  <c r="BK8" i="3"/>
  <c r="BL8" i="3"/>
  <c r="BM8" i="3"/>
  <c r="BN8" i="3"/>
  <c r="BN5" i="3"/>
  <c r="BN6" i="3"/>
  <c r="BN7" i="3"/>
  <c r="BN10" i="3"/>
  <c r="BN13" i="3"/>
  <c r="BN14" i="3"/>
  <c r="BN15" i="3"/>
  <c r="BN16" i="3"/>
  <c r="BN17" i="3"/>
  <c r="BN18" i="3"/>
  <c r="BN19" i="3"/>
  <c r="BN20" i="3"/>
  <c r="BN21" i="3"/>
  <c r="BN22" i="3"/>
  <c r="BN23" i="3"/>
  <c r="BN24" i="3"/>
  <c r="BN25" i="3"/>
  <c r="BN27" i="3"/>
  <c r="BN28" i="3"/>
  <c r="BN29" i="3"/>
  <c r="BN30" i="3"/>
  <c r="BN34" i="3"/>
  <c r="BN36" i="3"/>
  <c r="BN40" i="3"/>
  <c r="BN44" i="3"/>
  <c r="BN45" i="3"/>
  <c r="BN46" i="3"/>
  <c r="BN47" i="3"/>
  <c r="BN48" i="3"/>
  <c r="BN49" i="3"/>
  <c r="BN50" i="3"/>
  <c r="BN51" i="3"/>
  <c r="BN52" i="3"/>
  <c r="BN53" i="3"/>
  <c r="BN54" i="3"/>
  <c r="BN55" i="3"/>
  <c r="BN56" i="3"/>
  <c r="BN57" i="3"/>
  <c r="BN58" i="3"/>
  <c r="BN60" i="3"/>
  <c r="BN61" i="3"/>
  <c r="BN62" i="3"/>
  <c r="BN63" i="3"/>
  <c r="BN64" i="3"/>
  <c r="BN65" i="3"/>
  <c r="BN66" i="3"/>
  <c r="BN67" i="3"/>
  <c r="BN69" i="3"/>
  <c r="BN70" i="3"/>
  <c r="BN71" i="3"/>
  <c r="BN72" i="3"/>
  <c r="BN73" i="3"/>
  <c r="BN74" i="3"/>
  <c r="BN75" i="3"/>
  <c r="BN76" i="3"/>
  <c r="BN77" i="3"/>
  <c r="BN79" i="3"/>
  <c r="BN80" i="3"/>
  <c r="BN81" i="3"/>
  <c r="BN83" i="3"/>
  <c r="BN84" i="3"/>
  <c r="BN86" i="3"/>
  <c r="BN87" i="3"/>
  <c r="BN88" i="3"/>
  <c r="BN89" i="3"/>
  <c r="BN90" i="3"/>
  <c r="BN91" i="3"/>
  <c r="BN93" i="3"/>
  <c r="BN95" i="3"/>
  <c r="BN96" i="3"/>
  <c r="BN97" i="3"/>
  <c r="BN98" i="3"/>
  <c r="BN102" i="3"/>
  <c r="BN103" i="3"/>
  <c r="BN106" i="3"/>
  <c r="BN108" i="3"/>
  <c r="BN109" i="3"/>
  <c r="BN110" i="3"/>
  <c r="BN111" i="3"/>
  <c r="BN113" i="3"/>
  <c r="BN114" i="3"/>
  <c r="BN115" i="3"/>
  <c r="BN116" i="3"/>
  <c r="BN117" i="3"/>
  <c r="BN118" i="3"/>
  <c r="BN119" i="3"/>
  <c r="BN120" i="3"/>
  <c r="BN121" i="3"/>
  <c r="BN122" i="3"/>
  <c r="BN124" i="3"/>
  <c r="BN125" i="3"/>
  <c r="BN126" i="3"/>
  <c r="BN129" i="3"/>
  <c r="BN130" i="3"/>
  <c r="BN131" i="3"/>
  <c r="BN132" i="3"/>
  <c r="BN133" i="3"/>
  <c r="BN134" i="3"/>
  <c r="BN135" i="3"/>
  <c r="BN136" i="3"/>
  <c r="BN137" i="3"/>
  <c r="BN138" i="3"/>
  <c r="BN141" i="3"/>
  <c r="BN143" i="3"/>
  <c r="BN144" i="3"/>
  <c r="BN145" i="3"/>
  <c r="BN146" i="3"/>
  <c r="BN147" i="3"/>
  <c r="BN148" i="3"/>
  <c r="BM5" i="3"/>
  <c r="BM6" i="3"/>
  <c r="BM7" i="3"/>
  <c r="BM10" i="3"/>
  <c r="BM11" i="3"/>
  <c r="BM13" i="3"/>
  <c r="BM14" i="3"/>
  <c r="BM15" i="3"/>
  <c r="BM16" i="3"/>
  <c r="BM17" i="3"/>
  <c r="BM18" i="3"/>
  <c r="BM19" i="3"/>
  <c r="BM20" i="3"/>
  <c r="BM21" i="3"/>
  <c r="BM22" i="3"/>
  <c r="BM23" i="3"/>
  <c r="BM24" i="3"/>
  <c r="BM25" i="3"/>
  <c r="BM27" i="3"/>
  <c r="BM28" i="3"/>
  <c r="BM29" i="3"/>
  <c r="BM30" i="3"/>
  <c r="BM34" i="3"/>
  <c r="BM36" i="3"/>
  <c r="BM40" i="3"/>
  <c r="BM41" i="3"/>
  <c r="BM43" i="3"/>
  <c r="BM44" i="3"/>
  <c r="BM45" i="3"/>
  <c r="BM46" i="3"/>
  <c r="BM47" i="3"/>
  <c r="BM48" i="3"/>
  <c r="BM49" i="3"/>
  <c r="BM50" i="3"/>
  <c r="BM51" i="3"/>
  <c r="BM52" i="3"/>
  <c r="BM53" i="3"/>
  <c r="BM54" i="3"/>
  <c r="BM55" i="3"/>
  <c r="BM56" i="3"/>
  <c r="BM57" i="3"/>
  <c r="BM58" i="3"/>
  <c r="BM60" i="3"/>
  <c r="BM62" i="3"/>
  <c r="BM63" i="3"/>
  <c r="BM64" i="3"/>
  <c r="BM65" i="3"/>
  <c r="BM66" i="3"/>
  <c r="BM67" i="3"/>
  <c r="BM69" i="3"/>
  <c r="BM70" i="3"/>
  <c r="BM71" i="3"/>
  <c r="BM72" i="3"/>
  <c r="BM73" i="3"/>
  <c r="BM74" i="3"/>
  <c r="BM75" i="3"/>
  <c r="BM76" i="3"/>
  <c r="BM77" i="3"/>
  <c r="BM78" i="3"/>
  <c r="BM79" i="3"/>
  <c r="BM80" i="3"/>
  <c r="BM81" i="3"/>
  <c r="BM83" i="3"/>
  <c r="BM84" i="3"/>
  <c r="BM86" i="3"/>
  <c r="BM87" i="3"/>
  <c r="BM88" i="3"/>
  <c r="BM89" i="3"/>
  <c r="BM90" i="3"/>
  <c r="BM91" i="3"/>
  <c r="BM92" i="3"/>
  <c r="BM93" i="3"/>
  <c r="BM95" i="3"/>
  <c r="BM96" i="3"/>
  <c r="BM97" i="3"/>
  <c r="BM98" i="3"/>
  <c r="BM102" i="3"/>
  <c r="BM103" i="3"/>
  <c r="BM104" i="3"/>
  <c r="BM105" i="3"/>
  <c r="BM106" i="3"/>
  <c r="BM108" i="3"/>
  <c r="BM109" i="3"/>
  <c r="BM110" i="3"/>
  <c r="BM111" i="3"/>
  <c r="BM113" i="3"/>
  <c r="BM114" i="3"/>
  <c r="BM115" i="3"/>
  <c r="BM116" i="3"/>
  <c r="BM117" i="3"/>
  <c r="BM118" i="3"/>
  <c r="BM119" i="3"/>
  <c r="BM120" i="3"/>
  <c r="BM121" i="3"/>
  <c r="BM122" i="3"/>
  <c r="BM124" i="3"/>
  <c r="BM125" i="3"/>
  <c r="BM126" i="3"/>
  <c r="BM128" i="3"/>
  <c r="BM129" i="3"/>
  <c r="BM130" i="3"/>
  <c r="BM131" i="3"/>
  <c r="BM132" i="3"/>
  <c r="BM133" i="3"/>
  <c r="BM134" i="3"/>
  <c r="BM135" i="3"/>
  <c r="BM136" i="3"/>
  <c r="BM137" i="3"/>
  <c r="BM138" i="3"/>
  <c r="BM141" i="3"/>
  <c r="BM143" i="3"/>
  <c r="BM144" i="3"/>
  <c r="BM145" i="3"/>
  <c r="BM146" i="3"/>
  <c r="BM147" i="3"/>
  <c r="BM148" i="3"/>
  <c r="BL5" i="3"/>
  <c r="BL6" i="3"/>
  <c r="BL7" i="3"/>
  <c r="BL10" i="3"/>
  <c r="BL11" i="3"/>
  <c r="BL13" i="3"/>
  <c r="BL14" i="3"/>
  <c r="BL15" i="3"/>
  <c r="BL16" i="3"/>
  <c r="BL17" i="3"/>
  <c r="BL18" i="3"/>
  <c r="BL19" i="3"/>
  <c r="BL20" i="3"/>
  <c r="BL21" i="3"/>
  <c r="BL22" i="3"/>
  <c r="BL23" i="3"/>
  <c r="BL24" i="3"/>
  <c r="BL25" i="3"/>
  <c r="BL27" i="3"/>
  <c r="BL28" i="3"/>
  <c r="BL29" i="3"/>
  <c r="BL30" i="3"/>
  <c r="BL34" i="3"/>
  <c r="BL36" i="3"/>
  <c r="BL40" i="3"/>
  <c r="BL41" i="3"/>
  <c r="BL43" i="3"/>
  <c r="BL44" i="3"/>
  <c r="BL45" i="3"/>
  <c r="BL46" i="3"/>
  <c r="BL47" i="3"/>
  <c r="BL48" i="3"/>
  <c r="BL49" i="3"/>
  <c r="BL50" i="3"/>
  <c r="BL51" i="3"/>
  <c r="BL52" i="3"/>
  <c r="BL53" i="3"/>
  <c r="BL54" i="3"/>
  <c r="BL55" i="3"/>
  <c r="BL56" i="3"/>
  <c r="BL57" i="3"/>
  <c r="BL58" i="3"/>
  <c r="BL60" i="3"/>
  <c r="BL62" i="3"/>
  <c r="BL63" i="3"/>
  <c r="BL64" i="3"/>
  <c r="BL65" i="3"/>
  <c r="BL66" i="3"/>
  <c r="BL67" i="3"/>
  <c r="BL69" i="3"/>
  <c r="BL70" i="3"/>
  <c r="BL72" i="3"/>
  <c r="BL73" i="3"/>
  <c r="BL74" i="3"/>
  <c r="BL75" i="3"/>
  <c r="BL76" i="3"/>
  <c r="BL77" i="3"/>
  <c r="BL78" i="3"/>
  <c r="BL79" i="3"/>
  <c r="BL80" i="3"/>
  <c r="BL81" i="3"/>
  <c r="BL83" i="3"/>
  <c r="BL84" i="3"/>
  <c r="BL86" i="3"/>
  <c r="BL87" i="3"/>
  <c r="BL88" i="3"/>
  <c r="BL89" i="3"/>
  <c r="BL90" i="3"/>
  <c r="BL91" i="3"/>
  <c r="BL92" i="3"/>
  <c r="BL93" i="3"/>
  <c r="BL95" i="3"/>
  <c r="BL96" i="3"/>
  <c r="BL97" i="3"/>
  <c r="BL98" i="3"/>
  <c r="BL102" i="3"/>
  <c r="BL103" i="3"/>
  <c r="BL104" i="3"/>
  <c r="BL105" i="3"/>
  <c r="BL106" i="3"/>
  <c r="BL108" i="3"/>
  <c r="BL109" i="3"/>
  <c r="BL110" i="3"/>
  <c r="BL111" i="3"/>
  <c r="BL113" i="3"/>
  <c r="BL114" i="3"/>
  <c r="BL115" i="3"/>
  <c r="BL116" i="3"/>
  <c r="BL117" i="3"/>
  <c r="BL118" i="3"/>
  <c r="BL119" i="3"/>
  <c r="BL120" i="3"/>
  <c r="BL121" i="3"/>
  <c r="BL122" i="3"/>
  <c r="BL124" i="3"/>
  <c r="BL125" i="3"/>
  <c r="BL126" i="3"/>
  <c r="BL128" i="3"/>
  <c r="BL129" i="3"/>
  <c r="BL130" i="3"/>
  <c r="BL131" i="3"/>
  <c r="BL132" i="3"/>
  <c r="BL133" i="3"/>
  <c r="BL134" i="3"/>
  <c r="BL135" i="3"/>
  <c r="BL136" i="3"/>
  <c r="BL137" i="3"/>
  <c r="BL138" i="3"/>
  <c r="BL141" i="3"/>
  <c r="BL143" i="3"/>
  <c r="BL144" i="3"/>
  <c r="BL145" i="3"/>
  <c r="BL146" i="3"/>
  <c r="BL147" i="3"/>
  <c r="BL148" i="3"/>
  <c r="BK5" i="3"/>
  <c r="BK6" i="3"/>
  <c r="BK7" i="3"/>
  <c r="BK10" i="3"/>
  <c r="BK11" i="3"/>
  <c r="BK13" i="3"/>
  <c r="BK14" i="3"/>
  <c r="BK15" i="3"/>
  <c r="BK16" i="3"/>
  <c r="BK17" i="3"/>
  <c r="BK18" i="3"/>
  <c r="BK19" i="3"/>
  <c r="BK20" i="3"/>
  <c r="BK21" i="3"/>
  <c r="BK22" i="3"/>
  <c r="BK23" i="3"/>
  <c r="BK24" i="3"/>
  <c r="BK25" i="3"/>
  <c r="BK27" i="3"/>
  <c r="BK28" i="3"/>
  <c r="BK29" i="3"/>
  <c r="BK30" i="3"/>
  <c r="BK34" i="3"/>
  <c r="BK36" i="3"/>
  <c r="BK40" i="3"/>
  <c r="BK41" i="3"/>
  <c r="BK43" i="3"/>
  <c r="BK44" i="3"/>
  <c r="BK45" i="3"/>
  <c r="BK46" i="3"/>
  <c r="BK47" i="3"/>
  <c r="BK48" i="3"/>
  <c r="BK49" i="3"/>
  <c r="BK50" i="3"/>
  <c r="BK51" i="3"/>
  <c r="BK52" i="3"/>
  <c r="BK53" i="3"/>
  <c r="BK54" i="3"/>
  <c r="BK55" i="3"/>
  <c r="BK56" i="3"/>
  <c r="BK57" i="3"/>
  <c r="BK58" i="3"/>
  <c r="BK60" i="3"/>
  <c r="BK62" i="3"/>
  <c r="BK63" i="3"/>
  <c r="BK64" i="3"/>
  <c r="BK65" i="3"/>
  <c r="BK66" i="3"/>
  <c r="BK67" i="3"/>
  <c r="BK69" i="3"/>
  <c r="BK70" i="3"/>
  <c r="BK71" i="3"/>
  <c r="BK72" i="3"/>
  <c r="BK73" i="3"/>
  <c r="BK74" i="3"/>
  <c r="BK75" i="3"/>
  <c r="BK76" i="3"/>
  <c r="BK77" i="3"/>
  <c r="BK78" i="3"/>
  <c r="BK79" i="3"/>
  <c r="BK80" i="3"/>
  <c r="BK81" i="3"/>
  <c r="BK83" i="3"/>
  <c r="BK84" i="3"/>
  <c r="BK86" i="3"/>
  <c r="BK87" i="3"/>
  <c r="BK88" i="3"/>
  <c r="BK89" i="3"/>
  <c r="BK90" i="3"/>
  <c r="BK91" i="3"/>
  <c r="BK92" i="3"/>
  <c r="BK93" i="3"/>
  <c r="BK95" i="3"/>
  <c r="BK96" i="3"/>
  <c r="BK97" i="3"/>
  <c r="BK98" i="3"/>
  <c r="BK102" i="3"/>
  <c r="BK103" i="3"/>
  <c r="BK104" i="3"/>
  <c r="BK105" i="3"/>
  <c r="BK106" i="3"/>
  <c r="BK108" i="3"/>
  <c r="BK109" i="3"/>
  <c r="BK110" i="3"/>
  <c r="BK111" i="3"/>
  <c r="BK113" i="3"/>
  <c r="BK114" i="3"/>
  <c r="BK115" i="3"/>
  <c r="BK116" i="3"/>
  <c r="BK117" i="3"/>
  <c r="BK118" i="3"/>
  <c r="BK119" i="3"/>
  <c r="BK120" i="3"/>
  <c r="BK121" i="3"/>
  <c r="BK124" i="3"/>
  <c r="BK125" i="3"/>
  <c r="BK126" i="3"/>
  <c r="BK128" i="3"/>
  <c r="BK129" i="3"/>
  <c r="BK130" i="3"/>
  <c r="BK131" i="3"/>
  <c r="BK132" i="3"/>
  <c r="BK133" i="3"/>
  <c r="BK134" i="3"/>
  <c r="BK135" i="3"/>
  <c r="BK136" i="3"/>
  <c r="BK137" i="3"/>
  <c r="BK138" i="3"/>
  <c r="BK141" i="3"/>
  <c r="BK143" i="3"/>
  <c r="BK144" i="3"/>
  <c r="BK145" i="3"/>
  <c r="BK146" i="3"/>
  <c r="BK147" i="3"/>
  <c r="BK148" i="3"/>
  <c r="BJ5" i="3"/>
  <c r="BJ6" i="3"/>
  <c r="BJ7" i="3"/>
  <c r="BJ10" i="3"/>
  <c r="BJ11" i="3"/>
  <c r="BJ13" i="3"/>
  <c r="BJ14" i="3"/>
  <c r="BJ15" i="3"/>
  <c r="BJ16" i="3"/>
  <c r="BJ17" i="3"/>
  <c r="BJ18" i="3"/>
  <c r="BJ19" i="3"/>
  <c r="BJ20" i="3"/>
  <c r="BJ21" i="3"/>
  <c r="BJ22" i="3"/>
  <c r="BJ23" i="3"/>
  <c r="BJ24" i="3"/>
  <c r="BJ25" i="3"/>
  <c r="BJ27" i="3"/>
  <c r="BJ28" i="3"/>
  <c r="BJ29" i="3"/>
  <c r="BJ30" i="3"/>
  <c r="BJ34" i="3"/>
  <c r="BJ36" i="3"/>
  <c r="BJ40" i="3"/>
  <c r="BJ41" i="3"/>
  <c r="BJ43" i="3"/>
  <c r="BJ44" i="3"/>
  <c r="BJ45" i="3"/>
  <c r="BJ46" i="3"/>
  <c r="BJ47" i="3"/>
  <c r="BJ48" i="3"/>
  <c r="BJ49" i="3"/>
  <c r="BJ50" i="3"/>
  <c r="BJ51" i="3"/>
  <c r="BJ52" i="3"/>
  <c r="BJ53" i="3"/>
  <c r="BJ54" i="3"/>
  <c r="BJ55" i="3"/>
  <c r="BJ56" i="3"/>
  <c r="BJ57" i="3"/>
  <c r="BJ58" i="3"/>
  <c r="BJ60" i="3"/>
  <c r="BJ62" i="3"/>
  <c r="BJ63" i="3"/>
  <c r="BJ64" i="3"/>
  <c r="BJ65" i="3"/>
  <c r="BJ66" i="3"/>
  <c r="BJ67" i="3"/>
  <c r="BJ69" i="3"/>
  <c r="BJ70" i="3"/>
  <c r="BJ71" i="3"/>
  <c r="BJ72" i="3"/>
  <c r="BJ73" i="3"/>
  <c r="BJ74" i="3"/>
  <c r="BJ75" i="3"/>
  <c r="BJ76" i="3"/>
  <c r="BJ77" i="3"/>
  <c r="BJ78" i="3"/>
  <c r="BJ79" i="3"/>
  <c r="BJ80" i="3"/>
  <c r="BJ81" i="3"/>
  <c r="BJ83" i="3"/>
  <c r="BJ84" i="3"/>
  <c r="BJ86" i="3"/>
  <c r="BJ87" i="3"/>
  <c r="BJ88" i="3"/>
  <c r="BJ89" i="3"/>
  <c r="BJ90" i="3"/>
  <c r="BJ91" i="3"/>
  <c r="BJ92" i="3"/>
  <c r="BJ93" i="3"/>
  <c r="BJ95" i="3"/>
  <c r="BJ96" i="3"/>
  <c r="BJ97" i="3"/>
  <c r="BJ98" i="3"/>
  <c r="BJ102" i="3"/>
  <c r="BJ103" i="3"/>
  <c r="BJ104" i="3"/>
  <c r="BJ105" i="3"/>
  <c r="BJ106" i="3"/>
  <c r="BJ108" i="3"/>
  <c r="BJ109" i="3"/>
  <c r="BJ110" i="3"/>
  <c r="BJ111" i="3"/>
  <c r="BJ113" i="3"/>
  <c r="BJ114" i="3"/>
  <c r="BJ115" i="3"/>
  <c r="BJ116" i="3"/>
  <c r="BJ117" i="3"/>
  <c r="BJ118" i="3"/>
  <c r="BJ119" i="3"/>
  <c r="BJ120" i="3"/>
  <c r="BJ121" i="3"/>
  <c r="BJ124" i="3"/>
  <c r="BJ125" i="3"/>
  <c r="BJ126" i="3"/>
  <c r="BJ128" i="3"/>
  <c r="BJ129" i="3"/>
  <c r="BJ130" i="3"/>
  <c r="BJ131" i="3"/>
  <c r="BJ132" i="3"/>
  <c r="BJ133" i="3"/>
  <c r="BJ134" i="3"/>
  <c r="BJ135" i="3"/>
  <c r="BJ136" i="3"/>
  <c r="BJ137" i="3"/>
  <c r="BJ138" i="3"/>
  <c r="BJ141" i="3"/>
  <c r="BJ143" i="3"/>
  <c r="BJ144" i="3"/>
  <c r="BJ145" i="3"/>
  <c r="BJ146" i="3"/>
  <c r="BJ147" i="3"/>
  <c r="BJ148" i="3"/>
  <c r="BI5" i="3"/>
  <c r="BI6" i="3"/>
  <c r="BI7" i="3"/>
  <c r="BI10" i="3"/>
  <c r="BI11" i="3"/>
  <c r="BI13" i="3"/>
  <c r="BI14" i="3"/>
  <c r="BI15" i="3"/>
  <c r="BI16" i="3"/>
  <c r="BI17" i="3"/>
  <c r="BI18" i="3"/>
  <c r="BI19" i="3"/>
  <c r="BI20" i="3"/>
  <c r="BI21" i="3"/>
  <c r="BI22" i="3"/>
  <c r="BI23" i="3"/>
  <c r="BI24" i="3"/>
  <c r="BI25" i="3"/>
  <c r="BI27" i="3"/>
  <c r="BI28" i="3"/>
  <c r="BI29" i="3"/>
  <c r="BI30" i="3"/>
  <c r="BI34" i="3"/>
  <c r="BI36" i="3"/>
  <c r="BI40" i="3"/>
  <c r="BI41" i="3"/>
  <c r="BI43" i="3"/>
  <c r="BI44" i="3"/>
  <c r="BI45" i="3"/>
  <c r="BI46" i="3"/>
  <c r="BI47" i="3"/>
  <c r="BI48" i="3"/>
  <c r="BI49" i="3"/>
  <c r="BI50" i="3"/>
  <c r="BI51" i="3"/>
  <c r="BI52" i="3"/>
  <c r="BI53" i="3"/>
  <c r="BI54" i="3"/>
  <c r="BI55" i="3"/>
  <c r="BI56" i="3"/>
  <c r="BI57" i="3"/>
  <c r="BI58" i="3"/>
  <c r="BI60" i="3"/>
  <c r="BI62" i="3"/>
  <c r="BI63" i="3"/>
  <c r="BI64" i="3"/>
  <c r="BI65" i="3"/>
  <c r="BI66" i="3"/>
  <c r="BI67" i="3"/>
  <c r="BI69" i="3"/>
  <c r="BI70" i="3"/>
  <c r="BI71" i="3"/>
  <c r="BI72" i="3"/>
  <c r="BI73" i="3"/>
  <c r="BI74" i="3"/>
  <c r="BI75" i="3"/>
  <c r="BI76" i="3"/>
  <c r="BI77" i="3"/>
  <c r="BI78" i="3"/>
  <c r="BI79" i="3"/>
  <c r="BI80" i="3"/>
  <c r="BI81" i="3"/>
  <c r="BI83" i="3"/>
  <c r="BI84" i="3"/>
  <c r="BI86" i="3"/>
  <c r="BI87" i="3"/>
  <c r="BI88" i="3"/>
  <c r="BI89" i="3"/>
  <c r="BI90" i="3"/>
  <c r="BI91" i="3"/>
  <c r="BI92" i="3"/>
  <c r="BI93" i="3"/>
  <c r="BI95" i="3"/>
  <c r="BI96" i="3"/>
  <c r="BI97" i="3"/>
  <c r="BI98" i="3"/>
  <c r="BI102" i="3"/>
  <c r="BI103" i="3"/>
  <c r="BI104" i="3"/>
  <c r="BI105" i="3"/>
  <c r="BI106" i="3"/>
  <c r="BI108" i="3"/>
  <c r="BI109" i="3"/>
  <c r="BI110" i="3"/>
  <c r="BI111" i="3"/>
  <c r="BI113" i="3"/>
  <c r="BI114" i="3"/>
  <c r="BI115" i="3"/>
  <c r="BI116" i="3"/>
  <c r="BI117" i="3"/>
  <c r="BI118" i="3"/>
  <c r="BI119" i="3"/>
  <c r="BI120" i="3"/>
  <c r="BI121" i="3"/>
  <c r="BI124" i="3"/>
  <c r="BI125" i="3"/>
  <c r="BI126" i="3"/>
  <c r="BI128" i="3"/>
  <c r="BI129" i="3"/>
  <c r="BI130" i="3"/>
  <c r="BI131" i="3"/>
  <c r="BI132" i="3"/>
  <c r="BI133" i="3"/>
  <c r="BI134" i="3"/>
  <c r="BI135" i="3"/>
  <c r="BI136" i="3"/>
  <c r="BI137" i="3"/>
  <c r="BI138" i="3"/>
  <c r="BI141" i="3"/>
  <c r="BI143" i="3"/>
  <c r="BI144" i="3"/>
  <c r="BI145" i="3"/>
  <c r="BI146" i="3"/>
  <c r="BI147" i="3"/>
  <c r="BI148" i="3"/>
  <c r="BH5" i="3"/>
  <c r="BH6" i="3"/>
  <c r="BH7" i="3"/>
  <c r="BH10" i="3"/>
  <c r="BH11" i="3"/>
  <c r="BH13" i="3"/>
  <c r="BH14" i="3"/>
  <c r="BH15" i="3"/>
  <c r="BH16" i="3"/>
  <c r="BH17" i="3"/>
  <c r="BH18" i="3"/>
  <c r="BH19" i="3"/>
  <c r="BH20" i="3"/>
  <c r="BH21" i="3"/>
  <c r="BH22" i="3"/>
  <c r="BH23" i="3"/>
  <c r="BH24" i="3"/>
  <c r="BH25" i="3"/>
  <c r="BH27" i="3"/>
  <c r="BH28" i="3"/>
  <c r="BH29" i="3"/>
  <c r="BH30" i="3"/>
  <c r="BH36" i="3"/>
  <c r="BH40" i="3"/>
  <c r="BH41" i="3"/>
  <c r="BH43" i="3"/>
  <c r="BH44" i="3"/>
  <c r="BH45" i="3"/>
  <c r="BH46" i="3"/>
  <c r="BH47" i="3"/>
  <c r="BH48" i="3"/>
  <c r="BH49" i="3"/>
  <c r="BH50" i="3"/>
  <c r="BH51" i="3"/>
  <c r="BH52" i="3"/>
  <c r="BH53" i="3"/>
  <c r="BH54" i="3"/>
  <c r="BH55" i="3"/>
  <c r="BH56" i="3"/>
  <c r="BH57" i="3"/>
  <c r="BH58" i="3"/>
  <c r="BH60" i="3"/>
  <c r="BH62" i="3"/>
  <c r="BH63" i="3"/>
  <c r="BH64" i="3"/>
  <c r="BH65" i="3"/>
  <c r="BH66" i="3"/>
  <c r="BH67" i="3"/>
  <c r="BH69" i="3"/>
  <c r="BH70" i="3"/>
  <c r="BH71" i="3"/>
  <c r="BH72" i="3"/>
  <c r="BH73" i="3"/>
  <c r="BH74" i="3"/>
  <c r="BH75" i="3"/>
  <c r="BH77" i="3"/>
  <c r="BH78" i="3"/>
  <c r="BH79" i="3"/>
  <c r="BH80" i="3"/>
  <c r="BH81" i="3"/>
  <c r="BH83" i="3"/>
  <c r="BH84" i="3"/>
  <c r="BH86" i="3"/>
  <c r="BH87" i="3"/>
  <c r="BH88" i="3"/>
  <c r="BH89" i="3"/>
  <c r="BH90" i="3"/>
  <c r="BH91" i="3"/>
  <c r="BH92" i="3"/>
  <c r="BH95" i="3"/>
  <c r="BH96" i="3"/>
  <c r="BH97" i="3"/>
  <c r="BH98" i="3"/>
  <c r="BH102" i="3"/>
  <c r="BH103" i="3"/>
  <c r="BH104" i="3"/>
  <c r="BH105" i="3"/>
  <c r="BH106" i="3"/>
  <c r="BH108" i="3"/>
  <c r="BH109" i="3"/>
  <c r="BH110" i="3"/>
  <c r="BH111" i="3"/>
  <c r="BH113" i="3"/>
  <c r="BH114" i="3"/>
  <c r="BH115" i="3"/>
  <c r="BH116" i="3"/>
  <c r="BH117" i="3"/>
  <c r="BH118" i="3"/>
  <c r="BH119" i="3"/>
  <c r="BH120" i="3"/>
  <c r="BH121" i="3"/>
  <c r="BH124" i="3"/>
  <c r="BH125" i="3"/>
  <c r="BH126" i="3"/>
  <c r="BH128" i="3"/>
  <c r="BH129" i="3"/>
  <c r="BH130" i="3"/>
  <c r="BH131" i="3"/>
  <c r="BH132" i="3"/>
  <c r="BH133" i="3"/>
  <c r="BH134" i="3"/>
  <c r="BH135" i="3"/>
  <c r="BH136" i="3"/>
  <c r="BH137" i="3"/>
  <c r="BH138" i="3"/>
  <c r="BH141" i="3"/>
  <c r="BH142" i="3"/>
  <c r="BH143" i="3"/>
  <c r="BH144" i="3"/>
  <c r="BH145" i="3"/>
  <c r="BH146" i="3"/>
  <c r="BH147" i="3"/>
  <c r="BH148" i="3"/>
  <c r="BG5" i="3"/>
  <c r="BG6" i="3"/>
  <c r="BG7" i="3"/>
  <c r="BG10" i="3"/>
  <c r="BG11" i="3"/>
  <c r="BG13" i="3"/>
  <c r="BG14" i="3"/>
  <c r="BG15" i="3"/>
  <c r="BG16" i="3"/>
  <c r="BG17" i="3"/>
  <c r="BG18" i="3"/>
  <c r="BG19" i="3"/>
  <c r="BG20" i="3"/>
  <c r="BG21" i="3"/>
  <c r="BG22" i="3"/>
  <c r="BG23" i="3"/>
  <c r="BG24" i="3"/>
  <c r="BG25" i="3"/>
  <c r="BG27" i="3"/>
  <c r="BG28" i="3"/>
  <c r="BG29" i="3"/>
  <c r="BG30" i="3"/>
  <c r="BG36" i="3"/>
  <c r="BG40" i="3"/>
  <c r="BG41" i="3"/>
  <c r="BG43" i="3"/>
  <c r="BG44" i="3"/>
  <c r="BG45" i="3"/>
  <c r="BG46" i="3"/>
  <c r="BG47" i="3"/>
  <c r="BG48" i="3"/>
  <c r="BG49" i="3"/>
  <c r="BG50" i="3"/>
  <c r="BG51" i="3"/>
  <c r="BG52" i="3"/>
  <c r="BG53" i="3"/>
  <c r="BG54" i="3"/>
  <c r="BG55" i="3"/>
  <c r="BG56" i="3"/>
  <c r="BG57" i="3"/>
  <c r="BG58" i="3"/>
  <c r="BG62" i="3"/>
  <c r="BG63" i="3"/>
  <c r="BG64" i="3"/>
  <c r="BG65" i="3"/>
  <c r="BG66" i="3"/>
  <c r="BG67" i="3"/>
  <c r="BG69" i="3"/>
  <c r="BG70" i="3"/>
  <c r="BG71" i="3"/>
  <c r="BG72" i="3"/>
  <c r="BG73" i="3"/>
  <c r="BG74" i="3"/>
  <c r="BG75" i="3"/>
  <c r="BG77" i="3"/>
  <c r="BG78" i="3"/>
  <c r="BG79" i="3"/>
  <c r="BG80" i="3"/>
  <c r="BG81" i="3"/>
  <c r="BG83" i="3"/>
  <c r="BG84" i="3"/>
  <c r="BG86" i="3"/>
  <c r="BG87" i="3"/>
  <c r="BG88" i="3"/>
  <c r="BG89" i="3"/>
  <c r="BG90" i="3"/>
  <c r="BG91" i="3"/>
  <c r="BG92" i="3"/>
  <c r="BG95" i="3"/>
  <c r="BG96" i="3"/>
  <c r="BG97" i="3"/>
  <c r="BG98" i="3"/>
  <c r="BG102" i="3"/>
  <c r="BG103" i="3"/>
  <c r="BG104" i="3"/>
  <c r="BG105" i="3"/>
  <c r="BG106" i="3"/>
  <c r="BG108" i="3"/>
  <c r="BG109" i="3"/>
  <c r="BG110" i="3"/>
  <c r="BG111" i="3"/>
  <c r="BG113" i="3"/>
  <c r="BG114" i="3"/>
  <c r="BG115" i="3"/>
  <c r="BG116" i="3"/>
  <c r="BG117" i="3"/>
  <c r="BG118" i="3"/>
  <c r="BG119" i="3"/>
  <c r="BG120" i="3"/>
  <c r="BG121" i="3"/>
  <c r="BG124" i="3"/>
  <c r="BG125" i="3"/>
  <c r="BG126" i="3"/>
  <c r="BG128" i="3"/>
  <c r="BG129" i="3"/>
  <c r="BG130" i="3"/>
  <c r="BG131" i="3"/>
  <c r="BG132" i="3"/>
  <c r="BG133" i="3"/>
  <c r="BG134" i="3"/>
  <c r="BG135" i="3"/>
  <c r="BG136" i="3"/>
  <c r="BG137" i="3"/>
  <c r="BG138" i="3"/>
  <c r="BG141" i="3"/>
  <c r="BG142" i="3"/>
  <c r="BG143" i="3"/>
  <c r="BG144" i="3"/>
  <c r="BG145" i="3"/>
  <c r="BG146" i="3"/>
  <c r="BG147" i="3"/>
  <c r="BG148" i="3"/>
  <c r="BF5" i="3"/>
  <c r="BF6" i="3"/>
  <c r="BF7" i="3"/>
  <c r="BF10" i="3"/>
  <c r="BF11" i="3"/>
  <c r="BF13" i="3"/>
  <c r="BF14" i="3"/>
  <c r="BF15" i="3"/>
  <c r="BF16" i="3"/>
  <c r="BF17" i="3"/>
  <c r="BF18" i="3"/>
  <c r="BF19" i="3"/>
  <c r="BF20" i="3"/>
  <c r="BF21" i="3"/>
  <c r="BF22" i="3"/>
  <c r="BF23" i="3"/>
  <c r="BF24" i="3"/>
  <c r="BF25" i="3"/>
  <c r="BF27" i="3"/>
  <c r="BF28" i="3"/>
  <c r="BF29" i="3"/>
  <c r="BF30" i="3"/>
  <c r="BF36" i="3"/>
  <c r="BF40" i="3"/>
  <c r="BF41" i="3"/>
  <c r="BF43" i="3"/>
  <c r="BF44" i="3"/>
  <c r="BF45" i="3"/>
  <c r="BF46" i="3"/>
  <c r="BF47" i="3"/>
  <c r="BF49" i="3"/>
  <c r="BF50" i="3"/>
  <c r="BF51" i="3"/>
  <c r="BF52" i="3"/>
  <c r="BF53" i="3"/>
  <c r="BF54" i="3"/>
  <c r="BF55" i="3"/>
  <c r="BF56" i="3"/>
  <c r="BF57" i="3"/>
  <c r="BF58" i="3"/>
  <c r="BF62" i="3"/>
  <c r="BF63" i="3"/>
  <c r="BF64" i="3"/>
  <c r="BF65" i="3"/>
  <c r="BF66" i="3"/>
  <c r="BF67" i="3"/>
  <c r="BF69" i="3"/>
  <c r="BF70" i="3"/>
  <c r="BF71" i="3"/>
  <c r="BF72" i="3"/>
  <c r="BF73" i="3"/>
  <c r="BF74" i="3"/>
  <c r="BF75" i="3"/>
  <c r="BF77" i="3"/>
  <c r="BF78" i="3"/>
  <c r="BF79" i="3"/>
  <c r="BF80" i="3"/>
  <c r="BF81" i="3"/>
  <c r="BF83" i="3"/>
  <c r="BF84" i="3"/>
  <c r="BF86" i="3"/>
  <c r="BF88" i="3"/>
  <c r="BF89" i="3"/>
  <c r="BF90" i="3"/>
  <c r="BF91" i="3"/>
  <c r="BF92" i="3"/>
  <c r="BF95" i="3"/>
  <c r="BF96" i="3"/>
  <c r="BF97" i="3"/>
  <c r="BF98" i="3"/>
  <c r="BF102" i="3"/>
  <c r="BF103" i="3"/>
  <c r="BF104" i="3"/>
  <c r="BF105" i="3"/>
  <c r="BF106" i="3"/>
  <c r="BF108" i="3"/>
  <c r="BF109" i="3"/>
  <c r="BF110" i="3"/>
  <c r="BF111" i="3"/>
  <c r="BF113" i="3"/>
  <c r="BF114" i="3"/>
  <c r="BF115" i="3"/>
  <c r="BF116" i="3"/>
  <c r="BF117" i="3"/>
  <c r="BF118" i="3"/>
  <c r="BF119" i="3"/>
  <c r="BF120" i="3"/>
  <c r="BF121" i="3"/>
  <c r="BF124" i="3"/>
  <c r="BF125" i="3"/>
  <c r="BF126" i="3"/>
  <c r="BF128" i="3"/>
  <c r="BF129" i="3"/>
  <c r="BF130" i="3"/>
  <c r="BF131" i="3"/>
  <c r="BF132" i="3"/>
  <c r="BF133" i="3"/>
  <c r="BF134" i="3"/>
  <c r="BF135" i="3"/>
  <c r="BF136" i="3"/>
  <c r="BF137" i="3"/>
  <c r="BF138" i="3"/>
  <c r="BF141" i="3"/>
  <c r="BF142" i="3"/>
  <c r="BF143" i="3"/>
  <c r="BF144" i="3"/>
  <c r="BF145" i="3"/>
  <c r="BF146" i="3"/>
  <c r="BF147" i="3"/>
  <c r="BF148" i="3"/>
  <c r="BE5" i="3"/>
  <c r="BE6" i="3"/>
  <c r="BE7" i="3"/>
  <c r="BE10" i="3"/>
  <c r="BE11" i="3"/>
  <c r="BE13" i="3"/>
  <c r="BE14" i="3"/>
  <c r="BE15" i="3"/>
  <c r="BE16" i="3"/>
  <c r="BE17" i="3"/>
  <c r="BE18" i="3"/>
  <c r="BE19" i="3"/>
  <c r="BE20" i="3"/>
  <c r="BE21" i="3"/>
  <c r="BE22" i="3"/>
  <c r="BE23" i="3"/>
  <c r="BE24" i="3"/>
  <c r="BE25" i="3"/>
  <c r="BE27" i="3"/>
  <c r="BE28" i="3"/>
  <c r="BE29" i="3"/>
  <c r="BE30" i="3"/>
  <c r="BE32" i="3"/>
  <c r="BE36" i="3"/>
  <c r="BE40" i="3"/>
  <c r="BE43" i="3"/>
  <c r="BE44" i="3"/>
  <c r="BE45" i="3"/>
  <c r="BE46" i="3"/>
  <c r="BE47" i="3"/>
  <c r="BE48" i="3"/>
  <c r="BE49" i="3"/>
  <c r="BE50" i="3"/>
  <c r="BE51" i="3"/>
  <c r="BE52" i="3"/>
  <c r="BE53" i="3"/>
  <c r="BE54" i="3"/>
  <c r="BE55" i="3"/>
  <c r="BE56" i="3"/>
  <c r="BE57" i="3"/>
  <c r="BE58" i="3"/>
  <c r="BE62" i="3"/>
  <c r="BE63" i="3"/>
  <c r="BE64" i="3"/>
  <c r="BE65" i="3"/>
  <c r="BE66" i="3"/>
  <c r="BE67" i="3"/>
  <c r="BE69" i="3"/>
  <c r="BE70" i="3"/>
  <c r="BE71" i="3"/>
  <c r="BE72" i="3"/>
  <c r="BE73" i="3"/>
  <c r="BE74" i="3"/>
  <c r="BE75" i="3"/>
  <c r="BE77" i="3"/>
  <c r="BE78" i="3"/>
  <c r="BE79" i="3"/>
  <c r="BE80" i="3"/>
  <c r="BE81" i="3"/>
  <c r="BE83" i="3"/>
  <c r="BE84" i="3"/>
  <c r="BE86" i="3"/>
  <c r="BE87" i="3"/>
  <c r="BE88" i="3"/>
  <c r="BE89" i="3"/>
  <c r="BE90" i="3"/>
  <c r="BE91" i="3"/>
  <c r="BE92" i="3"/>
  <c r="BE95" i="3"/>
  <c r="BE96" i="3"/>
  <c r="BE97" i="3"/>
  <c r="BE98" i="3"/>
  <c r="BE102" i="3"/>
  <c r="BE103" i="3"/>
  <c r="BE104" i="3"/>
  <c r="BE105" i="3"/>
  <c r="BE106" i="3"/>
  <c r="BE108" i="3"/>
  <c r="BE109" i="3"/>
  <c r="BE110" i="3"/>
  <c r="BE111" i="3"/>
  <c r="BE113" i="3"/>
  <c r="BE114" i="3"/>
  <c r="BE115" i="3"/>
  <c r="BE116" i="3"/>
  <c r="BE117" i="3"/>
  <c r="BE118" i="3"/>
  <c r="BE120" i="3"/>
  <c r="BE121" i="3"/>
  <c r="BE124" i="3"/>
  <c r="BE125" i="3"/>
  <c r="BE126" i="3"/>
  <c r="BE128" i="3"/>
  <c r="BE129" i="3"/>
  <c r="BE130" i="3"/>
  <c r="BE131" i="3"/>
  <c r="BE132" i="3"/>
  <c r="BE133" i="3"/>
  <c r="BE134" i="3"/>
  <c r="BE135" i="3"/>
  <c r="BE136" i="3"/>
  <c r="BE137" i="3"/>
  <c r="BE138" i="3"/>
  <c r="BE141" i="3"/>
  <c r="BE142" i="3"/>
  <c r="BE143" i="3"/>
  <c r="BE144" i="3"/>
  <c r="BE145" i="3"/>
  <c r="BE146" i="3"/>
  <c r="BE147" i="3"/>
  <c r="BE148" i="3"/>
  <c r="BD5" i="3"/>
  <c r="BD6" i="3"/>
  <c r="BD7" i="3"/>
  <c r="BD10" i="3"/>
  <c r="BD11" i="3"/>
  <c r="BD13" i="3"/>
  <c r="BD14" i="3"/>
  <c r="BD15" i="3"/>
  <c r="BD16" i="3"/>
  <c r="BD17" i="3"/>
  <c r="BD18" i="3"/>
  <c r="BD19" i="3"/>
  <c r="BD20" i="3"/>
  <c r="BD21" i="3"/>
  <c r="BD22" i="3"/>
  <c r="BD23" i="3"/>
  <c r="BD24" i="3"/>
  <c r="BD25" i="3"/>
  <c r="BD27" i="3"/>
  <c r="BD30" i="3"/>
  <c r="BD32" i="3"/>
  <c r="BD36" i="3"/>
  <c r="BD39" i="3"/>
  <c r="BD40" i="3"/>
  <c r="BD43" i="3"/>
  <c r="BD44" i="3"/>
  <c r="BD45" i="3"/>
  <c r="BD46" i="3"/>
  <c r="BD47" i="3"/>
  <c r="BD48" i="3"/>
  <c r="BD49" i="3"/>
  <c r="BD50" i="3"/>
  <c r="BD51" i="3"/>
  <c r="BD52" i="3"/>
  <c r="BD53" i="3"/>
  <c r="BD54" i="3"/>
  <c r="BD55" i="3"/>
  <c r="BD56" i="3"/>
  <c r="BD57" i="3"/>
  <c r="BD58" i="3"/>
  <c r="BD62" i="3"/>
  <c r="BD63" i="3"/>
  <c r="BD64" i="3"/>
  <c r="BD65" i="3"/>
  <c r="BD66" i="3"/>
  <c r="BD67" i="3"/>
  <c r="BD69" i="3"/>
  <c r="BD70" i="3"/>
  <c r="BD71" i="3"/>
  <c r="BD72" i="3"/>
  <c r="BD73" i="3"/>
  <c r="BD74" i="3"/>
  <c r="BD75" i="3"/>
  <c r="BD77" i="3"/>
  <c r="BD78" i="3"/>
  <c r="BD79" i="3"/>
  <c r="BD80" i="3"/>
  <c r="BD81" i="3"/>
  <c r="BD83" i="3"/>
  <c r="BD84" i="3"/>
  <c r="BD85" i="3"/>
  <c r="BD86" i="3"/>
  <c r="BD87" i="3"/>
  <c r="BD88" i="3"/>
  <c r="BD89" i="3"/>
  <c r="BD90" i="3"/>
  <c r="BD91" i="3"/>
  <c r="BD92" i="3"/>
  <c r="BD95" i="3"/>
  <c r="BD96" i="3"/>
  <c r="BD97" i="3"/>
  <c r="BD98" i="3"/>
  <c r="BD102" i="3"/>
  <c r="BD103" i="3"/>
  <c r="BD104" i="3"/>
  <c r="BD105" i="3"/>
  <c r="BD106" i="3"/>
  <c r="BD107" i="3"/>
  <c r="BD108" i="3"/>
  <c r="BD109" i="3"/>
  <c r="BD110" i="3"/>
  <c r="BD111" i="3"/>
  <c r="BD113" i="3"/>
  <c r="BD114" i="3"/>
  <c r="BD115" i="3"/>
  <c r="BD116" i="3"/>
  <c r="BD117" i="3"/>
  <c r="BD118" i="3"/>
  <c r="BD119" i="3"/>
  <c r="BD120" i="3"/>
  <c r="BD121" i="3"/>
  <c r="BD123" i="3"/>
  <c r="BD124" i="3"/>
  <c r="BD125" i="3"/>
  <c r="BD126" i="3"/>
  <c r="BD128" i="3"/>
  <c r="BD129" i="3"/>
  <c r="BD130" i="3"/>
  <c r="BD131" i="3"/>
  <c r="BD132" i="3"/>
  <c r="BD133" i="3"/>
  <c r="BD134" i="3"/>
  <c r="BD135" i="3"/>
  <c r="BD136" i="3"/>
  <c r="BD137" i="3"/>
  <c r="BD138" i="3"/>
  <c r="BD141" i="3"/>
  <c r="BD142" i="3"/>
  <c r="BD143" i="3"/>
  <c r="BD144" i="3"/>
  <c r="BD145" i="3"/>
  <c r="BD146" i="3"/>
  <c r="BD147" i="3"/>
  <c r="BD148" i="3"/>
  <c r="BC5" i="3"/>
  <c r="BC6" i="3"/>
  <c r="BC7" i="3"/>
  <c r="BC10" i="3"/>
  <c r="BC13" i="3"/>
  <c r="BC14" i="3"/>
  <c r="BC15" i="3"/>
  <c r="BC16" i="3"/>
  <c r="BC17" i="3"/>
  <c r="BC18" i="3"/>
  <c r="BC19" i="3"/>
  <c r="BC20" i="3"/>
  <c r="BC21" i="3"/>
  <c r="BC22" i="3"/>
  <c r="BC23" i="3"/>
  <c r="BC24" i="3"/>
  <c r="BC25" i="3"/>
  <c r="BC27" i="3"/>
  <c r="BC30" i="3"/>
  <c r="BC31" i="3"/>
  <c r="BC32" i="3"/>
  <c r="BC39" i="3"/>
  <c r="BC40" i="3"/>
  <c r="BC43" i="3"/>
  <c r="BC44" i="3"/>
  <c r="BC45" i="3"/>
  <c r="BC46" i="3"/>
  <c r="BC47" i="3"/>
  <c r="BC48" i="3"/>
  <c r="BC49" i="3"/>
  <c r="BC50" i="3"/>
  <c r="BC51" i="3"/>
  <c r="BC52" i="3"/>
  <c r="BC53" i="3"/>
  <c r="BC54" i="3"/>
  <c r="BC55" i="3"/>
  <c r="BC56" i="3"/>
  <c r="BC57" i="3"/>
  <c r="BC58" i="3"/>
  <c r="BC62" i="3"/>
  <c r="BC63" i="3"/>
  <c r="BC64" i="3"/>
  <c r="BC65" i="3"/>
  <c r="BC66" i="3"/>
  <c r="BC67" i="3"/>
  <c r="BC69" i="3"/>
  <c r="BC70" i="3"/>
  <c r="BC71" i="3"/>
  <c r="BC72" i="3"/>
  <c r="BC73" i="3"/>
  <c r="BC74" i="3"/>
  <c r="BC75" i="3"/>
  <c r="BC77" i="3"/>
  <c r="BC78" i="3"/>
  <c r="BC79" i="3"/>
  <c r="BC80" i="3"/>
  <c r="BC81" i="3"/>
  <c r="BC83" i="3"/>
  <c r="BC84" i="3"/>
  <c r="BC85" i="3"/>
  <c r="BC86" i="3"/>
  <c r="BC87" i="3"/>
  <c r="BC88" i="3"/>
  <c r="BC89" i="3"/>
  <c r="BC90" i="3"/>
  <c r="BC91" i="3"/>
  <c r="BC95" i="3"/>
  <c r="BC96" i="3"/>
  <c r="BC97" i="3"/>
  <c r="BC98" i="3"/>
  <c r="BC102" i="3"/>
  <c r="BC103" i="3"/>
  <c r="BC104" i="3"/>
  <c r="BC106" i="3"/>
  <c r="BC107" i="3"/>
  <c r="BC108" i="3"/>
  <c r="BC109" i="3"/>
  <c r="BC110" i="3"/>
  <c r="BC111" i="3"/>
  <c r="BC113" i="3"/>
  <c r="BC114" i="3"/>
  <c r="BC115" i="3"/>
  <c r="BC116" i="3"/>
  <c r="BC117" i="3"/>
  <c r="BC119" i="3"/>
  <c r="BC120" i="3"/>
  <c r="BC121" i="3"/>
  <c r="BC123" i="3"/>
  <c r="BC124" i="3"/>
  <c r="BC125" i="3"/>
  <c r="BC126" i="3"/>
  <c r="BC128" i="3"/>
  <c r="BC129" i="3"/>
  <c r="BC130" i="3"/>
  <c r="BC131" i="3"/>
  <c r="BC132" i="3"/>
  <c r="BC133" i="3"/>
  <c r="BC134" i="3"/>
  <c r="BC135" i="3"/>
  <c r="BC136" i="3"/>
  <c r="BC137" i="3"/>
  <c r="BC138" i="3"/>
  <c r="BC141" i="3"/>
  <c r="BC142" i="3"/>
  <c r="BC143" i="3"/>
  <c r="BC144" i="3"/>
  <c r="BC145" i="3"/>
  <c r="BC146" i="3"/>
  <c r="BC147" i="3"/>
  <c r="BC148" i="3"/>
  <c r="E25" i="65"/>
  <c r="F25" i="65"/>
  <c r="C25" i="65"/>
  <c r="D25" i="65"/>
  <c r="B25" i="65"/>
  <c r="BQ85" i="3" l="1"/>
  <c r="W85" i="3"/>
  <c r="AO9" i="3"/>
  <c r="W9" i="3" s="1"/>
  <c r="BO26" i="3"/>
  <c r="BF85" i="3"/>
  <c r="BQ119" i="3"/>
  <c r="BE119" i="3"/>
  <c r="BF87" i="3"/>
  <c r="BN92" i="3"/>
  <c r="BN41" i="3"/>
  <c r="BL71" i="3"/>
  <c r="BN78" i="3"/>
  <c r="BN85" i="3"/>
  <c r="BJ85" i="3"/>
  <c r="BI85" i="3"/>
  <c r="BK85" i="3"/>
  <c r="BG85" i="3"/>
  <c r="BM85" i="3"/>
  <c r="BO8" i="3"/>
  <c r="Y8" i="3"/>
  <c r="Z8" i="3" s="1"/>
  <c r="BD31" i="3"/>
  <c r="BE31" i="3"/>
  <c r="BF31" i="3"/>
  <c r="BG31" i="3"/>
  <c r="BH31" i="3"/>
  <c r="BI31" i="3"/>
  <c r="BJ31" i="3"/>
  <c r="BK31" i="3"/>
  <c r="BL31" i="3"/>
  <c r="BM31" i="3"/>
  <c r="BN31" i="3"/>
  <c r="BF32" i="3"/>
  <c r="BG32" i="3"/>
  <c r="BH32" i="3"/>
  <c r="BI32" i="3"/>
  <c r="BJ32" i="3"/>
  <c r="BK32" i="3"/>
  <c r="BL32" i="3"/>
  <c r="BM32" i="3"/>
  <c r="BN32" i="3"/>
  <c r="Y26" i="3" l="1"/>
  <c r="X26" i="3"/>
  <c r="Z26" i="3" l="1"/>
  <c r="BN128" i="3"/>
  <c r="AR41" i="3"/>
  <c r="BE41" i="3" s="1"/>
  <c r="AQ29" i="3"/>
  <c r="BD29" i="3" s="1"/>
  <c r="AP29" i="3"/>
  <c r="W29" i="3" l="1"/>
  <c r="BQ29" i="3"/>
  <c r="BC29" i="3"/>
  <c r="BN142" i="3"/>
  <c r="BM142" i="3"/>
  <c r="BL142" i="3"/>
  <c r="BK142" i="3"/>
  <c r="BJ142" i="3"/>
  <c r="BI142" i="3" l="1"/>
  <c r="AN147" i="3"/>
  <c r="BB147" i="3"/>
  <c r="BA39" i="3"/>
  <c r="BO147" i="3" l="1"/>
  <c r="AP34" i="3"/>
  <c r="BC34" i="3" l="1"/>
  <c r="Y147" i="3"/>
  <c r="AP118" i="3"/>
  <c r="W118" i="3" s="1"/>
  <c r="BQ118" i="3" l="1"/>
  <c r="BC118" i="3"/>
  <c r="X147" i="3"/>
  <c r="Z147" i="3" s="1"/>
  <c r="K22" i="3" l="1"/>
  <c r="AN22" i="3"/>
  <c r="BB22" i="3"/>
  <c r="K30" i="3"/>
  <c r="BB30" i="3"/>
  <c r="K31" i="3"/>
  <c r="BB31" i="3"/>
  <c r="K32" i="3"/>
  <c r="BB32" i="3"/>
  <c r="BB4" i="3"/>
  <c r="BB5" i="3"/>
  <c r="BB6" i="3"/>
  <c r="BB7" i="3"/>
  <c r="BB9" i="3"/>
  <c r="BB10" i="3"/>
  <c r="BB12" i="3"/>
  <c r="BB13" i="3"/>
  <c r="BB14" i="3"/>
  <c r="BB15" i="3"/>
  <c r="BB16" i="3"/>
  <c r="BB17" i="3"/>
  <c r="BB18" i="3"/>
  <c r="BB19" i="3"/>
  <c r="BB20" i="3"/>
  <c r="BB21" i="3"/>
  <c r="BB23" i="3"/>
  <c r="BB24" i="3"/>
  <c r="BB25" i="3"/>
  <c r="BB27" i="3"/>
  <c r="BB28" i="3"/>
  <c r="BB29" i="3"/>
  <c r="BB40" i="3"/>
  <c r="BB43" i="3"/>
  <c r="BB44" i="3"/>
  <c r="BB45" i="3"/>
  <c r="BB46" i="3"/>
  <c r="BB47" i="3"/>
  <c r="BB48" i="3"/>
  <c r="BB49" i="3"/>
  <c r="BB50" i="3"/>
  <c r="BB51" i="3"/>
  <c r="BB52" i="3"/>
  <c r="BB53" i="3"/>
  <c r="BB54" i="3"/>
  <c r="BB55" i="3"/>
  <c r="BB56" i="3"/>
  <c r="BB57" i="3"/>
  <c r="BB58" i="3"/>
  <c r="BB62" i="3"/>
  <c r="BB63" i="3"/>
  <c r="BB64" i="3"/>
  <c r="BB65" i="3"/>
  <c r="BB66" i="3"/>
  <c r="BB67" i="3"/>
  <c r="BB69" i="3"/>
  <c r="BB70" i="3"/>
  <c r="BB71" i="3"/>
  <c r="BB72" i="3"/>
  <c r="BB73" i="3"/>
  <c r="BB74" i="3"/>
  <c r="BB75" i="3"/>
  <c r="BB77" i="3"/>
  <c r="BB78" i="3"/>
  <c r="BB79" i="3"/>
  <c r="BB80" i="3"/>
  <c r="BB81" i="3"/>
  <c r="BB83" i="3"/>
  <c r="BB84" i="3"/>
  <c r="BB85" i="3"/>
  <c r="BB86" i="3"/>
  <c r="BB87" i="3"/>
  <c r="BB88" i="3"/>
  <c r="BB89" i="3"/>
  <c r="BB90" i="3"/>
  <c r="BB91" i="3"/>
  <c r="BB95" i="3"/>
  <c r="BB96" i="3"/>
  <c r="BB97" i="3"/>
  <c r="BB98" i="3"/>
  <c r="BB101" i="3"/>
  <c r="BB102" i="3"/>
  <c r="BB103" i="3"/>
  <c r="BB104" i="3"/>
  <c r="BB106" i="3"/>
  <c r="BB107" i="3"/>
  <c r="BB108" i="3"/>
  <c r="BB109" i="3"/>
  <c r="BB110" i="3"/>
  <c r="BB111" i="3"/>
  <c r="BB112" i="3"/>
  <c r="BB113" i="3"/>
  <c r="BB114" i="3"/>
  <c r="BB115" i="3"/>
  <c r="BB116" i="3"/>
  <c r="BB117" i="3"/>
  <c r="BB119" i="3"/>
  <c r="BB120" i="3"/>
  <c r="BB121" i="3"/>
  <c r="BB123" i="3"/>
  <c r="BB124" i="3"/>
  <c r="BB125" i="3"/>
  <c r="BB126" i="3"/>
  <c r="BB128" i="3"/>
  <c r="BB129" i="3"/>
  <c r="BB130" i="3"/>
  <c r="BB131" i="3"/>
  <c r="BB132" i="3"/>
  <c r="BB133" i="3"/>
  <c r="BB134" i="3"/>
  <c r="BB135" i="3"/>
  <c r="BB136" i="3"/>
  <c r="BB137" i="3"/>
  <c r="BB138" i="3"/>
  <c r="BB141" i="3"/>
  <c r="BB142" i="3"/>
  <c r="BB143" i="3"/>
  <c r="BB144" i="3"/>
  <c r="BB145" i="3"/>
  <c r="BB146" i="3"/>
  <c r="BB148" i="3"/>
  <c r="AN6" i="3"/>
  <c r="AN7" i="3"/>
  <c r="AN10" i="3"/>
  <c r="AN13" i="3"/>
  <c r="AN14" i="3"/>
  <c r="AN15" i="3"/>
  <c r="AN17" i="3"/>
  <c r="AN18" i="3"/>
  <c r="AN19" i="3"/>
  <c r="AN20" i="3"/>
  <c r="AN21" i="3"/>
  <c r="AN23" i="3"/>
  <c r="AN24" i="3"/>
  <c r="AN25" i="3"/>
  <c r="AN35" i="3"/>
  <c r="AN36" i="3"/>
  <c r="AN40" i="3"/>
  <c r="AN44" i="3"/>
  <c r="AN45" i="3"/>
  <c r="AN46" i="3"/>
  <c r="AN47" i="3"/>
  <c r="AN48" i="3"/>
  <c r="AN49" i="3"/>
  <c r="AN50" i="3"/>
  <c r="AN51" i="3"/>
  <c r="AN52" i="3"/>
  <c r="AN53" i="3"/>
  <c r="AN54" i="3"/>
  <c r="AN55" i="3"/>
  <c r="AN56" i="3"/>
  <c r="AN57" i="3"/>
  <c r="AN58" i="3"/>
  <c r="AN62" i="3"/>
  <c r="AN63" i="3"/>
  <c r="AN64" i="3"/>
  <c r="AN65" i="3"/>
  <c r="AN66" i="3"/>
  <c r="AN67" i="3"/>
  <c r="AN69" i="3"/>
  <c r="AN70" i="3"/>
  <c r="AN71" i="3"/>
  <c r="AN72" i="3"/>
  <c r="AN73" i="3"/>
  <c r="AN74" i="3"/>
  <c r="AN75" i="3"/>
  <c r="AN77" i="3"/>
  <c r="AN78" i="3"/>
  <c r="AN79" i="3"/>
  <c r="AN80" i="3"/>
  <c r="AN81" i="3"/>
  <c r="AN83" i="3"/>
  <c r="AN84" i="3"/>
  <c r="AN85" i="3"/>
  <c r="AN86" i="3"/>
  <c r="AN87" i="3"/>
  <c r="AN88" i="3"/>
  <c r="AN89" i="3"/>
  <c r="AN97" i="3"/>
  <c r="AN102" i="3"/>
  <c r="AN103" i="3"/>
  <c r="AN106" i="3"/>
  <c r="AN108" i="3"/>
  <c r="AN109" i="3"/>
  <c r="AN110" i="3"/>
  <c r="AN111" i="3"/>
  <c r="AN113" i="3"/>
  <c r="AN114" i="3"/>
  <c r="AN115" i="3"/>
  <c r="AN116" i="3"/>
  <c r="AN117" i="3"/>
  <c r="AN118" i="3"/>
  <c r="AN119" i="3"/>
  <c r="AN120" i="3"/>
  <c r="AN124" i="3"/>
  <c r="AN125" i="3"/>
  <c r="AN126" i="3"/>
  <c r="AN132" i="3"/>
  <c r="AN133" i="3"/>
  <c r="AN134" i="3"/>
  <c r="AN135" i="3"/>
  <c r="AN136" i="3"/>
  <c r="AN137" i="3"/>
  <c r="AN138" i="3"/>
  <c r="AN141" i="3"/>
  <c r="AN142" i="3"/>
  <c r="AN143" i="3"/>
  <c r="AN144" i="3"/>
  <c r="AN145" i="3"/>
  <c r="AN146" i="3"/>
  <c r="AN148" i="3"/>
  <c r="AM105" i="3"/>
  <c r="AO105" i="3" s="1"/>
  <c r="W105" i="3" s="1"/>
  <c r="AM104" i="3"/>
  <c r="AO104" i="3" s="1"/>
  <c r="W104" i="3" s="1"/>
  <c r="BN94" i="3"/>
  <c r="AM11" i="3"/>
  <c r="AO11" i="3" s="1"/>
  <c r="AC112" i="3"/>
  <c r="BD112" i="3" s="1"/>
  <c r="AD112" i="3"/>
  <c r="BE112" i="3" s="1"/>
  <c r="AE112" i="3"/>
  <c r="AF112" i="3"/>
  <c r="AG112" i="3"/>
  <c r="AH112" i="3"/>
  <c r="BI112" i="3" s="1"/>
  <c r="AI112" i="3"/>
  <c r="BJ112" i="3" s="1"/>
  <c r="AJ112" i="3"/>
  <c r="BK112" i="3" s="1"/>
  <c r="AK112" i="3"/>
  <c r="BL112" i="3" s="1"/>
  <c r="AL112" i="3"/>
  <c r="BM112" i="3" s="1"/>
  <c r="AM112" i="3"/>
  <c r="BN112" i="3" s="1"/>
  <c r="AB112" i="3"/>
  <c r="BC112" i="3" s="1"/>
  <c r="AN130" i="3"/>
  <c r="AN129" i="3"/>
  <c r="AN128" i="3"/>
  <c r="AC101" i="3"/>
  <c r="BD101" i="3" s="1"/>
  <c r="AD101" i="3"/>
  <c r="BE101" i="3" s="1"/>
  <c r="AE101" i="3"/>
  <c r="BF101" i="3" s="1"/>
  <c r="AF101" i="3"/>
  <c r="AG101" i="3"/>
  <c r="AH101" i="3"/>
  <c r="BI101" i="3" s="1"/>
  <c r="AI101" i="3"/>
  <c r="BJ101" i="3" s="1"/>
  <c r="AJ101" i="3"/>
  <c r="BK101" i="3" s="1"/>
  <c r="AK101" i="3"/>
  <c r="BL101" i="3" s="1"/>
  <c r="AL101" i="3"/>
  <c r="BM101" i="3" s="1"/>
  <c r="AM101" i="3"/>
  <c r="BN101" i="3" s="1"/>
  <c r="AB101" i="3"/>
  <c r="BC101" i="3" s="1"/>
  <c r="AN92" i="3"/>
  <c r="BH112" i="3" l="1"/>
  <c r="AO112" i="3"/>
  <c r="W112" i="3" s="1"/>
  <c r="BH101" i="3"/>
  <c r="AO101" i="3"/>
  <c r="W101" i="3" s="1"/>
  <c r="BF112" i="3"/>
  <c r="BG101" i="3"/>
  <c r="BG112" i="3"/>
  <c r="AN11" i="3"/>
  <c r="BN11" i="3"/>
  <c r="AN104" i="3"/>
  <c r="BN104" i="3"/>
  <c r="BO104" i="3" s="1"/>
  <c r="BN105" i="3"/>
  <c r="BO22" i="3"/>
  <c r="AN31" i="3"/>
  <c r="AN32" i="3"/>
  <c r="AN30" i="3"/>
  <c r="BO31" i="3"/>
  <c r="BO30" i="3"/>
  <c r="AN105" i="3"/>
  <c r="BO130" i="3"/>
  <c r="BO129" i="3"/>
  <c r="BO128" i="3"/>
  <c r="BO10" i="3"/>
  <c r="BO65" i="3"/>
  <c r="BO97" i="3"/>
  <c r="BO146" i="3"/>
  <c r="BO142" i="3"/>
  <c r="BO14" i="3"/>
  <c r="BO95" i="3"/>
  <c r="BO81" i="3"/>
  <c r="BO138" i="3"/>
  <c r="BO45" i="3"/>
  <c r="BO96" i="3"/>
  <c r="BO117" i="3"/>
  <c r="BO109" i="3"/>
  <c r="BO57" i="3"/>
  <c r="BO53" i="3"/>
  <c r="BO49" i="3"/>
  <c r="BO91" i="3"/>
  <c r="BO125" i="3"/>
  <c r="BO113" i="3"/>
  <c r="BO89" i="3"/>
  <c r="BO85" i="3"/>
  <c r="BO77" i="3"/>
  <c r="BO73" i="3"/>
  <c r="BO69" i="3"/>
  <c r="BO18" i="3"/>
  <c r="BO134" i="3"/>
  <c r="BO145" i="3"/>
  <c r="BO141" i="3"/>
  <c r="BO137" i="3"/>
  <c r="BO133" i="3"/>
  <c r="BO124" i="3"/>
  <c r="BO120" i="3"/>
  <c r="BO116" i="3"/>
  <c r="BO108" i="3"/>
  <c r="BO88" i="3"/>
  <c r="BO84" i="3"/>
  <c r="BO80" i="3"/>
  <c r="BO72" i="3"/>
  <c r="BO64" i="3"/>
  <c r="BO56" i="3"/>
  <c r="BO52" i="3"/>
  <c r="BO48" i="3"/>
  <c r="BO44" i="3"/>
  <c r="BO40" i="3"/>
  <c r="BO25" i="3"/>
  <c r="BO21" i="3"/>
  <c r="BO17" i="3"/>
  <c r="BO13" i="3"/>
  <c r="BO131" i="3"/>
  <c r="BO90" i="3"/>
  <c r="BO148" i="3"/>
  <c r="BO144" i="3"/>
  <c r="BO136" i="3"/>
  <c r="BO132" i="3"/>
  <c r="BO119" i="3"/>
  <c r="BO115" i="3"/>
  <c r="BO111" i="3"/>
  <c r="BO103" i="3"/>
  <c r="BO87" i="3"/>
  <c r="BO83" i="3"/>
  <c r="BO79" i="3"/>
  <c r="BO75" i="3"/>
  <c r="BO71" i="3"/>
  <c r="BO67" i="3"/>
  <c r="BO63" i="3"/>
  <c r="BO55" i="3"/>
  <c r="BO51" i="3"/>
  <c r="BO47" i="3"/>
  <c r="BO24" i="3"/>
  <c r="BO20" i="3"/>
  <c r="BO7" i="3"/>
  <c r="BO29" i="3"/>
  <c r="BO143" i="3"/>
  <c r="BO135" i="3"/>
  <c r="BO126" i="3"/>
  <c r="BO114" i="3"/>
  <c r="BO110" i="3"/>
  <c r="BO106" i="3"/>
  <c r="BO102" i="3"/>
  <c r="BO86" i="3"/>
  <c r="BO78" i="3"/>
  <c r="BO74" i="3"/>
  <c r="BO70" i="3"/>
  <c r="BO66" i="3"/>
  <c r="BO62" i="3"/>
  <c r="BO58" i="3"/>
  <c r="BO54" i="3"/>
  <c r="BO50" i="3"/>
  <c r="BO46" i="3"/>
  <c r="BO23" i="3"/>
  <c r="BO19" i="3"/>
  <c r="BO15" i="3"/>
  <c r="BO6" i="3"/>
  <c r="AN131" i="3"/>
  <c r="AN139" i="3"/>
  <c r="AN61" i="3"/>
  <c r="AN96" i="3"/>
  <c r="AN91" i="3"/>
  <c r="AN95" i="3"/>
  <c r="AN101" i="3"/>
  <c r="AN29" i="3"/>
  <c r="AN140" i="3"/>
  <c r="AN112" i="3"/>
  <c r="AN90" i="3"/>
  <c r="BO112" i="3" l="1"/>
  <c r="BO101" i="3"/>
  <c r="Y31" i="3"/>
  <c r="X22" i="3"/>
  <c r="Y22" i="3"/>
  <c r="BO32" i="3"/>
  <c r="X31" i="3"/>
  <c r="X30" i="3"/>
  <c r="Y30" i="3"/>
  <c r="Z31" i="3" l="1"/>
  <c r="Y32" i="3"/>
  <c r="Z22" i="3"/>
  <c r="Z30" i="3"/>
  <c r="AN76" i="3"/>
  <c r="AC12" i="3"/>
  <c r="AD12" i="3"/>
  <c r="AE12" i="3"/>
  <c r="AF12" i="3"/>
  <c r="AG12" i="3"/>
  <c r="AH12" i="3"/>
  <c r="AI12" i="3"/>
  <c r="AJ12" i="3"/>
  <c r="AK12" i="3"/>
  <c r="AL12" i="3"/>
  <c r="AM12" i="3"/>
  <c r="AB12" i="3"/>
  <c r="AC28" i="3"/>
  <c r="BD28" i="3" s="1"/>
  <c r="AB28" i="3"/>
  <c r="BC28" i="3" s="1"/>
  <c r="BD9" i="3"/>
  <c r="BE9" i="3"/>
  <c r="BG9" i="3"/>
  <c r="BH9" i="3"/>
  <c r="BI9" i="3"/>
  <c r="BJ9" i="3"/>
  <c r="BK9" i="3"/>
  <c r="BL9" i="3"/>
  <c r="BM9" i="3"/>
  <c r="BN9" i="3"/>
  <c r="BC9" i="3"/>
  <c r="BN4" i="3"/>
  <c r="BD4" i="3"/>
  <c r="BC4" i="3"/>
  <c r="AO12" i="3" l="1"/>
  <c r="W12" i="3" s="1"/>
  <c r="BM12" i="3"/>
  <c r="BE12" i="3"/>
  <c r="BI12" i="3"/>
  <c r="BL12" i="3"/>
  <c r="BH12" i="3"/>
  <c r="BD12" i="3"/>
  <c r="BC12" i="3"/>
  <c r="BK12" i="3"/>
  <c r="BN12" i="3"/>
  <c r="BJ12" i="3"/>
  <c r="BF12" i="3"/>
  <c r="BG12" i="3"/>
  <c r="BF9" i="3"/>
  <c r="X32" i="3"/>
  <c r="Z32" i="3" s="1"/>
  <c r="AN9" i="3"/>
  <c r="AN28" i="3"/>
  <c r="AN5" i="3"/>
  <c r="AN12" i="3"/>
  <c r="AN16" i="3"/>
  <c r="AN27" i="3"/>
  <c r="BA140" i="3"/>
  <c r="BN140" i="3" s="1"/>
  <c r="AZ140" i="3"/>
  <c r="BM140" i="3" s="1"/>
  <c r="AY140" i="3"/>
  <c r="BL140" i="3" s="1"/>
  <c r="AX140" i="3"/>
  <c r="BK140" i="3" s="1"/>
  <c r="AW140" i="3"/>
  <c r="BJ140" i="3" s="1"/>
  <c r="AV140" i="3"/>
  <c r="BI140" i="3" s="1"/>
  <c r="AU140" i="3"/>
  <c r="BH140" i="3" s="1"/>
  <c r="AT140" i="3"/>
  <c r="BG140" i="3" s="1"/>
  <c r="AS140" i="3"/>
  <c r="BF140" i="3" s="1"/>
  <c r="AR140" i="3"/>
  <c r="BE140" i="3" s="1"/>
  <c r="AQ140" i="3"/>
  <c r="BD140" i="3" s="1"/>
  <c r="AP140" i="3"/>
  <c r="BA139" i="3"/>
  <c r="BN139" i="3" s="1"/>
  <c r="AZ139" i="3"/>
  <c r="BM139" i="3" s="1"/>
  <c r="AY139" i="3"/>
  <c r="BL139" i="3" s="1"/>
  <c r="AX139" i="3"/>
  <c r="BK139" i="3" s="1"/>
  <c r="AW139" i="3"/>
  <c r="BJ139" i="3" s="1"/>
  <c r="AV139" i="3"/>
  <c r="BI139" i="3" s="1"/>
  <c r="AU139" i="3"/>
  <c r="BH139" i="3" s="1"/>
  <c r="AT139" i="3"/>
  <c r="BG139" i="3" s="1"/>
  <c r="AS139" i="3"/>
  <c r="BF139" i="3" s="1"/>
  <c r="AR139" i="3"/>
  <c r="BE139" i="3" s="1"/>
  <c r="AQ139" i="3"/>
  <c r="BD139" i="3" s="1"/>
  <c r="AP139" i="3"/>
  <c r="AX122" i="3"/>
  <c r="AW122" i="3"/>
  <c r="AV122" i="3"/>
  <c r="AU122" i="3"/>
  <c r="AT122" i="3"/>
  <c r="AS122" i="3"/>
  <c r="AR122" i="3"/>
  <c r="AQ122" i="3"/>
  <c r="AP122" i="3"/>
  <c r="BA100" i="3"/>
  <c r="AZ100" i="3"/>
  <c r="AY100" i="3"/>
  <c r="AX100" i="3"/>
  <c r="AW100" i="3"/>
  <c r="AV100" i="3"/>
  <c r="AU100" i="3"/>
  <c r="AT100" i="3"/>
  <c r="AS100" i="3"/>
  <c r="AR100" i="3"/>
  <c r="AQ100" i="3"/>
  <c r="AP100" i="3"/>
  <c r="AV99" i="3"/>
  <c r="BI99" i="3" s="1"/>
  <c r="AU99" i="3"/>
  <c r="BH99" i="3" s="1"/>
  <c r="AT99" i="3"/>
  <c r="BG99" i="3" s="1"/>
  <c r="AS99" i="3"/>
  <c r="BF99" i="3" s="1"/>
  <c r="AR99" i="3"/>
  <c r="BE99" i="3" s="1"/>
  <c r="AQ99" i="3"/>
  <c r="BD99" i="3" s="1"/>
  <c r="AP99" i="3"/>
  <c r="AT94" i="3"/>
  <c r="AS94" i="3"/>
  <c r="AR94" i="3"/>
  <c r="AQ94" i="3"/>
  <c r="AP94" i="3"/>
  <c r="AP92" i="3"/>
  <c r="W92" i="3" s="1"/>
  <c r="AW82" i="3"/>
  <c r="AV82" i="3"/>
  <c r="AU82" i="3"/>
  <c r="AT82" i="3"/>
  <c r="AS82" i="3"/>
  <c r="AR82" i="3"/>
  <c r="AQ82" i="3"/>
  <c r="AP82" i="3"/>
  <c r="AU76" i="3"/>
  <c r="BH76" i="3" s="1"/>
  <c r="AT76" i="3"/>
  <c r="BG76" i="3" s="1"/>
  <c r="AS76" i="3"/>
  <c r="BF76" i="3" s="1"/>
  <c r="AR76" i="3"/>
  <c r="BE76" i="3" s="1"/>
  <c r="AQ76" i="3"/>
  <c r="BD76" i="3" s="1"/>
  <c r="AP76" i="3"/>
  <c r="AX68" i="3"/>
  <c r="AW68" i="3"/>
  <c r="AV68" i="3"/>
  <c r="AU68" i="3"/>
  <c r="AT68" i="3"/>
  <c r="AS68" i="3"/>
  <c r="AR68" i="3"/>
  <c r="AQ68" i="3"/>
  <c r="AP68" i="3"/>
  <c r="AZ61" i="3"/>
  <c r="BM61" i="3" s="1"/>
  <c r="AY61" i="3"/>
  <c r="BL61" i="3" s="1"/>
  <c r="AX61" i="3"/>
  <c r="BK61" i="3" s="1"/>
  <c r="AW61" i="3"/>
  <c r="BJ61" i="3" s="1"/>
  <c r="AV61" i="3"/>
  <c r="BI61" i="3" s="1"/>
  <c r="AU61" i="3"/>
  <c r="BH61" i="3" s="1"/>
  <c r="AT61" i="3"/>
  <c r="BG61" i="3" s="1"/>
  <c r="AS61" i="3"/>
  <c r="BF61" i="3" s="1"/>
  <c r="AR61" i="3"/>
  <c r="BE61" i="3" s="1"/>
  <c r="AQ61" i="3"/>
  <c r="BD61" i="3" s="1"/>
  <c r="AP61" i="3"/>
  <c r="AT60" i="3"/>
  <c r="BG60" i="3" s="1"/>
  <c r="AS60" i="3"/>
  <c r="BF60" i="3" s="1"/>
  <c r="AR60" i="3"/>
  <c r="BE60" i="3" s="1"/>
  <c r="AQ60" i="3"/>
  <c r="BD60" i="3" s="1"/>
  <c r="AP60" i="3"/>
  <c r="AT59" i="3"/>
  <c r="AS59" i="3"/>
  <c r="AR59" i="3"/>
  <c r="AQ59" i="3"/>
  <c r="AP59" i="3"/>
  <c r="AV42" i="3"/>
  <c r="AU42" i="3"/>
  <c r="AT42" i="3"/>
  <c r="AS42" i="3"/>
  <c r="AR42" i="3"/>
  <c r="AQ42" i="3"/>
  <c r="AP42" i="3"/>
  <c r="AQ41" i="3"/>
  <c r="BD41" i="3" s="1"/>
  <c r="AP41" i="3"/>
  <c r="W41" i="3" s="1"/>
  <c r="AZ39" i="3"/>
  <c r="AY39" i="3"/>
  <c r="AX39" i="3"/>
  <c r="AW39" i="3"/>
  <c r="AV39" i="3"/>
  <c r="AU39" i="3"/>
  <c r="AT39" i="3"/>
  <c r="AS39" i="3"/>
  <c r="AR39" i="3"/>
  <c r="AT38" i="3"/>
  <c r="AS38" i="3"/>
  <c r="AR38" i="3"/>
  <c r="AQ38" i="3"/>
  <c r="AP38" i="3"/>
  <c r="AU37" i="3"/>
  <c r="AT37" i="3"/>
  <c r="AS37" i="3"/>
  <c r="AR37" i="3"/>
  <c r="AQ37" i="3"/>
  <c r="AP37" i="3"/>
  <c r="AP36" i="3"/>
  <c r="W36" i="3" s="1"/>
  <c r="BA35" i="3"/>
  <c r="BN35" i="3" s="1"/>
  <c r="AZ35" i="3"/>
  <c r="BM35" i="3" s="1"/>
  <c r="AY35" i="3"/>
  <c r="BL35" i="3" s="1"/>
  <c r="AX35" i="3"/>
  <c r="BK35" i="3" s="1"/>
  <c r="AW35" i="3"/>
  <c r="BJ35" i="3" s="1"/>
  <c r="AV35" i="3"/>
  <c r="BI35" i="3" s="1"/>
  <c r="AU35" i="3"/>
  <c r="BH35" i="3" s="1"/>
  <c r="AT35" i="3"/>
  <c r="BG35" i="3" s="1"/>
  <c r="AS35" i="3"/>
  <c r="BF35" i="3" s="1"/>
  <c r="AR35" i="3"/>
  <c r="BE35" i="3" s="1"/>
  <c r="AQ35" i="3"/>
  <c r="BD35" i="3" s="1"/>
  <c r="AP35" i="3"/>
  <c r="BE34" i="3"/>
  <c r="AQ34" i="3"/>
  <c r="W34" i="3" s="1"/>
  <c r="AP11" i="3"/>
  <c r="W11" i="3" s="1"/>
  <c r="AT3" i="3"/>
  <c r="AS3" i="3"/>
  <c r="AR3" i="3"/>
  <c r="AQ3" i="3"/>
  <c r="AP3" i="3"/>
  <c r="AT2" i="3"/>
  <c r="AS2" i="3"/>
  <c r="AR2" i="3"/>
  <c r="AQ2" i="3"/>
  <c r="AP2" i="3"/>
  <c r="W59" i="3" l="1"/>
  <c r="W2" i="3"/>
  <c r="W60" i="3"/>
  <c r="W94" i="3"/>
  <c r="W3" i="3"/>
  <c r="W35" i="3"/>
  <c r="W61" i="3"/>
  <c r="W76" i="3"/>
  <c r="W139" i="3"/>
  <c r="W140" i="3"/>
  <c r="BQ41" i="3"/>
  <c r="AQ150" i="3"/>
  <c r="BQ3" i="3"/>
  <c r="BQ39" i="3"/>
  <c r="BQ140" i="3"/>
  <c r="BQ36" i="3"/>
  <c r="BQ61" i="3"/>
  <c r="BQ76" i="3"/>
  <c r="BQ139" i="3"/>
  <c r="AR150" i="3"/>
  <c r="BQ11" i="3"/>
  <c r="BQ37" i="3"/>
  <c r="BQ34" i="3"/>
  <c r="BQ59" i="3"/>
  <c r="BQ82" i="3"/>
  <c r="BQ92" i="3"/>
  <c r="BQ35" i="3"/>
  <c r="BC99" i="3"/>
  <c r="BQ99" i="3"/>
  <c r="AS150" i="3"/>
  <c r="AP150" i="3"/>
  <c r="BQ2" i="3"/>
  <c r="AT150" i="3"/>
  <c r="BQ38" i="3"/>
  <c r="BQ42" i="3"/>
  <c r="BQ60" i="3"/>
  <c r="BQ68" i="3"/>
  <c r="BQ94" i="3"/>
  <c r="BQ100" i="3"/>
  <c r="BQ122" i="3"/>
  <c r="BD34" i="3"/>
  <c r="BC11" i="3"/>
  <c r="BO11" i="3" s="1"/>
  <c r="BC41" i="3"/>
  <c r="BC105" i="3"/>
  <c r="BO105" i="3" s="1"/>
  <c r="BC92" i="3"/>
  <c r="BO92" i="3" s="1"/>
  <c r="AU38" i="3"/>
  <c r="AU150" i="3" s="1"/>
  <c r="BC60" i="3"/>
  <c r="BC139" i="3"/>
  <c r="BC140" i="3"/>
  <c r="BC35" i="3"/>
  <c r="BC36" i="3"/>
  <c r="BO36" i="3" s="1"/>
  <c r="BC61" i="3"/>
  <c r="BC76" i="3"/>
  <c r="BO27" i="3"/>
  <c r="BO9" i="3"/>
  <c r="BO12" i="3"/>
  <c r="BO5" i="3"/>
  <c r="BB105" i="3"/>
  <c r="BB92" i="3"/>
  <c r="BB118" i="3"/>
  <c r="BO118" i="3"/>
  <c r="BB11" i="3"/>
  <c r="BB36" i="3"/>
  <c r="BO16" i="3"/>
  <c r="BO28" i="3"/>
  <c r="BB59" i="3"/>
  <c r="BB3" i="3"/>
  <c r="BB82" i="3"/>
  <c r="BB100" i="3"/>
  <c r="BB94" i="3"/>
  <c r="BB99" i="3"/>
  <c r="BB2" i="3"/>
  <c r="BB35" i="3"/>
  <c r="BB39" i="3"/>
  <c r="BB42" i="3"/>
  <c r="BB60" i="3"/>
  <c r="BB68" i="3"/>
  <c r="BB93" i="3"/>
  <c r="BB122" i="3"/>
  <c r="BB34" i="3"/>
  <c r="BB37" i="3"/>
  <c r="BB41" i="3"/>
  <c r="BB61" i="3"/>
  <c r="BB76" i="3"/>
  <c r="BB139" i="3"/>
  <c r="BB140" i="3"/>
  <c r="BQ150" i="3" l="1"/>
  <c r="AV38" i="3"/>
  <c r="AV150" i="3" s="1"/>
  <c r="BO140" i="3"/>
  <c r="BO76" i="3"/>
  <c r="BO139" i="3"/>
  <c r="BO61" i="3"/>
  <c r="BO35" i="3"/>
  <c r="AW38" i="3" l="1"/>
  <c r="AW150" i="3" s="1"/>
  <c r="AX38" i="3" l="1"/>
  <c r="AX150" i="3" s="1"/>
  <c r="BO121" i="3"/>
  <c r="AN121" i="3"/>
  <c r="AY38" i="3" l="1"/>
  <c r="AY150" i="3" s="1"/>
  <c r="AZ38" i="3" l="1"/>
  <c r="AZ150" i="3" s="1"/>
  <c r="X5" i="3"/>
  <c r="X6" i="3"/>
  <c r="X7" i="3"/>
  <c r="X9" i="3"/>
  <c r="X12" i="3"/>
  <c r="X13" i="3"/>
  <c r="X14" i="3"/>
  <c r="X15" i="3"/>
  <c r="X16" i="3"/>
  <c r="X17" i="3"/>
  <c r="X18" i="3"/>
  <c r="X19" i="3"/>
  <c r="X20" i="3"/>
  <c r="X21" i="3"/>
  <c r="X27" i="3"/>
  <c r="X28" i="3"/>
  <c r="X44" i="3"/>
  <c r="X45" i="3"/>
  <c r="X46" i="3"/>
  <c r="X47" i="3"/>
  <c r="X48" i="3"/>
  <c r="X49" i="3"/>
  <c r="X50" i="3"/>
  <c r="X51" i="3"/>
  <c r="X52" i="3"/>
  <c r="X53" i="3"/>
  <c r="X54" i="3"/>
  <c r="X55" i="3"/>
  <c r="X56" i="3"/>
  <c r="X57" i="3"/>
  <c r="X58" i="3"/>
  <c r="X62" i="3"/>
  <c r="X64" i="3"/>
  <c r="X65" i="3"/>
  <c r="X66" i="3"/>
  <c r="X67" i="3"/>
  <c r="X69" i="3"/>
  <c r="X70" i="3"/>
  <c r="X71" i="3"/>
  <c r="X72" i="3"/>
  <c r="X73" i="3"/>
  <c r="X74" i="3"/>
  <c r="X75" i="3"/>
  <c r="X77" i="3"/>
  <c r="X78" i="3"/>
  <c r="X79" i="3"/>
  <c r="X80" i="3"/>
  <c r="X81" i="3"/>
  <c r="X83" i="3"/>
  <c r="X84" i="3"/>
  <c r="X85" i="3"/>
  <c r="X86" i="3"/>
  <c r="X87" i="3"/>
  <c r="X88" i="3"/>
  <c r="X89" i="3"/>
  <c r="X90" i="3"/>
  <c r="X91" i="3"/>
  <c r="X95" i="3"/>
  <c r="X96" i="3"/>
  <c r="X97" i="3"/>
  <c r="X101" i="3"/>
  <c r="X102" i="3"/>
  <c r="X103" i="3"/>
  <c r="X104" i="3"/>
  <c r="X106" i="3"/>
  <c r="X108" i="3"/>
  <c r="X109" i="3"/>
  <c r="X110" i="3"/>
  <c r="X111" i="3"/>
  <c r="X112" i="3"/>
  <c r="X113" i="3"/>
  <c r="X114" i="3"/>
  <c r="X115" i="3"/>
  <c r="X116" i="3"/>
  <c r="X117" i="3"/>
  <c r="X119" i="3"/>
  <c r="X120" i="3"/>
  <c r="X121" i="3"/>
  <c r="X124" i="3"/>
  <c r="X125" i="3"/>
  <c r="X126" i="3"/>
  <c r="X128" i="3"/>
  <c r="X129" i="3"/>
  <c r="X130" i="3"/>
  <c r="X131" i="3"/>
  <c r="X132" i="3"/>
  <c r="X133" i="3"/>
  <c r="X134" i="3"/>
  <c r="X135" i="3"/>
  <c r="X136" i="3"/>
  <c r="X137" i="3"/>
  <c r="X138" i="3"/>
  <c r="X141" i="3"/>
  <c r="X143" i="3"/>
  <c r="X148" i="3"/>
  <c r="K101" i="3"/>
  <c r="V144" i="3"/>
  <c r="BA38" i="3" l="1"/>
  <c r="BA150" i="3" s="1"/>
  <c r="X144" i="3"/>
  <c r="Y101" i="3"/>
  <c r="Z101" i="3" s="1"/>
  <c r="BB38" i="3" l="1"/>
  <c r="BB150" i="3" s="1"/>
  <c r="X23" i="3"/>
  <c r="K24" i="3"/>
  <c r="K25" i="3"/>
  <c r="X25" i="3" l="1"/>
  <c r="X24" i="3" l="1"/>
  <c r="Y25" i="3"/>
  <c r="Z25" i="3" s="1"/>
  <c r="Y24" i="3"/>
  <c r="Z24" i="3" l="1"/>
  <c r="X40" i="3"/>
  <c r="X11" i="3"/>
  <c r="AM43" i="3"/>
  <c r="AO43" i="3" s="1"/>
  <c r="W43" i="3" s="1"/>
  <c r="Y148" i="3"/>
  <c r="Z148" i="3" s="1"/>
  <c r="K148" i="3"/>
  <c r="BE4" i="3"/>
  <c r="BH4" i="3"/>
  <c r="BI4" i="3"/>
  <c r="BJ4" i="3"/>
  <c r="BK4" i="3"/>
  <c r="BL4" i="3"/>
  <c r="BM4" i="3"/>
  <c r="BN107" i="3"/>
  <c r="BE107" i="3"/>
  <c r="BG107" i="3"/>
  <c r="BH107" i="3"/>
  <c r="BI107" i="3"/>
  <c r="BJ107" i="3"/>
  <c r="BK107" i="3"/>
  <c r="BL107" i="3"/>
  <c r="BM107" i="3"/>
  <c r="BG4" i="3" l="1"/>
  <c r="BF4" i="3"/>
  <c r="BN43" i="3"/>
  <c r="BO43" i="3" s="1"/>
  <c r="BF107" i="3"/>
  <c r="AN43" i="3"/>
  <c r="AN107" i="3"/>
  <c r="AN4" i="3"/>
  <c r="K145" i="3"/>
  <c r="X43" i="3" l="1"/>
  <c r="BO107" i="3"/>
  <c r="BO4" i="3"/>
  <c r="X145" i="3"/>
  <c r="X4" i="3" l="1"/>
  <c r="X107" i="3"/>
  <c r="Y145" i="3"/>
  <c r="Z145" i="3" s="1"/>
  <c r="Y144" i="3" l="1"/>
  <c r="Z144" i="3" s="1"/>
  <c r="K144" i="3"/>
  <c r="AI99" i="3" l="1"/>
  <c r="BJ99" i="3" s="1"/>
  <c r="BH93" i="3"/>
  <c r="BE93" i="3"/>
  <c r="BD93" i="3"/>
  <c r="BC93" i="3"/>
  <c r="AM42" i="3"/>
  <c r="BN42" i="3" s="1"/>
  <c r="AL42" i="3"/>
  <c r="BM42" i="3" s="1"/>
  <c r="AK42" i="3"/>
  <c r="BL42" i="3" s="1"/>
  <c r="AJ42" i="3"/>
  <c r="BK42" i="3" s="1"/>
  <c r="AI42" i="3"/>
  <c r="BJ42" i="3" s="1"/>
  <c r="BG93" i="3" l="1"/>
  <c r="BF93" i="3"/>
  <c r="AN93" i="3"/>
  <c r="X36" i="3"/>
  <c r="BN3" i="3"/>
  <c r="BM3" i="3"/>
  <c r="BL3" i="3"/>
  <c r="BK3" i="3"/>
  <c r="BJ3" i="3"/>
  <c r="BI3" i="3"/>
  <c r="BH3" i="3"/>
  <c r="AF3" i="3"/>
  <c r="AE3" i="3"/>
  <c r="AD3" i="3"/>
  <c r="BE3" i="3" s="1"/>
  <c r="AC3" i="3"/>
  <c r="BD3" i="3" s="1"/>
  <c r="BN2" i="3"/>
  <c r="BM2" i="3"/>
  <c r="BL2" i="3"/>
  <c r="BK2" i="3"/>
  <c r="BJ2" i="3"/>
  <c r="BI2" i="3"/>
  <c r="BH2" i="3"/>
  <c r="AF2" i="3"/>
  <c r="AE2" i="3"/>
  <c r="AD2" i="3"/>
  <c r="AC2" i="3"/>
  <c r="AB3" i="3"/>
  <c r="BC3" i="3" s="1"/>
  <c r="AB2" i="3"/>
  <c r="Y119" i="3"/>
  <c r="K119" i="3"/>
  <c r="BG2" i="3" l="1"/>
  <c r="BD2" i="3"/>
  <c r="BE2" i="3"/>
  <c r="BC2" i="3"/>
  <c r="BG3" i="3"/>
  <c r="BF2" i="3"/>
  <c r="BF3" i="3"/>
  <c r="BO93" i="3"/>
  <c r="X93" i="3" s="1"/>
  <c r="AN3" i="3"/>
  <c r="AN2" i="3"/>
  <c r="Z119" i="3"/>
  <c r="BO3" i="3" l="1"/>
  <c r="BO2" i="3"/>
  <c r="X10" i="3"/>
  <c r="BO41" i="3"/>
  <c r="X29" i="3"/>
  <c r="AB122" i="3"/>
  <c r="BC122" i="3" s="1"/>
  <c r="AC122" i="3"/>
  <c r="BD122" i="3" s="1"/>
  <c r="AD122" i="3"/>
  <c r="BE122" i="3" s="1"/>
  <c r="AE122" i="3"/>
  <c r="AF122" i="3"/>
  <c r="AG122" i="3"/>
  <c r="AH122" i="3"/>
  <c r="BI122" i="3" s="1"/>
  <c r="AI122" i="3"/>
  <c r="BJ122" i="3" s="1"/>
  <c r="AJ122" i="3"/>
  <c r="BK122" i="3" s="1"/>
  <c r="BN123" i="3"/>
  <c r="BM123" i="3"/>
  <c r="BL123" i="3"/>
  <c r="BK123" i="3"/>
  <c r="BJ123" i="3"/>
  <c r="BI123" i="3"/>
  <c r="BH123" i="3"/>
  <c r="BE123" i="3"/>
  <c r="BH122" i="3" l="1"/>
  <c r="AO122" i="3"/>
  <c r="W122" i="3" s="1"/>
  <c r="BG123" i="3"/>
  <c r="BG122" i="3"/>
  <c r="X2" i="3"/>
  <c r="BF123" i="3"/>
  <c r="BF122" i="3"/>
  <c r="X3" i="3"/>
  <c r="AN123" i="3"/>
  <c r="AN41" i="3"/>
  <c r="AN122" i="3"/>
  <c r="X41" i="3"/>
  <c r="X118" i="3"/>
  <c r="AM39" i="3"/>
  <c r="BN39" i="3" s="1"/>
  <c r="BO123" i="3" l="1"/>
  <c r="BO122" i="3"/>
  <c r="X122" i="3" l="1"/>
  <c r="X123" i="3"/>
  <c r="Y93" i="3"/>
  <c r="Z93" i="3" s="1"/>
  <c r="K146" i="3"/>
  <c r="Y141" i="3"/>
  <c r="Z141" i="3" s="1"/>
  <c r="K141" i="3"/>
  <c r="AN98" i="3" l="1"/>
  <c r="X146" i="3"/>
  <c r="Y143" i="3"/>
  <c r="Z143" i="3" s="1"/>
  <c r="BO98" i="3" l="1"/>
  <c r="X142" i="3"/>
  <c r="Y142" i="3"/>
  <c r="Y146" i="3"/>
  <c r="Z146" i="3" s="1"/>
  <c r="X98" i="3" l="1"/>
  <c r="Z142" i="3"/>
  <c r="AL39" i="3"/>
  <c r="BM39" i="3" s="1"/>
  <c r="AK39" i="3"/>
  <c r="BL39" i="3" s="1"/>
  <c r="AJ39" i="3"/>
  <c r="BK39" i="3" s="1"/>
  <c r="AI39" i="3"/>
  <c r="BJ39" i="3" s="1"/>
  <c r="AH39" i="3"/>
  <c r="BI39" i="3" s="1"/>
  <c r="AG39" i="3"/>
  <c r="AF39" i="3"/>
  <c r="AE39" i="3"/>
  <c r="AD39" i="3"/>
  <c r="BE39" i="3" s="1"/>
  <c r="BH39" i="3" l="1"/>
  <c r="AO39" i="3"/>
  <c r="W39" i="3" s="1"/>
  <c r="BG39" i="3"/>
  <c r="BF39" i="3"/>
  <c r="AN39" i="3"/>
  <c r="BO39" i="3" l="1"/>
  <c r="Y123" i="3"/>
  <c r="Z123" i="3" s="1"/>
  <c r="X39" i="3" l="1"/>
  <c r="X35" i="3"/>
  <c r="BO34" i="3" l="1"/>
  <c r="AN34" i="3"/>
  <c r="X105" i="3"/>
  <c r="X92" i="3"/>
  <c r="Y35" i="3"/>
  <c r="Z35" i="3" s="1"/>
  <c r="X34" i="3" l="1"/>
  <c r="X61" i="3"/>
  <c r="X63" i="3" l="1"/>
  <c r="BM94" i="3"/>
  <c r="BL94" i="3"/>
  <c r="BK94" i="3"/>
  <c r="BJ94" i="3"/>
  <c r="BI94" i="3"/>
  <c r="BH94" i="3"/>
  <c r="AF94" i="3"/>
  <c r="AE94" i="3"/>
  <c r="AD94" i="3"/>
  <c r="BE94" i="3" s="1"/>
  <c r="AC94" i="3"/>
  <c r="BD94" i="3" s="1"/>
  <c r="AB94" i="3"/>
  <c r="BC94" i="3" s="1"/>
  <c r="BN59" i="3"/>
  <c r="BM59" i="3"/>
  <c r="BL59" i="3"/>
  <c r="BK59" i="3"/>
  <c r="BJ59" i="3"/>
  <c r="BI59" i="3"/>
  <c r="AF59" i="3"/>
  <c r="AE59" i="3"/>
  <c r="AD59" i="3"/>
  <c r="BE59" i="3" s="1"/>
  <c r="AC59" i="3"/>
  <c r="BD59" i="3" s="1"/>
  <c r="AB59" i="3"/>
  <c r="BC59" i="3" s="1"/>
  <c r="BH59" i="3"/>
  <c r="BG94" i="3" l="1"/>
  <c r="BG59" i="3"/>
  <c r="BF59" i="3"/>
  <c r="BF94" i="3"/>
  <c r="AN94" i="3"/>
  <c r="AN59" i="3"/>
  <c r="X76" i="3"/>
  <c r="AE38" i="3"/>
  <c r="BF38" i="3" s="1"/>
  <c r="AD38" i="3"/>
  <c r="BE38" i="3" s="1"/>
  <c r="AC38" i="3"/>
  <c r="BD38" i="3" s="1"/>
  <c r="AB38" i="3"/>
  <c r="BC38" i="3" s="1"/>
  <c r="AM37" i="3"/>
  <c r="BN37" i="3" s="1"/>
  <c r="AL37" i="3"/>
  <c r="BM37" i="3" s="1"/>
  <c r="AK37" i="3"/>
  <c r="BL37" i="3" s="1"/>
  <c r="AJ37" i="3"/>
  <c r="BK37" i="3" s="1"/>
  <c r="AI37" i="3"/>
  <c r="BJ37" i="3" s="1"/>
  <c r="AH37" i="3"/>
  <c r="BI37" i="3" s="1"/>
  <c r="AG37" i="3"/>
  <c r="AF37" i="3"/>
  <c r="AE37" i="3"/>
  <c r="AD37" i="3"/>
  <c r="AC37" i="3"/>
  <c r="AB37" i="3"/>
  <c r="AM100" i="3"/>
  <c r="BN100" i="3" s="1"/>
  <c r="AL100" i="3"/>
  <c r="BM100" i="3" s="1"/>
  <c r="AK100" i="3"/>
  <c r="BL100" i="3" s="1"/>
  <c r="AJ100" i="3"/>
  <c r="BK100" i="3" s="1"/>
  <c r="AI100" i="3"/>
  <c r="BJ100" i="3" s="1"/>
  <c r="AH100" i="3"/>
  <c r="BI100" i="3" s="1"/>
  <c r="AG100" i="3"/>
  <c r="AF100" i="3"/>
  <c r="AE100" i="3"/>
  <c r="AD100" i="3"/>
  <c r="BE100" i="3" s="1"/>
  <c r="AC100" i="3"/>
  <c r="BD100" i="3" s="1"/>
  <c r="AB100" i="3"/>
  <c r="BC100" i="3" s="1"/>
  <c r="AJ99" i="3"/>
  <c r="AM68" i="3"/>
  <c r="BN68" i="3" s="1"/>
  <c r="AL68" i="3"/>
  <c r="BM68" i="3" s="1"/>
  <c r="AK68" i="3"/>
  <c r="BL68" i="3" s="1"/>
  <c r="AJ68" i="3"/>
  <c r="BK68" i="3" s="1"/>
  <c r="AI68" i="3"/>
  <c r="BJ68" i="3" s="1"/>
  <c r="AH68" i="3"/>
  <c r="BI68" i="3" s="1"/>
  <c r="AG68" i="3"/>
  <c r="AF68" i="3"/>
  <c r="AE68" i="3"/>
  <c r="AD68" i="3"/>
  <c r="BE68" i="3" s="1"/>
  <c r="AC68" i="3"/>
  <c r="BD68" i="3" s="1"/>
  <c r="AB68" i="3"/>
  <c r="BC68" i="3" s="1"/>
  <c r="AM82" i="3"/>
  <c r="BN82" i="3" s="1"/>
  <c r="AL82" i="3"/>
  <c r="BM82" i="3" s="1"/>
  <c r="AK82" i="3"/>
  <c r="BL82" i="3" s="1"/>
  <c r="AJ82" i="3"/>
  <c r="BK82" i="3" s="1"/>
  <c r="AI82" i="3"/>
  <c r="BJ82" i="3" s="1"/>
  <c r="AH82" i="3"/>
  <c r="BI82" i="3" s="1"/>
  <c r="AG82" i="3"/>
  <c r="AF82" i="3"/>
  <c r="AE82" i="3"/>
  <c r="AD82" i="3"/>
  <c r="BE82" i="3" s="1"/>
  <c r="AC82" i="3"/>
  <c r="BD82" i="3" s="1"/>
  <c r="AB82" i="3"/>
  <c r="BC82" i="3" s="1"/>
  <c r="AH42" i="3"/>
  <c r="BI42" i="3" s="1"/>
  <c r="AG42" i="3"/>
  <c r="AF42" i="3"/>
  <c r="AE42" i="3"/>
  <c r="AD42" i="3"/>
  <c r="BE42" i="3" s="1"/>
  <c r="AC42" i="3"/>
  <c r="BD42" i="3" s="1"/>
  <c r="AB42" i="3"/>
  <c r="BC42" i="3" s="1"/>
  <c r="BH68" i="3" l="1"/>
  <c r="AO68" i="3"/>
  <c r="W68" i="3" s="1"/>
  <c r="BH82" i="3"/>
  <c r="AO82" i="3"/>
  <c r="W82" i="3" s="1"/>
  <c r="BH42" i="3"/>
  <c r="AO42" i="3"/>
  <c r="W42" i="3" s="1"/>
  <c r="BH100" i="3"/>
  <c r="AO100" i="3"/>
  <c r="W100" i="3" s="1"/>
  <c r="BH37" i="3"/>
  <c r="AO37" i="3"/>
  <c r="W37" i="3" s="1"/>
  <c r="AD150" i="3"/>
  <c r="AE150" i="3"/>
  <c r="BD37" i="3"/>
  <c r="BD150" i="3" s="1"/>
  <c r="AC150" i="3"/>
  <c r="BE37" i="3"/>
  <c r="BE150" i="3" s="1"/>
  <c r="BG82" i="3"/>
  <c r="BG68" i="3"/>
  <c r="BG42" i="3"/>
  <c r="BG100" i="3"/>
  <c r="BC37" i="3"/>
  <c r="BC150" i="3" s="1"/>
  <c r="AB150" i="3"/>
  <c r="BG37" i="3"/>
  <c r="BK99" i="3"/>
  <c r="BF42" i="3"/>
  <c r="BF100" i="3"/>
  <c r="BF37" i="3"/>
  <c r="BF82" i="3"/>
  <c r="BF68" i="3"/>
  <c r="BO59" i="3"/>
  <c r="BO94" i="3"/>
  <c r="AN82" i="3"/>
  <c r="AN68" i="3"/>
  <c r="AN100" i="3"/>
  <c r="AN37" i="3"/>
  <c r="AN42" i="3"/>
  <c r="AN60" i="3"/>
  <c r="AK99" i="3"/>
  <c r="BL99" i="3" s="1"/>
  <c r="Y16" i="3"/>
  <c r="Z16" i="3" s="1"/>
  <c r="Y45" i="3"/>
  <c r="Z45" i="3" s="1"/>
  <c r="Y57" i="3"/>
  <c r="Z57" i="3" s="1"/>
  <c r="Y67" i="3"/>
  <c r="Z67" i="3" s="1"/>
  <c r="Y81" i="3"/>
  <c r="Z81" i="3" s="1"/>
  <c r="Y135" i="3"/>
  <c r="Z135" i="3" s="1"/>
  <c r="Y126" i="3"/>
  <c r="Z126" i="3" s="1"/>
  <c r="Y131" i="3"/>
  <c r="Z131" i="3" s="1"/>
  <c r="Y17" i="3"/>
  <c r="Z17" i="3" s="1"/>
  <c r="Y40" i="3"/>
  <c r="Z40" i="3" s="1"/>
  <c r="Y46" i="3"/>
  <c r="Z46" i="3" s="1"/>
  <c r="Y50" i="3"/>
  <c r="Z50" i="3" s="1"/>
  <c r="Y54" i="3"/>
  <c r="Z54" i="3" s="1"/>
  <c r="Y58" i="3"/>
  <c r="Z58" i="3" s="1"/>
  <c r="Y64" i="3"/>
  <c r="Z64" i="3" s="1"/>
  <c r="Y69" i="3"/>
  <c r="Z69" i="3" s="1"/>
  <c r="Y73" i="3"/>
  <c r="Z73" i="3" s="1"/>
  <c r="Y78" i="3"/>
  <c r="Z78" i="3" s="1"/>
  <c r="Y83" i="3"/>
  <c r="Z83" i="3" s="1"/>
  <c r="Y88" i="3"/>
  <c r="Z88" i="3" s="1"/>
  <c r="Y114" i="3"/>
  <c r="Z114" i="3" s="1"/>
  <c r="Y117" i="3"/>
  <c r="Z117" i="3" s="1"/>
  <c r="Y128" i="3"/>
  <c r="Z128" i="3" s="1"/>
  <c r="Y134" i="3"/>
  <c r="Z134" i="3" s="1"/>
  <c r="Y20" i="3"/>
  <c r="Z20" i="3" s="1"/>
  <c r="Y53" i="3"/>
  <c r="Z53" i="3" s="1"/>
  <c r="Y72" i="3"/>
  <c r="Z72" i="3" s="1"/>
  <c r="Y108" i="3"/>
  <c r="Z108" i="3" s="1"/>
  <c r="Y9" i="3"/>
  <c r="Z9" i="3" s="1"/>
  <c r="Y18" i="3"/>
  <c r="Z18" i="3" s="1"/>
  <c r="Y43" i="3"/>
  <c r="Z43" i="3" s="1"/>
  <c r="Y51" i="3"/>
  <c r="Z51" i="3" s="1"/>
  <c r="Y65" i="3"/>
  <c r="Z65" i="3" s="1"/>
  <c r="Y70" i="3"/>
  <c r="Z70" i="3" s="1"/>
  <c r="Y74" i="3"/>
  <c r="Z74" i="3" s="1"/>
  <c r="Y79" i="3"/>
  <c r="Z79" i="3" s="1"/>
  <c r="Y84" i="3"/>
  <c r="Z84" i="3" s="1"/>
  <c r="Y97" i="3"/>
  <c r="Z97" i="3" s="1"/>
  <c r="Y129" i="3"/>
  <c r="Z129" i="3" s="1"/>
  <c r="Y136" i="3"/>
  <c r="Z136" i="3" s="1"/>
  <c r="Y39" i="3"/>
  <c r="Z39" i="3" s="1"/>
  <c r="Y49" i="3"/>
  <c r="Z49" i="3" s="1"/>
  <c r="Y63" i="3"/>
  <c r="Z63" i="3" s="1"/>
  <c r="Y77" i="3"/>
  <c r="Z77" i="3" s="1"/>
  <c r="Y86" i="3"/>
  <c r="Z86" i="3" s="1"/>
  <c r="Y116" i="3"/>
  <c r="Z116" i="3" s="1"/>
  <c r="Y4" i="3"/>
  <c r="Y47" i="3"/>
  <c r="Z47" i="3" s="1"/>
  <c r="Y55" i="3"/>
  <c r="Z55" i="3" s="1"/>
  <c r="Y7" i="3"/>
  <c r="Z7" i="3" s="1"/>
  <c r="Y19" i="3"/>
  <c r="Z19" i="3" s="1"/>
  <c r="Y34" i="3"/>
  <c r="Z34" i="3" s="1"/>
  <c r="Y44" i="3"/>
  <c r="Z44" i="3" s="1"/>
  <c r="Y48" i="3"/>
  <c r="Z48" i="3" s="1"/>
  <c r="Y52" i="3"/>
  <c r="Z52" i="3" s="1"/>
  <c r="Y56" i="3"/>
  <c r="Z56" i="3" s="1"/>
  <c r="Y62" i="3"/>
  <c r="Z62" i="3" s="1"/>
  <c r="Y66" i="3"/>
  <c r="Z66" i="3" s="1"/>
  <c r="Y71" i="3"/>
  <c r="Z71" i="3" s="1"/>
  <c r="Y75" i="3"/>
  <c r="Z75" i="3" s="1"/>
  <c r="Y80" i="3"/>
  <c r="Z80" i="3" s="1"/>
  <c r="Y85" i="3"/>
  <c r="Z85" i="3" s="1"/>
  <c r="Y102" i="3"/>
  <c r="Z102" i="3" s="1"/>
  <c r="Y115" i="3"/>
  <c r="Z115" i="3" s="1"/>
  <c r="Y132" i="3"/>
  <c r="Z132" i="3" s="1"/>
  <c r="Y96" i="3"/>
  <c r="Z96" i="3" s="1"/>
  <c r="Y125" i="3"/>
  <c r="Z125" i="3" s="1"/>
  <c r="Y130" i="3"/>
  <c r="Z130" i="3" s="1"/>
  <c r="Y137" i="3"/>
  <c r="Z137" i="3" s="1"/>
  <c r="Z4" i="3" l="1"/>
  <c r="BF150" i="3"/>
  <c r="X37" i="3"/>
  <c r="X94" i="3"/>
  <c r="X59" i="3"/>
  <c r="BO82" i="3"/>
  <c r="BO42" i="3"/>
  <c r="BO100" i="3"/>
  <c r="BO60" i="3"/>
  <c r="X60" i="3" s="1"/>
  <c r="BO37" i="3"/>
  <c r="BO68" i="3"/>
  <c r="Y100" i="3" l="1"/>
  <c r="X68" i="3"/>
  <c r="X82" i="3"/>
  <c r="X42" i="3"/>
  <c r="X100" i="3"/>
  <c r="Y124" i="3"/>
  <c r="Z124" i="3" s="1"/>
  <c r="Y5" i="3"/>
  <c r="Y29" i="3"/>
  <c r="Z29" i="3" s="1"/>
  <c r="Y27" i="3"/>
  <c r="Z27" i="3" s="1"/>
  <c r="Y91" i="3"/>
  <c r="Z91" i="3" s="1"/>
  <c r="Y133" i="3"/>
  <c r="Z133" i="3" s="1"/>
  <c r="Y6" i="3"/>
  <c r="Y98" i="3"/>
  <c r="Z98" i="3" s="1"/>
  <c r="Y95" i="3"/>
  <c r="Z95" i="3" s="1"/>
  <c r="Y28" i="3"/>
  <c r="Z28" i="3" s="1"/>
  <c r="Y21" i="3"/>
  <c r="Z21" i="3" s="1"/>
  <c r="Y90" i="3"/>
  <c r="Z90" i="3" s="1"/>
  <c r="Z5" i="3" l="1"/>
  <c r="Z6" i="3"/>
  <c r="Z100" i="3"/>
  <c r="Y120" i="3"/>
  <c r="Y13" i="3"/>
  <c r="Z13" i="3" s="1"/>
  <c r="Y103" i="3"/>
  <c r="Z103" i="3" s="1"/>
  <c r="Y106" i="3"/>
  <c r="Z106" i="3" s="1"/>
  <c r="Y111" i="3"/>
  <c r="Z111" i="3" s="1"/>
  <c r="Y12" i="3"/>
  <c r="Z12" i="3" s="1"/>
  <c r="Y110" i="3"/>
  <c r="Z110" i="3" s="1"/>
  <c r="Y104" i="3"/>
  <c r="Z104" i="3" s="1"/>
  <c r="Y112" i="3"/>
  <c r="Z112" i="3" s="1"/>
  <c r="Y41" i="3"/>
  <c r="Z41" i="3" s="1"/>
  <c r="Y14" i="3"/>
  <c r="Z14" i="3" s="1"/>
  <c r="Y107" i="3"/>
  <c r="Z107" i="3" s="1"/>
  <c r="Y109" i="3"/>
  <c r="Z109" i="3" s="1"/>
  <c r="Y11" i="3"/>
  <c r="Z11" i="3" s="1"/>
  <c r="Y15" i="3"/>
  <c r="Z15" i="3" s="1"/>
  <c r="Y105" i="3"/>
  <c r="Z105" i="3" s="1"/>
  <c r="Y113" i="3"/>
  <c r="Z113" i="3" s="1"/>
  <c r="Z120" i="3" l="1"/>
  <c r="Y138" i="3"/>
  <c r="Z138" i="3" s="1"/>
  <c r="Y121" i="3"/>
  <c r="Z121" i="3" s="1"/>
  <c r="Y10" i="3"/>
  <c r="Z10" i="3" s="1"/>
  <c r="Y118" i="3"/>
  <c r="Z118" i="3" s="1"/>
  <c r="K140" i="3"/>
  <c r="K139" i="3"/>
  <c r="K138" i="3"/>
  <c r="X140" i="3" l="1"/>
  <c r="X139" i="3"/>
  <c r="K137" i="3"/>
  <c r="Y139" i="3" l="1"/>
  <c r="Z139" i="3" s="1"/>
  <c r="Y140" i="3"/>
  <c r="Z140" i="3" s="1"/>
  <c r="Y92" i="3" l="1"/>
  <c r="Z92" i="3" s="1"/>
  <c r="K40" i="3" l="1"/>
  <c r="Y61" i="3" l="1"/>
  <c r="Z61" i="3" s="1"/>
  <c r="Y59" i="3"/>
  <c r="Z59" i="3" s="1"/>
  <c r="K120" i="3" l="1"/>
  <c r="K70" i="3"/>
  <c r="K55" i="3"/>
  <c r="K135" i="3" l="1"/>
  <c r="AL99" i="3" l="1"/>
  <c r="K5" i="3"/>
  <c r="K6" i="3"/>
  <c r="K7" i="3"/>
  <c r="K9" i="3"/>
  <c r="K10" i="3"/>
  <c r="K11" i="3"/>
  <c r="K12" i="3"/>
  <c r="K13" i="3"/>
  <c r="K14" i="3"/>
  <c r="K15" i="3"/>
  <c r="K16" i="3"/>
  <c r="K17" i="3"/>
  <c r="K18" i="3"/>
  <c r="K19" i="3"/>
  <c r="K20" i="3"/>
  <c r="K21" i="3"/>
  <c r="K23" i="3"/>
  <c r="K27" i="3"/>
  <c r="K28" i="3"/>
  <c r="K29" i="3"/>
  <c r="K34" i="3"/>
  <c r="K35" i="3"/>
  <c r="K36" i="3"/>
  <c r="K37" i="3"/>
  <c r="K38" i="3"/>
  <c r="K2" i="3"/>
  <c r="K39" i="3"/>
  <c r="K3" i="3"/>
  <c r="K41" i="3"/>
  <c r="K42" i="3"/>
  <c r="K43" i="3"/>
  <c r="K44" i="3"/>
  <c r="K45" i="3"/>
  <c r="K46" i="3"/>
  <c r="K47" i="3"/>
  <c r="K48" i="3"/>
  <c r="K49" i="3"/>
  <c r="K50" i="3"/>
  <c r="K51" i="3"/>
  <c r="K52" i="3"/>
  <c r="K53" i="3"/>
  <c r="K54" i="3"/>
  <c r="K56" i="3"/>
  <c r="K57" i="3"/>
  <c r="K58" i="3"/>
  <c r="K59" i="3"/>
  <c r="K60" i="3"/>
  <c r="K61" i="3"/>
  <c r="K62" i="3"/>
  <c r="K63" i="3"/>
  <c r="K64" i="3"/>
  <c r="K65" i="3"/>
  <c r="K66" i="3"/>
  <c r="K67" i="3"/>
  <c r="K68" i="3"/>
  <c r="K69"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2" i="3"/>
  <c r="K103" i="3"/>
  <c r="K104" i="3"/>
  <c r="K105" i="3"/>
  <c r="K106" i="3"/>
  <c r="K107" i="3"/>
  <c r="K108" i="3"/>
  <c r="K109" i="3"/>
  <c r="K110" i="3"/>
  <c r="K111" i="3"/>
  <c r="K112" i="3"/>
  <c r="K113" i="3"/>
  <c r="K114" i="3"/>
  <c r="K115" i="3"/>
  <c r="K116" i="3"/>
  <c r="K117" i="3"/>
  <c r="K118" i="3"/>
  <c r="K121" i="3"/>
  <c r="K122" i="3"/>
  <c r="K123" i="3"/>
  <c r="K124" i="3"/>
  <c r="K125" i="3"/>
  <c r="K126" i="3"/>
  <c r="K128" i="3"/>
  <c r="K129" i="3"/>
  <c r="K130" i="3"/>
  <c r="K131" i="3"/>
  <c r="K132" i="3"/>
  <c r="K133" i="3"/>
  <c r="K134" i="3"/>
  <c r="K136" i="3"/>
  <c r="BM99" i="3" l="1"/>
  <c r="AM99" i="3"/>
  <c r="BN99" i="3" s="1"/>
  <c r="AO99" i="3" l="1"/>
  <c r="W99" i="3" s="1"/>
  <c r="BO99" i="3"/>
  <c r="AN99" i="3"/>
  <c r="X99" i="3" l="1"/>
  <c r="Y122" i="3"/>
  <c r="Z122" i="3" s="1"/>
  <c r="Y99" i="3" l="1"/>
  <c r="Z99" i="3" s="1"/>
  <c r="Y37" i="3"/>
  <c r="Z37" i="3" s="1"/>
  <c r="Y76" i="3"/>
  <c r="Z76" i="3" s="1"/>
  <c r="J53" i="3"/>
  <c r="J51" i="3"/>
  <c r="AF38" i="3"/>
  <c r="AF150" i="3" s="1"/>
  <c r="K4" i="3"/>
  <c r="BG38" i="3" l="1"/>
  <c r="BG150" i="3" s="1"/>
  <c r="AG38" i="3"/>
  <c r="AG150" i="3" l="1"/>
  <c r="BH38" i="3"/>
  <c r="BH150" i="3" s="1"/>
  <c r="Y68" i="3"/>
  <c r="Z68" i="3" s="1"/>
  <c r="AH38" i="3"/>
  <c r="AH150" i="3" s="1"/>
  <c r="BI38" i="3" l="1"/>
  <c r="BI150" i="3" s="1"/>
  <c r="AI38" i="3"/>
  <c r="Y94" i="3"/>
  <c r="Z94" i="3" s="1"/>
  <c r="Y36" i="3"/>
  <c r="Z36" i="3" s="1"/>
  <c r="Y2" i="3"/>
  <c r="Y82" i="3"/>
  <c r="Z82" i="3" s="1"/>
  <c r="Y3" i="3"/>
  <c r="AI150" i="3" l="1"/>
  <c r="Z3" i="3"/>
  <c r="BJ38" i="3"/>
  <c r="BJ150" i="3" s="1"/>
  <c r="Z2" i="3"/>
  <c r="AJ38" i="3"/>
  <c r="AJ150" i="3" s="1"/>
  <c r="Y42" i="3"/>
  <c r="Z42" i="3" s="1"/>
  <c r="BK38" i="3" l="1"/>
  <c r="BK150" i="3" s="1"/>
  <c r="AK38" i="3"/>
  <c r="AK150" i="3" s="1"/>
  <c r="Y60" i="3"/>
  <c r="Z60" i="3" s="1"/>
  <c r="BL38" i="3" l="1"/>
  <c r="BL150" i="3" s="1"/>
  <c r="AL38" i="3"/>
  <c r="AL150" i="3" s="1"/>
  <c r="Y87" i="3"/>
  <c r="Z87" i="3" s="1"/>
  <c r="BM38" i="3" l="1"/>
  <c r="BM150" i="3" s="1"/>
  <c r="AM38" i="3"/>
  <c r="AM150" i="3" s="1"/>
  <c r="Y23" i="3"/>
  <c r="AO38" i="3" l="1"/>
  <c r="W38" i="3" s="1"/>
  <c r="BN38" i="3"/>
  <c r="BN150" i="3" s="1"/>
  <c r="AN38" i="3"/>
  <c r="AN150" i="3" s="1"/>
  <c r="Z23" i="3"/>
  <c r="Y89" i="3"/>
  <c r="AO150" i="3" l="1"/>
  <c r="W150" i="3"/>
  <c r="Z89" i="3"/>
  <c r="BO38" i="3"/>
  <c r="BO150" i="3" s="1"/>
  <c r="Y38" i="3" l="1"/>
  <c r="Y150" i="3" s="1"/>
  <c r="X38" i="3"/>
  <c r="X150" i="3" s="1"/>
  <c r="Z38" i="3" l="1"/>
  <c r="Z150" i="3" s="1"/>
  <c r="W2" i="87"/>
  <c r="X2" i="87" l="1"/>
  <c r="Y2" i="87"/>
  <c r="Z2" i="87" l="1"/>
</calcChain>
</file>

<file path=xl/sharedStrings.xml><?xml version="1.0" encoding="utf-8"?>
<sst xmlns="http://schemas.openxmlformats.org/spreadsheetml/2006/main" count="4114" uniqueCount="908">
  <si>
    <t>Sum of 2026 Final Budget</t>
  </si>
  <si>
    <t>Row Labels</t>
  </si>
  <si>
    <t>FPC</t>
  </si>
  <si>
    <t>Hardware</t>
  </si>
  <si>
    <t>Infrastructure</t>
  </si>
  <si>
    <t>MS</t>
  </si>
  <si>
    <t>OOE</t>
  </si>
  <si>
    <t>Software</t>
  </si>
  <si>
    <t>Grand Total</t>
  </si>
  <si>
    <t>Prj000211</t>
  </si>
  <si>
    <t>Prj000228</t>
  </si>
  <si>
    <t>Prj000266</t>
  </si>
  <si>
    <t>Prj000278</t>
  </si>
  <si>
    <t>Prj000290</t>
  </si>
  <si>
    <t>Prj000296</t>
  </si>
  <si>
    <t>Prj000342</t>
  </si>
  <si>
    <t>Prj000344</t>
  </si>
  <si>
    <t>Prj000350</t>
  </si>
  <si>
    <t>Prj000353</t>
  </si>
  <si>
    <t>Prj000358</t>
  </si>
  <si>
    <t>Prj000381</t>
  </si>
  <si>
    <t>Prj000402</t>
  </si>
  <si>
    <t>Prj000403</t>
  </si>
  <si>
    <t>Prj000404</t>
  </si>
  <si>
    <t>Prj000410</t>
  </si>
  <si>
    <t>Prj000426</t>
  </si>
  <si>
    <t>Prj000427</t>
  </si>
  <si>
    <t>Prj000446</t>
  </si>
  <si>
    <t>Prj000447</t>
  </si>
  <si>
    <t>Prj000458</t>
  </si>
  <si>
    <t>Prj000467</t>
  </si>
  <si>
    <t>Prj000469</t>
  </si>
  <si>
    <t>Prj000472</t>
  </si>
  <si>
    <t>Prj000476</t>
  </si>
  <si>
    <t>Prj000477</t>
  </si>
  <si>
    <t>Prj000482</t>
  </si>
  <si>
    <t>Prj000489</t>
  </si>
  <si>
    <t>Prj000548</t>
  </si>
  <si>
    <t>Prj000556</t>
  </si>
  <si>
    <t>2026 Final Approved Budget</t>
  </si>
  <si>
    <t>WSO Web Services - Subs/ WSO Web/AUM/SubVar- Potential Risk</t>
  </si>
  <si>
    <t>Hard Risk</t>
  </si>
  <si>
    <t>Transaction Type</t>
  </si>
  <si>
    <t>(Multiple Items)</t>
  </si>
  <si>
    <t>Sum of 2026 Risk</t>
  </si>
  <si>
    <t>Sum of 2026 Opportunity</t>
  </si>
  <si>
    <t>Labor/ T&amp;M</t>
  </si>
  <si>
    <t>Sub-Category1</t>
  </si>
  <si>
    <t>Dan Royer</t>
  </si>
  <si>
    <t>Danny Borkowski</t>
  </si>
  <si>
    <t>Devang Shah</t>
  </si>
  <si>
    <t>Erik Wynkoop</t>
  </si>
  <si>
    <t>John Spencer</t>
  </si>
  <si>
    <t>Melissa Tumminia</t>
  </si>
  <si>
    <t>Domain Owner</t>
  </si>
  <si>
    <t>D365 Legal Vendor name</t>
  </si>
  <si>
    <t>Finastra Technology, Inc</t>
  </si>
  <si>
    <t>CDW DIRECT LLC</t>
  </si>
  <si>
    <t>AT&amp;T Corp</t>
  </si>
  <si>
    <t>Beanfield Technologies, Inc.</t>
  </si>
  <si>
    <t>Bell Mobility Inc.</t>
  </si>
  <si>
    <t>Cisco Systems, Inc.</t>
  </si>
  <si>
    <t>Cogent Canada, Inc.</t>
  </si>
  <si>
    <t>COGENT COMMUNICATIONS, INC</t>
  </si>
  <si>
    <t>j2 Cloud Services, Inc.</t>
  </si>
  <si>
    <t>LEVEL 3 COMMUNICATIONS</t>
  </si>
  <si>
    <t>LoopUp</t>
  </si>
  <si>
    <t>Microsoft Corporation</t>
  </si>
  <si>
    <t>Other</t>
  </si>
  <si>
    <t>SaferKid, Inc. (FirmScribe)</t>
  </si>
  <si>
    <t>SHI International Corp</t>
  </si>
  <si>
    <t>Verizon Wireless Services LLC</t>
  </si>
  <si>
    <t>Zoom Video Communications, Inc.</t>
  </si>
  <si>
    <t>Andersen Tax Holdings</t>
  </si>
  <si>
    <t>NewRocket, LLC</t>
  </si>
  <si>
    <t>DigiCert, Inc.</t>
  </si>
  <si>
    <t>Lucid Software, Inc.</t>
  </si>
  <si>
    <t>Monday.com Ltd</t>
  </si>
  <si>
    <t>SonarSource SA</t>
  </si>
  <si>
    <t>VPMA Global Services LLC</t>
  </si>
  <si>
    <t>DBA / AKA / Passthrough</t>
  </si>
  <si>
    <t>Project ID</t>
  </si>
  <si>
    <t>Project Name</t>
  </si>
  <si>
    <t>Domain</t>
  </si>
  <si>
    <t>Contract Start</t>
  </si>
  <si>
    <t>Contract End</t>
  </si>
  <si>
    <t>Application</t>
  </si>
  <si>
    <t>Project Details</t>
  </si>
  <si>
    <t>Category</t>
  </si>
  <si>
    <t>Sub-Category2</t>
  </si>
  <si>
    <t>Contract Type</t>
  </si>
  <si>
    <t>MGMT View Category (OneStream)</t>
  </si>
  <si>
    <t>Onestream Account</t>
  </si>
  <si>
    <t>A/P Account Name</t>
  </si>
  <si>
    <t>Accounting Treatment</t>
  </si>
  <si>
    <t>2025 Actuals</t>
  </si>
  <si>
    <t>2026 Initial Budget</t>
  </si>
  <si>
    <t>2026 Final Budget</t>
  </si>
  <si>
    <t>2026 (Actuals + Forecast)</t>
  </si>
  <si>
    <t>2026 Opportunity</t>
  </si>
  <si>
    <t>2026 Risk</t>
  </si>
  <si>
    <t>Contract</t>
  </si>
  <si>
    <t>Microsoft D365 F&amp;O and CRM</t>
  </si>
  <si>
    <t>Support - Infrastructure for Tech</t>
  </si>
  <si>
    <t>Infrastructure Services, Controls &amp; User Enablement</t>
  </si>
  <si>
    <t>CRM Lic</t>
  </si>
  <si>
    <t>Non-Labor</t>
  </si>
  <si>
    <t>Information Technology</t>
  </si>
  <si>
    <t>Software - Licenses</t>
  </si>
  <si>
    <t>Annual Prepaid</t>
  </si>
  <si>
    <t>F&amp;O Lic</t>
  </si>
  <si>
    <t>event driven</t>
  </si>
  <si>
    <t>T&amp;E - Refer to Concur</t>
  </si>
  <si>
    <t>Support - Internal Tech Workforce Activities</t>
  </si>
  <si>
    <t>Cos, PMO &amp; Enterprise Technology</t>
  </si>
  <si>
    <t>NA</t>
  </si>
  <si>
    <t>Travel &amp; Entertainment</t>
  </si>
  <si>
    <t>Travel &amp; Entertainment Expense</t>
  </si>
  <si>
    <t>T&amp;E (Multiple)</t>
  </si>
  <si>
    <t>Refer to Concur</t>
  </si>
  <si>
    <t xml:space="preserve">  </t>
  </si>
  <si>
    <t>Archetype Consulting, Inc.</t>
  </si>
  <si>
    <t>Support - Prod support for Finance Applications</t>
  </si>
  <si>
    <t>Finance &amp; Treasury Technology</t>
  </si>
  <si>
    <t>Labor</t>
  </si>
  <si>
    <t>RTB- MS</t>
  </si>
  <si>
    <t>Outsourced</t>
  </si>
  <si>
    <t>Run the Business Contractors and Outsource Services</t>
  </si>
  <si>
    <t>RTB Expenses - Contractor</t>
  </si>
  <si>
    <t>Monthly Expensed</t>
  </si>
  <si>
    <t>check for contract copy</t>
  </si>
  <si>
    <t>Control M</t>
  </si>
  <si>
    <t>Annual Expensed</t>
  </si>
  <si>
    <t>G Treasury SS, LLC</t>
  </si>
  <si>
    <t>Managed Service - Core</t>
  </si>
  <si>
    <t>Support Services</t>
  </si>
  <si>
    <t>Potential Opportunity</t>
  </si>
  <si>
    <t>Potential Opp.</t>
  </si>
  <si>
    <t>SuperTrader, Inc.</t>
  </si>
  <si>
    <t>LevPro</t>
  </si>
  <si>
    <t>Support - Asset Management Applications</t>
  </si>
  <si>
    <t>Asset Management Tech</t>
  </si>
  <si>
    <t>Monthly</t>
  </si>
  <si>
    <t>CTB Expenses - Consulting</t>
  </si>
  <si>
    <t>Monthly Expensed; Potential Opportunity</t>
  </si>
  <si>
    <t>For LevPro Support work</t>
  </si>
  <si>
    <t>Managed Service - Network</t>
  </si>
  <si>
    <t>Network Managed Services (Network Operation Centre (NOC))</t>
  </si>
  <si>
    <t>MS Network</t>
  </si>
  <si>
    <t>Lumen</t>
  </si>
  <si>
    <t>Utility</t>
  </si>
  <si>
    <t>Office expense</t>
  </si>
  <si>
    <t>General Office Expense</t>
  </si>
  <si>
    <t>Office Expense - Telephone &amp; FAX</t>
  </si>
  <si>
    <t>Quarterly Expensed</t>
  </si>
  <si>
    <t>Zoom</t>
  </si>
  <si>
    <t>Contract lower than 3+9</t>
  </si>
  <si>
    <t>Invoice Driven</t>
  </si>
  <si>
    <t>Hard Opportunity</t>
  </si>
  <si>
    <t>Bloomberg Finance L.P.</t>
  </si>
  <si>
    <t>Support - Prod Support for Credit Apps</t>
  </si>
  <si>
    <t>Credit Technology</t>
  </si>
  <si>
    <t>Subscriptions</t>
  </si>
  <si>
    <t>Subscription Services</t>
  </si>
  <si>
    <t>Office Expense</t>
  </si>
  <si>
    <t>Subscription</t>
  </si>
  <si>
    <t>PitchBook Data, Inc.</t>
  </si>
  <si>
    <t>Implement - Minor Enhancements for Sales</t>
  </si>
  <si>
    <t>Asset Management Technology &amp; Data Services</t>
  </si>
  <si>
    <t>2 Yrs yr1 11845 (paid in 2025) &amp; yr2 12200 (to be paid in 2026)</t>
  </si>
  <si>
    <t>City of Chicago</t>
  </si>
  <si>
    <t>Sales VAT Tax</t>
  </si>
  <si>
    <t>HST &amp; sales VAT tax</t>
  </si>
  <si>
    <t>Sales Tax VAT</t>
  </si>
  <si>
    <t>Sales Tax Expense</t>
  </si>
  <si>
    <t>Parked for 2026 Sales Tax</t>
  </si>
  <si>
    <t>New York State Department of Taxation and Finance</t>
  </si>
  <si>
    <t>Nterone Corporation</t>
  </si>
  <si>
    <t>Nterone</t>
  </si>
  <si>
    <t>Training/Seminars/Conference Spend</t>
  </si>
  <si>
    <t>External Training</t>
  </si>
  <si>
    <t>Coforge DPA NA Inc.</t>
  </si>
  <si>
    <t>Support - L2 CoE Management for Tech Horizontals</t>
  </si>
  <si>
    <t>Tech Shared Services</t>
  </si>
  <si>
    <t>L2 SOW FPC</t>
  </si>
  <si>
    <t>Cognizant Worldwide Limited</t>
  </si>
  <si>
    <t>T&amp;M</t>
  </si>
  <si>
    <t/>
  </si>
  <si>
    <t>D365 CRM</t>
  </si>
  <si>
    <t>RTB- T&amp;M</t>
  </si>
  <si>
    <t>1Rivet</t>
  </si>
  <si>
    <t>Virteva LLC</t>
  </si>
  <si>
    <t>Crossfuze</t>
  </si>
  <si>
    <t>Support - Enterprise Tech Helpdesk</t>
  </si>
  <si>
    <t>Support - QA CoE Management for Tech Horizontals</t>
  </si>
  <si>
    <t>QA SOW FPC</t>
  </si>
  <si>
    <t>QA SOW FPC - [KA - Feb23] - Updated forecast from Mar to Dec based on the new contract that superseeded the original one</t>
  </si>
  <si>
    <t>T&amp;M - [KA - Feb 23] - Forcast updated from Feb to Dec, based on Raymond's exit. This T&amp;M forecast is adjusted in the new QA contract. Adjusted monthly rate starting Apr based on Shanky's exit</t>
  </si>
  <si>
    <t>Broadridge Output  Solutions</t>
  </si>
  <si>
    <t>Centry CLO</t>
  </si>
  <si>
    <t>License</t>
  </si>
  <si>
    <t>Software - Core</t>
  </si>
  <si>
    <t>Quarterly Prepaid</t>
  </si>
  <si>
    <t>LIQ</t>
  </si>
  <si>
    <t>Support - Prod Support for Ops Apps</t>
  </si>
  <si>
    <t>Operations Technology</t>
  </si>
  <si>
    <t>LIQ - Loan IQ</t>
  </si>
  <si>
    <t>Recurring License Fee/Maintenance for the period 1-Jan-2026 to 14-Jan-2026 and Subscription Fees for the period 15-Jan-2026 to 14-Jan-2027</t>
  </si>
  <si>
    <t>Indus Valley Partners Corporation</t>
  </si>
  <si>
    <t>IVP</t>
  </si>
  <si>
    <t>Support - Data Analytics Office</t>
  </si>
  <si>
    <t>Enterprise Architecture, Data Analytics &amp; AI</t>
  </si>
  <si>
    <t>Polaris/EDM/SecMast Core</t>
  </si>
  <si>
    <t>Implement - Reporting for Internal Audit</t>
  </si>
  <si>
    <t>Polaris/EDM/SecMast Hosting</t>
  </si>
  <si>
    <t>Workday, Inc.</t>
  </si>
  <si>
    <t>Implement - Minor Enhancements for Enterprise Apps</t>
  </si>
  <si>
    <t>Workday</t>
  </si>
  <si>
    <t>Monthly Incremental</t>
  </si>
  <si>
    <t>Support - Site Reliability Engineering for Tech</t>
  </si>
  <si>
    <t>MS Cloud</t>
  </si>
  <si>
    <t>Managed Service - Cloud</t>
  </si>
  <si>
    <t>BWise Internal Control Inc.</t>
  </si>
  <si>
    <t>SAI360</t>
  </si>
  <si>
    <t>Software License</t>
  </si>
  <si>
    <t>CDW (b)</t>
  </si>
  <si>
    <t>NCE M365 Jan - Dec Mthly Invoice</t>
  </si>
  <si>
    <t>NCE M365 E5</t>
  </si>
  <si>
    <t>Proofpoint</t>
  </si>
  <si>
    <t>Proofpoint Sftwr, paid in 2025. To be renewed in Q3/Q4 2026</t>
  </si>
  <si>
    <t>CDW Microsoft (a)</t>
  </si>
  <si>
    <t>Syskit Point</t>
  </si>
  <si>
    <t>Syskit Point Sftwr</t>
  </si>
  <si>
    <t>Support - Security Operations for Cybersecurity</t>
  </si>
  <si>
    <t>Cloud Navigators LLC</t>
  </si>
  <si>
    <t>Cloud Navigator</t>
  </si>
  <si>
    <t>FinDox Inc.</t>
  </si>
  <si>
    <t>FinDox is now Octus</t>
  </si>
  <si>
    <t>FinDox Core</t>
  </si>
  <si>
    <t>Annual Software</t>
  </si>
  <si>
    <t>HSO Enterprise Solutions LLC</t>
  </si>
  <si>
    <t>AKA Enterprises</t>
  </si>
  <si>
    <t>Incloud, LLC</t>
  </si>
  <si>
    <t>Ontra</t>
  </si>
  <si>
    <t>Ontra / Insight Funds</t>
  </si>
  <si>
    <t>ExpMgr Hositng</t>
  </si>
  <si>
    <t>ExpMgr</t>
  </si>
  <si>
    <t>Navigate</t>
  </si>
  <si>
    <t>Inogic Tech India Private Limited</t>
  </si>
  <si>
    <t>Maplytics</t>
  </si>
  <si>
    <t>Implement - Minor Enhancements for Marketing</t>
  </si>
  <si>
    <t>Lucid Software</t>
  </si>
  <si>
    <t>Support - Tech Enablement 2026</t>
  </si>
  <si>
    <t>Lucidscale Team / Suite</t>
  </si>
  <si>
    <t xml:space="preserve">  Lucid Suite</t>
  </si>
  <si>
    <t xml:space="preserve">  Lucid Suite and Cloud Accelerator</t>
  </si>
  <si>
    <t>Macabacus, Inc.</t>
  </si>
  <si>
    <t>Macabacus</t>
  </si>
  <si>
    <t>XLS Modeler - Annual</t>
  </si>
  <si>
    <t>Suit License</t>
  </si>
  <si>
    <t>TBD could be CDW Microsoft (a)</t>
  </si>
  <si>
    <t>MS Enterprise</t>
  </si>
  <si>
    <t>Entpr Lic</t>
  </si>
  <si>
    <t>Monday.com</t>
  </si>
  <si>
    <t>Management Enterprise 600 Seats</t>
  </si>
  <si>
    <t>ServiceNow Liac</t>
  </si>
  <si>
    <t>ServiceNow Agile Team + Various</t>
  </si>
  <si>
    <t>Software License 1</t>
  </si>
  <si>
    <t>ServiceNow Security Operations Enterprise - VR NRUSCINV-000450</t>
  </si>
  <si>
    <t>Amount per Invoice</t>
  </si>
  <si>
    <t>Strategic Portfolio Management (SPM) Pro</t>
  </si>
  <si>
    <t>Software License 3</t>
  </si>
  <si>
    <t>Oracle America, Inc.</t>
  </si>
  <si>
    <t>Oracle</t>
  </si>
  <si>
    <t xml:space="preserve">Oracle Java </t>
  </si>
  <si>
    <t>LIQ Java</t>
  </si>
  <si>
    <t>RFPIO INC. (Responsive)</t>
  </si>
  <si>
    <t>Responsive</t>
  </si>
  <si>
    <t>SALESFORCE COM INC</t>
  </si>
  <si>
    <t>Salesforce</t>
  </si>
  <si>
    <t>Tableau Creator (5) + Viewer (40) + Explorer (10)</t>
  </si>
  <si>
    <t>SAAS Lics</t>
  </si>
  <si>
    <t>Siemens Industry Software, Inc.</t>
  </si>
  <si>
    <t>Mendix</t>
  </si>
  <si>
    <t>SS&amp;C GIDS, Inc.</t>
  </si>
  <si>
    <t>Wealth Distribution Tool (Vendor TBD)</t>
  </si>
  <si>
    <t>Walletshare Alts</t>
  </si>
  <si>
    <t>Sonarsource</t>
  </si>
  <si>
    <t>SHI</t>
  </si>
  <si>
    <t>Quest Software &amp; Maintenance</t>
  </si>
  <si>
    <t>Adobe</t>
  </si>
  <si>
    <t xml:space="preserve"> Erwin Data Modeler License</t>
  </si>
  <si>
    <t>Erwin Data Modeler License</t>
  </si>
  <si>
    <t>Rocket Softwre</t>
  </si>
  <si>
    <t>Desktop</t>
  </si>
  <si>
    <t>Rocket Software - 7K/Yr</t>
  </si>
  <si>
    <t>Coforge UI Path</t>
  </si>
  <si>
    <t>UiPath</t>
  </si>
  <si>
    <t>Smarsh Inc.</t>
  </si>
  <si>
    <t>Smarsh</t>
  </si>
  <si>
    <t>Levpro</t>
  </si>
  <si>
    <t>estimated</t>
  </si>
  <si>
    <t>Software (Prepaid)</t>
  </si>
  <si>
    <t>Digicert</t>
  </si>
  <si>
    <t>Datadog, Inc.</t>
  </si>
  <si>
    <t>DataDog</t>
  </si>
  <si>
    <t>Sftwr- Potential Risk to look for</t>
  </si>
  <si>
    <t>Sftwr- Mis-posting Prepaid</t>
  </si>
  <si>
    <t>ClickTime.com Inc.</t>
  </si>
  <si>
    <t>ClickTime</t>
  </si>
  <si>
    <t>Think-Cell</t>
  </si>
  <si>
    <t>Think-cell parnership</t>
  </si>
  <si>
    <t>Think Cell</t>
  </si>
  <si>
    <t>Cloud Software Group (formally Tibco)</t>
  </si>
  <si>
    <t>TIBCO Spotfire</t>
  </si>
  <si>
    <t>Spotfire</t>
  </si>
  <si>
    <t>Production</t>
  </si>
  <si>
    <t>Paid as prepaid in 2025, to be renewed in Aug/Sep 2026</t>
  </si>
  <si>
    <t>CloudFlare</t>
  </si>
  <si>
    <t>Potential Opp.- we moved to Equisolve to host our website</t>
  </si>
  <si>
    <t>Litera</t>
  </si>
  <si>
    <t>Litera Compare Desktop</t>
  </si>
  <si>
    <t>Alation Inc.</t>
  </si>
  <si>
    <t>Alation</t>
  </si>
  <si>
    <t>BroadVantage</t>
  </si>
  <si>
    <t>BoardVantage</t>
  </si>
  <si>
    <t>Software for Board of Directors - Potential Opportunity - No activity in 2025 as well</t>
  </si>
  <si>
    <t>TBC with Danny</t>
  </si>
  <si>
    <t>Polaris/EDM/SecMast Core l2</t>
  </si>
  <si>
    <t>Managed Services</t>
  </si>
  <si>
    <t>IVP L2 Tech MS</t>
  </si>
  <si>
    <t>Data MS</t>
  </si>
  <si>
    <t>Data Managed Srvc</t>
  </si>
  <si>
    <t>Equisolve, Inc.</t>
  </si>
  <si>
    <t>MARKIT NORTH AMERICA, INC.</t>
  </si>
  <si>
    <t>S&amp;P Global</t>
  </si>
  <si>
    <t>Infra Svcs &amp; User Enblt Tech</t>
  </si>
  <si>
    <t>Prj Mgmt T&amp;M</t>
  </si>
  <si>
    <t>T&amp;M IVP Mgmt (TOM)- Rahul &amp; Vaibhav + 2</t>
  </si>
  <si>
    <t>Implement - Build Pipes from CORE Systems to IVP</t>
  </si>
  <si>
    <t>Polaris/EDM/SecMast Core Implementation</t>
  </si>
  <si>
    <t>RTB- FPC</t>
  </si>
  <si>
    <t>Intelligent Business Platforms LLC</t>
  </si>
  <si>
    <t>Intellibus</t>
  </si>
  <si>
    <t>CTB- T&amp;M</t>
  </si>
  <si>
    <t>Consulting</t>
  </si>
  <si>
    <t>Consulting Change the Business</t>
  </si>
  <si>
    <t>Seismic Software Inc.</t>
  </si>
  <si>
    <t>Capitalization</t>
  </si>
  <si>
    <t>Software Capitalization</t>
  </si>
  <si>
    <t>CTB- FPC</t>
  </si>
  <si>
    <t>Software Cap</t>
  </si>
  <si>
    <t>Management cap on Capitalized Software</t>
  </si>
  <si>
    <t>PactFi Inc.</t>
  </si>
  <si>
    <t>PactFi Annual Platform Fee</t>
  </si>
  <si>
    <t>Year 1 of 3: 1/26/26 to 1/25/27 - Capitalizable</t>
  </si>
  <si>
    <t>ACC Business</t>
  </si>
  <si>
    <t>Network</t>
  </si>
  <si>
    <t>Amazon Capital Services, Inc.</t>
  </si>
  <si>
    <t>Office Exp / Supplies / Misc Software</t>
  </si>
  <si>
    <t>General Office Expense - Refer to Concur</t>
  </si>
  <si>
    <t>Office Exp / Supplies / Misc Software/ Printing/ Photocopying/ Stationery</t>
  </si>
  <si>
    <t>ICE Benchmark Administration Ltd</t>
  </si>
  <si>
    <t>Libor Historical (may be Tax Invoice)</t>
  </si>
  <si>
    <t>Libor Historical Data</t>
  </si>
  <si>
    <t>Office Expense - IT Subscriptions</t>
  </si>
  <si>
    <t>For Libor Historical Data tax inovice</t>
  </si>
  <si>
    <t>General Exp</t>
  </si>
  <si>
    <t>ASX Benchmarks PTY limited</t>
  </si>
  <si>
    <t>in AUD</t>
  </si>
  <si>
    <t>Fitch Solutions, Inc.</t>
  </si>
  <si>
    <t>THOMSON REUTERS MARKETS LLC</t>
  </si>
  <si>
    <t>LSEG / Refinitive</t>
  </si>
  <si>
    <t>Market Data</t>
  </si>
  <si>
    <t>TSX Inc.</t>
  </si>
  <si>
    <t>Amortization</t>
  </si>
  <si>
    <t>Hosting Agreement Amortization</t>
  </si>
  <si>
    <t>Amortization - Capitalized costs for hosting arrangements</t>
  </si>
  <si>
    <t>Hardware - Desktop Equipment</t>
  </si>
  <si>
    <t>Papercut SaaS Maintenance</t>
  </si>
  <si>
    <t>Variable Monthly Usage</t>
  </si>
  <si>
    <t>Sky Road</t>
  </si>
  <si>
    <t>Implement - Portfolio Optimization Tool for LC</t>
  </si>
  <si>
    <t>Capitalizable</t>
  </si>
  <si>
    <t>Implement - QA CoE to Additional Platforms</t>
  </si>
  <si>
    <t>New 2026 BoW</t>
  </si>
  <si>
    <t>Implement - L1/L2 CoE for Additional Platforms</t>
  </si>
  <si>
    <t>Implement - Strategic Modules for LIQ</t>
  </si>
  <si>
    <t>New 2026 BoW (Capitalizable)</t>
  </si>
  <si>
    <t>Implement - WSO Own Instance (AM)</t>
  </si>
  <si>
    <t>Implement - WSO Balance Sheet Mig &amp; Reporting</t>
  </si>
  <si>
    <t>Implement - Odyssey Reporting &amp; Exception Mgmt</t>
  </si>
  <si>
    <t>New FPC BOW</t>
  </si>
  <si>
    <t>Implement - Minor Enhancements SNOW - Phase 2</t>
  </si>
  <si>
    <t>ServiceNow</t>
  </si>
  <si>
    <t>Monthly SOW</t>
  </si>
  <si>
    <t>Implement - Reporting to Support DGC</t>
  </si>
  <si>
    <t>Tableau Licenses</t>
  </si>
  <si>
    <t>Paid till Mar2026, might need till 03/2027- Capitalizable</t>
  </si>
  <si>
    <t>Implement - Minor Enhancements for Data Services</t>
  </si>
  <si>
    <t>2026 PH</t>
  </si>
  <si>
    <t>Implement - Fund Acctn Modules to Support BS Transition</t>
  </si>
  <si>
    <t>OpenAI, L.L.C. (“OpenAI”)</t>
  </si>
  <si>
    <t>Support - PMO Governance &amp; Reporting Activities</t>
  </si>
  <si>
    <t>T&amp;M- Implementing CoE for L1/L2 Platforms</t>
  </si>
  <si>
    <t>New 2026 BoW (batch orchestraion work)</t>
  </si>
  <si>
    <t>2026 Laptops - Danny- Risk</t>
  </si>
  <si>
    <t>Allvue Systems, LLC</t>
  </si>
  <si>
    <t>BMS</t>
  </si>
  <si>
    <t>Prepaid 2026</t>
  </si>
  <si>
    <t>OneStream Software, LLC</t>
  </si>
  <si>
    <t>OneStream</t>
  </si>
  <si>
    <t>S&amp;P Global/ WSO</t>
  </si>
  <si>
    <t>T&amp;M-T&amp;M</t>
  </si>
  <si>
    <t>T&amp;M- H2-2026 Risk</t>
  </si>
  <si>
    <t>Hard Opportunity- Variance from OneStream Budget vs IT Budget</t>
  </si>
  <si>
    <t>Swati Yadav</t>
  </si>
  <si>
    <t>Danny's extra 1Rivet HC - Risk</t>
  </si>
  <si>
    <t>CME Group</t>
  </si>
  <si>
    <t>This was not part of initial budget</t>
  </si>
  <si>
    <t>Changed from T&amp;M to FPC as per Shanky's KT, March billing to decide final Opp/Risk</t>
  </si>
  <si>
    <t>Amortization/Multiple</t>
  </si>
  <si>
    <t>N/A</t>
  </si>
  <si>
    <t>FPC TBD Dependent on Investor Reporting Integration into Seismic - Prepaid</t>
  </si>
  <si>
    <t>T&amp;M - Intellibus</t>
  </si>
  <si>
    <t>Comprised of 7 different invoices - SmartNet, Prisma and PA until Jul'25; New Price effective Aug'25 for 5 yr contract
5 years starting Aug is only Prisma and PA. No SmartNet.</t>
  </si>
  <si>
    <t>Nore</t>
  </si>
  <si>
    <t>Renewed 6/1/25, anniversary date true-up-CRM (Prepaid)</t>
  </si>
  <si>
    <t>Renewed 6/1/25, anniversary date true-up-F&amp;O (Prepaid)</t>
  </si>
  <si>
    <t>IVP EDM, Polaris, Security Master Year 3 SaaS Fees/ Production License Fee + Annual Consulting Fee for IVP EDM, Polaris, Security Master-Prepaid</t>
  </si>
  <si>
    <t>Polaris/EDM/SecMast- Prod. &amp; UAT Hosting Fee-Prepaid till Jun2026, to be renewed post Jun2026</t>
  </si>
  <si>
    <t>Polaris/EDM/SecMast- Disaster Recovery Hosting Fee-Prepaid till Apr2027, to be renewed post Apr2027</t>
  </si>
  <si>
    <t>Misposting PREPAID in 2025; paid $419,687/- in Mar2025. Renewed as Prepaid in Mar 2026.-Added opportunity in Dec for extra support work as rec. my Melissa</t>
  </si>
  <si>
    <t>Monthly Incremental - Potential Opportunity-Monthly Incremental - Potential Opportunity</t>
  </si>
  <si>
    <t>3 YR $16MM Commitment;
Potential Incremental spend for Project Evolution-MS Cloud</t>
  </si>
  <si>
    <t>Prepaid-Prepaid</t>
  </si>
  <si>
    <t>Misc Other Software - New Joiners-Potential Opp</t>
  </si>
  <si>
    <t>Prepaid in 2025-confirm if IT is taking this cost in 2026</t>
  </si>
  <si>
    <t>Renewed 6/1/25, anniversary date true-up-Entpr Lic (Prepaid)</t>
  </si>
  <si>
    <t>Paid as Prepaid in 2025; to be renewed in 2026-Paid as Prepaid in 2025; to be renewed in 2026</t>
  </si>
  <si>
    <t>Prepaid in 2025; to be renewed in Dec 2026-Prepaid in 2025; to be renewed in Dec 2026</t>
  </si>
  <si>
    <t>Paid for 2025 in Dec 2024, need to renew in 2026-Paid for 2025 in Dec 2024, need to renew in 2026</t>
  </si>
  <si>
    <t>Strategic Portfolio Management (SPM) Pro, paid in Dec2025, to be renewed in Dec2026-Strategic Portfolio Management (SPM) Pro, paid in Dec2025, to be renewed in Dec2026</t>
  </si>
  <si>
    <t>Walletshare renews Sep2026, Set as Prepaid in 2025-Walletshare renews Sep2026, Set as Prepaid in 2025</t>
  </si>
  <si>
    <t>Quest Software- One Identity-Cost of Quest Sofware for 2 years - material diff if we renew for 1 vs 2 yrs</t>
  </si>
  <si>
    <t>UiPath Sftwr-UiPath Sftwr</t>
  </si>
  <si>
    <t>Renewed/ paid in Dec2025, to be renewed in Dec2026-Renewed/ paid in Dec2025, to be renewed in Dec2026</t>
  </si>
  <si>
    <t>Errouneously paid by BDC CC -32K, Incremental spend 20K-LoungeLizard budget transferred to Equisolve</t>
  </si>
  <si>
    <t>FPC- IVP Implementation Post Contract - Capitalizable-160K per month from Jan to June 2026 - Capitalizable</t>
  </si>
  <si>
    <t>Notes</t>
  </si>
  <si>
    <t>Jan FC</t>
  </si>
  <si>
    <t>Feb FC</t>
  </si>
  <si>
    <t>Mar FC</t>
  </si>
  <si>
    <t>Jan AC</t>
  </si>
  <si>
    <t>Feb AC</t>
  </si>
  <si>
    <t>Mar AC</t>
  </si>
  <si>
    <t>Apr AC</t>
  </si>
  <si>
    <t>May AC</t>
  </si>
  <si>
    <t>Jun AC</t>
  </si>
  <si>
    <t>Jul AC</t>
  </si>
  <si>
    <t>Aug AC</t>
  </si>
  <si>
    <t>Sep AC</t>
  </si>
  <si>
    <t>Oct AC</t>
  </si>
  <si>
    <t>Nov AC</t>
  </si>
  <si>
    <t>Dec AC</t>
  </si>
  <si>
    <t>Apr FC</t>
  </si>
  <si>
    <t>May FC</t>
  </si>
  <si>
    <t>Jun FC</t>
  </si>
  <si>
    <t>Jul FC</t>
  </si>
  <si>
    <t>Aug FC</t>
  </si>
  <si>
    <t>Sep FC</t>
  </si>
  <si>
    <t>Oct FC</t>
  </si>
  <si>
    <t>Nov FC</t>
  </si>
  <si>
    <t>Dec FC</t>
  </si>
  <si>
    <t>Notes - Swati</t>
  </si>
  <si>
    <t>Total - FC</t>
  </si>
  <si>
    <t>Total Actuals</t>
  </si>
  <si>
    <t>2026 Net Position</t>
  </si>
  <si>
    <t>Prepaid</t>
  </si>
  <si>
    <t>ok</t>
  </si>
  <si>
    <t>Prj000469-Support - Prod Support for Ops Apps</t>
  </si>
  <si>
    <t>Check with Manni</t>
  </si>
  <si>
    <t>Jan</t>
  </si>
  <si>
    <t>Chicago Mercantile Exchange Inc</t>
  </si>
  <si>
    <t>FEB</t>
  </si>
  <si>
    <t>Duplication</t>
  </si>
  <si>
    <t>Extra added in Dec for extra support work requested by Melissa</t>
  </si>
  <si>
    <t>Norske Finansielle Referanser AS</t>
  </si>
  <si>
    <t>Nore is data source provider for Refinitive - not part of initial budget</t>
  </si>
  <si>
    <t>Removed</t>
  </si>
  <si>
    <t>(All)</t>
  </si>
  <si>
    <t>This was to be charged back to Cyber, but now tech has to bear the cost. Danny's email is proof</t>
  </si>
  <si>
    <t>ok -Actual</t>
  </si>
  <si>
    <t>ok-actuals</t>
  </si>
  <si>
    <t>ok -actual</t>
  </si>
  <si>
    <t>Sum of 2026 Net Position</t>
  </si>
  <si>
    <t>Dan Royer Total</t>
  </si>
  <si>
    <t>Danny Borkowski Total</t>
  </si>
  <si>
    <t>Devang Shah Total</t>
  </si>
  <si>
    <t>Erik Wynkoop Total</t>
  </si>
  <si>
    <t>John Spencer Total</t>
  </si>
  <si>
    <t>Melissa Tumminia Total</t>
  </si>
  <si>
    <t>Values</t>
  </si>
  <si>
    <t>Sum of Jan FC</t>
  </si>
  <si>
    <t>Sum of Jan AC</t>
  </si>
  <si>
    <t>Sum of Feb FC</t>
  </si>
  <si>
    <t>Sum of Feb AC</t>
  </si>
  <si>
    <t>Sum of Mar FC</t>
  </si>
  <si>
    <t>Sum of Mar AC</t>
  </si>
  <si>
    <t>Jan Opp/Risk</t>
  </si>
  <si>
    <t>Feb Opp./Risk</t>
  </si>
  <si>
    <t>Mar Opp./Risk</t>
  </si>
  <si>
    <t>Apr Opp./Risk</t>
  </si>
  <si>
    <t>May Opp./Risk</t>
  </si>
  <si>
    <t>Jun Opp./Risk</t>
  </si>
  <si>
    <t>Jul Opp./Risk</t>
  </si>
  <si>
    <t>Aug Opp./Risk</t>
  </si>
  <si>
    <t>Sep Opp./Risk</t>
  </si>
  <si>
    <t>Oct Opp./Risk</t>
  </si>
  <si>
    <t>Nov Opp./Risk</t>
  </si>
  <si>
    <t>Dec Opp./Risk</t>
  </si>
  <si>
    <t>Total Opp./Risk</t>
  </si>
  <si>
    <t>Sum of Jan Opp/Risk</t>
  </si>
  <si>
    <t>Sum of Feb Opp./Risk</t>
  </si>
  <si>
    <t>Sum of Mar Opp./Risk</t>
  </si>
  <si>
    <t xml:space="preserve">$ in Millions </t>
  </si>
  <si>
    <t>Sum of Total - FC</t>
  </si>
  <si>
    <t>Sum of Total Actuals</t>
  </si>
  <si>
    <t>15% - Chicago Personal Property Lease Transaction Tax (PPLTT)</t>
  </si>
  <si>
    <t>Concur project reimbursement cost can't be predicted, hence buffer kept in Dec</t>
  </si>
  <si>
    <t>Total contract - 342k IT cost 232k recharge to Liquid Credit 109k</t>
  </si>
  <si>
    <t>Fluctuation per month, Dec has buffer</t>
  </si>
  <si>
    <t>Fluctuation per month, Risk adjusted in Dec</t>
  </si>
  <si>
    <t>Prj000603</t>
  </si>
  <si>
    <t>Implement - Cash Matching Recon Solution</t>
  </si>
  <si>
    <t>Budget v/s Actuals</t>
  </si>
  <si>
    <t>New risk, unbudgeted - cash matching Gtreausry</t>
  </si>
  <si>
    <t>Cost to be setoff with Coforge (Swati replacing Shanky)</t>
  </si>
  <si>
    <t>Contract expected to extend in second half of 2026, unbudgeted</t>
  </si>
  <si>
    <t>Budgeted only for 2 headcount, actual contract was signed for 4 headcounts</t>
  </si>
  <si>
    <t>Opp offset with 1Rivet risk (Swati replacinf Shanky) + Budget v/s Actuals</t>
  </si>
  <si>
    <t>Support SOW + Desktop Support- T&amp;M, QA is not part of our budget</t>
  </si>
  <si>
    <t>Budget v/s Actuals, allocations are based on capacity planning forecast</t>
  </si>
  <si>
    <t>This place holder is a difference between Onestream the amount initiall budgeted as part of 5 year projection v/s 2026 budget finalised by previous budget preparers, initially the amount was $10848, Then added $2048 to total same as final budget in onestream and final approved amount</t>
  </si>
  <si>
    <t>Saving on budget v/s actual, prepaid cost of 232k expected for 12 months. Kindly spread for 9 months, total 342k our cost 232k, 109k is of liquid credit team</t>
  </si>
  <si>
    <t>QA book work reallocation from L1/L2 support per new QA contract that superseded original.
This is a category shift - work previously in Labor/T&amp;M now flows through MS under the new QA contract structure. The offsetting $70K opportunity in Labor/T&amp;M category partially mitigates this risk.</t>
  </si>
  <si>
    <t>New laptops, unbudgeted</t>
  </si>
  <si>
    <t>Unbudgeted, New risk - CME Group SOFR License</t>
  </si>
  <si>
    <t>Not part of original budget; risk added, category updated from software to hardware since laptop purchase</t>
  </si>
  <si>
    <t>Sales tax unbudgeted + actual over budget estimated</t>
  </si>
  <si>
    <t>Unbudgeted risk for 2025 AUM Overusage to be charged back to Operations</t>
  </si>
  <si>
    <t>Hard Risk, unbudgeted</t>
  </si>
  <si>
    <t>Microsoft 365 E5 &amp; Teams Room Pro</t>
  </si>
  <si>
    <t>In CAD</t>
  </si>
  <si>
    <t>Note - All bills are not yet received and recorded for March.</t>
  </si>
  <si>
    <t>YTD Actuals</t>
  </si>
  <si>
    <t>Overall YTD Results</t>
  </si>
  <si>
    <t>Domain Level YTD Results</t>
  </si>
  <si>
    <t>We are trying to get the invoices from vendor, incorporate new contract</t>
  </si>
  <si>
    <t>Webex service  has been cancelled in Dec'25, confirmed by Danny</t>
  </si>
  <si>
    <t>Extra resource requested by Danny from 1Rivet to replace Acenture resources, unbudgeted (Arif Inamdar)</t>
  </si>
  <si>
    <t>Contract is Apr-Mar Budegetd 26 - 191K v/s Actual 172K</t>
  </si>
  <si>
    <t>Spend Category</t>
  </si>
  <si>
    <t>Domain Name</t>
  </si>
  <si>
    <t>Forecast (Jan-Mar)</t>
  </si>
  <si>
    <t>Actuals (Jan-Mar)</t>
  </si>
  <si>
    <t>Forecast (Apr - Dec)</t>
  </si>
  <si>
    <t>Notes - Risk/Opportunity - Swati</t>
  </si>
  <si>
    <t>Notes - Risk/Opportunity</t>
  </si>
  <si>
    <t>Risk/Opportunity Type</t>
  </si>
  <si>
    <t>$98K OPP: L1/L2 COE BoW 2026 - unutilized funds for new initiatives planned in 2026.</t>
  </si>
  <si>
    <t>1. $98K Opportunity: L1/L2 COE BoW 2026 - unutilized funds for new initiatives planned in 2026.
Driver: Unutilized funds for planned initiatives.</t>
  </si>
  <si>
    <t>Soft Opportunity</t>
  </si>
  <si>
    <t>$884K OPP:
• IVP Implementation $384K  saving on contract (Budget $1.34M vs Actual $960K)
• IVP Odyssey BoW 2026 $300K - unutilized funds for new initiatives planned in 2026
• IVP Internal Audit BoW 2026 $200K - unutilized funds for new initiatives planned in 2026</t>
  </si>
  <si>
    <t>1. $884K opportunity identified.
2. IVP Implementation $384K saving on contract (Budget $1.34M vs Actual $960K)
3. IVP Odyssey BoW 2026 $300K - unutilized funds for new initiatives planned in 2026
4. IVP Internal Audit BoW 2026 $200K - unutilized funds for new initiatives planned in 2026
Driver: Unutilized funds for planned initiatives.</t>
  </si>
  <si>
    <t>$982K OPP: 
$ 598K Unutilized funds for new initiatives planned in 2026 - Coforge COE BoW 2026 ($98K) + IVP BoW 2026 ($500K) .
$ 384K Contract Saving IVP (Budget $1.34M vs Actual $960K)</t>
  </si>
  <si>
    <t>1. $982K opportunity identified.
2. $598K Unutilized funds for new initiatives planned in 2026 - Coforge COE BoW 2026 ($98K) + IVP BoW 2026 ($500K).
3. $384K Contract Saving IVP (Budget $1.34M vs Actual $960K)
Driver: Unutilized funds for planned initiatives.</t>
  </si>
  <si>
    <t>Credit, Finance &amp; Operations &amp; Treasury Technology</t>
  </si>
  <si>
    <t>On track. Placeholder budget for future projects.</t>
  </si>
  <si>
    <t>On track. Placeholder budget for future projects.
Driver: Tracking to plan.</t>
  </si>
  <si>
    <t>Neutral</t>
  </si>
  <si>
    <t>On track. FPC component tracking to budget.</t>
  </si>
  <si>
    <t>On track. FPC component tracking to budget.
Driver: Tracking to plan.</t>
  </si>
  <si>
    <t>$330K OPP: Markit BoW 2026 - unutilized funds for new initiatives planned in 2026.</t>
  </si>
  <si>
    <t>1. $330K Opportunity: Markit BoW 2026 - unutilized funds for new initiatives planned in 2026.
Driver: Unutilized funds for planned initiatives.</t>
  </si>
  <si>
    <t>$330K NET OPP: Markit BoW 2026 - unutilized funds for new initiatives planned in 2026.</t>
  </si>
  <si>
    <t>1. $330K net opportunity: Markit BoW 2026 - unutilized funds for new initiatives planned in 2026.
Driver: Unutilized funds for planned initiatives.</t>
  </si>
  <si>
    <t>$42K OPP: FPC Coforge QA COE BoW 2026 - unutilized funds for new initiatives planned in 2026.</t>
  </si>
  <si>
    <t>1. $42K Opportunity: FPC Coforge QA COE BoW 2026 - unutilized funds for new initiatives planned in 2026.
Driver: Unutilized funds for planned initiatives.</t>
  </si>
  <si>
    <t>$42K NET OPP: Coforge FPC BoW 2026 - unutilized funds for new initiatives planned in 2026.</t>
  </si>
  <si>
    <t>1. $42K net opportunity: Coforge FPC BoW 2026 - unutilized funds for new initiatives planned in 2026.
Driver: Unutilized funds for planned initiatives.</t>
  </si>
  <si>
    <t>Chief of Staff, PMO &amp; Enterprise Technology</t>
  </si>
  <si>
    <t>On track. Placeholder budget, no actuals expected.</t>
  </si>
  <si>
    <t>On track. Placeholder budget, no actuals expected.
Driver: Tracking to plan.</t>
  </si>
  <si>
    <t>On track. FPC BoW 2026 - funds reserved for new initiatives planned in 2026.</t>
  </si>
  <si>
    <t>On track. FPC BoW 2026 - funds reserved for new initiatives planned in 2026.
Driver: Tracking to plan.</t>
  </si>
  <si>
    <t>On track. FPC tracking to budget.</t>
  </si>
  <si>
    <t>On track. FPC tracking to budget.
Driver: Tracking to plan.</t>
  </si>
  <si>
    <t>FPC Total</t>
  </si>
  <si>
    <t>$1.35M NET OPP:
- $384K Contract Saving IVP (Budget $1.34M vs Actual $960K)
- $970K Unutilized funds for new initiatives planned in 2026 (IVP - $500K  + Coforge - $140K + Markit $330K)</t>
  </si>
  <si>
    <t>1. $1.35M net opportunity identified.
2. $384K Contract Saving IVP (Budget $1.34M vs Actual $960K)
3. $970K Unutilized funds for new initiatives planned in 2026 (IVP - $500K + Coforge - $140K + Markit $330K)
Driver: Unutilized funds for planned initiatives.</t>
  </si>
  <si>
    <t>$15K OPP: Q1 Forecasted $20K v/s Actual $5K</t>
  </si>
  <si>
    <t>1. $15K Opportunity: Q1 Forecasted $20K v/s Actual $5K
Driver: Favorable variance vs budget.</t>
  </si>
  <si>
    <t>$15K NET OPP: Hardware budget $20K v/s actuals 5K favorable variance.</t>
  </si>
  <si>
    <t>1. $15K net opportunity: Hardware budget $20K v/s actuals 5K favorable variance.
Driver: Favorable budget vs actual variance.</t>
  </si>
  <si>
    <t>$68K RISK: $75K - Unbudgeted 2026 laptops (committed spend per Danny) and -$7k Budget $34k v/s Actual+FC $27K favorable variance</t>
  </si>
  <si>
    <t>1. $68K Risk: $75K - Unbudgeted 2026 laptops (committed spend per Danny) and -$7k Budget $34k v/s Actual+FC $27K favorable variance
Driver: Unbudgeted hardware purchases.</t>
  </si>
  <si>
    <t>$7K RISK: Unplanned and unbudgeted hardware purchases from SHI</t>
  </si>
  <si>
    <t>1. $7K Risk: Unplanned and unbudgeted hardware purchases from SHI
Driver: Unbudgeted spend.</t>
  </si>
  <si>
    <t>$75K NET RISK: (Unbudgeted laptops) $75K + SHI $7K (unplanned purchases).
Offset by CDW - $7k Budget $34k v/s Actual+FC $27K favorable variance</t>
  </si>
  <si>
    <t>1. $75K net risk identified.
2. (Unbudgeted laptops) $75K + SHI $7K (unplanned purchases).
3. Offset by CDW - $7k Budget $34k v/s Actual+FC $27K favorable variance
Driver: Unbudgeted hardware purchases.</t>
  </si>
  <si>
    <t>Hardware Total</t>
  </si>
  <si>
    <t>$59K NET RISK: 
+$82K - CDW Unbudgeted laptops ($75K) + $7K SHI unplanned hardware purchase 
-$22K - Offset by favorable budget v/s actuals  
SHI ($15K) + CDW ($7K)</t>
  </si>
  <si>
    <t>1. $59K net risk identified.
2. +$82K - CDW Unbudgeted laptops ($75K) + $7K SHI unplanned hardware purchase
3. -$22K - Offset by favorable budget v/s actuals - SHI ($15K) + CDW ($7K)
Driver: Unbudgeted hardware purchases.</t>
  </si>
  <si>
    <t>On track. Telecom costs tracking to budget.</t>
  </si>
  <si>
    <t>On track. Telecom costs tracking to budget.
Driver: Tracking to plan.</t>
  </si>
  <si>
    <t>On track. Minor variance (&lt;$100). Budget v/s Actuals</t>
  </si>
  <si>
    <t>On track. Minor variance (&lt;$100). Budget v/s Actuals
Driver: Tracking to plan.</t>
  </si>
  <si>
    <t>Soft Risk</t>
  </si>
  <si>
    <t>On track. Costs tracking to budget.</t>
  </si>
  <si>
    <t>On track. Costs tracking to budget.
Driver: Tracking to plan.</t>
  </si>
  <si>
    <t>$12K OPP: NOC managed services Q1 Budget $45K vs Actuals $33K = ($12K) favorable variance. Full year budget $180K.</t>
  </si>
  <si>
    <t>1. $12K Opportunity: NOC managed services Q1 Budget $45K vs Actuals $33K = ($12K) favorable variance. Full year budget $180K.
Driver: Favorable budget vs actual variance.</t>
  </si>
  <si>
    <t>$1.7K OPP: Webex cancelled in Dec'25 - Budget $1.7K, no 2026 spend expected.</t>
  </si>
  <si>
    <t>1. $1.7K Opportunity: Webex cancelled in Dec'25 - Budget $1.7K, no 2026 spend expected.
Driver: Service/resource exit generating savings.</t>
  </si>
  <si>
    <t>On track. Minor variance (&lt;$200). Budget v/s Actuals</t>
  </si>
  <si>
    <t>On track. Minor variance (&lt;$200). Budget v/s Actuals
Driver: Tracking to plan.</t>
  </si>
  <si>
    <t>$421 OPP: Bandwidth costs tracking favorable. Budget v/s Actuals</t>
  </si>
  <si>
    <t>1. $421 Opportunity: Bandwidth costs tracking favorable. Budget v/s Actuals
Driver: Favorable budget vs actual variance.</t>
  </si>
  <si>
    <t>$323 RISK: Minor usage variance. Budget v/s Actuals</t>
  </si>
  <si>
    <t>1. $323 Risk: Minor usage variance. Budget v/s Actuals
Driver: Actual spend exceeding budget.</t>
  </si>
  <si>
    <t>$302 OPP: Costs tracking slightly below budget. Budget v/s Actuals</t>
  </si>
  <si>
    <t>1. $302 Opportunity: Costs tracking slightly below budget. Budget v/s Actuals
Driver: Favorable budget vs actual variance.</t>
  </si>
  <si>
    <t>$410 OPP: Costs tracking slightly below budget. Budget v/s Actuals</t>
  </si>
  <si>
    <t>1. $410 Opportunity: Costs tracking slightly below budget. Budget v/s Actuals
Driver: Favorable budget vs actual variance.</t>
  </si>
  <si>
    <t>On track. EA tracking to budget.</t>
  </si>
  <si>
    <t>On track. EA tracking to budget.
Driver: Tracking to plan.</t>
  </si>
  <si>
    <t>On track. Placeholder budget, no material R/O.</t>
  </si>
  <si>
    <t>On track. Placeholder budget, no material R/O.
Driver: Tracking to plan.</t>
  </si>
  <si>
    <t>$150 OPP: Minor favorable variance. Budget v/s Actuals</t>
  </si>
  <si>
    <t>1. $150 Opportunity: Minor favorable variance. Budget v/s Actuals
Driver: Favorable budget vs actual variance.</t>
  </si>
  <si>
    <t>$74 RISK: Minor actual over budget variance. Budget v/s Actuals</t>
  </si>
  <si>
    <t>1. $74 Risk: Minor actual over budget variance. Budget v/s Actuals
Driver: Actual spend exceeding budget.</t>
  </si>
  <si>
    <t>On track. Wireless costs tracking to budget.</t>
  </si>
  <si>
    <t>On track. Wireless costs tracking to budget.
Driver: Tracking to plan.</t>
  </si>
  <si>
    <t>On track. Contract tracking to budget.</t>
  </si>
  <si>
    <t>On track. Contract tracking to budget.
Driver: Tracking to plan.</t>
  </si>
  <si>
    <t>$13K NET OPP: NOC services ($12K)  minor budget v/s actual infra savings.</t>
  </si>
  <si>
    <t>1. $13K net opportunity: NOC services ($12K) minor budget v/s actual infra savings.
Driver: Budget vs actuals favorable variance.</t>
  </si>
  <si>
    <t>On track. No actuals expected.</t>
  </si>
  <si>
    <t>On track. No actuals expected.
Driver: Tracking to plan.</t>
  </si>
  <si>
    <t>On track. Minor variance (&lt;$1).</t>
  </si>
  <si>
    <t>On track. Minor variance (&lt;$1).
Driver: Tracking to plan.</t>
  </si>
  <si>
    <t>On track. Infrastructure tracking to budget.</t>
  </si>
  <si>
    <t>On track. Infrastructure tracking to budget.
Driver: Tracking to plan.</t>
  </si>
  <si>
    <t>Infrastructure Total</t>
  </si>
  <si>
    <t>$14K NET OPP:
• CDW NOC ($12K): Q1 Budget $45K vs Actuals $33K
• Cisco ($1.7K): Webex cancelled Dec'25
• Minor telecom savings ($2K): Cogent + Level3 + LoopUp + SaferKid
• Minor risks (&lt;$1K): j2 + Beanfield + Cogent CA + SHI</t>
  </si>
  <si>
    <t>1. $14K net opportunity identified.
2. CDW NOC ($12K): Q1 Budget $45K vs Actuals $33K
3. Cisco ($1.7K): Webex cancelled Dec'25
4. Minor telecom savings ($2K): Cogent + Level3 + LoopUp + SaferKid
5. Minor risks (&lt;$1K): j2 + Beanfield + Cogent CA + SHI
Driver: Budget variance from unplanned costs.</t>
  </si>
  <si>
    <t>$12K OPP: 1Rivet Support SOW - YTD Q1 actuals ($348K) tracking below forecast ($360K). 11 resources running ~3% under budget due to time off/holiday by resources</t>
  </si>
  <si>
    <t>1. $12K Opportunity: 1Rivet support spend is slightly below expectations.
2. Q1 YTD: $348K actual vs. $360K forecast.
3. Team: 11 resources, running ~3% under plan.
Driver: Normal time off and holidays (not delivery-related).</t>
  </si>
  <si>
    <t>$109K RISK: 
   • Annual Budget: $403,200 | Q1 Budget: $100,800 - Only 1 resource (Arun) v/s Q1 Actual: $99,120 saving by $1,680
• Unbudgeted Resources (5 resources causing ~$110K overage Q1):  All working on Prj000353 - L1/L2 CoE for Additional Platforms (Eshaan Kaul , Akshath Ashok , Deepak Gupta , Vishal Pandita, Mayank Verma)</t>
  </si>
  <si>
    <t>1. $109K risk identified: Driven by unplanned resource usage in Q1.
2. Budget context: Annual budget $403.2K; Q1 budget $100.8K v/s actuals: $99.1K spent with 1 planned resource (Arun), resulting in a $1.7K Q1 savings on the core plan.
3. Primary driver of risk: 5 unbudgeted resources supporting Prj000353 – L1/L2 CoE for Additional Platforms. (Eshaan Kaul , Akshath Ashok , Deepak Gupta , Vishal Pandita, Mayank Verma)
Driver: Unplanned staffing is contributing to an approximate $110K Q1 overage</t>
  </si>
  <si>
    <t>$807K RISK: Contract:
 +$312K  - Q1&amp;Q2 Actual Contract $528K vs Budget: $216K 4 resources (Rahul, Vaibhav, Josep, Vedang) @$88K/mo vs 2 budgeted (Rahul &amp; Vaibhav) @ $36K/mo
+$528k - Q3 &amp; Q4 Unbudgeted extension 
Offset by
-$32.8K - Jan &amp; Feb saving on actual billing  due to time off/holiday by resources</t>
  </si>
  <si>
    <t>1. $807K risk identified: Driven by contract scope extending beyond the original budget.
2. Q1–Q2 actuals: $528K spent vs. $216K budget, reflecting 4 active resources (Rahul, Vaibhav, Josep, Vedang) at ~$88K/month, compared to 2 budgeted resources at ~$36K/month.
3. Q3–Q4 impact: $528K unbudgeted contract extension currently not included in plan.
Offset: $32.8K savings in Jan–Feb due to normal time off and holidays across the team.
Driver: Unbudgeted resource additions.</t>
  </si>
  <si>
    <t>$917K RISK:
• Q1: ($24K) OPP - YTD actuals ($446K) below forecast ($470K) due to time off/holiday by resources, 6 running resources 
• Q3 &amp; Q4: $941K RISK - Unbudgeted extension Jul-Dec</t>
  </si>
  <si>
    <t>1. $917K risk identified: Net impact across timing savings and an unplanned contract extension.
2. Q1 performance: $24K under plan with $446K actual vs. $470K forecast, driven by normal time off and holidays.
3. Q3–Q4 exposure: $941K risk related to an unbudgeted extension from July–December.
4. Team coverage: 6 resources supporting the work
Overall takeaway: Near‑term savings offset slightly, but the primary risk is future scope not yet budgeted.
Driver: Unbudgeted extension.</t>
  </si>
  <si>
    <t>$1.82M NET RISK:
• IVP $807K: 4 HC vs 2 budgeted ($279K) Hard Risk + H2 extension ($528K) Soft Risk until confirmed
• Intellibus $917K: H2 unbudgeted renewal (Jul-Dec)
• Coforge $109K: 5 unbudgeted L1/L2 COE resources (Eshaan, Akshath, Deepak, Vishal, Mayank)
• Offset: Andersen ($12K) favorable - time off/holiday savings</t>
  </si>
  <si>
    <t>1. $1.82M net risk identified: Driven by unbudgeted staffing and contract extensions across multiple vendors.
2. IVP – $807K risk: 
	a) 4 resources vs. 2 budgeted, increasing monthly run rate
	b) Includes a $528K unbudgeted H2 extension
3. Intellibus – $917K risk: 
	a) Unbudgeted contract renewal for Jul–Dec (H2)
4. Coforge – $109K risk: 
	a) 5 unbudgeted L1/L2 CoE resources supporting operations (Eshaan, Akshath, Deepak, Vishal, Mayank)
Offset: $12K favorable variance from Andersen due to normal time off and holiday savings
Driver: Unbudgeted resource additions and contract extensions</t>
  </si>
  <si>
    <t>$67K NET RISK:
•+$85K -2 unbudgeted resource from 1Rivet to replace Acenture resource (Arif - $37K for 6 months &amp; Sailesh $48K over YTD budget)
•+$19KOffset by Q1 Budget ($115K )v/s actual ($96.5K) favorable saving due to time off/holiday by resources, 4 running resources</t>
  </si>
  <si>
    <t>1. $67K net risk identified: Unplanned contractor changes partially offset by timing savings.
2. Primary risk ($85K): Two unbudgeted 1Rivet resources hired to replace an Accenture contractor — Arif ($37K for 6 months) and Sailesh ($48K over YTD budget).
3. Partial offset ($19K savings): Q1 actuals came in at $96.5K vs. $115K budget due to normal time off and holidays across a 4-person team.
Driver: Unplanned contractor replacement strategy driving the net overage.</t>
  </si>
  <si>
    <t>$67K NET RISK:
•+$85K -2 unbudgeted resource from 1Rivet to replace Acenture resource (Arif - $37K for 6 months &amp; Sailesh $48K over YTD budget)
•+$19KOffset by Q1 Budget ($115K )v/s actual ($96.5K) favorable saving due to time off/holiday by resources</t>
  </si>
  <si>
    <t>1. $67K net risk identified.
2. +$85K - 2 unbudgeted resources from 1Rivet to replace Accenture resource (Arif - $37K for 6 months &amp; Sailesh $48K over YTD budget)
3. -$19K Offset by Q1 Budget ($115K) v/s actual ($96.5K) favorable saving due to time off/holiday by resources
Driver: Unbudgeted resource additions.</t>
  </si>
  <si>
    <t>$34K OPP: 1Rivet Support SOW - YTD actuals ($343K) running 9% below Q1 forecast ($376K) due to resource time off/holiday driving favorable variance.</t>
  </si>
  <si>
    <t>1. $34K Opportunity: 1Rivet Support SOW - YTD actuals ($343K) running 9% below Q1 forecast ($376K) due to resource time off/holiday driving favorable variance.
Driver: Resource time off/holiday driving favorable variance.</t>
  </si>
  <si>
    <t>$1K RISK: Coforge T&amp;M (Nilesh Ramnani) actuals ($64K) slightly over Q1 forecast ($63K). Minor variance, tracking close to budget.</t>
  </si>
  <si>
    <t>1. $1K Risk: Coforge T&amp;M (Nilesh Ramnani) actuals ($64K) slightly over Q1 forecast ($63K). Minor variance, tracking close to budget.
Driver: Actual spend exceeding budget.</t>
  </si>
  <si>
    <t>$33K NET OPP: Andersen favorable ($34K) offset by Coforge minor overspend ($1K). 1Rivet resource time off/holiday driving savings.</t>
  </si>
  <si>
    <t>1. $33K net opportunity: Andersen favorable ($34K) offset by Coforge minor overspend ($1K). 1Rivet resource time off/holiday driving savings.
Driver: Resource time off/holiday driving favorable variance.</t>
  </si>
  <si>
    <t>$86K OPP breakdown:
RAYMOND ALFONSO:
• Budget: $312K ($26K/mo x 12) | Exited Feb'26
• Saving: $286K annual T&amp;M exit
CONTRACT RESTRUCTURE (Budget Neutral):
• Raymond's $26K/mo T&amp;M exit → 4 QA resources hired at same cost ($247K)
• Net swap saving: ($39K) - QA cost lower than Raymond's full year
• May onwards: UAT Lead @ $28.8K/mo ($230K May-Dec) - Unbudgeted
•Q1 TOTAL: Budget $98K vs Actual $67.6K = ($30.4K) OPP 
Vivek Pandey: Q1: Budget $72K vs Actual $45.6K = ($26.4K) favorable
Raymond Alfonso: Budget $26K vs Actual $22K (Jan only billed) = ($3K) favorable</t>
  </si>
  <si>
    <t>1. $86K opportunity identified.
2. RAYMOND ALFONSO: Budget $312K ($26K/mo x 12) | Exited Feb'26. Saving: $286K annual T&amp;M exit.
3. CONTRACT RESTRUCTURE (Budget Neutral): Raymond's $26K/mo T&amp;M exit → 4 QA resources hired at same cost ($247K). Net swap saving: ($39K) - QA cost lower than Raymond's full year.
4. May onwards: UAT Lead @ $28.8K/mo ($230K May-Dec) - Unbudgeted.
5. Q1 TOTAL: Budget $98K vs Actual $67.6K = ($30.4K) OPP. Vivek Pandey: Q1 Budget $72K vs Actual $45.6K = ($26.4K) favorable. Raymond Alfonso: Budget $26K vs Actual $22K (Jan only billed) = ($3K) favorable.
Driver: Contract savings vs budget.</t>
  </si>
  <si>
    <t>$86K NET OPP (T&amp;M Only): -$30.4K-$286K+$230K
• Coforge: ($86K) - Q1: Budget $98K vs Actual $67.6K = ($30.4K) favorable saving on invoices
• UAT Lead unbudgted hire $230K (May-Dec)
•Raymond's exit $286K annual saving offset by QA swap (in MS category) $247K = ($39K) favorbale saving
Note: $247K QA RISK shown separately in MS category (contract restructure from T&amp;M to QA). Net T&amp;M + MS impact: $161K RISK ($247K QA - $86K T&amp;M savings)</t>
  </si>
  <si>
    <t>1. $86K net opportunity (T&amp;M Only) identified.
2. Coforge: ($86K) - Q1 Budget $98K vs Actual $67.6K = ($30.4K) favorable saving on invoices.
3. UAT Lead unbudgeted hire $230K (May-Dec).
4. Raymond's exit $286K annual saving offset by QA swap (in MS category) $247K = ($39K) favorable saving.
Note: $247K QA RISK shown separately in MS category. Net T&amp;M + MS impact: $161K RISK.
Driver: Unbudgeted spend.</t>
  </si>
  <si>
    <t>$74K RISK:
• $71K - Swati Yadav added from 1Rivet (unbudgeted replacement for Shanky Modi from Coforge)
• $3K - Q1 variance: actuals ($75K) vs forecast ($77K), 2 running resources
Resource swap net impact: +$71K Anderson/1Rivet offset with $72K for Coforge</t>
  </si>
  <si>
    <t>1. $74K risk identified.
2. $71K - Swati Yadav added from 1Rivet (unbudgeted replacement for Shanky Modi from Coforge)
3. $3K - Q1 variance: actuals ($75K) vs forecast ($77K), 2 running resources
Resource swap net impact: ($1k) +$71K Anderson/1Rivet offset with $72K for Coforge
Driver: Unbudgeted resource additions.</t>
  </si>
  <si>
    <t>$76K OPP:
• $72K - Shanky Modi exit savings (offset by $71K rsik for  Swati/Anderson)
• $4K - Q1 variance: actuals ($36K) below forecast ($40K), 1 running resource</t>
  </si>
  <si>
    <t>1. $76K opportunity identified.
2. $72K - Shanky Modi exit savings (offset by $71K risk for Swati/Anderson)
3. $4K - Q1 variance: actuals ($36K) below forecast ($40K), 1 running resource
Driver: Actual spend exceeding budget.</t>
  </si>
  <si>
    <t>$6K OPP: Cognizant T&amp;M (4 resources) - Q1 actuals ($49K) tracking 10% below forecast ($55K). Favorable variance from resource time off/holiday</t>
  </si>
  <si>
    <t>1. $6K Opportunity: Cognizant T&amp;M (4 resources) - Q1 actuals ($49K) tracking 10% below forecast ($55K). Favorable variance from resource time off/holiday.
Driver: Resource time off/holiday driving favorable variance.</t>
  </si>
  <si>
    <t>$8K NET OPP:
• Resource swap: Net $1K cost (Shanky $72K Coforge saving vs Swati $71K Anderson cost)
• Budget variance: $7K favorable (Coforge $4K + Cognizant $6K - Anderson $3K)</t>
  </si>
  <si>
    <t>1. $8K net opportunity identified.
2. Resource swap: Net $1K cost (Shanky $72K Coforge saving vs Swati $71K Anderson cost)
3. Budget variance: $7K favorable (Coforge $4K + Cognizant $6K - Anderson $3K)
Driver: Favorable budget vs actual variance.</t>
  </si>
  <si>
    <t>Labor/ T&amp;M Total</t>
  </si>
  <si>
    <t>$1.76M NET RISK:
RISKS ($2.0M):
• IVP $807K: 4 HC vs 2 budgeted + $528K H2 extension
• Intellibus $917K: Unbudgeted H2 renewal (Jul-Dec)
• Coforge COE $109K: 5 unbudgeted L1/L2 resources
• Danny 1Rivet $67K: 2 Accenture replacements (Arif &amp; Sailesh)
• Melissa 1Rivet $74K: Swati Yadav (Shanky replacement)
OPPS ($237K):
• Erik ($86K): Raymond exit + invoice favorbale savings
• Devang ($33K): 1Rivet invoice favorbale savings
• Dan ($12K): 11 resources ~3% under
• Melissa ($82K): Shanky exit + Cognizant favorable
Note: Erik's $247K QA swap in MS category</t>
  </si>
  <si>
    <t>1. $1.76M net risk identified.
2. RISKS ($2.0M): IVP $807K ($279K 4 HC vs 2 budgeted + $528K H2 extension), Intellibus $917K (Unbudgeted H2 renewal Jul-Dec), Coforge COE $109K (5 unbudgeted L1/L2 resources), Danny 1Rivet $67K (2 Accenture replacements),  1Rivet $74K (Swati Yadav replacing Shanky/Coforge).
3. OPPS ($237K): Erik ($86K) Raymond exit + invoice savings, 1Rivet ($33K)  invoice savings + ($12K) 11 resources ~3% under,  ($82K) Coforge Shanky exit + Cognizant favorable.
Note: Erik's $247K QA swap in MS category.
Driver: Unbudgeted resource additions and contract extensions</t>
  </si>
  <si>
    <t>On track. L2 SOW FPC tracking to budget.</t>
  </si>
  <si>
    <t>On track. L2 SOW FPC tracking to budget.
Driver: Tracking to plan.</t>
  </si>
  <si>
    <t>$21K OPP: IVP L2 Tech Data Managed Services - Budget $281K vs Contract $260K. Q1 tracking on target ($67K).</t>
  </si>
  <si>
    <t>1. $21K Opportunity: IVP L2 Tech Data Managed Services - Budget $281K vs Contract $260K. Q1 tracking on target ($67K).
Driver: Favorable variance vs budget.</t>
  </si>
  <si>
    <t>$10K OPP: Virteva Managed Services - Budget $190K vs Contract $180K. Q1 actuals ($45K) on track.</t>
  </si>
  <si>
    <t>1. $10K Opportunity: Virteva Managed Services - Budget $190K vs Contract $180K. Q1 actuals ($45K) on track.
Driver: Budget vs actuals favorable variance.</t>
  </si>
  <si>
    <t>$31K NET OPP: Budget v/s Contract savings
• IVP ($21K): L2 Tech Data Managed Services favorable
• Virteva ($10K): Managed services below budget
Q1 tracking on target for both vendors.</t>
  </si>
  <si>
    <t>1. $31K net opportunity identified.
2. IVP ($21K): L2 Tech Data Managed Services favorable
3. Virteva ($10K): Managed services below budget
Q1 tracking on target for both vendors.
Driver: Favorable budget vs actual variance.</t>
  </si>
  <si>
    <t>$4K OPP: NewRocket ServiceNow MS - Budget $179K vs FC/contract $174K. Q1 actuals ($87K) tracking favorable.</t>
  </si>
  <si>
    <t>1. $4K Opportunity: NewRocket ServiceNow MS - Budget $179K vs FC/contract $174K. Q1 actuals ($87K) tracking favorable.
Driver: Favorable budget vs actual variance.</t>
  </si>
  <si>
    <t>$4K NET OPP: NewRocket MS - Budget $179K vs FC/contract $174K favorable variance.</t>
  </si>
  <si>
    <t>1. $4K net opportunity: NewRocket MS - Budget $179K vs FC/contract $174K favorable variance.
Driver: Favorable budget vs actual variance.</t>
  </si>
  <si>
    <t>$8K OPP: Archetype Finance App Support - Budget $100K vs FC $91K. Q1 actuals ($24K) slightly over forecast ($23K).</t>
  </si>
  <si>
    <t>1. $8K Opportunity: Archetype Finance App Support - Budget $100K vs FC $91K. Q1 actuals ($24K) slightly over forecast ($23K).
Driver: Budget vs actuals favorable variance.</t>
  </si>
  <si>
    <t>$8K NET OPP: Archetype Finance App Support - Budget $100K vs FC $91K favorable.</t>
  </si>
  <si>
    <t>1. $8K net opportunity: Archetype Finance App Support - Budget $100K vs FC $91K favorable.
Driver: Favorable budget vs actual variance.</t>
  </si>
  <si>
    <t>$247K RISK: QA Contract Restructure - 4 QA resources hired to replace Raymond Alfonso's T&amp;M exit.
• Budget: $345K vs Revised QA Contract/FC: $592K
• Offset: $86K T&amp;M savings (Raymond exit ($286K) + Resource timeoff saving ($30K) + Unbudgeted UAT Lead ($230K)
• Net MS+T&amp;M impact: $161K RISK</t>
  </si>
  <si>
    <t>1. $247K risk identified: QA Contract Restructure - 4 QA resources hired to replace Raymond Alfonso's T&amp;M exit.
2. Budget: $345K vs Revised QA Contract/FC: $592K
3. Offset: $86K T&amp;M savings (Raymond exit ($286K) + Resource timeoff saving ($30K) + Unbudgeted UAT Lead ($230K))
4. Net MS+T&amp;M impact: $161K RISK
Driver: Unbudgeted resource additions.</t>
  </si>
  <si>
    <t>On track. IVP BoW 2026 - $100K reserved for QA initiatives. No Q1 spend expected.</t>
  </si>
  <si>
    <t>On track. IVP BoW 2026 - $100K reserved for QA initiatives. No Q1 spend expected.
Driver: Tracking to plan.</t>
  </si>
  <si>
    <t>$247K NET RISK:
• Coforge QA ($247K): 4 resources hired as T&amp;M-to-QA contract swap
• IVP BoW ($0): Reserved for 2026 initiatives
Note: $86K T&amp;M savings offset shown in Labor/T&amp;M category. Net MS+T&amp;M: $161K RISK</t>
  </si>
  <si>
    <t>1. $247K net risk identified.
2. Coforge QA ($247K): 4 resources hired as T&amp;M-to-QA contract swap
Note: $86K T&amp;M savings offset shown in Labor/T&amp;M category. Net MS+T&amp;M: $161K RISK
Driver: Contract restructuring.</t>
  </si>
  <si>
    <t>$391 OPP: BWise Internal Control - Budget $32.4K vs Actuals $32K. Minor favorable variance.</t>
  </si>
  <si>
    <t>1. $391 Opportunity: BWise Internal Control - Budget $32.4K vs Actuals $32K. Minor favorable variance.
Driver: Favorable budget vs actual variance.</t>
  </si>
  <si>
    <t>$391 NET OPP: BWise minor favorable - Budget $32.4K vs Actuals $32K.</t>
  </si>
  <si>
    <t>1. $391 net opportunity: BWise minor favorable - Budget $32.4K vs Actuals $32K.
Driver: Favorable budget vs actual variance.</t>
  </si>
  <si>
    <t>MS Total</t>
  </si>
  <si>
    <t>$203K NET RISK:
• Coforge QA $247K: 4 QA resources (Budget $345K vs FC $592K) - Raymond T&amp;M-to-QA swap
• Offset ($44K): IVP $21K + Virteva $10K + NewRocket $4K + Archetype $8K + BWise $0.4K
Note: $86K T&amp;M savings in Labor. Net MS+T&amp;M: $161K RISK</t>
  </si>
  <si>
    <t>1. $203K net risk identified.
2. Coforge QA $247K: 4 QA resources (Budget $345K vs FC $592K) - Raymond T&amp;M-to-QA swap
3. Offset ($44K): IVP $21K + Virteva $10K + NewRocket $4K + Archetype $8K + BWise $0.4K
Note: $86K T&amp;M savings in Labor. Net MS+T&amp;M: $161K RISK
Driver: Budget variance from unplanned costs.</t>
  </si>
  <si>
    <t>$574 RISK: Minor actual over budget variance.</t>
  </si>
  <si>
    <t>1. $574 Risk: Minor actual over budget variance.
Driver: Actual spend exceeding budget.</t>
  </si>
  <si>
    <t>$2K OPP: Subscription costs below budget.</t>
  </si>
  <si>
    <t>1. $2K Opportunity: Subscription costs below budget.
Driver: Favorable budget vs actual variance.</t>
  </si>
  <si>
    <t>$41K RISK: New cash application subscription, unbudgeted.</t>
  </si>
  <si>
    <t>1. $41K Risk: New cash application subscription, unbudgeted.
Driver: Unbudgeted subscription costs.</t>
  </si>
  <si>
    <t>$400 OPP: Subscription below budget.</t>
  </si>
  <si>
    <t>1. $400 Opportunity: Subscription below budget.
Driver: Favorable budget vs actual variance.</t>
  </si>
  <si>
    <t>On track. Subscription tracking to budget.</t>
  </si>
  <si>
    <t>On track. Subscription tracking to budget.
Driver: Tracking to plan.</t>
  </si>
  <si>
    <t>$15K RISK: New vendor cost not budgeted. (Refinitive data source)</t>
  </si>
  <si>
    <t>1. $15K Risk: New vendor cost not budgeted. (Refinitiv data source)
Driver: Budget variance from unplanned costs.</t>
  </si>
  <si>
    <t>$55K NET RISK: Unbudgeted - G Treasury ($41K)  Norske ($15K) offset by Bloomberg/ICE ($2K) budgte v/s actual saving.</t>
  </si>
  <si>
    <t>1. $55K net risk: Unbudgeted - G Treasury ($41K) + Norske ($15K) offset by Bloomberg/ICE ($2K) budget v/s actual saving.
Driver: Unbudgeted spend.</t>
  </si>
  <si>
    <t>On track. Subscription paid, tracking to budget.</t>
  </si>
  <si>
    <t>On track. Subscription paid, tracking to budget.
Driver: Tracking to plan.</t>
  </si>
  <si>
    <t>On track. OOE tracking to budget.</t>
  </si>
  <si>
    <t>On track. OOE tracking to budget.
Driver: Tracking to plan.</t>
  </si>
  <si>
    <t>Liquidity Solutions Tech</t>
  </si>
  <si>
    <t>On track. No material R/O.</t>
  </si>
  <si>
    <t>On track. No material R/O.
Driver: Tracking to plan.</t>
  </si>
  <si>
    <t>On track. Sales tax placeholder, no material R/O.</t>
  </si>
  <si>
    <t>On track. Sales tax placeholder, no material R/O.
Driver: Tracking to plan.</t>
  </si>
  <si>
    <t>On track. Training budget tracking to plan.</t>
  </si>
  <si>
    <t>On track. Training budget tracking to plan.
Driver: Tracking to plan.</t>
  </si>
  <si>
    <t>On track. T&amp;E buffer in Dec for unpredictable reimbursements.</t>
  </si>
  <si>
    <t>On track. T&amp;E buffer in Dec for unpredictable reimbursements.
Driver: Tracking to plan.</t>
  </si>
  <si>
    <t>$20K RISK: Amortization timing variance/under budgeted</t>
  </si>
  <si>
    <t>1. $20K Risk: Amortization timing variance/under budgeted
Driver: Amortization timing variance.</t>
  </si>
  <si>
    <t>N/A Total</t>
  </si>
  <si>
    <t>$20K NET RISK: Amortization timing variance/under budgeted</t>
  </si>
  <si>
    <t>1. $20K net risk: Amortization timing variance/under budgeted
Driver: Amortization timing variance.</t>
  </si>
  <si>
    <t>OOE Total</t>
  </si>
  <si>
    <t>$74K NET RISK:
• Devang $55K: G Treasury ($41K) + Norske ($15K) unbudgeted, offset by Bloomberg/ICE ($2K) budget v/s actuals savings
• Amortization $20K: Timing variance/under budgeted
Budget $2.03M | Q1 FC $409K vs AC $398K</t>
  </si>
  <si>
    <t>1. $74K net risk identified.
2. Devang $55K: G Treasury ($41K) + Norske ($15K) unbudgeted, offset by Bloomberg/ICE ($2K) budget v/s actuals savings
3. Amortization $20K: Timing variance/under budgeted
Budget $2.03M | Q1 FC $409K vs AC $398K
Driver: Unbudgeted spend.</t>
  </si>
  <si>
    <t>$47K OPP: Alation prepaid - $22K Budget $191K (12 months) v/s Actuals $171K (12 months). 
$25K Timing variance on prepaid recognition (Jan-Mar 2027)</t>
  </si>
  <si>
    <t>1. $47K opportunity identified.
2. Alation prepaid - $22K Budget $191K (12 months) v/s Actuals $171K (12 months).
3. $25K Timing variance on prepaid recognition (Jan-Mar 2027)
Driver: Prepaid/timing variance.</t>
  </si>
  <si>
    <t>On track. Tracking to budget.</t>
  </si>
  <si>
    <t>On track. Tracking to budget.
Driver: Tracking to plan.</t>
  </si>
  <si>
    <t>On track. Prepaid tracking to budget.</t>
  </si>
  <si>
    <t>On track. Prepaid tracking to budget.
Driver: Tracking to plan.</t>
  </si>
  <si>
    <t>$5K OPP: UiPath license favorable (Budget $101K vs $96K actual).</t>
  </si>
  <si>
    <t>1. $5K Opportunity: UiPath license favorable (Budget $101K vs $96K actual).
Driver: Favorable budget vs actual variance.</t>
  </si>
  <si>
    <t>$216K OPP: IVP Software - Overall Budget $1.41M vs FC $1.19M
• EDM/Polaris/SecMast SaaS ($1.05M) v/s FC $835K - ($216K)
• BoW placeholders ($360K): Reserved for 2026 initiatives</t>
  </si>
  <si>
    <t>1. $216K opportunity identified.
2. IVP Software - Overall Budget $1.41M vs FC $1.19M
3. EDM/Polaris/SecMast SaaS ($1.05M) v/s FC $835K - ($216K)
4. BoW placeholders ($360K): Reserved for 2026 initiatives
Driver: Unutilized funds for planned initiatives.</t>
  </si>
  <si>
    <t>$2K RISK: Salesforce - Budget $52K vs FC $54K . Minor overspend on licensing.</t>
  </si>
  <si>
    <t>1. $2K Risk: Salesforce - Budget $52K vs FC $54K. Minor overspend on licensing.
Driver: Budget variance from unplanned costs.</t>
  </si>
  <si>
    <t>$266K NET OPP:
• IVP ($216K): Budget $1.41M vs FC $1.2M - SaaS favorable ($216K) -budget ($1.05M) v/s Actuals ($835K) + BoW reserves ($300K) for next quarteres
• Alation ($48K): Budget $192K vs FC $144K prepaid timing
• Coforge ($5K): UiPath Budget $101K vs Actual $96K
• Offset: Salesforce $2K overspend</t>
  </si>
  <si>
    <t>1. $266K net opportunity identified.
2. IVP ($216K): Budget $1.41M vs FC $1.2M - SaaS favorable ($216K) - budget ($1.05M) v/s Actuals ($835K) + BoW reserves ($300K) for next quarters
3. Alation ($48K): Budget $192K vs FC $144K prepaid timing
4. Coforge ($5K): UiPath Budget $101K vs Actual $96K
5. Offset: Salesforce $2K overspend
Driver: Prepaid/timing variance.</t>
  </si>
  <si>
    <t>$6K OPP: NCE 365 E5 Software License Q1 Budgte ($9K) v/s Actual ($3K)</t>
  </si>
  <si>
    <t>1. $6K Opportunity: NCE 365 E5 Software License Q1 Budget ($9K) v/s Actual ($3K)
Driver: Budget vs actuals favorable variance.</t>
  </si>
  <si>
    <t>On track. Certificate costs tracking to budget.</t>
  </si>
  <si>
    <t>On track. Certificate costs tracking to budget.
Driver: Tracking to plan.</t>
  </si>
  <si>
    <t>On track. Licensing tracking to budget.</t>
  </si>
  <si>
    <t>On track. Licensing tracking to budget.
Driver: Tracking to plan.</t>
  </si>
  <si>
    <t>$4K OPP: Subscription below budget.</t>
  </si>
  <si>
    <t>1. $4K Opportunity: Subscription below budget.
Driver: Favorable budget vs actual variance.</t>
  </si>
  <si>
    <t>$73K RISK:
• NewRocket $101K - Additional ServiceNow licenses required for 2026. These licenses were initially expected to be covered by Cybersecurity budget; however, it was subsequently confirmed that IT will absorb this cost for 2026. 
Offeset by 
• NewRocket $28K - Budget vs actuals favorable variance on base ServiceNow licensing</t>
  </si>
  <si>
    <t>1. $73K Risk: $101K Additional ServiceNow licenses absorbed by IT not in budget
2. $28K Budget over actuals savings offset
Driver: Budget variance from unplanned costs.</t>
  </si>
  <si>
    <t>$74K RISK:</t>
  </si>
  <si>
    <t xml:space="preserve">• NewRocket $101K - Additional ServiceNow licenses required for 2026. These licenses were initially expected to be covered by Cybersecurity budget; however, it was subsequently confirmed that IT will absorb this cost for 2026. </t>
  </si>
  <si>
    <t>OPPORTUNITY:</t>
  </si>
  <si>
    <t>On track. Control M tracking to budget.</t>
  </si>
  <si>
    <t>On track. Control M tracking to budget.
Driver: Tracking to plan.</t>
  </si>
  <si>
    <t>• NewRocket $28K - Budget vs actuals favorable variance on base ServiceNow licensing</t>
  </si>
  <si>
    <t>$63K NET RISK: Unbudgeted NewRocket ServiceNow ($73K) offset by CDW/Monday ($10K) budget v/s actual.</t>
  </si>
  <si>
    <t>1. $63K net risk: Unbudgeted NewRocket ServiceNow ($73K) offset by CDW/Monday ($10K) budget v/s actual.
Driver: Unbudgeted spend.</t>
  </si>
  <si>
    <t>$86K RISK: CPI increase  + tax component not budgeted.</t>
  </si>
  <si>
    <t>1. $86K Risk: CPI increase + tax component not budgeted.
Driver: CPI increase and/or tax components not budgeted.</t>
  </si>
  <si>
    <t>$92K RISK: SOFR license not in initial budget (new requirement).</t>
  </si>
  <si>
    <t>1. $92K Risk: SOFR license not in initial budget (new requirement).
Driver: Budget variance from unplanned costs.</t>
  </si>
  <si>
    <t>$456K RISK: Sales tax  Jan 1-14 maintenance fees unbudgeted.</t>
  </si>
  <si>
    <t>1. $456K Risk: Sales tax + Jan 1-14 maintenance fees unbudgeted.
Driver: Unbudgeted spend.</t>
  </si>
  <si>
    <t>$600 OPP: Minor favorable variance.</t>
  </si>
  <si>
    <t>1. $600 Opportunity: Minor favorable variance.
Driver: Favorable budget vs actual variance.</t>
  </si>
  <si>
    <t>On track. Minor variance (&lt;$100).</t>
  </si>
  <si>
    <t>On track. Minor variance (&lt;$100).
Driver: Tracking to plan.</t>
  </si>
  <si>
    <t>$232K RISK: WSO  2025 overusage variance expected to be chargedback to Operations</t>
  </si>
  <si>
    <t>1. $232K Risk: WSO 2025 overusage variance expected to be charged back to Operations
Driver: Actual spend exceeding budget.</t>
  </si>
  <si>
    <t>$14K OPP: Budget vs actuals favorable.</t>
  </si>
  <si>
    <t>1. $14K Opportunity: Budget vs actuals favorable.
Driver: Favorable budget vs actual variance.</t>
  </si>
  <si>
    <t>$133K RISK: Contract $544K vs $411K POC budget; to capitalize Q2.</t>
  </si>
  <si>
    <t>1. $133K Risk: Contract $544K vs $411K POC budget; to capitalize Q2.
Driver: Budget variance from unplanned costs.</t>
  </si>
  <si>
    <t>$985K NET RISK: Unbudgeted items (CME SOFR $92K, Allvue CPI/tax $86K, Finastra sales tax $456K, PactFi contract variance $133K), WSO 2025 overusage ($232K), offset by minor savings ($15K).</t>
  </si>
  <si>
    <t>1. $985K net risk identified.
2. Unbudgeted items: CME SOFR $92K, Allvue CPI/tax $86K, Finastra sales tax $456K, PactFi contract variance $133K
3. WSO 2025 overusage ($232K)
4. Offset by minor savings ($15K)
Driver: Unbudgeted spend.</t>
  </si>
  <si>
    <t>On track. License paid, tracking to budget.</t>
  </si>
  <si>
    <t>On track. License paid, tracking to budget.
Driver: Tracking to plan.</t>
  </si>
  <si>
    <t>On track. Software tracking to budget.</t>
  </si>
  <si>
    <t>On track. Software tracking to budget.
Driver: Tracking to plan.</t>
  </si>
  <si>
    <t>$2K RISK: Minor actual over budget variance.</t>
  </si>
  <si>
    <t>1. $2K Risk: Minor actual over budget variance.
Driver: Actual spend exceeding budget.</t>
  </si>
  <si>
    <t>$6K OPP: Favorable contract variance.</t>
  </si>
  <si>
    <t>1. $6K Opportunity: Favorable contract variance.
Driver: Favorable budget vs actual variance.</t>
  </si>
  <si>
    <t>On track. Minor variance (&lt;$3).</t>
  </si>
  <si>
    <t>On track. Minor variance (&lt;$3).
Driver: Tracking to plan.</t>
  </si>
  <si>
    <t>$4K NET OPP: FinDox favorable ($6K) offset by Broadridge ($2K) budget v/s actuals</t>
  </si>
  <si>
    <t>1. $4K net opportunity: FinDox favorable ($6K) offset by Broadridge ($2K) budget v/s actuals
Driver: Favorable budget vs actual variance.</t>
  </si>
  <si>
    <t>$3K OPP: Actuals below budget.</t>
  </si>
  <si>
    <t>1. $3K Opportunity: Actuals below budget.
Driver: Favorable budget vs actual variance.</t>
  </si>
  <si>
    <t>$1K OPP: Actuals below budget.</t>
  </si>
  <si>
    <t>1. $1K Opportunity: Actuals below budget.
Driver: Favorable budget vs actual variance.</t>
  </si>
  <si>
    <t>$5K NET OPP: RFPIO ($3K)  Seismic ($1K) favorable budget v/s actuals</t>
  </si>
  <si>
    <t>1. $5K net opportunity: RFPIO ($3K) + Seismic ($1K) favorable budget v/s actuals
Driver: Favorable budget vs actual variance.</t>
  </si>
  <si>
    <t>Software Total</t>
  </si>
  <si>
    <t>$772K NET RISK:
RISKS ($1.1M): Finastra tax $456K + WSO overusage $232K + PactFi $133K + CME SOFR $92K + Allvue CPI $86K + NewRocket $73K
OPPS ($329K): IVP/Alation prepaid ($266K) + RFPIO/Seismic ($5K) + FinDox ($4K)</t>
  </si>
  <si>
    <t>1. $772K net risk identified.
2. RISKS ($1.1M): Finastra tax $456K + WSO overusage $232K + PactFi $133K + CME SOFR $92K + Allvue CPI $86K + NewRocket $73K
3. OPPS ($329K): IVP/Alation prepaid ($266K) + RFPIO/Seismic ($5K) + FinDox ($4K)
Driver: CPI increase and/or tax components not budgeted.</t>
  </si>
  <si>
    <t>May-Dec FC</t>
  </si>
  <si>
    <t>Claude purchased by Danny for AI Initiative $6495</t>
  </si>
  <si>
    <t>SUBTOTAL</t>
  </si>
  <si>
    <t>Surface laptop 7, Logitech keyboard and Mouse, Starlite Cable, Monitor unbudgeted</t>
  </si>
  <si>
    <t>Solvexia Bank Reconciliation ImplementationFees</t>
  </si>
  <si>
    <t>Thinkcell renewal higher than budgted</t>
  </si>
  <si>
    <t>Addditional work - Site Refresh in March $9.9K &amp; Form modification in April $195</t>
  </si>
  <si>
    <t>Budget v/s actuals</t>
  </si>
  <si>
    <t>Budget v/s Actuals, Techsmith renewal for 1 year included in April</t>
  </si>
  <si>
    <t>Prepaid, to be deferred</t>
  </si>
  <si>
    <t>Quarterly Prepaid, Manor park license fees unbudgeted</t>
  </si>
  <si>
    <t>Modelling fees</t>
  </si>
  <si>
    <t>No cost noted in Mar &amp; Apr</t>
  </si>
  <si>
    <t>Jan-Apr Actuals</t>
  </si>
  <si>
    <t>Sum of 2026 (Actuals + Forecast)</t>
  </si>
  <si>
    <t>Sum of Apr FC</t>
  </si>
  <si>
    <t>Sum of Apr AC</t>
  </si>
  <si>
    <t>Sum of Apr Opp./Risk</t>
  </si>
  <si>
    <t>Budget v/s Actuals, ends this year will be renewed next year for half the cost of this year</t>
  </si>
  <si>
    <t>Recon, this annual cost was projected at 96K but actuals cost was 101k since over threshold it is spread over 12 months as prepaid from May'26-Apr'26 in accounting records</t>
  </si>
  <si>
    <t>Budget</t>
  </si>
  <si>
    <t>AI Initiatives</t>
  </si>
  <si>
    <t>Figma</t>
  </si>
  <si>
    <t xml:space="preserve">Nimble Gravity </t>
  </si>
  <si>
    <t>Graphwise or GraphDB</t>
  </si>
  <si>
    <t>Metaphacts</t>
  </si>
  <si>
    <t>Budget v/s Actuals, additional work for April'26 invoiced in May</t>
  </si>
  <si>
    <t>Revised contract pending approval - $5950/mo</t>
  </si>
  <si>
    <t>Budget v/s Actuals, incremental recon hosting fees CPI -5.3% since May</t>
  </si>
  <si>
    <t>proofpoint patrol for organisation</t>
  </si>
  <si>
    <t>IAM Cloud – Cloud Drive Mapper Corporate 300 users - 1 year</t>
  </si>
  <si>
    <t>Maybe an opportunity unless any further contract pending</t>
  </si>
  <si>
    <t>Budget v/s Actuals, revised rate as per new contract, ad hoc 240/hr charge for engeenering support part of contract</t>
  </si>
  <si>
    <t>Capco</t>
  </si>
  <si>
    <t>Prj000599</t>
  </si>
  <si>
    <t>Implement - Antares AI Capabilities</t>
  </si>
  <si>
    <t>Graph DB</t>
  </si>
  <si>
    <t>Figma Platform – Enterprise Subscription</t>
  </si>
  <si>
    <t>Quarter Expense</t>
  </si>
  <si>
    <t>Balance left</t>
  </si>
  <si>
    <t>Milestone</t>
  </si>
  <si>
    <t>Contract is of 3 years with different amounts each year, POC for 4 months so no cost</t>
  </si>
  <si>
    <t>POC</t>
  </si>
  <si>
    <t>MS -Core</t>
  </si>
  <si>
    <t>Milestone - FPC</t>
  </si>
  <si>
    <t>Nimble Gravity cost is $0 to Antares because the full $84.4K project is funded by End Customer Investment Funds (Microsoft program)</t>
  </si>
  <si>
    <t>Anthropic</t>
  </si>
  <si>
    <t>Claude</t>
  </si>
  <si>
    <t>Platform Fees</t>
  </si>
  <si>
    <t>First 5 months: MVP / pilot phase, Then: converts into full 3-year subscription</t>
  </si>
  <si>
    <t>$200K is 1 year</t>
  </si>
  <si>
    <t>1 year prepaid</t>
  </si>
  <si>
    <t>New FPC &amp; T&amp;M contract with IVP for WSO Migration, we have allocated unutilised funds from Markit to this contract and not considered this as risk</t>
  </si>
  <si>
    <t>MS Core, Co-pilot, Azure-Prepaid, renewed in June at $687K 1 year</t>
  </si>
  <si>
    <t>Renewal at $687K from June26-May-27, paid upfront</t>
  </si>
  <si>
    <t>New UAT hired</t>
  </si>
  <si>
    <t>New UAT lead Anand, WSO placeholder utilised</t>
  </si>
  <si>
    <t>New 2026 BoW (Capitalizable)  Full opportunity as per Leon</t>
  </si>
  <si>
    <t>New 2026 BoW full opportunity as per Leon</t>
  </si>
  <si>
    <t>Placeholder funds for new initiatives have been forecasted as per Leon's instruction for utilisation and potential opportunities</t>
  </si>
  <si>
    <t>All the amortization lines have been merged to one, source is capitalization schedule shared by Darlene. This risk could be setoff againt PH and any other opp on YTD</t>
  </si>
  <si>
    <t>$43K is prepaid for Jan-Mar 2027, actual saving is $19K budet vs actuals</t>
  </si>
  <si>
    <t>Capitalisation target</t>
  </si>
  <si>
    <t>To check and update as per schedule</t>
  </si>
  <si>
    <t>Jun-Dec FC</t>
  </si>
  <si>
    <t>Variable Monthly Usage - Not budgeted</t>
  </si>
  <si>
    <t>This cost is not fixed and will be fluctuating per month, $10K is part of WSO web to hosting transistion and should be part of $504K</t>
  </si>
  <si>
    <t>$100K not to be utilised as per Leon's instructions</t>
  </si>
  <si>
    <t>Raymonds exit gave 26k T&amp;M oppurtunity since Feb but QA resources were hired at same cost, QA book work reallocation from L1/L2 support per new QA contract that superseded original.</t>
  </si>
  <si>
    <t>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t>
  </si>
  <si>
    <t>Budget v/s Actuals, saving of $21K/m on Nilesh's exit, Akram's exit saving from Aug $112</t>
  </si>
  <si>
    <t>Contract expected to extend in second half of 2026, unbudgeted.  Viabhav-0 .5 Rahul-0 .5 Vedang, + 2 Offshore FTE</t>
  </si>
  <si>
    <t>Renaissance, H2 unbudgeted extension</t>
  </si>
  <si>
    <t>AI Budget reclass pending</t>
  </si>
  <si>
    <t>WSO Migration – IVP Apps Integration</t>
  </si>
  <si>
    <t>Contract pending</t>
  </si>
  <si>
    <t>Contract Savings</t>
  </si>
  <si>
    <t xml:space="preserve">Unbudgeted tax </t>
  </si>
  <si>
    <t>WSO Web service + Orion CLO + Levpro implementation $10k in March</t>
  </si>
  <si>
    <t>RISK AUM-Potential Dec. Opp WSO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</si>
</sst>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43" formatCode="_(* #,##0.00_);_(* \(#,##0.00\);_(* &quot;-&quot;??_);_(@_)"/>
    <numFmt numFmtId="164" formatCode="_(* #,##0_);_(* \(#,##0\);_(* &quot;-&quot;??_);_(@_)"/>
    <numFmt numFmtId="165" formatCode="[$-409]d\-mmm\-yy;@"/>
    <numFmt numFmtId="166" formatCode="&quot;$&quot;#,##0"/>
    <numFmt numFmtId="167" formatCode="_(&quot;$&quot;* #,##0_);_(&quot;$&quot;* \(#,##0\);_(&quot;$&quot;* &quot;-&quot;??_);_(@_)"/>
  </numFmts>
  <fonts count="2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sz val="11"/>
      <name val="Aptos Narrow"/>
      <family val="2"/>
      <scheme val="minor"/>
    </font>
    <font>
      <sz val="11"/>
      <name val="Arial"/>
      <family val="1"/>
    </font>
    <font>
      <b/>
      <sz val="11"/>
      <color rgb="FF000000"/>
      <name val="Aptos Narrow"/>
      <family val="2"/>
    </font>
    <font>
      <sz val="11"/>
      <name val="Calibri"/>
      <family val="2"/>
    </font>
    <font>
      <sz val="11"/>
      <color rgb="FF7030A0"/>
      <name val="Aptos Narrow"/>
      <family val="2"/>
      <scheme val="minor"/>
    </font>
    <font>
      <sz val="8"/>
      <name val="Aptos Narrow"/>
      <family val="2"/>
      <scheme val="minor"/>
    </font>
    <font>
      <b/>
      <sz val="11"/>
      <color theme="1"/>
      <name val="Aptos"/>
      <family val="2"/>
    </font>
    <font>
      <sz val="11"/>
      <color theme="1"/>
      <name val="Aptos"/>
      <family val="2"/>
    </font>
    <font>
      <b/>
      <sz val="11"/>
      <color rgb="FF7030A0"/>
      <name val="Aptos Narrow"/>
      <family val="2"/>
      <scheme val="minor"/>
    </font>
    <font>
      <b/>
      <sz val="11"/>
      <color rgb="FFFFFFFF"/>
      <name val="Aptos Narrow"/>
      <family val="2"/>
      <scheme val="minor"/>
    </font>
    <font>
      <sz val="11"/>
      <color rgb="FF000000"/>
      <name val="Aptos Narrow"/>
      <family val="2"/>
      <scheme val="minor"/>
    </font>
    <font>
      <sz val="11"/>
      <color theme="9" tint="-0.249977111117893"/>
      <name val="Aptos Narrow"/>
      <family val="2"/>
      <scheme val="minor"/>
    </font>
    <font>
      <b/>
      <sz val="11"/>
      <color theme="9" tint="-0.249977111117893"/>
      <name val="Aptos Narrow"/>
      <family val="2"/>
      <scheme val="minor"/>
    </font>
    <font>
      <b/>
      <sz val="11"/>
      <color rgb="FF000000"/>
      <name val="Aptos Narrow"/>
      <family val="2"/>
      <scheme val="minor"/>
    </font>
    <font>
      <sz val="11"/>
      <color theme="1" tint="0.34998626667073579"/>
      <name val="Aptos Narrow"/>
      <family val="2"/>
      <scheme val="minor"/>
    </font>
    <font>
      <b/>
      <sz val="11"/>
      <name val="Aptos Narrow"/>
      <family val="2"/>
      <scheme val="minor"/>
    </font>
    <font>
      <sz val="11"/>
      <color rgb="FFBE5014"/>
      <name val="Aptos Narrow"/>
      <family val="2"/>
      <scheme val="minor"/>
    </font>
    <font>
      <sz val="11"/>
      <color theme="5" tint="-0.249977111117893"/>
      <name val="Aptos Narrow"/>
      <family val="2"/>
      <scheme val="minor"/>
    </font>
    <font>
      <sz val="11"/>
      <color rgb="FF00B050"/>
      <name val="Aptos Narrow"/>
      <family val="2"/>
      <scheme val="minor"/>
    </font>
    <font>
      <i/>
      <sz val="11"/>
      <color theme="1"/>
      <name val="Aptos Narrow"/>
      <family val="2"/>
      <scheme val="minor"/>
    </font>
  </fonts>
  <fills count="21">
    <fill>
      <patternFill patternType="none"/>
    </fill>
    <fill>
      <patternFill patternType="gray125"/>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00B05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rgb="FF92D050"/>
        <bgColor indexed="64"/>
      </patternFill>
    </fill>
    <fill>
      <patternFill patternType="solid">
        <fgColor rgb="FFC0E6F5"/>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theme="4" tint="0.39997558519241921"/>
      </top>
      <bottom style="thin">
        <color indexed="64"/>
      </bottom>
      <diagonal/>
    </border>
    <border>
      <left/>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xf numFmtId="43" fontId="1" fillId="0" borderId="0" applyFont="0" applyFill="0" applyBorder="0" applyAlignment="0" applyProtection="0"/>
    <xf numFmtId="0" fontId="7" fillId="0" borderId="0"/>
    <xf numFmtId="9" fontId="1" fillId="0" borderId="0" applyFont="0" applyFill="0" applyBorder="0" applyAlignment="0" applyProtection="0"/>
  </cellStyleXfs>
  <cellXfs count="183">
    <xf numFmtId="0" fontId="0" fillId="0" borderId="0" xfId="0"/>
    <xf numFmtId="164" fontId="0" fillId="0" borderId="1" xfId="0" applyNumberFormat="1" applyBorder="1"/>
    <xf numFmtId="164" fontId="0" fillId="0" borderId="1" xfId="0" applyNumberFormat="1" applyBorder="1" applyAlignment="1">
      <alignment horizontal="center"/>
    </xf>
    <xf numFmtId="0" fontId="0" fillId="0" borderId="1" xfId="0" applyBorder="1"/>
    <xf numFmtId="165" fontId="0" fillId="0" borderId="1" xfId="0" applyNumberFormat="1" applyBorder="1" applyAlignment="1">
      <alignment horizontal="center"/>
    </xf>
    <xf numFmtId="166" fontId="0" fillId="0" borderId="1" xfId="0" applyNumberFormat="1" applyBorder="1"/>
    <xf numFmtId="166" fontId="0" fillId="0" borderId="0" xfId="0" applyNumberFormat="1"/>
    <xf numFmtId="0" fontId="0" fillId="9" borderId="1" xfId="0" applyFill="1" applyBorder="1"/>
    <xf numFmtId="0" fontId="0" fillId="0" borderId="0" xfId="0" pivotButton="1"/>
    <xf numFmtId="0" fontId="0" fillId="0" borderId="0" xfId="0" applyAlignment="1">
      <alignment horizontal="left"/>
    </xf>
    <xf numFmtId="0" fontId="0" fillId="9" borderId="1" xfId="0" applyFill="1" applyBorder="1" applyAlignment="1">
      <alignment horizontal="left"/>
    </xf>
    <xf numFmtId="0" fontId="0" fillId="0" borderId="1" xfId="0" applyBorder="1" applyAlignment="1">
      <alignment wrapText="1"/>
    </xf>
    <xf numFmtId="165" fontId="0" fillId="8" borderId="1" xfId="0" applyNumberFormat="1" applyFill="1" applyBorder="1" applyAlignment="1">
      <alignment horizontal="center"/>
    </xf>
    <xf numFmtId="165" fontId="0" fillId="0" borderId="0" xfId="0" applyNumberFormat="1" applyAlignment="1">
      <alignment horizontal="center"/>
    </xf>
    <xf numFmtId="164" fontId="0" fillId="0" borderId="1" xfId="1" applyNumberFormat="1" applyFont="1" applyBorder="1"/>
    <xf numFmtId="166" fontId="0" fillId="0" borderId="1" xfId="1" applyNumberFormat="1" applyFont="1" applyBorder="1"/>
    <xf numFmtId="0" fontId="0" fillId="0" borderId="0" xfId="0" applyAlignment="1">
      <alignment horizontal="center"/>
    </xf>
    <xf numFmtId="166" fontId="0" fillId="0" borderId="1" xfId="1" applyNumberFormat="1" applyFont="1" applyFill="1" applyBorder="1"/>
    <xf numFmtId="0" fontId="0" fillId="0" borderId="0" xfId="0" applyAlignment="1">
      <alignment vertical="center"/>
    </xf>
    <xf numFmtId="164" fontId="3" fillId="3" borderId="1" xfId="0" applyNumberFormat="1" applyFont="1" applyFill="1" applyBorder="1"/>
    <xf numFmtId="6" fontId="8" fillId="11" borderId="1" xfId="0" applyNumberFormat="1" applyFont="1" applyFill="1" applyBorder="1" applyAlignment="1">
      <alignment horizontal="center" vertical="center"/>
    </xf>
    <xf numFmtId="0" fontId="9" fillId="0" borderId="1" xfId="0" applyFont="1" applyBorder="1"/>
    <xf numFmtId="0" fontId="9" fillId="0" borderId="2" xfId="0" applyFont="1" applyBorder="1"/>
    <xf numFmtId="0" fontId="5" fillId="2" borderId="3" xfId="0" applyFont="1" applyFill="1" applyBorder="1" applyAlignment="1">
      <alignment horizontal="center" vertical="center"/>
    </xf>
    <xf numFmtId="165" fontId="5" fillId="2" borderId="3" xfId="0" applyNumberFormat="1" applyFont="1" applyFill="1" applyBorder="1" applyAlignment="1">
      <alignment horizontal="center" vertical="center"/>
    </xf>
    <xf numFmtId="166" fontId="5" fillId="2" borderId="3" xfId="0" applyNumberFormat="1" applyFont="1" applyFill="1" applyBorder="1" applyAlignment="1">
      <alignment horizontal="center" vertical="center"/>
    </xf>
    <xf numFmtId="166" fontId="5" fillId="2" borderId="3" xfId="1" applyNumberFormat="1" applyFont="1" applyFill="1" applyBorder="1" applyAlignment="1">
      <alignment horizontal="center" vertical="center"/>
    </xf>
    <xf numFmtId="166" fontId="5" fillId="8" borderId="3" xfId="1" applyNumberFormat="1" applyFont="1" applyFill="1" applyBorder="1" applyAlignment="1">
      <alignment horizontal="center" vertical="center"/>
    </xf>
    <xf numFmtId="166" fontId="5" fillId="10" borderId="3" xfId="1" applyNumberFormat="1" applyFont="1" applyFill="1" applyBorder="1" applyAlignment="1">
      <alignment horizontal="center" vertical="center"/>
    </xf>
    <xf numFmtId="164" fontId="5" fillId="4" borderId="3" xfId="1" applyNumberFormat="1" applyFont="1" applyFill="1" applyBorder="1" applyAlignment="1">
      <alignment horizontal="center" vertical="center"/>
    </xf>
    <xf numFmtId="166" fontId="5" fillId="5" borderId="3" xfId="1" applyNumberFormat="1" applyFont="1" applyFill="1" applyBorder="1" applyAlignment="1">
      <alignment horizontal="center" vertical="center"/>
    </xf>
    <xf numFmtId="164" fontId="5" fillId="5" borderId="3" xfId="1" applyNumberFormat="1" applyFont="1" applyFill="1" applyBorder="1" applyAlignment="1">
      <alignment horizontal="center" vertical="center"/>
    </xf>
    <xf numFmtId="0" fontId="9" fillId="0" borderId="5" xfId="0" applyFont="1" applyBorder="1"/>
    <xf numFmtId="0" fontId="9" fillId="0" borderId="4" xfId="0" applyFont="1" applyBorder="1"/>
    <xf numFmtId="0" fontId="0" fillId="9" borderId="4" xfId="0" applyFill="1" applyBorder="1"/>
    <xf numFmtId="0" fontId="0" fillId="0" borderId="4" xfId="0" applyBorder="1"/>
    <xf numFmtId="166" fontId="0" fillId="0" borderId="4" xfId="0" applyNumberFormat="1" applyBorder="1"/>
    <xf numFmtId="166" fontId="0" fillId="0" borderId="4" xfId="1" applyNumberFormat="1" applyFont="1" applyBorder="1"/>
    <xf numFmtId="166" fontId="0" fillId="0" borderId="4" xfId="1" applyNumberFormat="1" applyFont="1" applyBorder="1" applyAlignment="1">
      <alignment vertical="center"/>
    </xf>
    <xf numFmtId="164" fontId="9" fillId="0" borderId="4" xfId="0" applyNumberFormat="1" applyFont="1" applyBorder="1"/>
    <xf numFmtId="164" fontId="0" fillId="0" borderId="4" xfId="0" applyNumberFormat="1" applyBorder="1"/>
    <xf numFmtId="164" fontId="0" fillId="7" borderId="4" xfId="1" applyNumberFormat="1" applyFont="1" applyFill="1" applyBorder="1"/>
    <xf numFmtId="164" fontId="0" fillId="0" borderId="4" xfId="1" applyNumberFormat="1" applyFont="1" applyBorder="1"/>
    <xf numFmtId="44" fontId="0" fillId="0" borderId="0" xfId="2" applyFont="1"/>
    <xf numFmtId="0" fontId="10" fillId="0" borderId="1" xfId="0" applyFont="1" applyBorder="1" applyAlignment="1">
      <alignment wrapText="1"/>
    </xf>
    <xf numFmtId="6" fontId="0" fillId="0" borderId="0" xfId="0" applyNumberFormat="1"/>
    <xf numFmtId="166" fontId="0" fillId="12" borderId="1" xfId="1" applyNumberFormat="1" applyFont="1" applyFill="1" applyBorder="1"/>
    <xf numFmtId="166" fontId="0" fillId="6" borderId="7" xfId="1" applyNumberFormat="1" applyFont="1" applyFill="1" applyBorder="1"/>
    <xf numFmtId="166" fontId="0" fillId="6" borderId="7" xfId="1" applyNumberFormat="1" applyFont="1" applyFill="1" applyBorder="1" applyAlignment="1">
      <alignment vertical="center"/>
    </xf>
    <xf numFmtId="166" fontId="0" fillId="6" borderId="4" xfId="1" applyNumberFormat="1" applyFont="1" applyFill="1" applyBorder="1" applyAlignment="1">
      <alignment wrapText="1"/>
    </xf>
    <xf numFmtId="0" fontId="0" fillId="0" borderId="6" xfId="0" applyBorder="1" applyAlignment="1">
      <alignment horizontal="center"/>
    </xf>
    <xf numFmtId="166" fontId="0" fillId="13" borderId="1" xfId="0" applyNumberFormat="1" applyFill="1" applyBorder="1"/>
    <xf numFmtId="166" fontId="0" fillId="13" borderId="1" xfId="1" applyNumberFormat="1" applyFont="1" applyFill="1" applyBorder="1"/>
    <xf numFmtId="166" fontId="0" fillId="13" borderId="1" xfId="1" applyNumberFormat="1" applyFont="1" applyFill="1" applyBorder="1" applyAlignment="1">
      <alignment vertical="center"/>
    </xf>
    <xf numFmtId="166" fontId="0" fillId="13" borderId="4" xfId="1" applyNumberFormat="1" applyFont="1" applyFill="1" applyBorder="1"/>
    <xf numFmtId="164" fontId="0" fillId="13" borderId="1" xfId="0" applyNumberFormat="1" applyFill="1" applyBorder="1"/>
    <xf numFmtId="166" fontId="4" fillId="13" borderId="1" xfId="1" applyNumberFormat="1" applyFont="1" applyFill="1" applyBorder="1"/>
    <xf numFmtId="164" fontId="2" fillId="13" borderId="1" xfId="0" applyNumberFormat="1" applyFont="1" applyFill="1" applyBorder="1"/>
    <xf numFmtId="43" fontId="0" fillId="13" borderId="1" xfId="0" applyNumberFormat="1" applyFill="1" applyBorder="1"/>
    <xf numFmtId="0" fontId="0" fillId="13" borderId="1" xfId="0" applyFill="1" applyBorder="1"/>
    <xf numFmtId="166" fontId="0" fillId="14" borderId="1" xfId="0" applyNumberFormat="1" applyFill="1" applyBorder="1"/>
    <xf numFmtId="166" fontId="0" fillId="14" borderId="1" xfId="1" applyNumberFormat="1" applyFont="1" applyFill="1" applyBorder="1"/>
    <xf numFmtId="166" fontId="0" fillId="14" borderId="1" xfId="1" applyNumberFormat="1" applyFont="1" applyFill="1" applyBorder="1" applyAlignment="1">
      <alignment vertical="center"/>
    </xf>
    <xf numFmtId="166" fontId="0" fillId="14" borderId="4" xfId="1" applyNumberFormat="1" applyFont="1" applyFill="1" applyBorder="1"/>
    <xf numFmtId="164" fontId="0" fillId="14" borderId="1" xfId="0" applyNumberFormat="1" applyFill="1" applyBorder="1"/>
    <xf numFmtId="166" fontId="4" fillId="14" borderId="1" xfId="1" applyNumberFormat="1" applyFont="1" applyFill="1" applyBorder="1"/>
    <xf numFmtId="164" fontId="2" fillId="14" borderId="1" xfId="0" applyNumberFormat="1" applyFont="1" applyFill="1" applyBorder="1"/>
    <xf numFmtId="43" fontId="0" fillId="14" borderId="1" xfId="0" applyNumberFormat="1" applyFill="1" applyBorder="1"/>
    <xf numFmtId="0" fontId="0" fillId="14" borderId="1" xfId="0" applyFill="1" applyBorder="1"/>
    <xf numFmtId="166" fontId="5" fillId="9" borderId="3" xfId="1" applyNumberFormat="1" applyFont="1" applyFill="1" applyBorder="1" applyAlignment="1">
      <alignment horizontal="center" vertical="center"/>
    </xf>
    <xf numFmtId="166" fontId="5" fillId="9" borderId="3" xfId="0" applyNumberFormat="1" applyFont="1" applyFill="1" applyBorder="1" applyAlignment="1">
      <alignment horizontal="center" vertical="center"/>
    </xf>
    <xf numFmtId="166" fontId="0" fillId="15" borderId="3" xfId="1" applyNumberFormat="1" applyFont="1" applyFill="1" applyBorder="1"/>
    <xf numFmtId="166" fontId="5" fillId="13" borderId="6" xfId="1" applyNumberFormat="1" applyFont="1" applyFill="1" applyBorder="1" applyAlignment="1">
      <alignment horizontal="center" vertical="center"/>
    </xf>
    <xf numFmtId="166" fontId="5" fillId="13" borderId="6" xfId="0" applyNumberFormat="1" applyFont="1" applyFill="1" applyBorder="1" applyAlignment="1">
      <alignment horizontal="center" vertical="center"/>
    </xf>
    <xf numFmtId="166" fontId="5" fillId="13" borderId="8" xfId="0" applyNumberFormat="1" applyFont="1" applyFill="1" applyBorder="1" applyAlignment="1">
      <alignment horizontal="center" vertical="center"/>
    </xf>
    <xf numFmtId="166" fontId="0" fillId="10" borderId="1" xfId="1" applyNumberFormat="1" applyFont="1" applyFill="1" applyBorder="1"/>
    <xf numFmtId="166" fontId="0" fillId="10" borderId="1" xfId="1" applyNumberFormat="1" applyFont="1" applyFill="1" applyBorder="1" applyAlignment="1">
      <alignment vertical="center"/>
    </xf>
    <xf numFmtId="166" fontId="0" fillId="10" borderId="1" xfId="0" applyNumberFormat="1" applyFill="1" applyBorder="1"/>
    <xf numFmtId="166" fontId="5" fillId="9" borderId="6" xfId="0" applyNumberFormat="1" applyFont="1" applyFill="1" applyBorder="1" applyAlignment="1">
      <alignment horizontal="center" vertical="center"/>
    </xf>
    <xf numFmtId="166" fontId="0" fillId="14" borderId="3" xfId="0" applyNumberFormat="1" applyFill="1" applyBorder="1"/>
    <xf numFmtId="166" fontId="0" fillId="14" borderId="3" xfId="1" applyNumberFormat="1" applyFont="1" applyFill="1" applyBorder="1"/>
    <xf numFmtId="166" fontId="0" fillId="14" borderId="3" xfId="1" applyNumberFormat="1" applyFont="1" applyFill="1" applyBorder="1" applyAlignment="1">
      <alignment vertical="center"/>
    </xf>
    <xf numFmtId="166" fontId="0" fillId="14" borderId="7" xfId="1" applyNumberFormat="1" applyFont="1" applyFill="1" applyBorder="1"/>
    <xf numFmtId="166" fontId="0" fillId="15" borderId="0" xfId="1" applyNumberFormat="1" applyFont="1" applyFill="1" applyBorder="1"/>
    <xf numFmtId="166" fontId="0" fillId="15" borderId="7" xfId="1" applyNumberFormat="1" applyFont="1" applyFill="1" applyBorder="1"/>
    <xf numFmtId="0" fontId="3" fillId="0" borderId="0" xfId="0" applyFont="1"/>
    <xf numFmtId="166" fontId="0" fillId="15" borderId="0" xfId="0" applyNumberFormat="1" applyFill="1"/>
    <xf numFmtId="43" fontId="0" fillId="0" borderId="0" xfId="0" applyNumberFormat="1"/>
    <xf numFmtId="166" fontId="0" fillId="16" borderId="1" xfId="1" applyNumberFormat="1" applyFont="1" applyFill="1" applyBorder="1"/>
    <xf numFmtId="164" fontId="10" fillId="0" borderId="1" xfId="0" applyNumberFormat="1" applyFont="1" applyBorder="1"/>
    <xf numFmtId="0" fontId="10" fillId="0" borderId="1" xfId="0" applyFont="1" applyBorder="1"/>
    <xf numFmtId="43" fontId="10" fillId="0" borderId="1" xfId="0" applyNumberFormat="1" applyFont="1" applyBorder="1"/>
    <xf numFmtId="166" fontId="10" fillId="0" borderId="1" xfId="0" applyNumberFormat="1" applyFont="1" applyBorder="1"/>
    <xf numFmtId="166" fontId="10" fillId="0" borderId="1" xfId="1" applyNumberFormat="1" applyFont="1" applyBorder="1"/>
    <xf numFmtId="0" fontId="10" fillId="0" borderId="0" xfId="0" applyFont="1"/>
    <xf numFmtId="166" fontId="10" fillId="0" borderId="4" xfId="1" applyNumberFormat="1" applyFont="1" applyFill="1" applyBorder="1"/>
    <xf numFmtId="0" fontId="10" fillId="0" borderId="1" xfId="1" applyNumberFormat="1" applyFont="1" applyFill="1" applyBorder="1" applyAlignment="1"/>
    <xf numFmtId="43" fontId="10" fillId="0" borderId="4" xfId="0" applyNumberFormat="1" applyFont="1" applyBorder="1"/>
    <xf numFmtId="166" fontId="10" fillId="0" borderId="4" xfId="1" applyNumberFormat="1" applyFont="1" applyBorder="1" applyAlignment="1">
      <alignment wrapText="1"/>
    </xf>
    <xf numFmtId="166" fontId="2" fillId="0" borderId="0" xfId="0" applyNumberFormat="1" applyFont="1"/>
    <xf numFmtId="166" fontId="6" fillId="15" borderId="0" xfId="0" applyNumberFormat="1" applyFont="1" applyFill="1"/>
    <xf numFmtId="44" fontId="0" fillId="0" borderId="0" xfId="0" applyNumberFormat="1"/>
    <xf numFmtId="167" fontId="0" fillId="0" borderId="0" xfId="0" applyNumberFormat="1"/>
    <xf numFmtId="0" fontId="0" fillId="14" borderId="0" xfId="0" applyFill="1"/>
    <xf numFmtId="0" fontId="12" fillId="2" borderId="0" xfId="0" applyFont="1" applyFill="1" applyAlignment="1">
      <alignment horizontal="left"/>
    </xf>
    <xf numFmtId="44" fontId="12" fillId="2" borderId="0" xfId="2" applyFont="1" applyFill="1"/>
    <xf numFmtId="44" fontId="13" fillId="2" borderId="0" xfId="2" applyFont="1" applyFill="1"/>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15" fontId="0" fillId="0" borderId="1" xfId="0" applyNumberFormat="1" applyBorder="1" applyAlignment="1">
      <alignment horizontal="center" vertical="center"/>
    </xf>
    <xf numFmtId="0" fontId="0" fillId="13" borderId="0" xfId="0" applyFill="1"/>
    <xf numFmtId="0" fontId="0" fillId="0" borderId="0" xfId="0" applyAlignment="1">
      <alignment wrapText="1"/>
    </xf>
    <xf numFmtId="0" fontId="15" fillId="18" borderId="0" xfId="0" applyFont="1" applyFill="1"/>
    <xf numFmtId="0" fontId="15" fillId="18" borderId="0" xfId="0" applyFont="1" applyFill="1" applyAlignment="1">
      <alignment horizontal="center" vertical="center" wrapText="1"/>
    </xf>
    <xf numFmtId="0" fontId="16" fillId="0" borderId="0" xfId="0" applyFont="1"/>
    <xf numFmtId="166" fontId="16" fillId="0" borderId="0" xfId="0" applyNumberFormat="1" applyFont="1"/>
    <xf numFmtId="0" fontId="17" fillId="0" borderId="0" xfId="0" applyFont="1" applyAlignment="1">
      <alignment horizontal="center" vertical="center" wrapText="1"/>
    </xf>
    <xf numFmtId="0" fontId="18" fillId="0" borderId="0" xfId="0" applyFont="1" applyAlignment="1">
      <alignment horizontal="center" vertical="center"/>
    </xf>
    <xf numFmtId="0" fontId="19" fillId="0" borderId="0" xfId="0" applyFont="1"/>
    <xf numFmtId="166" fontId="19" fillId="0" borderId="0" xfId="0" applyNumberFormat="1" applyFont="1"/>
    <xf numFmtId="0" fontId="20" fillId="0" borderId="0" xfId="0" applyFont="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wrapText="1"/>
    </xf>
    <xf numFmtId="0" fontId="0" fillId="15" borderId="0" xfId="0" applyFill="1"/>
    <xf numFmtId="0" fontId="23" fillId="0" borderId="0" xfId="0" applyFont="1" applyAlignment="1">
      <alignment horizontal="center" vertical="center" wrapText="1"/>
    </xf>
    <xf numFmtId="0" fontId="24" fillId="0" borderId="0" xfId="0" applyFont="1" applyAlignment="1">
      <alignment horizontal="center" vertical="center" wrapText="1"/>
    </xf>
    <xf numFmtId="0" fontId="3" fillId="19" borderId="0" xfId="0" applyFont="1" applyFill="1"/>
    <xf numFmtId="0" fontId="3" fillId="19" borderId="0" xfId="0" applyFont="1" applyFill="1" applyAlignment="1">
      <alignment horizontal="left"/>
    </xf>
    <xf numFmtId="165" fontId="3" fillId="19" borderId="0" xfId="0" applyNumberFormat="1" applyFont="1" applyFill="1" applyAlignment="1">
      <alignment horizontal="center"/>
    </xf>
    <xf numFmtId="166" fontId="3" fillId="19" borderId="0" xfId="0" applyNumberFormat="1" applyFont="1" applyFill="1"/>
    <xf numFmtId="166" fontId="0" fillId="12" borderId="1" xfId="0" applyNumberFormat="1" applyFill="1" applyBorder="1"/>
    <xf numFmtId="166" fontId="0" fillId="20" borderId="1" xfId="1" applyNumberFormat="1" applyFont="1" applyFill="1" applyBorder="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xf>
    <xf numFmtId="166" fontId="5" fillId="2" borderId="1" xfId="1" applyNumberFormat="1" applyFont="1" applyFill="1" applyBorder="1" applyAlignment="1">
      <alignment horizontal="center" vertical="center"/>
    </xf>
    <xf numFmtId="166" fontId="5" fillId="10" borderId="1" xfId="1" applyNumberFormat="1" applyFont="1" applyFill="1" applyBorder="1" applyAlignment="1">
      <alignment horizontal="center" vertical="center"/>
    </xf>
    <xf numFmtId="166" fontId="5" fillId="8" borderId="1" xfId="1" applyNumberFormat="1" applyFont="1" applyFill="1" applyBorder="1" applyAlignment="1">
      <alignment horizontal="center" vertical="center"/>
    </xf>
    <xf numFmtId="164" fontId="5" fillId="4" borderId="1" xfId="1" applyNumberFormat="1" applyFont="1" applyFill="1" applyBorder="1" applyAlignment="1">
      <alignment horizontal="center" vertical="center"/>
    </xf>
    <xf numFmtId="166" fontId="5" fillId="5" borderId="1" xfId="1" applyNumberFormat="1" applyFont="1" applyFill="1" applyBorder="1" applyAlignment="1">
      <alignment horizontal="center" vertical="center"/>
    </xf>
    <xf numFmtId="166" fontId="5" fillId="9" borderId="1" xfId="1" applyNumberFormat="1" applyFont="1" applyFill="1" applyBorder="1" applyAlignment="1">
      <alignment horizontal="center" vertical="center"/>
    </xf>
    <xf numFmtId="166" fontId="5" fillId="9" borderId="1" xfId="0" applyNumberFormat="1" applyFont="1" applyFill="1" applyBorder="1" applyAlignment="1">
      <alignment horizontal="center" vertical="center"/>
    </xf>
    <xf numFmtId="166" fontId="5" fillId="9" borderId="21" xfId="0" applyNumberFormat="1" applyFont="1" applyFill="1" applyBorder="1" applyAlignment="1">
      <alignment horizontal="center" vertical="center"/>
    </xf>
    <xf numFmtId="164" fontId="5" fillId="5" borderId="1" xfId="1" applyNumberFormat="1" applyFont="1" applyFill="1" applyBorder="1" applyAlignment="1">
      <alignment horizontal="center" vertical="center"/>
    </xf>
    <xf numFmtId="0" fontId="9" fillId="3" borderId="1" xfId="0" applyFont="1" applyFill="1" applyBorder="1"/>
    <xf numFmtId="0" fontId="0" fillId="3" borderId="1" xfId="0" applyFill="1" applyBorder="1"/>
    <xf numFmtId="165" fontId="0" fillId="3" borderId="1" xfId="0" applyNumberFormat="1" applyFill="1" applyBorder="1" applyAlignment="1">
      <alignment horizontal="center"/>
    </xf>
    <xf numFmtId="166" fontId="0" fillId="3" borderId="1" xfId="0" applyNumberFormat="1" applyFill="1" applyBorder="1"/>
    <xf numFmtId="166" fontId="0" fillId="3" borderId="1" xfId="1" applyNumberFormat="1" applyFont="1" applyFill="1" applyBorder="1"/>
    <xf numFmtId="166" fontId="0" fillId="14" borderId="20" xfId="0" applyNumberFormat="1" applyFill="1" applyBorder="1"/>
    <xf numFmtId="164" fontId="10" fillId="3" borderId="1" xfId="0" applyNumberFormat="1" applyFont="1" applyFill="1" applyBorder="1"/>
    <xf numFmtId="43" fontId="0" fillId="3" borderId="1" xfId="1" applyFont="1" applyFill="1" applyBorder="1"/>
    <xf numFmtId="0" fontId="3" fillId="15" borderId="0" xfId="0" applyFont="1" applyFill="1"/>
    <xf numFmtId="166" fontId="3" fillId="15" borderId="0" xfId="0" applyNumberFormat="1" applyFont="1" applyFill="1"/>
    <xf numFmtId="2" fontId="0" fillId="0" borderId="0" xfId="6" applyNumberFormat="1" applyFont="1"/>
    <xf numFmtId="3" fontId="0" fillId="0" borderId="0" xfId="0" applyNumberFormat="1"/>
    <xf numFmtId="166" fontId="0" fillId="12" borderId="1" xfId="1" applyNumberFormat="1" applyFont="1" applyFill="1" applyBorder="1" applyAlignment="1">
      <alignment vertical="center"/>
    </xf>
    <xf numFmtId="9" fontId="0" fillId="0" borderId="0" xfId="6" applyFont="1"/>
    <xf numFmtId="167" fontId="0" fillId="0" borderId="0" xfId="2" applyNumberFormat="1" applyFont="1"/>
    <xf numFmtId="166" fontId="0" fillId="0" borderId="0" xfId="6" applyNumberFormat="1" applyFont="1"/>
    <xf numFmtId="4" fontId="25" fillId="0" borderId="0" xfId="0" applyNumberFormat="1" applyFont="1"/>
    <xf numFmtId="10" fontId="0" fillId="0" borderId="0" xfId="6" applyNumberFormat="1" applyFont="1"/>
    <xf numFmtId="0" fontId="9" fillId="0" borderId="0" xfId="0" applyFont="1"/>
    <xf numFmtId="164" fontId="9" fillId="0" borderId="0" xfId="0" applyNumberFormat="1" applyFont="1"/>
    <xf numFmtId="164" fontId="0" fillId="0" borderId="0" xfId="0" applyNumberFormat="1"/>
    <xf numFmtId="166" fontId="0" fillId="0" borderId="0" xfId="1" applyNumberFormat="1" applyFont="1" applyBorder="1"/>
    <xf numFmtId="166" fontId="0" fillId="0" borderId="0" xfId="1" applyNumberFormat="1" applyFont="1" applyBorder="1" applyAlignment="1">
      <alignment vertical="center"/>
    </xf>
    <xf numFmtId="0" fontId="14" fillId="17" borderId="0" xfId="0" applyFont="1" applyFill="1" applyAlignment="1">
      <alignment horizontal="center" vertical="center"/>
    </xf>
    <xf numFmtId="43" fontId="14" fillId="17" borderId="0" xfId="1" applyFont="1" applyFill="1" applyAlignment="1">
      <alignment horizontal="center" vertical="center"/>
    </xf>
    <xf numFmtId="44" fontId="14" fillId="13" borderId="17" xfId="2" applyFont="1" applyFill="1" applyBorder="1" applyAlignment="1">
      <alignment horizontal="center" vertical="center"/>
    </xf>
    <xf numFmtId="44" fontId="14" fillId="13" borderId="18" xfId="2" applyFont="1" applyFill="1" applyBorder="1" applyAlignment="1">
      <alignment horizontal="center" vertical="center"/>
    </xf>
    <xf numFmtId="44" fontId="14" fillId="13" borderId="19" xfId="2" applyFont="1" applyFill="1" applyBorder="1" applyAlignment="1">
      <alignment horizontal="center" vertical="center"/>
    </xf>
    <xf numFmtId="0" fontId="14" fillId="13" borderId="9" xfId="0" applyFont="1" applyFill="1" applyBorder="1" applyAlignment="1">
      <alignment horizontal="center" vertical="center" wrapText="1"/>
    </xf>
    <xf numFmtId="0" fontId="14" fillId="13" borderId="10" xfId="0" applyFont="1" applyFill="1" applyBorder="1" applyAlignment="1">
      <alignment horizontal="center" vertical="center" wrapText="1"/>
    </xf>
    <xf numFmtId="0" fontId="14" fillId="13" borderId="11" xfId="0" applyFont="1" applyFill="1" applyBorder="1" applyAlignment="1">
      <alignment horizontal="center" vertical="center" wrapText="1"/>
    </xf>
    <xf numFmtId="0" fontId="14" fillId="13" borderId="12" xfId="0" applyFont="1" applyFill="1" applyBorder="1" applyAlignment="1">
      <alignment horizontal="center" vertical="center" wrapText="1"/>
    </xf>
    <xf numFmtId="0" fontId="14" fillId="13" borderId="0" xfId="0" applyFont="1" applyFill="1" applyAlignment="1">
      <alignment horizontal="center" vertical="center" wrapText="1"/>
    </xf>
    <xf numFmtId="0" fontId="14" fillId="13" borderId="13" xfId="0" applyFont="1" applyFill="1" applyBorder="1" applyAlignment="1">
      <alignment horizontal="center" vertical="center" wrapText="1"/>
    </xf>
    <xf numFmtId="0" fontId="14" fillId="13" borderId="14" xfId="0" applyFont="1" applyFill="1" applyBorder="1" applyAlignment="1">
      <alignment horizontal="center" vertical="center" wrapText="1"/>
    </xf>
    <xf numFmtId="0" fontId="14" fillId="13" borderId="15" xfId="0" applyFont="1" applyFill="1" applyBorder="1" applyAlignment="1">
      <alignment horizontal="center" vertical="center" wrapText="1"/>
    </xf>
    <xf numFmtId="0" fontId="14" fillId="13" borderId="16" xfId="0" applyFont="1" applyFill="1" applyBorder="1" applyAlignment="1">
      <alignment horizontal="center" vertical="center" wrapText="1"/>
    </xf>
    <xf numFmtId="0" fontId="3" fillId="0" borderId="0" xfId="0" applyFont="1" applyAlignment="1">
      <alignment horizontal="center"/>
    </xf>
  </cellXfs>
  <cellStyles count="7">
    <cellStyle name="Comma" xfId="1" builtinId="3"/>
    <cellStyle name="Comma 3" xfId="4" xr:uid="{0B48DACF-9847-48CD-8C64-FB41B65096B6}"/>
    <cellStyle name="Currency" xfId="2" builtinId="4"/>
    <cellStyle name="Normal" xfId="0" builtinId="0"/>
    <cellStyle name="Normal 2" xfId="5" xr:uid="{F416585D-8BE6-48C1-8EE6-239906BEF0C5}"/>
    <cellStyle name="Normal 4" xfId="3" xr:uid="{D5A3155D-C94D-4C5A-A3D7-D1FEEB5C8D6C}"/>
    <cellStyle name="Percent" xfId="6" builtinId="5"/>
  </cellStyles>
  <dxfs count="146">
    <dxf>
      <font>
        <b/>
        <i val="0"/>
        <color theme="0"/>
      </font>
      <fill>
        <patternFill>
          <bgColor rgb="FFFF0000"/>
        </patternFill>
      </fill>
    </dxf>
    <dxf>
      <font>
        <b/>
        <i val="0"/>
        <color theme="0"/>
      </font>
      <fill>
        <patternFill>
          <bgColor rgb="FFFF0000"/>
        </patternFill>
      </fill>
    </dxf>
    <dxf>
      <font>
        <color rgb="FF000000"/>
      </font>
      <fill>
        <patternFill patternType="solid">
          <fgColor indexed="64"/>
          <bgColor rgb="FFF2F2F2"/>
        </patternFill>
      </fill>
    </dxf>
    <dxf>
      <font>
        <color rgb="FF000000"/>
      </font>
      <fill>
        <patternFill patternType="solid">
          <fgColor indexed="64"/>
          <bgColor rgb="FFC6EFCE"/>
        </patternFill>
      </fill>
    </dxf>
    <dxf>
      <font>
        <color rgb="FFFFFFFF"/>
      </font>
      <fill>
        <patternFill patternType="solid">
          <fgColor indexed="64"/>
          <bgColor rgb="FF00B050"/>
        </patternFill>
      </fill>
    </dxf>
    <dxf>
      <font>
        <color rgb="FF000000"/>
      </font>
      <fill>
        <patternFill patternType="solid">
          <fgColor indexed="64"/>
          <bgColor rgb="FFFFCCCC"/>
        </patternFill>
      </fill>
    </dxf>
    <dxf>
      <font>
        <color rgb="FFFFFFFF"/>
      </font>
      <fill>
        <patternFill patternType="solid">
          <fgColor indexed="64"/>
          <bgColor rgb="FFBE5014"/>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7" tint="0.79998168889431442"/>
        </patternFill>
      </fill>
    </dxf>
    <dxf>
      <numFmt numFmtId="167" formatCode="_(&quot;$&quot;* #,##0_);_(&quot;$&quot;* \(#,##0\);_(&quot;$&quot;* &quot;-&quot;??_);_(@_)"/>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7" formatCode="_(&quot;$&quot;* #,##0_);_(&quot;$&quot;* \(#,##0\);_(&quot;$&quot;* &quot;-&quot;??_);_(@_)"/>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59999389629810485"/>
        </patternFill>
      </fill>
      <border diagonalUp="0" diagonalDown="0">
        <left style="thin">
          <color indexed="64"/>
        </left>
        <right style="thin">
          <color indexed="64"/>
        </right>
        <top/>
        <bottom/>
        <vertical/>
        <horizontal/>
      </border>
    </dxf>
    <dxf>
      <font>
        <strike val="0"/>
        <outline val="0"/>
        <shadow val="0"/>
        <u val="none"/>
        <vertAlign val="baseline"/>
        <sz val="11"/>
        <color rgb="FF7030A0"/>
        <name val="Aptos Narrow"/>
        <family val="2"/>
        <scheme val="minor"/>
      </font>
      <numFmt numFmtId="35" formatCode="_(* #,##0.00_);_(* \(#,##0.00\);_(* &quot;-&quot;??_);_(@_)"/>
      <fill>
        <patternFill patternType="solid">
          <fgColor indexed="64"/>
          <bgColor theme="7"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9"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7" tint="0.7999816888943144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6" formatCode="&quot;$&quot;#,##0"/>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numFmt numFmtId="164" formatCode="_(* #,##0_);_(* \(#,##0\);_(* &quot;-&quot;??_);_(@_)"/>
      <fill>
        <patternFill patternType="solid">
          <fgColor indexed="64"/>
          <bgColor rgb="FFFFFF0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6" formatCode="&quot;$&quot;#,##0"/>
      <border diagonalUp="0" diagonalDown="0">
        <left style="thin">
          <color indexed="64"/>
        </left>
        <right style="thin">
          <color indexed="64"/>
        </right>
        <top style="thin">
          <color indexed="64"/>
        </top>
        <bottom style="thin">
          <color indexed="64"/>
        </bottom>
        <vertical/>
        <horizontal/>
      </border>
    </dxf>
    <dxf>
      <numFmt numFmtId="166" formatCode="&quot;$&quot;#,##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ont>
        <color auto="1"/>
      </font>
    </dxf>
    <dxf>
      <fill>
        <patternFill patternType="solid">
          <bgColor theme="9" tint="0.7999816888943144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9" tint="0.79998168889431442"/>
        </patternFill>
      </fill>
    </dxf>
    <dxf>
      <font>
        <color rgb="FFFF0000"/>
      </font>
    </dxf>
    <dxf>
      <font>
        <color rgb="FFFF0000"/>
      </font>
    </dxf>
    <dxf>
      <font>
        <color rgb="FFFF0000"/>
      </font>
    </dxf>
    <dxf>
      <font>
        <color rgb="FFFF0000"/>
      </font>
    </dxf>
    <dxf>
      <fill>
        <patternFill patternType="solid">
          <bgColor theme="9" tint="0.79998168889431442"/>
        </patternFill>
      </fill>
    </dxf>
    <dxf>
      <font>
        <color rgb="FFFF0000"/>
      </font>
    </dxf>
    <dxf>
      <font>
        <color rgb="FFFF0000"/>
      </font>
    </dxf>
    <dxf>
      <font>
        <color rgb="FFFF0000"/>
      </font>
    </dxf>
    <dxf>
      <font>
        <color rgb="FFFF0000"/>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quot;$&quot;#,##0"/>
    </dxf>
    <dxf>
      <numFmt numFmtId="167" formatCode="_(&quot;$&quot;* #,##0_);_(&quot;$&quot;* \(#,##0\);_(&quot;$&quot;* &quot;-&quot;??_);_(@_)"/>
    </dxf>
    <dxf>
      <alignment vertical="center"/>
    </dxf>
    <dxf>
      <alignment vertical="center"/>
    </dxf>
    <dxf>
      <alignment vertical="center"/>
    </dxf>
    <dxf>
      <alignment horizontal="center"/>
    </dxf>
    <dxf>
      <alignment horizontal="center"/>
    </dxf>
    <dxf>
      <alignment horizontal="center"/>
    </dxf>
    <dxf>
      <alignment wrapText="1"/>
    </dxf>
    <dxf>
      <numFmt numFmtId="34" formatCode="_(&quot;$&quot;* #,##0.00_);_(&quot;$&quot;* \(#,##0.00\);_(&quot;$&quot;* &quot;-&quot;??_);_(@_)"/>
    </dxf>
    <dxf>
      <alignment horizontal="center"/>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84" Type="http://schemas.openxmlformats.org/officeDocument/2006/relationships/externalLink" Target="externalLinks/externalLink76.xml"/><Relationship Id="rId89" Type="http://schemas.openxmlformats.org/officeDocument/2006/relationships/externalLink" Target="externalLinks/externalLink81.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sharedStrings" Target="sharedStrings.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91" Type="http://schemas.openxmlformats.org/officeDocument/2006/relationships/pivotCacheDefinition" Target="pivotCache/pivotCacheDefinition1.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94" Type="http://schemas.openxmlformats.org/officeDocument/2006/relationships/styles" Target="styles.xml"/><Relationship Id="rId99" Type="http://schemas.openxmlformats.org/officeDocument/2006/relationships/customXml" Target="../customXml/item3.xml"/><Relationship Id="rId10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pivotCacheDefinition" Target="pivotCache/pivotCacheDefinition2.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theme" Target="theme/theme1.xml"/><Relationship Id="rId98" Type="http://schemas.openxmlformats.org/officeDocument/2006/relationships/customXml" Target="../customXml/item2.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Documents%20and%20Settings/Alex.Popov/Local%20Settings/Temporary%20Internet%20Files/OLK47/GDrive/Catalog%20Ventures/Serengeti/SGHOUSESEG.XLS" TargetMode="External"/><Relationship Id="rId1" Type="http://schemas.openxmlformats.org/officeDocument/2006/relationships/externalLinkPath" Target="/Documents%20and%20Settings/Alex.Popov/Local%20Settings/Temporary%20Internet%20Files/OLK47/GDrive/Catalog%20Ventures/Serengeti/SGHOUSES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Kailash\Taj%20Birdys%20Food%20Services%20Ltd\TBFSL%20Tax%20Audit%20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s.emea.festo.net/sites/stpuc/Pro/M-A/Projects/Mota%20+%20Teixeira/Valuation%20Model/20101102%20all%20scenarios%20PT_incl.%20budget_and%20monthly_CF%20simulation_v3%20seab.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Nbarakat\statements\2001\October_2001\October-loans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JOAO\PERFIL\BAL.PERFI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by01fntccefge\data\Documents%20and%20Settings\500825670\Local%20Settings\Temporary%20Internet%20Files\OLK10\Taxrate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ycsvr08\cvcny\DATA\VSGSHARE\Bausch&amp;Lomb_Chiron-Storz\Storz\clients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ma1760f33\sys4\EMO\lonee_prf%20copy.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nyovfs01\pma1760f33\KEI-KEIRI\&#9678;&#32207;&#21512;&#20104;&#31639;\20000921&#20104;&#31639;&#22996;&#21729;&#20250;\KEI-ZAIMU\ZAIKEI\&#32207;&#21512;&#20104;&#31639;\&#36039;&#26412;&#36039;&#29987;\200003\0207&#27704;&#2011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R:\USERS\Nbarakat\statements\2000\apr-2000\Apr-loan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oc_528\sharable\WINDOWS\TEMP\HVAL%20Accounts%2000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rwin\acctg\DOCUME~1\LBERNS~1\LOCALS~1\Temp\03INTL.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Credit%20Structuring/Deals%20in%20Progress/Anchorage%20CLO%208/Modeling/Nov%2025%20Moody's%20Model/Anchorage%208%20-%20Moody's%20Model%204y-%2025Nov%20syw%20v2.xlsb" TargetMode="External"/><Relationship Id="rId1" Type="http://schemas.openxmlformats.org/officeDocument/2006/relationships/externalLinkPath" Target="/Credit%20Structuring/Deals%20in%20Progress/Anchorage%20CLO%208/Modeling/Nov%2025%20Moody's%20Model/Anchorage%208%20-%20Moody's%20Model%204y-%2025Nov%20syw%20v2.xlsb"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Bank%20Budget%20%20FY06%20-%20FY10%20%20%207-18-05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ma1760f33\sys4\Elliot's%20Documents\Deal%20Maven%20Folder\DealMaven%20LBO%20Model%2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ma1760f33\sys4\Documents%20and%20Settings\Elliot%20Ogulnick\My%20Documents\Business%20Valuation\DNV\Report%20Components\DNV%20FAS%20142%20Work%20Papers3%20-%20Puchase%20Price%20Study.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Excel/Files/METALS/KAISER/Kaiser.XLS" TargetMode="External"/><Relationship Id="rId1" Type="http://schemas.openxmlformats.org/officeDocument/2006/relationships/externalLinkPath" Target="/Excel/Files/METALS/KAISER/Kaise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nyovfs01\pma1760f33\TAX\VAL\VSG\LIMITED\Engag%237(DHC%20updates)\DHC%20Updates\Expressco\Exp_Royalty_Analysis.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GSF/2015/SG&amp;A/03.%20Planning/BP2/Current%20Model/2015%20Planning%20Model%20-%20Sponsor%20Sale.xlsm" TargetMode="External"/><Relationship Id="rId1" Type="http://schemas.openxmlformats.org/officeDocument/2006/relationships/externalLinkPath" Target="/GSF/2015/SG&amp;A/03.%20Planning/BP2/Current%20Model/2015%20Planning%20Model%20-%20Sponsor%20Sale.xlsm"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CDO/CDO%20-%20Houston/Deals%20E-L/GE-%20Arena%20Asset%20Co/Reports/2016/02.03.2016%20-%20Monthly%20Report/Arena%20Assetco%20-%20Non%20CDI%20Waterfall_02.03.2016.xlsm" TargetMode="External"/><Relationship Id="rId1" Type="http://schemas.openxmlformats.org/officeDocument/2006/relationships/externalLinkPath" Target="/CDO/CDO%20-%20Houston/Deals%20E-L/GE-%20Arena%20Asset%20Co/Reports/2016/02.03.2016%20-%20Monthly%20Report/Arena%20Assetco%20-%20Non%20CDI%20Waterfall_02.03.2016.xlsm"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BI-POLAR"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CLO%20Models/Auction%20Rate%20Preferred/Advance%20Rates%20-%202005-05-06.xls" TargetMode="External"/><Relationship Id="rId1" Type="http://schemas.openxmlformats.org/officeDocument/2006/relationships/externalLinkPath" Target="/CLO%20Models/Auction%20Rate%20Preferred/Advance%20Rates%20-%202005-05-0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nyovfs01\pma1760f33\windows\TEMP\MSOFFICE\EXCEL\PORTRANK.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CLO%20Models/Money%20Market/2000%20Money%20Market%20Trades/Chase%20Bank%20MM%20Ticket%2004-03-00.xls" TargetMode="External"/><Relationship Id="rId1" Type="http://schemas.openxmlformats.org/officeDocument/2006/relationships/externalLinkPath" Target="/CLO%20Models/Money%20Market/2000%20Money%20Market%20Trades/Chase%20Bank%20MM%20Ticket%2004-03-00.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Credit%20Structuring/Deals%20in%20Progress/Anchorage%20CLO%208/Modeling/Nov%2025%20Moody's%20Model/Anchorage%208%20-%20v2%20Fitch%20Model%20-27%20Nov%20(4.0yrs)%20syw.xlsb" TargetMode="External"/><Relationship Id="rId1" Type="http://schemas.openxmlformats.org/officeDocument/2006/relationships/externalLinkPath" Target="/Credit%20Structuring/Deals%20in%20Progress/Anchorage%20CLO%208/Modeling/Nov%2025%20Moody's%20Model/Anchorage%208%20-%20v2%20Fitch%20Model%20-27%20Nov%20(4.0yrs)%20syw.xlsb"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personal/paul_barta_antares_com/Documents/Close/2017/Q1/Debt/03-31-17/JBN0000353%2083A%20AssetCo%20ACCRUAL%20Mar_17%20WATERFALL.XLSM" TargetMode="External"/><Relationship Id="rId1" Type="http://schemas.openxmlformats.org/officeDocument/2006/relationships/externalLinkPath" Target="/personal/paul_barta_antares_com/Documents/Close/2017/Q1/Debt/03-31-17/JBN0000353%2083A%20AssetCo%20ACCRUAL%20Mar_17%20WATERFALL.XLSM"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Research/ETerrill/CLO%20project/Carlson%20CLO_Indicative%20Model%20Portfolio_2013%20August%20v9.xlsx" TargetMode="External"/><Relationship Id="rId1" Type="http://schemas.openxmlformats.org/officeDocument/2006/relationships/externalLinkPath" Target="/Research/ETerrill/CLO%20project/Carlson%20CLO_Indicative%20Model%20Portfolio_2013%20August%20v9.xlsx"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GE3"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Users/mrombom/AppData/Local/Temp/orion/KPMG%20Workpapers_Antares%20Draft%20PPA%20Model_162062437.xlsx" TargetMode="External"/><Relationship Id="rId1" Type="http://schemas.openxmlformats.org/officeDocument/2006/relationships/externalLinkPath" Target="/Users/mrombom/AppData/Local/Temp/orion/KPMG%20Workpapers_Antares%20Draft%20PPA%20Model_162062437.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P:\Documents%20and%20Settings\thill\Local%20Settings\Temporary%20Internet%20Files\OLK360\DH%20Swap%20Spreads_Credit%20Spreads_Treasury_Aug_8.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by01fntccefge\data\WINDOWS\Temporary%20Internet%20Files\OLK8304\DEZ.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CTM_FSS\AM\Documents%20and%20Settings\David%20Perez\Local%20Settings\Temporary%20Internet%20Files\OLK67\Reporting%20Template%20-%20DRAFT%203-2.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ers/hekaixi/AppData/Local/Microsoft/Windows/Temporary%20Internet%20Files/Content.Outlook/NPOBFAEY/Great%20Lakes%202016-1%20-%20Investor%20Model%20-%2017Oct%20(Lorelei).xlsm" TargetMode="External"/><Relationship Id="rId1" Type="http://schemas.openxmlformats.org/officeDocument/2006/relationships/externalLinkPath" Target="/Users/hekaixi/AppData/Local/Microsoft/Windows/Temporary%20Internet%20Files/Content.Outlook/NPOBFAEY/Great%20Lakes%202016-1%20-%20Investor%20Model%20-%2017Oct%20(Lorelei).xlsm" TargetMode="External"/></Relationships>
</file>

<file path=xl/externalLinks/_rels/externalLink34.xml.rels><?xml version="1.0" encoding="UTF-8" standalone="yes"?>
<Relationships xmlns="http://schemas.openxmlformats.org/package/2006/relationships"><Relationship Id="rId3" Type="http://schemas.openxmlformats.org/officeDocument/2006/relationships/externalLinkPath" Target="../../../../../../../Users/edmond.auyoung/Antares%20Capital%20LP/Finance%20-%20Valuation%20Team/VC%20Materials%20and%20Outputs/2020/2020-01-29%20-%20VC%20-%204Q19%20Reporting/Val%20Model%206.50%20-%202020-01-29%204Q19%20AM%20Reporting%20(Sent%202020-01-29%202230).xlsm" TargetMode="External"/><Relationship Id="rId2" Type="http://schemas.microsoft.com/office/2019/04/relationships/externalLinkLongPath" Target="/Users/edmond.auyoung/Antares%20Capital%20LP/Finance%20-%20Valuation%20Team/VC%20Materials%20and%20Outputs/2020/2020-01-29%20-%20VC%20-%204Q19%20Reporting/Val%20Model%206.50%20-%202020-01-29%204Q19%20AM%20Reporting%20(Sent%202020-01-29%202230).xlsm?8F2A4EA2" TargetMode="External"/><Relationship Id="rId1" Type="http://schemas.openxmlformats.org/officeDocument/2006/relationships/externalLinkPath" Target="file:///\\8F2A4EA2\Val%20Model%206.50%20-%202020-01-29%204Q19%20AM%20Reporting%20(Sent%202020-01-29%202230).xlsm"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123Share/ACCT/FUND3/Fin%202001/Capitalized%20interest.xls" TargetMode="External"/><Relationship Id="rId1" Type="http://schemas.openxmlformats.org/officeDocument/2006/relationships/externalLinkPath" Target="/123Share/ACCT/FUND3/Fin%202001/Capitalized%20interest.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Genesis%20Arcadia/Quarterly%20Close%20and%20Financial%20Workpapers/Genesis%20Capital%20Master%20Fund,%20LLC/2Q/June/6%2030%202013%20Genesis%20Workpapers.xlsx" TargetMode="External"/><Relationship Id="rId1" Type="http://schemas.openxmlformats.org/officeDocument/2006/relationships/externalLinkPath" Target="/Genesis%20Arcadia/Quarterly%20Close%20and%20Financial%20Workpapers/Genesis%20Capital%20Master%20Fund,%20LLC/2Q/June/6%2030%202013%20Genesis%20Workpapers.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V:\dpg\John%20D\CHARTBUILDER\teste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dpg\John%20D\CHARTBUILDER\CB%20Problem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V:\ECM\CONV%20BOILERS\ssb_boiler_us%20equity%20mkt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TC-CORP-NT\EFARINA\PROJ\Sep98\ATSEPS5.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GSF/2015/SG&amp;A/03.%20Planning/BP2/Review%20Tool/2015%20Planning%20Review%20Tool%20-%20Template%20Sale.xlsm" TargetMode="External"/><Relationship Id="rId1" Type="http://schemas.openxmlformats.org/officeDocument/2006/relationships/externalLinkPath" Target="/GSF/2015/SG&amp;A/03.%20Planning/BP2/Review%20Tool/2015%20Planning%20Review%20Tool%20-%20Template%20Sale.xlsm"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nyovfs01\pma1760f33\SYS4\wrkgroup\ecs\A_TO_%20E\Atlas%20-%20Equity%20Investments\Analysis\Equity%20Models\Antares%20Model_v57%20-%20Final%20DRAFT%20-%20LE%20+%203%20New.xlsb"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atl1gtsfp01\CVC_ATL1_GRP\FAS\VAL\VSG\Modis%20Professional%20Services\Trademark\Analysis\MCM%20Model-Professional%20Services.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RICData12/Global%20Finance/monthrec/Bank%20Product%20Controllers%20Group/Specialty%20Finance/CRA/2015/03.%20March/CRA%20Calculations_Template-Mar15.xlsm" TargetMode="External"/><Relationship Id="rId1" Type="http://schemas.openxmlformats.org/officeDocument/2006/relationships/externalLinkPath" Target="/RICData12/Global%20Finance/monthrec/Bank%20Product%20Controllers%20Group/Specialty%20Finance/CRA/2015/03.%20March/CRA%20Calculations_Template-Mar15.xlsm"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MCM%20Model02_021"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R:\WINNT\Favorites\EmptyBook.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AKarol\Confidential\Kraton%20Polymers\Model\Kraton%20Model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atl1gtsfp01\CVC_ATL1_GRP\Documents%20and%20Settings\agilcreast001\My%20Documents\Work\CVC%20Starts\Simulation%20Files\Teacher%20Set\Simulation_Exhibit%20IV.xls"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ARC/SSB_Models/ARCmodel22_15_withlag_$30.xls" TargetMode="External"/><Relationship Id="rId1" Type="http://schemas.openxmlformats.org/officeDocument/2006/relationships/externalLinkPath" Target="/ARC/SSB_Models/ARCmodel22_15_withlag_$30.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My%20Documents/My%20Documents/F-MOD-BLD1.XLS" TargetMode="External"/><Relationship Id="rId1" Type="http://schemas.openxmlformats.org/officeDocument/2006/relationships/externalLinkPath" Target="/My%20Documents/My%20Documents/F-MOD-BLD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DATA\LATEST\EXCEL\NEWBOOK\Target\BnkProForma\FINANCE\PUBLIC\FP&amp;A\F95BUDGE\DBBUD95.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PeterP/Structured%20Credit/Cash%20Tranches/FLTIR111/FLTIR111%20v20%2020120305.xls" TargetMode="External"/><Relationship Id="rId1" Type="http://schemas.openxmlformats.org/officeDocument/2006/relationships/externalLinkPath" Target="/PeterP/Structured%20Credit/Cash%20Tranches/FLTIR111/FLTIR111%20v20%2020120305.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G:\VUP\Bain%20market%20model2.xls"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CDO/CDO%20-%20Houston/Deals%20E-L/GE-%20Arena%20Asset%20Co/Official%20Documents/Reporting/2017/06.2017/06.05/Arena%20Assetco%20-%20Non%20CDI%20Waterfall_06.05.17.xlsm" TargetMode="External"/><Relationship Id="rId1" Type="http://schemas.openxmlformats.org/officeDocument/2006/relationships/externalLinkPath" Target="/CDO/CDO%20-%20Houston/Deals%20E-L/GE-%20Arena%20Asset%20Co/Official%20Documents/Reporting/2017/06.2017/06.05/Arena%20Assetco%20-%20Non%20CDI%20Waterfall_06.05.17.xlsm"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atl1gtsfp01\CVC_ATL1_GRP\TAX\VAL\VSG\Project%20Alpha\market%20approach\MCM%20Model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P:\CLO%20Models\Auction%20Rate%20Preferred\Advance%20Rates%20-%202005-05-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aottfsr02\fas\My%20Documents\coxdata\forecast%20pre-launch\Quarterly%20Treasury%20Cashflow%20December%206%20200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usnyovfs01\pma1760f33\Users\amarcinek\AppData\Local\Microsoft\Windows\Temporary%20Internet%20Files\Content.Outlook\N1EVNAYY\KPMG%20Workpapers_KRONOS%20-%20NEW%20TEMPLATExlsb_124426534.xlsb"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Documents%20and%20Settings\skang\Local%20Settings\Temporary%20Internet%20Files\OLKDF\DOCUME~1\MARK~1.MIN\LOCALS~1\Temp\Monthly%20Consol%20Fcs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R:\TEMP\BALLY\Holmes\Acc-Dil.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123Share/ACCT/FUND3/2002%20Financial%20Statements/4th%20Quarter%202002/1202PROJ.xls" TargetMode="External"/><Relationship Id="rId1" Type="http://schemas.openxmlformats.org/officeDocument/2006/relationships/externalLinkPath" Target="/123Share/ACCT/FUND3/2002%20Financial%20Statements/4th%20Quarter%202002/1202PROJ.xls"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CLO/Collateral%20Management/OZLM14/CLO14%20Universe%20Summary%20Working%20Copy%20v2.xlsx" TargetMode="External"/><Relationship Id="rId1" Type="http://schemas.openxmlformats.org/officeDocument/2006/relationships/externalLinkPath" Target="/CLO/Collateral%20Management/OZLM14/CLO14%20Universe%20Summary%20Working%20Copy%20v2.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ult2kserv\accpac\fund\Alia\Boyer%20Allan%20INDIA\Management%20accounts\30%20June%202004\BAIFI%20-%20Fin%20Stmts%2030.06.04%20-%201.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Users/jmeccia/AppData/Local/Capital%20IQ/Office%20Plug-in/Templates/Plug-In%20Tools/Capital%20IQ%20Identifier%20Convertor.xls" TargetMode="External"/><Relationship Id="rId1" Type="http://schemas.openxmlformats.org/officeDocument/2006/relationships/externalLinkPath" Target="/Users/jmeccia/AppData/Local/Capital%20IQ/Office%20Plug-in/Templates/Plug-In%20Tools/Capital%20IQ%20Identifier%20Converto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G:\CHANG\PROJASIG\DEBT10.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finance/Shared%20Documents/Funds%20-%20SMAs/Unitranche%20Fund/Funds%20flow/AUF%20Funds%20Flow_3_1_18_FINAL.xlsx" TargetMode="External"/><Relationship Id="rId1" Type="http://schemas.openxmlformats.org/officeDocument/2006/relationships/externalLinkPath" Target="/sites/finance/Shared%20Documents/Funds%20-%20SMAs/Unitranche%20Fund/Funds%20flow/AUF%20Funds%20Flow_3_1_18_FINAL.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atl1gtsfp01\CVC_ATL1_GRP\Documents%20and%20Settings\agilcreast001\My%20Documents\Work\CVC%20Starts\Simulation%20Files\Teacher%20Set\MMSC_Exhibits%20I-III.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Users/epease/AppData/Local/Microsoft/Windows/Temporary%20Internet%20Files/Content.Outlook/O3K0A3G3/Antares%20Capital%20-%20Opening%20BS_Summary.xls" TargetMode="External"/><Relationship Id="rId1" Type="http://schemas.openxmlformats.org/officeDocument/2006/relationships/externalLinkPath" Target="/Users/epease/AppData/Local/Microsoft/Windows/Temporary%20Internet%20Files/Content.Outlook/O3K0A3G3/Antares%20Capital%20-%20Opening%20BS_Summary.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Valuation\h\Harrah's\Lake%20Tahoe\Value%20-%20Harvey's%20Lake%20Tahoe.xls"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Users/703100585/440999167updated%20balances.xls" TargetMode="External"/><Relationship Id="rId1" Type="http://schemas.openxmlformats.org/officeDocument/2006/relationships/externalLinkPath" Target="/Users/703100585/440999167updated%20balances.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Users/ppolanskyj/AppData/Local/Temp/Temp2_OZLM%20CLO%202012-1,%20LTD._20120508_004-xls.zip/OZLM%20CLO%202012-1,%20LTD._20120508_004.xls" TargetMode="External"/><Relationship Id="rId1" Type="http://schemas.openxmlformats.org/officeDocument/2006/relationships/externalLinkPath" Target="/Users/ppolanskyj/AppData/Local/Temp/Temp2_OZLM%20CLO%202012-1,%20LTD._20120508_004-xls.zip/OZLM%20CLO%202012-1,%20LTD._20120508_004.xls"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DOCUME~1/rohaami/LOCALS~1/Temp/Fitch%20IR%20Stresses.xlsm" TargetMode="External"/><Relationship Id="rId1" Type="http://schemas.openxmlformats.org/officeDocument/2006/relationships/externalLinkPath" Target="/DOCUME~1/rohaami/LOCALS~1/Temp/Fitch%20IR%20Stresses.xlsm"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G:\Documents%20and%20Settings\rcopans\Local%20Settings\Temporary%20Internet%20Files\OLK43\casesmodel5.xl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C)%205610.2%20Activo%20Fijo"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5210%20Aplica&#231;&#245;es%20Financeiras%20Leadsheet"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usnyovfs01\pma1760f33\Documents%20and%20Settings\lauren.havey\Local%20Settings\Temporary%20Internet%20Files\Content.Outlook\M41L50O2\PROYECCION%20FISCAL%202009\TAX%20PACKAGE%202009\Q4%202009\Foreignsubname%20Q4%20Oct%202009.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AES%20NOV-00\repomo~1.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Worksheet%20in%20(C)%201202%20Rev%20anal&#237;tica%20outras%20contas%20Set.02"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AES%20NOV-00\8240re~1.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Worksheet%20in%20%208711%20compin%20definitivo%20al%2015%2003%2000" TargetMode="External"/></Relationships>
</file>

<file path=xl/externalLinks/_rels/externalLink81.xml.rels><?xml version="1.0" encoding="UTF-8" standalone="yes"?>
<Relationships xmlns="http://schemas.openxmlformats.org/package/2006/relationships"><Relationship Id="rId2" Type="http://schemas.microsoft.com/office/2019/04/relationships/externalLinkLongPath" Target="Worksheet%20in%2015640%20Revisi&#243;n%20del%20Activo%20fijo%20al%2030%20Sep%2001%20y%2031%20Dic%2001%20%20F.M.%20Mexicana?348DA9FA" TargetMode="External"/><Relationship Id="rId1" Type="http://schemas.openxmlformats.org/officeDocument/2006/relationships/externalLinkPath" Target="file:///\\348DA9FA\Worksheet%20in%2015640%20Revisi&#243;n%20del%20Activo%20fijo%20al%2030%20Sep%2001%20y%2031%20Dic%2001%20%20F.M.%20Mexicana"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nyovfs01\pma1760f33\Thomas%20Mo\Regal\Model\_Files\Deals\Regal\Comps\Regal%20Equity%20Comps%20(v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Compressed Summary"/>
      <sheetName val="Summary"/>
      <sheetName val="SC031"/>
      <sheetName val="SC024"/>
      <sheetName val="SC023"/>
      <sheetName val="SC022"/>
      <sheetName val="SC021"/>
      <sheetName val="SC014"/>
      <sheetName val="SC013"/>
      <sheetName val="SC012"/>
      <sheetName val="SC011"/>
      <sheetName val="SC004"/>
      <sheetName val="SC003"/>
      <sheetName val="SC002"/>
      <sheetName val="SC001"/>
      <sheetName val="SC994"/>
      <sheetName val="SC993"/>
      <sheetName val="SC992"/>
      <sheetName val="SC991"/>
      <sheetName val="SC984"/>
      <sheetName val="SC983"/>
      <sheetName val="SC982"/>
      <sheetName val="SC981"/>
      <sheetName val="SC974"/>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
          <cell r="A1">
            <v>1011</v>
          </cell>
          <cell r="B1">
            <v>1143</v>
          </cell>
        </row>
        <row r="2">
          <cell r="A2">
            <v>1012</v>
          </cell>
          <cell r="B2">
            <v>1539</v>
          </cell>
        </row>
        <row r="3">
          <cell r="A3">
            <v>1013</v>
          </cell>
          <cell r="B3">
            <v>2656</v>
          </cell>
        </row>
        <row r="4">
          <cell r="A4">
            <v>1014</v>
          </cell>
          <cell r="B4">
            <v>999</v>
          </cell>
        </row>
        <row r="5">
          <cell r="A5">
            <v>1015</v>
          </cell>
          <cell r="B5">
            <v>739</v>
          </cell>
        </row>
        <row r="6">
          <cell r="A6">
            <v>1021</v>
          </cell>
          <cell r="B6">
            <v>588</v>
          </cell>
        </row>
        <row r="7">
          <cell r="A7">
            <v>1022</v>
          </cell>
          <cell r="B7">
            <v>2611</v>
          </cell>
        </row>
        <row r="8">
          <cell r="A8">
            <v>1023</v>
          </cell>
          <cell r="B8">
            <v>7326</v>
          </cell>
        </row>
        <row r="9">
          <cell r="A9">
            <v>1024</v>
          </cell>
          <cell r="B9">
            <v>2645</v>
          </cell>
        </row>
        <row r="10">
          <cell r="A10">
            <v>1025</v>
          </cell>
          <cell r="B10">
            <v>1152</v>
          </cell>
        </row>
        <row r="11">
          <cell r="A11" t="str">
            <v>10NA</v>
          </cell>
          <cell r="B11">
            <v>7802</v>
          </cell>
        </row>
        <row r="12">
          <cell r="A12" t="str">
            <v>10NB</v>
          </cell>
          <cell r="B12">
            <v>493</v>
          </cell>
        </row>
        <row r="13">
          <cell r="A13" t="str">
            <v>10NC</v>
          </cell>
          <cell r="B13">
            <v>97</v>
          </cell>
        </row>
        <row r="14">
          <cell r="A14" t="str">
            <v>10ND</v>
          </cell>
          <cell r="B14">
            <v>3</v>
          </cell>
        </row>
        <row r="15">
          <cell r="A15" t="str">
            <v>10NF</v>
          </cell>
          <cell r="B15">
            <v>1304</v>
          </cell>
        </row>
        <row r="16">
          <cell r="A16" t="str">
            <v>10NG</v>
          </cell>
          <cell r="B16">
            <v>1954</v>
          </cell>
        </row>
        <row r="17">
          <cell r="A17" t="str">
            <v>10NH</v>
          </cell>
          <cell r="B17">
            <v>3984</v>
          </cell>
        </row>
        <row r="18">
          <cell r="A18" t="str">
            <v>10NI</v>
          </cell>
          <cell r="B18">
            <v>429</v>
          </cell>
        </row>
        <row r="19">
          <cell r="A19">
            <v>1111</v>
          </cell>
          <cell r="B19">
            <v>1441</v>
          </cell>
        </row>
        <row r="20">
          <cell r="A20">
            <v>1112</v>
          </cell>
          <cell r="B20">
            <v>2191</v>
          </cell>
        </row>
        <row r="21">
          <cell r="A21">
            <v>1113</v>
          </cell>
          <cell r="B21">
            <v>3457</v>
          </cell>
        </row>
        <row r="22">
          <cell r="A22">
            <v>1114</v>
          </cell>
          <cell r="B22">
            <v>1308</v>
          </cell>
        </row>
        <row r="23">
          <cell r="A23">
            <v>1115</v>
          </cell>
          <cell r="B23">
            <v>968</v>
          </cell>
        </row>
        <row r="24">
          <cell r="A24">
            <v>1121</v>
          </cell>
          <cell r="B24">
            <v>702</v>
          </cell>
        </row>
        <row r="25">
          <cell r="A25">
            <v>1122</v>
          </cell>
          <cell r="B25">
            <v>3001</v>
          </cell>
        </row>
        <row r="26">
          <cell r="A26">
            <v>1123</v>
          </cell>
          <cell r="B26">
            <v>6976</v>
          </cell>
        </row>
        <row r="27">
          <cell r="A27">
            <v>1124</v>
          </cell>
          <cell r="B27">
            <v>2448</v>
          </cell>
        </row>
        <row r="28">
          <cell r="A28">
            <v>1125</v>
          </cell>
          <cell r="B28">
            <v>1168</v>
          </cell>
        </row>
        <row r="29">
          <cell r="A29" t="str">
            <v>11NA</v>
          </cell>
          <cell r="B29">
            <v>2643</v>
          </cell>
        </row>
        <row r="30">
          <cell r="A30" t="str">
            <v>11NB</v>
          </cell>
          <cell r="B30">
            <v>695</v>
          </cell>
        </row>
        <row r="31">
          <cell r="A31" t="str">
            <v>11NC</v>
          </cell>
          <cell r="B31">
            <v>128</v>
          </cell>
        </row>
        <row r="32">
          <cell r="A32" t="str">
            <v>11ND</v>
          </cell>
          <cell r="B32">
            <v>1</v>
          </cell>
        </row>
        <row r="33">
          <cell r="A33" t="str">
            <v>11NF</v>
          </cell>
          <cell r="B33">
            <v>2</v>
          </cell>
        </row>
        <row r="34">
          <cell r="A34" t="str">
            <v>11NH</v>
          </cell>
          <cell r="B34">
            <v>386</v>
          </cell>
        </row>
        <row r="35">
          <cell r="A35" t="str">
            <v>11NI</v>
          </cell>
          <cell r="B35">
            <v>389</v>
          </cell>
        </row>
        <row r="36">
          <cell r="A36">
            <v>1211</v>
          </cell>
          <cell r="B36">
            <v>4395</v>
          </cell>
        </row>
        <row r="37">
          <cell r="A37">
            <v>1212</v>
          </cell>
          <cell r="B37">
            <v>6396</v>
          </cell>
        </row>
        <row r="38">
          <cell r="A38">
            <v>1213</v>
          </cell>
          <cell r="B38">
            <v>10967</v>
          </cell>
        </row>
        <row r="39">
          <cell r="A39">
            <v>1214</v>
          </cell>
          <cell r="B39">
            <v>4540</v>
          </cell>
        </row>
        <row r="40">
          <cell r="A40">
            <v>1215</v>
          </cell>
          <cell r="B40">
            <v>3481</v>
          </cell>
        </row>
        <row r="41">
          <cell r="A41">
            <v>1221</v>
          </cell>
          <cell r="B41">
            <v>1154</v>
          </cell>
        </row>
        <row r="42">
          <cell r="A42">
            <v>1222</v>
          </cell>
          <cell r="B42">
            <v>4907</v>
          </cell>
        </row>
        <row r="43">
          <cell r="A43">
            <v>1223</v>
          </cell>
          <cell r="B43">
            <v>12184</v>
          </cell>
        </row>
        <row r="44">
          <cell r="A44">
            <v>1224</v>
          </cell>
          <cell r="B44">
            <v>4890</v>
          </cell>
        </row>
        <row r="45">
          <cell r="A45">
            <v>1225</v>
          </cell>
          <cell r="B45">
            <v>2437</v>
          </cell>
        </row>
        <row r="46">
          <cell r="A46" t="str">
            <v>12NA</v>
          </cell>
          <cell r="B46">
            <v>3028</v>
          </cell>
        </row>
        <row r="47">
          <cell r="A47" t="str">
            <v>12NB</v>
          </cell>
          <cell r="B47">
            <v>708</v>
          </cell>
        </row>
        <row r="48">
          <cell r="A48" t="str">
            <v>12NC</v>
          </cell>
          <cell r="B48">
            <v>280</v>
          </cell>
        </row>
        <row r="49">
          <cell r="A49" t="str">
            <v>12ND</v>
          </cell>
          <cell r="B49">
            <v>9</v>
          </cell>
        </row>
        <row r="50">
          <cell r="A50" t="str">
            <v>12NF</v>
          </cell>
          <cell r="B50">
            <v>3</v>
          </cell>
        </row>
        <row r="51">
          <cell r="A51" t="str">
            <v>12NG</v>
          </cell>
          <cell r="B51">
            <v>2</v>
          </cell>
        </row>
        <row r="52">
          <cell r="A52" t="str">
            <v>12NH</v>
          </cell>
          <cell r="B52">
            <v>4224</v>
          </cell>
        </row>
        <row r="53">
          <cell r="A53">
            <v>1311</v>
          </cell>
          <cell r="B53">
            <v>2389</v>
          </cell>
        </row>
        <row r="54">
          <cell r="A54">
            <v>1312</v>
          </cell>
          <cell r="B54">
            <v>3312</v>
          </cell>
        </row>
        <row r="55">
          <cell r="A55">
            <v>1313</v>
          </cell>
          <cell r="B55">
            <v>5431</v>
          </cell>
        </row>
        <row r="56">
          <cell r="A56">
            <v>1314</v>
          </cell>
          <cell r="B56">
            <v>2258</v>
          </cell>
        </row>
        <row r="57">
          <cell r="A57">
            <v>1315</v>
          </cell>
          <cell r="B57">
            <v>1781</v>
          </cell>
        </row>
        <row r="58">
          <cell r="A58">
            <v>1321</v>
          </cell>
          <cell r="B58">
            <v>562</v>
          </cell>
        </row>
        <row r="59">
          <cell r="A59">
            <v>1322</v>
          </cell>
          <cell r="B59">
            <v>2392</v>
          </cell>
        </row>
        <row r="60">
          <cell r="A60">
            <v>1323</v>
          </cell>
          <cell r="B60">
            <v>5811</v>
          </cell>
        </row>
        <row r="61">
          <cell r="A61">
            <v>1324</v>
          </cell>
          <cell r="B61">
            <v>2077</v>
          </cell>
        </row>
        <row r="62">
          <cell r="A62">
            <v>1325</v>
          </cell>
          <cell r="B62">
            <v>1048</v>
          </cell>
        </row>
        <row r="63">
          <cell r="A63" t="str">
            <v>13NA</v>
          </cell>
          <cell r="B63">
            <v>2961</v>
          </cell>
        </row>
        <row r="64">
          <cell r="A64" t="str">
            <v>13NB</v>
          </cell>
          <cell r="B64">
            <v>581</v>
          </cell>
        </row>
        <row r="65">
          <cell r="A65" t="str">
            <v>13NC</v>
          </cell>
          <cell r="B65">
            <v>364</v>
          </cell>
        </row>
        <row r="66">
          <cell r="A66" t="str">
            <v>13ND</v>
          </cell>
          <cell r="B66">
            <v>43</v>
          </cell>
        </row>
        <row r="67">
          <cell r="A67" t="str">
            <v>13NE</v>
          </cell>
          <cell r="B67">
            <v>1</v>
          </cell>
        </row>
        <row r="68">
          <cell r="A68" t="str">
            <v>13NF</v>
          </cell>
          <cell r="B68">
            <v>9</v>
          </cell>
        </row>
        <row r="69">
          <cell r="A69" t="str">
            <v>13NH</v>
          </cell>
          <cell r="B69">
            <v>2207</v>
          </cell>
        </row>
        <row r="70">
          <cell r="A70">
            <v>1411</v>
          </cell>
          <cell r="B70">
            <v>1888</v>
          </cell>
        </row>
        <row r="71">
          <cell r="A71">
            <v>1412</v>
          </cell>
          <cell r="B71">
            <v>2743</v>
          </cell>
        </row>
        <row r="72">
          <cell r="A72">
            <v>1413</v>
          </cell>
          <cell r="B72">
            <v>4354</v>
          </cell>
        </row>
        <row r="73">
          <cell r="A73">
            <v>1414</v>
          </cell>
          <cell r="B73">
            <v>1584</v>
          </cell>
        </row>
        <row r="74">
          <cell r="A74">
            <v>1415</v>
          </cell>
          <cell r="B74">
            <v>1220</v>
          </cell>
        </row>
        <row r="75">
          <cell r="A75">
            <v>1421</v>
          </cell>
          <cell r="B75">
            <v>719</v>
          </cell>
        </row>
        <row r="76">
          <cell r="A76">
            <v>1422</v>
          </cell>
          <cell r="B76">
            <v>3272</v>
          </cell>
        </row>
        <row r="77">
          <cell r="A77">
            <v>1423</v>
          </cell>
          <cell r="B77">
            <v>8115</v>
          </cell>
        </row>
        <row r="78">
          <cell r="A78">
            <v>1424</v>
          </cell>
          <cell r="B78">
            <v>2883</v>
          </cell>
        </row>
        <row r="79">
          <cell r="A79">
            <v>1425</v>
          </cell>
          <cell r="B79">
            <v>1299</v>
          </cell>
        </row>
        <row r="80">
          <cell r="A80" t="str">
            <v>14NA</v>
          </cell>
          <cell r="B80">
            <v>990</v>
          </cell>
        </row>
        <row r="81">
          <cell r="A81" t="str">
            <v>14NB</v>
          </cell>
          <cell r="B81">
            <v>313</v>
          </cell>
        </row>
        <row r="82">
          <cell r="A82" t="str">
            <v>14NC</v>
          </cell>
          <cell r="B82">
            <v>97</v>
          </cell>
        </row>
        <row r="83">
          <cell r="A83" t="str">
            <v>14ND</v>
          </cell>
          <cell r="B83">
            <v>9</v>
          </cell>
        </row>
        <row r="84">
          <cell r="A84" t="str">
            <v>14NF</v>
          </cell>
          <cell r="B84">
            <v>55</v>
          </cell>
        </row>
        <row r="85">
          <cell r="A85" t="str">
            <v>14NH</v>
          </cell>
          <cell r="B85">
            <v>4004</v>
          </cell>
        </row>
        <row r="86">
          <cell r="A86">
            <v>1511</v>
          </cell>
          <cell r="B86">
            <v>3335</v>
          </cell>
        </row>
        <row r="87">
          <cell r="A87">
            <v>1512</v>
          </cell>
          <cell r="B87">
            <v>4951</v>
          </cell>
        </row>
        <row r="88">
          <cell r="A88">
            <v>1513</v>
          </cell>
          <cell r="B88">
            <v>8393</v>
          </cell>
        </row>
        <row r="89">
          <cell r="A89">
            <v>1514</v>
          </cell>
          <cell r="B89">
            <v>3379</v>
          </cell>
        </row>
        <row r="90">
          <cell r="A90">
            <v>1515</v>
          </cell>
          <cell r="B90">
            <v>2649</v>
          </cell>
        </row>
        <row r="91">
          <cell r="A91">
            <v>1521</v>
          </cell>
          <cell r="B91">
            <v>973</v>
          </cell>
        </row>
        <row r="92">
          <cell r="A92">
            <v>1522</v>
          </cell>
          <cell r="B92">
            <v>4204</v>
          </cell>
        </row>
        <row r="93">
          <cell r="A93">
            <v>1523</v>
          </cell>
          <cell r="B93">
            <v>10279</v>
          </cell>
        </row>
        <row r="94">
          <cell r="A94">
            <v>1524</v>
          </cell>
          <cell r="B94">
            <v>3860</v>
          </cell>
        </row>
        <row r="95">
          <cell r="A95">
            <v>1525</v>
          </cell>
          <cell r="B95">
            <v>1912</v>
          </cell>
        </row>
        <row r="96">
          <cell r="A96" t="str">
            <v>15NA</v>
          </cell>
          <cell r="B96">
            <v>4053</v>
          </cell>
        </row>
        <row r="97">
          <cell r="A97" t="str">
            <v>15NB</v>
          </cell>
          <cell r="B97">
            <v>682</v>
          </cell>
        </row>
        <row r="98">
          <cell r="A98" t="str">
            <v>15NC</v>
          </cell>
          <cell r="B98">
            <v>328</v>
          </cell>
        </row>
        <row r="99">
          <cell r="A99" t="str">
            <v>15ND</v>
          </cell>
          <cell r="B99">
            <v>19</v>
          </cell>
        </row>
        <row r="100">
          <cell r="A100" t="str">
            <v>15NF</v>
          </cell>
          <cell r="B100">
            <v>51</v>
          </cell>
        </row>
        <row r="101">
          <cell r="A101" t="str">
            <v>15NG</v>
          </cell>
          <cell r="B101">
            <v>2</v>
          </cell>
        </row>
        <row r="102">
          <cell r="A102" t="str">
            <v>15NH</v>
          </cell>
          <cell r="B102">
            <v>5482</v>
          </cell>
        </row>
        <row r="103">
          <cell r="A103">
            <v>1611</v>
          </cell>
          <cell r="B103">
            <v>4505</v>
          </cell>
        </row>
        <row r="104">
          <cell r="A104">
            <v>1612</v>
          </cell>
          <cell r="B104">
            <v>5770</v>
          </cell>
        </row>
        <row r="105">
          <cell r="A105">
            <v>1613</v>
          </cell>
          <cell r="B105">
            <v>9592</v>
          </cell>
        </row>
        <row r="106">
          <cell r="A106">
            <v>1614</v>
          </cell>
          <cell r="B106">
            <v>3438</v>
          </cell>
        </row>
        <row r="107">
          <cell r="A107">
            <v>1615</v>
          </cell>
          <cell r="B107">
            <v>2767</v>
          </cell>
        </row>
        <row r="108">
          <cell r="A108">
            <v>1621</v>
          </cell>
          <cell r="B108">
            <v>2026</v>
          </cell>
        </row>
        <row r="109">
          <cell r="A109">
            <v>1622</v>
          </cell>
          <cell r="B109">
            <v>6974</v>
          </cell>
        </row>
        <row r="110">
          <cell r="A110">
            <v>1623</v>
          </cell>
          <cell r="B110">
            <v>16810</v>
          </cell>
        </row>
        <row r="111">
          <cell r="A111">
            <v>1624</v>
          </cell>
          <cell r="B111">
            <v>5742</v>
          </cell>
        </row>
        <row r="112">
          <cell r="A112">
            <v>1625</v>
          </cell>
          <cell r="B112">
            <v>2695</v>
          </cell>
        </row>
        <row r="113">
          <cell r="A113" t="str">
            <v>16NA</v>
          </cell>
          <cell r="B113">
            <v>13082</v>
          </cell>
        </row>
        <row r="114">
          <cell r="A114" t="str">
            <v>16NB</v>
          </cell>
          <cell r="B114">
            <v>2629</v>
          </cell>
        </row>
        <row r="115">
          <cell r="A115" t="str">
            <v>16NC</v>
          </cell>
          <cell r="B115">
            <v>2674</v>
          </cell>
        </row>
        <row r="116">
          <cell r="A116" t="str">
            <v>16ND</v>
          </cell>
          <cell r="B116">
            <v>185</v>
          </cell>
        </row>
        <row r="117">
          <cell r="A117" t="str">
            <v>16NE</v>
          </cell>
          <cell r="B117">
            <v>30</v>
          </cell>
        </row>
        <row r="118">
          <cell r="A118" t="str">
            <v>16NF</v>
          </cell>
          <cell r="B118">
            <v>10436</v>
          </cell>
        </row>
        <row r="119">
          <cell r="A119" t="str">
            <v>16NG</v>
          </cell>
          <cell r="B119">
            <v>323</v>
          </cell>
        </row>
        <row r="120">
          <cell r="A120" t="str">
            <v>16NH</v>
          </cell>
          <cell r="B120">
            <v>852</v>
          </cell>
        </row>
        <row r="121">
          <cell r="A121">
            <v>1711</v>
          </cell>
          <cell r="B121">
            <v>10606</v>
          </cell>
        </row>
        <row r="122">
          <cell r="A122">
            <v>1712</v>
          </cell>
          <cell r="B122">
            <v>17251</v>
          </cell>
        </row>
        <row r="123">
          <cell r="A123">
            <v>1713</v>
          </cell>
          <cell r="B123">
            <v>25315</v>
          </cell>
        </row>
        <row r="124">
          <cell r="A124">
            <v>1714</v>
          </cell>
          <cell r="B124">
            <v>8506</v>
          </cell>
        </row>
        <row r="125">
          <cell r="A125">
            <v>1715</v>
          </cell>
          <cell r="B125">
            <v>6096</v>
          </cell>
        </row>
        <row r="126">
          <cell r="A126">
            <v>1721</v>
          </cell>
          <cell r="B126">
            <v>5043</v>
          </cell>
        </row>
        <row r="127">
          <cell r="A127">
            <v>1722</v>
          </cell>
          <cell r="B127">
            <v>15772</v>
          </cell>
        </row>
        <row r="128">
          <cell r="A128">
            <v>1723</v>
          </cell>
          <cell r="B128">
            <v>30951</v>
          </cell>
        </row>
        <row r="129">
          <cell r="A129">
            <v>1724</v>
          </cell>
          <cell r="B129">
            <v>10376</v>
          </cell>
        </row>
        <row r="130">
          <cell r="A130">
            <v>1725</v>
          </cell>
          <cell r="B130">
            <v>5235</v>
          </cell>
        </row>
        <row r="131">
          <cell r="A131">
            <v>1811</v>
          </cell>
          <cell r="B131">
            <v>17442</v>
          </cell>
        </row>
        <row r="132">
          <cell r="A132">
            <v>1812</v>
          </cell>
          <cell r="B132">
            <v>30520</v>
          </cell>
        </row>
        <row r="133">
          <cell r="A133">
            <v>1813</v>
          </cell>
          <cell r="B133">
            <v>41346</v>
          </cell>
        </row>
        <row r="134">
          <cell r="A134">
            <v>1814</v>
          </cell>
          <cell r="B134">
            <v>14581</v>
          </cell>
        </row>
        <row r="135">
          <cell r="A135">
            <v>1815</v>
          </cell>
          <cell r="B135">
            <v>11843</v>
          </cell>
        </row>
        <row r="136">
          <cell r="A136">
            <v>1821</v>
          </cell>
          <cell r="B136">
            <v>5579</v>
          </cell>
        </row>
        <row r="137">
          <cell r="A137">
            <v>1822</v>
          </cell>
          <cell r="B137">
            <v>16459</v>
          </cell>
        </row>
        <row r="138">
          <cell r="A138">
            <v>1823</v>
          </cell>
          <cell r="B138">
            <v>30926</v>
          </cell>
        </row>
        <row r="139">
          <cell r="A139">
            <v>1824</v>
          </cell>
          <cell r="B139">
            <v>11241</v>
          </cell>
        </row>
        <row r="140">
          <cell r="A140">
            <v>1825</v>
          </cell>
          <cell r="B140">
            <v>6285</v>
          </cell>
        </row>
        <row r="141">
          <cell r="A141" t="str">
            <v>1A11</v>
          </cell>
          <cell r="B141">
            <v>27663</v>
          </cell>
        </row>
        <row r="142">
          <cell r="A142" t="str">
            <v>1A12</v>
          </cell>
          <cell r="B142">
            <v>43986</v>
          </cell>
        </row>
        <row r="143">
          <cell r="A143" t="str">
            <v>1A13</v>
          </cell>
          <cell r="B143">
            <v>60556</v>
          </cell>
        </row>
        <row r="144">
          <cell r="A144" t="str">
            <v>1A14</v>
          </cell>
          <cell r="B144">
            <v>22399</v>
          </cell>
        </row>
        <row r="145">
          <cell r="A145" t="str">
            <v>1A15</v>
          </cell>
          <cell r="B145">
            <v>18272</v>
          </cell>
        </row>
        <row r="146">
          <cell r="A146" t="str">
            <v>1A21</v>
          </cell>
          <cell r="B146">
            <v>6698</v>
          </cell>
        </row>
        <row r="147">
          <cell r="A147" t="str">
            <v>1A22</v>
          </cell>
          <cell r="B147">
            <v>18329</v>
          </cell>
        </row>
        <row r="148">
          <cell r="A148" t="str">
            <v>1A23</v>
          </cell>
          <cell r="B148">
            <v>35922</v>
          </cell>
        </row>
        <row r="149">
          <cell r="A149" t="str">
            <v>1A24</v>
          </cell>
          <cell r="B149">
            <v>13621</v>
          </cell>
        </row>
        <row r="150">
          <cell r="A150" t="str">
            <v>1A25</v>
          </cell>
          <cell r="B150">
            <v>8418</v>
          </cell>
        </row>
        <row r="151">
          <cell r="A151" t="str">
            <v>1B11</v>
          </cell>
          <cell r="B151">
            <v>37241</v>
          </cell>
        </row>
        <row r="152">
          <cell r="A152" t="str">
            <v>1B12</v>
          </cell>
          <cell r="B152">
            <v>54643</v>
          </cell>
        </row>
        <row r="153">
          <cell r="A153" t="str">
            <v>1B13</v>
          </cell>
          <cell r="B153">
            <v>86576</v>
          </cell>
        </row>
        <row r="154">
          <cell r="A154" t="str">
            <v>1B14</v>
          </cell>
          <cell r="B154">
            <v>38613</v>
          </cell>
        </row>
        <row r="155">
          <cell r="A155" t="str">
            <v>1B15</v>
          </cell>
          <cell r="B155">
            <v>41800</v>
          </cell>
        </row>
        <row r="156">
          <cell r="A156" t="str">
            <v>1B21</v>
          </cell>
          <cell r="B156">
            <v>5724</v>
          </cell>
        </row>
        <row r="157">
          <cell r="A157" t="str">
            <v>1B22</v>
          </cell>
          <cell r="B157">
            <v>14707</v>
          </cell>
        </row>
        <row r="158">
          <cell r="A158" t="str">
            <v>1B23</v>
          </cell>
          <cell r="B158">
            <v>31015</v>
          </cell>
        </row>
        <row r="159">
          <cell r="A159" t="str">
            <v>1B24</v>
          </cell>
          <cell r="B159">
            <v>13169</v>
          </cell>
        </row>
        <row r="160">
          <cell r="A160" t="str">
            <v>1B25</v>
          </cell>
          <cell r="B160">
            <v>10103</v>
          </cell>
        </row>
        <row r="161">
          <cell r="A161" t="str">
            <v>1C11</v>
          </cell>
          <cell r="B161">
            <v>50469</v>
          </cell>
        </row>
        <row r="162">
          <cell r="A162" t="str">
            <v>1C12</v>
          </cell>
          <cell r="B162">
            <v>79830</v>
          </cell>
        </row>
        <row r="163">
          <cell r="A163" t="str">
            <v>1C13</v>
          </cell>
          <cell r="B163">
            <v>112642</v>
          </cell>
        </row>
        <row r="164">
          <cell r="A164" t="str">
            <v>1C14</v>
          </cell>
          <cell r="B164">
            <v>47503</v>
          </cell>
        </row>
        <row r="165">
          <cell r="A165" t="str">
            <v>1C15</v>
          </cell>
          <cell r="B165">
            <v>44789</v>
          </cell>
        </row>
        <row r="166">
          <cell r="A166" t="str">
            <v>1C21</v>
          </cell>
          <cell r="B166">
            <v>6075</v>
          </cell>
        </row>
        <row r="167">
          <cell r="A167" t="str">
            <v>1C22</v>
          </cell>
          <cell r="B167">
            <v>13622</v>
          </cell>
        </row>
        <row r="168">
          <cell r="A168" t="str">
            <v>1C23</v>
          </cell>
          <cell r="B168">
            <v>25912</v>
          </cell>
        </row>
        <row r="169">
          <cell r="A169" t="str">
            <v>1C24</v>
          </cell>
          <cell r="B169">
            <v>10859</v>
          </cell>
        </row>
        <row r="170">
          <cell r="A170" t="str">
            <v>1C25</v>
          </cell>
          <cell r="B170">
            <v>9704</v>
          </cell>
        </row>
        <row r="171">
          <cell r="A171">
            <v>2011</v>
          </cell>
          <cell r="B171">
            <v>905</v>
          </cell>
        </row>
        <row r="172">
          <cell r="A172">
            <v>2012</v>
          </cell>
          <cell r="B172">
            <v>2045</v>
          </cell>
        </row>
        <row r="173">
          <cell r="A173">
            <v>2013</v>
          </cell>
          <cell r="B173">
            <v>1982</v>
          </cell>
        </row>
        <row r="174">
          <cell r="A174">
            <v>2014</v>
          </cell>
          <cell r="B174">
            <v>4368</v>
          </cell>
        </row>
        <row r="175">
          <cell r="A175">
            <v>2015</v>
          </cell>
          <cell r="B175">
            <v>8099</v>
          </cell>
        </row>
        <row r="176">
          <cell r="A176">
            <v>2021</v>
          </cell>
          <cell r="B176">
            <v>285</v>
          </cell>
        </row>
        <row r="177">
          <cell r="A177">
            <v>2022</v>
          </cell>
          <cell r="B177">
            <v>1487</v>
          </cell>
        </row>
        <row r="178">
          <cell r="A178">
            <v>2023</v>
          </cell>
          <cell r="B178">
            <v>3867</v>
          </cell>
        </row>
        <row r="179">
          <cell r="A179">
            <v>2024</v>
          </cell>
          <cell r="B179">
            <v>14622</v>
          </cell>
        </row>
        <row r="180">
          <cell r="A180">
            <v>2025</v>
          </cell>
          <cell r="B180">
            <v>24683</v>
          </cell>
        </row>
        <row r="181">
          <cell r="A181" t="str">
            <v>20NA</v>
          </cell>
          <cell r="B181">
            <v>7</v>
          </cell>
        </row>
        <row r="182">
          <cell r="A182" t="str">
            <v>20NH</v>
          </cell>
          <cell r="B182">
            <v>5911</v>
          </cell>
        </row>
        <row r="183">
          <cell r="A183" t="str">
            <v>20NI</v>
          </cell>
          <cell r="B183">
            <v>736</v>
          </cell>
        </row>
        <row r="184">
          <cell r="A184">
            <v>2111</v>
          </cell>
          <cell r="B184">
            <v>713</v>
          </cell>
        </row>
        <row r="185">
          <cell r="A185">
            <v>2112</v>
          </cell>
          <cell r="B185">
            <v>2416</v>
          </cell>
        </row>
        <row r="186">
          <cell r="A186">
            <v>2113</v>
          </cell>
          <cell r="B186">
            <v>1460</v>
          </cell>
        </row>
        <row r="187">
          <cell r="A187">
            <v>2114</v>
          </cell>
          <cell r="B187">
            <v>5400</v>
          </cell>
        </row>
        <row r="188">
          <cell r="A188">
            <v>2115</v>
          </cell>
          <cell r="B188">
            <v>8434</v>
          </cell>
        </row>
        <row r="189">
          <cell r="A189">
            <v>2121</v>
          </cell>
          <cell r="B189">
            <v>379</v>
          </cell>
        </row>
        <row r="190">
          <cell r="A190">
            <v>2122</v>
          </cell>
          <cell r="B190">
            <v>2030</v>
          </cell>
        </row>
        <row r="191">
          <cell r="A191">
            <v>2123</v>
          </cell>
          <cell r="B191">
            <v>5016</v>
          </cell>
        </row>
        <row r="192">
          <cell r="A192">
            <v>2124</v>
          </cell>
          <cell r="B192">
            <v>18249</v>
          </cell>
        </row>
        <row r="193">
          <cell r="A193">
            <v>2125</v>
          </cell>
          <cell r="B193">
            <v>27446</v>
          </cell>
        </row>
        <row r="194">
          <cell r="A194" t="str">
            <v>21NH</v>
          </cell>
          <cell r="B194">
            <v>18488</v>
          </cell>
        </row>
        <row r="195">
          <cell r="A195">
            <v>2211</v>
          </cell>
          <cell r="B195">
            <v>1557</v>
          </cell>
        </row>
        <row r="196">
          <cell r="A196">
            <v>2212</v>
          </cell>
          <cell r="B196">
            <v>6875</v>
          </cell>
        </row>
        <row r="197">
          <cell r="A197">
            <v>2213</v>
          </cell>
          <cell r="B197">
            <v>4827</v>
          </cell>
        </row>
        <row r="198">
          <cell r="A198">
            <v>2214</v>
          </cell>
          <cell r="B198">
            <v>13455</v>
          </cell>
        </row>
        <row r="199">
          <cell r="A199">
            <v>2215</v>
          </cell>
          <cell r="B199">
            <v>22641</v>
          </cell>
        </row>
        <row r="200">
          <cell r="A200">
            <v>2221</v>
          </cell>
          <cell r="B200">
            <v>502</v>
          </cell>
        </row>
        <row r="201">
          <cell r="A201">
            <v>2222</v>
          </cell>
          <cell r="B201">
            <v>4164</v>
          </cell>
        </row>
        <row r="202">
          <cell r="A202">
            <v>2223</v>
          </cell>
          <cell r="B202">
            <v>10204</v>
          </cell>
        </row>
        <row r="203">
          <cell r="A203">
            <v>2224</v>
          </cell>
          <cell r="B203">
            <v>35783</v>
          </cell>
        </row>
        <row r="204">
          <cell r="A204">
            <v>2225</v>
          </cell>
          <cell r="B204">
            <v>52209</v>
          </cell>
        </row>
        <row r="205">
          <cell r="A205" t="str">
            <v>22NH</v>
          </cell>
          <cell r="B205">
            <v>30552</v>
          </cell>
        </row>
        <row r="206">
          <cell r="A206">
            <v>2311</v>
          </cell>
          <cell r="B206">
            <v>1371</v>
          </cell>
        </row>
        <row r="207">
          <cell r="A207">
            <v>2312</v>
          </cell>
          <cell r="B207">
            <v>5327</v>
          </cell>
        </row>
        <row r="208">
          <cell r="A208">
            <v>2313</v>
          </cell>
          <cell r="B208">
            <v>4498</v>
          </cell>
        </row>
        <row r="209">
          <cell r="A209">
            <v>2314</v>
          </cell>
          <cell r="B209">
            <v>12626</v>
          </cell>
        </row>
        <row r="210">
          <cell r="A210">
            <v>2315</v>
          </cell>
          <cell r="B210">
            <v>24639</v>
          </cell>
        </row>
        <row r="211">
          <cell r="A211">
            <v>2321</v>
          </cell>
          <cell r="B211">
            <v>355</v>
          </cell>
        </row>
        <row r="212">
          <cell r="A212">
            <v>2322</v>
          </cell>
          <cell r="B212">
            <v>2728</v>
          </cell>
        </row>
        <row r="213">
          <cell r="A213">
            <v>2323</v>
          </cell>
          <cell r="B213">
            <v>6608</v>
          </cell>
        </row>
        <row r="214">
          <cell r="A214">
            <v>2324</v>
          </cell>
          <cell r="B214">
            <v>22470</v>
          </cell>
        </row>
        <row r="215">
          <cell r="A215">
            <v>2325</v>
          </cell>
          <cell r="B215">
            <v>33559</v>
          </cell>
        </row>
        <row r="216">
          <cell r="A216" t="str">
            <v>23NH</v>
          </cell>
          <cell r="B216">
            <v>29552</v>
          </cell>
        </row>
        <row r="217">
          <cell r="A217">
            <v>2411</v>
          </cell>
          <cell r="B217">
            <v>5510</v>
          </cell>
        </row>
        <row r="218">
          <cell r="A218">
            <v>2412</v>
          </cell>
          <cell r="B218">
            <v>11415</v>
          </cell>
        </row>
        <row r="219">
          <cell r="A219">
            <v>2413</v>
          </cell>
          <cell r="B219">
            <v>12331</v>
          </cell>
        </row>
        <row r="220">
          <cell r="A220">
            <v>2414</v>
          </cell>
          <cell r="B220">
            <v>28153</v>
          </cell>
        </row>
        <row r="221">
          <cell r="A221">
            <v>2415</v>
          </cell>
          <cell r="B221">
            <v>54387</v>
          </cell>
        </row>
        <row r="222">
          <cell r="A222">
            <v>2421</v>
          </cell>
          <cell r="B222">
            <v>810</v>
          </cell>
        </row>
        <row r="223">
          <cell r="A223">
            <v>2422</v>
          </cell>
          <cell r="B223">
            <v>5401</v>
          </cell>
        </row>
        <row r="224">
          <cell r="A224">
            <v>2423</v>
          </cell>
          <cell r="B224">
            <v>12277</v>
          </cell>
        </row>
        <row r="225">
          <cell r="A225">
            <v>2424</v>
          </cell>
          <cell r="B225">
            <v>39277</v>
          </cell>
        </row>
        <row r="226">
          <cell r="A226">
            <v>2425</v>
          </cell>
          <cell r="B226">
            <v>56178</v>
          </cell>
        </row>
        <row r="227">
          <cell r="A227" t="str">
            <v>24NH</v>
          </cell>
          <cell r="B227">
            <v>60452</v>
          </cell>
        </row>
        <row r="228">
          <cell r="A228">
            <v>2511</v>
          </cell>
          <cell r="B228">
            <v>1542</v>
          </cell>
        </row>
        <row r="229">
          <cell r="A229">
            <v>2512</v>
          </cell>
          <cell r="B229">
            <v>14586</v>
          </cell>
        </row>
        <row r="230">
          <cell r="A230">
            <v>2513</v>
          </cell>
          <cell r="B230">
            <v>7561</v>
          </cell>
        </row>
        <row r="231">
          <cell r="A231">
            <v>2514</v>
          </cell>
          <cell r="B231">
            <v>28760</v>
          </cell>
        </row>
        <row r="232">
          <cell r="A232">
            <v>2515</v>
          </cell>
          <cell r="B232">
            <v>45304</v>
          </cell>
        </row>
        <row r="233">
          <cell r="A233">
            <v>2521</v>
          </cell>
          <cell r="B233">
            <v>363</v>
          </cell>
        </row>
        <row r="234">
          <cell r="A234">
            <v>2522</v>
          </cell>
          <cell r="B234">
            <v>6705</v>
          </cell>
        </row>
        <row r="235">
          <cell r="A235">
            <v>2523</v>
          </cell>
          <cell r="B235">
            <v>16579</v>
          </cell>
        </row>
        <row r="236">
          <cell r="A236">
            <v>2524</v>
          </cell>
          <cell r="B236">
            <v>52770</v>
          </cell>
        </row>
        <row r="237">
          <cell r="A237">
            <v>2525</v>
          </cell>
          <cell r="B237">
            <v>71257</v>
          </cell>
        </row>
        <row r="238">
          <cell r="A238" t="str">
            <v>25NH</v>
          </cell>
          <cell r="B238">
            <v>13</v>
          </cell>
        </row>
        <row r="239">
          <cell r="A239">
            <v>2611</v>
          </cell>
          <cell r="B239">
            <v>4877</v>
          </cell>
        </row>
        <row r="240">
          <cell r="A240">
            <v>2612</v>
          </cell>
          <cell r="B240">
            <v>30606</v>
          </cell>
        </row>
        <row r="241">
          <cell r="A241">
            <v>2613</v>
          </cell>
          <cell r="B241">
            <v>15903</v>
          </cell>
        </row>
        <row r="242">
          <cell r="A242">
            <v>2614</v>
          </cell>
          <cell r="B242">
            <v>56702</v>
          </cell>
        </row>
        <row r="243">
          <cell r="A243">
            <v>2615</v>
          </cell>
          <cell r="B243">
            <v>82493</v>
          </cell>
        </row>
        <row r="244">
          <cell r="A244">
            <v>2621</v>
          </cell>
          <cell r="B244">
            <v>2168</v>
          </cell>
        </row>
        <row r="245">
          <cell r="A245">
            <v>2622</v>
          </cell>
          <cell r="B245">
            <v>23504</v>
          </cell>
        </row>
        <row r="246">
          <cell r="A246">
            <v>2623</v>
          </cell>
          <cell r="B246">
            <v>47285</v>
          </cell>
        </row>
        <row r="247">
          <cell r="A247">
            <v>2624</v>
          </cell>
          <cell r="B247">
            <v>125754</v>
          </cell>
        </row>
        <row r="248">
          <cell r="A248">
            <v>2625</v>
          </cell>
          <cell r="B248">
            <v>148595</v>
          </cell>
        </row>
        <row r="249">
          <cell r="A249" t="str">
            <v>26NH</v>
          </cell>
          <cell r="B249">
            <v>34</v>
          </cell>
        </row>
        <row r="250">
          <cell r="A250">
            <v>2711</v>
          </cell>
          <cell r="B250">
            <v>18526</v>
          </cell>
        </row>
        <row r="251">
          <cell r="A251">
            <v>2712</v>
          </cell>
          <cell r="B251">
            <v>84590</v>
          </cell>
        </row>
        <row r="252">
          <cell r="A252">
            <v>2713</v>
          </cell>
          <cell r="B252">
            <v>40392</v>
          </cell>
        </row>
        <row r="253">
          <cell r="A253">
            <v>2714</v>
          </cell>
          <cell r="B253">
            <v>147589</v>
          </cell>
        </row>
        <row r="254">
          <cell r="A254">
            <v>2715</v>
          </cell>
          <cell r="B254">
            <v>205845</v>
          </cell>
        </row>
        <row r="255">
          <cell r="A255">
            <v>2721</v>
          </cell>
          <cell r="B255">
            <v>5047</v>
          </cell>
        </row>
        <row r="256">
          <cell r="A256">
            <v>2722</v>
          </cell>
          <cell r="B256">
            <v>44498</v>
          </cell>
        </row>
        <row r="257">
          <cell r="A257">
            <v>2723</v>
          </cell>
          <cell r="B257">
            <v>75844</v>
          </cell>
        </row>
        <row r="258">
          <cell r="A258">
            <v>2724</v>
          </cell>
          <cell r="B258">
            <v>168736</v>
          </cell>
        </row>
        <row r="259">
          <cell r="A259">
            <v>2725</v>
          </cell>
          <cell r="B259">
            <v>179895</v>
          </cell>
        </row>
        <row r="260">
          <cell r="A260" t="str">
            <v>27NH</v>
          </cell>
          <cell r="B260">
            <v>36</v>
          </cell>
        </row>
        <row r="261">
          <cell r="A261">
            <v>2811</v>
          </cell>
          <cell r="B261">
            <v>12976</v>
          </cell>
        </row>
        <row r="262">
          <cell r="A262">
            <v>2812</v>
          </cell>
          <cell r="B262">
            <v>63083</v>
          </cell>
        </row>
        <row r="263">
          <cell r="A263">
            <v>2813</v>
          </cell>
          <cell r="B263">
            <v>35713</v>
          </cell>
        </row>
        <row r="264">
          <cell r="A264">
            <v>2814</v>
          </cell>
          <cell r="B264">
            <v>118916</v>
          </cell>
        </row>
        <row r="265">
          <cell r="A265">
            <v>2815</v>
          </cell>
          <cell r="B265">
            <v>151744</v>
          </cell>
        </row>
        <row r="266">
          <cell r="A266">
            <v>2821</v>
          </cell>
          <cell r="B266">
            <v>3441</v>
          </cell>
        </row>
        <row r="267">
          <cell r="A267">
            <v>2822</v>
          </cell>
          <cell r="B267">
            <v>31039</v>
          </cell>
        </row>
        <row r="268">
          <cell r="A268">
            <v>2823</v>
          </cell>
          <cell r="B268">
            <v>48546</v>
          </cell>
        </row>
        <row r="269">
          <cell r="A269">
            <v>2824</v>
          </cell>
          <cell r="B269">
            <v>92799</v>
          </cell>
        </row>
        <row r="270">
          <cell r="A270">
            <v>2825</v>
          </cell>
          <cell r="B270">
            <v>88474</v>
          </cell>
        </row>
        <row r="271">
          <cell r="A271" t="str">
            <v>28NH</v>
          </cell>
          <cell r="B271">
            <v>55</v>
          </cell>
        </row>
        <row r="272">
          <cell r="A272">
            <v>2911</v>
          </cell>
          <cell r="B272">
            <v>19796</v>
          </cell>
        </row>
        <row r="273">
          <cell r="A273">
            <v>2912</v>
          </cell>
          <cell r="B273">
            <v>49503</v>
          </cell>
        </row>
        <row r="274">
          <cell r="A274">
            <v>2913</v>
          </cell>
          <cell r="B274">
            <v>28455</v>
          </cell>
        </row>
        <row r="275">
          <cell r="A275">
            <v>2914</v>
          </cell>
          <cell r="B275">
            <v>62823</v>
          </cell>
        </row>
        <row r="276">
          <cell r="A276">
            <v>2915</v>
          </cell>
          <cell r="B276">
            <v>66149</v>
          </cell>
        </row>
        <row r="277">
          <cell r="A277">
            <v>2921</v>
          </cell>
          <cell r="B277">
            <v>5741</v>
          </cell>
        </row>
        <row r="278">
          <cell r="A278">
            <v>2922</v>
          </cell>
          <cell r="B278">
            <v>22649</v>
          </cell>
        </row>
        <row r="279">
          <cell r="A279">
            <v>2923</v>
          </cell>
          <cell r="B279">
            <v>24316</v>
          </cell>
        </row>
        <row r="280">
          <cell r="A280">
            <v>2924</v>
          </cell>
          <cell r="B280">
            <v>36309</v>
          </cell>
        </row>
        <row r="281">
          <cell r="A281">
            <v>2925</v>
          </cell>
          <cell r="B281">
            <v>27577</v>
          </cell>
        </row>
        <row r="282">
          <cell r="A282" t="str">
            <v>29NH</v>
          </cell>
          <cell r="B282">
            <v>33</v>
          </cell>
        </row>
        <row r="283">
          <cell r="A283">
            <v>4011</v>
          </cell>
          <cell r="B283">
            <v>359</v>
          </cell>
        </row>
        <row r="284">
          <cell r="A284">
            <v>4012</v>
          </cell>
          <cell r="B284">
            <v>612</v>
          </cell>
        </row>
        <row r="285">
          <cell r="A285">
            <v>4013</v>
          </cell>
          <cell r="B285">
            <v>457</v>
          </cell>
        </row>
        <row r="286">
          <cell r="A286">
            <v>4014</v>
          </cell>
          <cell r="B286">
            <v>758</v>
          </cell>
        </row>
        <row r="287">
          <cell r="A287">
            <v>4015</v>
          </cell>
          <cell r="B287">
            <v>731</v>
          </cell>
        </row>
        <row r="288">
          <cell r="A288">
            <v>4021</v>
          </cell>
          <cell r="B288">
            <v>68</v>
          </cell>
        </row>
        <row r="289">
          <cell r="A289">
            <v>4022</v>
          </cell>
          <cell r="B289">
            <v>328</v>
          </cell>
        </row>
        <row r="290">
          <cell r="A290">
            <v>4023</v>
          </cell>
          <cell r="B290">
            <v>429</v>
          </cell>
        </row>
        <row r="291">
          <cell r="A291">
            <v>4024</v>
          </cell>
          <cell r="B291">
            <v>763</v>
          </cell>
        </row>
        <row r="292">
          <cell r="A292">
            <v>4025</v>
          </cell>
          <cell r="B292">
            <v>762</v>
          </cell>
        </row>
        <row r="293">
          <cell r="A293" t="str">
            <v>40NA</v>
          </cell>
          <cell r="B293">
            <v>1500</v>
          </cell>
        </row>
        <row r="294">
          <cell r="A294" t="str">
            <v>40NB</v>
          </cell>
          <cell r="B294">
            <v>110</v>
          </cell>
        </row>
        <row r="295">
          <cell r="A295" t="str">
            <v>40NC</v>
          </cell>
          <cell r="B295">
            <v>10</v>
          </cell>
        </row>
        <row r="296">
          <cell r="A296" t="str">
            <v>40ND</v>
          </cell>
          <cell r="B296">
            <v>1</v>
          </cell>
        </row>
        <row r="297">
          <cell r="A297" t="str">
            <v>40NF</v>
          </cell>
          <cell r="B297">
            <v>4987</v>
          </cell>
        </row>
        <row r="298">
          <cell r="A298" t="str">
            <v>40NG</v>
          </cell>
          <cell r="B298">
            <v>1806</v>
          </cell>
        </row>
        <row r="299">
          <cell r="A299" t="str">
            <v>40NH</v>
          </cell>
          <cell r="B299">
            <v>95</v>
          </cell>
        </row>
        <row r="300">
          <cell r="A300" t="str">
            <v>40NI</v>
          </cell>
          <cell r="B300">
            <v>187</v>
          </cell>
        </row>
        <row r="301">
          <cell r="A301">
            <v>4111</v>
          </cell>
          <cell r="B301">
            <v>1145</v>
          </cell>
        </row>
        <row r="302">
          <cell r="A302">
            <v>4112</v>
          </cell>
          <cell r="B302">
            <v>2062</v>
          </cell>
        </row>
        <row r="303">
          <cell r="A303">
            <v>4113</v>
          </cell>
          <cell r="B303">
            <v>1681</v>
          </cell>
        </row>
        <row r="304">
          <cell r="A304">
            <v>4114</v>
          </cell>
          <cell r="B304">
            <v>2464</v>
          </cell>
        </row>
        <row r="305">
          <cell r="A305">
            <v>4115</v>
          </cell>
          <cell r="B305">
            <v>2431</v>
          </cell>
        </row>
        <row r="306">
          <cell r="A306">
            <v>4121</v>
          </cell>
          <cell r="B306">
            <v>233</v>
          </cell>
        </row>
        <row r="307">
          <cell r="A307">
            <v>4122</v>
          </cell>
          <cell r="B307">
            <v>1013</v>
          </cell>
        </row>
        <row r="308">
          <cell r="A308">
            <v>4123</v>
          </cell>
          <cell r="B308">
            <v>1260</v>
          </cell>
        </row>
        <row r="309">
          <cell r="A309">
            <v>4124</v>
          </cell>
          <cell r="B309">
            <v>2132</v>
          </cell>
        </row>
        <row r="310">
          <cell r="A310">
            <v>4125</v>
          </cell>
          <cell r="B310">
            <v>1885</v>
          </cell>
        </row>
        <row r="311">
          <cell r="A311" t="str">
            <v>41NA</v>
          </cell>
          <cell r="B311">
            <v>2389</v>
          </cell>
        </row>
        <row r="312">
          <cell r="A312" t="str">
            <v>41NB</v>
          </cell>
          <cell r="B312">
            <v>294</v>
          </cell>
        </row>
        <row r="313">
          <cell r="A313" t="str">
            <v>41NC</v>
          </cell>
          <cell r="B313">
            <v>108</v>
          </cell>
        </row>
        <row r="314">
          <cell r="A314" t="str">
            <v>41ND</v>
          </cell>
          <cell r="B314">
            <v>2</v>
          </cell>
        </row>
        <row r="315">
          <cell r="A315" t="str">
            <v>41NE</v>
          </cell>
          <cell r="B315">
            <v>1</v>
          </cell>
        </row>
        <row r="316">
          <cell r="A316" t="str">
            <v>41NF</v>
          </cell>
          <cell r="B316">
            <v>12</v>
          </cell>
        </row>
        <row r="317">
          <cell r="A317" t="str">
            <v>41NH</v>
          </cell>
          <cell r="B317">
            <v>203</v>
          </cell>
        </row>
        <row r="318">
          <cell r="A318" t="str">
            <v>41NI</v>
          </cell>
          <cell r="B318">
            <v>400</v>
          </cell>
        </row>
        <row r="319">
          <cell r="A319">
            <v>4211</v>
          </cell>
          <cell r="B319">
            <v>3747</v>
          </cell>
        </row>
        <row r="320">
          <cell r="A320">
            <v>4212</v>
          </cell>
          <cell r="B320">
            <v>4764</v>
          </cell>
        </row>
        <row r="321">
          <cell r="A321">
            <v>4213</v>
          </cell>
          <cell r="B321">
            <v>4986</v>
          </cell>
        </row>
        <row r="322">
          <cell r="A322">
            <v>4214</v>
          </cell>
          <cell r="B322">
            <v>5826</v>
          </cell>
        </row>
        <row r="323">
          <cell r="A323">
            <v>4215</v>
          </cell>
          <cell r="B323">
            <v>6638</v>
          </cell>
        </row>
        <row r="324">
          <cell r="A324">
            <v>4221</v>
          </cell>
          <cell r="B324">
            <v>439</v>
          </cell>
        </row>
        <row r="325">
          <cell r="A325">
            <v>4222</v>
          </cell>
          <cell r="B325">
            <v>1739</v>
          </cell>
        </row>
        <row r="326">
          <cell r="A326">
            <v>4223</v>
          </cell>
          <cell r="B326">
            <v>2110</v>
          </cell>
        </row>
        <row r="327">
          <cell r="A327">
            <v>4224</v>
          </cell>
          <cell r="B327">
            <v>3472</v>
          </cell>
        </row>
        <row r="328">
          <cell r="A328">
            <v>4225</v>
          </cell>
          <cell r="B328">
            <v>3275</v>
          </cell>
        </row>
        <row r="329">
          <cell r="A329" t="str">
            <v>42NA</v>
          </cell>
          <cell r="B329">
            <v>2679</v>
          </cell>
        </row>
        <row r="330">
          <cell r="A330" t="str">
            <v>42NB</v>
          </cell>
          <cell r="B330">
            <v>312</v>
          </cell>
        </row>
        <row r="331">
          <cell r="A331" t="str">
            <v>42NC</v>
          </cell>
          <cell r="B331">
            <v>117</v>
          </cell>
        </row>
        <row r="332">
          <cell r="A332" t="str">
            <v>42ND</v>
          </cell>
          <cell r="B332">
            <v>1</v>
          </cell>
        </row>
        <row r="333">
          <cell r="A333" t="str">
            <v>42NF</v>
          </cell>
          <cell r="B333">
            <v>21</v>
          </cell>
        </row>
        <row r="334">
          <cell r="A334" t="str">
            <v>42NH</v>
          </cell>
          <cell r="B334">
            <v>4741</v>
          </cell>
        </row>
        <row r="335">
          <cell r="A335">
            <v>4311</v>
          </cell>
          <cell r="B335">
            <v>1567</v>
          </cell>
        </row>
        <row r="336">
          <cell r="A336">
            <v>4312</v>
          </cell>
          <cell r="B336">
            <v>2277</v>
          </cell>
        </row>
        <row r="337">
          <cell r="A337">
            <v>4313</v>
          </cell>
          <cell r="B337">
            <v>1894</v>
          </cell>
        </row>
        <row r="338">
          <cell r="A338">
            <v>4314</v>
          </cell>
          <cell r="B338">
            <v>2400</v>
          </cell>
        </row>
        <row r="339">
          <cell r="A339">
            <v>4315</v>
          </cell>
          <cell r="B339">
            <v>2592</v>
          </cell>
        </row>
        <row r="340">
          <cell r="A340">
            <v>4321</v>
          </cell>
          <cell r="B340">
            <v>194</v>
          </cell>
        </row>
        <row r="341">
          <cell r="A341">
            <v>4322</v>
          </cell>
          <cell r="B341">
            <v>748</v>
          </cell>
        </row>
        <row r="342">
          <cell r="A342">
            <v>4323</v>
          </cell>
          <cell r="B342">
            <v>824</v>
          </cell>
        </row>
        <row r="343">
          <cell r="A343">
            <v>4324</v>
          </cell>
          <cell r="B343">
            <v>1233</v>
          </cell>
        </row>
        <row r="344">
          <cell r="A344">
            <v>4325</v>
          </cell>
          <cell r="B344">
            <v>1112</v>
          </cell>
        </row>
        <row r="345">
          <cell r="A345" t="str">
            <v>43NA</v>
          </cell>
          <cell r="B345">
            <v>2259</v>
          </cell>
        </row>
        <row r="346">
          <cell r="A346" t="str">
            <v>43NB</v>
          </cell>
          <cell r="B346">
            <v>211</v>
          </cell>
        </row>
        <row r="347">
          <cell r="A347" t="str">
            <v>43NC</v>
          </cell>
          <cell r="B347">
            <v>197</v>
          </cell>
        </row>
        <row r="348">
          <cell r="A348" t="str">
            <v>43ND</v>
          </cell>
          <cell r="B348">
            <v>1</v>
          </cell>
        </row>
        <row r="349">
          <cell r="A349" t="str">
            <v>43NE</v>
          </cell>
          <cell r="B349">
            <v>1</v>
          </cell>
        </row>
        <row r="350">
          <cell r="A350" t="str">
            <v>43NF</v>
          </cell>
          <cell r="B350">
            <v>8</v>
          </cell>
        </row>
        <row r="351">
          <cell r="A351" t="str">
            <v>43NH</v>
          </cell>
          <cell r="B351">
            <v>1682</v>
          </cell>
        </row>
        <row r="352">
          <cell r="A352">
            <v>4411</v>
          </cell>
          <cell r="B352">
            <v>2149</v>
          </cell>
        </row>
        <row r="353">
          <cell r="A353">
            <v>4412</v>
          </cell>
          <cell r="B353">
            <v>3410</v>
          </cell>
        </row>
        <row r="354">
          <cell r="A354">
            <v>4413</v>
          </cell>
          <cell r="B354">
            <v>2822</v>
          </cell>
        </row>
        <row r="355">
          <cell r="A355">
            <v>4414</v>
          </cell>
          <cell r="B355">
            <v>2909</v>
          </cell>
        </row>
        <row r="356">
          <cell r="A356">
            <v>4415</v>
          </cell>
          <cell r="B356">
            <v>2951</v>
          </cell>
        </row>
        <row r="357">
          <cell r="A357">
            <v>4421</v>
          </cell>
          <cell r="B357">
            <v>435</v>
          </cell>
        </row>
        <row r="358">
          <cell r="A358">
            <v>4422</v>
          </cell>
          <cell r="B358">
            <v>1672</v>
          </cell>
        </row>
        <row r="359">
          <cell r="A359">
            <v>4423</v>
          </cell>
          <cell r="B359">
            <v>2050</v>
          </cell>
        </row>
        <row r="360">
          <cell r="A360">
            <v>4424</v>
          </cell>
          <cell r="B360">
            <v>3076</v>
          </cell>
        </row>
        <row r="361">
          <cell r="A361">
            <v>4425</v>
          </cell>
          <cell r="B361">
            <v>2502</v>
          </cell>
        </row>
        <row r="362">
          <cell r="A362" t="str">
            <v>44NA</v>
          </cell>
          <cell r="B362">
            <v>1103</v>
          </cell>
        </row>
        <row r="363">
          <cell r="A363" t="str">
            <v>44NB</v>
          </cell>
          <cell r="B363">
            <v>137</v>
          </cell>
        </row>
        <row r="364">
          <cell r="A364" t="str">
            <v>44NC</v>
          </cell>
          <cell r="B364">
            <v>90</v>
          </cell>
        </row>
        <row r="365">
          <cell r="A365" t="str">
            <v>44ND</v>
          </cell>
          <cell r="B365">
            <v>3</v>
          </cell>
        </row>
        <row r="366">
          <cell r="A366" t="str">
            <v>44NE</v>
          </cell>
          <cell r="B366">
            <v>1</v>
          </cell>
        </row>
        <row r="367">
          <cell r="A367" t="str">
            <v>44NF</v>
          </cell>
          <cell r="B367">
            <v>3</v>
          </cell>
        </row>
        <row r="368">
          <cell r="A368" t="str">
            <v>44NH</v>
          </cell>
          <cell r="B368">
            <v>4201</v>
          </cell>
        </row>
        <row r="369">
          <cell r="A369">
            <v>4511</v>
          </cell>
          <cell r="B369">
            <v>8376</v>
          </cell>
        </row>
        <row r="370">
          <cell r="A370">
            <v>4512</v>
          </cell>
          <cell r="B370">
            <v>9808</v>
          </cell>
        </row>
        <row r="371">
          <cell r="A371">
            <v>4513</v>
          </cell>
          <cell r="B371">
            <v>11765</v>
          </cell>
        </row>
        <row r="372">
          <cell r="A372">
            <v>4514</v>
          </cell>
          <cell r="B372">
            <v>11070</v>
          </cell>
        </row>
        <row r="373">
          <cell r="A373">
            <v>4515</v>
          </cell>
          <cell r="B373">
            <v>11731</v>
          </cell>
        </row>
        <row r="374">
          <cell r="A374">
            <v>4521</v>
          </cell>
          <cell r="B374">
            <v>581</v>
          </cell>
        </row>
        <row r="375">
          <cell r="A375">
            <v>4522</v>
          </cell>
          <cell r="B375">
            <v>1951</v>
          </cell>
        </row>
        <row r="376">
          <cell r="A376">
            <v>4523</v>
          </cell>
          <cell r="B376">
            <v>2334</v>
          </cell>
        </row>
        <row r="377">
          <cell r="A377">
            <v>4524</v>
          </cell>
          <cell r="B377">
            <v>3400</v>
          </cell>
        </row>
        <row r="378">
          <cell r="A378">
            <v>4525</v>
          </cell>
          <cell r="B378">
            <v>2747</v>
          </cell>
        </row>
        <row r="379">
          <cell r="A379" t="str">
            <v>45NA</v>
          </cell>
          <cell r="B379">
            <v>4834</v>
          </cell>
        </row>
        <row r="380">
          <cell r="A380" t="str">
            <v>45NB</v>
          </cell>
          <cell r="B380">
            <v>446</v>
          </cell>
        </row>
        <row r="381">
          <cell r="A381" t="str">
            <v>45NC</v>
          </cell>
          <cell r="B381">
            <v>426</v>
          </cell>
        </row>
        <row r="382">
          <cell r="A382" t="str">
            <v>45ND</v>
          </cell>
          <cell r="B382">
            <v>27</v>
          </cell>
        </row>
        <row r="383">
          <cell r="A383" t="str">
            <v>45NH</v>
          </cell>
          <cell r="B383">
            <v>14465</v>
          </cell>
        </row>
        <row r="384">
          <cell r="A384">
            <v>4611</v>
          </cell>
          <cell r="B384">
            <v>12130</v>
          </cell>
        </row>
        <row r="385">
          <cell r="A385">
            <v>4612</v>
          </cell>
          <cell r="B385">
            <v>11682</v>
          </cell>
        </row>
        <row r="386">
          <cell r="A386">
            <v>4613</v>
          </cell>
          <cell r="B386">
            <v>13856</v>
          </cell>
        </row>
        <row r="387">
          <cell r="A387">
            <v>4614</v>
          </cell>
          <cell r="B387">
            <v>12773</v>
          </cell>
        </row>
        <row r="388">
          <cell r="A388">
            <v>4615</v>
          </cell>
          <cell r="B388">
            <v>12517</v>
          </cell>
        </row>
        <row r="389">
          <cell r="A389">
            <v>4621</v>
          </cell>
          <cell r="B389">
            <v>1086</v>
          </cell>
        </row>
        <row r="390">
          <cell r="A390">
            <v>4622</v>
          </cell>
          <cell r="B390">
            <v>2061</v>
          </cell>
        </row>
        <row r="391">
          <cell r="A391">
            <v>4623</v>
          </cell>
          <cell r="B391">
            <v>2233</v>
          </cell>
        </row>
        <row r="392">
          <cell r="A392">
            <v>4624</v>
          </cell>
          <cell r="B392">
            <v>3002</v>
          </cell>
        </row>
        <row r="393">
          <cell r="A393">
            <v>4625</v>
          </cell>
          <cell r="B393">
            <v>2205</v>
          </cell>
        </row>
        <row r="394">
          <cell r="A394" t="str">
            <v>46NA</v>
          </cell>
          <cell r="B394">
            <v>20079</v>
          </cell>
        </row>
        <row r="395">
          <cell r="A395" t="str">
            <v>46NB</v>
          </cell>
          <cell r="B395">
            <v>1963</v>
          </cell>
        </row>
        <row r="396">
          <cell r="A396" t="str">
            <v>46NC</v>
          </cell>
          <cell r="B396">
            <v>2146</v>
          </cell>
        </row>
        <row r="397">
          <cell r="A397" t="str">
            <v>46ND</v>
          </cell>
          <cell r="B397">
            <v>134</v>
          </cell>
        </row>
        <row r="398">
          <cell r="A398" t="str">
            <v>46NE</v>
          </cell>
          <cell r="B398">
            <v>11</v>
          </cell>
        </row>
        <row r="399">
          <cell r="A399" t="str">
            <v>46NG</v>
          </cell>
          <cell r="B399">
            <v>2</v>
          </cell>
        </row>
        <row r="400">
          <cell r="A400" t="str">
            <v>46NH</v>
          </cell>
          <cell r="B400">
            <v>6353</v>
          </cell>
        </row>
        <row r="401">
          <cell r="A401">
            <v>4711</v>
          </cell>
          <cell r="B401">
            <v>9312</v>
          </cell>
        </row>
        <row r="402">
          <cell r="A402">
            <v>4712</v>
          </cell>
          <cell r="B402">
            <v>9280</v>
          </cell>
        </row>
        <row r="403">
          <cell r="A403">
            <v>4713</v>
          </cell>
          <cell r="B403">
            <v>8082</v>
          </cell>
        </row>
        <row r="404">
          <cell r="A404">
            <v>4714</v>
          </cell>
          <cell r="B404">
            <v>7586</v>
          </cell>
        </row>
        <row r="405">
          <cell r="A405">
            <v>4715</v>
          </cell>
          <cell r="B405">
            <v>5513</v>
          </cell>
        </row>
        <row r="406">
          <cell r="A406">
            <v>4721</v>
          </cell>
          <cell r="B406">
            <v>1681</v>
          </cell>
        </row>
        <row r="407">
          <cell r="A407">
            <v>4722</v>
          </cell>
          <cell r="B407">
            <v>2173</v>
          </cell>
        </row>
        <row r="408">
          <cell r="A408">
            <v>4723</v>
          </cell>
          <cell r="B408">
            <v>1533</v>
          </cell>
        </row>
        <row r="409">
          <cell r="A409">
            <v>4724</v>
          </cell>
          <cell r="B409">
            <v>1510</v>
          </cell>
        </row>
        <row r="410">
          <cell r="A410">
            <v>4725</v>
          </cell>
          <cell r="B410">
            <v>791</v>
          </cell>
        </row>
        <row r="411">
          <cell r="A411" t="str">
            <v>47NA</v>
          </cell>
          <cell r="B411">
            <v>2111</v>
          </cell>
        </row>
        <row r="412">
          <cell r="A412" t="str">
            <v>47NB</v>
          </cell>
          <cell r="B412">
            <v>2255</v>
          </cell>
        </row>
        <row r="413">
          <cell r="A413" t="str">
            <v>47NC</v>
          </cell>
          <cell r="B413">
            <v>6133</v>
          </cell>
        </row>
        <row r="414">
          <cell r="A414" t="str">
            <v>47ND</v>
          </cell>
          <cell r="B414">
            <v>2</v>
          </cell>
        </row>
        <row r="415">
          <cell r="A415" t="str">
            <v>47NE</v>
          </cell>
          <cell r="B415">
            <v>1</v>
          </cell>
        </row>
        <row r="416">
          <cell r="A416" t="str">
            <v>47NH</v>
          </cell>
          <cell r="B416">
            <v>57715</v>
          </cell>
        </row>
        <row r="417">
          <cell r="A417">
            <v>4811</v>
          </cell>
          <cell r="B417">
            <v>11366</v>
          </cell>
        </row>
        <row r="418">
          <cell r="A418">
            <v>4812</v>
          </cell>
          <cell r="B418">
            <v>8070</v>
          </cell>
        </row>
        <row r="419">
          <cell r="A419">
            <v>4813</v>
          </cell>
          <cell r="B419">
            <v>6479</v>
          </cell>
        </row>
        <row r="420">
          <cell r="A420">
            <v>4814</v>
          </cell>
          <cell r="B420">
            <v>5379</v>
          </cell>
        </row>
        <row r="421">
          <cell r="A421">
            <v>4815</v>
          </cell>
          <cell r="B421">
            <v>2864</v>
          </cell>
        </row>
        <row r="422">
          <cell r="A422">
            <v>4821</v>
          </cell>
          <cell r="B422">
            <v>2398</v>
          </cell>
        </row>
        <row r="423">
          <cell r="A423">
            <v>4822</v>
          </cell>
          <cell r="B423">
            <v>2465</v>
          </cell>
        </row>
        <row r="424">
          <cell r="A424">
            <v>4823</v>
          </cell>
          <cell r="B424">
            <v>1320</v>
          </cell>
        </row>
        <row r="425">
          <cell r="A425">
            <v>4824</v>
          </cell>
          <cell r="B425">
            <v>1086</v>
          </cell>
        </row>
        <row r="426">
          <cell r="A426">
            <v>4825</v>
          </cell>
          <cell r="B426">
            <v>370</v>
          </cell>
        </row>
        <row r="427">
          <cell r="A427" t="str">
            <v>48NA</v>
          </cell>
          <cell r="B427">
            <v>2393</v>
          </cell>
        </row>
        <row r="428">
          <cell r="A428" t="str">
            <v>48NB</v>
          </cell>
          <cell r="B428">
            <v>2613</v>
          </cell>
        </row>
        <row r="429">
          <cell r="A429" t="str">
            <v>48NC</v>
          </cell>
          <cell r="B429">
            <v>7566</v>
          </cell>
        </row>
        <row r="430">
          <cell r="A430" t="str">
            <v>48NH</v>
          </cell>
          <cell r="B430">
            <v>90122</v>
          </cell>
        </row>
        <row r="431">
          <cell r="A431">
            <v>4911</v>
          </cell>
          <cell r="B431">
            <v>29811</v>
          </cell>
        </row>
        <row r="432">
          <cell r="A432">
            <v>4912</v>
          </cell>
          <cell r="B432">
            <v>9707</v>
          </cell>
        </row>
        <row r="433">
          <cell r="A433">
            <v>4913</v>
          </cell>
          <cell r="B433">
            <v>5926</v>
          </cell>
        </row>
        <row r="434">
          <cell r="A434">
            <v>4914</v>
          </cell>
          <cell r="B434">
            <v>4889</v>
          </cell>
        </row>
        <row r="435">
          <cell r="A435">
            <v>4915</v>
          </cell>
          <cell r="B435">
            <v>2432</v>
          </cell>
        </row>
        <row r="436">
          <cell r="A436">
            <v>4921</v>
          </cell>
          <cell r="B436">
            <v>9162</v>
          </cell>
        </row>
        <row r="437">
          <cell r="A437">
            <v>4922</v>
          </cell>
          <cell r="B437">
            <v>4421</v>
          </cell>
        </row>
        <row r="438">
          <cell r="A438">
            <v>4923</v>
          </cell>
          <cell r="B438">
            <v>1725</v>
          </cell>
        </row>
        <row r="439">
          <cell r="A439">
            <v>4924</v>
          </cell>
          <cell r="B439">
            <v>1490</v>
          </cell>
        </row>
        <row r="440">
          <cell r="A440">
            <v>4925</v>
          </cell>
          <cell r="B440">
            <v>497</v>
          </cell>
        </row>
        <row r="441">
          <cell r="A441" t="str">
            <v>49NA</v>
          </cell>
          <cell r="B441">
            <v>385</v>
          </cell>
        </row>
        <row r="442">
          <cell r="A442" t="str">
            <v>49NB</v>
          </cell>
          <cell r="B442">
            <v>997</v>
          </cell>
        </row>
        <row r="443">
          <cell r="A443" t="str">
            <v>49NC</v>
          </cell>
          <cell r="B443">
            <v>404</v>
          </cell>
        </row>
        <row r="444">
          <cell r="A444" t="str">
            <v>49NH</v>
          </cell>
          <cell r="B444">
            <v>72083</v>
          </cell>
        </row>
        <row r="445">
          <cell r="A445">
            <v>6011</v>
          </cell>
          <cell r="B445">
            <v>1979</v>
          </cell>
        </row>
        <row r="446">
          <cell r="A446">
            <v>6012</v>
          </cell>
          <cell r="B446">
            <v>2592</v>
          </cell>
        </row>
        <row r="447">
          <cell r="A447">
            <v>6013</v>
          </cell>
          <cell r="B447">
            <v>1792</v>
          </cell>
        </row>
        <row r="448">
          <cell r="A448">
            <v>6014</v>
          </cell>
          <cell r="B448">
            <v>1804</v>
          </cell>
        </row>
        <row r="449">
          <cell r="A449">
            <v>6015</v>
          </cell>
          <cell r="B449">
            <v>1987</v>
          </cell>
        </row>
        <row r="450">
          <cell r="A450">
            <v>6021</v>
          </cell>
          <cell r="B450">
            <v>747</v>
          </cell>
        </row>
        <row r="451">
          <cell r="A451">
            <v>6022</v>
          </cell>
          <cell r="B451">
            <v>3007</v>
          </cell>
        </row>
        <row r="452">
          <cell r="A452">
            <v>6023</v>
          </cell>
          <cell r="B452">
            <v>3097</v>
          </cell>
        </row>
        <row r="453">
          <cell r="A453">
            <v>6024</v>
          </cell>
          <cell r="B453">
            <v>3620</v>
          </cell>
        </row>
        <row r="454">
          <cell r="A454">
            <v>6025</v>
          </cell>
          <cell r="B454">
            <v>2047</v>
          </cell>
        </row>
        <row r="455">
          <cell r="A455" t="str">
            <v>60NA</v>
          </cell>
          <cell r="B455">
            <v>4896</v>
          </cell>
        </row>
        <row r="456">
          <cell r="A456" t="str">
            <v>60NB</v>
          </cell>
          <cell r="B456">
            <v>503</v>
          </cell>
        </row>
        <row r="457">
          <cell r="A457" t="str">
            <v>60NC</v>
          </cell>
          <cell r="B457">
            <v>107</v>
          </cell>
        </row>
        <row r="458">
          <cell r="A458" t="str">
            <v>60ND</v>
          </cell>
          <cell r="B458">
            <v>5</v>
          </cell>
        </row>
        <row r="459">
          <cell r="A459" t="str">
            <v>60NF</v>
          </cell>
          <cell r="B459">
            <v>3127</v>
          </cell>
        </row>
        <row r="460">
          <cell r="A460" t="str">
            <v>60NG</v>
          </cell>
          <cell r="B460">
            <v>3617</v>
          </cell>
        </row>
        <row r="461">
          <cell r="A461" t="str">
            <v>60NH</v>
          </cell>
          <cell r="B461">
            <v>370</v>
          </cell>
        </row>
        <row r="462">
          <cell r="A462" t="str">
            <v>60NI</v>
          </cell>
          <cell r="B462">
            <v>780</v>
          </cell>
        </row>
        <row r="463">
          <cell r="A463">
            <v>6111</v>
          </cell>
          <cell r="B463">
            <v>2808</v>
          </cell>
        </row>
        <row r="464">
          <cell r="A464">
            <v>6112</v>
          </cell>
          <cell r="B464">
            <v>3412</v>
          </cell>
        </row>
        <row r="465">
          <cell r="A465">
            <v>6113</v>
          </cell>
          <cell r="B465">
            <v>2447</v>
          </cell>
        </row>
        <row r="466">
          <cell r="A466">
            <v>6114</v>
          </cell>
          <cell r="B466">
            <v>2324</v>
          </cell>
        </row>
        <row r="467">
          <cell r="A467">
            <v>6115</v>
          </cell>
          <cell r="B467">
            <v>2320</v>
          </cell>
        </row>
        <row r="468">
          <cell r="A468">
            <v>6121</v>
          </cell>
          <cell r="B468">
            <v>1059</v>
          </cell>
        </row>
        <row r="469">
          <cell r="A469">
            <v>6122</v>
          </cell>
          <cell r="B469">
            <v>3906</v>
          </cell>
        </row>
        <row r="470">
          <cell r="A470">
            <v>6123</v>
          </cell>
          <cell r="B470">
            <v>3442</v>
          </cell>
        </row>
        <row r="471">
          <cell r="A471">
            <v>6124</v>
          </cell>
          <cell r="B471">
            <v>4016</v>
          </cell>
        </row>
        <row r="472">
          <cell r="A472">
            <v>6125</v>
          </cell>
          <cell r="B472">
            <v>2095</v>
          </cell>
        </row>
        <row r="473">
          <cell r="A473" t="str">
            <v>61NA</v>
          </cell>
          <cell r="B473">
            <v>5755</v>
          </cell>
        </row>
        <row r="474">
          <cell r="A474" t="str">
            <v>61NB</v>
          </cell>
          <cell r="B474">
            <v>899</v>
          </cell>
        </row>
        <row r="475">
          <cell r="A475" t="str">
            <v>61NC</v>
          </cell>
          <cell r="B475">
            <v>261</v>
          </cell>
        </row>
        <row r="476">
          <cell r="A476" t="str">
            <v>61ND</v>
          </cell>
          <cell r="B476">
            <v>3</v>
          </cell>
        </row>
        <row r="477">
          <cell r="A477" t="str">
            <v>61NF</v>
          </cell>
          <cell r="B477">
            <v>24</v>
          </cell>
        </row>
        <row r="478">
          <cell r="A478" t="str">
            <v>61NH</v>
          </cell>
          <cell r="B478">
            <v>761</v>
          </cell>
        </row>
        <row r="479">
          <cell r="A479" t="str">
            <v>61NI</v>
          </cell>
          <cell r="B479">
            <v>663</v>
          </cell>
        </row>
        <row r="480">
          <cell r="A480">
            <v>6211</v>
          </cell>
          <cell r="B480">
            <v>5591</v>
          </cell>
        </row>
        <row r="481">
          <cell r="A481">
            <v>6212</v>
          </cell>
          <cell r="B481">
            <v>7564</v>
          </cell>
        </row>
        <row r="482">
          <cell r="A482">
            <v>6213</v>
          </cell>
          <cell r="B482">
            <v>5289</v>
          </cell>
        </row>
        <row r="483">
          <cell r="A483">
            <v>6214</v>
          </cell>
          <cell r="B483">
            <v>5538</v>
          </cell>
        </row>
        <row r="484">
          <cell r="A484">
            <v>6215</v>
          </cell>
          <cell r="B484">
            <v>5616</v>
          </cell>
        </row>
        <row r="485">
          <cell r="A485">
            <v>6221</v>
          </cell>
          <cell r="B485">
            <v>1238</v>
          </cell>
        </row>
        <row r="486">
          <cell r="A486">
            <v>6222</v>
          </cell>
          <cell r="B486">
            <v>4573</v>
          </cell>
        </row>
        <row r="487">
          <cell r="A487">
            <v>6223</v>
          </cell>
          <cell r="B487">
            <v>4364</v>
          </cell>
        </row>
        <row r="488">
          <cell r="A488">
            <v>6224</v>
          </cell>
          <cell r="B488">
            <v>5457</v>
          </cell>
        </row>
        <row r="489">
          <cell r="A489">
            <v>6225</v>
          </cell>
          <cell r="B489">
            <v>2861</v>
          </cell>
        </row>
        <row r="490">
          <cell r="A490" t="str">
            <v>62NA</v>
          </cell>
          <cell r="B490">
            <v>6127</v>
          </cell>
        </row>
        <row r="491">
          <cell r="A491" t="str">
            <v>62NB</v>
          </cell>
          <cell r="B491">
            <v>930</v>
          </cell>
        </row>
        <row r="492">
          <cell r="A492" t="str">
            <v>62NC</v>
          </cell>
          <cell r="B492">
            <v>402</v>
          </cell>
        </row>
        <row r="493">
          <cell r="A493" t="str">
            <v>62ND</v>
          </cell>
          <cell r="B493">
            <v>5</v>
          </cell>
        </row>
        <row r="494">
          <cell r="A494" t="str">
            <v>62NF</v>
          </cell>
          <cell r="B494">
            <v>28</v>
          </cell>
        </row>
        <row r="495">
          <cell r="A495" t="str">
            <v>62NH</v>
          </cell>
          <cell r="B495">
            <v>6480</v>
          </cell>
        </row>
        <row r="496">
          <cell r="A496">
            <v>6311</v>
          </cell>
          <cell r="B496">
            <v>2677</v>
          </cell>
        </row>
        <row r="497">
          <cell r="A497">
            <v>6312</v>
          </cell>
          <cell r="B497">
            <v>3203</v>
          </cell>
        </row>
        <row r="498">
          <cell r="A498">
            <v>6313</v>
          </cell>
          <cell r="B498">
            <v>2173</v>
          </cell>
        </row>
        <row r="499">
          <cell r="A499">
            <v>6314</v>
          </cell>
          <cell r="B499">
            <v>2261</v>
          </cell>
        </row>
        <row r="500">
          <cell r="A500">
            <v>6315</v>
          </cell>
          <cell r="B500">
            <v>2085</v>
          </cell>
        </row>
        <row r="501">
          <cell r="A501">
            <v>6321</v>
          </cell>
          <cell r="B501">
            <v>653</v>
          </cell>
        </row>
        <row r="502">
          <cell r="A502">
            <v>6322</v>
          </cell>
          <cell r="B502">
            <v>2058</v>
          </cell>
        </row>
        <row r="503">
          <cell r="A503">
            <v>6323</v>
          </cell>
          <cell r="B503">
            <v>1851</v>
          </cell>
        </row>
        <row r="504">
          <cell r="A504">
            <v>6324</v>
          </cell>
          <cell r="B504">
            <v>2262</v>
          </cell>
        </row>
        <row r="505">
          <cell r="A505">
            <v>6325</v>
          </cell>
          <cell r="B505">
            <v>1159</v>
          </cell>
        </row>
        <row r="506">
          <cell r="A506" t="str">
            <v>63NA</v>
          </cell>
          <cell r="B506">
            <v>5457</v>
          </cell>
        </row>
        <row r="507">
          <cell r="A507" t="str">
            <v>63NB</v>
          </cell>
          <cell r="B507">
            <v>734</v>
          </cell>
        </row>
        <row r="508">
          <cell r="A508" t="str">
            <v>63NC</v>
          </cell>
          <cell r="B508">
            <v>279</v>
          </cell>
        </row>
        <row r="509">
          <cell r="A509" t="str">
            <v>63ND</v>
          </cell>
          <cell r="B509">
            <v>3</v>
          </cell>
        </row>
        <row r="510">
          <cell r="A510" t="str">
            <v>63NF</v>
          </cell>
          <cell r="B510">
            <v>15</v>
          </cell>
        </row>
        <row r="511">
          <cell r="A511" t="str">
            <v>63NH</v>
          </cell>
          <cell r="B511">
            <v>2430</v>
          </cell>
        </row>
        <row r="512">
          <cell r="A512">
            <v>6411</v>
          </cell>
          <cell r="B512">
            <v>3745</v>
          </cell>
        </row>
        <row r="513">
          <cell r="A513">
            <v>6412</v>
          </cell>
          <cell r="B513">
            <v>4365</v>
          </cell>
        </row>
        <row r="514">
          <cell r="A514">
            <v>6413</v>
          </cell>
          <cell r="B514">
            <v>3116</v>
          </cell>
        </row>
        <row r="515">
          <cell r="A515">
            <v>6414</v>
          </cell>
          <cell r="B515">
            <v>2955</v>
          </cell>
        </row>
        <row r="516">
          <cell r="A516">
            <v>6415</v>
          </cell>
          <cell r="B516">
            <v>2437</v>
          </cell>
        </row>
        <row r="517">
          <cell r="A517">
            <v>6421</v>
          </cell>
          <cell r="B517">
            <v>1150</v>
          </cell>
        </row>
        <row r="518">
          <cell r="A518">
            <v>6422</v>
          </cell>
          <cell r="B518">
            <v>4224</v>
          </cell>
        </row>
        <row r="519">
          <cell r="A519">
            <v>6423</v>
          </cell>
          <cell r="B519">
            <v>3899</v>
          </cell>
        </row>
        <row r="520">
          <cell r="A520">
            <v>6424</v>
          </cell>
          <cell r="B520">
            <v>4343</v>
          </cell>
        </row>
        <row r="521">
          <cell r="A521">
            <v>6425</v>
          </cell>
          <cell r="B521">
            <v>2120</v>
          </cell>
        </row>
        <row r="522">
          <cell r="A522" t="str">
            <v>64NA</v>
          </cell>
          <cell r="B522">
            <v>2491</v>
          </cell>
        </row>
        <row r="523">
          <cell r="A523" t="str">
            <v>64NB</v>
          </cell>
          <cell r="B523">
            <v>427</v>
          </cell>
        </row>
        <row r="524">
          <cell r="A524" t="str">
            <v>64NC</v>
          </cell>
          <cell r="B524">
            <v>233</v>
          </cell>
        </row>
        <row r="525">
          <cell r="A525" t="str">
            <v>64ND</v>
          </cell>
          <cell r="B525">
            <v>21</v>
          </cell>
        </row>
        <row r="526">
          <cell r="A526" t="str">
            <v>64NF</v>
          </cell>
          <cell r="B526">
            <v>3</v>
          </cell>
        </row>
        <row r="527">
          <cell r="A527" t="str">
            <v>64NH</v>
          </cell>
          <cell r="B527">
            <v>7295</v>
          </cell>
        </row>
        <row r="528">
          <cell r="A528">
            <v>6511</v>
          </cell>
          <cell r="B528">
            <v>4669</v>
          </cell>
        </row>
        <row r="529">
          <cell r="A529">
            <v>6512</v>
          </cell>
          <cell r="B529">
            <v>5329</v>
          </cell>
        </row>
        <row r="530">
          <cell r="A530">
            <v>6513</v>
          </cell>
          <cell r="B530">
            <v>4660</v>
          </cell>
        </row>
        <row r="531">
          <cell r="A531">
            <v>6514</v>
          </cell>
          <cell r="B531">
            <v>4404</v>
          </cell>
        </row>
        <row r="532">
          <cell r="A532">
            <v>6515</v>
          </cell>
          <cell r="B532">
            <v>3608</v>
          </cell>
        </row>
        <row r="533">
          <cell r="A533">
            <v>6521</v>
          </cell>
          <cell r="B533">
            <v>1369</v>
          </cell>
        </row>
        <row r="534">
          <cell r="A534">
            <v>6522</v>
          </cell>
          <cell r="B534">
            <v>4764</v>
          </cell>
        </row>
        <row r="535">
          <cell r="A535">
            <v>6523</v>
          </cell>
          <cell r="B535">
            <v>4545</v>
          </cell>
        </row>
        <row r="536">
          <cell r="A536">
            <v>6524</v>
          </cell>
          <cell r="B536">
            <v>5333</v>
          </cell>
        </row>
        <row r="537">
          <cell r="A537">
            <v>6525</v>
          </cell>
          <cell r="B537">
            <v>2490</v>
          </cell>
        </row>
        <row r="538">
          <cell r="A538" t="str">
            <v>65NA</v>
          </cell>
          <cell r="B538">
            <v>7992</v>
          </cell>
        </row>
        <row r="539">
          <cell r="A539" t="str">
            <v>65NB</v>
          </cell>
          <cell r="B539">
            <v>1245</v>
          </cell>
        </row>
        <row r="540">
          <cell r="A540" t="str">
            <v>65NC</v>
          </cell>
          <cell r="B540">
            <v>865</v>
          </cell>
        </row>
        <row r="541">
          <cell r="A541" t="str">
            <v>65ND</v>
          </cell>
          <cell r="B541">
            <v>191</v>
          </cell>
        </row>
        <row r="542">
          <cell r="A542" t="str">
            <v>65NE</v>
          </cell>
          <cell r="B542">
            <v>1</v>
          </cell>
        </row>
        <row r="543">
          <cell r="A543" t="str">
            <v>65NH</v>
          </cell>
          <cell r="B543">
            <v>9864</v>
          </cell>
        </row>
        <row r="544">
          <cell r="A544">
            <v>6611</v>
          </cell>
          <cell r="B544">
            <v>8364</v>
          </cell>
        </row>
        <row r="545">
          <cell r="A545">
            <v>6612</v>
          </cell>
          <cell r="B545">
            <v>6940</v>
          </cell>
        </row>
        <row r="546">
          <cell r="A546">
            <v>6613</v>
          </cell>
          <cell r="B546">
            <v>6632</v>
          </cell>
        </row>
        <row r="547">
          <cell r="A547">
            <v>6614</v>
          </cell>
          <cell r="B547">
            <v>5909</v>
          </cell>
        </row>
        <row r="548">
          <cell r="A548">
            <v>6615</v>
          </cell>
          <cell r="B548">
            <v>4662</v>
          </cell>
        </row>
        <row r="549">
          <cell r="A549">
            <v>6621</v>
          </cell>
          <cell r="B549">
            <v>3355</v>
          </cell>
        </row>
        <row r="550">
          <cell r="A550">
            <v>6622</v>
          </cell>
          <cell r="B550">
            <v>9081</v>
          </cell>
        </row>
        <row r="551">
          <cell r="A551">
            <v>6623</v>
          </cell>
          <cell r="B551">
            <v>7936</v>
          </cell>
        </row>
        <row r="552">
          <cell r="A552">
            <v>6624</v>
          </cell>
          <cell r="B552">
            <v>8755</v>
          </cell>
        </row>
        <row r="553">
          <cell r="A553">
            <v>6625</v>
          </cell>
          <cell r="B553">
            <v>3927</v>
          </cell>
        </row>
        <row r="554">
          <cell r="A554" t="str">
            <v>66NA</v>
          </cell>
          <cell r="B554">
            <v>22062</v>
          </cell>
        </row>
        <row r="555">
          <cell r="A555" t="str">
            <v>66NB</v>
          </cell>
          <cell r="B555">
            <v>4016</v>
          </cell>
        </row>
        <row r="556">
          <cell r="A556" t="str">
            <v>66NC</v>
          </cell>
          <cell r="B556">
            <v>6156</v>
          </cell>
        </row>
        <row r="557">
          <cell r="A557" t="str">
            <v>66ND</v>
          </cell>
          <cell r="B557">
            <v>712</v>
          </cell>
        </row>
        <row r="558">
          <cell r="A558" t="str">
            <v>66NE</v>
          </cell>
          <cell r="B558">
            <v>12</v>
          </cell>
        </row>
        <row r="559">
          <cell r="A559" t="str">
            <v>66NF</v>
          </cell>
          <cell r="B559">
            <v>3</v>
          </cell>
        </row>
        <row r="560">
          <cell r="A560" t="str">
            <v>66NH</v>
          </cell>
          <cell r="B560">
            <v>2857</v>
          </cell>
        </row>
        <row r="561">
          <cell r="A561">
            <v>6711</v>
          </cell>
          <cell r="B561">
            <v>22742</v>
          </cell>
        </row>
        <row r="562">
          <cell r="A562">
            <v>6712</v>
          </cell>
          <cell r="B562">
            <v>18572</v>
          </cell>
        </row>
        <row r="563">
          <cell r="A563">
            <v>6713</v>
          </cell>
          <cell r="B563">
            <v>16988</v>
          </cell>
        </row>
        <row r="564">
          <cell r="A564">
            <v>6714</v>
          </cell>
          <cell r="B564">
            <v>14531</v>
          </cell>
        </row>
        <row r="565">
          <cell r="A565">
            <v>6715</v>
          </cell>
          <cell r="B565">
            <v>9505</v>
          </cell>
        </row>
        <row r="566">
          <cell r="A566">
            <v>6721</v>
          </cell>
          <cell r="B566">
            <v>5765</v>
          </cell>
        </row>
        <row r="567">
          <cell r="A567">
            <v>6722</v>
          </cell>
          <cell r="B567">
            <v>13176</v>
          </cell>
        </row>
        <row r="568">
          <cell r="A568">
            <v>6723</v>
          </cell>
          <cell r="B568">
            <v>10242</v>
          </cell>
        </row>
        <row r="569">
          <cell r="A569">
            <v>6724</v>
          </cell>
          <cell r="B569">
            <v>10409</v>
          </cell>
        </row>
        <row r="570">
          <cell r="A570">
            <v>6725</v>
          </cell>
          <cell r="B570">
            <v>4858</v>
          </cell>
        </row>
        <row r="571">
          <cell r="A571" t="str">
            <v>67NA</v>
          </cell>
          <cell r="B571">
            <v>31881</v>
          </cell>
        </row>
        <row r="572">
          <cell r="A572" t="str">
            <v>67NB</v>
          </cell>
          <cell r="B572">
            <v>6832</v>
          </cell>
        </row>
        <row r="573">
          <cell r="A573" t="str">
            <v>67NC</v>
          </cell>
          <cell r="B573">
            <v>10848</v>
          </cell>
        </row>
        <row r="574">
          <cell r="A574" t="str">
            <v>67ND</v>
          </cell>
          <cell r="B574">
            <v>1658</v>
          </cell>
        </row>
        <row r="575">
          <cell r="A575" t="str">
            <v>67NE</v>
          </cell>
          <cell r="B575">
            <v>10</v>
          </cell>
        </row>
        <row r="576">
          <cell r="A576" t="str">
            <v>67NH</v>
          </cell>
          <cell r="B576">
            <v>19692</v>
          </cell>
        </row>
        <row r="577">
          <cell r="A577">
            <v>6811</v>
          </cell>
          <cell r="B577">
            <v>25654</v>
          </cell>
        </row>
        <row r="578">
          <cell r="A578">
            <v>6812</v>
          </cell>
          <cell r="B578">
            <v>23448</v>
          </cell>
        </row>
        <row r="579">
          <cell r="A579">
            <v>6813</v>
          </cell>
          <cell r="B579">
            <v>18601</v>
          </cell>
        </row>
        <row r="580">
          <cell r="A580">
            <v>6814</v>
          </cell>
          <cell r="B580">
            <v>17333</v>
          </cell>
        </row>
        <row r="581">
          <cell r="A581">
            <v>6815</v>
          </cell>
          <cell r="B581">
            <v>11203</v>
          </cell>
        </row>
        <row r="582">
          <cell r="A582">
            <v>6821</v>
          </cell>
          <cell r="B582">
            <v>4516</v>
          </cell>
        </row>
        <row r="583">
          <cell r="A583">
            <v>6822</v>
          </cell>
          <cell r="B583">
            <v>9962</v>
          </cell>
        </row>
        <row r="584">
          <cell r="A584">
            <v>6823</v>
          </cell>
          <cell r="B584">
            <v>7734</v>
          </cell>
        </row>
        <row r="585">
          <cell r="A585">
            <v>6824</v>
          </cell>
          <cell r="B585">
            <v>7844</v>
          </cell>
        </row>
        <row r="586">
          <cell r="A586">
            <v>6825</v>
          </cell>
          <cell r="B586">
            <v>3736</v>
          </cell>
        </row>
        <row r="587">
          <cell r="A587" t="str">
            <v>68NA</v>
          </cell>
          <cell r="B587">
            <v>28466</v>
          </cell>
        </row>
        <row r="588">
          <cell r="A588" t="str">
            <v>68NB</v>
          </cell>
          <cell r="B588">
            <v>8213</v>
          </cell>
        </row>
        <row r="589">
          <cell r="A589" t="str">
            <v>68NC</v>
          </cell>
          <cell r="B589">
            <v>10467</v>
          </cell>
        </row>
        <row r="590">
          <cell r="A590" t="str">
            <v>68ND</v>
          </cell>
          <cell r="B590">
            <v>1320</v>
          </cell>
        </row>
        <row r="591">
          <cell r="A591" t="str">
            <v>68NE</v>
          </cell>
          <cell r="B591">
            <v>64</v>
          </cell>
        </row>
        <row r="592">
          <cell r="A592" t="str">
            <v>68NH</v>
          </cell>
          <cell r="B592">
            <v>27370</v>
          </cell>
        </row>
        <row r="593">
          <cell r="A593">
            <v>6911</v>
          </cell>
          <cell r="B593">
            <v>22860</v>
          </cell>
        </row>
        <row r="594">
          <cell r="A594">
            <v>6912</v>
          </cell>
          <cell r="B594">
            <v>20633</v>
          </cell>
        </row>
        <row r="595">
          <cell r="A595">
            <v>6913</v>
          </cell>
          <cell r="B595">
            <v>14876</v>
          </cell>
        </row>
        <row r="596">
          <cell r="A596">
            <v>6914</v>
          </cell>
          <cell r="B596">
            <v>13817</v>
          </cell>
        </row>
        <row r="597">
          <cell r="A597">
            <v>6915</v>
          </cell>
          <cell r="B597">
            <v>8715</v>
          </cell>
        </row>
        <row r="598">
          <cell r="A598">
            <v>6921</v>
          </cell>
          <cell r="B598">
            <v>3076</v>
          </cell>
        </row>
        <row r="599">
          <cell r="A599">
            <v>6922</v>
          </cell>
          <cell r="B599">
            <v>5147</v>
          </cell>
        </row>
        <row r="600">
          <cell r="A600">
            <v>6923</v>
          </cell>
          <cell r="B600">
            <v>3565</v>
          </cell>
        </row>
        <row r="601">
          <cell r="A601">
            <v>6924</v>
          </cell>
          <cell r="B601">
            <v>3490</v>
          </cell>
        </row>
        <row r="602">
          <cell r="A602">
            <v>6925</v>
          </cell>
          <cell r="B602">
            <v>1740</v>
          </cell>
        </row>
        <row r="603">
          <cell r="A603" t="str">
            <v>69NA</v>
          </cell>
          <cell r="B603">
            <v>21329</v>
          </cell>
        </row>
        <row r="604">
          <cell r="A604" t="str">
            <v>69NB</v>
          </cell>
          <cell r="B604">
            <v>9252</v>
          </cell>
        </row>
        <row r="605">
          <cell r="A605" t="str">
            <v>69NC</v>
          </cell>
          <cell r="B605">
            <v>16162</v>
          </cell>
        </row>
        <row r="606">
          <cell r="A606" t="str">
            <v>69ND</v>
          </cell>
          <cell r="B606">
            <v>2648</v>
          </cell>
        </row>
        <row r="607">
          <cell r="A607" t="str">
            <v>69NE</v>
          </cell>
          <cell r="B607">
            <v>150</v>
          </cell>
        </row>
        <row r="608">
          <cell r="A608" t="str">
            <v>69NH</v>
          </cell>
          <cell r="B608">
            <v>51942</v>
          </cell>
        </row>
        <row r="609">
          <cell r="A609" t="str">
            <v>6A11</v>
          </cell>
          <cell r="B609">
            <v>676</v>
          </cell>
        </row>
        <row r="610">
          <cell r="A610" t="str">
            <v>6A12</v>
          </cell>
          <cell r="B610">
            <v>1277</v>
          </cell>
        </row>
        <row r="611">
          <cell r="A611" t="str">
            <v>6A13</v>
          </cell>
          <cell r="B611">
            <v>913</v>
          </cell>
        </row>
        <row r="612">
          <cell r="A612" t="str">
            <v>6A14</v>
          </cell>
          <cell r="B612">
            <v>980</v>
          </cell>
        </row>
        <row r="613">
          <cell r="A613" t="str">
            <v>6A15</v>
          </cell>
          <cell r="B613">
            <v>598</v>
          </cell>
        </row>
        <row r="614">
          <cell r="A614" t="str">
            <v>6A21</v>
          </cell>
          <cell r="B614">
            <v>196</v>
          </cell>
        </row>
        <row r="615">
          <cell r="A615" t="str">
            <v>6A22</v>
          </cell>
          <cell r="B615">
            <v>711</v>
          </cell>
        </row>
        <row r="616">
          <cell r="A616" t="str">
            <v>6A23</v>
          </cell>
          <cell r="B616">
            <v>530</v>
          </cell>
        </row>
        <row r="617">
          <cell r="A617" t="str">
            <v>6A24</v>
          </cell>
          <cell r="B617">
            <v>669</v>
          </cell>
        </row>
        <row r="618">
          <cell r="A618" t="str">
            <v>6A25</v>
          </cell>
          <cell r="B618">
            <v>272</v>
          </cell>
        </row>
        <row r="619">
          <cell r="A619" t="str">
            <v>6B11</v>
          </cell>
          <cell r="B619">
            <v>2109</v>
          </cell>
        </row>
        <row r="620">
          <cell r="A620" t="str">
            <v>6B12</v>
          </cell>
          <cell r="B620">
            <v>2928</v>
          </cell>
        </row>
        <row r="621">
          <cell r="A621" t="str">
            <v>6B13</v>
          </cell>
          <cell r="B621">
            <v>1729</v>
          </cell>
        </row>
        <row r="622">
          <cell r="A622" t="str">
            <v>6B14</v>
          </cell>
          <cell r="B622">
            <v>1766</v>
          </cell>
        </row>
        <row r="623">
          <cell r="A623" t="str">
            <v>6B15</v>
          </cell>
          <cell r="B623">
            <v>1152</v>
          </cell>
        </row>
        <row r="624">
          <cell r="A624" t="str">
            <v>6B21</v>
          </cell>
          <cell r="B624">
            <v>606</v>
          </cell>
        </row>
        <row r="625">
          <cell r="A625" t="str">
            <v>6B22</v>
          </cell>
          <cell r="B625">
            <v>1140</v>
          </cell>
        </row>
        <row r="626">
          <cell r="A626" t="str">
            <v>6B23</v>
          </cell>
          <cell r="B626">
            <v>689</v>
          </cell>
        </row>
        <row r="627">
          <cell r="A627" t="str">
            <v>6B24</v>
          </cell>
          <cell r="B627">
            <v>721</v>
          </cell>
        </row>
        <row r="628">
          <cell r="A628" t="str">
            <v>6B25</v>
          </cell>
          <cell r="B628">
            <v>367</v>
          </cell>
        </row>
        <row r="629">
          <cell r="A629" t="str">
            <v>6C11</v>
          </cell>
          <cell r="B629">
            <v>9096</v>
          </cell>
        </row>
        <row r="630">
          <cell r="A630" t="str">
            <v>6C12</v>
          </cell>
          <cell r="B630">
            <v>8897</v>
          </cell>
        </row>
        <row r="631">
          <cell r="A631" t="str">
            <v>6C13</v>
          </cell>
          <cell r="B631">
            <v>4517</v>
          </cell>
        </row>
        <row r="632">
          <cell r="A632" t="str">
            <v>6C14</v>
          </cell>
          <cell r="B632">
            <v>4877</v>
          </cell>
        </row>
        <row r="633">
          <cell r="A633" t="str">
            <v>6C15</v>
          </cell>
          <cell r="B633">
            <v>3248</v>
          </cell>
        </row>
        <row r="634">
          <cell r="A634" t="str">
            <v>6C21</v>
          </cell>
          <cell r="B634">
            <v>2709</v>
          </cell>
        </row>
        <row r="635">
          <cell r="A635" t="str">
            <v>6C22</v>
          </cell>
          <cell r="B635">
            <v>4005</v>
          </cell>
        </row>
        <row r="636">
          <cell r="A636" t="str">
            <v>6C23</v>
          </cell>
          <cell r="B636">
            <v>2262</v>
          </cell>
        </row>
        <row r="637">
          <cell r="A637" t="str">
            <v>6C24</v>
          </cell>
          <cell r="B637">
            <v>2232</v>
          </cell>
        </row>
        <row r="638">
          <cell r="A638" t="str">
            <v>6C25</v>
          </cell>
          <cell r="B638">
            <v>1320</v>
          </cell>
        </row>
        <row r="639">
          <cell r="A639">
            <v>7011</v>
          </cell>
          <cell r="B639">
            <v>2794</v>
          </cell>
        </row>
        <row r="640">
          <cell r="A640">
            <v>7012</v>
          </cell>
          <cell r="B640">
            <v>2498</v>
          </cell>
        </row>
        <row r="641">
          <cell r="A641">
            <v>7013</v>
          </cell>
          <cell r="B641">
            <v>2372</v>
          </cell>
        </row>
        <row r="642">
          <cell r="A642">
            <v>7014</v>
          </cell>
          <cell r="B642">
            <v>2269</v>
          </cell>
        </row>
        <row r="643">
          <cell r="A643">
            <v>7015</v>
          </cell>
          <cell r="B643">
            <v>1523</v>
          </cell>
        </row>
        <row r="644">
          <cell r="A644">
            <v>7021</v>
          </cell>
          <cell r="B644">
            <v>1043</v>
          </cell>
        </row>
        <row r="645">
          <cell r="A645">
            <v>7022</v>
          </cell>
          <cell r="B645">
            <v>4483</v>
          </cell>
        </row>
        <row r="646">
          <cell r="A646">
            <v>7023</v>
          </cell>
          <cell r="B646">
            <v>4821</v>
          </cell>
        </row>
        <row r="647">
          <cell r="A647">
            <v>7024</v>
          </cell>
          <cell r="B647">
            <v>5396</v>
          </cell>
        </row>
        <row r="648">
          <cell r="A648">
            <v>7025</v>
          </cell>
          <cell r="B648">
            <v>2023</v>
          </cell>
        </row>
        <row r="649">
          <cell r="A649" t="str">
            <v>70NA</v>
          </cell>
          <cell r="B649">
            <v>1732</v>
          </cell>
        </row>
        <row r="650">
          <cell r="A650" t="str">
            <v>70NB</v>
          </cell>
          <cell r="B650">
            <v>294</v>
          </cell>
        </row>
        <row r="651">
          <cell r="A651" t="str">
            <v>70NC</v>
          </cell>
          <cell r="B651">
            <v>34</v>
          </cell>
        </row>
        <row r="652">
          <cell r="A652" t="str">
            <v>70ND</v>
          </cell>
          <cell r="B652">
            <v>1</v>
          </cell>
        </row>
        <row r="653">
          <cell r="A653" t="str">
            <v>70NF</v>
          </cell>
          <cell r="B653">
            <v>993</v>
          </cell>
        </row>
        <row r="654">
          <cell r="A654" t="str">
            <v>70NG</v>
          </cell>
          <cell r="B654">
            <v>1755</v>
          </cell>
        </row>
        <row r="655">
          <cell r="A655" t="str">
            <v>70NH</v>
          </cell>
          <cell r="B655">
            <v>212</v>
          </cell>
        </row>
        <row r="656">
          <cell r="A656" t="str">
            <v>70NI</v>
          </cell>
          <cell r="B656">
            <v>940</v>
          </cell>
        </row>
        <row r="657">
          <cell r="A657">
            <v>7111</v>
          </cell>
          <cell r="B657">
            <v>2895</v>
          </cell>
        </row>
        <row r="658">
          <cell r="A658">
            <v>7112</v>
          </cell>
          <cell r="B658">
            <v>2412</v>
          </cell>
        </row>
        <row r="659">
          <cell r="A659">
            <v>7113</v>
          </cell>
          <cell r="B659">
            <v>2398</v>
          </cell>
        </row>
        <row r="660">
          <cell r="A660">
            <v>7114</v>
          </cell>
          <cell r="B660">
            <v>1876</v>
          </cell>
        </row>
        <row r="661">
          <cell r="A661">
            <v>7115</v>
          </cell>
          <cell r="B661">
            <v>1247</v>
          </cell>
        </row>
        <row r="662">
          <cell r="A662">
            <v>7121</v>
          </cell>
          <cell r="B662">
            <v>968</v>
          </cell>
        </row>
        <row r="663">
          <cell r="A663">
            <v>7122</v>
          </cell>
          <cell r="B663">
            <v>3678</v>
          </cell>
        </row>
        <row r="664">
          <cell r="A664">
            <v>7123</v>
          </cell>
          <cell r="B664">
            <v>3641</v>
          </cell>
        </row>
        <row r="665">
          <cell r="A665">
            <v>7124</v>
          </cell>
          <cell r="B665">
            <v>4108</v>
          </cell>
        </row>
        <row r="666">
          <cell r="A666">
            <v>7125</v>
          </cell>
          <cell r="B666">
            <v>1608</v>
          </cell>
        </row>
        <row r="667">
          <cell r="A667" t="str">
            <v>71NA</v>
          </cell>
          <cell r="B667">
            <v>1875</v>
          </cell>
        </row>
        <row r="668">
          <cell r="A668" t="str">
            <v>71NB</v>
          </cell>
          <cell r="B668">
            <v>480</v>
          </cell>
        </row>
        <row r="669">
          <cell r="A669" t="str">
            <v>71NC</v>
          </cell>
          <cell r="B669">
            <v>95</v>
          </cell>
        </row>
        <row r="670">
          <cell r="A670" t="str">
            <v>71NF</v>
          </cell>
          <cell r="B670">
            <v>8</v>
          </cell>
        </row>
        <row r="671">
          <cell r="A671" t="str">
            <v>71NH</v>
          </cell>
          <cell r="B671">
            <v>563</v>
          </cell>
        </row>
        <row r="672">
          <cell r="A672" t="str">
            <v>71NI</v>
          </cell>
          <cell r="B672">
            <v>707</v>
          </cell>
        </row>
        <row r="673">
          <cell r="A673">
            <v>7211</v>
          </cell>
          <cell r="B673">
            <v>8408</v>
          </cell>
        </row>
        <row r="674">
          <cell r="A674">
            <v>7212</v>
          </cell>
          <cell r="B674">
            <v>7099</v>
          </cell>
        </row>
        <row r="675">
          <cell r="A675">
            <v>7213</v>
          </cell>
          <cell r="B675">
            <v>8266</v>
          </cell>
        </row>
        <row r="676">
          <cell r="A676">
            <v>7214</v>
          </cell>
          <cell r="B676">
            <v>6640</v>
          </cell>
        </row>
        <row r="677">
          <cell r="A677">
            <v>7215</v>
          </cell>
          <cell r="B677">
            <v>4014</v>
          </cell>
        </row>
        <row r="678">
          <cell r="A678">
            <v>7221</v>
          </cell>
          <cell r="B678">
            <v>1612</v>
          </cell>
        </row>
        <row r="679">
          <cell r="A679">
            <v>7222</v>
          </cell>
          <cell r="B679">
            <v>6447</v>
          </cell>
        </row>
        <row r="680">
          <cell r="A680">
            <v>7223</v>
          </cell>
          <cell r="B680">
            <v>6597</v>
          </cell>
        </row>
        <row r="681">
          <cell r="A681">
            <v>7224</v>
          </cell>
          <cell r="B681">
            <v>7153</v>
          </cell>
        </row>
        <row r="682">
          <cell r="A682">
            <v>7225</v>
          </cell>
          <cell r="B682">
            <v>2973</v>
          </cell>
        </row>
        <row r="683">
          <cell r="A683" t="str">
            <v>72NA</v>
          </cell>
          <cell r="B683">
            <v>2242</v>
          </cell>
        </row>
        <row r="684">
          <cell r="A684" t="str">
            <v>72NB</v>
          </cell>
          <cell r="B684">
            <v>567</v>
          </cell>
        </row>
        <row r="685">
          <cell r="A685" t="str">
            <v>72NC</v>
          </cell>
          <cell r="B685">
            <v>198</v>
          </cell>
        </row>
        <row r="686">
          <cell r="A686" t="str">
            <v>72ND</v>
          </cell>
          <cell r="B686">
            <v>2</v>
          </cell>
        </row>
        <row r="687">
          <cell r="A687" t="str">
            <v>72NF</v>
          </cell>
          <cell r="B687">
            <v>2</v>
          </cell>
        </row>
        <row r="688">
          <cell r="A688" t="str">
            <v>72NH</v>
          </cell>
          <cell r="B688">
            <v>5814</v>
          </cell>
        </row>
        <row r="689">
          <cell r="A689">
            <v>7311</v>
          </cell>
          <cell r="B689">
            <v>4720</v>
          </cell>
        </row>
        <row r="690">
          <cell r="A690">
            <v>7312</v>
          </cell>
          <cell r="B690">
            <v>3669</v>
          </cell>
        </row>
        <row r="691">
          <cell r="A691">
            <v>7313</v>
          </cell>
          <cell r="B691">
            <v>3549</v>
          </cell>
        </row>
        <row r="692">
          <cell r="A692">
            <v>7314</v>
          </cell>
          <cell r="B692">
            <v>3152</v>
          </cell>
        </row>
        <row r="693">
          <cell r="A693">
            <v>7315</v>
          </cell>
          <cell r="B693">
            <v>1997</v>
          </cell>
        </row>
        <row r="694">
          <cell r="A694">
            <v>7321</v>
          </cell>
          <cell r="B694">
            <v>1127</v>
          </cell>
        </row>
        <row r="695">
          <cell r="A695">
            <v>7322</v>
          </cell>
          <cell r="B695">
            <v>3983</v>
          </cell>
        </row>
        <row r="696">
          <cell r="A696">
            <v>7323</v>
          </cell>
          <cell r="B696">
            <v>3410</v>
          </cell>
        </row>
        <row r="697">
          <cell r="A697">
            <v>7324</v>
          </cell>
          <cell r="B697">
            <v>3387</v>
          </cell>
        </row>
        <row r="698">
          <cell r="A698">
            <v>7325</v>
          </cell>
          <cell r="B698">
            <v>1290</v>
          </cell>
        </row>
        <row r="699">
          <cell r="A699" t="str">
            <v>73NA</v>
          </cell>
          <cell r="B699">
            <v>2619</v>
          </cell>
        </row>
        <row r="700">
          <cell r="A700" t="str">
            <v>73NB</v>
          </cell>
          <cell r="B700">
            <v>608</v>
          </cell>
        </row>
        <row r="701">
          <cell r="A701" t="str">
            <v>73NC</v>
          </cell>
          <cell r="B701">
            <v>231</v>
          </cell>
        </row>
        <row r="702">
          <cell r="A702" t="str">
            <v>73ND</v>
          </cell>
          <cell r="B702">
            <v>2</v>
          </cell>
        </row>
        <row r="703">
          <cell r="A703" t="str">
            <v>73NE</v>
          </cell>
          <cell r="B703">
            <v>3</v>
          </cell>
        </row>
        <row r="704">
          <cell r="A704" t="str">
            <v>73NF</v>
          </cell>
          <cell r="B704">
            <v>16</v>
          </cell>
        </row>
        <row r="705">
          <cell r="A705" t="str">
            <v>73NH</v>
          </cell>
          <cell r="B705">
            <v>3191</v>
          </cell>
        </row>
        <row r="706">
          <cell r="A706">
            <v>7411</v>
          </cell>
          <cell r="B706">
            <v>7094</v>
          </cell>
        </row>
        <row r="707">
          <cell r="A707">
            <v>7412</v>
          </cell>
          <cell r="B707">
            <v>6283</v>
          </cell>
        </row>
        <row r="708">
          <cell r="A708">
            <v>7413</v>
          </cell>
          <cell r="B708">
            <v>5459</v>
          </cell>
        </row>
        <row r="709">
          <cell r="A709">
            <v>7414</v>
          </cell>
          <cell r="B709">
            <v>4894</v>
          </cell>
        </row>
        <row r="710">
          <cell r="A710">
            <v>7415</v>
          </cell>
          <cell r="B710">
            <v>2744</v>
          </cell>
        </row>
        <row r="711">
          <cell r="A711">
            <v>7421</v>
          </cell>
          <cell r="B711">
            <v>1843</v>
          </cell>
        </row>
        <row r="712">
          <cell r="A712">
            <v>7422</v>
          </cell>
          <cell r="B712">
            <v>7152</v>
          </cell>
        </row>
        <row r="713">
          <cell r="A713">
            <v>7423</v>
          </cell>
          <cell r="B713">
            <v>6741</v>
          </cell>
        </row>
        <row r="714">
          <cell r="A714">
            <v>7424</v>
          </cell>
          <cell r="B714">
            <v>6735</v>
          </cell>
        </row>
        <row r="715">
          <cell r="A715">
            <v>7425</v>
          </cell>
          <cell r="B715">
            <v>2353</v>
          </cell>
        </row>
        <row r="716">
          <cell r="A716" t="str">
            <v>74NA</v>
          </cell>
          <cell r="B716">
            <v>2367</v>
          </cell>
        </row>
        <row r="717">
          <cell r="A717" t="str">
            <v>74NB</v>
          </cell>
          <cell r="B717">
            <v>478</v>
          </cell>
        </row>
        <row r="718">
          <cell r="A718" t="str">
            <v>74NC</v>
          </cell>
          <cell r="B718">
            <v>343</v>
          </cell>
        </row>
        <row r="719">
          <cell r="A719" t="str">
            <v>74ND</v>
          </cell>
          <cell r="B719">
            <v>48</v>
          </cell>
        </row>
        <row r="720">
          <cell r="A720" t="str">
            <v>74NE</v>
          </cell>
          <cell r="B720">
            <v>1</v>
          </cell>
        </row>
        <row r="721">
          <cell r="A721" t="str">
            <v>74NF</v>
          </cell>
          <cell r="B721">
            <v>1083</v>
          </cell>
        </row>
        <row r="722">
          <cell r="A722" t="str">
            <v>74NH</v>
          </cell>
          <cell r="B722">
            <v>8165</v>
          </cell>
        </row>
        <row r="723">
          <cell r="A723">
            <v>7511</v>
          </cell>
          <cell r="B723">
            <v>8712</v>
          </cell>
        </row>
        <row r="724">
          <cell r="A724">
            <v>7512</v>
          </cell>
          <cell r="B724">
            <v>7633</v>
          </cell>
        </row>
        <row r="725">
          <cell r="A725">
            <v>7513</v>
          </cell>
          <cell r="B725">
            <v>7076</v>
          </cell>
        </row>
        <row r="726">
          <cell r="A726">
            <v>7514</v>
          </cell>
          <cell r="B726">
            <v>6200</v>
          </cell>
        </row>
        <row r="727">
          <cell r="A727">
            <v>7515</v>
          </cell>
          <cell r="B727">
            <v>3949</v>
          </cell>
        </row>
        <row r="728">
          <cell r="A728">
            <v>7521</v>
          </cell>
          <cell r="B728">
            <v>2516</v>
          </cell>
        </row>
        <row r="729">
          <cell r="A729">
            <v>7522</v>
          </cell>
          <cell r="B729">
            <v>9082</v>
          </cell>
        </row>
        <row r="730">
          <cell r="A730">
            <v>7523</v>
          </cell>
          <cell r="B730">
            <v>8100</v>
          </cell>
        </row>
        <row r="731">
          <cell r="A731">
            <v>7524</v>
          </cell>
          <cell r="B731">
            <v>8196</v>
          </cell>
        </row>
        <row r="732">
          <cell r="A732">
            <v>7525</v>
          </cell>
          <cell r="B732">
            <v>3026</v>
          </cell>
        </row>
        <row r="733">
          <cell r="A733" t="str">
            <v>75NA</v>
          </cell>
          <cell r="B733">
            <v>3708</v>
          </cell>
        </row>
        <row r="734">
          <cell r="A734" t="str">
            <v>75NB</v>
          </cell>
          <cell r="B734">
            <v>484</v>
          </cell>
        </row>
        <row r="735">
          <cell r="A735" t="str">
            <v>75NC</v>
          </cell>
          <cell r="B735">
            <v>616</v>
          </cell>
        </row>
        <row r="736">
          <cell r="A736" t="str">
            <v>75ND</v>
          </cell>
          <cell r="B736">
            <v>38</v>
          </cell>
        </row>
        <row r="737">
          <cell r="A737" t="str">
            <v>75NH</v>
          </cell>
          <cell r="B737">
            <v>10563</v>
          </cell>
        </row>
        <row r="738">
          <cell r="A738">
            <v>7611</v>
          </cell>
          <cell r="B738">
            <v>12639</v>
          </cell>
        </row>
        <row r="739">
          <cell r="A739">
            <v>7612</v>
          </cell>
          <cell r="B739">
            <v>8417</v>
          </cell>
        </row>
        <row r="740">
          <cell r="A740">
            <v>7613</v>
          </cell>
          <cell r="B740">
            <v>8020</v>
          </cell>
        </row>
        <row r="741">
          <cell r="A741">
            <v>7614</v>
          </cell>
          <cell r="B741">
            <v>6320</v>
          </cell>
        </row>
        <row r="742">
          <cell r="A742">
            <v>7615</v>
          </cell>
          <cell r="B742">
            <v>3697</v>
          </cell>
        </row>
        <row r="743">
          <cell r="A743">
            <v>7621</v>
          </cell>
          <cell r="B743">
            <v>3860</v>
          </cell>
        </row>
        <row r="744">
          <cell r="A744">
            <v>7622</v>
          </cell>
          <cell r="B744">
            <v>11430</v>
          </cell>
        </row>
        <row r="745">
          <cell r="A745">
            <v>7623</v>
          </cell>
          <cell r="B745">
            <v>10365</v>
          </cell>
        </row>
        <row r="746">
          <cell r="A746">
            <v>7624</v>
          </cell>
          <cell r="B746">
            <v>10676</v>
          </cell>
        </row>
        <row r="747">
          <cell r="A747">
            <v>7625</v>
          </cell>
          <cell r="B747">
            <v>4129</v>
          </cell>
        </row>
        <row r="748">
          <cell r="A748" t="str">
            <v>76NA</v>
          </cell>
          <cell r="B748">
            <v>13463</v>
          </cell>
        </row>
        <row r="749">
          <cell r="A749" t="str">
            <v>76NB</v>
          </cell>
          <cell r="B749">
            <v>2022</v>
          </cell>
        </row>
        <row r="750">
          <cell r="A750" t="str">
            <v>76NC</v>
          </cell>
          <cell r="B750">
            <v>3315</v>
          </cell>
        </row>
        <row r="751">
          <cell r="A751" t="str">
            <v>76ND</v>
          </cell>
          <cell r="B751">
            <v>217</v>
          </cell>
        </row>
        <row r="752">
          <cell r="A752" t="str">
            <v>76NE</v>
          </cell>
          <cell r="B752">
            <v>16</v>
          </cell>
        </row>
        <row r="753">
          <cell r="A753" t="str">
            <v>76NG</v>
          </cell>
          <cell r="B753">
            <v>1</v>
          </cell>
        </row>
        <row r="754">
          <cell r="A754" t="str">
            <v>76NH</v>
          </cell>
          <cell r="B754">
            <v>2311</v>
          </cell>
        </row>
        <row r="755">
          <cell r="A755">
            <v>7711</v>
          </cell>
          <cell r="B755">
            <v>48826</v>
          </cell>
        </row>
        <row r="756">
          <cell r="A756">
            <v>7712</v>
          </cell>
          <cell r="B756">
            <v>43533</v>
          </cell>
        </row>
        <row r="757">
          <cell r="A757">
            <v>7713</v>
          </cell>
          <cell r="B757">
            <v>37830</v>
          </cell>
        </row>
        <row r="758">
          <cell r="A758">
            <v>7714</v>
          </cell>
          <cell r="B758">
            <v>31176</v>
          </cell>
        </row>
        <row r="759">
          <cell r="A759">
            <v>7715</v>
          </cell>
          <cell r="B759">
            <v>17659</v>
          </cell>
        </row>
        <row r="760">
          <cell r="A760">
            <v>7721</v>
          </cell>
          <cell r="B760">
            <v>8582</v>
          </cell>
        </row>
        <row r="761">
          <cell r="A761">
            <v>7722</v>
          </cell>
          <cell r="B761">
            <v>20271</v>
          </cell>
        </row>
        <row r="762">
          <cell r="A762">
            <v>7723</v>
          </cell>
          <cell r="B762">
            <v>15923</v>
          </cell>
        </row>
        <row r="763">
          <cell r="A763">
            <v>7724</v>
          </cell>
          <cell r="B763">
            <v>14736</v>
          </cell>
        </row>
        <row r="764">
          <cell r="A764">
            <v>7725</v>
          </cell>
          <cell r="B764">
            <v>5826</v>
          </cell>
        </row>
        <row r="765">
          <cell r="A765" t="str">
            <v>77NA</v>
          </cell>
          <cell r="B765">
            <v>25633</v>
          </cell>
        </row>
        <row r="766">
          <cell r="A766" t="str">
            <v>77NB</v>
          </cell>
          <cell r="B766">
            <v>6161</v>
          </cell>
        </row>
        <row r="767">
          <cell r="A767" t="str">
            <v>77NC</v>
          </cell>
          <cell r="B767">
            <v>11794</v>
          </cell>
        </row>
        <row r="768">
          <cell r="A768" t="str">
            <v>77ND</v>
          </cell>
          <cell r="B768">
            <v>1067</v>
          </cell>
        </row>
        <row r="769">
          <cell r="A769" t="str">
            <v>77NE</v>
          </cell>
          <cell r="B769">
            <v>16</v>
          </cell>
        </row>
        <row r="770">
          <cell r="A770" t="str">
            <v>77NH</v>
          </cell>
          <cell r="B770">
            <v>25511</v>
          </cell>
        </row>
        <row r="771">
          <cell r="A771">
            <v>7811</v>
          </cell>
          <cell r="B771">
            <v>35669</v>
          </cell>
        </row>
        <row r="772">
          <cell r="A772">
            <v>7812</v>
          </cell>
          <cell r="B772">
            <v>34846</v>
          </cell>
        </row>
        <row r="773">
          <cell r="A773">
            <v>7813</v>
          </cell>
          <cell r="B773">
            <v>23194</v>
          </cell>
        </row>
        <row r="774">
          <cell r="A774">
            <v>7814</v>
          </cell>
          <cell r="B774">
            <v>21612</v>
          </cell>
        </row>
        <row r="775">
          <cell r="A775">
            <v>7815</v>
          </cell>
          <cell r="B775">
            <v>12181</v>
          </cell>
        </row>
        <row r="776">
          <cell r="A776">
            <v>7821</v>
          </cell>
          <cell r="B776">
            <v>3500</v>
          </cell>
        </row>
        <row r="777">
          <cell r="A777">
            <v>7822</v>
          </cell>
          <cell r="B777">
            <v>7370</v>
          </cell>
        </row>
        <row r="778">
          <cell r="A778">
            <v>7823</v>
          </cell>
          <cell r="B778">
            <v>5209</v>
          </cell>
        </row>
        <row r="779">
          <cell r="A779">
            <v>7824</v>
          </cell>
          <cell r="B779">
            <v>4707</v>
          </cell>
        </row>
        <row r="780">
          <cell r="A780">
            <v>7825</v>
          </cell>
          <cell r="B780">
            <v>1735</v>
          </cell>
        </row>
        <row r="781">
          <cell r="A781" t="str">
            <v>78NA</v>
          </cell>
          <cell r="B781">
            <v>20182</v>
          </cell>
        </row>
        <row r="782">
          <cell r="A782" t="str">
            <v>78NB</v>
          </cell>
          <cell r="B782">
            <v>4124</v>
          </cell>
        </row>
        <row r="783">
          <cell r="A783" t="str">
            <v>78NC</v>
          </cell>
          <cell r="B783">
            <v>8686</v>
          </cell>
        </row>
        <row r="784">
          <cell r="A784" t="str">
            <v>78ND</v>
          </cell>
          <cell r="B784">
            <v>371</v>
          </cell>
        </row>
        <row r="785">
          <cell r="A785" t="str">
            <v>78NE</v>
          </cell>
          <cell r="B785">
            <v>45</v>
          </cell>
        </row>
        <row r="786">
          <cell r="A786" t="str">
            <v>78NH</v>
          </cell>
          <cell r="B786">
            <v>26376</v>
          </cell>
        </row>
        <row r="787">
          <cell r="A787">
            <v>7911</v>
          </cell>
          <cell r="B787">
            <v>14819</v>
          </cell>
        </row>
        <row r="788">
          <cell r="A788">
            <v>7912</v>
          </cell>
          <cell r="B788">
            <v>12305</v>
          </cell>
        </row>
        <row r="789">
          <cell r="A789">
            <v>7913</v>
          </cell>
          <cell r="B789">
            <v>6788</v>
          </cell>
        </row>
        <row r="790">
          <cell r="A790">
            <v>7914</v>
          </cell>
          <cell r="B790">
            <v>5436</v>
          </cell>
        </row>
        <row r="791">
          <cell r="A791">
            <v>7915</v>
          </cell>
          <cell r="B791">
            <v>2957</v>
          </cell>
        </row>
        <row r="792">
          <cell r="A792">
            <v>7921</v>
          </cell>
          <cell r="B792">
            <v>2808</v>
          </cell>
        </row>
        <row r="793">
          <cell r="A793">
            <v>7922</v>
          </cell>
          <cell r="B793">
            <v>3658</v>
          </cell>
        </row>
        <row r="794">
          <cell r="A794">
            <v>7923</v>
          </cell>
          <cell r="B794">
            <v>1778</v>
          </cell>
        </row>
        <row r="795">
          <cell r="A795">
            <v>7924</v>
          </cell>
          <cell r="B795">
            <v>1557</v>
          </cell>
        </row>
        <row r="796">
          <cell r="A796">
            <v>7925</v>
          </cell>
          <cell r="B796">
            <v>587</v>
          </cell>
        </row>
        <row r="797">
          <cell r="A797" t="str">
            <v>79NA</v>
          </cell>
          <cell r="B797">
            <v>667</v>
          </cell>
        </row>
        <row r="798">
          <cell r="A798" t="str">
            <v>79NB</v>
          </cell>
          <cell r="B798">
            <v>111</v>
          </cell>
        </row>
        <row r="799">
          <cell r="A799" t="str">
            <v>79NC</v>
          </cell>
          <cell r="B799">
            <v>67</v>
          </cell>
        </row>
        <row r="800">
          <cell r="A800" t="str">
            <v>79ND</v>
          </cell>
          <cell r="B800">
            <v>20</v>
          </cell>
        </row>
        <row r="801">
          <cell r="A801" t="str">
            <v>79NE</v>
          </cell>
          <cell r="B801">
            <v>9</v>
          </cell>
        </row>
        <row r="802">
          <cell r="A802" t="str">
            <v>79NH</v>
          </cell>
          <cell r="B802">
            <v>64278</v>
          </cell>
        </row>
        <row r="803">
          <cell r="A803">
            <v>8011</v>
          </cell>
          <cell r="B803">
            <v>1900</v>
          </cell>
        </row>
        <row r="804">
          <cell r="A804">
            <v>8012</v>
          </cell>
          <cell r="B804">
            <v>1399</v>
          </cell>
        </row>
        <row r="805">
          <cell r="A805">
            <v>8013</v>
          </cell>
          <cell r="B805">
            <v>930</v>
          </cell>
        </row>
        <row r="806">
          <cell r="A806">
            <v>8014</v>
          </cell>
          <cell r="B806">
            <v>1068</v>
          </cell>
        </row>
        <row r="807">
          <cell r="A807">
            <v>8015</v>
          </cell>
          <cell r="B807">
            <v>1023</v>
          </cell>
        </row>
        <row r="808">
          <cell r="A808">
            <v>8021</v>
          </cell>
          <cell r="B808">
            <v>314</v>
          </cell>
        </row>
        <row r="809">
          <cell r="A809">
            <v>8022</v>
          </cell>
          <cell r="B809">
            <v>717</v>
          </cell>
        </row>
        <row r="810">
          <cell r="A810">
            <v>8023</v>
          </cell>
          <cell r="B810">
            <v>684</v>
          </cell>
        </row>
        <row r="811">
          <cell r="A811">
            <v>8024</v>
          </cell>
          <cell r="B811">
            <v>877</v>
          </cell>
        </row>
        <row r="812">
          <cell r="A812">
            <v>8025</v>
          </cell>
          <cell r="B812">
            <v>804</v>
          </cell>
        </row>
        <row r="813">
          <cell r="A813" t="str">
            <v>80NA</v>
          </cell>
          <cell r="B813">
            <v>932</v>
          </cell>
        </row>
        <row r="814">
          <cell r="A814" t="str">
            <v>80NB</v>
          </cell>
          <cell r="B814">
            <v>163</v>
          </cell>
        </row>
        <row r="815">
          <cell r="A815" t="str">
            <v>80NC</v>
          </cell>
          <cell r="B815">
            <v>13</v>
          </cell>
        </row>
        <row r="816">
          <cell r="A816" t="str">
            <v>80ND</v>
          </cell>
          <cell r="B816">
            <v>1</v>
          </cell>
        </row>
        <row r="817">
          <cell r="A817" t="str">
            <v>80NF</v>
          </cell>
          <cell r="B817">
            <v>8116</v>
          </cell>
        </row>
        <row r="818">
          <cell r="A818" t="str">
            <v>80NG</v>
          </cell>
          <cell r="B818">
            <v>4270</v>
          </cell>
        </row>
        <row r="819">
          <cell r="A819" t="str">
            <v>80NH</v>
          </cell>
          <cell r="B819">
            <v>119</v>
          </cell>
        </row>
        <row r="820">
          <cell r="A820" t="str">
            <v>80NI</v>
          </cell>
          <cell r="B820">
            <v>346</v>
          </cell>
        </row>
        <row r="821">
          <cell r="A821">
            <v>8111</v>
          </cell>
          <cell r="B821">
            <v>2048</v>
          </cell>
        </row>
        <row r="822">
          <cell r="A822">
            <v>8112</v>
          </cell>
          <cell r="B822">
            <v>1396</v>
          </cell>
        </row>
        <row r="823">
          <cell r="A823">
            <v>8113</v>
          </cell>
          <cell r="B823">
            <v>887</v>
          </cell>
        </row>
        <row r="824">
          <cell r="A824">
            <v>8114</v>
          </cell>
          <cell r="B824">
            <v>1008</v>
          </cell>
        </row>
        <row r="825">
          <cell r="A825">
            <v>8115</v>
          </cell>
          <cell r="B825">
            <v>954</v>
          </cell>
        </row>
        <row r="826">
          <cell r="A826">
            <v>8121</v>
          </cell>
          <cell r="B826">
            <v>360</v>
          </cell>
        </row>
        <row r="827">
          <cell r="A827">
            <v>8122</v>
          </cell>
          <cell r="B827">
            <v>856</v>
          </cell>
        </row>
        <row r="828">
          <cell r="A828">
            <v>8123</v>
          </cell>
          <cell r="B828">
            <v>732</v>
          </cell>
        </row>
        <row r="829">
          <cell r="A829">
            <v>8124</v>
          </cell>
          <cell r="B829">
            <v>871</v>
          </cell>
        </row>
        <row r="830">
          <cell r="A830">
            <v>8125</v>
          </cell>
          <cell r="B830">
            <v>669</v>
          </cell>
        </row>
        <row r="831">
          <cell r="A831" t="str">
            <v>81NA</v>
          </cell>
          <cell r="B831">
            <v>1262</v>
          </cell>
        </row>
        <row r="832">
          <cell r="A832" t="str">
            <v>81NB</v>
          </cell>
          <cell r="B832">
            <v>709</v>
          </cell>
        </row>
        <row r="833">
          <cell r="A833" t="str">
            <v>81NC</v>
          </cell>
          <cell r="B833">
            <v>65</v>
          </cell>
        </row>
        <row r="834">
          <cell r="A834" t="str">
            <v>81NF</v>
          </cell>
          <cell r="B834">
            <v>45</v>
          </cell>
        </row>
        <row r="835">
          <cell r="A835" t="str">
            <v>81NH</v>
          </cell>
          <cell r="B835">
            <v>169</v>
          </cell>
        </row>
        <row r="836">
          <cell r="A836" t="str">
            <v>81NI</v>
          </cell>
          <cell r="B836">
            <v>319</v>
          </cell>
        </row>
        <row r="837">
          <cell r="A837">
            <v>8211</v>
          </cell>
          <cell r="B837">
            <v>9712</v>
          </cell>
        </row>
        <row r="838">
          <cell r="A838">
            <v>8212</v>
          </cell>
          <cell r="B838">
            <v>6501</v>
          </cell>
        </row>
        <row r="839">
          <cell r="A839">
            <v>8213</v>
          </cell>
          <cell r="B839">
            <v>5161</v>
          </cell>
        </row>
        <row r="840">
          <cell r="A840">
            <v>8214</v>
          </cell>
          <cell r="B840">
            <v>5863</v>
          </cell>
        </row>
        <row r="841">
          <cell r="A841">
            <v>8215</v>
          </cell>
          <cell r="B841">
            <v>4939</v>
          </cell>
        </row>
        <row r="842">
          <cell r="A842">
            <v>8221</v>
          </cell>
          <cell r="B842">
            <v>1079</v>
          </cell>
        </row>
        <row r="843">
          <cell r="A843">
            <v>8222</v>
          </cell>
          <cell r="B843">
            <v>2331</v>
          </cell>
        </row>
        <row r="844">
          <cell r="A844">
            <v>8223</v>
          </cell>
          <cell r="B844">
            <v>2055</v>
          </cell>
        </row>
        <row r="845">
          <cell r="A845">
            <v>8224</v>
          </cell>
          <cell r="B845">
            <v>2394</v>
          </cell>
        </row>
        <row r="846">
          <cell r="A846">
            <v>8225</v>
          </cell>
          <cell r="B846">
            <v>1691</v>
          </cell>
        </row>
        <row r="847">
          <cell r="A847" t="str">
            <v>82NA</v>
          </cell>
          <cell r="B847">
            <v>1980</v>
          </cell>
        </row>
        <row r="848">
          <cell r="A848" t="str">
            <v>82NB</v>
          </cell>
          <cell r="B848">
            <v>379</v>
          </cell>
        </row>
        <row r="849">
          <cell r="A849" t="str">
            <v>82NC</v>
          </cell>
          <cell r="B849">
            <v>176</v>
          </cell>
        </row>
        <row r="850">
          <cell r="A850" t="str">
            <v>82ND</v>
          </cell>
          <cell r="B850">
            <v>38</v>
          </cell>
        </row>
        <row r="851">
          <cell r="A851" t="str">
            <v>82NF</v>
          </cell>
          <cell r="B851">
            <v>136</v>
          </cell>
        </row>
        <row r="852">
          <cell r="A852" t="str">
            <v>82NH</v>
          </cell>
          <cell r="B852">
            <v>4625</v>
          </cell>
        </row>
        <row r="853">
          <cell r="A853">
            <v>8311</v>
          </cell>
          <cell r="B853">
            <v>5409</v>
          </cell>
        </row>
        <row r="854">
          <cell r="A854">
            <v>8312</v>
          </cell>
          <cell r="B854">
            <v>3699</v>
          </cell>
        </row>
        <row r="855">
          <cell r="A855">
            <v>8313</v>
          </cell>
          <cell r="B855">
            <v>2835</v>
          </cell>
        </row>
        <row r="856">
          <cell r="A856">
            <v>8314</v>
          </cell>
          <cell r="B856">
            <v>2805</v>
          </cell>
        </row>
        <row r="857">
          <cell r="A857">
            <v>8315</v>
          </cell>
          <cell r="B857">
            <v>2532</v>
          </cell>
        </row>
        <row r="858">
          <cell r="A858">
            <v>8321</v>
          </cell>
          <cell r="B858">
            <v>602</v>
          </cell>
        </row>
        <row r="859">
          <cell r="A859">
            <v>8322</v>
          </cell>
          <cell r="B859">
            <v>1280</v>
          </cell>
        </row>
        <row r="860">
          <cell r="A860">
            <v>8323</v>
          </cell>
          <cell r="B860">
            <v>1020</v>
          </cell>
        </row>
        <row r="861">
          <cell r="A861">
            <v>8324</v>
          </cell>
          <cell r="B861">
            <v>1165</v>
          </cell>
        </row>
        <row r="862">
          <cell r="A862">
            <v>8325</v>
          </cell>
          <cell r="B862">
            <v>816</v>
          </cell>
        </row>
        <row r="863">
          <cell r="A863" t="str">
            <v>83NA</v>
          </cell>
          <cell r="B863">
            <v>1884</v>
          </cell>
        </row>
        <row r="864">
          <cell r="A864" t="str">
            <v>83NB</v>
          </cell>
          <cell r="B864">
            <v>773</v>
          </cell>
        </row>
        <row r="865">
          <cell r="A865" t="str">
            <v>83NC</v>
          </cell>
          <cell r="B865">
            <v>142</v>
          </cell>
        </row>
        <row r="866">
          <cell r="A866" t="str">
            <v>83NF</v>
          </cell>
          <cell r="B866">
            <v>95</v>
          </cell>
        </row>
        <row r="867">
          <cell r="A867" t="str">
            <v>83NH</v>
          </cell>
          <cell r="B867">
            <v>2482</v>
          </cell>
        </row>
        <row r="868">
          <cell r="A868">
            <v>8411</v>
          </cell>
          <cell r="B868">
            <v>6776</v>
          </cell>
        </row>
        <row r="869">
          <cell r="A869">
            <v>8412</v>
          </cell>
          <cell r="B869">
            <v>4883</v>
          </cell>
        </row>
        <row r="870">
          <cell r="A870">
            <v>8413</v>
          </cell>
          <cell r="B870">
            <v>3266</v>
          </cell>
        </row>
        <row r="871">
          <cell r="A871">
            <v>8414</v>
          </cell>
          <cell r="B871">
            <v>3255</v>
          </cell>
        </row>
        <row r="872">
          <cell r="A872">
            <v>8415</v>
          </cell>
          <cell r="B872">
            <v>2605</v>
          </cell>
        </row>
        <row r="873">
          <cell r="A873">
            <v>8421</v>
          </cell>
          <cell r="B873">
            <v>1183</v>
          </cell>
        </row>
        <row r="874">
          <cell r="A874">
            <v>8422</v>
          </cell>
          <cell r="B874">
            <v>2498</v>
          </cell>
        </row>
        <row r="875">
          <cell r="A875">
            <v>8423</v>
          </cell>
          <cell r="B875">
            <v>1947</v>
          </cell>
        </row>
        <row r="876">
          <cell r="A876">
            <v>8424</v>
          </cell>
          <cell r="B876">
            <v>2181</v>
          </cell>
        </row>
        <row r="877">
          <cell r="A877">
            <v>8425</v>
          </cell>
          <cell r="B877">
            <v>1585</v>
          </cell>
        </row>
        <row r="878">
          <cell r="A878" t="str">
            <v>84NA</v>
          </cell>
          <cell r="B878">
            <v>2392</v>
          </cell>
        </row>
        <row r="879">
          <cell r="A879" t="str">
            <v>84NB</v>
          </cell>
          <cell r="B879">
            <v>473</v>
          </cell>
        </row>
        <row r="880">
          <cell r="A880" t="str">
            <v>84NC</v>
          </cell>
          <cell r="B880">
            <v>210</v>
          </cell>
        </row>
        <row r="881">
          <cell r="A881" t="str">
            <v>84ND</v>
          </cell>
          <cell r="B881">
            <v>11</v>
          </cell>
        </row>
        <row r="882">
          <cell r="A882" t="str">
            <v>84NF</v>
          </cell>
          <cell r="B882">
            <v>5814</v>
          </cell>
        </row>
        <row r="883">
          <cell r="A883" t="str">
            <v>84NH</v>
          </cell>
          <cell r="B883">
            <v>6748</v>
          </cell>
        </row>
        <row r="884">
          <cell r="A884">
            <v>8511</v>
          </cell>
          <cell r="B884">
            <v>28795</v>
          </cell>
        </row>
        <row r="885">
          <cell r="A885">
            <v>8512</v>
          </cell>
          <cell r="B885">
            <v>23020</v>
          </cell>
        </row>
        <row r="886">
          <cell r="A886">
            <v>8513</v>
          </cell>
          <cell r="B886">
            <v>16538</v>
          </cell>
        </row>
        <row r="887">
          <cell r="A887">
            <v>8514</v>
          </cell>
          <cell r="B887">
            <v>16591</v>
          </cell>
        </row>
        <row r="888">
          <cell r="A888">
            <v>8515</v>
          </cell>
          <cell r="B888">
            <v>13200</v>
          </cell>
        </row>
        <row r="889">
          <cell r="A889">
            <v>8521</v>
          </cell>
          <cell r="B889">
            <v>1422</v>
          </cell>
        </row>
        <row r="890">
          <cell r="A890">
            <v>8522</v>
          </cell>
          <cell r="B890">
            <v>2612</v>
          </cell>
        </row>
        <row r="891">
          <cell r="A891">
            <v>8523</v>
          </cell>
          <cell r="B891">
            <v>2035</v>
          </cell>
        </row>
        <row r="892">
          <cell r="A892">
            <v>8524</v>
          </cell>
          <cell r="B892">
            <v>2090</v>
          </cell>
        </row>
        <row r="893">
          <cell r="A893">
            <v>8525</v>
          </cell>
          <cell r="B893">
            <v>1588</v>
          </cell>
        </row>
        <row r="894">
          <cell r="A894" t="str">
            <v>85NA</v>
          </cell>
          <cell r="B894">
            <v>5828</v>
          </cell>
        </row>
        <row r="895">
          <cell r="A895" t="str">
            <v>85NB</v>
          </cell>
          <cell r="B895">
            <v>994</v>
          </cell>
        </row>
        <row r="896">
          <cell r="A896" t="str">
            <v>85NC</v>
          </cell>
          <cell r="B896">
            <v>454</v>
          </cell>
        </row>
        <row r="897">
          <cell r="A897" t="str">
            <v>85ND</v>
          </cell>
          <cell r="B897">
            <v>41</v>
          </cell>
        </row>
        <row r="898">
          <cell r="A898" t="str">
            <v>85NE</v>
          </cell>
          <cell r="B898">
            <v>2</v>
          </cell>
        </row>
        <row r="899">
          <cell r="A899" t="str">
            <v>85NH</v>
          </cell>
          <cell r="B899">
            <v>16610</v>
          </cell>
        </row>
        <row r="900">
          <cell r="A900">
            <v>8611</v>
          </cell>
          <cell r="B900">
            <v>9112</v>
          </cell>
        </row>
        <row r="901">
          <cell r="A901">
            <v>8612</v>
          </cell>
          <cell r="B901">
            <v>7813</v>
          </cell>
        </row>
        <row r="902">
          <cell r="A902">
            <v>8613</v>
          </cell>
          <cell r="B902">
            <v>5819</v>
          </cell>
        </row>
        <row r="903">
          <cell r="A903">
            <v>8614</v>
          </cell>
          <cell r="B903">
            <v>6226</v>
          </cell>
        </row>
        <row r="904">
          <cell r="A904">
            <v>8615</v>
          </cell>
          <cell r="B904">
            <v>4697</v>
          </cell>
        </row>
        <row r="905">
          <cell r="A905">
            <v>8621</v>
          </cell>
          <cell r="B905">
            <v>763</v>
          </cell>
        </row>
        <row r="906">
          <cell r="A906">
            <v>8622</v>
          </cell>
          <cell r="B906">
            <v>1048</v>
          </cell>
        </row>
        <row r="907">
          <cell r="A907">
            <v>8623</v>
          </cell>
          <cell r="B907">
            <v>725</v>
          </cell>
        </row>
        <row r="908">
          <cell r="A908">
            <v>8624</v>
          </cell>
          <cell r="B908">
            <v>953</v>
          </cell>
        </row>
        <row r="909">
          <cell r="A909">
            <v>8625</v>
          </cell>
          <cell r="B909">
            <v>770</v>
          </cell>
        </row>
        <row r="910">
          <cell r="A910" t="str">
            <v>86NA</v>
          </cell>
          <cell r="B910">
            <v>559</v>
          </cell>
        </row>
        <row r="911">
          <cell r="A911" t="str">
            <v>86NB</v>
          </cell>
          <cell r="B911">
            <v>132</v>
          </cell>
        </row>
        <row r="912">
          <cell r="A912" t="str">
            <v>86NC</v>
          </cell>
          <cell r="B912">
            <v>3</v>
          </cell>
        </row>
        <row r="913">
          <cell r="A913" t="str">
            <v>86NE</v>
          </cell>
          <cell r="B913">
            <v>3</v>
          </cell>
        </row>
        <row r="914">
          <cell r="A914" t="str">
            <v>86NH</v>
          </cell>
          <cell r="B914">
            <v>8121</v>
          </cell>
        </row>
        <row r="915">
          <cell r="A915">
            <v>8711</v>
          </cell>
          <cell r="B915">
            <v>6131</v>
          </cell>
        </row>
        <row r="916">
          <cell r="A916">
            <v>8712</v>
          </cell>
          <cell r="B916">
            <v>8087</v>
          </cell>
        </row>
        <row r="917">
          <cell r="A917">
            <v>8713</v>
          </cell>
          <cell r="B917">
            <v>6467</v>
          </cell>
        </row>
        <row r="918">
          <cell r="A918">
            <v>8714</v>
          </cell>
          <cell r="B918">
            <v>7258</v>
          </cell>
        </row>
        <row r="919">
          <cell r="A919">
            <v>8715</v>
          </cell>
          <cell r="B919">
            <v>5124</v>
          </cell>
        </row>
        <row r="920">
          <cell r="A920">
            <v>8721</v>
          </cell>
          <cell r="B920">
            <v>472</v>
          </cell>
        </row>
        <row r="921">
          <cell r="A921">
            <v>8722</v>
          </cell>
          <cell r="B921">
            <v>1625</v>
          </cell>
        </row>
        <row r="922">
          <cell r="A922">
            <v>8723</v>
          </cell>
          <cell r="B922">
            <v>2001</v>
          </cell>
        </row>
        <row r="923">
          <cell r="A923">
            <v>8724</v>
          </cell>
          <cell r="B923">
            <v>3893</v>
          </cell>
        </row>
        <row r="924">
          <cell r="A924">
            <v>8725</v>
          </cell>
          <cell r="B924">
            <v>5201</v>
          </cell>
        </row>
        <row r="925">
          <cell r="A925" t="str">
            <v>87NH</v>
          </cell>
          <cell r="B925">
            <v>12440</v>
          </cell>
        </row>
        <row r="926">
          <cell r="A926">
            <v>8811</v>
          </cell>
          <cell r="B926">
            <v>4609</v>
          </cell>
        </row>
        <row r="927">
          <cell r="A927">
            <v>8812</v>
          </cell>
          <cell r="B927">
            <v>7861</v>
          </cell>
        </row>
        <row r="928">
          <cell r="A928">
            <v>8813</v>
          </cell>
          <cell r="B928">
            <v>7267</v>
          </cell>
        </row>
        <row r="929">
          <cell r="A929">
            <v>8814</v>
          </cell>
          <cell r="B929">
            <v>7365</v>
          </cell>
        </row>
        <row r="930">
          <cell r="A930">
            <v>8815</v>
          </cell>
          <cell r="B930">
            <v>4658</v>
          </cell>
        </row>
        <row r="931">
          <cell r="A931">
            <v>8821</v>
          </cell>
          <cell r="B931">
            <v>296</v>
          </cell>
        </row>
        <row r="932">
          <cell r="A932">
            <v>8822</v>
          </cell>
          <cell r="B932">
            <v>1130</v>
          </cell>
        </row>
        <row r="933">
          <cell r="A933">
            <v>8823</v>
          </cell>
          <cell r="B933">
            <v>1300</v>
          </cell>
        </row>
        <row r="934">
          <cell r="A934">
            <v>8824</v>
          </cell>
          <cell r="B934">
            <v>2568</v>
          </cell>
        </row>
        <row r="935">
          <cell r="A935">
            <v>8825</v>
          </cell>
          <cell r="B935">
            <v>3151</v>
          </cell>
        </row>
        <row r="936">
          <cell r="A936" t="str">
            <v>88NH</v>
          </cell>
          <cell r="B936">
            <v>16981</v>
          </cell>
        </row>
        <row r="937">
          <cell r="A937">
            <v>8911</v>
          </cell>
          <cell r="B937">
            <v>11026</v>
          </cell>
        </row>
        <row r="938">
          <cell r="A938">
            <v>8912</v>
          </cell>
          <cell r="B938">
            <v>14698</v>
          </cell>
        </row>
        <row r="939">
          <cell r="A939">
            <v>8913</v>
          </cell>
          <cell r="B939">
            <v>12484</v>
          </cell>
        </row>
        <row r="940">
          <cell r="A940">
            <v>8914</v>
          </cell>
          <cell r="B940">
            <v>11868</v>
          </cell>
        </row>
        <row r="941">
          <cell r="A941">
            <v>8915</v>
          </cell>
          <cell r="B941">
            <v>6730</v>
          </cell>
        </row>
        <row r="942">
          <cell r="A942">
            <v>8921</v>
          </cell>
          <cell r="B942">
            <v>2118</v>
          </cell>
        </row>
        <row r="943">
          <cell r="A943">
            <v>8922</v>
          </cell>
          <cell r="B943">
            <v>3107</v>
          </cell>
        </row>
        <row r="944">
          <cell r="A944">
            <v>8923</v>
          </cell>
          <cell r="B944">
            <v>2544</v>
          </cell>
        </row>
        <row r="945">
          <cell r="A945">
            <v>8924</v>
          </cell>
          <cell r="B945">
            <v>3990</v>
          </cell>
        </row>
        <row r="946">
          <cell r="A946">
            <v>8925</v>
          </cell>
          <cell r="B946">
            <v>3602</v>
          </cell>
        </row>
        <row r="947">
          <cell r="A947" t="str">
            <v>89NH</v>
          </cell>
          <cell r="B947">
            <v>23810</v>
          </cell>
        </row>
      </sheetData>
      <sheetData sheetId="21"/>
      <sheetData sheetId="22"/>
      <sheetData sheetId="23"/>
      <sheetData sheetId="24"/>
      <sheetData sheetId="25"/>
      <sheetData sheetId="26"/>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Formats"/>
      <sheetName val="02-03"/>
      <sheetName val="03-04"/>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2011 to 2015"/>
      <sheetName val="Cash Flow Simulation 2011+2012"/>
      <sheetName val="all data"/>
      <sheetName val="_Hidden4"/>
      <sheetName val="_Hidden6"/>
      <sheetName val="_Hidden8"/>
      <sheetName val="_Hidden10"/>
      <sheetName val="_Hidden12"/>
      <sheetName val="Alle Szenarien"/>
      <sheetName val="AES"/>
      <sheetName val="Market growth"/>
      <sheetName val="Basic Assumptions"/>
      <sheetName val="1. Status quo"/>
      <sheetName val="2. Smooth Transition"/>
      <sheetName val="3. Launch new company"/>
      <sheetName val="4. Buy M&amp;T  excl Services"/>
      <sheetName val="4. Buy M&amp;T incl. Services"/>
      <sheetName val="4. Buy M&amp;T incl. Services high"/>
      <sheetName val="4. Buy M&amp;T now growth"/>
      <sheetName val="IT Costs"/>
      <sheetName val="Cash flow calculation"/>
      <sheetName val="FSE"/>
      <sheetName val="Profitability Festo Business"/>
      <sheetName val="Profitability Festo Busines upd"/>
      <sheetName val="Breakdown Festo 2008-2009"/>
      <sheetName val="Tabelle2"/>
      <sheetName val="Profit and Growth Bonus"/>
      <sheetName val="Profit and Growth Bonus 2"/>
      <sheetName val="Profit and Growth Bonus 3"/>
      <sheetName val="T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Sheet6"/>
      <sheetName val="1st union"/>
      <sheetName val="Sheet5"/>
      <sheetName val="Sheet2"/>
      <sheetName val="Sheet1"/>
      <sheetName val="summary1"/>
      <sheetName val="return "/>
      <sheetName val="detail"/>
      <sheetName val="amicus11-6"/>
      <sheetName val="GLjune"/>
      <sheetName val="bank summ"/>
      <sheetName val="FLOORS"/>
      <sheetName val="calc"/>
      <sheetName val="Oaktree"/>
      <sheetName val="cf Lender"/>
      <sheetName val="volume-rate"/>
      <sheetName val="volume-rate (2)"/>
      <sheetName val="Sheet4"/>
      <sheetName val="Sheet3"/>
      <sheetName val="Sheet7"/>
      <sheetName val="rate_vol_oct"/>
      <sheetName val="Rate_vol_YTD"/>
      <sheetName val="rate_vol-Proj"/>
      <sheetName val="rate_vol-00-01"/>
      <sheetName val="Aggregate Borrowing Base"/>
      <sheetName val="Tables"/>
      <sheetName val="GL Tape"/>
      <sheetName val="Risk Rating"/>
      <sheetName val="Caa_CCC"/>
      <sheetName val="Rating Database"/>
      <sheetName val="Moodys"/>
      <sheetName val="S&amp;P"/>
      <sheetName val="Fitch"/>
      <sheetName val="CLO 2017-1"/>
      <sheetName val="BENCH"/>
      <sheetName val="Estimated Payoffs "/>
      <sheetName val="Monthly Facility Detail Prod"/>
      <sheetName val="Holdco Loan Tape"/>
      <sheetName val="Concentration Limits"/>
      <sheetName val="Schedules"/>
      <sheetName val="Borrowing Base-Original"/>
      <sheetName val="Loan List"/>
      <sheetName val="WAR Calc"/>
      <sheetName val="DRR Inputs"/>
      <sheetName val="BBC"/>
      <sheetName val="Trial Balance"/>
      <sheetName val="Trend"/>
      <sheetName val="Strat"/>
      <sheetName val="Pivot Table"/>
      <sheetName val="MPD Chart"/>
      <sheetName val="Sales&amp;Amort Requirements"/>
      <sheetName val="Mods"/>
      <sheetName val="Waived Exceptions"/>
      <sheetName val="Standard Loan List"/>
      <sheetName val="Borrowing Base Certificate"/>
      <sheetName val="Portfolio"/>
      <sheetName val="Collateral Quality Tests"/>
      <sheetName val="Foreign Exchange"/>
      <sheetName val="Effective Obligor"/>
      <sheetName val="Interest (Absent an EoD)"/>
      <sheetName val="Principal (Absent an EoD)"/>
      <sheetName val="D-700 1042 S Info"/>
      <sheetName val="Form 8937"/>
      <sheetName val="D-85 Required Distribution Test"/>
      <sheetName val="D- 95 Distribution - Excise Tax"/>
      <sheetName val="D-75 ROCSOP"/>
      <sheetName val="D-76 Cumulative M-1s"/>
      <sheetName val="D-60 ES Payments"/>
      <sheetName val="D-100 Income Stmt"/>
      <sheetName val="D-110 871(k) Designation"/>
      <sheetName val="D-120 M-1 Summary "/>
      <sheetName val="D-121 Schedule M-1 - 1120 RIC"/>
      <sheetName val="D-125 Other Income"/>
      <sheetName val="D-175 Line 16"/>
      <sheetName val="D-140 Share Ownership"/>
      <sheetName val="D-141 Shareholder Register"/>
      <sheetName val="D-310 Flow Through Income"/>
      <sheetName val="D-430 Amort. of Org Costs"/>
      <sheetName val="D-500 Dividend Distributions"/>
      <sheetName val="D-700 Capital Loss Carryforward"/>
      <sheetName val="Instructions"/>
      <sheetName val="FINANCIALS ----&gt;"/>
      <sheetName val="BS Aggregate"/>
      <sheetName val="OPS Aggregate"/>
      <sheetName val="Members' Capital"/>
      <sheetName val="Cash Flow"/>
      <sheetName val="Port Co Activity"/>
      <sheetName val="Level III Roll"/>
      <sheetName val="LEDGER ----&gt;"/>
      <sheetName val="GL Summary"/>
      <sheetName val="SS TB Sleeve"/>
      <sheetName val="Prof Fees and Admin"/>
      <sheetName val="Cash"/>
      <sheetName val="OL"/>
      <sheetName val="Inv Cost Roll"/>
      <sheetName val="Inv Par Roll"/>
      <sheetName val="WSO Principal Tranx Rpt"/>
      <sheetName val="APAR"/>
      <sheetName val="OA"/>
      <sheetName val="Prepaid Expenses"/>
      <sheetName val="Unsettled - Liab"/>
      <sheetName val="Mgmt Fee Pay"/>
      <sheetName val="Deferred Debt Financing"/>
      <sheetName val="Deferred Offering"/>
      <sheetName val="Contr.Distr"/>
      <sheetName val="Distribution Payable"/>
      <sheetName val="Income"/>
      <sheetName val="Interest Exp"/>
      <sheetName val="Mgmt Fee Detail"/>
      <sheetName val="Incentive Fee Detail"/>
      <sheetName val="WSO BV Report"/>
      <sheetName val="WSO EIC Report"/>
      <sheetName val="WSO Misc Fees Report"/>
      <sheetName val="WSO EI Report"/>
      <sheetName val="Lookups"/>
      <sheetName val="Diversity Score Calculator"/>
      <sheetName val="synthgraph"/>
      <sheetName val="Map_Database"/>
      <sheetName val="Facility_Status"/>
      <sheetName val="EV_ClientList"/>
      <sheetName val="1st_union"/>
      <sheetName val="return_"/>
      <sheetName val="bank_summ"/>
      <sheetName val="cf_Lender"/>
      <sheetName val="volume-rate_(2)"/>
      <sheetName val="Aggregate_Borrowing_Base"/>
      <sheetName val="GL_Tape"/>
      <sheetName val="Risk_Rating"/>
      <sheetName val="Rating_Database"/>
      <sheetName val="CLO_2017-1"/>
      <sheetName val="Estimated_Payoffs_"/>
      <sheetName val="Monthly_Facility_Detail_Prod"/>
      <sheetName val="Holdco_Loan_Tape"/>
      <sheetName val="Concentration_Limits"/>
      <sheetName val="Trial_Balance"/>
      <sheetName val="Pivot_Table"/>
      <sheetName val="MPD_Chart"/>
      <sheetName val="Sales&amp;Amort_Requirements"/>
      <sheetName val="Waived_Exceptions"/>
      <sheetName val="Standard_Loan_List"/>
      <sheetName val="Borrowing_Base_Certificate"/>
      <sheetName val="Collateral_Quality_Tests"/>
      <sheetName val="Foreign_Exchange"/>
      <sheetName val="Effective_Obligor"/>
      <sheetName val="Interest_(Absent_an_EoD)"/>
      <sheetName val="Principal_(Absent_an_EoD)"/>
      <sheetName val="Borrowing_Base-Original"/>
      <sheetName val="Loan_List"/>
      <sheetName val="WAR_Calc"/>
      <sheetName val="DRR_Inputs"/>
      <sheetName val="D-700_1042_S_Info"/>
      <sheetName val="Form_8937"/>
      <sheetName val="D-85_Required_Distribution_Test"/>
      <sheetName val="D-_95_Distribution_-_Excise_Tax"/>
      <sheetName val="D-75_ROCSOP"/>
      <sheetName val="D-76_Cumulative_M-1s"/>
      <sheetName val="D-60_ES_Payments"/>
      <sheetName val="D-100_Income_Stmt"/>
      <sheetName val="D-110_871(k)_Designation"/>
      <sheetName val="D-120_M-1_Summary_"/>
      <sheetName val="D-121_Schedule_M-1_-_1120_RIC"/>
      <sheetName val="D-125_Other_Income"/>
      <sheetName val="D-175_Line_16"/>
      <sheetName val="D-140_Share_Ownership"/>
      <sheetName val="D-141_Shareholder_Register"/>
      <sheetName val="D-310_Flow_Through_Income"/>
      <sheetName val="D-430_Amort__of_Org_Costs"/>
      <sheetName val="D-500_Dividend_Distributions"/>
      <sheetName val="D-700_Capital_Loss_Carryforward"/>
      <sheetName val="FINANCIALS_----&gt;"/>
      <sheetName val="BS_Aggregate"/>
      <sheetName val="OPS_Aggregate"/>
      <sheetName val="Members'_Capital"/>
      <sheetName val="Cash_Flow"/>
      <sheetName val="Port_Co_Activity"/>
      <sheetName val="Level_III_Roll"/>
      <sheetName val="LEDGER_----&gt;"/>
      <sheetName val="GL_Summary"/>
      <sheetName val="SS_TB_Sleeve"/>
      <sheetName val="Prof_Fees_and_Admin"/>
      <sheetName val="Inv_Cost_Roll"/>
      <sheetName val="Inv_Par_Roll"/>
      <sheetName val="WSO_Principal_Tranx_Rpt"/>
      <sheetName val="Prepaid_Expenses"/>
      <sheetName val="Unsettled_-_Liab"/>
      <sheetName val="Mgmt_Fee_Pay"/>
      <sheetName val="Deferred_Debt_Financing"/>
      <sheetName val="Deferred_Offering"/>
      <sheetName val="Contr_Distr"/>
      <sheetName val="Distribution_Payable"/>
      <sheetName val="Interest_Exp"/>
      <sheetName val="Mgmt_Fee_Detail"/>
      <sheetName val="Incentive_Fee_Detail"/>
      <sheetName val="WSO_BV_Report"/>
      <sheetName val="WSO_EIC_Report"/>
      <sheetName val="WSO_Misc_Fees_Report"/>
      <sheetName val="WSO_EI_Report"/>
      <sheetName val="Diversity_Score_Calculator"/>
      <sheetName val="Cash flow calculation"/>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AO"/>
    </sheetNames>
    <sheetDataSet>
      <sheetData sheetId="0" refreshError="1">
        <row r="3">
          <cell r="D3" t="str">
            <v xml:space="preserve"> 94/95</v>
          </cell>
          <cell r="E3" t="str">
            <v xml:space="preserve"> 95/96</v>
          </cell>
          <cell r="F3" t="str">
            <v xml:space="preserve"> 96/97</v>
          </cell>
        </row>
        <row r="4">
          <cell r="D4">
            <v>0</v>
          </cell>
          <cell r="E4">
            <v>16878000</v>
          </cell>
          <cell r="F4">
            <v>26794210</v>
          </cell>
        </row>
        <row r="6">
          <cell r="D6">
            <v>60889000</v>
          </cell>
          <cell r="E6">
            <v>43762000</v>
          </cell>
          <cell r="F6">
            <v>25230210</v>
          </cell>
        </row>
        <row r="8">
          <cell r="D8">
            <v>60889000</v>
          </cell>
          <cell r="E8">
            <v>60640000</v>
          </cell>
          <cell r="F8">
            <v>52024420</v>
          </cell>
        </row>
        <row r="11">
          <cell r="D11">
            <v>489821</v>
          </cell>
          <cell r="E11">
            <v>827780</v>
          </cell>
          <cell r="F11">
            <v>1263771</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F"/>
      <sheetName val="G"/>
      <sheetName val="H"/>
      <sheetName val="ETR Data"/>
      <sheetName val="Stock Chart"/>
      <sheetName val="reports"/>
      <sheetName val="Liabilities Assumptions"/>
      <sheetName val="P1_PD&amp;LGD_Feb2011"/>
      <sheetName val="ETR_Data"/>
      <sheetName val="Stock_Chart"/>
      <sheetName val="Liabilities_Assumptions"/>
      <sheetName val="A_-_Raw_Data"/>
      <sheetName val="F_-_CEF-VFS_Summary"/>
      <sheetName val="9digit_CDR_Summary_303-001"/>
      <sheetName val="GE_CORP_CODE_Parameter"/>
      <sheetName val="G_-_Summary_303-001"/>
      <sheetName val="Gold_Report"/>
      <sheetName val="Buscode_transfer"/>
      <sheetName val="LE_Closed"/>
      <sheetName val="Utah_-_Non_Bank"/>
      <sheetName val="Utah_Bank_True_Up_Needed"/>
      <sheetName val="ATS_01242011_A"/>
      <sheetName val="JE10310X"/>
      <sheetName val="Business_Summary_Reports"/>
      <sheetName val="Aug6MTM"/>
      <sheetName val="PITT_0929"/>
      <sheetName val="A - Raw Data"/>
      <sheetName val="F - CEF-VFS Summary"/>
      <sheetName val="9digit CDR Summary 303-001"/>
      <sheetName val="G - Summary 303-001"/>
      <sheetName val="Gold Report"/>
      <sheetName val="Buscode transfer"/>
      <sheetName val="LE Closed"/>
      <sheetName val="Utah - Non Bank"/>
      <sheetName val="Utah Bank True Up Needed"/>
      <sheetName val="ATS.01242011.A"/>
      <sheetName val="Business Summary Reports"/>
      <sheetName val="PITT 0929"/>
      <sheetName val="ENTREE JOURNAL"/>
      <sheetName val="Potential DTV matches"/>
      <sheetName val="LCGRAPH"/>
      <sheetName val="Borrowing Base"/>
      <sheetName val="Business Lookup"/>
      <sheetName val="Period, scenario, Index, spread"/>
      <sheetName val="PopCache"/>
      <sheetName val="2Q03_Oracle_Data_v2"/>
      <sheetName val="3800-004"/>
      <sheetName val="3800-003"/>
      <sheetName val="CURRENT MONTH"/>
      <sheetName val="Assumptions"/>
      <sheetName val="Program"/>
      <sheetName val="Assump"/>
      <sheetName val="Stats"/>
      <sheetName val="VA89_CHG"/>
      <sheetName val="PROFIT"/>
      <sheetName val="Sch A1"/>
      <sheetName val="ACCT REC"/>
      <sheetName val="Download"/>
      <sheetName val="Core Requirements"/>
      <sheetName val="ICI"/>
      <sheetName val="APR 05"/>
      <sheetName val="030002002054-001"/>
      <sheetName val="Bank Account Listing"/>
      <sheetName val="Avg Eqty"/>
      <sheetName val="pitch"/>
      <sheetName val="DATA - INCOME STATEMENTSII"/>
      <sheetName val="Mapping"/>
      <sheetName val="P&amp;L'08"/>
      <sheetName val="P&amp;L'09"/>
      <sheetName val="P&amp;L'09 SII"/>
      <sheetName val="시산표"/>
      <sheetName val="Function"/>
      <sheetName val="BGNV02"/>
      <sheetName val="Waterfall"/>
      <sheetName val="ADI"/>
      <sheetName val="23. 1Q'06 Outlook"/>
      <sheetName val="Important 10. G&amp;A"/>
      <sheetName val="MACRO1"/>
      <sheetName val="Comm Mtg"/>
      <sheetName val="TPN"/>
      <sheetName val="BACKUP"/>
      <sheetName val="ENTRYSHEET"/>
      <sheetName val="CurrentyrsJEs"/>
      <sheetName val="Var., Debt &amp; Tax Rates"/>
      <sheetName val="CDR"/>
      <sheetName val="PrioryrsJEs"/>
      <sheetName val="Rates - 98"/>
      <sheetName val="Set-Up"/>
      <sheetName val="P&amp;L Summary Page"/>
      <sheetName val="Open Item"/>
      <sheetName val="Biz Submission Checklist"/>
      <sheetName val="Control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refreshError="1"/>
      <sheetData sheetId="28"/>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2"/>
      <sheetName val="CMX-1298"/>
      <sheetName val="六纺"/>
      <sheetName val="Assumptions"/>
      <sheetName val="KeyMultInputs"/>
      <sheetName val="Cntmrs"/>
      <sheetName val="Cntmrs-Recruit"/>
      <sheetName val="Historical"/>
      <sheetName val="Hf"/>
      <sheetName val="Exb II.1_Summary Taira"/>
      <sheetName val="Historical IS"/>
      <sheetName val="D"/>
      <sheetName val="Company"/>
      <sheetName val="Data"/>
      <sheetName val="drop down"/>
      <sheetName val="Sheet1"/>
      <sheetName val="Custom Overview"/>
      <sheetName val="Budget"/>
      <sheetName val="Exh A-2"/>
      <sheetName val="Exh A-8"/>
      <sheetName val="Exh B-1"/>
      <sheetName val="Exh A-4"/>
      <sheetName val="Exh A-7"/>
      <sheetName val="Exh B-6"/>
      <sheetName val="Exh B-8"/>
      <sheetName val="Exh B-4"/>
      <sheetName val="Exh B-3"/>
      <sheetName val="Exh A-5"/>
      <sheetName val="Exh A-1"/>
      <sheetName val="Exh A-6"/>
      <sheetName val="Exh A-3"/>
      <sheetName val="Exh_A-2"/>
      <sheetName val="Exh_A-8"/>
      <sheetName val="Exh_B-1"/>
      <sheetName val="Exh_A-4"/>
      <sheetName val="Exh_A-7"/>
      <sheetName val="Exh_B-6"/>
      <sheetName val="Exh_B-8"/>
      <sheetName val="Exh_B-4"/>
      <sheetName val="Exh_B-3"/>
      <sheetName val="Exh_A-5"/>
      <sheetName val="Exh_A-1"/>
      <sheetName val="Exh_A-6"/>
      <sheetName val="Exh_A-3"/>
      <sheetName val="Exh_A-21"/>
      <sheetName val="Exh_A-81"/>
      <sheetName val="Exh_B-11"/>
      <sheetName val="Exh_A-41"/>
      <sheetName val="Exh_A-71"/>
      <sheetName val="Exh_B-61"/>
      <sheetName val="Exh_B-81"/>
      <sheetName val="Exh_B-41"/>
      <sheetName val="Exh_B-31"/>
      <sheetName val="Exh_A-51"/>
      <sheetName val="Exh_A-11"/>
      <sheetName val="Exh_A-61"/>
      <sheetName val="Exh_A-31"/>
      <sheetName val="1. ROIC"/>
      <sheetName val="IS Summary-96"/>
      <sheetName val="Exb_II_1_Summary_Taira"/>
      <sheetName val="Historical_IS"/>
      <sheetName val="1__ROIC"/>
      <sheetName val="IS_Summary-96"/>
      <sheetName val="AMCY Impact"/>
      <sheetName val="IncApp."/>
      <sheetName val="Cash Flow"/>
      <sheetName val="2"/>
      <sheetName val="Q1 2022_4_14"/>
      <sheetName val="报表项目"/>
      <sheetName val="DATOS"/>
      <sheetName val="A"/>
      <sheetName val="drop_down"/>
      <sheetName val="Custom_Overview"/>
      <sheetName val="Exh_A-22"/>
      <sheetName val="Exh_A-82"/>
      <sheetName val="Exh_B-12"/>
      <sheetName val="Exh_A-42"/>
      <sheetName val="Exh_A-72"/>
      <sheetName val="Exh_B-62"/>
      <sheetName val="Exh_B-82"/>
      <sheetName val="Exh_B-42"/>
      <sheetName val="Exh_B-32"/>
      <sheetName val="Exh_A-52"/>
      <sheetName val="Exh_A-12"/>
      <sheetName val="Exh_A-62"/>
      <sheetName val="Exh_A-32"/>
      <sheetName val="Q1_2022_4_14"/>
      <sheetName val="Cash_Flow"/>
    </sheetNames>
    <sheetDataSet>
      <sheetData sheetId="0" refreshError="1">
        <row r="5">
          <cell r="A5" t="str">
            <v>Bausch &amp; Lomb/Storz</v>
          </cell>
        </row>
        <row r="289">
          <cell r="A289">
            <v>1</v>
          </cell>
          <cell r="E289">
            <v>0.95810385310185431</v>
          </cell>
        </row>
        <row r="290">
          <cell r="A290">
            <v>2</v>
          </cell>
          <cell r="E290">
            <v>0.90937239143412696</v>
          </cell>
        </row>
        <row r="291">
          <cell r="A291">
            <v>3</v>
          </cell>
          <cell r="E291">
            <v>0.88386074925751956</v>
          </cell>
        </row>
        <row r="292">
          <cell r="A292">
            <v>4</v>
          </cell>
          <cell r="E292">
            <v>0.84812286312058116</v>
          </cell>
        </row>
        <row r="293">
          <cell r="A293">
            <v>5</v>
          </cell>
          <cell r="E293">
            <v>0.81577437629930594</v>
          </cell>
        </row>
        <row r="294">
          <cell r="A294">
            <v>6</v>
          </cell>
          <cell r="E294">
            <v>0.78697008846180527</v>
          </cell>
        </row>
        <row r="295">
          <cell r="A295">
            <v>7</v>
          </cell>
          <cell r="E295">
            <v>0.76096963434112808</v>
          </cell>
        </row>
        <row r="296">
          <cell r="A296">
            <v>8</v>
          </cell>
          <cell r="E296">
            <v>0.73669668750652373</v>
          </cell>
        </row>
        <row r="297">
          <cell r="A297">
            <v>9</v>
          </cell>
          <cell r="E297">
            <v>0.71363774572221539</v>
          </cell>
        </row>
        <row r="298">
          <cell r="A298">
            <v>10</v>
          </cell>
          <cell r="E298">
            <v>0.69166250345590607</v>
          </cell>
        </row>
        <row r="299">
          <cell r="A299">
            <v>11</v>
          </cell>
          <cell r="E299">
            <v>0.67074200525613237</v>
          </cell>
        </row>
        <row r="300">
          <cell r="A300">
            <v>12</v>
          </cell>
          <cell r="E300">
            <v>0.65061974509844855</v>
          </cell>
        </row>
        <row r="301">
          <cell r="A301">
            <v>13</v>
          </cell>
          <cell r="E301">
            <v>0.63110115274549494</v>
          </cell>
        </row>
        <row r="302">
          <cell r="A302">
            <v>14</v>
          </cell>
          <cell r="E302">
            <v>0.61216811816312999</v>
          </cell>
        </row>
        <row r="303">
          <cell r="A303">
            <v>15</v>
          </cell>
          <cell r="E303">
            <v>0.59380307461823623</v>
          </cell>
        </row>
        <row r="304">
          <cell r="A304">
            <v>16</v>
          </cell>
          <cell r="E304">
            <v>0.57598898237968921</v>
          </cell>
        </row>
        <row r="305">
          <cell r="A305">
            <v>17</v>
          </cell>
          <cell r="E305">
            <v>0.55870931290829851</v>
          </cell>
        </row>
        <row r="306">
          <cell r="A306">
            <v>18</v>
          </cell>
          <cell r="E306">
            <v>0.54194803352104948</v>
          </cell>
        </row>
        <row r="307">
          <cell r="A307">
            <v>19</v>
          </cell>
          <cell r="E307">
            <v>0.52568959251541814</v>
          </cell>
        </row>
        <row r="308">
          <cell r="A308">
            <v>20</v>
          </cell>
          <cell r="E308">
            <v>0.50991890473995549</v>
          </cell>
        </row>
        <row r="309">
          <cell r="A309">
            <v>21</v>
          </cell>
          <cell r="E309">
            <v>0.49462133759775673</v>
          </cell>
        </row>
        <row r="310">
          <cell r="A310">
            <v>22</v>
          </cell>
          <cell r="E310">
            <v>0.47978269746982394</v>
          </cell>
        </row>
        <row r="311">
          <cell r="A311">
            <v>23</v>
          </cell>
          <cell r="E311">
            <v>0.46538921654572923</v>
          </cell>
        </row>
        <row r="312">
          <cell r="A312">
            <v>24</v>
          </cell>
          <cell r="E312">
            <v>0.45142754004935737</v>
          </cell>
        </row>
        <row r="313">
          <cell r="A313">
            <v>25</v>
          </cell>
          <cell r="E313">
            <v>0.43788471384787664</v>
          </cell>
        </row>
        <row r="314">
          <cell r="A314">
            <v>26</v>
          </cell>
          <cell r="E314">
            <v>0.42474817243244034</v>
          </cell>
        </row>
        <row r="315">
          <cell r="A315">
            <v>27</v>
          </cell>
          <cell r="E315">
            <v>0.4120057272594671</v>
          </cell>
        </row>
        <row r="316">
          <cell r="A316">
            <v>28</v>
          </cell>
          <cell r="E316">
            <v>0.39964555544168312</v>
          </cell>
        </row>
        <row r="317">
          <cell r="A317">
            <v>29</v>
          </cell>
          <cell r="E317">
            <v>0.38765618877843261</v>
          </cell>
        </row>
        <row r="318">
          <cell r="A318">
            <v>30</v>
          </cell>
          <cell r="E318">
            <v>0.37602650311507962</v>
          </cell>
        </row>
        <row r="319">
          <cell r="A319">
            <v>31</v>
          </cell>
          <cell r="E319">
            <v>0.3647457080216272</v>
          </cell>
        </row>
        <row r="320">
          <cell r="A320">
            <v>32</v>
          </cell>
          <cell r="E320">
            <v>0.35380333678097842</v>
          </cell>
        </row>
        <row r="321">
          <cell r="A321">
            <v>33</v>
          </cell>
          <cell r="E321">
            <v>0.34318923667754908</v>
          </cell>
        </row>
        <row r="322">
          <cell r="A322">
            <v>34</v>
          </cell>
          <cell r="E322">
            <v>0.33289355957722255</v>
          </cell>
        </row>
        <row r="323">
          <cell r="A323">
            <v>35</v>
          </cell>
          <cell r="E323">
            <v>0.32290675278990588</v>
          </cell>
        </row>
        <row r="324">
          <cell r="A324">
            <v>36</v>
          </cell>
          <cell r="E324">
            <v>0.31321955020620867</v>
          </cell>
        </row>
        <row r="325">
          <cell r="A325">
            <v>37</v>
          </cell>
          <cell r="E325">
            <v>0.30382296370002237</v>
          </cell>
        </row>
        <row r="326">
          <cell r="A326">
            <v>38</v>
          </cell>
          <cell r="E326">
            <v>0.29470827478902173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assumptions"/>
      <sheetName val="baseline"/>
      <sheetName val="baseline_wks"/>
      <sheetName val="capital"/>
      <sheetName val="cash wks"/>
      <sheetName val="trial bal"/>
      <sheetName val="bal sheet yr"/>
      <sheetName val="bal sheet mth"/>
      <sheetName val="p&amp;l yr"/>
      <sheetName val="p&amp;l mth"/>
      <sheetName val="cash flo yr"/>
      <sheetName val="cash flo mth"/>
      <sheetName val="cash recap"/>
      <sheetName val="ratios"/>
      <sheetName val="irr"/>
      <sheetName val="acquisition"/>
      <sheetName val="returns"/>
      <sheetName val="graph"/>
      <sheetName val="dashboard"/>
      <sheetName val="loan yr"/>
      <sheetName val="loan mth"/>
      <sheetName val="depr yr"/>
      <sheetName val="depr mth"/>
      <sheetName val="amort yr"/>
      <sheetName val="amort mth"/>
      <sheetName val="Book_Depreciation"/>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2"/>
      <sheetName val="余裕資金"/>
      <sheetName val="資本限度額"/>
      <sheetName val="計画"/>
      <sheetName val="資金"/>
      <sheetName val="役員会用(提出)"/>
      <sheetName val="ＩＲ用 (提出)"/>
      <sheetName val="ROE"/>
      <sheetName val="収益"/>
      <sheetName val="収益2"/>
      <sheetName val="資産"/>
      <sheetName val="負債"/>
      <sheetName val="負債資本"/>
      <sheetName val="利益率"/>
      <sheetName val="Valuation"/>
      <sheetName val="Module"/>
      <sheetName val="Historical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v"/>
      <sheetName val="1999 ACTUAL"/>
      <sheetName val="return full lvg"/>
      <sheetName val="return "/>
      <sheetName val="summary"/>
      <sheetName val="bank summ"/>
      <sheetName val="GL5-8"/>
      <sheetName val="detail 2-00"/>
      <sheetName val="cf Lender"/>
      <sheetName val="Oaktree"/>
      <sheetName val="Loans"/>
      <sheetName val="Borrowing"/>
      <sheetName val="entriesall"/>
      <sheetName val="AVG"/>
      <sheetName val="apr-entry"/>
      <sheetName val="volume-rate (2)"/>
      <sheetName val="volume-rate"/>
      <sheetName val="rates"/>
      <sheetName val="Tables"/>
      <sheetName val="GL Tape"/>
      <sheetName val="Risk Rating"/>
      <sheetName val="Caa_CCC"/>
      <sheetName val="Rating Database"/>
      <sheetName val="Moodys"/>
      <sheetName val="S&amp;P"/>
      <sheetName val="Fitch"/>
      <sheetName val="CLO 2017-1"/>
      <sheetName val="BENCH"/>
      <sheetName val="Estimated Payoffs "/>
      <sheetName val="Monthly Facility Detail Prod"/>
      <sheetName val="Holdco Loan Tape"/>
      <sheetName val="Borrowing Base Certificate"/>
      <sheetName val="Concentration Limits"/>
      <sheetName val="Portfolio"/>
      <sheetName val="Collateral Quality Tests"/>
      <sheetName val="Foreign Exchange"/>
      <sheetName val="Schedules"/>
      <sheetName val="Effective Obligor"/>
      <sheetName val="Interest (Absent an EoD)"/>
      <sheetName val="Principal (Absent an EoD)"/>
      <sheetName val="Sheet3"/>
      <sheetName val="D-700 1042 S Info"/>
      <sheetName val="Form 8937"/>
      <sheetName val="D-85 Required Distribution Test"/>
      <sheetName val="D- 95 Distribution - Excise Tax"/>
      <sheetName val="D-75 ROCSOP"/>
      <sheetName val="D-76 Cumulative M-1s"/>
      <sheetName val="D-60 ES Payments"/>
      <sheetName val="D-100 Income Stmt"/>
      <sheetName val="D-110 871(k) Designation"/>
      <sheetName val="D-120 M-1 Summary "/>
      <sheetName val="D-121 Schedule M-1 - 1120 RIC"/>
      <sheetName val="D-125 Other Income"/>
      <sheetName val="D-175 Line 16"/>
      <sheetName val="D-140 Share Ownership"/>
      <sheetName val="D-141 Shareholder Register"/>
      <sheetName val="D-310 Flow Through Income"/>
      <sheetName val="D-430 Amort. of Org Costs"/>
      <sheetName val="D-500 Dividend Distributions"/>
      <sheetName val="D-700 Capital Loss Carryforward"/>
      <sheetName val="Instructions"/>
      <sheetName val="FINANCIALS ----&gt;"/>
      <sheetName val="BS Aggregate"/>
      <sheetName val="OPS Aggregate"/>
      <sheetName val="Members' Capital"/>
      <sheetName val="Cash Flow"/>
      <sheetName val="Port Co Activity"/>
      <sheetName val="Level III Roll"/>
      <sheetName val="LEDGER ----&gt;"/>
      <sheetName val="GL Summary"/>
      <sheetName val="SS TB Sleeve"/>
      <sheetName val="Prof Fees and Admin"/>
      <sheetName val="Cash"/>
      <sheetName val="OL"/>
      <sheetName val="Inv Cost Roll"/>
      <sheetName val="Inv Par Roll"/>
      <sheetName val="WSO Principal Tranx Rpt"/>
      <sheetName val="APAR"/>
      <sheetName val="OA"/>
      <sheetName val="Prepaid Expenses"/>
      <sheetName val="Unsettled - Liab"/>
      <sheetName val="Mgmt Fee Pay"/>
      <sheetName val="Deferred Debt Financing"/>
      <sheetName val="Deferred Offering"/>
      <sheetName val="Contr.Distr"/>
      <sheetName val="Distribution Payable"/>
      <sheetName val="Income"/>
      <sheetName val="Interest Exp"/>
      <sheetName val="Mgmt Fee Detail"/>
      <sheetName val="Incentive Fee Detail"/>
      <sheetName val="WSO BV Report"/>
      <sheetName val="WSO EIC Report"/>
      <sheetName val="WSO Misc Fees Report"/>
      <sheetName val="WSO EI Report"/>
      <sheetName val="WSO AIC Report"/>
      <sheetName val="SS WSO Matrix"/>
      <sheetName val="FOR TAX -----&gt;"/>
      <sheetName val="Income by Location"/>
      <sheetName val="WSO SecMaster Report"/>
      <sheetName val="NOT USED ---&gt;"/>
      <sheetName val="Investor Allocations"/>
      <sheetName val="Capital Statements"/>
      <sheetName val="Accrued Income"/>
      <sheetName val="Unsettled - Recv"/>
      <sheetName val="Payable to WF"/>
      <sheetName val="Interest Payable"/>
      <sheetName val="Accruals Summary"/>
      <sheetName val="Delayed Comp"/>
      <sheetName val="Earned Income"/>
      <sheetName val="Dividends Recv &amp; Div Income"/>
      <sheetName val="Management Fee (5.31)"/>
      <sheetName val="Asset Account Int"/>
      <sheetName val="Mapping"/>
      <sheetName val="Portfolio Information"/>
      <sheetName val="Map_Database"/>
      <sheetName val="Facility_Status"/>
      <sheetName val="EV_ClientList"/>
      <sheetName val="irr"/>
      <sheetName val="1999_ACTUAL"/>
      <sheetName val="return_full_lvg"/>
      <sheetName val="return_"/>
      <sheetName val="bank_summ"/>
      <sheetName val="detail_2-00"/>
      <sheetName val="cf_Lender"/>
      <sheetName val="volume-rate_(2)"/>
      <sheetName val="GL_Tape"/>
      <sheetName val="Risk_Rating"/>
      <sheetName val="Rating_Database"/>
      <sheetName val="CLO_2017-1"/>
      <sheetName val="Estimated_Payoffs_"/>
      <sheetName val="Monthly_Facility_Detail_Prod"/>
      <sheetName val="Holdco_Loan_Tape"/>
      <sheetName val="Borrowing_Base_Certificate"/>
      <sheetName val="Concentration_Limits"/>
      <sheetName val="Collateral_Quality_Tests"/>
      <sheetName val="Foreign_Exchange"/>
      <sheetName val="Effective_Obligor"/>
      <sheetName val="Interest_(Absent_an_EoD)"/>
      <sheetName val="Principal_(Absent_an_EoD)"/>
      <sheetName val="D-700_1042_S_Info"/>
      <sheetName val="Form_8937"/>
      <sheetName val="D-85_Required_Distribution_Test"/>
      <sheetName val="D-_95_Distribution_-_Excise_Tax"/>
      <sheetName val="D-75_ROCSOP"/>
      <sheetName val="D-76_Cumulative_M-1s"/>
      <sheetName val="D-60_ES_Payments"/>
      <sheetName val="D-100_Income_Stmt"/>
      <sheetName val="D-110_871(k)_Designation"/>
      <sheetName val="D-120_M-1_Summary_"/>
      <sheetName val="D-121_Schedule_M-1_-_1120_RIC"/>
      <sheetName val="D-125_Other_Income"/>
      <sheetName val="D-175_Line_16"/>
      <sheetName val="D-140_Share_Ownership"/>
      <sheetName val="D-141_Shareholder_Register"/>
      <sheetName val="D-310_Flow_Through_Income"/>
      <sheetName val="D-430_Amort__of_Org_Costs"/>
      <sheetName val="D-500_Dividend_Distributions"/>
      <sheetName val="D-700_Capital_Loss_Carryforward"/>
      <sheetName val="FINANCIALS_----&gt;"/>
      <sheetName val="BS_Aggregate"/>
      <sheetName val="OPS_Aggregate"/>
      <sheetName val="Members'_Capital"/>
      <sheetName val="Cash_Flow"/>
      <sheetName val="Port_Co_Activity"/>
      <sheetName val="Level_III_Roll"/>
      <sheetName val="LEDGER_----&gt;"/>
      <sheetName val="GL_Summary"/>
      <sheetName val="SS_TB_Sleeve"/>
      <sheetName val="Prof_Fees_and_Admin"/>
      <sheetName val="Inv_Cost_Roll"/>
      <sheetName val="Inv_Par_Roll"/>
      <sheetName val="WSO_Principal_Tranx_Rpt"/>
      <sheetName val="Prepaid_Expenses"/>
      <sheetName val="Unsettled_-_Liab"/>
      <sheetName val="Mgmt_Fee_Pay"/>
      <sheetName val="Deferred_Debt_Financing"/>
      <sheetName val="Deferred_Offering"/>
      <sheetName val="Contr_Distr"/>
      <sheetName val="Distribution_Payable"/>
      <sheetName val="Interest_Exp"/>
      <sheetName val="Mgmt_Fee_Detail"/>
      <sheetName val="Incentive_Fee_Detail"/>
      <sheetName val="WSO_BV_Report"/>
      <sheetName val="WSO_EIC_Report"/>
      <sheetName val="WSO_Misc_Fees_Report"/>
      <sheetName val="WSO_EI_Report"/>
      <sheetName val="WSO_AIC_Report"/>
      <sheetName val="SS_WSO_Matrix"/>
      <sheetName val="FOR_TAX_-----&gt;"/>
      <sheetName val="Income_by_Location"/>
      <sheetName val="WSO_SecMaster_Report"/>
      <sheetName val="NOT_USED_---&gt;"/>
      <sheetName val="Investor_Allocations"/>
      <sheetName val="Capital_Statements"/>
      <sheetName val="Accrued_Income"/>
      <sheetName val="Unsettled_-_Recv"/>
      <sheetName val="Payable_to_WF"/>
      <sheetName val="Interest_Payable"/>
      <sheetName val="Accruals_Summary"/>
      <sheetName val="Delayed_Comp"/>
      <sheetName val="Earned_Income"/>
      <sheetName val="Dividends_Recv_&amp;_Div_Income"/>
      <sheetName val="Management_Fee_(5_31)"/>
      <sheetName val="Asset_Account_Int"/>
      <sheetName val="Portfolio_Inform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sheetData sheetId="115"/>
      <sheetData sheetId="116"/>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
      <sheetName val="Audit-Report"/>
      <sheetName val="XXXXXX0"/>
      <sheetName val="GTHOMSNZ"/>
      <sheetName val="12a"/>
      <sheetName val="1a"/>
      <sheetName val="2"/>
      <sheetName val="3a"/>
      <sheetName val="Macro1"/>
      <sheetName val="1"/>
      <sheetName val="2."/>
      <sheetName val="4"/>
      <sheetName val="5"/>
      <sheetName val="6"/>
      <sheetName val="7"/>
      <sheetName val="8"/>
      <sheetName val="9"/>
      <sheetName val="10"/>
      <sheetName val="11"/>
      <sheetName val="12"/>
      <sheetName val="13"/>
      <sheetName val="14"/>
      <sheetName val="15"/>
      <sheetName val="16"/>
      <sheetName val="17"/>
      <sheetName val="3"/>
      <sheetName val="PG42A"/>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03CNN"/>
      <sheetName val="03 INTL"/>
      <sheetName val="Summary vs Budget"/>
      <sheetName val="計画"/>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el Inputs"/>
      <sheetName val="Moody's Modelling"/>
      <sheetName val="MDY Model"/>
      <sheetName val="stepbyStep"/>
      <sheetName val="Anchorage 7"/>
      <sheetName val="MDY curves"/>
      <sheetName val="Sources &amp; Uses "/>
      <sheetName val="Cash Flow Summary"/>
      <sheetName val="One Pager-Equity"/>
      <sheetName val="Fitch Model"/>
      <sheetName val="Fitch curves"/>
      <sheetName val="Inputs"/>
      <sheetName val="Analytics"/>
      <sheetName val="S&amp;P Model"/>
      <sheetName val="S&amp;P curves"/>
      <sheetName val="Recovery Compression Schedule"/>
      <sheetName val="Orig Collateral"/>
      <sheetName val="Misc Vectors"/>
      <sheetName val="Call Table Output"/>
      <sheetName val="Portfolio Info"/>
      <sheetName val="Summary Results"/>
      <sheetName val="WAL Histogram"/>
      <sheetName val="Sources and Uses OLD"/>
      <sheetName val="Cumulative Default Table Moody"/>
      <sheetName val="Service"/>
      <sheetName val="Assumptions"/>
      <sheetName val="Reinv Collateral"/>
      <sheetName val="Results"/>
      <sheetName val="Sheet1"/>
      <sheetName val="Data"/>
      <sheetName val="uyhj"/>
    </sheetNames>
    <sheetDataSet>
      <sheetData sheetId="0">
        <row r="4">
          <cell r="C4" t="str">
            <v>y</v>
          </cell>
        </row>
        <row r="9">
          <cell r="H9">
            <v>0</v>
          </cell>
        </row>
      </sheetData>
      <sheetData sheetId="1"/>
      <sheetData sheetId="2">
        <row r="4">
          <cell r="G4">
            <v>6</v>
          </cell>
        </row>
        <row r="46">
          <cell r="E46">
            <v>0.46250000000000002</v>
          </cell>
        </row>
        <row r="71">
          <cell r="C71">
            <v>0.46250000000000002</v>
          </cell>
        </row>
        <row r="121">
          <cell r="B121" t="str">
            <v>_Eyn2</v>
          </cell>
        </row>
        <row r="122">
          <cell r="B122" t="str">
            <v>_Dyn2</v>
          </cell>
        </row>
        <row r="123">
          <cell r="B123" t="str">
            <v>Cyn</v>
          </cell>
        </row>
        <row r="124">
          <cell r="B124" t="str">
            <v>Byn</v>
          </cell>
        </row>
      </sheetData>
      <sheetData sheetId="3"/>
      <sheetData sheetId="4"/>
      <sheetData sheetId="5">
        <row r="3">
          <cell r="AB3">
            <v>0.46250000000000002</v>
          </cell>
        </row>
      </sheetData>
      <sheetData sheetId="6"/>
      <sheetData sheetId="7">
        <row r="70">
          <cell r="AS70" t="str">
            <v>n</v>
          </cell>
        </row>
        <row r="91">
          <cell r="AS91" t="str">
            <v>A3</v>
          </cell>
        </row>
        <row r="92">
          <cell r="AU92">
            <v>0.25</v>
          </cell>
        </row>
        <row r="99">
          <cell r="AS99">
            <v>0</v>
          </cell>
          <cell r="AU99" t="str">
            <v>Fixed</v>
          </cell>
        </row>
        <row r="101">
          <cell r="AS101">
            <v>91500000</v>
          </cell>
        </row>
      </sheetData>
      <sheetData sheetId="8"/>
      <sheetData sheetId="9">
        <row r="3">
          <cell r="C3">
            <v>9</v>
          </cell>
        </row>
      </sheetData>
      <sheetData sheetId="10">
        <row r="2">
          <cell r="B2">
            <v>0</v>
          </cell>
        </row>
      </sheetData>
      <sheetData sheetId="11"/>
      <sheetData sheetId="12"/>
      <sheetData sheetId="13">
        <row r="33">
          <cell r="F33" t="str">
            <v>n</v>
          </cell>
        </row>
      </sheetData>
      <sheetData sheetId="14">
        <row r="17">
          <cell r="BU17">
            <v>1</v>
          </cell>
        </row>
      </sheetData>
      <sheetData sheetId="15">
        <row r="3">
          <cell r="I3" t="e">
            <v>#N/A</v>
          </cell>
        </row>
      </sheetData>
      <sheetData sheetId="16">
        <row r="7">
          <cell r="E7">
            <v>2</v>
          </cell>
        </row>
      </sheetData>
      <sheetData sheetId="17">
        <row r="9">
          <cell r="I9">
            <v>42324</v>
          </cell>
        </row>
      </sheetData>
      <sheetData sheetId="18"/>
      <sheetData sheetId="19"/>
      <sheetData sheetId="20"/>
      <sheetData sheetId="21"/>
      <sheetData sheetId="22"/>
      <sheetData sheetId="23"/>
      <sheetData sheetId="24">
        <row r="1">
          <cell r="A1" t="str">
            <v>Fixed</v>
          </cell>
        </row>
        <row r="5">
          <cell r="A5" t="str">
            <v>y</v>
          </cell>
        </row>
        <row r="6">
          <cell r="A6" t="str">
            <v>n</v>
          </cell>
        </row>
      </sheetData>
      <sheetData sheetId="25"/>
      <sheetData sheetId="26">
        <row r="7">
          <cell r="D7">
            <v>2</v>
          </cell>
        </row>
      </sheetData>
      <sheetData sheetId="27">
        <row r="4">
          <cell r="K4">
            <v>9.4271735706327693</v>
          </cell>
        </row>
      </sheetData>
      <sheetData sheetId="28"/>
      <sheetData sheetId="29" refreshError="1"/>
      <sheetData sheetId="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PL"/>
      <sheetName val="Summary BS"/>
      <sheetName val="Summary CF"/>
      <sheetName val="PL by month"/>
      <sheetName val="BS by month "/>
      <sheetName val="CF by month"/>
      <sheetName val="Borrowing Base"/>
      <sheetName val="Covenants by quarter"/>
      <sheetName val="Fixed Costs"/>
      <sheetName val="Bridges"/>
      <sheetName val="Consol"/>
      <sheetName val="Cons Bridge"/>
      <sheetName val="Upsides"/>
      <sheetName val="Senior and Sub Notes"/>
      <sheetName val="Interest"/>
      <sheetName val="Cap Ex"/>
      <sheetName val="aa"/>
      <sheetName val="bb"/>
      <sheetName val="cc"/>
      <sheetName val="dd"/>
      <sheetName val="ee"/>
      <sheetName val="ff"/>
      <sheetName val="gg"/>
      <sheetName val="hh"/>
      <sheetName val="By Titles"/>
      <sheetName val="ii"/>
      <sheetName val="Est Tax Pmts"/>
      <sheetName val="b"/>
      <sheetName val="c"/>
      <sheetName val="d"/>
      <sheetName val=" "/>
      <sheetName val="x"/>
      <sheetName val="BS by month (BANK) "/>
      <sheetName val="2."/>
    </sheetNames>
    <sheetDataSet>
      <sheetData sheetId="0"/>
      <sheetData sheetId="1"/>
      <sheetData sheetId="2"/>
      <sheetData sheetId="3"/>
      <sheetData sheetId="4">
        <row r="1">
          <cell r="V1" t="str">
            <v xml:space="preserve">                        </v>
          </cell>
        </row>
        <row r="6">
          <cell r="K6" t="str">
            <v>FY06</v>
          </cell>
        </row>
        <row r="7">
          <cell r="J7" t="str">
            <v>Estimated</v>
          </cell>
        </row>
        <row r="8">
          <cell r="J8" t="str">
            <v>March '05</v>
          </cell>
          <cell r="K8" t="str">
            <v>April</v>
          </cell>
          <cell r="L8" t="str">
            <v>May</v>
          </cell>
          <cell r="M8" t="str">
            <v>June</v>
          </cell>
          <cell r="N8" t="str">
            <v>July</v>
          </cell>
          <cell r="O8" t="str">
            <v>August</v>
          </cell>
          <cell r="P8" t="str">
            <v>September</v>
          </cell>
          <cell r="Q8" t="str">
            <v>October</v>
          </cell>
          <cell r="R8" t="str">
            <v>November</v>
          </cell>
          <cell r="S8" t="str">
            <v>December</v>
          </cell>
          <cell r="T8" t="str">
            <v>January</v>
          </cell>
          <cell r="U8" t="str">
            <v>February</v>
          </cell>
          <cell r="V8" t="str">
            <v>March</v>
          </cell>
        </row>
        <row r="9">
          <cell r="J9" t="str">
            <v xml:space="preserve"> (from below)</v>
          </cell>
          <cell r="K9" t="str">
            <v>Actual</v>
          </cell>
          <cell r="L9" t="str">
            <v>Actual</v>
          </cell>
        </row>
        <row r="13">
          <cell r="J13">
            <v>869.82635000000005</v>
          </cell>
          <cell r="K13">
            <v>797.98203999999998</v>
          </cell>
          <cell r="L13">
            <v>824.51271999999994</v>
          </cell>
          <cell r="M13">
            <v>664.38084568456452</v>
          </cell>
          <cell r="N13">
            <v>1273.7082748611479</v>
          </cell>
          <cell r="O13">
            <v>736.01443081217803</v>
          </cell>
          <cell r="P13">
            <v>1199.3647488192282</v>
          </cell>
          <cell r="Q13">
            <v>1680.5967443636459</v>
          </cell>
          <cell r="R13">
            <v>2913.4669545264978</v>
          </cell>
          <cell r="S13">
            <v>1232.5976326681998</v>
          </cell>
          <cell r="T13">
            <v>859.51977961233615</v>
          </cell>
          <cell r="U13">
            <v>747.80737033946059</v>
          </cell>
          <cell r="V13">
            <v>1033.4662952162414</v>
          </cell>
        </row>
        <row r="14">
          <cell r="J14">
            <v>10490.581209999998</v>
          </cell>
          <cell r="K14">
            <v>9249.9325800000006</v>
          </cell>
          <cell r="L14">
            <v>9480.2332099999985</v>
          </cell>
          <cell r="M14">
            <v>13192.66555</v>
          </cell>
          <cell r="N14">
            <v>13093.29235</v>
          </cell>
          <cell r="O14">
            <v>15647.878799999999</v>
          </cell>
          <cell r="P14">
            <v>16370.8056</v>
          </cell>
          <cell r="Q14">
            <v>18460.781306999997</v>
          </cell>
          <cell r="R14">
            <v>18192.097261999999</v>
          </cell>
          <cell r="S14">
            <v>14725.896404999998</v>
          </cell>
          <cell r="T14">
            <v>12627.0824975</v>
          </cell>
          <cell r="U14">
            <v>11663.3183505</v>
          </cell>
          <cell r="V14">
            <v>12464.168391499998</v>
          </cell>
        </row>
        <row r="15">
          <cell r="J15">
            <v>5885.1926400000002</v>
          </cell>
          <cell r="K15">
            <v>7868.6508700000004</v>
          </cell>
          <cell r="L15">
            <v>8674.0795199999993</v>
          </cell>
          <cell r="M15">
            <v>8615.9187999999995</v>
          </cell>
          <cell r="N15">
            <v>6794.7619999999997</v>
          </cell>
          <cell r="O15">
            <v>9136.25</v>
          </cell>
          <cell r="P15">
            <v>14419.124399999999</v>
          </cell>
          <cell r="Q15">
            <v>15104.756004000001</v>
          </cell>
          <cell r="R15">
            <v>12134.750623999998</v>
          </cell>
          <cell r="S15">
            <v>6243.0555160000004</v>
          </cell>
          <cell r="T15">
            <v>7827.8603874999999</v>
          </cell>
          <cell r="U15">
            <v>7618.0586500000009</v>
          </cell>
          <cell r="V15">
            <v>7656.4908000000005</v>
          </cell>
        </row>
        <row r="16">
          <cell r="J16">
            <v>780.50860999999986</v>
          </cell>
          <cell r="K16">
            <v>682.81356000000005</v>
          </cell>
          <cell r="L16">
            <v>615.14199000000008</v>
          </cell>
          <cell r="M16">
            <v>615.14199000000008</v>
          </cell>
          <cell r="N16">
            <v>615.14199000000008</v>
          </cell>
          <cell r="O16">
            <v>615.14199000000008</v>
          </cell>
          <cell r="P16">
            <v>615.14199000000008</v>
          </cell>
          <cell r="Q16">
            <v>615.14199000000008</v>
          </cell>
          <cell r="R16">
            <v>615.14199000000008</v>
          </cell>
          <cell r="S16">
            <v>615.14199000000008</v>
          </cell>
          <cell r="T16">
            <v>615.14199000000008</v>
          </cell>
          <cell r="U16">
            <v>615.14199000000008</v>
          </cell>
          <cell r="V16">
            <v>615.14199000000008</v>
          </cell>
        </row>
        <row r="17">
          <cell r="J17">
            <v>18026.108809999998</v>
          </cell>
          <cell r="K17">
            <v>18599.37905</v>
          </cell>
          <cell r="L17">
            <v>19593.967439999997</v>
          </cell>
          <cell r="M17">
            <v>23088.107185684563</v>
          </cell>
          <cell r="N17">
            <v>21776.904614861149</v>
          </cell>
          <cell r="O17">
            <v>26135.285220812177</v>
          </cell>
          <cell r="P17">
            <v>32604.43673881923</v>
          </cell>
          <cell r="Q17">
            <v>35861.276045363644</v>
          </cell>
          <cell r="R17">
            <v>33855.456830526498</v>
          </cell>
          <cell r="S17">
            <v>22816.691543668199</v>
          </cell>
          <cell r="T17">
            <v>21929.604654612336</v>
          </cell>
          <cell r="U17">
            <v>20644.326360839459</v>
          </cell>
          <cell r="V17">
            <v>21769.267476716239</v>
          </cell>
        </row>
        <row r="18">
          <cell r="K18">
            <v>141.35610999999972</v>
          </cell>
          <cell r="L18">
            <v>26.210320000000138</v>
          </cell>
          <cell r="M18">
            <v>12.800000000000182</v>
          </cell>
          <cell r="N18">
            <v>358</v>
          </cell>
          <cell r="O18">
            <v>184</v>
          </cell>
          <cell r="P18">
            <v>0</v>
          </cell>
          <cell r="Q18">
            <v>80</v>
          </cell>
          <cell r="R18">
            <v>0</v>
          </cell>
          <cell r="S18">
            <v>0</v>
          </cell>
          <cell r="T18">
            <v>399.16666666666697</v>
          </cell>
          <cell r="U18">
            <v>71.66666666666697</v>
          </cell>
          <cell r="V18">
            <v>71.66666666666697</v>
          </cell>
        </row>
        <row r="19">
          <cell r="J19">
            <v>4173.4428600000001</v>
          </cell>
          <cell r="K19">
            <v>4314.7989699999998</v>
          </cell>
          <cell r="L19">
            <v>4341.00929</v>
          </cell>
          <cell r="M19">
            <v>4353.8092900000001</v>
          </cell>
          <cell r="N19">
            <v>4711.8092900000001</v>
          </cell>
          <cell r="O19">
            <v>4895.8092900000001</v>
          </cell>
          <cell r="P19">
            <v>4895.8092900000001</v>
          </cell>
          <cell r="Q19">
            <v>4975.8092900000001</v>
          </cell>
          <cell r="R19">
            <v>4975.8092900000001</v>
          </cell>
          <cell r="S19">
            <v>4975.8092900000001</v>
          </cell>
          <cell r="T19">
            <v>5374.9759566666671</v>
          </cell>
          <cell r="U19">
            <v>5446.6426233333341</v>
          </cell>
          <cell r="V19">
            <v>5518.3092900000011</v>
          </cell>
        </row>
        <row r="20">
          <cell r="J20">
            <v>-1537.0405200000002</v>
          </cell>
          <cell r="K20">
            <v>-1599.6194000000003</v>
          </cell>
          <cell r="L20">
            <v>-1662.1976200000001</v>
          </cell>
          <cell r="M20">
            <v>-1732.0309533333334</v>
          </cell>
          <cell r="N20">
            <v>-1801.8642866666667</v>
          </cell>
          <cell r="O20">
            <v>-1871.6976199999999</v>
          </cell>
          <cell r="P20">
            <v>-1941.5309533333332</v>
          </cell>
          <cell r="Q20">
            <v>-2011.3642866666664</v>
          </cell>
          <cell r="R20">
            <v>-2081.1976199999999</v>
          </cell>
          <cell r="S20">
            <v>-2151.0309533333334</v>
          </cell>
          <cell r="T20">
            <v>-2220.8642866666669</v>
          </cell>
          <cell r="U20">
            <v>-2290.6976200000004</v>
          </cell>
          <cell r="V20">
            <v>-2360.5309533333339</v>
          </cell>
        </row>
        <row r="21">
          <cell r="J21">
            <v>2636.4023399999996</v>
          </cell>
          <cell r="K21">
            <v>2715.1795699999993</v>
          </cell>
          <cell r="L21">
            <v>2678.81167</v>
          </cell>
          <cell r="M21">
            <v>2621.7783366666667</v>
          </cell>
          <cell r="N21">
            <v>2909.9450033333333</v>
          </cell>
          <cell r="O21">
            <v>3024.1116700000002</v>
          </cell>
          <cell r="P21">
            <v>2954.2783366666672</v>
          </cell>
          <cell r="Q21">
            <v>2964.4450033333337</v>
          </cell>
          <cell r="R21">
            <v>2894.6116700000002</v>
          </cell>
          <cell r="S21">
            <v>2824.7783366666667</v>
          </cell>
          <cell r="T21">
            <v>3154.1116700000002</v>
          </cell>
          <cell r="U21">
            <v>3155.9450033333337</v>
          </cell>
          <cell r="V21">
            <v>3157.7783366666672</v>
          </cell>
        </row>
        <row r="24">
          <cell r="J24">
            <v>53035.557050000003</v>
          </cell>
          <cell r="K24">
            <v>53035.55805</v>
          </cell>
          <cell r="L24">
            <v>53035.55805</v>
          </cell>
          <cell r="M24">
            <v>53035.55805</v>
          </cell>
          <cell r="N24">
            <v>142342.95804999999</v>
          </cell>
          <cell r="O24">
            <v>142342.95804999999</v>
          </cell>
          <cell r="P24">
            <v>142342.95804999999</v>
          </cell>
          <cell r="Q24">
            <v>142342.95804999999</v>
          </cell>
          <cell r="R24">
            <v>142342.95804999999</v>
          </cell>
          <cell r="S24">
            <v>142342.95804999999</v>
          </cell>
          <cell r="T24">
            <v>142342.95804999999</v>
          </cell>
          <cell r="U24">
            <v>142342.95804999999</v>
          </cell>
          <cell r="V24">
            <v>142342.95804999999</v>
          </cell>
        </row>
        <row r="25">
          <cell r="J25">
            <v>7409.7829000000002</v>
          </cell>
          <cell r="K25">
            <v>7277.8057600000002</v>
          </cell>
          <cell r="L25">
            <v>7145.8293400000002</v>
          </cell>
          <cell r="M25">
            <v>7013.8533400000006</v>
          </cell>
          <cell r="N25">
            <v>19761.904761904763</v>
          </cell>
          <cell r="O25">
            <v>19523.809523809527</v>
          </cell>
          <cell r="P25">
            <v>19285.71428571429</v>
          </cell>
          <cell r="Q25">
            <v>19047.619047619053</v>
          </cell>
          <cell r="R25">
            <v>18809.523809523816</v>
          </cell>
          <cell r="S25">
            <v>18571.42857142858</v>
          </cell>
          <cell r="T25">
            <v>18333.333333333343</v>
          </cell>
          <cell r="U25">
            <v>18095.238095238106</v>
          </cell>
          <cell r="V25">
            <v>17857.14285714287</v>
          </cell>
        </row>
        <row r="26">
          <cell r="J26">
            <v>738.18984000000012</v>
          </cell>
          <cell r="K26">
            <v>721.02184000000011</v>
          </cell>
          <cell r="L26">
            <v>703.85304000000008</v>
          </cell>
          <cell r="M26">
            <v>686.65304000000003</v>
          </cell>
          <cell r="N26">
            <v>6902.7777777777774</v>
          </cell>
          <cell r="O26">
            <v>6805.5555555555547</v>
          </cell>
          <cell r="P26">
            <v>6708.3333333333321</v>
          </cell>
          <cell r="Q26">
            <v>6611.1111111111095</v>
          </cell>
          <cell r="R26">
            <v>6513.8888888888869</v>
          </cell>
          <cell r="S26">
            <v>6416.6666666666642</v>
          </cell>
          <cell r="T26">
            <v>6319.4444444444416</v>
          </cell>
          <cell r="U26">
            <v>6222.222222222219</v>
          </cell>
          <cell r="V26">
            <v>6124.9999999999964</v>
          </cell>
        </row>
        <row r="27">
          <cell r="J27">
            <v>0</v>
          </cell>
          <cell r="K27">
            <v>0</v>
          </cell>
          <cell r="L27">
            <v>0</v>
          </cell>
          <cell r="M27">
            <v>0</v>
          </cell>
          <cell r="N27">
            <v>0</v>
          </cell>
          <cell r="O27">
            <v>0</v>
          </cell>
          <cell r="P27">
            <v>0</v>
          </cell>
          <cell r="Q27">
            <v>0</v>
          </cell>
          <cell r="R27">
            <v>0</v>
          </cell>
          <cell r="S27">
            <v>0</v>
          </cell>
          <cell r="T27">
            <v>0</v>
          </cell>
          <cell r="U27">
            <v>0</v>
          </cell>
          <cell r="V27">
            <v>0</v>
          </cell>
        </row>
        <row r="28">
          <cell r="J28">
            <v>2.056</v>
          </cell>
          <cell r="K28">
            <v>2.056</v>
          </cell>
          <cell r="L28">
            <v>0</v>
          </cell>
          <cell r="M28">
            <v>0</v>
          </cell>
          <cell r="N28">
            <v>0</v>
          </cell>
          <cell r="O28">
            <v>0</v>
          </cell>
          <cell r="P28">
            <v>0</v>
          </cell>
          <cell r="Q28">
            <v>0</v>
          </cell>
          <cell r="R28">
            <v>0</v>
          </cell>
          <cell r="S28">
            <v>0</v>
          </cell>
          <cell r="T28">
            <v>0</v>
          </cell>
          <cell r="U28">
            <v>0</v>
          </cell>
          <cell r="V28">
            <v>0</v>
          </cell>
        </row>
        <row r="30">
          <cell r="J30">
            <v>81848.096939999989</v>
          </cell>
          <cell r="K30">
            <v>82351.000270000004</v>
          </cell>
          <cell r="L30">
            <v>83158.019540000008</v>
          </cell>
          <cell r="M30">
            <v>86445.94995235122</v>
          </cell>
          <cell r="N30">
            <v>193694.49020787701</v>
          </cell>
          <cell r="O30">
            <v>197831.72002017725</v>
          </cell>
          <cell r="P30">
            <v>203895.72074453352</v>
          </cell>
          <cell r="Q30">
            <v>206827.40925742712</v>
          </cell>
          <cell r="R30">
            <v>204416.43924893916</v>
          </cell>
          <cell r="S30">
            <v>192972.52316843008</v>
          </cell>
          <cell r="T30">
            <v>192079.45215239009</v>
          </cell>
          <cell r="U30">
            <v>190460.68973163312</v>
          </cell>
          <cell r="V30">
            <v>191252.14672052575</v>
          </cell>
        </row>
        <row r="37">
          <cell r="J37">
            <v>-9171.3369700000003</v>
          </cell>
          <cell r="K37">
            <v>-7330.7554300000011</v>
          </cell>
          <cell r="L37">
            <v>-6921.2427000000052</v>
          </cell>
          <cell r="M37">
            <v>-5538.066728291019</v>
          </cell>
          <cell r="N37">
            <v>6572.6280722522142</v>
          </cell>
          <cell r="O37">
            <v>9327.9924892292729</v>
          </cell>
          <cell r="P37">
            <v>8031.2157150458088</v>
          </cell>
          <cell r="Q37">
            <v>9746.6080756215124</v>
          </cell>
          <cell r="R37">
            <v>4593.7381665043968</v>
          </cell>
          <cell r="S37">
            <v>-3854.5899666799769</v>
          </cell>
          <cell r="T37">
            <v>-2371.730445413416</v>
          </cell>
          <cell r="U37">
            <v>-122.42610524495331</v>
          </cell>
          <cell r="V37">
            <v>562.02335453686499</v>
          </cell>
        </row>
        <row r="38">
          <cell r="J38">
            <v>5160</v>
          </cell>
          <cell r="K38">
            <v>4400</v>
          </cell>
          <cell r="L38">
            <v>4400</v>
          </cell>
          <cell r="M38">
            <v>4400</v>
          </cell>
          <cell r="N38">
            <v>3220</v>
          </cell>
          <cell r="O38">
            <v>3220</v>
          </cell>
          <cell r="P38">
            <v>3220</v>
          </cell>
          <cell r="Q38">
            <v>3220</v>
          </cell>
          <cell r="R38">
            <v>3220</v>
          </cell>
          <cell r="S38">
            <v>3220</v>
          </cell>
          <cell r="T38">
            <v>3220</v>
          </cell>
          <cell r="U38">
            <v>3220</v>
          </cell>
          <cell r="V38">
            <v>3220</v>
          </cell>
        </row>
        <row r="39">
          <cell r="J39">
            <v>15.839</v>
          </cell>
          <cell r="K39">
            <v>15.8386</v>
          </cell>
          <cell r="L39">
            <v>15.8386</v>
          </cell>
          <cell r="M39">
            <v>15.8386</v>
          </cell>
          <cell r="N39">
            <v>3.8599999999998857E-2</v>
          </cell>
          <cell r="O39">
            <v>3.8599999999998857E-2</v>
          </cell>
          <cell r="P39">
            <v>3.8599999999998857E-2</v>
          </cell>
          <cell r="Q39">
            <v>3.8599999999998857E-2</v>
          </cell>
          <cell r="R39">
            <v>3.8599999999998857E-2</v>
          </cell>
          <cell r="S39">
            <v>3.8599999999998857E-2</v>
          </cell>
          <cell r="T39">
            <v>3.8599999999998857E-2</v>
          </cell>
          <cell r="U39">
            <v>3.8599999999998857E-2</v>
          </cell>
          <cell r="V39">
            <v>3.8599999999998857E-2</v>
          </cell>
        </row>
        <row r="41">
          <cell r="J41">
            <v>70.3</v>
          </cell>
          <cell r="K41">
            <v>70.291830000000004</v>
          </cell>
          <cell r="L41">
            <v>60.51773</v>
          </cell>
          <cell r="M41">
            <v>56.917729999999999</v>
          </cell>
          <cell r="N41">
            <v>48.717730000000003</v>
          </cell>
          <cell r="O41">
            <v>40.51773</v>
          </cell>
          <cell r="P41">
            <v>32.317729999999997</v>
          </cell>
          <cell r="Q41">
            <v>24.117729999999998</v>
          </cell>
          <cell r="R41">
            <v>15.917729999999999</v>
          </cell>
          <cell r="S41">
            <v>7.7177299999999995</v>
          </cell>
          <cell r="T41">
            <v>0</v>
          </cell>
          <cell r="U41">
            <v>0</v>
          </cell>
          <cell r="V41">
            <v>0</v>
          </cell>
        </row>
        <row r="43">
          <cell r="J43">
            <v>11394.5334</v>
          </cell>
          <cell r="K43">
            <v>11182.789639999999</v>
          </cell>
          <cell r="L43">
            <v>11303.575720000001</v>
          </cell>
          <cell r="M43">
            <v>13071.724474302373</v>
          </cell>
          <cell r="N43">
            <v>12111.831838146978</v>
          </cell>
          <cell r="O43">
            <v>14233.004185017762</v>
          </cell>
          <cell r="P43">
            <v>21391.164010773038</v>
          </cell>
          <cell r="Q43">
            <v>21303.621134226843</v>
          </cell>
          <cell r="R43">
            <v>18678.108359993934</v>
          </cell>
          <cell r="S43">
            <v>15602.552444345129</v>
          </cell>
          <cell r="T43">
            <v>14495.160782168092</v>
          </cell>
          <cell r="U43">
            <v>11469.978578705508</v>
          </cell>
          <cell r="V43">
            <v>12469.290394642252</v>
          </cell>
        </row>
        <row r="44">
          <cell r="J44">
            <v>1465.7726500000001</v>
          </cell>
          <cell r="K44">
            <v>890.64782000000002</v>
          </cell>
          <cell r="L44">
            <v>882.79070000000002</v>
          </cell>
          <cell r="M44">
            <v>1413.02055</v>
          </cell>
          <cell r="N44">
            <v>1527.4375</v>
          </cell>
          <cell r="O44">
            <v>1038.5092500000001</v>
          </cell>
          <cell r="P44">
            <v>1349.452</v>
          </cell>
          <cell r="Q44">
            <v>1297.8605964999999</v>
          </cell>
          <cell r="R44">
            <v>2660.6953169999992</v>
          </cell>
          <cell r="S44">
            <v>2159.1628599999999</v>
          </cell>
          <cell r="T44">
            <v>1300.8140489999998</v>
          </cell>
          <cell r="U44">
            <v>767.66508649999992</v>
          </cell>
          <cell r="V44">
            <v>1735.6385475</v>
          </cell>
        </row>
        <row r="45">
          <cell r="J45">
            <v>608.08460999999988</v>
          </cell>
          <cell r="K45">
            <v>653.04237999999998</v>
          </cell>
          <cell r="L45">
            <v>738.24238000000003</v>
          </cell>
          <cell r="M45">
            <v>553.47992163472804</v>
          </cell>
          <cell r="N45">
            <v>249.67541221230073</v>
          </cell>
          <cell r="O45">
            <v>146.84011425992463</v>
          </cell>
          <cell r="P45">
            <v>73.956750040369457</v>
          </cell>
          <cell r="Q45">
            <v>609.5755896526822</v>
          </cell>
          <cell r="R45">
            <v>2204.8534380641827</v>
          </cell>
          <cell r="S45">
            <v>847.90027486048439</v>
          </cell>
          <cell r="T45">
            <v>677.07800787534597</v>
          </cell>
          <cell r="U45">
            <v>543.35043655686081</v>
          </cell>
          <cell r="V45">
            <v>126.40600409316323</v>
          </cell>
        </row>
        <row r="46">
          <cell r="J46">
            <v>-2705.5990000000002</v>
          </cell>
          <cell r="K46">
            <v>-2705.5990000000002</v>
          </cell>
          <cell r="L46">
            <v>-2705.5990000000002</v>
          </cell>
          <cell r="M46">
            <v>-2705.5990000000002</v>
          </cell>
          <cell r="N46">
            <v>-2705.5990000000002</v>
          </cell>
          <cell r="O46">
            <v>-2705.5990000000002</v>
          </cell>
          <cell r="P46">
            <v>-2705.5990000000002</v>
          </cell>
          <cell r="Q46">
            <v>-2705.5990000000002</v>
          </cell>
          <cell r="R46">
            <v>-2705.5990000000002</v>
          </cell>
          <cell r="S46">
            <v>-2705.5990000000002</v>
          </cell>
          <cell r="T46">
            <v>-2705.5990000000002</v>
          </cell>
          <cell r="U46">
            <v>-2705.5990000000002</v>
          </cell>
          <cell r="V46">
            <v>-2705.5990000000002</v>
          </cell>
        </row>
        <row r="47">
          <cell r="J47">
            <v>8003.2784099999999</v>
          </cell>
          <cell r="K47">
            <v>8003.2784099999999</v>
          </cell>
          <cell r="L47">
            <v>8003.2784099999999</v>
          </cell>
          <cell r="M47">
            <v>8003.2784099999999</v>
          </cell>
          <cell r="N47">
            <v>0</v>
          </cell>
          <cell r="O47">
            <v>0</v>
          </cell>
          <cell r="P47">
            <v>0</v>
          </cell>
          <cell r="Q47">
            <v>0</v>
          </cell>
          <cell r="R47">
            <v>0</v>
          </cell>
          <cell r="S47">
            <v>0</v>
          </cell>
          <cell r="T47">
            <v>0</v>
          </cell>
          <cell r="U47">
            <v>0</v>
          </cell>
          <cell r="V47">
            <v>0</v>
          </cell>
        </row>
        <row r="48">
          <cell r="J48">
            <v>502.90599999999995</v>
          </cell>
          <cell r="K48">
            <v>502.90599999999995</v>
          </cell>
          <cell r="L48">
            <v>502.90599999999995</v>
          </cell>
          <cell r="M48">
            <v>502.90599999999995</v>
          </cell>
          <cell r="N48">
            <v>502.90599999999995</v>
          </cell>
          <cell r="O48">
            <v>502.90599999999995</v>
          </cell>
          <cell r="P48">
            <v>502.90599999999995</v>
          </cell>
          <cell r="Q48">
            <v>502.90599999999995</v>
          </cell>
          <cell r="R48">
            <v>502.90599999999995</v>
          </cell>
          <cell r="S48">
            <v>502.90599999999995</v>
          </cell>
          <cell r="T48">
            <v>502.90599999999995</v>
          </cell>
          <cell r="U48">
            <v>502.90599999999995</v>
          </cell>
          <cell r="V48">
            <v>502.90599999999995</v>
          </cell>
        </row>
        <row r="49">
          <cell r="J49">
            <v>15343.7781</v>
          </cell>
          <cell r="K49">
            <v>15682.44025</v>
          </cell>
          <cell r="L49">
            <v>16280.307839999992</v>
          </cell>
          <cell r="M49">
            <v>19773.49995764608</v>
          </cell>
          <cell r="N49">
            <v>21527.636152611492</v>
          </cell>
          <cell r="O49">
            <v>25804.209368506959</v>
          </cell>
          <cell r="P49">
            <v>31895.451805859215</v>
          </cell>
          <cell r="Q49">
            <v>33999.128726001036</v>
          </cell>
          <cell r="R49">
            <v>29170.65861156251</v>
          </cell>
          <cell r="S49">
            <v>15780.088942525636</v>
          </cell>
          <cell r="T49">
            <v>15118.667993630022</v>
          </cell>
          <cell r="U49">
            <v>13675.913596517415</v>
          </cell>
          <cell r="V49">
            <v>15910.703900772281</v>
          </cell>
        </row>
        <row r="50">
          <cell r="J50">
            <v>7340.4996899999996</v>
          </cell>
          <cell r="K50">
            <v>7679.1618399999998</v>
          </cell>
          <cell r="L50">
            <v>8277.0294299999914</v>
          </cell>
          <cell r="M50">
            <v>11770.221547646081</v>
          </cell>
          <cell r="N50">
            <v>21527.636152611492</v>
          </cell>
          <cell r="O50">
            <v>25804.209368506959</v>
          </cell>
        </row>
        <row r="52">
          <cell r="J52">
            <v>10760</v>
          </cell>
          <cell r="K52">
            <v>10780</v>
          </cell>
          <cell r="L52">
            <v>10780</v>
          </cell>
          <cell r="M52">
            <v>10780</v>
          </cell>
          <cell r="N52">
            <v>75780</v>
          </cell>
          <cell r="O52">
            <v>75780</v>
          </cell>
          <cell r="P52">
            <v>75087.5</v>
          </cell>
          <cell r="Q52">
            <v>75087.5</v>
          </cell>
          <cell r="R52">
            <v>75087.5</v>
          </cell>
          <cell r="S52">
            <v>74245</v>
          </cell>
          <cell r="T52">
            <v>74245</v>
          </cell>
          <cell r="U52">
            <v>74245</v>
          </cell>
          <cell r="V52">
            <v>73402.5</v>
          </cell>
        </row>
        <row r="53">
          <cell r="J53">
            <v>29.24869</v>
          </cell>
          <cell r="K53">
            <v>20.995190000000001</v>
          </cell>
          <cell r="L53">
            <v>22.473790000000001</v>
          </cell>
          <cell r="M53">
            <v>14.273790000000002</v>
          </cell>
          <cell r="N53">
            <v>9.6737900000000021</v>
          </cell>
          <cell r="O53">
            <v>0</v>
          </cell>
          <cell r="P53">
            <v>0</v>
          </cell>
          <cell r="Q53">
            <v>0</v>
          </cell>
          <cell r="R53">
            <v>0</v>
          </cell>
          <cell r="S53">
            <v>0</v>
          </cell>
          <cell r="T53">
            <v>0</v>
          </cell>
          <cell r="U53">
            <v>0</v>
          </cell>
          <cell r="V53">
            <v>0</v>
          </cell>
        </row>
        <row r="54">
          <cell r="J54">
            <v>15000</v>
          </cell>
          <cell r="K54">
            <v>15000</v>
          </cell>
          <cell r="L54">
            <v>15000</v>
          </cell>
          <cell r="M54">
            <v>15000</v>
          </cell>
          <cell r="N54">
            <v>9750</v>
          </cell>
          <cell r="O54">
            <v>9750</v>
          </cell>
          <cell r="P54">
            <v>9750</v>
          </cell>
          <cell r="Q54">
            <v>9750</v>
          </cell>
          <cell r="R54">
            <v>9750</v>
          </cell>
          <cell r="S54">
            <v>9750</v>
          </cell>
          <cell r="T54">
            <v>9750</v>
          </cell>
          <cell r="U54">
            <v>9750</v>
          </cell>
          <cell r="V54">
            <v>9750</v>
          </cell>
        </row>
        <row r="55">
          <cell r="J55">
            <v>-1423.6963499999999</v>
          </cell>
          <cell r="K55">
            <v>-1401.6471899999999</v>
          </cell>
          <cell r="L55">
            <v>-1379.5980300000001</v>
          </cell>
          <cell r="M55">
            <v>-1357.5480300000002</v>
          </cell>
        </row>
        <row r="56">
          <cell r="J56">
            <v>6937.64581</v>
          </cell>
          <cell r="K56">
            <v>6995.4595300000001</v>
          </cell>
          <cell r="L56">
            <v>7053.2732500000002</v>
          </cell>
          <cell r="M56">
            <v>7111.3052322530548</v>
          </cell>
          <cell r="N56">
            <v>14774.583333333334</v>
          </cell>
          <cell r="O56">
            <v>14799.166666666668</v>
          </cell>
          <cell r="P56">
            <v>14823.750000000002</v>
          </cell>
          <cell r="Q56">
            <v>14848.333333333336</v>
          </cell>
          <cell r="R56">
            <v>14872.91666666667</v>
          </cell>
          <cell r="S56">
            <v>14897.500000000004</v>
          </cell>
          <cell r="T56">
            <v>14922.083333333338</v>
          </cell>
          <cell r="U56">
            <v>14946.666666666672</v>
          </cell>
          <cell r="V56">
            <v>14971.250000000005</v>
          </cell>
        </row>
        <row r="57">
          <cell r="J57">
            <v>3028.971</v>
          </cell>
          <cell r="K57">
            <v>3028.971</v>
          </cell>
          <cell r="L57">
            <v>3028.971</v>
          </cell>
          <cell r="M57">
            <v>3028.971</v>
          </cell>
          <cell r="N57">
            <v>3028.971</v>
          </cell>
          <cell r="O57">
            <v>3028.971</v>
          </cell>
          <cell r="P57">
            <v>3028.971</v>
          </cell>
          <cell r="Q57">
            <v>3028.971</v>
          </cell>
          <cell r="R57">
            <v>3028.971</v>
          </cell>
          <cell r="S57">
            <v>3028.971</v>
          </cell>
          <cell r="T57">
            <v>3028.971</v>
          </cell>
          <cell r="U57">
            <v>3028.971</v>
          </cell>
          <cell r="V57">
            <v>3028.971</v>
          </cell>
        </row>
        <row r="58">
          <cell r="J58">
            <v>157.19499999999999</v>
          </cell>
          <cell r="K58">
            <v>157.19499999999999</v>
          </cell>
          <cell r="L58">
            <v>157.19499999999999</v>
          </cell>
          <cell r="M58">
            <v>157.19499999999999</v>
          </cell>
          <cell r="N58">
            <v>157.19499999999999</v>
          </cell>
          <cell r="O58">
            <v>157.19499999999999</v>
          </cell>
          <cell r="P58">
            <v>157.19499999999999</v>
          </cell>
          <cell r="Q58">
            <v>157.19499999999999</v>
          </cell>
          <cell r="R58">
            <v>157.19499999999999</v>
          </cell>
          <cell r="S58">
            <v>157.19499999999999</v>
          </cell>
          <cell r="T58">
            <v>157.19499999999999</v>
          </cell>
          <cell r="U58">
            <v>157.19499999999999</v>
          </cell>
          <cell r="V58">
            <v>157.19499999999999</v>
          </cell>
        </row>
        <row r="59">
          <cell r="J59">
            <v>0</v>
          </cell>
          <cell r="K59">
            <v>0</v>
          </cell>
          <cell r="L59">
            <v>0</v>
          </cell>
          <cell r="M59">
            <v>0</v>
          </cell>
          <cell r="N59">
            <v>0</v>
          </cell>
          <cell r="O59">
            <v>0</v>
          </cell>
          <cell r="P59">
            <v>0</v>
          </cell>
          <cell r="Q59">
            <v>0</v>
          </cell>
          <cell r="R59">
            <v>0</v>
          </cell>
          <cell r="S59">
            <v>0</v>
          </cell>
          <cell r="T59">
            <v>0</v>
          </cell>
          <cell r="U59">
            <v>0</v>
          </cell>
          <cell r="V59">
            <v>0</v>
          </cell>
        </row>
        <row r="60">
          <cell r="J60">
            <v>31.677160000000001</v>
          </cell>
          <cell r="K60">
            <v>31.677160000000001</v>
          </cell>
          <cell r="L60">
            <v>31.677160000000001</v>
          </cell>
          <cell r="M60">
            <v>31.677160000000001</v>
          </cell>
          <cell r="N60">
            <v>-2.2839999999998639E-2</v>
          </cell>
          <cell r="O60">
            <v>-2.2839999999998639E-2</v>
          </cell>
          <cell r="P60">
            <v>-2.2839999999998639E-2</v>
          </cell>
          <cell r="Q60">
            <v>-2.2839999999998639E-2</v>
          </cell>
          <cell r="R60">
            <v>-2.2839999999998639E-2</v>
          </cell>
          <cell r="S60">
            <v>-2.2839999999998639E-2</v>
          </cell>
          <cell r="T60">
            <v>-2.2839999999998639E-2</v>
          </cell>
          <cell r="U60">
            <v>-2.2839999999998639E-2</v>
          </cell>
          <cell r="V60">
            <v>-2.2839999999998639E-2</v>
          </cell>
        </row>
        <row r="61">
          <cell r="J61">
            <v>57205.319100000001</v>
          </cell>
          <cell r="K61">
            <v>57974.252779999995</v>
          </cell>
          <cell r="L61">
            <v>59251.329439999972</v>
          </cell>
          <cell r="M61">
            <v>66309.595657545229</v>
          </cell>
          <cell r="N61">
            <v>146555.67258855634</v>
          </cell>
          <cell r="O61">
            <v>155123.72856368058</v>
          </cell>
          <cell r="P61">
            <v>134742.84496585923</v>
          </cell>
          <cell r="Q61">
            <v>136871.10521933439</v>
          </cell>
          <cell r="R61">
            <v>132067.2184382292</v>
          </cell>
          <cell r="S61">
            <v>117858.73210252564</v>
          </cell>
          <cell r="T61">
            <v>117221.89448696337</v>
          </cell>
          <cell r="U61">
            <v>115803.7234231841</v>
          </cell>
          <cell r="V61">
            <v>117220.59706077228</v>
          </cell>
        </row>
        <row r="62">
          <cell r="J62">
            <v>41861.540999999997</v>
          </cell>
        </row>
        <row r="64">
          <cell r="J64">
            <v>0.2</v>
          </cell>
          <cell r="K64">
            <v>0.2</v>
          </cell>
          <cell r="L64">
            <v>0.2</v>
          </cell>
          <cell r="M64">
            <v>0.2</v>
          </cell>
          <cell r="N64">
            <v>0.2</v>
          </cell>
          <cell r="O64">
            <v>0.2</v>
          </cell>
          <cell r="P64">
            <v>0.2</v>
          </cell>
          <cell r="Q64">
            <v>0.2</v>
          </cell>
          <cell r="R64">
            <v>0.2</v>
          </cell>
          <cell r="S64">
            <v>0.2</v>
          </cell>
          <cell r="T64">
            <v>0.2</v>
          </cell>
          <cell r="U64">
            <v>0.2</v>
          </cell>
          <cell r="V64">
            <v>0.2</v>
          </cell>
        </row>
        <row r="65">
          <cell r="J65">
            <v>0</v>
          </cell>
        </row>
        <row r="66">
          <cell r="J66">
            <v>0</v>
          </cell>
          <cell r="N66">
            <v>62210</v>
          </cell>
          <cell r="O66">
            <v>62210</v>
          </cell>
          <cell r="P66">
            <v>62210</v>
          </cell>
          <cell r="Q66">
            <v>62210</v>
          </cell>
          <cell r="R66">
            <v>62210</v>
          </cell>
          <cell r="S66">
            <v>62210</v>
          </cell>
          <cell r="T66">
            <v>62210</v>
          </cell>
          <cell r="U66">
            <v>62210</v>
          </cell>
          <cell r="V66">
            <v>62210</v>
          </cell>
        </row>
        <row r="67">
          <cell r="J67">
            <v>21164.789000000001</v>
          </cell>
          <cell r="K67">
            <v>21164.78933</v>
          </cell>
          <cell r="L67">
            <v>21164.78933</v>
          </cell>
          <cell r="M67">
            <v>21164.78933</v>
          </cell>
          <cell r="N67">
            <v>6912</v>
          </cell>
          <cell r="O67">
            <v>6912</v>
          </cell>
          <cell r="P67">
            <v>6912</v>
          </cell>
          <cell r="Q67">
            <v>6912</v>
          </cell>
          <cell r="R67">
            <v>6912</v>
          </cell>
          <cell r="S67">
            <v>6912</v>
          </cell>
          <cell r="T67">
            <v>6912</v>
          </cell>
          <cell r="U67">
            <v>6912</v>
          </cell>
          <cell r="V67">
            <v>6912</v>
          </cell>
        </row>
        <row r="68">
          <cell r="J68">
            <v>2094.67</v>
          </cell>
          <cell r="K68">
            <v>2094.67</v>
          </cell>
          <cell r="L68">
            <v>2094.67</v>
          </cell>
          <cell r="M68">
            <v>2094.67</v>
          </cell>
          <cell r="O68">
            <v>0</v>
          </cell>
          <cell r="P68">
            <v>0</v>
          </cell>
          <cell r="Q68">
            <v>0</v>
          </cell>
          <cell r="R68">
            <v>0</v>
          </cell>
          <cell r="S68">
            <v>0</v>
          </cell>
          <cell r="T68">
            <v>0</v>
          </cell>
          <cell r="U68">
            <v>0</v>
          </cell>
          <cell r="V68">
            <v>0</v>
          </cell>
        </row>
        <row r="69">
          <cell r="J69">
            <v>-79.35436</v>
          </cell>
          <cell r="K69">
            <v>-79.35436</v>
          </cell>
          <cell r="L69">
            <v>-79.35436</v>
          </cell>
          <cell r="M69">
            <v>-79.35436</v>
          </cell>
          <cell r="O69">
            <v>0</v>
          </cell>
          <cell r="P69">
            <v>0</v>
          </cell>
          <cell r="Q69">
            <v>0</v>
          </cell>
          <cell r="R69">
            <v>0</v>
          </cell>
          <cell r="S69">
            <v>0</v>
          </cell>
          <cell r="T69">
            <v>0</v>
          </cell>
          <cell r="U69">
            <v>0</v>
          </cell>
          <cell r="V69">
            <v>0</v>
          </cell>
        </row>
        <row r="70">
          <cell r="J70">
            <v>6434.6313600000003</v>
          </cell>
          <cell r="K70">
            <v>8802.9941699999981</v>
          </cell>
          <cell r="L70">
            <v>8802.9941699999981</v>
          </cell>
          <cell r="M70">
            <v>8802.9941699999981</v>
          </cell>
          <cell r="N70">
            <v>0</v>
          </cell>
          <cell r="O70">
            <v>0</v>
          </cell>
          <cell r="P70">
            <v>0</v>
          </cell>
          <cell r="Q70">
            <v>0</v>
          </cell>
          <cell r="R70">
            <v>0</v>
          </cell>
          <cell r="S70">
            <v>0</v>
          </cell>
          <cell r="T70">
            <v>0</v>
          </cell>
          <cell r="U70">
            <v>0</v>
          </cell>
          <cell r="V70">
            <v>0</v>
          </cell>
        </row>
        <row r="71">
          <cell r="J71">
            <v>0</v>
          </cell>
          <cell r="K71">
            <v>0</v>
          </cell>
          <cell r="L71">
            <v>0</v>
          </cell>
          <cell r="M71">
            <v>0</v>
          </cell>
          <cell r="N71">
            <v>0</v>
          </cell>
          <cell r="O71">
            <v>0</v>
          </cell>
          <cell r="P71">
            <v>0</v>
          </cell>
          <cell r="Q71">
            <v>0</v>
          </cell>
          <cell r="R71">
            <v>0</v>
          </cell>
          <cell r="S71">
            <v>0</v>
          </cell>
          <cell r="T71">
            <v>0</v>
          </cell>
          <cell r="U71">
            <v>0</v>
          </cell>
          <cell r="V71">
            <v>0</v>
          </cell>
        </row>
        <row r="72">
          <cell r="J72">
            <v>2368.3399099999997</v>
          </cell>
          <cell r="K72">
            <v>72.631800000000197</v>
          </cell>
          <cell r="L72">
            <v>200.44199999999981</v>
          </cell>
          <cell r="M72">
            <v>-76.701687547908108</v>
          </cell>
          <cell r="N72">
            <v>-455.706764133641</v>
          </cell>
          <cell r="O72">
            <v>-609.95971106220509</v>
          </cell>
          <cell r="P72">
            <v>30.715242608462177</v>
          </cell>
          <cell r="Q72">
            <v>834.14350202693117</v>
          </cell>
          <cell r="R72">
            <v>3227.0602746441818</v>
          </cell>
          <cell r="S72">
            <v>5991.6305298386342</v>
          </cell>
          <cell r="T72">
            <v>5735.3971293609266</v>
          </cell>
          <cell r="U72">
            <v>5534.8057723831989</v>
          </cell>
          <cell r="V72">
            <v>4909.3891236876525</v>
          </cell>
        </row>
        <row r="73">
          <cell r="J73">
            <v>31983.275909999997</v>
          </cell>
          <cell r="K73">
            <v>32055.930939999998</v>
          </cell>
          <cell r="L73">
            <v>32183.741139999998</v>
          </cell>
          <cell r="M73">
            <v>31906.59745245209</v>
          </cell>
          <cell r="N73">
            <v>68666.49323586635</v>
          </cell>
          <cell r="O73">
            <v>68512.240288937799</v>
          </cell>
          <cell r="P73">
            <v>69152.915242608462</v>
          </cell>
          <cell r="Q73">
            <v>69956.343502026924</v>
          </cell>
          <cell r="R73">
            <v>72349.260274644184</v>
          </cell>
          <cell r="S73">
            <v>75113.830529838626</v>
          </cell>
          <cell r="T73">
            <v>74857.597129360918</v>
          </cell>
          <cell r="U73">
            <v>74657.0057723832</v>
          </cell>
          <cell r="V73">
            <v>74031.589123687649</v>
          </cell>
        </row>
        <row r="75">
          <cell r="J75">
            <v>89188.59500999999</v>
          </cell>
          <cell r="K75">
            <v>90030.183720000001</v>
          </cell>
          <cell r="L75">
            <v>91435.070579999971</v>
          </cell>
          <cell r="M75">
            <v>98216.193109997315</v>
          </cell>
          <cell r="N75">
            <v>215222.16582442267</v>
          </cell>
          <cell r="O75">
            <v>223635.96885261836</v>
          </cell>
          <cell r="P75">
            <v>203895.76020846769</v>
          </cell>
          <cell r="Q75">
            <v>206827.44872136132</v>
          </cell>
          <cell r="R75">
            <v>204416.47871287339</v>
          </cell>
          <cell r="S75">
            <v>192972.56263236428</v>
          </cell>
          <cell r="T75">
            <v>192079.49161632429</v>
          </cell>
          <cell r="U75">
            <v>190460.72919556731</v>
          </cell>
          <cell r="V75">
            <v>191252.18618445995</v>
          </cell>
        </row>
        <row r="77">
          <cell r="J77">
            <v>-7340.4980700000015</v>
          </cell>
          <cell r="K77">
            <v>-7679.1834499999968</v>
          </cell>
          <cell r="L77">
            <v>-8277.0510399999621</v>
          </cell>
          <cell r="M77">
            <v>-11770.243157646095</v>
          </cell>
          <cell r="N77">
            <v>-21527.675616545661</v>
          </cell>
          <cell r="O77">
            <v>-25804.24883244111</v>
          </cell>
          <cell r="P77">
            <v>-3.9463934168452397E-2</v>
          </cell>
          <cell r="Q77">
            <v>-3.9463934197556227E-2</v>
          </cell>
          <cell r="R77">
            <v>-3.9463934226660058E-2</v>
          </cell>
          <cell r="S77">
            <v>-3.9463934197556227E-2</v>
          </cell>
          <cell r="T77">
            <v>-3.9463934197556227E-2</v>
          </cell>
          <cell r="U77">
            <v>-3.9463934197556227E-2</v>
          </cell>
          <cell r="V77">
            <v>-3.9463934197556227E-2</v>
          </cell>
        </row>
        <row r="98">
          <cell r="K98" t="str">
            <v>April</v>
          </cell>
          <cell r="L98" t="str">
            <v>May</v>
          </cell>
          <cell r="M98" t="str">
            <v>June</v>
          </cell>
          <cell r="N98" t="str">
            <v>July</v>
          </cell>
          <cell r="O98" t="str">
            <v>August</v>
          </cell>
          <cell r="P98" t="str">
            <v>September</v>
          </cell>
          <cell r="Q98" t="str">
            <v>October</v>
          </cell>
          <cell r="R98" t="str">
            <v>November</v>
          </cell>
          <cell r="S98" t="str">
            <v>December</v>
          </cell>
          <cell r="T98" t="str">
            <v>January</v>
          </cell>
          <cell r="U98" t="str">
            <v>February</v>
          </cell>
          <cell r="V98" t="str">
            <v>March</v>
          </cell>
        </row>
        <row r="99">
          <cell r="V99" t="str">
            <v>Prelim.</v>
          </cell>
        </row>
        <row r="100">
          <cell r="V100">
            <v>38527</v>
          </cell>
        </row>
        <row r="102">
          <cell r="K102">
            <v>0</v>
          </cell>
          <cell r="L102">
            <v>0</v>
          </cell>
          <cell r="M102">
            <v>0</v>
          </cell>
          <cell r="N102">
            <v>0</v>
          </cell>
          <cell r="O102">
            <v>0</v>
          </cell>
          <cell r="P102">
            <v>0</v>
          </cell>
          <cell r="Q102">
            <v>0</v>
          </cell>
          <cell r="R102">
            <v>0</v>
          </cell>
          <cell r="T102">
            <v>0</v>
          </cell>
          <cell r="U102">
            <v>0</v>
          </cell>
          <cell r="V102">
            <v>0</v>
          </cell>
        </row>
        <row r="103">
          <cell r="K103">
            <v>477.96499999999997</v>
          </cell>
          <cell r="L103">
            <v>580.43600000000004</v>
          </cell>
          <cell r="M103">
            <v>560.20600000000002</v>
          </cell>
          <cell r="N103">
            <v>1065.277</v>
          </cell>
          <cell r="O103">
            <v>615.47200000000009</v>
          </cell>
          <cell r="P103">
            <v>1004.7019999999999</v>
          </cell>
          <cell r="Q103">
            <v>1413.8914</v>
          </cell>
          <cell r="R103">
            <v>2449.89293</v>
          </cell>
          <cell r="S103">
            <v>1035.43154</v>
          </cell>
          <cell r="T103">
            <v>723.73214000000007</v>
          </cell>
          <cell r="U103">
            <v>627.96600000000012</v>
          </cell>
          <cell r="V103">
            <v>869.82635000000005</v>
          </cell>
        </row>
        <row r="104">
          <cell r="K104">
            <v>7805.5010000000002</v>
          </cell>
          <cell r="L104">
            <v>9628.482</v>
          </cell>
          <cell r="M104">
            <v>11124.057000000001</v>
          </cell>
          <cell r="N104">
            <v>10950.689</v>
          </cell>
          <cell r="O104">
            <v>13085.111999999999</v>
          </cell>
          <cell r="P104">
            <v>13713.744000000001</v>
          </cell>
          <cell r="Q104">
            <v>15531.11418</v>
          </cell>
          <cell r="R104">
            <v>15297.47588</v>
          </cell>
          <cell r="S104">
            <v>12370.3447</v>
          </cell>
          <cell r="T104">
            <v>10632.245650000001</v>
          </cell>
          <cell r="U104">
            <v>9794.1898700000002</v>
          </cell>
          <cell r="V104">
            <v>10490.581209999998</v>
          </cell>
        </row>
        <row r="105">
          <cell r="K105">
            <v>3639.386</v>
          </cell>
          <cell r="L105">
            <v>2767.529</v>
          </cell>
          <cell r="M105">
            <v>6846.5990000000002</v>
          </cell>
          <cell r="N105">
            <v>5245.6350000000002</v>
          </cell>
          <cell r="O105">
            <v>7196.875</v>
          </cell>
          <cell r="P105">
            <v>11515.937</v>
          </cell>
          <cell r="Q105">
            <v>12087.296670000002</v>
          </cell>
          <cell r="R105">
            <v>9695.6255199999996</v>
          </cell>
          <cell r="S105">
            <v>4869.2129300000006</v>
          </cell>
          <cell r="T105">
            <v>6022.2883099999999</v>
          </cell>
          <cell r="U105">
            <v>5854.4469200000003</v>
          </cell>
          <cell r="V105">
            <v>5885.1926400000002</v>
          </cell>
        </row>
        <row r="106">
          <cell r="K106">
            <v>496.50100000000003</v>
          </cell>
          <cell r="L106">
            <v>2422.8620000000001</v>
          </cell>
          <cell r="M106">
            <v>571.5780000000002</v>
          </cell>
          <cell r="N106">
            <v>516.30999999999995</v>
          </cell>
          <cell r="O106">
            <v>616.41100000000017</v>
          </cell>
          <cell r="P106">
            <v>467.07</v>
          </cell>
          <cell r="Q106">
            <v>539.69241000000011</v>
          </cell>
          <cell r="R106">
            <v>471.74369999999999</v>
          </cell>
          <cell r="S106">
            <v>497.5170700000005</v>
          </cell>
          <cell r="T106">
            <v>347.33958000000007</v>
          </cell>
          <cell r="U106">
            <v>397.72712000000018</v>
          </cell>
          <cell r="V106">
            <v>780.50860999999986</v>
          </cell>
        </row>
        <row r="107">
          <cell r="K107">
            <v>12419.353000000001</v>
          </cell>
          <cell r="L107">
            <v>15399.309000000001</v>
          </cell>
          <cell r="M107">
            <v>19102.440000000002</v>
          </cell>
          <cell r="N107">
            <v>17777.911000000004</v>
          </cell>
          <cell r="O107">
            <v>21513.87</v>
          </cell>
          <cell r="P107">
            <v>26701.453000000001</v>
          </cell>
          <cell r="Q107">
            <v>29571.99466</v>
          </cell>
          <cell r="R107">
            <v>27914.73803</v>
          </cell>
          <cell r="S107">
            <v>18772.506240000002</v>
          </cell>
          <cell r="T107">
            <v>17725.605680000001</v>
          </cell>
          <cell r="U107">
            <v>16674.32991</v>
          </cell>
          <cell r="V107">
            <v>18026.108809999998</v>
          </cell>
        </row>
        <row r="109">
          <cell r="K109">
            <v>3000.962</v>
          </cell>
          <cell r="L109">
            <v>3270.5610000000001</v>
          </cell>
          <cell r="M109">
            <v>3418.8039999999996</v>
          </cell>
          <cell r="N109">
            <v>3628.1730000000002</v>
          </cell>
          <cell r="O109">
            <v>3705.4640000000004</v>
          </cell>
          <cell r="P109">
            <v>3895.0340000000001</v>
          </cell>
          <cell r="Q109">
            <v>3923.2766900000001</v>
          </cell>
          <cell r="R109">
            <v>4042.4083999999998</v>
          </cell>
          <cell r="S109">
            <v>4084.6349400000004</v>
          </cell>
          <cell r="T109">
            <v>4093.5280800000005</v>
          </cell>
          <cell r="U109">
            <v>4100.7416999999996</v>
          </cell>
          <cell r="V109">
            <v>4173.4428600000001</v>
          </cell>
        </row>
        <row r="110">
          <cell r="K110">
            <v>-894.67800000000022</v>
          </cell>
          <cell r="L110">
            <v>-946.3810000000002</v>
          </cell>
          <cell r="M110">
            <v>-1005.8330000000002</v>
          </cell>
          <cell r="N110">
            <v>-1059.1690000000001</v>
          </cell>
          <cell r="O110">
            <v>-1118.6370000000002</v>
          </cell>
          <cell r="P110">
            <v>-1177.673</v>
          </cell>
          <cell r="Q110">
            <v>-1237.0426400000001</v>
          </cell>
          <cell r="R110">
            <v>-1297.1476400000001</v>
          </cell>
          <cell r="S110">
            <v>-1357.5757800000001</v>
          </cell>
          <cell r="T110">
            <v>-1415.17643</v>
          </cell>
          <cell r="U110">
            <v>-1472.6132700000001</v>
          </cell>
          <cell r="V110">
            <v>-1537.0405200000002</v>
          </cell>
        </row>
        <row r="111">
          <cell r="K111">
            <v>2106.2839999999997</v>
          </cell>
          <cell r="L111">
            <v>2324.1799999999998</v>
          </cell>
          <cell r="M111">
            <v>2412.9709999999995</v>
          </cell>
          <cell r="N111">
            <v>2569.0039999999999</v>
          </cell>
          <cell r="O111">
            <v>2586.8270000000002</v>
          </cell>
          <cell r="P111">
            <v>2717.3609999999999</v>
          </cell>
          <cell r="Q111">
            <v>2686.23405</v>
          </cell>
          <cell r="R111">
            <v>2745.2607599999997</v>
          </cell>
          <cell r="S111">
            <v>2727.0591600000002</v>
          </cell>
          <cell r="T111">
            <v>2678.3516500000005</v>
          </cell>
          <cell r="U111">
            <v>2628.1284299999998</v>
          </cell>
          <cell r="V111">
            <v>2636.4023399999996</v>
          </cell>
        </row>
        <row r="114">
          <cell r="K114">
            <v>53517.690999999999</v>
          </cell>
          <cell r="L114">
            <v>53517.690999999999</v>
          </cell>
          <cell r="M114">
            <v>53517.690999999999</v>
          </cell>
          <cell r="N114">
            <v>53517.690999999999</v>
          </cell>
          <cell r="O114">
            <v>53519.457999999999</v>
          </cell>
          <cell r="P114">
            <v>53519.457999999999</v>
          </cell>
          <cell r="Q114">
            <v>53721.569049999998</v>
          </cell>
          <cell r="R114">
            <v>53721.569049999998</v>
          </cell>
          <cell r="S114">
            <v>53721.569049999998</v>
          </cell>
          <cell r="T114">
            <v>53721.569049999998</v>
          </cell>
          <cell r="U114">
            <v>53721.569049999998</v>
          </cell>
          <cell r="V114">
            <v>53035.557050000003</v>
          </cell>
        </row>
        <row r="115">
          <cell r="K115">
            <v>8171.4230000000034</v>
          </cell>
          <cell r="L115">
            <v>8047.6120000000037</v>
          </cell>
          <cell r="M115">
            <v>7923.8020000000033</v>
          </cell>
          <cell r="N115">
            <v>7799.9920000000029</v>
          </cell>
          <cell r="O115">
            <v>7676.1820000000025</v>
          </cell>
          <cell r="P115">
            <v>7552.3720000000021</v>
          </cell>
          <cell r="Q115">
            <v>7428.5620000000017</v>
          </cell>
          <cell r="R115">
            <v>7304.7520000000013</v>
          </cell>
          <cell r="S115">
            <v>7180.9420000000009</v>
          </cell>
          <cell r="T115">
            <v>7057.1320000000005</v>
          </cell>
          <cell r="U115">
            <v>6933.3210000000008</v>
          </cell>
          <cell r="V115">
            <v>7409.7829000000002</v>
          </cell>
        </row>
        <row r="116">
          <cell r="K116">
            <v>927.05099999999948</v>
          </cell>
          <cell r="L116">
            <v>909.88199999999949</v>
          </cell>
          <cell r="M116">
            <v>892.71399999999949</v>
          </cell>
          <cell r="N116">
            <v>875.54599999999948</v>
          </cell>
          <cell r="O116">
            <v>858.37799999999947</v>
          </cell>
          <cell r="P116">
            <v>841.20999999999947</v>
          </cell>
          <cell r="Q116">
            <v>824.04199999999946</v>
          </cell>
          <cell r="R116">
            <v>806.87399999999946</v>
          </cell>
          <cell r="S116">
            <v>789.70599999999945</v>
          </cell>
          <cell r="T116">
            <v>772.53799999999944</v>
          </cell>
          <cell r="U116">
            <v>755.36899999999946</v>
          </cell>
          <cell r="V116">
            <v>738.18984000000012</v>
          </cell>
        </row>
        <row r="117">
          <cell r="K117">
            <v>0</v>
          </cell>
          <cell r="L117">
            <v>0</v>
          </cell>
          <cell r="M117">
            <v>0</v>
          </cell>
          <cell r="N117">
            <v>0</v>
          </cell>
          <cell r="O117">
            <v>0</v>
          </cell>
          <cell r="P117">
            <v>0</v>
          </cell>
          <cell r="Q117">
            <v>0</v>
          </cell>
          <cell r="R117">
            <v>0</v>
          </cell>
          <cell r="S117">
            <v>0</v>
          </cell>
          <cell r="T117">
            <v>0</v>
          </cell>
          <cell r="U117">
            <v>0</v>
          </cell>
          <cell r="V117">
            <v>0</v>
          </cell>
        </row>
        <row r="118">
          <cell r="K118">
            <v>36.963999999999999</v>
          </cell>
          <cell r="L118">
            <v>36.963999999999999</v>
          </cell>
          <cell r="M118">
            <v>36.963999999999999</v>
          </cell>
          <cell r="N118">
            <v>21.963999999999999</v>
          </cell>
          <cell r="O118">
            <v>21.963999999999999</v>
          </cell>
          <cell r="P118">
            <v>21.963999999999999</v>
          </cell>
          <cell r="Q118">
            <v>7.8093300000000001</v>
          </cell>
          <cell r="R118">
            <v>2.056</v>
          </cell>
          <cell r="S118">
            <v>2.056</v>
          </cell>
          <cell r="T118">
            <v>2.056</v>
          </cell>
          <cell r="U118">
            <v>2.056</v>
          </cell>
          <cell r="V118">
            <v>2.056</v>
          </cell>
        </row>
        <row r="120">
          <cell r="K120">
            <v>77178.766000000003</v>
          </cell>
          <cell r="L120">
            <v>80235.638000000006</v>
          </cell>
          <cell r="M120">
            <v>83886.581999999995</v>
          </cell>
          <cell r="N120">
            <v>82562.108000000007</v>
          </cell>
          <cell r="O120">
            <v>86176.679000000004</v>
          </cell>
          <cell r="P120">
            <v>91353.817999999999</v>
          </cell>
          <cell r="Q120">
            <v>94240.211089999997</v>
          </cell>
          <cell r="R120">
            <v>92495.249839999989</v>
          </cell>
          <cell r="S120">
            <v>83193.838449999996</v>
          </cell>
          <cell r="T120">
            <v>81957.252379999991</v>
          </cell>
          <cell r="U120">
            <v>80714.773390000002</v>
          </cell>
          <cell r="V120">
            <v>81848.096939999989</v>
          </cell>
        </row>
        <row r="127">
          <cell r="K127">
            <v>-3718</v>
          </cell>
          <cell r="L127">
            <v>-1889</v>
          </cell>
          <cell r="M127">
            <v>1500</v>
          </cell>
          <cell r="N127">
            <v>2100</v>
          </cell>
          <cell r="O127">
            <v>3600</v>
          </cell>
          <cell r="P127">
            <v>1400</v>
          </cell>
          <cell r="Q127">
            <v>3900</v>
          </cell>
          <cell r="R127">
            <v>0</v>
          </cell>
          <cell r="S127">
            <v>-11641.446</v>
          </cell>
          <cell r="T127">
            <v>-10624.539580000001</v>
          </cell>
          <cell r="U127">
            <v>-9249.6181799999995</v>
          </cell>
          <cell r="V127">
            <v>-9171.3369700000003</v>
          </cell>
        </row>
        <row r="128">
          <cell r="K128">
            <v>2725</v>
          </cell>
          <cell r="L128">
            <v>2725</v>
          </cell>
          <cell r="M128">
            <v>2725</v>
          </cell>
          <cell r="N128">
            <v>2725</v>
          </cell>
          <cell r="O128">
            <v>2725</v>
          </cell>
          <cell r="P128">
            <v>2725</v>
          </cell>
          <cell r="Q128">
            <v>2725</v>
          </cell>
          <cell r="R128">
            <v>2725</v>
          </cell>
          <cell r="S128">
            <v>2725</v>
          </cell>
          <cell r="T128">
            <v>2725</v>
          </cell>
          <cell r="U128">
            <v>2725</v>
          </cell>
          <cell r="V128">
            <v>4400</v>
          </cell>
        </row>
        <row r="129">
          <cell r="K129">
            <v>15.839</v>
          </cell>
          <cell r="L129">
            <v>15.839</v>
          </cell>
          <cell r="M129">
            <v>15.839</v>
          </cell>
          <cell r="N129">
            <v>15.839</v>
          </cell>
          <cell r="O129">
            <v>15.839</v>
          </cell>
          <cell r="P129">
            <v>15.839</v>
          </cell>
          <cell r="Q129">
            <v>15.839</v>
          </cell>
          <cell r="R129">
            <v>15.839</v>
          </cell>
          <cell r="S129">
            <v>15.839</v>
          </cell>
          <cell r="T129">
            <v>15.839</v>
          </cell>
          <cell r="U129">
            <v>15.839</v>
          </cell>
          <cell r="V129">
            <v>15.839</v>
          </cell>
        </row>
        <row r="131">
          <cell r="K131">
            <v>96.341999999999999</v>
          </cell>
          <cell r="L131">
            <v>96.828999999999994</v>
          </cell>
          <cell r="M131">
            <v>97.32</v>
          </cell>
          <cell r="N131">
            <v>97.813000000000002</v>
          </cell>
          <cell r="O131">
            <v>98.31</v>
          </cell>
          <cell r="P131">
            <v>98.808999999999997</v>
          </cell>
          <cell r="Q131">
            <v>98.901579999999996</v>
          </cell>
          <cell r="R131">
            <v>98.994039999999998</v>
          </cell>
          <cell r="S131">
            <v>99.08672</v>
          </cell>
          <cell r="T131">
            <v>99.17962</v>
          </cell>
          <cell r="U131">
            <v>75.128010000000003</v>
          </cell>
          <cell r="V131">
            <v>70.3</v>
          </cell>
        </row>
        <row r="134">
          <cell r="K134">
            <v>8772.5889999999999</v>
          </cell>
          <cell r="L134">
            <v>10180.07</v>
          </cell>
          <cell r="M134">
            <v>12065.600999999999</v>
          </cell>
          <cell r="N134">
            <v>10565.96</v>
          </cell>
          <cell r="O134">
            <v>12477.686999999996</v>
          </cell>
          <cell r="P134">
            <v>18835.683999999997</v>
          </cell>
          <cell r="Q134">
            <v>18809.700200000003</v>
          </cell>
          <cell r="R134">
            <v>16485.400000000001</v>
          </cell>
          <cell r="S134">
            <v>15014.666149999999</v>
          </cell>
          <cell r="T134">
            <v>12810.310930000001</v>
          </cell>
          <cell r="U134">
            <v>10118.641599999999</v>
          </cell>
          <cell r="V134">
            <v>11394.5334</v>
          </cell>
        </row>
        <row r="135">
          <cell r="K135">
            <v>1016.174</v>
          </cell>
          <cell r="L135">
            <v>821.87200000000007</v>
          </cell>
          <cell r="M135">
            <v>1141.7570000000001</v>
          </cell>
          <cell r="N135">
            <v>1241.25</v>
          </cell>
          <cell r="O135">
            <v>816.09500000000003</v>
          </cell>
          <cell r="P135">
            <v>1086.48</v>
          </cell>
          <cell r="Q135">
            <v>1041.6179099999999</v>
          </cell>
          <cell r="R135">
            <v>2226.6915799999997</v>
          </cell>
          <cell r="S135">
            <v>1790.5763999999999</v>
          </cell>
          <cell r="T135">
            <v>1065.92526</v>
          </cell>
          <cell r="U135">
            <v>976.23050999999998</v>
          </cell>
          <cell r="V135">
            <v>1465.7726500000001</v>
          </cell>
        </row>
        <row r="136">
          <cell r="K136">
            <v>834.67399999999998</v>
          </cell>
          <cell r="L136">
            <v>824.94500000000005</v>
          </cell>
          <cell r="M136">
            <v>-642.05899999999997</v>
          </cell>
          <cell r="N136">
            <v>-598.65800000000002</v>
          </cell>
          <cell r="O136">
            <v>-649.96</v>
          </cell>
          <cell r="P136">
            <v>-480.31299999999999</v>
          </cell>
          <cell r="Q136">
            <v>-29.012389999999982</v>
          </cell>
          <cell r="R136">
            <v>1261.1036099999999</v>
          </cell>
          <cell r="S136">
            <v>1715.3026100000002</v>
          </cell>
          <cell r="T136">
            <v>2253.4906100000003</v>
          </cell>
          <cell r="U136">
            <v>2291.6306099999997</v>
          </cell>
          <cell r="V136">
            <v>608.08460999999988</v>
          </cell>
        </row>
        <row r="137">
          <cell r="K137">
            <v>-474.92399999999998</v>
          </cell>
          <cell r="L137">
            <v>-474.92399999999998</v>
          </cell>
          <cell r="M137">
            <v>-474.92399999999998</v>
          </cell>
          <cell r="N137">
            <v>-474.92399999999998</v>
          </cell>
          <cell r="O137">
            <v>-474.92399999999998</v>
          </cell>
          <cell r="P137">
            <v>-474.92399999999998</v>
          </cell>
          <cell r="Q137">
            <v>-474.92399999999998</v>
          </cell>
          <cell r="R137">
            <v>-474.92399999999998</v>
          </cell>
          <cell r="S137">
            <v>-474.92399999999998</v>
          </cell>
          <cell r="T137">
            <v>-474.92399999999998</v>
          </cell>
          <cell r="U137">
            <v>-474.92399999999998</v>
          </cell>
          <cell r="V137">
            <v>-2705.5990000000002</v>
          </cell>
        </row>
        <row r="138">
          <cell r="K138">
            <v>110.42700000000001</v>
          </cell>
          <cell r="L138">
            <v>110.42700000000001</v>
          </cell>
          <cell r="M138">
            <v>110.42700000000001</v>
          </cell>
          <cell r="N138">
            <v>110.42700000000001</v>
          </cell>
          <cell r="O138">
            <v>110.42700000000001</v>
          </cell>
          <cell r="P138">
            <v>110.42700000000001</v>
          </cell>
          <cell r="Q138">
            <v>110.42700000000001</v>
          </cell>
          <cell r="R138">
            <v>110.42700000000001</v>
          </cell>
          <cell r="S138">
            <v>110.42700000000001</v>
          </cell>
          <cell r="T138">
            <v>110.4265</v>
          </cell>
          <cell r="U138">
            <v>110.4265</v>
          </cell>
          <cell r="V138">
            <v>8003.2784099999999</v>
          </cell>
        </row>
        <row r="139">
          <cell r="K139">
            <v>499.58100000000002</v>
          </cell>
          <cell r="L139">
            <v>499.58100000000002</v>
          </cell>
          <cell r="M139">
            <v>499.58100000000002</v>
          </cell>
          <cell r="N139">
            <v>499.58100000000002</v>
          </cell>
          <cell r="O139">
            <v>499.58100000000002</v>
          </cell>
          <cell r="P139">
            <v>499.58100000000002</v>
          </cell>
          <cell r="Q139">
            <v>499.58100000000002</v>
          </cell>
          <cell r="R139">
            <v>499.58100000000002</v>
          </cell>
          <cell r="S139">
            <v>499.58100000000002</v>
          </cell>
          <cell r="T139">
            <v>499.58100000000002</v>
          </cell>
          <cell r="U139">
            <v>499.58100000000002</v>
          </cell>
          <cell r="V139">
            <v>502.90599999999995</v>
          </cell>
        </row>
        <row r="140">
          <cell r="K140">
            <v>10758.520999999999</v>
          </cell>
          <cell r="L140">
            <v>11961.971</v>
          </cell>
          <cell r="M140">
            <v>12700.383</v>
          </cell>
          <cell r="N140">
            <v>11343.636</v>
          </cell>
          <cell r="O140">
            <v>12778.905999999997</v>
          </cell>
          <cell r="P140">
            <v>19576.934999999998</v>
          </cell>
          <cell r="Q140">
            <v>19957.389720000003</v>
          </cell>
          <cell r="R140">
            <v>20108.279189999997</v>
          </cell>
          <cell r="S140">
            <v>18655.629159999997</v>
          </cell>
          <cell r="T140">
            <v>16264.810300000001</v>
          </cell>
          <cell r="U140">
            <v>13521.586219999997</v>
          </cell>
          <cell r="V140">
            <v>19268.976070000001</v>
          </cell>
        </row>
        <row r="143">
          <cell r="K143">
            <v>14575</v>
          </cell>
          <cell r="L143">
            <v>14575</v>
          </cell>
          <cell r="M143">
            <v>14575</v>
          </cell>
          <cell r="N143">
            <v>13875</v>
          </cell>
          <cell r="O143">
            <v>14675</v>
          </cell>
          <cell r="P143">
            <v>14675</v>
          </cell>
          <cell r="Q143">
            <v>13935</v>
          </cell>
          <cell r="R143">
            <v>13935</v>
          </cell>
          <cell r="S143">
            <v>13935</v>
          </cell>
          <cell r="T143">
            <v>13195</v>
          </cell>
          <cell r="U143">
            <v>13195</v>
          </cell>
          <cell r="V143">
            <v>11520</v>
          </cell>
        </row>
        <row r="144">
          <cell r="K144">
            <v>92.146000000000001</v>
          </cell>
          <cell r="L144">
            <v>82.831999999999994</v>
          </cell>
          <cell r="M144">
            <v>74.494</v>
          </cell>
          <cell r="N144">
            <v>66.081999999999994</v>
          </cell>
          <cell r="O144">
            <v>56.076999999999998</v>
          </cell>
          <cell r="P144">
            <v>49.058</v>
          </cell>
          <cell r="Q144">
            <v>40.642200000000003</v>
          </cell>
          <cell r="R144">
            <v>32.191899999999997</v>
          </cell>
          <cell r="S144">
            <v>24.641159999999999</v>
          </cell>
          <cell r="T144">
            <v>17.272210000000001</v>
          </cell>
          <cell r="U144">
            <v>32.624270000000003</v>
          </cell>
          <cell r="V144">
            <v>29.24869</v>
          </cell>
        </row>
        <row r="145">
          <cell r="K145">
            <v>15000</v>
          </cell>
          <cell r="L145">
            <v>15000</v>
          </cell>
          <cell r="M145">
            <v>15000</v>
          </cell>
          <cell r="N145">
            <v>15000</v>
          </cell>
          <cell r="O145">
            <v>15000</v>
          </cell>
          <cell r="P145">
            <v>15000</v>
          </cell>
          <cell r="Q145">
            <v>15000</v>
          </cell>
          <cell r="R145">
            <v>15000</v>
          </cell>
          <cell r="S145">
            <v>15000</v>
          </cell>
          <cell r="T145">
            <v>15000</v>
          </cell>
          <cell r="U145">
            <v>15000</v>
          </cell>
          <cell r="V145">
            <v>15000</v>
          </cell>
        </row>
        <row r="146">
          <cell r="K146">
            <v>-1666.2370000000001</v>
          </cell>
          <cell r="L146">
            <v>-1644.1880000000001</v>
          </cell>
          <cell r="M146">
            <v>-1622.1389999999999</v>
          </cell>
          <cell r="N146">
            <v>-1600.09</v>
          </cell>
          <cell r="O146">
            <v>-1578.04</v>
          </cell>
          <cell r="P146">
            <v>-1555.991</v>
          </cell>
          <cell r="Q146">
            <v>-1533.9421500000001</v>
          </cell>
          <cell r="R146">
            <v>-1511.8929900000001</v>
          </cell>
          <cell r="S146">
            <v>-1489.84383</v>
          </cell>
          <cell r="T146">
            <v>-1467.79467</v>
          </cell>
          <cell r="U146">
            <v>-1445.74551</v>
          </cell>
          <cell r="V146">
            <v>-1423.6963499999999</v>
          </cell>
        </row>
        <row r="147">
          <cell r="K147">
            <v>6369.0429999999997</v>
          </cell>
          <cell r="L147">
            <v>6421.68</v>
          </cell>
          <cell r="M147">
            <v>6474.3159999999998</v>
          </cell>
          <cell r="N147">
            <v>6526.9530000000004</v>
          </cell>
          <cell r="O147">
            <v>6579.59</v>
          </cell>
          <cell r="P147">
            <v>6632.2269999999999</v>
          </cell>
          <cell r="Q147">
            <v>6687.4945699999998</v>
          </cell>
          <cell r="R147">
            <v>6742.7625699999999</v>
          </cell>
          <cell r="S147">
            <v>6798.0305699999999</v>
          </cell>
          <cell r="T147">
            <v>6853.2985699999999</v>
          </cell>
          <cell r="U147">
            <v>6908.56657</v>
          </cell>
          <cell r="V147">
            <v>6937.64581</v>
          </cell>
        </row>
        <row r="148">
          <cell r="K148">
            <v>2859.9470000000001</v>
          </cell>
          <cell r="L148">
            <v>2859.9470000000001</v>
          </cell>
          <cell r="M148">
            <v>2859.9470000000001</v>
          </cell>
          <cell r="N148">
            <v>2859.9470000000001</v>
          </cell>
          <cell r="O148">
            <v>2859.9470000000001</v>
          </cell>
          <cell r="P148">
            <v>2859.9470000000001</v>
          </cell>
          <cell r="Q148">
            <v>2859.9470000000001</v>
          </cell>
          <cell r="R148">
            <v>2859.9470000000001</v>
          </cell>
          <cell r="S148">
            <v>2859.9470000000001</v>
          </cell>
          <cell r="T148">
            <v>2859.9470000000001</v>
          </cell>
          <cell r="U148">
            <v>2859.9470000000001</v>
          </cell>
          <cell r="V148">
            <v>3028.971</v>
          </cell>
        </row>
        <row r="149">
          <cell r="K149">
            <v>254.381</v>
          </cell>
          <cell r="L149">
            <v>254.381</v>
          </cell>
          <cell r="M149">
            <v>254.381</v>
          </cell>
          <cell r="N149">
            <v>254.381</v>
          </cell>
          <cell r="O149">
            <v>254.381</v>
          </cell>
          <cell r="P149">
            <v>254.381</v>
          </cell>
          <cell r="Q149">
            <v>254.381</v>
          </cell>
          <cell r="R149">
            <v>254.381</v>
          </cell>
          <cell r="S149">
            <v>254.381</v>
          </cell>
          <cell r="T149">
            <v>254.381</v>
          </cell>
          <cell r="U149">
            <v>254.381</v>
          </cell>
          <cell r="V149">
            <v>157.19499999999999</v>
          </cell>
        </row>
        <row r="150">
          <cell r="K150">
            <v>100.077</v>
          </cell>
          <cell r="L150">
            <v>100.077</v>
          </cell>
          <cell r="M150">
            <v>100.077</v>
          </cell>
          <cell r="N150">
            <v>100.077</v>
          </cell>
          <cell r="O150">
            <v>100.077</v>
          </cell>
          <cell r="P150">
            <v>100.077</v>
          </cell>
          <cell r="Q150">
            <v>100.077</v>
          </cell>
          <cell r="R150">
            <v>100.077</v>
          </cell>
          <cell r="S150">
            <v>100.077</v>
          </cell>
          <cell r="T150">
            <v>100.077</v>
          </cell>
          <cell r="U150">
            <v>100.077</v>
          </cell>
          <cell r="V150">
            <v>0</v>
          </cell>
        </row>
        <row r="151">
          <cell r="K151">
            <v>47.515999999999998</v>
          </cell>
          <cell r="L151">
            <v>47.515999999999998</v>
          </cell>
          <cell r="M151">
            <v>47.515999999999998</v>
          </cell>
          <cell r="N151">
            <v>47.515999999999998</v>
          </cell>
          <cell r="O151">
            <v>47.515999999999998</v>
          </cell>
          <cell r="P151">
            <v>47.515999999999998</v>
          </cell>
          <cell r="Q151">
            <v>47.515999999999998</v>
          </cell>
          <cell r="R151">
            <v>47.515999999999998</v>
          </cell>
          <cell r="S151">
            <v>47.515999999999998</v>
          </cell>
          <cell r="T151">
            <v>47.515999999999998</v>
          </cell>
          <cell r="U151">
            <v>47.515999999999998</v>
          </cell>
          <cell r="V151">
            <v>31.677160000000001</v>
          </cell>
        </row>
        <row r="152">
          <cell r="K152">
            <v>47509.574999999997</v>
          </cell>
          <cell r="L152">
            <v>50607.884000000005</v>
          </cell>
          <cell r="M152">
            <v>54802.134000000005</v>
          </cell>
          <cell r="N152">
            <v>53412.154000000002</v>
          </cell>
          <cell r="O152">
            <v>57212.602999999988</v>
          </cell>
          <cell r="P152">
            <v>61878.798000000003</v>
          </cell>
          <cell r="Q152">
            <v>64088.245920000008</v>
          </cell>
          <cell r="R152">
            <v>60408.094709999998</v>
          </cell>
          <cell r="S152">
            <v>47383.857779999991</v>
          </cell>
          <cell r="T152">
            <v>45339.986449999997</v>
          </cell>
          <cell r="U152">
            <v>44040.301380000004</v>
          </cell>
          <cell r="V152">
            <v>49864.819409999996</v>
          </cell>
        </row>
        <row r="155">
          <cell r="K155">
            <v>0.2</v>
          </cell>
          <cell r="L155">
            <v>0.2</v>
          </cell>
          <cell r="M155">
            <v>0.21199999999999999</v>
          </cell>
          <cell r="N155">
            <v>0.21199999999999999</v>
          </cell>
          <cell r="O155">
            <v>0.21199999999999999</v>
          </cell>
          <cell r="P155">
            <v>0.21199999999999999</v>
          </cell>
          <cell r="Q155">
            <v>0.21199999999999999</v>
          </cell>
          <cell r="R155">
            <v>0.21199999999999999</v>
          </cell>
          <cell r="S155">
            <v>0.21199999999999999</v>
          </cell>
          <cell r="T155">
            <v>0.21199999999999999</v>
          </cell>
          <cell r="U155">
            <v>0.2</v>
          </cell>
          <cell r="V155">
            <v>0.2</v>
          </cell>
        </row>
        <row r="156">
          <cell r="K156">
            <v>0</v>
          </cell>
          <cell r="L156">
            <v>0</v>
          </cell>
          <cell r="M156">
            <v>0</v>
          </cell>
          <cell r="N156">
            <v>0</v>
          </cell>
          <cell r="O156">
            <v>0</v>
          </cell>
          <cell r="P156">
            <v>0</v>
          </cell>
          <cell r="Q156">
            <v>0</v>
          </cell>
          <cell r="R156">
            <v>0</v>
          </cell>
          <cell r="S156">
            <v>0</v>
          </cell>
          <cell r="T156">
            <v>0</v>
          </cell>
        </row>
        <row r="157">
          <cell r="K157">
            <v>0</v>
          </cell>
          <cell r="L157">
            <v>0</v>
          </cell>
          <cell r="M157">
            <v>0</v>
          </cell>
          <cell r="N157">
            <v>0</v>
          </cell>
          <cell r="O157">
            <v>0</v>
          </cell>
          <cell r="P157">
            <v>0</v>
          </cell>
          <cell r="Q157">
            <v>0</v>
          </cell>
          <cell r="R157">
            <v>0</v>
          </cell>
          <cell r="S157">
            <v>0</v>
          </cell>
          <cell r="T157">
            <v>0</v>
          </cell>
        </row>
        <row r="158">
          <cell r="K158">
            <v>21164.789000000001</v>
          </cell>
          <cell r="L158">
            <v>21164.789000000001</v>
          </cell>
          <cell r="M158">
            <v>21164.789000000001</v>
          </cell>
          <cell r="N158">
            <v>21164.789000000001</v>
          </cell>
          <cell r="O158">
            <v>21164.789000000001</v>
          </cell>
          <cell r="P158">
            <v>21164.789000000001</v>
          </cell>
          <cell r="Q158">
            <v>21164.789000000001</v>
          </cell>
          <cell r="R158">
            <v>21164.789000000001</v>
          </cell>
          <cell r="S158">
            <v>21164.789000000001</v>
          </cell>
          <cell r="T158">
            <v>21164.789000000001</v>
          </cell>
          <cell r="U158">
            <v>21164.789000000001</v>
          </cell>
          <cell r="V158">
            <v>21164.789000000001</v>
          </cell>
        </row>
        <row r="159">
          <cell r="K159">
            <v>2094.67</v>
          </cell>
          <cell r="L159">
            <v>2094.67</v>
          </cell>
          <cell r="M159">
            <v>2094.67</v>
          </cell>
          <cell r="N159">
            <v>2094.67</v>
          </cell>
          <cell r="O159">
            <v>2094.67</v>
          </cell>
          <cell r="P159">
            <v>2094.67</v>
          </cell>
          <cell r="Q159">
            <v>2094.67</v>
          </cell>
          <cell r="R159">
            <v>2094.67</v>
          </cell>
          <cell r="S159">
            <v>2094.67</v>
          </cell>
          <cell r="T159">
            <v>2094.67</v>
          </cell>
          <cell r="U159">
            <v>2094.67</v>
          </cell>
          <cell r="V159">
            <v>2094.67</v>
          </cell>
        </row>
        <row r="160">
          <cell r="K160">
            <v>-79.353999999999999</v>
          </cell>
          <cell r="L160">
            <v>-79.353999999999999</v>
          </cell>
          <cell r="M160">
            <v>-79.353999999999999</v>
          </cell>
          <cell r="N160">
            <v>-79.353999999999999</v>
          </cell>
          <cell r="O160">
            <v>-79.353999999999999</v>
          </cell>
          <cell r="P160">
            <v>-79.353999999999999</v>
          </cell>
          <cell r="Q160">
            <v>-79.353999999999999</v>
          </cell>
          <cell r="R160">
            <v>-79.353999999999999</v>
          </cell>
          <cell r="S160">
            <v>-79.353999999999999</v>
          </cell>
          <cell r="T160">
            <v>-79.353999999999999</v>
          </cell>
          <cell r="U160">
            <v>-79.353999999999999</v>
          </cell>
          <cell r="V160">
            <v>-79.35436</v>
          </cell>
        </row>
        <row r="161">
          <cell r="K161">
            <v>6543.5330000000004</v>
          </cell>
          <cell r="L161">
            <v>6543.5330000000004</v>
          </cell>
          <cell r="M161">
            <v>6543.5330000000004</v>
          </cell>
          <cell r="N161">
            <v>6543.6329999999998</v>
          </cell>
          <cell r="O161">
            <v>6434.7309999999998</v>
          </cell>
          <cell r="P161">
            <v>6434.7309999999998</v>
          </cell>
          <cell r="Q161">
            <v>6434.7314099999994</v>
          </cell>
          <cell r="R161">
            <v>6434.7314099999994</v>
          </cell>
          <cell r="S161">
            <v>6434.7314099999994</v>
          </cell>
          <cell r="T161">
            <v>6434.7314099999994</v>
          </cell>
          <cell r="U161">
            <v>6434.7314099999994</v>
          </cell>
          <cell r="V161">
            <v>6434.6313600000003</v>
          </cell>
        </row>
        <row r="162">
          <cell r="K162">
            <v>0</v>
          </cell>
          <cell r="L162">
            <v>0</v>
          </cell>
          <cell r="M162">
            <v>0</v>
          </cell>
          <cell r="N162">
            <v>0</v>
          </cell>
          <cell r="O162">
            <v>0</v>
          </cell>
          <cell r="P162">
            <v>0</v>
          </cell>
          <cell r="Q162">
            <v>0</v>
          </cell>
          <cell r="R162">
            <v>0</v>
          </cell>
          <cell r="S162">
            <v>0</v>
          </cell>
          <cell r="T162">
            <v>0</v>
          </cell>
          <cell r="U162">
            <v>0</v>
          </cell>
          <cell r="V162">
            <v>0</v>
          </cell>
        </row>
        <row r="163">
          <cell r="K163">
            <v>-54.569999999999879</v>
          </cell>
          <cell r="L163">
            <v>-96.127999999999872</v>
          </cell>
          <cell r="M163">
            <v>-639.39799999999912</v>
          </cell>
          <cell r="N163">
            <v>-573.995</v>
          </cell>
          <cell r="O163">
            <v>-650.971</v>
          </cell>
          <cell r="P163">
            <v>-140.02700000000004</v>
          </cell>
          <cell r="Q163">
            <v>536.91968999999995</v>
          </cell>
          <cell r="R163">
            <v>2472.0918900000006</v>
          </cell>
          <cell r="S163">
            <v>6194.9336799999983</v>
          </cell>
          <cell r="T163">
            <v>7002.2159200000006</v>
          </cell>
          <cell r="U163">
            <v>7059.4256100000002</v>
          </cell>
          <cell r="V163">
            <v>2368.3399099999997</v>
          </cell>
        </row>
        <row r="164">
          <cell r="K164">
            <v>29669.268</v>
          </cell>
          <cell r="L164">
            <v>29627.71</v>
          </cell>
          <cell r="M164">
            <v>29084.452000000005</v>
          </cell>
          <cell r="N164">
            <v>29149.955000000005</v>
          </cell>
          <cell r="O164">
            <v>28964.077000000001</v>
          </cell>
          <cell r="P164">
            <v>29475.021000000001</v>
          </cell>
          <cell r="Q164">
            <v>30151.968100000002</v>
          </cell>
          <cell r="R164">
            <v>32087.140300000003</v>
          </cell>
          <cell r="S164">
            <v>35809.982090000005</v>
          </cell>
          <cell r="T164">
            <v>36617.264330000005</v>
          </cell>
          <cell r="U164">
            <v>36674.462019999999</v>
          </cell>
          <cell r="V164">
            <v>31983.275909999997</v>
          </cell>
        </row>
        <row r="166">
          <cell r="K166">
            <v>77178.842999999993</v>
          </cell>
          <cell r="L166">
            <v>80235.594000000012</v>
          </cell>
          <cell r="M166">
            <v>83886.58600000001</v>
          </cell>
          <cell r="N166">
            <v>82562.109000000011</v>
          </cell>
          <cell r="O166">
            <v>86176.68</v>
          </cell>
          <cell r="P166">
            <v>91353.819000000003</v>
          </cell>
          <cell r="Q166">
            <v>94240.214020000014</v>
          </cell>
          <cell r="R166">
            <v>92495.235010000004</v>
          </cell>
          <cell r="S166">
            <v>83193.839869999996</v>
          </cell>
          <cell r="T166">
            <v>81957.250780000002</v>
          </cell>
          <cell r="U166">
            <v>80714.763399999996</v>
          </cell>
          <cell r="V166">
            <v>81848.095319999993</v>
          </cell>
        </row>
        <row r="168">
          <cell r="K168">
            <v>-7.6999999990221113E-2</v>
          </cell>
          <cell r="L168">
            <v>4.3999999994412065E-2</v>
          </cell>
          <cell r="M168">
            <v>-4.0000000153668225E-3</v>
          </cell>
          <cell r="N168">
            <v>-1.0000000038417056E-3</v>
          </cell>
          <cell r="O168">
            <v>-9.9999998928979039E-4</v>
          </cell>
          <cell r="P168">
            <v>-1.0000000038417056E-3</v>
          </cell>
          <cell r="Q168">
            <v>-2.9300000169314444E-3</v>
          </cell>
          <cell r="R168">
            <v>1.4829999985522591E-2</v>
          </cell>
          <cell r="S168">
            <v>-1.4200000005075708E-3</v>
          </cell>
          <cell r="T168">
            <v>1.5999999886844307E-3</v>
          </cell>
          <cell r="U168">
            <v>9.9900000059278682E-3</v>
          </cell>
          <cell r="V168">
            <v>1.6199999954551458E-3</v>
          </cell>
        </row>
        <row r="170">
          <cell r="V170">
            <v>4054.8121499999979</v>
          </cell>
        </row>
        <row r="174">
          <cell r="CA174">
            <v>35601</v>
          </cell>
          <cell r="CB174">
            <v>35699</v>
          </cell>
          <cell r="CC174">
            <v>35706</v>
          </cell>
          <cell r="CD174">
            <v>35713</v>
          </cell>
          <cell r="CE174">
            <v>35720</v>
          </cell>
          <cell r="CF174">
            <v>35727</v>
          </cell>
          <cell r="CG174">
            <v>35734</v>
          </cell>
          <cell r="CH174">
            <v>35741</v>
          </cell>
          <cell r="CI174">
            <v>35748</v>
          </cell>
          <cell r="CJ174">
            <v>35755</v>
          </cell>
          <cell r="CK174">
            <v>35762</v>
          </cell>
          <cell r="CL174">
            <v>35769</v>
          </cell>
          <cell r="CM174">
            <v>35776</v>
          </cell>
          <cell r="CN174">
            <v>35783</v>
          </cell>
          <cell r="CO174">
            <v>35790</v>
          </cell>
          <cell r="CP174">
            <v>35797</v>
          </cell>
          <cell r="CQ174">
            <v>35804</v>
          </cell>
          <cell r="CR174">
            <v>35811</v>
          </cell>
          <cell r="CS174">
            <v>35818</v>
          </cell>
          <cell r="CT174">
            <v>35825</v>
          </cell>
          <cell r="CU174">
            <v>35832</v>
          </cell>
          <cell r="CV174">
            <v>35839</v>
          </cell>
          <cell r="CW174">
            <v>35846</v>
          </cell>
          <cell r="CX174">
            <v>35853</v>
          </cell>
        </row>
        <row r="175">
          <cell r="CA175">
            <v>16</v>
          </cell>
          <cell r="CB175">
            <v>30</v>
          </cell>
          <cell r="CC175">
            <v>31</v>
          </cell>
          <cell r="CD175">
            <v>32</v>
          </cell>
          <cell r="CE175">
            <v>33</v>
          </cell>
          <cell r="CF175">
            <v>34</v>
          </cell>
          <cell r="CG175">
            <v>35</v>
          </cell>
          <cell r="CH175">
            <v>36</v>
          </cell>
          <cell r="CI175">
            <v>37</v>
          </cell>
          <cell r="CJ175">
            <v>38</v>
          </cell>
          <cell r="CK175">
            <v>39</v>
          </cell>
          <cell r="CL175">
            <v>40</v>
          </cell>
          <cell r="CM175">
            <v>41</v>
          </cell>
          <cell r="CN175">
            <v>42</v>
          </cell>
          <cell r="CO175">
            <v>43</v>
          </cell>
          <cell r="CP175">
            <v>44</v>
          </cell>
          <cell r="CQ175">
            <v>45</v>
          </cell>
          <cell r="CR175">
            <v>46</v>
          </cell>
          <cell r="CS175">
            <v>47</v>
          </cell>
          <cell r="CT175">
            <v>48</v>
          </cell>
          <cell r="CU175">
            <v>48</v>
          </cell>
          <cell r="CV175">
            <v>50</v>
          </cell>
          <cell r="CW175">
            <v>51</v>
          </cell>
          <cell r="CX175">
            <v>52</v>
          </cell>
        </row>
      </sheetData>
      <sheetData sheetId="5">
        <row r="5">
          <cell r="I5" t="str">
            <v>FY06</v>
          </cell>
          <cell r="W5" t="str">
            <v>FY07</v>
          </cell>
        </row>
        <row r="7">
          <cell r="I7" t="str">
            <v>April</v>
          </cell>
          <cell r="J7" t="str">
            <v>May</v>
          </cell>
          <cell r="K7" t="str">
            <v>June</v>
          </cell>
          <cell r="L7" t="str">
            <v>July</v>
          </cell>
          <cell r="M7" t="str">
            <v>August</v>
          </cell>
          <cell r="N7" t="str">
            <v>September</v>
          </cell>
          <cell r="O7" t="str">
            <v>October</v>
          </cell>
          <cell r="P7" t="str">
            <v>November</v>
          </cell>
          <cell r="Q7" t="str">
            <v>December</v>
          </cell>
          <cell r="R7" t="str">
            <v>January</v>
          </cell>
          <cell r="S7" t="str">
            <v>February</v>
          </cell>
          <cell r="T7" t="str">
            <v>March</v>
          </cell>
          <cell r="U7" t="str">
            <v>9 Months</v>
          </cell>
          <cell r="W7" t="str">
            <v>April</v>
          </cell>
        </row>
        <row r="11">
          <cell r="I11">
            <v>72.631800000000197</v>
          </cell>
          <cell r="J11">
            <v>127.81019999999961</v>
          </cell>
          <cell r="K11">
            <v>-277.14368754790792</v>
          </cell>
          <cell r="L11">
            <v>-455.706764133641</v>
          </cell>
          <cell r="M11">
            <v>-154.25294692856414</v>
          </cell>
          <cell r="N11">
            <v>640.67495367066726</v>
          </cell>
          <cell r="O11">
            <v>803.428259418469</v>
          </cell>
          <cell r="P11">
            <v>2392.9167726172504</v>
          </cell>
          <cell r="Q11">
            <v>2764.5702551944523</v>
          </cell>
          <cell r="R11">
            <v>-256.23340047770762</v>
          </cell>
          <cell r="S11">
            <v>-200.5913569777278</v>
          </cell>
          <cell r="T11">
            <v>-625.41664869554631</v>
          </cell>
          <cell r="U11">
            <v>4909.3891236876525</v>
          </cell>
          <cell r="W11">
            <v>-417.29022253210729</v>
          </cell>
        </row>
        <row r="14">
          <cell r="I14">
            <v>62.578880000000026</v>
          </cell>
          <cell r="J14">
            <v>62.578219999999874</v>
          </cell>
          <cell r="K14">
            <v>69.833333333333258</v>
          </cell>
          <cell r="L14">
            <v>69.833333333333258</v>
          </cell>
          <cell r="M14">
            <v>69.833333333333258</v>
          </cell>
          <cell r="N14">
            <v>69.833333333333258</v>
          </cell>
          <cell r="O14">
            <v>69.833333333333258</v>
          </cell>
          <cell r="P14">
            <v>69.833333333333485</v>
          </cell>
          <cell r="Q14">
            <v>69.833333333333485</v>
          </cell>
          <cell r="R14">
            <v>69.833333333333485</v>
          </cell>
          <cell r="S14">
            <v>69.833333333333485</v>
          </cell>
          <cell r="T14">
            <v>69.833333333333485</v>
          </cell>
          <cell r="U14">
            <v>628.50000000000045</v>
          </cell>
          <cell r="W14">
            <v>102.45833333333348</v>
          </cell>
        </row>
        <row r="15">
          <cell r="I15">
            <v>131.97713999999996</v>
          </cell>
          <cell r="J15">
            <v>131.97641999999996</v>
          </cell>
          <cell r="K15">
            <v>131.97599999999966</v>
          </cell>
          <cell r="L15">
            <v>238.1</v>
          </cell>
          <cell r="M15">
            <v>238.09523809523671</v>
          </cell>
          <cell r="N15">
            <v>238.09523809523671</v>
          </cell>
          <cell r="O15">
            <v>238.09523809523671</v>
          </cell>
          <cell r="P15">
            <v>238.09523809523671</v>
          </cell>
          <cell r="Q15">
            <v>238.09523809523671</v>
          </cell>
          <cell r="R15">
            <v>238.09523809523671</v>
          </cell>
          <cell r="S15">
            <v>238.09523809523671</v>
          </cell>
          <cell r="T15">
            <v>238.09523809523671</v>
          </cell>
          <cell r="U15">
            <v>2142.8619047618936</v>
          </cell>
          <cell r="W15">
            <v>238.09523809523671</v>
          </cell>
        </row>
        <row r="16">
          <cell r="I16">
            <v>0</v>
          </cell>
          <cell r="J16">
            <v>0</v>
          </cell>
          <cell r="K16">
            <v>0</v>
          </cell>
          <cell r="L16">
            <v>0</v>
          </cell>
          <cell r="M16">
            <v>0</v>
          </cell>
          <cell r="N16">
            <v>0</v>
          </cell>
          <cell r="O16">
            <v>0</v>
          </cell>
          <cell r="P16">
            <v>0</v>
          </cell>
          <cell r="Q16">
            <v>0</v>
          </cell>
          <cell r="R16">
            <v>0</v>
          </cell>
          <cell r="S16">
            <v>0</v>
          </cell>
          <cell r="T16">
            <v>0</v>
          </cell>
          <cell r="U16">
            <v>0</v>
          </cell>
          <cell r="W16">
            <v>0</v>
          </cell>
        </row>
        <row r="17">
          <cell r="I17">
            <v>-9.9999999656574801E-4</v>
          </cell>
          <cell r="J17">
            <v>0</v>
          </cell>
          <cell r="K17">
            <v>0</v>
          </cell>
          <cell r="L17">
            <v>0</v>
          </cell>
          <cell r="M17">
            <v>0</v>
          </cell>
          <cell r="N17">
            <v>0</v>
          </cell>
          <cell r="O17">
            <v>0</v>
          </cell>
          <cell r="P17">
            <v>0</v>
          </cell>
          <cell r="Q17">
            <v>0</v>
          </cell>
          <cell r="R17">
            <v>0</v>
          </cell>
          <cell r="S17">
            <v>0</v>
          </cell>
          <cell r="T17">
            <v>0</v>
          </cell>
          <cell r="U17">
            <v>0</v>
          </cell>
          <cell r="W17">
            <v>0</v>
          </cell>
        </row>
        <row r="18">
          <cell r="I18">
            <v>17.168000000000006</v>
          </cell>
          <cell r="J18">
            <v>17.168800000000033</v>
          </cell>
          <cell r="K18">
            <v>17.200000000000045</v>
          </cell>
          <cell r="L18">
            <v>97.175262222222727</v>
          </cell>
          <cell r="M18">
            <v>97.222222222222626</v>
          </cell>
          <cell r="N18">
            <v>97.222222222222626</v>
          </cell>
          <cell r="O18">
            <v>97.222222222222626</v>
          </cell>
          <cell r="P18">
            <v>97.222222222222626</v>
          </cell>
          <cell r="Q18">
            <v>97.222222222222626</v>
          </cell>
          <cell r="R18">
            <v>97.222222222222626</v>
          </cell>
          <cell r="S18">
            <v>97.222222222222626</v>
          </cell>
          <cell r="T18">
            <v>97.222222222222626</v>
          </cell>
          <cell r="U18">
            <v>874.95304000000374</v>
          </cell>
          <cell r="W18">
            <v>97.222222222222626</v>
          </cell>
        </row>
        <row r="19">
          <cell r="I19">
            <v>22.049160000000029</v>
          </cell>
          <cell r="J19">
            <v>22.049159999999802</v>
          </cell>
          <cell r="K19">
            <v>22.049999999999955</v>
          </cell>
          <cell r="L19">
            <v>4.803000000015345E-2</v>
          </cell>
          <cell r="M19">
            <v>0</v>
          </cell>
          <cell r="N19">
            <v>0</v>
          </cell>
          <cell r="O19">
            <v>0</v>
          </cell>
          <cell r="P19">
            <v>0</v>
          </cell>
          <cell r="Q19">
            <v>0</v>
          </cell>
          <cell r="R19">
            <v>0</v>
          </cell>
          <cell r="S19">
            <v>0</v>
          </cell>
          <cell r="T19">
            <v>0</v>
          </cell>
          <cell r="U19">
            <v>4.803000000015345E-2</v>
          </cell>
          <cell r="W19">
            <v>0</v>
          </cell>
        </row>
        <row r="24">
          <cell r="I24">
            <v>71.844310000000064</v>
          </cell>
          <cell r="J24">
            <v>-26.530679999999961</v>
          </cell>
          <cell r="K24">
            <v>160.13187431543543</v>
          </cell>
          <cell r="L24">
            <v>-609.32742917658334</v>
          </cell>
          <cell r="M24">
            <v>537.69384404896982</v>
          </cell>
          <cell r="N24">
            <v>-463.35031800705019</v>
          </cell>
          <cell r="O24">
            <v>-481.23199554441771</v>
          </cell>
          <cell r="P24">
            <v>-1232.8702101628519</v>
          </cell>
          <cell r="Q24">
            <v>1680.869321858298</v>
          </cell>
          <cell r="R24">
            <v>373.07785305586367</v>
          </cell>
          <cell r="S24">
            <v>111.71240927287556</v>
          </cell>
          <cell r="T24">
            <v>-285.65892487678082</v>
          </cell>
          <cell r="U24">
            <v>-369.08544953167689</v>
          </cell>
          <cell r="W24">
            <v>178.42055953584145</v>
          </cell>
        </row>
        <row r="25">
          <cell r="I25">
            <v>1240.6486299999979</v>
          </cell>
          <cell r="J25">
            <v>-230.30062999999791</v>
          </cell>
          <cell r="K25">
            <v>-3712.4323400000012</v>
          </cell>
          <cell r="L25">
            <v>99.373199999999997</v>
          </cell>
          <cell r="M25">
            <v>-2554.5864499999989</v>
          </cell>
          <cell r="N25">
            <v>-722.92680000000109</v>
          </cell>
          <cell r="O25">
            <v>-2089.9757069999978</v>
          </cell>
          <cell r="P25">
            <v>268.68404499999815</v>
          </cell>
          <cell r="Q25">
            <v>3466.2008570000016</v>
          </cell>
          <cell r="R25">
            <v>2098.8139074999981</v>
          </cell>
          <cell r="S25">
            <v>963.76414699999987</v>
          </cell>
          <cell r="T25">
            <v>-800.85004099999787</v>
          </cell>
          <cell r="U25">
            <v>728.49715850000212</v>
          </cell>
          <cell r="W25">
            <v>2358.4320491983963</v>
          </cell>
        </row>
        <row r="26">
          <cell r="I26">
            <v>-1983.4582300000002</v>
          </cell>
          <cell r="J26">
            <v>-805.42864999999892</v>
          </cell>
          <cell r="K26">
            <v>58.160719999999856</v>
          </cell>
          <cell r="L26">
            <v>1821.1567999999997</v>
          </cell>
          <cell r="M26">
            <v>-2341.4880000000003</v>
          </cell>
          <cell r="N26">
            <v>-5282.8743999999988</v>
          </cell>
          <cell r="O26">
            <v>-685.63160400000197</v>
          </cell>
          <cell r="P26">
            <v>2970.0053800000023</v>
          </cell>
          <cell r="Q26">
            <v>5891.6951079999981</v>
          </cell>
          <cell r="R26">
            <v>-1584.8048714999995</v>
          </cell>
          <cell r="S26">
            <v>209.80173749999904</v>
          </cell>
          <cell r="T26">
            <v>-38.432149999999638</v>
          </cell>
          <cell r="U26">
            <v>959.42799999999897</v>
          </cell>
          <cell r="W26">
            <v>-1436.1287128285012</v>
          </cell>
        </row>
        <row r="27">
          <cell r="I27">
            <v>97.69504999999981</v>
          </cell>
          <cell r="J27">
            <v>67.671569999999974</v>
          </cell>
          <cell r="K27">
            <v>0</v>
          </cell>
          <cell r="L27">
            <v>0</v>
          </cell>
          <cell r="M27">
            <v>0</v>
          </cell>
          <cell r="N27">
            <v>0</v>
          </cell>
          <cell r="O27">
            <v>0</v>
          </cell>
          <cell r="P27">
            <v>0</v>
          </cell>
          <cell r="Q27">
            <v>0</v>
          </cell>
          <cell r="R27">
            <v>0</v>
          </cell>
          <cell r="S27">
            <v>0</v>
          </cell>
          <cell r="T27">
            <v>0</v>
          </cell>
          <cell r="U27">
            <v>0</v>
          </cell>
          <cell r="W27">
            <v>-102.15365478000001</v>
          </cell>
        </row>
        <row r="28">
          <cell r="U28">
            <v>0</v>
          </cell>
        </row>
        <row r="29">
          <cell r="I29">
            <v>-211.7437600000012</v>
          </cell>
          <cell r="J29">
            <v>120.78608000000168</v>
          </cell>
          <cell r="K29">
            <v>1768.1487543023723</v>
          </cell>
          <cell r="L29">
            <v>-959.89263615539494</v>
          </cell>
          <cell r="M29">
            <v>2121.1723468707842</v>
          </cell>
          <cell r="N29">
            <v>7158.159825755276</v>
          </cell>
          <cell r="O29">
            <v>-87.542876546194748</v>
          </cell>
          <cell r="P29">
            <v>-2625.5127742329096</v>
          </cell>
          <cell r="Q29">
            <v>-3075.5559156488052</v>
          </cell>
          <cell r="R29">
            <v>-1107.3916621770368</v>
          </cell>
          <cell r="S29">
            <v>-3025.1822034625839</v>
          </cell>
          <cell r="T29">
            <v>999.3118159367441</v>
          </cell>
          <cell r="U29">
            <v>-602.43407966012091</v>
          </cell>
          <cell r="W29">
            <v>-486.81946748585324</v>
          </cell>
        </row>
        <row r="30">
          <cell r="I30">
            <v>-575.12483000000009</v>
          </cell>
          <cell r="J30">
            <v>-7.857120000000009</v>
          </cell>
          <cell r="K30">
            <v>530.22984999999994</v>
          </cell>
          <cell r="L30">
            <v>114.41695000000004</v>
          </cell>
          <cell r="M30">
            <v>-488.92824999999993</v>
          </cell>
          <cell r="N30">
            <v>310.94274999999993</v>
          </cell>
          <cell r="O30">
            <v>-51.591403500000069</v>
          </cell>
          <cell r="P30">
            <v>1362.8347204999993</v>
          </cell>
          <cell r="Q30">
            <v>-501.53245699999934</v>
          </cell>
          <cell r="R30">
            <v>-858.34881100000007</v>
          </cell>
          <cell r="S30">
            <v>-533.14896249999993</v>
          </cell>
          <cell r="T30">
            <v>967.97346100000004</v>
          </cell>
          <cell r="U30">
            <v>322.6179975</v>
          </cell>
          <cell r="W30">
            <v>-800.0130125899999</v>
          </cell>
        </row>
        <row r="31">
          <cell r="I31">
            <v>0</v>
          </cell>
          <cell r="J31">
            <v>2.056</v>
          </cell>
          <cell r="K31">
            <v>0</v>
          </cell>
          <cell r="L31">
            <v>0</v>
          </cell>
          <cell r="M31">
            <v>0</v>
          </cell>
          <cell r="N31">
            <v>0</v>
          </cell>
          <cell r="O31">
            <v>0</v>
          </cell>
          <cell r="P31">
            <v>0</v>
          </cell>
          <cell r="Q31">
            <v>0</v>
          </cell>
          <cell r="R31">
            <v>0</v>
          </cell>
          <cell r="S31">
            <v>0</v>
          </cell>
          <cell r="T31">
            <v>0</v>
          </cell>
          <cell r="U31">
            <v>0</v>
          </cell>
          <cell r="W31">
            <v>0</v>
          </cell>
        </row>
        <row r="32">
          <cell r="U32">
            <v>0</v>
          </cell>
        </row>
        <row r="33">
          <cell r="I33">
            <v>44.957770000000096</v>
          </cell>
          <cell r="J33">
            <v>85.200000000000045</v>
          </cell>
          <cell r="K33">
            <v>-184.76245836527198</v>
          </cell>
          <cell r="L33">
            <v>-303.80450942242732</v>
          </cell>
          <cell r="M33">
            <v>-102.8352979523761</v>
          </cell>
          <cell r="N33">
            <v>-72.883364219555176</v>
          </cell>
          <cell r="O33">
            <v>535.61883961231274</v>
          </cell>
          <cell r="P33">
            <v>1595.2778484115006</v>
          </cell>
          <cell r="Q33">
            <v>-1356.9531632036983</v>
          </cell>
          <cell r="R33">
            <v>-170.82226698513841</v>
          </cell>
          <cell r="S33">
            <v>-133.72757131848516</v>
          </cell>
          <cell r="T33">
            <v>-416.94443246369758</v>
          </cell>
          <cell r="U33">
            <v>-427.07391754156458</v>
          </cell>
          <cell r="W33">
            <v>-278.19348168807159</v>
          </cell>
        </row>
        <row r="34">
          <cell r="I34">
            <v>0</v>
          </cell>
          <cell r="J34">
            <v>0</v>
          </cell>
          <cell r="K34">
            <v>0</v>
          </cell>
          <cell r="L34">
            <v>0</v>
          </cell>
          <cell r="M34">
            <v>0</v>
          </cell>
          <cell r="N34">
            <v>0</v>
          </cell>
          <cell r="O34">
            <v>0</v>
          </cell>
          <cell r="P34">
            <v>0</v>
          </cell>
          <cell r="Q34">
            <v>0</v>
          </cell>
          <cell r="R34">
            <v>0</v>
          </cell>
          <cell r="S34">
            <v>0</v>
          </cell>
          <cell r="T34">
            <v>0</v>
          </cell>
          <cell r="U34">
            <v>0</v>
          </cell>
          <cell r="W34">
            <v>0</v>
          </cell>
        </row>
        <row r="35">
          <cell r="I35">
            <v>0</v>
          </cell>
          <cell r="J35">
            <v>0</v>
          </cell>
          <cell r="K35">
            <v>0</v>
          </cell>
          <cell r="L35">
            <v>2.1590000000287546E-2</v>
          </cell>
          <cell r="M35">
            <v>0</v>
          </cell>
          <cell r="N35">
            <v>0</v>
          </cell>
          <cell r="O35">
            <v>0</v>
          </cell>
          <cell r="P35">
            <v>0</v>
          </cell>
          <cell r="Q35">
            <v>0</v>
          </cell>
          <cell r="R35">
            <v>0</v>
          </cell>
          <cell r="S35">
            <v>0</v>
          </cell>
          <cell r="T35">
            <v>0</v>
          </cell>
          <cell r="U35">
            <v>2.1590000000287546E-2</v>
          </cell>
          <cell r="W35">
            <v>0</v>
          </cell>
        </row>
        <row r="36">
          <cell r="I36">
            <v>-1315.181060000004</v>
          </cell>
          <cell r="J36">
            <v>-794.40342999999496</v>
          </cell>
          <cell r="K36">
            <v>-1380.5235997474661</v>
          </cell>
          <cell r="L36">
            <v>161.94396524559448</v>
          </cell>
          <cell r="M36">
            <v>-2828.9718070326217</v>
          </cell>
          <cell r="N36">
            <v>927.06769352867059</v>
          </cell>
          <cell r="O36">
            <v>-2860.3547469782998</v>
          </cell>
          <cell r="P36">
            <v>2338.4190095157392</v>
          </cell>
          <cell r="Q36">
            <v>6104.7237510057948</v>
          </cell>
          <cell r="R36">
            <v>-1249.475851106313</v>
          </cell>
          <cell r="S36">
            <v>-2406.7804435081944</v>
          </cell>
          <cell r="T36">
            <v>425.39972859626812</v>
          </cell>
          <cell r="U36">
            <v>611.97129926663899</v>
          </cell>
          <cell r="W36">
            <v>-566.45572063818804</v>
          </cell>
        </row>
        <row r="38">
          <cell r="I38">
            <v>-1008.7770800000002</v>
          </cell>
          <cell r="J38">
            <v>-432.82062999999573</v>
          </cell>
          <cell r="K38">
            <v>-1416.6079539620409</v>
          </cell>
          <cell r="L38">
            <v>111.39382666750959</v>
          </cell>
          <cell r="M38">
            <v>-2578.073960310393</v>
          </cell>
          <cell r="N38">
            <v>1972.8934408501304</v>
          </cell>
          <cell r="O38">
            <v>-1651.775693909038</v>
          </cell>
          <cell r="P38">
            <v>5136.4865757837815</v>
          </cell>
          <cell r="Q38">
            <v>9274.4447998510404</v>
          </cell>
          <cell r="R38">
            <v>-1100.5584579332278</v>
          </cell>
          <cell r="S38">
            <v>-2202.2210068351296</v>
          </cell>
          <cell r="T38">
            <v>205.13387355151474</v>
          </cell>
          <cell r="U38">
            <v>9167.7233977161923</v>
          </cell>
          <cell r="W38">
            <v>-545.97014951950291</v>
          </cell>
        </row>
        <row r="42">
          <cell r="L42">
            <v>103500</v>
          </cell>
          <cell r="U42">
            <v>103500</v>
          </cell>
        </row>
        <row r="43">
          <cell r="J43">
            <v>0</v>
          </cell>
          <cell r="U43">
            <v>0</v>
          </cell>
        </row>
        <row r="44">
          <cell r="I44">
            <v>-740</v>
          </cell>
          <cell r="J44">
            <v>0</v>
          </cell>
          <cell r="K44">
            <v>0</v>
          </cell>
          <cell r="L44">
            <v>-38500</v>
          </cell>
          <cell r="M44">
            <v>0</v>
          </cell>
          <cell r="N44">
            <v>-692.5</v>
          </cell>
          <cell r="O44">
            <v>0</v>
          </cell>
          <cell r="P44">
            <v>0</v>
          </cell>
          <cell r="Q44">
            <v>-842.5</v>
          </cell>
          <cell r="R44">
            <v>0</v>
          </cell>
          <cell r="S44">
            <v>0</v>
          </cell>
          <cell r="T44">
            <v>-842.5</v>
          </cell>
          <cell r="U44">
            <v>-40877.5</v>
          </cell>
          <cell r="W44">
            <v>0</v>
          </cell>
        </row>
        <row r="45">
          <cell r="I45">
            <v>-4.0000000000084412E-4</v>
          </cell>
          <cell r="J45">
            <v>0</v>
          </cell>
          <cell r="K45">
            <v>0</v>
          </cell>
          <cell r="L45">
            <v>-15.8</v>
          </cell>
          <cell r="M45">
            <v>0</v>
          </cell>
          <cell r="N45">
            <v>0</v>
          </cell>
          <cell r="O45">
            <v>0</v>
          </cell>
          <cell r="P45">
            <v>0</v>
          </cell>
          <cell r="Q45">
            <v>0</v>
          </cell>
          <cell r="R45">
            <v>0</v>
          </cell>
          <cell r="S45">
            <v>0</v>
          </cell>
          <cell r="T45">
            <v>0</v>
          </cell>
          <cell r="U45">
            <v>-15.8</v>
          </cell>
          <cell r="W45">
            <v>0</v>
          </cell>
        </row>
        <row r="46">
          <cell r="U46">
            <v>0</v>
          </cell>
        </row>
        <row r="47">
          <cell r="I47">
            <v>57.813720000000103</v>
          </cell>
          <cell r="J47">
            <v>57.813720000000103</v>
          </cell>
          <cell r="K47">
            <v>58.031982253054593</v>
          </cell>
          <cell r="L47">
            <v>24.578101080279339</v>
          </cell>
          <cell r="M47">
            <v>24.58333333333394</v>
          </cell>
          <cell r="N47">
            <v>24.58333333333394</v>
          </cell>
          <cell r="O47">
            <v>24.58333333333394</v>
          </cell>
          <cell r="P47">
            <v>24.58333333333394</v>
          </cell>
          <cell r="Q47">
            <v>24.58333333333394</v>
          </cell>
          <cell r="R47">
            <v>24.58333333333394</v>
          </cell>
          <cell r="S47">
            <v>24.58333333333394</v>
          </cell>
          <cell r="T47">
            <v>24.58333333333394</v>
          </cell>
          <cell r="U47">
            <v>221.24476774695086</v>
          </cell>
          <cell r="W47">
            <v>24.58333333333394</v>
          </cell>
        </row>
        <row r="48">
          <cell r="I48">
            <v>-141.35610999999972</v>
          </cell>
          <cell r="J48">
            <v>-26.210320000000138</v>
          </cell>
          <cell r="K48">
            <v>-12.800000000000182</v>
          </cell>
          <cell r="L48">
            <v>-358</v>
          </cell>
          <cell r="M48">
            <v>-184</v>
          </cell>
          <cell r="N48">
            <v>0</v>
          </cell>
          <cell r="O48">
            <v>-80</v>
          </cell>
          <cell r="P48">
            <v>0</v>
          </cell>
          <cell r="Q48">
            <v>0</v>
          </cell>
          <cell r="R48">
            <v>-399.16666666666697</v>
          </cell>
          <cell r="S48">
            <v>-71.66666666666697</v>
          </cell>
          <cell r="T48">
            <v>-71.66666666666697</v>
          </cell>
          <cell r="U48">
            <v>-1164.5000000000009</v>
          </cell>
          <cell r="W48">
            <v>-300</v>
          </cell>
        </row>
        <row r="49">
          <cell r="I49">
            <v>-8.2616699999999952</v>
          </cell>
          <cell r="J49">
            <v>-8.2955000000000041</v>
          </cell>
          <cell r="K49">
            <v>-11.799999999999997</v>
          </cell>
          <cell r="L49">
            <v>-12.799999999999997</v>
          </cell>
          <cell r="M49">
            <v>-17.873790000000007</v>
          </cell>
          <cell r="N49">
            <v>-8.2000000000000028</v>
          </cell>
          <cell r="O49">
            <v>-8.1999999999999993</v>
          </cell>
          <cell r="P49">
            <v>-8.1999999999999993</v>
          </cell>
          <cell r="Q49">
            <v>-8.1999999999999993</v>
          </cell>
          <cell r="R49">
            <v>-7.7177299999999995</v>
          </cell>
          <cell r="S49">
            <v>0</v>
          </cell>
          <cell r="T49">
            <v>0</v>
          </cell>
          <cell r="U49">
            <v>-71.191520000000011</v>
          </cell>
          <cell r="W49">
            <v>0</v>
          </cell>
        </row>
        <row r="50">
          <cell r="I50">
            <v>0</v>
          </cell>
          <cell r="J50">
            <v>0</v>
          </cell>
          <cell r="K50">
            <v>0</v>
          </cell>
          <cell r="L50">
            <v>-69122</v>
          </cell>
          <cell r="M50">
            <v>0</v>
          </cell>
          <cell r="N50">
            <v>0</v>
          </cell>
          <cell r="O50">
            <v>0</v>
          </cell>
          <cell r="P50">
            <v>0</v>
          </cell>
          <cell r="Q50">
            <v>0</v>
          </cell>
          <cell r="R50">
            <v>0</v>
          </cell>
          <cell r="S50">
            <v>0</v>
          </cell>
          <cell r="T50">
            <v>0</v>
          </cell>
          <cell r="U50">
            <v>-69122</v>
          </cell>
          <cell r="W50">
            <v>0</v>
          </cell>
        </row>
        <row r="51">
          <cell r="I51">
            <v>0</v>
          </cell>
          <cell r="J51">
            <v>0</v>
          </cell>
          <cell r="K51">
            <v>0</v>
          </cell>
          <cell r="L51">
            <v>0</v>
          </cell>
          <cell r="M51">
            <v>0</v>
          </cell>
          <cell r="N51">
            <v>0</v>
          </cell>
          <cell r="O51">
            <v>0</v>
          </cell>
          <cell r="P51">
            <v>0</v>
          </cell>
          <cell r="Q51">
            <v>0</v>
          </cell>
          <cell r="R51">
            <v>0</v>
          </cell>
          <cell r="S51">
            <v>0</v>
          </cell>
          <cell r="T51">
            <v>0</v>
          </cell>
          <cell r="U51">
            <v>0</v>
          </cell>
          <cell r="W51">
            <v>0</v>
          </cell>
        </row>
        <row r="52">
          <cell r="I52">
            <v>0</v>
          </cell>
          <cell r="J52">
            <v>0</v>
          </cell>
          <cell r="K52">
            <v>0</v>
          </cell>
          <cell r="L52">
            <v>0</v>
          </cell>
          <cell r="M52">
            <v>0</v>
          </cell>
          <cell r="N52">
            <v>0</v>
          </cell>
          <cell r="O52">
            <v>0</v>
          </cell>
          <cell r="P52">
            <v>0</v>
          </cell>
          <cell r="Q52">
            <v>0</v>
          </cell>
          <cell r="R52">
            <v>0</v>
          </cell>
          <cell r="S52">
            <v>0</v>
          </cell>
          <cell r="T52">
            <v>0</v>
          </cell>
          <cell r="U52">
            <v>0</v>
          </cell>
          <cell r="W52">
            <v>0</v>
          </cell>
        </row>
        <row r="54">
          <cell r="I54">
            <v>-831.80445999999961</v>
          </cell>
          <cell r="J54">
            <v>23.307899999999961</v>
          </cell>
          <cell r="K54">
            <v>33.431982253054414</v>
          </cell>
          <cell r="L54">
            <v>-4484.0218989197238</v>
          </cell>
          <cell r="M54">
            <v>-177.29045666666607</v>
          </cell>
          <cell r="N54">
            <v>-676.11666666666611</v>
          </cell>
          <cell r="O54">
            <v>-63.616666666666063</v>
          </cell>
          <cell r="P54">
            <v>16.38333333333394</v>
          </cell>
          <cell r="Q54">
            <v>-826.11666666666611</v>
          </cell>
          <cell r="R54">
            <v>-382.30106333333305</v>
          </cell>
          <cell r="S54">
            <v>-47.08333333333303</v>
          </cell>
          <cell r="T54">
            <v>-889.58333333333303</v>
          </cell>
          <cell r="U54">
            <v>-7529.7467522530496</v>
          </cell>
          <cell r="W54">
            <v>-275.41666666666606</v>
          </cell>
        </row>
        <row r="58">
          <cell r="I58">
            <v>-1840.5815399999997</v>
          </cell>
          <cell r="J58">
            <v>-409.51272999999577</v>
          </cell>
          <cell r="K58">
            <v>-1383.1759717089865</v>
          </cell>
          <cell r="L58">
            <v>-4372.6280722522142</v>
          </cell>
          <cell r="M58">
            <v>-2755.3644169770591</v>
          </cell>
          <cell r="N58">
            <v>1296.7767741834643</v>
          </cell>
          <cell r="O58">
            <v>-1715.3923605757041</v>
          </cell>
          <cell r="P58">
            <v>5152.8699091171156</v>
          </cell>
          <cell r="Q58">
            <v>8448.3281331843737</v>
          </cell>
          <cell r="R58">
            <v>-1482.8595212665609</v>
          </cell>
          <cell r="S58">
            <v>-2249.3043401684627</v>
          </cell>
          <cell r="T58">
            <v>-684.44945978181829</v>
          </cell>
          <cell r="U58">
            <v>1637.9766454631426</v>
          </cell>
          <cell r="W58">
            <v>-821.38681618616897</v>
          </cell>
        </row>
        <row r="60">
          <cell r="I60">
            <v>-9171.3369700000003</v>
          </cell>
          <cell r="J60">
            <v>-7330.7554300000011</v>
          </cell>
          <cell r="K60">
            <v>-6921.2427000000052</v>
          </cell>
          <cell r="L60">
            <v>2200</v>
          </cell>
          <cell r="M60">
            <v>6572.6280722522142</v>
          </cell>
          <cell r="N60">
            <v>9327.9924892292729</v>
          </cell>
          <cell r="O60">
            <v>8031.2157150458088</v>
          </cell>
          <cell r="P60">
            <v>9746.6080756215124</v>
          </cell>
          <cell r="Q60">
            <v>4593.7381665043968</v>
          </cell>
          <cell r="R60">
            <v>-3854.5899666799769</v>
          </cell>
          <cell r="S60">
            <v>-2371.730445413416</v>
          </cell>
          <cell r="T60">
            <v>-122.42610524495331</v>
          </cell>
          <cell r="U60">
            <v>2200</v>
          </cell>
          <cell r="W60">
            <v>562.02335453686499</v>
          </cell>
        </row>
        <row r="62">
          <cell r="I62">
            <v>-7330.7554300000011</v>
          </cell>
          <cell r="J62">
            <v>-6921.2427000000052</v>
          </cell>
          <cell r="K62">
            <v>-5538.066728291019</v>
          </cell>
          <cell r="L62">
            <v>6572.6280722522142</v>
          </cell>
          <cell r="M62">
            <v>9327.9924892292729</v>
          </cell>
          <cell r="N62">
            <v>8031.2157150458088</v>
          </cell>
          <cell r="O62">
            <v>9746.6080756215124</v>
          </cell>
          <cell r="P62">
            <v>4593.7381665043968</v>
          </cell>
          <cell r="Q62">
            <v>-3854.5899666799769</v>
          </cell>
          <cell r="R62">
            <v>-2371.730445413416</v>
          </cell>
          <cell r="S62">
            <v>-122.42610524495331</v>
          </cell>
          <cell r="T62">
            <v>562.02335453686499</v>
          </cell>
          <cell r="U62">
            <v>562.02335453685737</v>
          </cell>
          <cell r="W62">
            <v>1383.4101707230338</v>
          </cell>
        </row>
        <row r="64">
          <cell r="I64">
            <v>-7330.7554300000011</v>
          </cell>
          <cell r="J64">
            <v>-6921.2427000000052</v>
          </cell>
          <cell r="K64">
            <v>-5538.066728291019</v>
          </cell>
          <cell r="L64">
            <v>6572.6280722522142</v>
          </cell>
          <cell r="M64">
            <v>9327.9924892292729</v>
          </cell>
          <cell r="N64">
            <v>8031.2157150458088</v>
          </cell>
          <cell r="O64">
            <v>9746.6080756215124</v>
          </cell>
          <cell r="P64">
            <v>4593.7381665043968</v>
          </cell>
          <cell r="Q64">
            <v>-3854.5899666799769</v>
          </cell>
          <cell r="R64">
            <v>-2371.730445413416</v>
          </cell>
          <cell r="S64">
            <v>-122.42610524495331</v>
          </cell>
          <cell r="T64">
            <v>562.02335453686499</v>
          </cell>
          <cell r="W64">
            <v>1383.4101707230338</v>
          </cell>
        </row>
        <row r="66">
          <cell r="I66">
            <v>0</v>
          </cell>
          <cell r="J66">
            <v>0</v>
          </cell>
          <cell r="K66">
            <v>0</v>
          </cell>
          <cell r="L66">
            <v>0</v>
          </cell>
          <cell r="M66">
            <v>0</v>
          </cell>
          <cell r="N66">
            <v>0</v>
          </cell>
          <cell r="O66">
            <v>0</v>
          </cell>
          <cell r="P66">
            <v>0</v>
          </cell>
          <cell r="Q66">
            <v>0</v>
          </cell>
          <cell r="R66">
            <v>0</v>
          </cell>
          <cell r="S66">
            <v>0</v>
          </cell>
          <cell r="T66">
            <v>0</v>
          </cell>
          <cell r="W66">
            <v>0</v>
          </cell>
        </row>
        <row r="152">
          <cell r="H152">
            <v>0</v>
          </cell>
        </row>
      </sheetData>
      <sheetData sheetId="6"/>
      <sheetData sheetId="7">
        <row r="5">
          <cell r="G5" t="str">
            <v>FY06</v>
          </cell>
          <cell r="H5" t="str">
            <v>FY06</v>
          </cell>
          <cell r="I5" t="str">
            <v>FY06</v>
          </cell>
          <cell r="J5" t="str">
            <v>FY06</v>
          </cell>
          <cell r="K5" t="str">
            <v>FY07</v>
          </cell>
          <cell r="L5" t="str">
            <v>FY07</v>
          </cell>
          <cell r="M5" t="str">
            <v>FY07</v>
          </cell>
          <cell r="N5" t="str">
            <v>FY07</v>
          </cell>
          <cell r="O5" t="str">
            <v>FY08</v>
          </cell>
          <cell r="P5" t="str">
            <v>FY08</v>
          </cell>
          <cell r="Q5" t="str">
            <v>FY08</v>
          </cell>
        </row>
        <row r="6">
          <cell r="G6" t="str">
            <v>1Q</v>
          </cell>
          <cell r="H6" t="str">
            <v>2Q</v>
          </cell>
          <cell r="I6" t="str">
            <v>3Q</v>
          </cell>
          <cell r="J6" t="str">
            <v>4Q</v>
          </cell>
          <cell r="K6" t="str">
            <v>1Q</v>
          </cell>
          <cell r="L6" t="str">
            <v>2Q</v>
          </cell>
          <cell r="M6" t="str">
            <v>3Q</v>
          </cell>
          <cell r="N6" t="str">
            <v>4Q</v>
          </cell>
          <cell r="O6" t="str">
            <v>1Q</v>
          </cell>
          <cell r="P6" t="str">
            <v>2Q</v>
          </cell>
          <cell r="Q6" t="str">
            <v>3Q</v>
          </cell>
        </row>
        <row r="8">
          <cell r="H8" t="str">
            <v>Q2 Only</v>
          </cell>
          <cell r="I8" t="str">
            <v>Q2 and Q3</v>
          </cell>
          <cell r="J8" t="str">
            <v>Q2 thru Q4</v>
          </cell>
        </row>
        <row r="9">
          <cell r="H9">
            <v>3913.8367138712438</v>
          </cell>
          <cell r="I9">
            <v>17640.767698540578</v>
          </cell>
          <cell r="J9">
            <v>19550.078152574653</v>
          </cell>
          <cell r="K9">
            <v>20927.814343274342</v>
          </cell>
          <cell r="L9">
            <v>20859.212225082894</v>
          </cell>
          <cell r="M9">
            <v>21512.988002299244</v>
          </cell>
          <cell r="N9">
            <v>21303.775844532203</v>
          </cell>
          <cell r="O9">
            <v>21404.470643961613</v>
          </cell>
          <cell r="P9">
            <v>21798.665572279901</v>
          </cell>
          <cell r="Q9">
            <v>23440.42128588018</v>
          </cell>
        </row>
        <row r="10">
          <cell r="H10">
            <v>542</v>
          </cell>
          <cell r="I10">
            <v>622</v>
          </cell>
          <cell r="J10">
            <v>1164.5000000000009</v>
          </cell>
          <cell r="K10">
            <v>2064.5000000000009</v>
          </cell>
          <cell r="L10">
            <v>1897.5000000000009</v>
          </cell>
          <cell r="M10">
            <v>2042.5000000000009</v>
          </cell>
          <cell r="N10">
            <v>1500</v>
          </cell>
          <cell r="O10">
            <v>1500</v>
          </cell>
          <cell r="P10">
            <v>1500</v>
          </cell>
          <cell r="Q10">
            <v>1500</v>
          </cell>
        </row>
        <row r="12">
          <cell r="H12">
            <v>3371.8367138712438</v>
          </cell>
          <cell r="I12">
            <v>17018.767698540578</v>
          </cell>
          <cell r="J12">
            <v>18385.578152574653</v>
          </cell>
          <cell r="K12">
            <v>18863.314343274342</v>
          </cell>
          <cell r="L12">
            <v>18961.712225082894</v>
          </cell>
          <cell r="M12">
            <v>19470.488002299244</v>
          </cell>
          <cell r="N12">
            <v>19803.775844532203</v>
          </cell>
          <cell r="O12">
            <v>19904.470643961613</v>
          </cell>
          <cell r="P12">
            <v>20298.665572279901</v>
          </cell>
          <cell r="Q12">
            <v>21940.42128588018</v>
          </cell>
        </row>
        <row r="15">
          <cell r="H15">
            <v>2385.9375</v>
          </cell>
          <cell r="I15">
            <v>4701.307291666667</v>
          </cell>
          <cell r="J15">
            <v>6937.6510416666679</v>
          </cell>
          <cell r="K15">
            <v>9199.9687500000018</v>
          </cell>
          <cell r="L15">
            <v>9125.65625</v>
          </cell>
          <cell r="M15">
            <v>9072.0520833333339</v>
          </cell>
          <cell r="N15">
            <v>9012.6145833333339</v>
          </cell>
          <cell r="O15">
            <v>8899.492916666668</v>
          </cell>
          <cell r="P15">
            <v>8764.4962500000001</v>
          </cell>
          <cell r="Q15">
            <v>8648.4579166666663</v>
          </cell>
        </row>
        <row r="16">
          <cell r="H16">
            <v>500</v>
          </cell>
          <cell r="I16">
            <v>3700.0000000000005</v>
          </cell>
          <cell r="J16">
            <v>3700.0000000000005</v>
          </cell>
          <cell r="K16">
            <v>3700.0000000000005</v>
          </cell>
          <cell r="L16">
            <v>3200.0000000000005</v>
          </cell>
          <cell r="M16">
            <v>2399.9999999999995</v>
          </cell>
          <cell r="N16">
            <v>2399.9999999999995</v>
          </cell>
          <cell r="O16">
            <v>2399.9999999999995</v>
          </cell>
          <cell r="P16">
            <v>2399.9999999999995</v>
          </cell>
          <cell r="Q16">
            <v>3000</v>
          </cell>
        </row>
        <row r="17">
          <cell r="H17">
            <v>692.5</v>
          </cell>
          <cell r="I17">
            <v>1535</v>
          </cell>
          <cell r="J17">
            <v>2377.5</v>
          </cell>
          <cell r="K17">
            <v>3220</v>
          </cell>
          <cell r="L17">
            <v>3370</v>
          </cell>
          <cell r="M17">
            <v>3370</v>
          </cell>
          <cell r="N17">
            <v>3370</v>
          </cell>
          <cell r="O17">
            <v>3620</v>
          </cell>
          <cell r="P17">
            <v>3870</v>
          </cell>
          <cell r="Q17">
            <v>4120</v>
          </cell>
        </row>
        <row r="19">
          <cell r="H19">
            <v>3578.4375</v>
          </cell>
          <cell r="I19">
            <v>9936.3072916666679</v>
          </cell>
          <cell r="J19">
            <v>13015.151041666668</v>
          </cell>
          <cell r="K19">
            <v>16119.968750000002</v>
          </cell>
          <cell r="L19">
            <v>15695.65625</v>
          </cell>
          <cell r="M19">
            <v>14842.052083333334</v>
          </cell>
          <cell r="N19">
            <v>14782.614583333334</v>
          </cell>
          <cell r="O19">
            <v>14919.492916666668</v>
          </cell>
          <cell r="P19">
            <v>15034.49625</v>
          </cell>
          <cell r="Q19">
            <v>15768.457916666666</v>
          </cell>
        </row>
        <row r="22">
          <cell r="H22">
            <v>0.94226508465531222</v>
          </cell>
          <cell r="I22">
            <v>1.7127859675609864</v>
          </cell>
          <cell r="J22">
            <v>1.4126288733580668</v>
          </cell>
          <cell r="K22">
            <v>1.1701830590257403</v>
          </cell>
          <cell r="L22">
            <v>1.2080866147334803</v>
          </cell>
          <cell r="M22">
            <v>1.3118460906199989</v>
          </cell>
          <cell r="N22">
            <v>1.339666655914846</v>
          </cell>
          <cell r="O22">
            <v>1.3341251445433639</v>
          </cell>
          <cell r="P22">
            <v>1.3501393884267923</v>
          </cell>
          <cell r="Q22">
            <v>1.3914119821881872</v>
          </cell>
        </row>
        <row r="29">
          <cell r="H29">
            <v>110944.7992050458</v>
          </cell>
          <cell r="I29">
            <v>102120.23349</v>
          </cell>
          <cell r="J29">
            <v>101905.78911453686</v>
          </cell>
          <cell r="K29">
            <v>106623.89383484225</v>
          </cell>
          <cell r="L29">
            <v>107630.26674376758</v>
          </cell>
          <cell r="M29">
            <v>99037.515760000009</v>
          </cell>
          <cell r="N29">
            <v>96867.765760000009</v>
          </cell>
          <cell r="O29">
            <v>100703.60173847346</v>
          </cell>
          <cell r="P29">
            <v>101551.33724547627</v>
          </cell>
          <cell r="Q29">
            <v>93811.515760000009</v>
          </cell>
        </row>
        <row r="30">
          <cell r="H30">
            <v>21835.764361093912</v>
          </cell>
          <cell r="I30">
            <v>23177.326345763249</v>
          </cell>
          <cell r="J30">
            <v>21253.018049797327</v>
          </cell>
          <cell r="K30">
            <v>20927.814343274342</v>
          </cell>
          <cell r="L30">
            <v>20859.212225082894</v>
          </cell>
          <cell r="M30">
            <v>21512.988002299244</v>
          </cell>
          <cell r="N30">
            <v>21303.775844532203</v>
          </cell>
          <cell r="O30">
            <v>21404.470643961613</v>
          </cell>
          <cell r="P30">
            <v>21798.665572279901</v>
          </cell>
          <cell r="Q30">
            <v>23440.42128588018</v>
          </cell>
        </row>
      </sheetData>
      <sheetData sheetId="8"/>
      <sheetData sheetId="9"/>
      <sheetData sheetId="10"/>
      <sheetData sheetId="11"/>
      <sheetData sheetId="12">
        <row r="92">
          <cell r="I92" t="str">
            <v>May</v>
          </cell>
          <cell r="J92" t="str">
            <v>June</v>
          </cell>
          <cell r="K92" t="str">
            <v>July</v>
          </cell>
          <cell r="L92" t="str">
            <v>August</v>
          </cell>
          <cell r="M92" t="str">
            <v>September</v>
          </cell>
          <cell r="N92" t="str">
            <v>October</v>
          </cell>
          <cell r="O92" t="str">
            <v>November</v>
          </cell>
          <cell r="P92" t="str">
            <v>December</v>
          </cell>
          <cell r="Q92" t="str">
            <v>January</v>
          </cell>
          <cell r="R92" t="str">
            <v>February</v>
          </cell>
          <cell r="S92" t="str">
            <v>March</v>
          </cell>
          <cell r="T92" t="str">
            <v>Total</v>
          </cell>
        </row>
        <row r="97">
          <cell r="I97">
            <v>0</v>
          </cell>
          <cell r="J97">
            <v>0</v>
          </cell>
          <cell r="K97">
            <v>0</v>
          </cell>
          <cell r="L97">
            <v>0</v>
          </cell>
          <cell r="M97">
            <v>0</v>
          </cell>
          <cell r="N97">
            <v>0</v>
          </cell>
          <cell r="O97">
            <v>0</v>
          </cell>
          <cell r="P97">
            <v>0</v>
          </cell>
          <cell r="Q97">
            <v>0</v>
          </cell>
          <cell r="R97">
            <v>0</v>
          </cell>
          <cell r="S97">
            <v>0</v>
          </cell>
          <cell r="T97">
            <v>0</v>
          </cell>
        </row>
        <row r="98">
          <cell r="I98">
            <v>0</v>
          </cell>
          <cell r="J98">
            <v>0</v>
          </cell>
          <cell r="K98">
            <v>0</v>
          </cell>
          <cell r="L98">
            <v>0</v>
          </cell>
          <cell r="M98">
            <v>0</v>
          </cell>
          <cell r="N98">
            <v>0</v>
          </cell>
          <cell r="O98">
            <v>0</v>
          </cell>
          <cell r="P98">
            <v>0</v>
          </cell>
          <cell r="Q98" t="e">
            <v>#DIV/0!</v>
          </cell>
          <cell r="R98">
            <v>0</v>
          </cell>
          <cell r="S98">
            <v>0</v>
          </cell>
          <cell r="T98" t="e">
            <v>#DIV/0!</v>
          </cell>
        </row>
        <row r="99">
          <cell r="I99">
            <v>0</v>
          </cell>
          <cell r="J99">
            <v>0</v>
          </cell>
          <cell r="K99">
            <v>0</v>
          </cell>
          <cell r="L99">
            <v>0</v>
          </cell>
          <cell r="M99">
            <v>0</v>
          </cell>
          <cell r="N99">
            <v>0</v>
          </cell>
          <cell r="O99">
            <v>0</v>
          </cell>
          <cell r="P99">
            <v>0</v>
          </cell>
          <cell r="Q99">
            <v>0</v>
          </cell>
          <cell r="R99">
            <v>0</v>
          </cell>
          <cell r="S99">
            <v>0</v>
          </cell>
          <cell r="T99">
            <v>0</v>
          </cell>
        </row>
        <row r="100">
          <cell r="I100">
            <v>0</v>
          </cell>
          <cell r="J100">
            <v>0</v>
          </cell>
          <cell r="K100">
            <v>0</v>
          </cell>
          <cell r="L100">
            <v>0</v>
          </cell>
          <cell r="M100">
            <v>0</v>
          </cell>
          <cell r="N100">
            <v>0</v>
          </cell>
          <cell r="O100">
            <v>0</v>
          </cell>
          <cell r="P100">
            <v>0</v>
          </cell>
          <cell r="Q100">
            <v>0</v>
          </cell>
          <cell r="R100">
            <v>0</v>
          </cell>
          <cell r="S100">
            <v>0</v>
          </cell>
          <cell r="T100">
            <v>0</v>
          </cell>
        </row>
        <row r="101">
          <cell r="I101">
            <v>0</v>
          </cell>
          <cell r="J101">
            <v>0</v>
          </cell>
          <cell r="K101">
            <v>0</v>
          </cell>
          <cell r="L101">
            <v>0</v>
          </cell>
          <cell r="M101">
            <v>0</v>
          </cell>
          <cell r="N101">
            <v>0</v>
          </cell>
          <cell r="O101">
            <v>0</v>
          </cell>
          <cell r="P101">
            <v>0</v>
          </cell>
          <cell r="Q101">
            <v>0</v>
          </cell>
          <cell r="R101">
            <v>0</v>
          </cell>
          <cell r="S101">
            <v>0</v>
          </cell>
          <cell r="T101">
            <v>0</v>
          </cell>
        </row>
        <row r="102">
          <cell r="I102">
            <v>0</v>
          </cell>
          <cell r="J102">
            <v>0</v>
          </cell>
          <cell r="K102">
            <v>0</v>
          </cell>
          <cell r="L102">
            <v>0</v>
          </cell>
          <cell r="M102">
            <v>0</v>
          </cell>
          <cell r="N102">
            <v>0</v>
          </cell>
          <cell r="O102">
            <v>0</v>
          </cell>
          <cell r="P102">
            <v>0</v>
          </cell>
          <cell r="Q102">
            <v>0</v>
          </cell>
          <cell r="R102">
            <v>0</v>
          </cell>
          <cell r="S102">
            <v>0</v>
          </cell>
          <cell r="T102">
            <v>0</v>
          </cell>
        </row>
        <row r="103">
          <cell r="I103">
            <v>0</v>
          </cell>
          <cell r="J103">
            <v>0</v>
          </cell>
          <cell r="K103">
            <v>0</v>
          </cell>
          <cell r="L103">
            <v>0</v>
          </cell>
          <cell r="M103">
            <v>0</v>
          </cell>
          <cell r="N103">
            <v>0</v>
          </cell>
          <cell r="O103">
            <v>0</v>
          </cell>
          <cell r="P103">
            <v>0</v>
          </cell>
          <cell r="Q103" t="e">
            <v>#DIV/0!</v>
          </cell>
          <cell r="R103">
            <v>0</v>
          </cell>
          <cell r="S103">
            <v>0</v>
          </cell>
          <cell r="T103" t="e">
            <v>#DIV/0!</v>
          </cell>
        </row>
        <row r="111">
          <cell r="I111">
            <v>0</v>
          </cell>
          <cell r="J111">
            <v>0</v>
          </cell>
          <cell r="K111">
            <v>0</v>
          </cell>
          <cell r="L111">
            <v>0</v>
          </cell>
          <cell r="M111">
            <v>0</v>
          </cell>
          <cell r="N111">
            <v>0</v>
          </cell>
          <cell r="O111">
            <v>0</v>
          </cell>
          <cell r="P111">
            <v>0</v>
          </cell>
          <cell r="Q111">
            <v>0</v>
          </cell>
          <cell r="R111">
            <v>0</v>
          </cell>
          <cell r="S111">
            <v>0</v>
          </cell>
          <cell r="T111">
            <v>0</v>
          </cell>
        </row>
        <row r="114">
          <cell r="I114">
            <v>0</v>
          </cell>
          <cell r="J114">
            <v>0</v>
          </cell>
          <cell r="K114">
            <v>0</v>
          </cell>
          <cell r="L114">
            <v>0</v>
          </cell>
          <cell r="M114">
            <v>0</v>
          </cell>
          <cell r="N114">
            <v>0</v>
          </cell>
          <cell r="O114">
            <v>0</v>
          </cell>
          <cell r="P114">
            <v>0</v>
          </cell>
          <cell r="Q114">
            <v>0</v>
          </cell>
          <cell r="R114">
            <v>0</v>
          </cell>
          <cell r="S114">
            <v>0</v>
          </cell>
          <cell r="T114">
            <v>0</v>
          </cell>
        </row>
        <row r="117">
          <cell r="I117">
            <v>0</v>
          </cell>
          <cell r="J117">
            <v>0</v>
          </cell>
          <cell r="K117">
            <v>0</v>
          </cell>
          <cell r="L117">
            <v>0</v>
          </cell>
          <cell r="M117">
            <v>0</v>
          </cell>
          <cell r="N117">
            <v>0</v>
          </cell>
          <cell r="O117">
            <v>0</v>
          </cell>
          <cell r="P117">
            <v>0</v>
          </cell>
          <cell r="Q117">
            <v>0</v>
          </cell>
          <cell r="R117">
            <v>0</v>
          </cell>
          <cell r="S117">
            <v>0</v>
          </cell>
          <cell r="T117">
            <v>0</v>
          </cell>
        </row>
        <row r="118">
          <cell r="Q118" t="e">
            <v>#DIV/0!</v>
          </cell>
        </row>
        <row r="120">
          <cell r="T120">
            <v>0</v>
          </cell>
        </row>
        <row r="123">
          <cell r="T123">
            <v>0</v>
          </cell>
        </row>
        <row r="124">
          <cell r="I124">
            <v>0</v>
          </cell>
          <cell r="J124">
            <v>0</v>
          </cell>
          <cell r="K124">
            <v>0</v>
          </cell>
          <cell r="L124">
            <v>0</v>
          </cell>
          <cell r="M124">
            <v>0</v>
          </cell>
          <cell r="N124">
            <v>0</v>
          </cell>
          <cell r="O124">
            <v>0</v>
          </cell>
          <cell r="P124">
            <v>0</v>
          </cell>
          <cell r="Q124" t="e">
            <v>#DIV/0!</v>
          </cell>
          <cell r="R124">
            <v>0</v>
          </cell>
          <cell r="S124">
            <v>0</v>
          </cell>
          <cell r="T124">
            <v>0</v>
          </cell>
        </row>
        <row r="127">
          <cell r="I127">
            <v>0</v>
          </cell>
          <cell r="J127">
            <v>0</v>
          </cell>
          <cell r="K127">
            <v>0</v>
          </cell>
          <cell r="L127">
            <v>0</v>
          </cell>
          <cell r="M127">
            <v>0</v>
          </cell>
          <cell r="N127">
            <v>0</v>
          </cell>
          <cell r="O127">
            <v>0</v>
          </cell>
          <cell r="P127">
            <v>0</v>
          </cell>
          <cell r="Q127">
            <v>0</v>
          </cell>
          <cell r="R127">
            <v>0</v>
          </cell>
          <cell r="S127">
            <v>0</v>
          </cell>
          <cell r="T127">
            <v>0</v>
          </cell>
        </row>
        <row r="128">
          <cell r="I128">
            <v>0</v>
          </cell>
          <cell r="J128">
            <v>0</v>
          </cell>
          <cell r="K128">
            <v>0</v>
          </cell>
          <cell r="L128">
            <v>0</v>
          </cell>
          <cell r="M128">
            <v>0</v>
          </cell>
          <cell r="N128">
            <v>0</v>
          </cell>
          <cell r="O128">
            <v>0</v>
          </cell>
          <cell r="P128">
            <v>0</v>
          </cell>
          <cell r="Q128">
            <v>0</v>
          </cell>
          <cell r="R128">
            <v>0</v>
          </cell>
          <cell r="S128">
            <v>0</v>
          </cell>
          <cell r="T128">
            <v>0</v>
          </cell>
        </row>
        <row r="129">
          <cell r="T129">
            <v>0</v>
          </cell>
        </row>
        <row r="130">
          <cell r="I130">
            <v>0</v>
          </cell>
          <cell r="J130">
            <v>0</v>
          </cell>
          <cell r="K130">
            <v>0</v>
          </cell>
          <cell r="L130">
            <v>0</v>
          </cell>
          <cell r="M130">
            <v>0</v>
          </cell>
          <cell r="N130">
            <v>0</v>
          </cell>
          <cell r="O130">
            <v>0</v>
          </cell>
          <cell r="P130">
            <v>0</v>
          </cell>
          <cell r="Q130">
            <v>0</v>
          </cell>
          <cell r="R130">
            <v>0</v>
          </cell>
          <cell r="S130">
            <v>0</v>
          </cell>
          <cell r="T130">
            <v>0</v>
          </cell>
        </row>
        <row r="133">
          <cell r="I133">
            <v>0</v>
          </cell>
          <cell r="J133">
            <v>0</v>
          </cell>
          <cell r="K133">
            <v>0</v>
          </cell>
          <cell r="L133">
            <v>0</v>
          </cell>
          <cell r="M133">
            <v>0</v>
          </cell>
          <cell r="N133">
            <v>0</v>
          </cell>
          <cell r="O133">
            <v>0</v>
          </cell>
          <cell r="P133">
            <v>0</v>
          </cell>
          <cell r="Q133">
            <v>0</v>
          </cell>
          <cell r="R133">
            <v>0</v>
          </cell>
          <cell r="S133">
            <v>0</v>
          </cell>
          <cell r="T133">
            <v>0</v>
          </cell>
        </row>
        <row r="134">
          <cell r="M134">
            <v>0</v>
          </cell>
          <cell r="N134">
            <v>0</v>
          </cell>
          <cell r="O134">
            <v>0</v>
          </cell>
          <cell r="P134">
            <v>0</v>
          </cell>
          <cell r="Q134">
            <v>0</v>
          </cell>
          <cell r="R134">
            <v>0</v>
          </cell>
          <cell r="S134">
            <v>0</v>
          </cell>
          <cell r="T134">
            <v>0</v>
          </cell>
        </row>
        <row r="135">
          <cell r="T135">
            <v>0</v>
          </cell>
        </row>
        <row r="136">
          <cell r="T136">
            <v>0</v>
          </cell>
        </row>
        <row r="137">
          <cell r="I137">
            <v>0</v>
          </cell>
          <cell r="J137">
            <v>0</v>
          </cell>
          <cell r="K137">
            <v>0</v>
          </cell>
          <cell r="L137">
            <v>0</v>
          </cell>
          <cell r="M137">
            <v>0</v>
          </cell>
          <cell r="N137">
            <v>0</v>
          </cell>
          <cell r="O137">
            <v>0</v>
          </cell>
          <cell r="P137">
            <v>0</v>
          </cell>
          <cell r="Q137">
            <v>0</v>
          </cell>
          <cell r="R137">
            <v>0</v>
          </cell>
          <cell r="S137">
            <v>0</v>
          </cell>
          <cell r="T137">
            <v>0</v>
          </cell>
        </row>
        <row r="140">
          <cell r="J140">
            <v>0</v>
          </cell>
          <cell r="K140">
            <v>0</v>
          </cell>
          <cell r="L140">
            <v>0</v>
          </cell>
          <cell r="M140">
            <v>0</v>
          </cell>
          <cell r="N140">
            <v>0</v>
          </cell>
          <cell r="O140">
            <v>0</v>
          </cell>
          <cell r="P140">
            <v>0</v>
          </cell>
          <cell r="Q140">
            <v>0</v>
          </cell>
          <cell r="R140">
            <v>0</v>
          </cell>
          <cell r="S140">
            <v>0</v>
          </cell>
          <cell r="T140">
            <v>0</v>
          </cell>
        </row>
        <row r="141">
          <cell r="T141">
            <v>0</v>
          </cell>
        </row>
        <row r="142">
          <cell r="T142">
            <v>0</v>
          </cell>
        </row>
        <row r="143">
          <cell r="I143">
            <v>0</v>
          </cell>
          <cell r="J143">
            <v>0</v>
          </cell>
          <cell r="K143">
            <v>0</v>
          </cell>
          <cell r="L143">
            <v>0</v>
          </cell>
          <cell r="M143">
            <v>0</v>
          </cell>
          <cell r="N143">
            <v>0</v>
          </cell>
          <cell r="O143">
            <v>0</v>
          </cell>
          <cell r="P143">
            <v>0</v>
          </cell>
          <cell r="Q143">
            <v>0</v>
          </cell>
          <cell r="R143">
            <v>0</v>
          </cell>
          <cell r="S143">
            <v>0</v>
          </cell>
          <cell r="T143">
            <v>0</v>
          </cell>
        </row>
        <row r="146">
          <cell r="T146">
            <v>0</v>
          </cell>
        </row>
        <row r="147">
          <cell r="T147">
            <v>0</v>
          </cell>
        </row>
        <row r="148">
          <cell r="T148">
            <v>0</v>
          </cell>
        </row>
        <row r="149">
          <cell r="I149">
            <v>0</v>
          </cell>
          <cell r="J149">
            <v>0</v>
          </cell>
          <cell r="K149">
            <v>0</v>
          </cell>
          <cell r="L149">
            <v>0</v>
          </cell>
          <cell r="M149">
            <v>0</v>
          </cell>
          <cell r="N149">
            <v>0</v>
          </cell>
          <cell r="O149">
            <v>0</v>
          </cell>
          <cell r="P149">
            <v>0</v>
          </cell>
          <cell r="Q149">
            <v>0</v>
          </cell>
          <cell r="R149">
            <v>0</v>
          </cell>
          <cell r="S149">
            <v>0</v>
          </cell>
          <cell r="T149">
            <v>0</v>
          </cell>
        </row>
        <row r="151">
          <cell r="I151">
            <v>0</v>
          </cell>
          <cell r="J151">
            <v>0</v>
          </cell>
          <cell r="K151">
            <v>0</v>
          </cell>
          <cell r="L151">
            <v>0</v>
          </cell>
          <cell r="M151">
            <v>0</v>
          </cell>
          <cell r="N151">
            <v>0</v>
          </cell>
          <cell r="O151">
            <v>0</v>
          </cell>
          <cell r="P151">
            <v>0</v>
          </cell>
          <cell r="Q151" t="e">
            <v>#DIV/0!</v>
          </cell>
          <cell r="R151">
            <v>0</v>
          </cell>
          <cell r="S151">
            <v>0</v>
          </cell>
          <cell r="T151">
            <v>0</v>
          </cell>
        </row>
      </sheetData>
      <sheetData sheetId="13">
        <row r="3">
          <cell r="Q3" t="str">
            <v>3 Qtrs.</v>
          </cell>
        </row>
        <row r="7">
          <cell r="J7">
            <v>600</v>
          </cell>
          <cell r="M7">
            <v>750</v>
          </cell>
          <cell r="P7">
            <v>750</v>
          </cell>
          <cell r="Q7">
            <v>2100</v>
          </cell>
          <cell r="U7">
            <v>750</v>
          </cell>
          <cell r="X7">
            <v>750</v>
          </cell>
        </row>
        <row r="9">
          <cell r="J9">
            <v>92.5</v>
          </cell>
          <cell r="M9">
            <v>92.5</v>
          </cell>
          <cell r="P9">
            <v>92.5</v>
          </cell>
          <cell r="Q9">
            <v>277.5</v>
          </cell>
          <cell r="U9">
            <v>92.5</v>
          </cell>
          <cell r="X9">
            <v>92.5</v>
          </cell>
        </row>
        <row r="11">
          <cell r="J11">
            <v>0</v>
          </cell>
          <cell r="M11">
            <v>0</v>
          </cell>
          <cell r="P11">
            <v>0</v>
          </cell>
          <cell r="Q11">
            <v>0</v>
          </cell>
          <cell r="U11">
            <v>0</v>
          </cell>
          <cell r="X11">
            <v>0</v>
          </cell>
        </row>
        <row r="13">
          <cell r="J13">
            <v>0</v>
          </cell>
          <cell r="M13">
            <v>0</v>
          </cell>
          <cell r="P13">
            <v>0</v>
          </cell>
          <cell r="Q13">
            <v>0</v>
          </cell>
          <cell r="U13">
            <v>0</v>
          </cell>
          <cell r="X13">
            <v>0</v>
          </cell>
        </row>
        <row r="15">
          <cell r="J15">
            <v>0</v>
          </cell>
          <cell r="M15">
            <v>0</v>
          </cell>
          <cell r="P15">
            <v>0</v>
          </cell>
          <cell r="Q15">
            <v>0</v>
          </cell>
          <cell r="U15">
            <v>0</v>
          </cell>
          <cell r="X15">
            <v>0</v>
          </cell>
        </row>
        <row r="17">
          <cell r="J17">
            <v>692.5</v>
          </cell>
          <cell r="M17">
            <v>842.5</v>
          </cell>
          <cell r="P17">
            <v>842.5</v>
          </cell>
          <cell r="U17">
            <v>842.5</v>
          </cell>
          <cell r="X17">
            <v>842.5</v>
          </cell>
        </row>
        <row r="18">
          <cell r="Q18">
            <v>2377.5</v>
          </cell>
        </row>
        <row r="25">
          <cell r="J25">
            <v>40.833333333333336</v>
          </cell>
          <cell r="K25">
            <v>40.833333333333336</v>
          </cell>
          <cell r="L25">
            <v>23.333333333333332</v>
          </cell>
          <cell r="Q25">
            <v>186.66666666666669</v>
          </cell>
          <cell r="T25">
            <v>11.666666666666666</v>
          </cell>
          <cell r="U25">
            <v>29.166666666666671</v>
          </cell>
          <cell r="V25">
            <v>23.333333333333332</v>
          </cell>
          <cell r="W25">
            <v>46.666666666666664</v>
          </cell>
          <cell r="X25">
            <v>35.000000000000007</v>
          </cell>
        </row>
        <row r="27">
          <cell r="J27">
            <v>186.66666666666669</v>
          </cell>
          <cell r="K27">
            <v>183.16666666666671</v>
          </cell>
          <cell r="L27">
            <v>183.16666666666671</v>
          </cell>
          <cell r="M27">
            <v>183.16666666666671</v>
          </cell>
          <cell r="N27">
            <v>178.79166666666669</v>
          </cell>
          <cell r="O27">
            <v>178.79166666666669</v>
          </cell>
          <cell r="P27">
            <v>178.79166666666669</v>
          </cell>
          <cell r="Q27">
            <v>1645.8750000000005</v>
          </cell>
          <cell r="S27">
            <v>174.41666666666669</v>
          </cell>
          <cell r="T27">
            <v>174.41666666666669</v>
          </cell>
          <cell r="U27">
            <v>174.41666666666669</v>
          </cell>
          <cell r="V27">
            <v>170.04166666666671</v>
          </cell>
          <cell r="W27">
            <v>170.04166666666671</v>
          </cell>
          <cell r="X27">
            <v>170.04166666666671</v>
          </cell>
        </row>
        <row r="29">
          <cell r="J29">
            <v>231.24999999999997</v>
          </cell>
          <cell r="K29">
            <v>230.671875</v>
          </cell>
          <cell r="L29">
            <v>230.671875</v>
          </cell>
          <cell r="M29">
            <v>230.671875</v>
          </cell>
          <cell r="N29">
            <v>230.09374999999997</v>
          </cell>
          <cell r="O29">
            <v>230.09374999999997</v>
          </cell>
          <cell r="P29">
            <v>230.09374999999997</v>
          </cell>
          <cell r="Q29">
            <v>2076.046875</v>
          </cell>
          <cell r="S29">
            <v>229.515625</v>
          </cell>
          <cell r="T29">
            <v>229.515625</v>
          </cell>
          <cell r="U29">
            <v>229.515625</v>
          </cell>
          <cell r="V29">
            <v>228.9375</v>
          </cell>
          <cell r="W29">
            <v>228.9375</v>
          </cell>
          <cell r="X29">
            <v>228.9375</v>
          </cell>
        </row>
        <row r="31">
          <cell r="J31">
            <v>87.5</v>
          </cell>
          <cell r="K31">
            <v>87.5</v>
          </cell>
          <cell r="L31">
            <v>87.5</v>
          </cell>
          <cell r="M31">
            <v>87.5</v>
          </cell>
          <cell r="N31">
            <v>87.5</v>
          </cell>
          <cell r="O31">
            <v>87.5</v>
          </cell>
          <cell r="P31">
            <v>87.5</v>
          </cell>
          <cell r="Q31">
            <v>787.5</v>
          </cell>
          <cell r="S31">
            <v>87.5</v>
          </cell>
          <cell r="T31">
            <v>87.5</v>
          </cell>
          <cell r="U31">
            <v>87.5</v>
          </cell>
          <cell r="V31">
            <v>87.5</v>
          </cell>
          <cell r="W31">
            <v>87.5</v>
          </cell>
          <cell r="X31">
            <v>87.5</v>
          </cell>
        </row>
        <row r="33">
          <cell r="J33">
            <v>101.5625</v>
          </cell>
          <cell r="K33">
            <v>101.5625</v>
          </cell>
          <cell r="L33">
            <v>101.5625</v>
          </cell>
          <cell r="M33">
            <v>101.5625</v>
          </cell>
          <cell r="N33">
            <v>101.5625</v>
          </cell>
          <cell r="O33">
            <v>101.5625</v>
          </cell>
          <cell r="P33">
            <v>101.5625</v>
          </cell>
          <cell r="Q33">
            <v>914.0625</v>
          </cell>
          <cell r="S33">
            <v>101.5625</v>
          </cell>
          <cell r="T33">
            <v>101.5625</v>
          </cell>
          <cell r="U33">
            <v>101.5625</v>
          </cell>
          <cell r="V33">
            <v>101.5625</v>
          </cell>
          <cell r="W33">
            <v>101.5625</v>
          </cell>
          <cell r="X33">
            <v>101.5625</v>
          </cell>
        </row>
        <row r="35">
          <cell r="J35">
            <v>147.5</v>
          </cell>
          <cell r="K35">
            <v>147.5</v>
          </cell>
          <cell r="L35">
            <v>147.5</v>
          </cell>
          <cell r="M35">
            <v>147.5</v>
          </cell>
          <cell r="N35">
            <v>147.5</v>
          </cell>
          <cell r="O35">
            <v>147.5</v>
          </cell>
          <cell r="P35">
            <v>147.5</v>
          </cell>
          <cell r="Q35">
            <v>1327.5</v>
          </cell>
          <cell r="S35">
            <v>147.5</v>
          </cell>
          <cell r="T35">
            <v>147.5</v>
          </cell>
          <cell r="U35">
            <v>147.5</v>
          </cell>
          <cell r="V35">
            <v>147.5</v>
          </cell>
          <cell r="W35">
            <v>147.5</v>
          </cell>
          <cell r="X35">
            <v>147.5</v>
          </cell>
        </row>
        <row r="37">
          <cell r="J37">
            <v>795.3125</v>
          </cell>
          <cell r="K37">
            <v>791.234375</v>
          </cell>
          <cell r="L37">
            <v>773.734375</v>
          </cell>
          <cell r="M37">
            <v>750.40104166666674</v>
          </cell>
          <cell r="N37">
            <v>745.44791666666663</v>
          </cell>
          <cell r="O37">
            <v>745.44791666666663</v>
          </cell>
          <cell r="P37">
            <v>745.44791666666663</v>
          </cell>
          <cell r="Q37">
            <v>6937.651041666667</v>
          </cell>
          <cell r="S37">
            <v>740.49479166666674</v>
          </cell>
          <cell r="T37">
            <v>752.16145833333337</v>
          </cell>
          <cell r="U37">
            <v>769.66145833333337</v>
          </cell>
          <cell r="V37">
            <v>758.875</v>
          </cell>
          <cell r="W37">
            <v>782.20833333333337</v>
          </cell>
          <cell r="X37">
            <v>770.54166666666674</v>
          </cell>
        </row>
        <row r="40">
          <cell r="J40">
            <v>24.583333333333336</v>
          </cell>
          <cell r="K40">
            <v>24.583333333333336</v>
          </cell>
          <cell r="L40">
            <v>24.583333333333336</v>
          </cell>
          <cell r="M40">
            <v>24.583333333333336</v>
          </cell>
          <cell r="N40">
            <v>24.583333333333336</v>
          </cell>
          <cell r="O40">
            <v>24.583333333333336</v>
          </cell>
          <cell r="P40">
            <v>24.583333333333336</v>
          </cell>
          <cell r="Q40">
            <v>221.25000000000006</v>
          </cell>
          <cell r="S40">
            <v>24.583333333333336</v>
          </cell>
          <cell r="T40">
            <v>24.583333333333336</v>
          </cell>
          <cell r="U40">
            <v>24.583333333333336</v>
          </cell>
          <cell r="V40">
            <v>24.583333333333336</v>
          </cell>
          <cell r="W40">
            <v>24.583333333333336</v>
          </cell>
          <cell r="X40">
            <v>24.583333333333336</v>
          </cell>
        </row>
        <row r="43">
          <cell r="J43">
            <v>819.89583333333337</v>
          </cell>
          <cell r="K43">
            <v>815.81770833333337</v>
          </cell>
          <cell r="L43">
            <v>798.31770833333337</v>
          </cell>
          <cell r="M43">
            <v>774.98437500000011</v>
          </cell>
          <cell r="N43">
            <v>770.03125</v>
          </cell>
          <cell r="O43">
            <v>770.03125</v>
          </cell>
          <cell r="P43">
            <v>770.03125</v>
          </cell>
          <cell r="Q43">
            <v>7158.901041666667</v>
          </cell>
          <cell r="S43">
            <v>765.07812500000011</v>
          </cell>
          <cell r="T43">
            <v>776.74479166666674</v>
          </cell>
          <cell r="U43">
            <v>794.24479166666674</v>
          </cell>
          <cell r="V43">
            <v>783.45833333333337</v>
          </cell>
          <cell r="W43">
            <v>806.79166666666674</v>
          </cell>
          <cell r="X43">
            <v>795.12500000000011</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acquisition"/>
      <sheetName val="returns"/>
      <sheetName val="Returns_CalculationExit"/>
      <sheetName val="Debt Capacity"/>
      <sheetName val="Buy Out"/>
      <sheetName val="Sensitivity"/>
      <sheetName val="dashboard"/>
      <sheetName val="Model - Lev and Unlv Betas"/>
      <sheetName val="WACC_Page"/>
      <sheetName val="WACC Calculation"/>
      <sheetName val="Valuation"/>
      <sheetName val="Sheet1"/>
      <sheetName val="Index"/>
    </sheetNames>
    <sheetDataSet>
      <sheetData sheetId="0">
        <row r="1">
          <cell r="A1" t="str">
            <v>Checks</v>
          </cell>
        </row>
        <row r="2">
          <cell r="A2" t="str">
            <v xml:space="preserve">  Balances?</v>
          </cell>
          <cell r="B2">
            <v>1.1368683772161603E-13</v>
          </cell>
        </row>
        <row r="3">
          <cell r="A3" t="str">
            <v xml:space="preserve">  Bal. Sheet All &gt;0</v>
          </cell>
          <cell r="B3">
            <v>0</v>
          </cell>
        </row>
        <row r="4">
          <cell r="A4" t="str">
            <v xml:space="preserve">  Debt Schedule</v>
          </cell>
          <cell r="B4">
            <v>0</v>
          </cell>
        </row>
        <row r="5">
          <cell r="A5" t="str">
            <v xml:space="preserve">  S&amp;U Lookup</v>
          </cell>
          <cell r="B5">
            <v>0</v>
          </cell>
        </row>
        <row r="6">
          <cell r="A6" t="str">
            <v xml:space="preserve">  S&amp;U Cover</v>
          </cell>
          <cell r="B6">
            <v>0</v>
          </cell>
        </row>
        <row r="7">
          <cell r="A7" t="str">
            <v xml:space="preserve">  DCF Variance</v>
          </cell>
          <cell r="B7">
            <v>0</v>
          </cell>
          <cell r="G7" t="str">
            <v>LEVERAGED BUYOUT ANALYSIS</v>
          </cell>
        </row>
        <row r="8">
          <cell r="A8" t="str">
            <v xml:space="preserve">  Average Interest?</v>
          </cell>
          <cell r="B8">
            <v>0</v>
          </cell>
          <cell r="C8" t="str">
            <v>Warn if off?</v>
          </cell>
          <cell r="D8">
            <v>0</v>
          </cell>
        </row>
        <row r="9">
          <cell r="B9" t="str">
            <v>------</v>
          </cell>
        </row>
        <row r="10">
          <cell r="A10" t="str">
            <v xml:space="preserve">  Overall Check</v>
          </cell>
          <cell r="B10">
            <v>1.1368683772161603E-13</v>
          </cell>
        </row>
        <row r="12">
          <cell r="A12" t="str">
            <v>Notes:</v>
          </cell>
        </row>
        <row r="13">
          <cell r="A13" t="str">
            <v xml:space="preserve">Red cells are meant to draw attention to changes relative to standard DealMaven model; once you have reviewed, make these cells blue or black as appropriate. </v>
          </cell>
        </row>
        <row r="14">
          <cell r="A14" t="str">
            <v>Treats all D&amp;A as deductible for book</v>
          </cell>
        </row>
        <row r="18">
          <cell r="A18" t="str">
            <v>PROJECT MAVEN</v>
          </cell>
        </row>
        <row r="20">
          <cell r="A20" t="str">
            <v>Model Case Triggers</v>
          </cell>
        </row>
        <row r="21">
          <cell r="A21" t="str">
            <v>Operating Case</v>
          </cell>
          <cell r="B21">
            <v>1</v>
          </cell>
          <cell r="C21" t="str">
            <v>Management Case</v>
          </cell>
        </row>
        <row r="22">
          <cell r="A22" t="str">
            <v>Transaction Case</v>
          </cell>
          <cell r="B22">
            <v>4</v>
          </cell>
          <cell r="C22" t="str">
            <v>LBO 1</v>
          </cell>
        </row>
        <row r="23">
          <cell r="A23" t="str">
            <v>Average Interest?</v>
          </cell>
          <cell r="B23">
            <v>0</v>
          </cell>
        </row>
        <row r="26">
          <cell r="A26" t="str">
            <v>Sources and Uses of Funds</v>
          </cell>
        </row>
        <row r="27">
          <cell r="A27" t="str">
            <v>Sources of Funds</v>
          </cell>
          <cell r="D27" t="str">
            <v>Uses of Funds</v>
          </cell>
        </row>
        <row r="28">
          <cell r="A28" t="str">
            <v xml:space="preserve">  Excess Cash</v>
          </cell>
          <cell r="B28">
            <v>0</v>
          </cell>
          <cell r="D28" t="str">
            <v xml:space="preserve">  Fund Cash Blc.</v>
          </cell>
          <cell r="F28">
            <v>10</v>
          </cell>
        </row>
        <row r="29">
          <cell r="A29" t="str">
            <v xml:space="preserve">  New Revolver</v>
          </cell>
          <cell r="B29">
            <v>0</v>
          </cell>
          <cell r="D29" t="str">
            <v xml:space="preserve">  Repay Revolver</v>
          </cell>
          <cell r="F29">
            <v>89.5</v>
          </cell>
        </row>
        <row r="30">
          <cell r="A30" t="str">
            <v xml:space="preserve">  New Term Loan</v>
          </cell>
          <cell r="B30">
            <v>15</v>
          </cell>
          <cell r="D30" t="str">
            <v xml:space="preserve">  Repay Term Loan</v>
          </cell>
          <cell r="F30">
            <v>0</v>
          </cell>
        </row>
        <row r="31">
          <cell r="A31" t="str">
            <v xml:space="preserve">  New Sr. Sub. Notes</v>
          </cell>
          <cell r="B31">
            <v>100</v>
          </cell>
          <cell r="D31" t="str">
            <v xml:space="preserve">  Equity Purch. Price</v>
          </cell>
          <cell r="F31">
            <v>121.625</v>
          </cell>
        </row>
        <row r="32">
          <cell r="A32" t="str">
            <v xml:space="preserve">  New Common</v>
          </cell>
          <cell r="B32">
            <v>109.5</v>
          </cell>
          <cell r="D32" t="str">
            <v xml:space="preserve">  Term Loan Fee</v>
          </cell>
          <cell r="F32">
            <v>0.375</v>
          </cell>
        </row>
        <row r="33">
          <cell r="D33" t="str">
            <v xml:space="preserve">  Sr. Sub. Fee</v>
          </cell>
          <cell r="F33">
            <v>3</v>
          </cell>
        </row>
        <row r="34">
          <cell r="B34" t="str">
            <v>------</v>
          </cell>
          <cell r="F34" t="str">
            <v>------</v>
          </cell>
        </row>
        <row r="35">
          <cell r="A35" t="str">
            <v xml:space="preserve">  Total Sources</v>
          </cell>
          <cell r="B35">
            <v>224.5</v>
          </cell>
          <cell r="D35" t="str">
            <v xml:space="preserve">  Total Uses</v>
          </cell>
          <cell r="F35">
            <v>224.5</v>
          </cell>
        </row>
        <row r="37">
          <cell r="A37" t="str">
            <v>Summary Valuation</v>
          </cell>
          <cell r="G37" t="str">
            <v>IRRs for Exit in Year 5</v>
          </cell>
        </row>
        <row r="38">
          <cell r="C38" t="str">
            <v>Market</v>
          </cell>
          <cell r="D38" t="str">
            <v>Purchase</v>
          </cell>
          <cell r="E38" t="str">
            <v>DCF</v>
          </cell>
          <cell r="H38" t="str">
            <v>% Dilution</v>
          </cell>
        </row>
        <row r="39">
          <cell r="A39" t="str">
            <v>Stock Price</v>
          </cell>
          <cell r="C39">
            <v>9.5</v>
          </cell>
          <cell r="D39">
            <v>11.875</v>
          </cell>
          <cell r="E39">
            <v>6.8180591593083282</v>
          </cell>
          <cell r="G39" t="str">
            <v>Exit Mult</v>
          </cell>
          <cell r="H39">
            <v>0</v>
          </cell>
          <cell r="I39">
            <v>0.05</v>
          </cell>
          <cell r="J39">
            <v>0.1</v>
          </cell>
          <cell r="K39">
            <v>0.15000000000000002</v>
          </cell>
          <cell r="L39">
            <v>0.2</v>
          </cell>
        </row>
        <row r="40">
          <cell r="A40" t="str">
            <v>Premium</v>
          </cell>
          <cell r="C40">
            <v>0</v>
          </cell>
          <cell r="D40">
            <v>0.25</v>
          </cell>
          <cell r="E40">
            <v>-0.28230956217807068</v>
          </cell>
          <cell r="G40">
            <v>7.2951541850220263</v>
          </cell>
          <cell r="H40">
            <v>0.14480525248003495</v>
          </cell>
          <cell r="I40">
            <v>0.13312112014734145</v>
          </cell>
          <cell r="J40">
            <v>0.12093418818807078</v>
          </cell>
          <cell r="K40">
            <v>0.10819298957018231</v>
          </cell>
          <cell r="L40">
            <v>9.483736498204598E-2</v>
          </cell>
        </row>
        <row r="41">
          <cell r="A41" t="str">
            <v>Shares</v>
          </cell>
          <cell r="C41">
            <v>9.5</v>
          </cell>
          <cell r="D41">
            <v>9.5</v>
          </cell>
          <cell r="G41">
            <v>8.2951541850220263</v>
          </cell>
          <cell r="H41">
            <v>0.18085804001426364</v>
          </cell>
          <cell r="I41">
            <v>0.16880594506120317</v>
          </cell>
          <cell r="J41">
            <v>0.15623521606075896</v>
          </cell>
          <cell r="K41">
            <v>0.14309276515501912</v>
          </cell>
          <cell r="L41">
            <v>0.12931653846480451</v>
          </cell>
        </row>
        <row r="42">
          <cell r="A42" t="str">
            <v>Options</v>
          </cell>
          <cell r="C42">
            <v>1.5</v>
          </cell>
          <cell r="D42">
            <v>1.5</v>
          </cell>
          <cell r="G42">
            <v>9.2951541850220263</v>
          </cell>
          <cell r="H42">
            <v>0.21297981962510359</v>
          </cell>
          <cell r="I42">
            <v>0.20059988277673235</v>
          </cell>
          <cell r="J42">
            <v>0.18768720396283323</v>
          </cell>
          <cell r="K42">
            <v>0.17418725122602163</v>
          </cell>
          <cell r="L42">
            <v>0.16003628269333592</v>
          </cell>
        </row>
        <row r="43">
          <cell r="A43" t="str">
            <v>Average Strike</v>
          </cell>
          <cell r="C43">
            <v>6</v>
          </cell>
          <cell r="D43">
            <v>6</v>
          </cell>
          <cell r="G43">
            <v>10.295154185022026</v>
          </cell>
          <cell r="H43">
            <v>0.24202052348324909</v>
          </cell>
          <cell r="I43">
            <v>0.22934419087133828</v>
          </cell>
          <cell r="J43">
            <v>0.21612236158734643</v>
          </cell>
          <cell r="K43">
            <v>0.20229919809040053</v>
          </cell>
          <cell r="L43">
            <v>0.1878094324237356</v>
          </cell>
        </row>
        <row r="44">
          <cell r="A44" t="str">
            <v>Diluted Shares</v>
          </cell>
          <cell r="C44">
            <v>10.052631578947368</v>
          </cell>
          <cell r="D44">
            <v>10.242105263157894</v>
          </cell>
          <cell r="G44">
            <v>11.295154185022026</v>
          </cell>
          <cell r="H44">
            <v>0.26857458879391305</v>
          </cell>
          <cell r="I44">
            <v>0.25562723959434352</v>
          </cell>
          <cell r="J44">
            <v>0.24212273115030936</v>
          </cell>
          <cell r="K44">
            <v>0.22800403212930598</v>
          </cell>
          <cell r="L44">
            <v>0.21320447916317686</v>
          </cell>
        </row>
        <row r="46">
          <cell r="A46" t="str">
            <v>Equity Market Value</v>
          </cell>
          <cell r="C46">
            <v>95.5</v>
          </cell>
          <cell r="D46">
            <v>121.625</v>
          </cell>
        </row>
        <row r="47">
          <cell r="A47" t="str">
            <v>Net Debt (PreDeal)</v>
          </cell>
          <cell r="C47">
            <v>86</v>
          </cell>
          <cell r="D47">
            <v>86</v>
          </cell>
        </row>
        <row r="48">
          <cell r="C48" t="str">
            <v>------</v>
          </cell>
          <cell r="D48" t="str">
            <v>------</v>
          </cell>
        </row>
        <row r="49">
          <cell r="A49" t="str">
            <v>Enterprise Value (Excl. Fees)</v>
          </cell>
          <cell r="C49">
            <v>181.5</v>
          </cell>
          <cell r="D49">
            <v>207.625</v>
          </cell>
          <cell r="E49">
            <v>154.18059159308328</v>
          </cell>
        </row>
        <row r="50">
          <cell r="A50" t="str">
            <v>2000 EBITDA Mult.</v>
          </cell>
          <cell r="C50">
            <v>7.9955947136563879</v>
          </cell>
          <cell r="D50">
            <v>9.146475770925111</v>
          </cell>
          <cell r="E50">
            <v>6.7920965459508054</v>
          </cell>
        </row>
        <row r="51">
          <cell r="A51" t="str">
            <v>2001 EBITDA Mult.</v>
          </cell>
          <cell r="C51">
            <v>7.3595004460303279</v>
          </cell>
          <cell r="D51">
            <v>8.4188224799286324</v>
          </cell>
          <cell r="E51">
            <v>6.251747287044167</v>
          </cell>
        </row>
        <row r="53">
          <cell r="A53" t="str">
            <v>Summary Financial Results</v>
          </cell>
        </row>
        <row r="54">
          <cell r="B54" t="str">
            <v>Historical</v>
          </cell>
          <cell r="D54" t="str">
            <v>ProForma</v>
          </cell>
          <cell r="E54" t="str">
            <v>Projected</v>
          </cell>
        </row>
        <row r="55">
          <cell r="B55">
            <v>1998</v>
          </cell>
          <cell r="C55">
            <v>1999</v>
          </cell>
          <cell r="D55">
            <v>2000</v>
          </cell>
          <cell r="E55">
            <v>2001</v>
          </cell>
          <cell r="F55">
            <v>2002</v>
          </cell>
          <cell r="G55">
            <v>2003</v>
          </cell>
          <cell r="H55">
            <v>2004</v>
          </cell>
          <cell r="I55">
            <v>2005</v>
          </cell>
        </row>
        <row r="56">
          <cell r="A56" t="str">
            <v>Revenue</v>
          </cell>
          <cell r="B56">
            <v>110</v>
          </cell>
          <cell r="C56">
            <v>115</v>
          </cell>
          <cell r="D56">
            <v>118</v>
          </cell>
          <cell r="E56">
            <v>129.80000000000001</v>
          </cell>
          <cell r="F56">
            <v>142.78000000000003</v>
          </cell>
          <cell r="G56">
            <v>157.05800000000005</v>
          </cell>
          <cell r="H56">
            <v>172.76380000000006</v>
          </cell>
          <cell r="I56">
            <v>190.04018000000008</v>
          </cell>
        </row>
        <row r="57">
          <cell r="A57" t="str">
            <v xml:space="preserve">  Growth</v>
          </cell>
          <cell r="C57">
            <v>4.5454545454545414E-2</v>
          </cell>
          <cell r="D57">
            <v>2.6086956521739202E-2</v>
          </cell>
          <cell r="E57">
            <v>0.10000000000000009</v>
          </cell>
          <cell r="F57">
            <v>0.10000000000000009</v>
          </cell>
          <cell r="G57">
            <v>0.10000000000000009</v>
          </cell>
          <cell r="H57">
            <v>0.10000000000000009</v>
          </cell>
          <cell r="I57">
            <v>0.10000000000000009</v>
          </cell>
        </row>
        <row r="59">
          <cell r="A59" t="str">
            <v>EBITDA</v>
          </cell>
          <cell r="B59">
            <v>25.7</v>
          </cell>
          <cell r="C59">
            <v>24</v>
          </cell>
          <cell r="D59">
            <v>22.7</v>
          </cell>
          <cell r="E59">
            <v>24.662000000000006</v>
          </cell>
          <cell r="F59">
            <v>27.128200000000014</v>
          </cell>
          <cell r="G59">
            <v>29.841020000000007</v>
          </cell>
          <cell r="H59">
            <v>32.825122000000007</v>
          </cell>
          <cell r="I59">
            <v>36.107634200000007</v>
          </cell>
        </row>
        <row r="60">
          <cell r="A60" t="str">
            <v xml:space="preserve">  Margin</v>
          </cell>
          <cell r="B60">
            <v>0.23363636363636364</v>
          </cell>
          <cell r="C60">
            <v>0.20869565217391303</v>
          </cell>
          <cell r="D60">
            <v>0.1923728813559322</v>
          </cell>
          <cell r="E60">
            <v>0.19000000000000003</v>
          </cell>
          <cell r="F60">
            <v>0.19000000000000006</v>
          </cell>
          <cell r="G60">
            <v>0.18999999999999997</v>
          </cell>
          <cell r="H60">
            <v>0.18999999999999997</v>
          </cell>
          <cell r="I60">
            <v>0.18999999999999995</v>
          </cell>
        </row>
        <row r="61">
          <cell r="A61" t="str">
            <v xml:space="preserve">  Growth</v>
          </cell>
          <cell r="C61">
            <v>-6.6147859922178975E-2</v>
          </cell>
          <cell r="D61">
            <v>-5.4166666666666696E-2</v>
          </cell>
          <cell r="E61">
            <v>8.6431718061674268E-2</v>
          </cell>
          <cell r="F61">
            <v>0.10000000000000031</v>
          </cell>
          <cell r="G61">
            <v>9.9999999999999645E-2</v>
          </cell>
          <cell r="H61">
            <v>9.9999999999999867E-2</v>
          </cell>
          <cell r="I61">
            <v>9.9999999999999867E-2</v>
          </cell>
        </row>
        <row r="63">
          <cell r="A63" t="str">
            <v>Capex</v>
          </cell>
          <cell r="B63">
            <v>2</v>
          </cell>
          <cell r="C63">
            <v>2</v>
          </cell>
          <cell r="D63">
            <v>2</v>
          </cell>
          <cell r="E63">
            <v>2</v>
          </cell>
          <cell r="F63">
            <v>2</v>
          </cell>
          <cell r="G63">
            <v>2</v>
          </cell>
          <cell r="H63">
            <v>2</v>
          </cell>
          <cell r="I63">
            <v>2</v>
          </cell>
        </row>
        <row r="64">
          <cell r="A64" t="str">
            <v>Interest Expense</v>
          </cell>
          <cell r="D64">
            <v>13.85</v>
          </cell>
          <cell r="E64">
            <v>13.85</v>
          </cell>
          <cell r="F64">
            <v>12.5</v>
          </cell>
          <cell r="G64">
            <v>12.5</v>
          </cell>
          <cell r="H64">
            <v>12.5</v>
          </cell>
          <cell r="I64">
            <v>12.5</v>
          </cell>
        </row>
        <row r="65">
          <cell r="A65" t="str">
            <v>EPS</v>
          </cell>
          <cell r="D65" t="str">
            <v>NM</v>
          </cell>
          <cell r="E65" t="str">
            <v>NM</v>
          </cell>
          <cell r="F65" t="str">
            <v>NM</v>
          </cell>
          <cell r="G65" t="str">
            <v>NM</v>
          </cell>
          <cell r="H65" t="str">
            <v>NM</v>
          </cell>
          <cell r="I65" t="str">
            <v>NM</v>
          </cell>
        </row>
        <row r="66">
          <cell r="A66" t="str">
            <v>Net Debt</v>
          </cell>
          <cell r="D66">
            <v>101.5</v>
          </cell>
          <cell r="E66">
            <v>94.649228571428566</v>
          </cell>
          <cell r="F66">
            <v>85.804318628571423</v>
          </cell>
          <cell r="G66">
            <v>75.229438847085703</v>
          </cell>
          <cell r="H66">
            <v>62.731300750844326</v>
          </cell>
          <cell r="I66">
            <v>48.096800020293159</v>
          </cell>
        </row>
        <row r="68">
          <cell r="A68" t="str">
            <v>Net Debt / EBITDA</v>
          </cell>
          <cell r="D68">
            <v>4.4713656387665202</v>
          </cell>
          <cell r="E68">
            <v>3.8378569690790911</v>
          </cell>
          <cell r="F68">
            <v>3.1629197155937874</v>
          </cell>
          <cell r="G68">
            <v>2.5210076212906154</v>
          </cell>
          <cell r="H68">
            <v>1.9110759360115801</v>
          </cell>
          <cell r="I68">
            <v>1.3320396388720797</v>
          </cell>
        </row>
        <row r="69">
          <cell r="A69" t="str">
            <v>EBITDA / Interest</v>
          </cell>
          <cell r="D69">
            <v>1.6389891696750902</v>
          </cell>
          <cell r="E69">
            <v>1.7806498194945852</v>
          </cell>
          <cell r="F69">
            <v>2.1702560000000011</v>
          </cell>
          <cell r="G69">
            <v>2.3872816000000006</v>
          </cell>
          <cell r="H69">
            <v>2.6260097600000005</v>
          </cell>
          <cell r="I69">
            <v>2.8886107360000004</v>
          </cell>
        </row>
        <row r="70">
          <cell r="A70" t="str">
            <v>EBITDA less Capex / Interest</v>
          </cell>
          <cell r="D70">
            <v>1.4945848375451263</v>
          </cell>
          <cell r="E70">
            <v>1.6362454873646215</v>
          </cell>
          <cell r="F70">
            <v>2.0102560000000009</v>
          </cell>
          <cell r="G70">
            <v>2.2272816000000004</v>
          </cell>
          <cell r="H70">
            <v>2.4660097600000004</v>
          </cell>
          <cell r="I70">
            <v>2.7286107360000007</v>
          </cell>
        </row>
        <row r="72">
          <cell r="A72" t="str">
            <v>OPERATING ASSUMPTIONS</v>
          </cell>
        </row>
        <row r="74">
          <cell r="B74" t="str">
            <v>Historical</v>
          </cell>
          <cell r="E74" t="str">
            <v>Projected</v>
          </cell>
        </row>
        <row r="75">
          <cell r="B75">
            <v>1998</v>
          </cell>
          <cell r="C75">
            <v>1999</v>
          </cell>
          <cell r="D75">
            <v>2000</v>
          </cell>
          <cell r="E75">
            <v>2001</v>
          </cell>
          <cell r="F75">
            <v>2002</v>
          </cell>
          <cell r="G75">
            <v>2003</v>
          </cell>
          <cell r="H75">
            <v>2004</v>
          </cell>
          <cell r="I75">
            <v>2005</v>
          </cell>
        </row>
        <row r="77">
          <cell r="A77" t="str">
            <v>Revenue</v>
          </cell>
          <cell r="B77">
            <v>110</v>
          </cell>
          <cell r="C77">
            <v>115</v>
          </cell>
          <cell r="D77">
            <v>118</v>
          </cell>
          <cell r="E77">
            <v>129.80000000000001</v>
          </cell>
          <cell r="F77">
            <v>142.78000000000003</v>
          </cell>
          <cell r="G77">
            <v>157.05800000000005</v>
          </cell>
          <cell r="H77">
            <v>172.76380000000006</v>
          </cell>
          <cell r="I77">
            <v>190.04018000000008</v>
          </cell>
        </row>
        <row r="78">
          <cell r="A78" t="str">
            <v xml:space="preserve">  Growth</v>
          </cell>
          <cell r="C78">
            <v>4.5454545454545414E-2</v>
          </cell>
          <cell r="D78">
            <v>2.6086956521739202E-2</v>
          </cell>
          <cell r="E78">
            <v>0.1</v>
          </cell>
          <cell r="F78">
            <v>0.1</v>
          </cell>
          <cell r="G78">
            <v>0.1</v>
          </cell>
          <cell r="H78">
            <v>0.1</v>
          </cell>
          <cell r="I78">
            <v>0.1</v>
          </cell>
        </row>
        <row r="80">
          <cell r="A80" t="str">
            <v>Cost of Goods Sold:</v>
          </cell>
        </row>
        <row r="81">
          <cell r="A81" t="str">
            <v xml:space="preserve">  COGS (Excl. Depn.)</v>
          </cell>
          <cell r="B81">
            <v>76</v>
          </cell>
          <cell r="C81">
            <v>82</v>
          </cell>
          <cell r="D81">
            <v>86</v>
          </cell>
          <cell r="E81">
            <v>94.754000000000005</v>
          </cell>
          <cell r="F81">
            <v>104.22940000000001</v>
          </cell>
          <cell r="G81">
            <v>114.65234000000004</v>
          </cell>
          <cell r="H81">
            <v>126.11757400000005</v>
          </cell>
          <cell r="I81">
            <v>138.72933140000006</v>
          </cell>
        </row>
        <row r="82">
          <cell r="A82" t="str">
            <v xml:space="preserve">    % Sales</v>
          </cell>
          <cell r="B82">
            <v>0.69090909090909092</v>
          </cell>
          <cell r="C82">
            <v>0.71304347826086956</v>
          </cell>
          <cell r="D82">
            <v>0.72881355932203384</v>
          </cell>
          <cell r="E82">
            <v>0.73</v>
          </cell>
          <cell r="F82">
            <v>0.73</v>
          </cell>
          <cell r="G82">
            <v>0.73</v>
          </cell>
          <cell r="H82">
            <v>0.73</v>
          </cell>
          <cell r="I82">
            <v>0.73</v>
          </cell>
        </row>
        <row r="84">
          <cell r="A84" t="str">
            <v xml:space="preserve">  Existing Depreciation</v>
          </cell>
          <cell r="B84">
            <v>1.5</v>
          </cell>
          <cell r="C84">
            <v>1.5</v>
          </cell>
          <cell r="D84">
            <v>1.5</v>
          </cell>
          <cell r="E84">
            <v>1.5</v>
          </cell>
          <cell r="F84">
            <v>1.5</v>
          </cell>
          <cell r="G84">
            <v>1.5</v>
          </cell>
          <cell r="H84">
            <v>1.5</v>
          </cell>
          <cell r="I84">
            <v>1.5</v>
          </cell>
        </row>
        <row r="85">
          <cell r="A85" t="str">
            <v xml:space="preserve">    % Sales</v>
          </cell>
          <cell r="B85">
            <v>1.3636363636363636E-2</v>
          </cell>
          <cell r="C85">
            <v>1.3043478260869565E-2</v>
          </cell>
          <cell r="D85">
            <v>1.2711864406779662E-2</v>
          </cell>
          <cell r="E85">
            <v>1.1556240369799691E-2</v>
          </cell>
          <cell r="F85">
            <v>1.0505673063454263E-2</v>
          </cell>
          <cell r="G85">
            <v>9.550611875867511E-3</v>
          </cell>
          <cell r="H85">
            <v>8.6823744326068285E-3</v>
          </cell>
          <cell r="I85">
            <v>7.8930676660062069E-3</v>
          </cell>
        </row>
        <row r="86">
          <cell r="B86" t="str">
            <v>------</v>
          </cell>
          <cell r="C86" t="str">
            <v>------</v>
          </cell>
          <cell r="D86" t="str">
            <v>------</v>
          </cell>
          <cell r="E86" t="str">
            <v>------</v>
          </cell>
          <cell r="F86" t="str">
            <v>------</v>
          </cell>
          <cell r="G86" t="str">
            <v>------</v>
          </cell>
          <cell r="H86" t="str">
            <v>------</v>
          </cell>
          <cell r="I86" t="str">
            <v>------</v>
          </cell>
        </row>
        <row r="87">
          <cell r="A87" t="str">
            <v xml:space="preserve">  Total COGS</v>
          </cell>
          <cell r="B87">
            <v>77.5</v>
          </cell>
          <cell r="C87">
            <v>83.5</v>
          </cell>
          <cell r="D87">
            <v>87.5</v>
          </cell>
          <cell r="E87">
            <v>96.254000000000005</v>
          </cell>
          <cell r="F87">
            <v>105.72940000000001</v>
          </cell>
          <cell r="G87">
            <v>116.15234000000004</v>
          </cell>
          <cell r="H87">
            <v>127.61757400000005</v>
          </cell>
          <cell r="I87">
            <v>140.22933140000006</v>
          </cell>
        </row>
        <row r="88">
          <cell r="A88" t="str">
            <v xml:space="preserve">    % Sales</v>
          </cell>
          <cell r="B88">
            <v>0.70454545454545459</v>
          </cell>
          <cell r="C88">
            <v>0.72608695652173916</v>
          </cell>
          <cell r="D88">
            <v>0.74152542372881358</v>
          </cell>
          <cell r="E88">
            <v>0.74155624036979961</v>
          </cell>
          <cell r="F88">
            <v>0.74050567306345416</v>
          </cell>
          <cell r="G88">
            <v>0.73955061187586757</v>
          </cell>
          <cell r="H88">
            <v>0.73868237443260687</v>
          </cell>
          <cell r="I88">
            <v>0.73789306766600626</v>
          </cell>
        </row>
        <row r="90">
          <cell r="A90" t="str">
            <v>Gross Profit:</v>
          </cell>
        </row>
        <row r="91">
          <cell r="A91" t="str">
            <v xml:space="preserve">  Cash Gross Profit</v>
          </cell>
          <cell r="B91">
            <v>34</v>
          </cell>
          <cell r="C91">
            <v>33</v>
          </cell>
          <cell r="D91">
            <v>32</v>
          </cell>
          <cell r="E91">
            <v>35.046000000000006</v>
          </cell>
          <cell r="F91">
            <v>38.550600000000017</v>
          </cell>
          <cell r="G91">
            <v>42.405660000000012</v>
          </cell>
          <cell r="H91">
            <v>46.646226000000013</v>
          </cell>
          <cell r="I91">
            <v>51.310848600000014</v>
          </cell>
        </row>
        <row r="92">
          <cell r="A92" t="str">
            <v xml:space="preserve">    Margin</v>
          </cell>
          <cell r="B92">
            <v>0.30909090909090908</v>
          </cell>
          <cell r="C92">
            <v>0.28695652173913044</v>
          </cell>
          <cell r="D92">
            <v>0.2711864406779661</v>
          </cell>
          <cell r="E92">
            <v>0.27</v>
          </cell>
          <cell r="F92">
            <v>0.27000000000000007</v>
          </cell>
          <cell r="G92">
            <v>0.26999999999999996</v>
          </cell>
          <cell r="H92">
            <v>0.26999999999999996</v>
          </cell>
          <cell r="I92">
            <v>0.26999999999999996</v>
          </cell>
        </row>
        <row r="94">
          <cell r="A94" t="str">
            <v xml:space="preserve">  Less: Depreciation</v>
          </cell>
          <cell r="B94">
            <v>-1.5</v>
          </cell>
          <cell r="C94">
            <v>-1.5</v>
          </cell>
          <cell r="D94">
            <v>-1.5</v>
          </cell>
          <cell r="E94">
            <v>-1.5</v>
          </cell>
          <cell r="F94">
            <v>-1.5</v>
          </cell>
          <cell r="G94">
            <v>-1.5</v>
          </cell>
          <cell r="H94">
            <v>-1.5</v>
          </cell>
          <cell r="I94">
            <v>-1.5</v>
          </cell>
        </row>
        <row r="95">
          <cell r="B95" t="str">
            <v>------</v>
          </cell>
          <cell r="C95" t="str">
            <v>------</v>
          </cell>
          <cell r="D95" t="str">
            <v>------</v>
          </cell>
          <cell r="E95" t="str">
            <v>------</v>
          </cell>
          <cell r="F95" t="str">
            <v>------</v>
          </cell>
          <cell r="G95" t="str">
            <v>------</v>
          </cell>
          <cell r="H95" t="str">
            <v>------</v>
          </cell>
          <cell r="I95" t="str">
            <v>------</v>
          </cell>
        </row>
        <row r="96">
          <cell r="A96" t="str">
            <v xml:space="preserve">  Total Gross Profit</v>
          </cell>
          <cell r="B96">
            <v>32.5</v>
          </cell>
          <cell r="C96">
            <v>31.5</v>
          </cell>
          <cell r="D96">
            <v>30.5</v>
          </cell>
          <cell r="E96">
            <v>33.546000000000006</v>
          </cell>
          <cell r="F96">
            <v>37.050600000000017</v>
          </cell>
          <cell r="G96">
            <v>40.905660000000012</v>
          </cell>
          <cell r="H96">
            <v>45.146226000000013</v>
          </cell>
          <cell r="I96">
            <v>49.810848600000014</v>
          </cell>
        </row>
        <row r="97">
          <cell r="A97" t="str">
            <v xml:space="preserve">    Margin</v>
          </cell>
          <cell r="B97">
            <v>0.29545454545454547</v>
          </cell>
          <cell r="C97">
            <v>0.27391304347826084</v>
          </cell>
          <cell r="D97">
            <v>0.25847457627118642</v>
          </cell>
          <cell r="E97">
            <v>0.25844375963020033</v>
          </cell>
          <cell r="F97">
            <v>0.25949432693654578</v>
          </cell>
          <cell r="G97">
            <v>0.26044938812413249</v>
          </cell>
          <cell r="H97">
            <v>0.26131762556739313</v>
          </cell>
          <cell r="I97">
            <v>0.26210693233399374</v>
          </cell>
        </row>
        <row r="99">
          <cell r="A99" t="str">
            <v>SG&amp;A</v>
          </cell>
          <cell r="B99">
            <v>8.3000000000000007</v>
          </cell>
          <cell r="C99">
            <v>9</v>
          </cell>
          <cell r="D99">
            <v>9.3000000000000007</v>
          </cell>
          <cell r="E99">
            <v>10.384</v>
          </cell>
          <cell r="F99">
            <v>11.422400000000003</v>
          </cell>
          <cell r="G99">
            <v>12.564640000000004</v>
          </cell>
          <cell r="H99">
            <v>13.821104000000005</v>
          </cell>
          <cell r="I99">
            <v>15.203214400000007</v>
          </cell>
        </row>
        <row r="100">
          <cell r="A100" t="str">
            <v xml:space="preserve">  % Sales</v>
          </cell>
          <cell r="B100">
            <v>7.5454545454545455E-2</v>
          </cell>
          <cell r="C100">
            <v>7.8260869565217397E-2</v>
          </cell>
          <cell r="D100">
            <v>7.8813559322033905E-2</v>
          </cell>
          <cell r="E100">
            <v>0.08</v>
          </cell>
          <cell r="F100">
            <v>0.08</v>
          </cell>
          <cell r="G100">
            <v>0.08</v>
          </cell>
          <cell r="H100">
            <v>0.08</v>
          </cell>
          <cell r="I100">
            <v>0.08</v>
          </cell>
        </row>
        <row r="102">
          <cell r="A102" t="str">
            <v>Existing Amortization</v>
          </cell>
          <cell r="B102">
            <v>1</v>
          </cell>
          <cell r="C102">
            <v>1</v>
          </cell>
          <cell r="D102">
            <v>1</v>
          </cell>
          <cell r="E102">
            <v>1</v>
          </cell>
          <cell r="F102">
            <v>1</v>
          </cell>
          <cell r="G102">
            <v>1</v>
          </cell>
          <cell r="H102">
            <v>1</v>
          </cell>
          <cell r="I102">
            <v>1</v>
          </cell>
        </row>
        <row r="104">
          <cell r="A104" t="str">
            <v>EBITDA</v>
          </cell>
          <cell r="B104">
            <v>25.7</v>
          </cell>
          <cell r="C104">
            <v>24</v>
          </cell>
          <cell r="D104">
            <v>22.7</v>
          </cell>
          <cell r="E104">
            <v>24.662000000000006</v>
          </cell>
          <cell r="F104">
            <v>27.128200000000014</v>
          </cell>
          <cell r="G104">
            <v>29.841020000000007</v>
          </cell>
          <cell r="H104">
            <v>32.825122000000007</v>
          </cell>
          <cell r="I104">
            <v>36.107634200000007</v>
          </cell>
        </row>
        <row r="105">
          <cell r="A105" t="str">
            <v xml:space="preserve">  Margin</v>
          </cell>
          <cell r="B105">
            <v>0.23363636363636364</v>
          </cell>
          <cell r="C105">
            <v>0.20869565217391303</v>
          </cell>
          <cell r="D105">
            <v>0.1923728813559322</v>
          </cell>
          <cell r="E105">
            <v>0.19000000000000003</v>
          </cell>
          <cell r="F105">
            <v>0.19000000000000006</v>
          </cell>
          <cell r="G105">
            <v>0.18999999999999997</v>
          </cell>
          <cell r="H105">
            <v>0.18999999999999997</v>
          </cell>
          <cell r="I105">
            <v>0.18999999999999995</v>
          </cell>
        </row>
        <row r="106">
          <cell r="A106" t="str">
            <v xml:space="preserve">  Growth</v>
          </cell>
          <cell r="C106">
            <v>-6.6147859922178975E-2</v>
          </cell>
          <cell r="D106">
            <v>-5.4166666666666696E-2</v>
          </cell>
          <cell r="E106">
            <v>8.6431718061674268E-2</v>
          </cell>
          <cell r="F106">
            <v>0.10000000000000031</v>
          </cell>
          <cell r="G106">
            <v>9.9999999999999645E-2</v>
          </cell>
          <cell r="H106">
            <v>9.9999999999999867E-2</v>
          </cell>
          <cell r="I106">
            <v>9.9999999999999867E-2</v>
          </cell>
        </row>
        <row r="108">
          <cell r="A108" t="str">
            <v>EBIT</v>
          </cell>
          <cell r="B108">
            <v>23.2</v>
          </cell>
          <cell r="C108">
            <v>21.5</v>
          </cell>
          <cell r="D108">
            <v>20.2</v>
          </cell>
          <cell r="E108">
            <v>22.162000000000006</v>
          </cell>
          <cell r="F108">
            <v>24.628200000000014</v>
          </cell>
          <cell r="G108">
            <v>27.341020000000007</v>
          </cell>
          <cell r="H108">
            <v>30.325122000000007</v>
          </cell>
          <cell r="I108">
            <v>33.607634200000007</v>
          </cell>
        </row>
        <row r="109">
          <cell r="A109" t="str">
            <v xml:space="preserve">  Margin</v>
          </cell>
          <cell r="B109">
            <v>0.21090909090909091</v>
          </cell>
          <cell r="C109">
            <v>0.18695652173913044</v>
          </cell>
          <cell r="D109">
            <v>0.1711864406779661</v>
          </cell>
          <cell r="E109">
            <v>0.1707395993836672</v>
          </cell>
          <cell r="F109">
            <v>0.17249054489424295</v>
          </cell>
          <cell r="G109">
            <v>0.1740823135402208</v>
          </cell>
          <cell r="H109">
            <v>0.17552937594565526</v>
          </cell>
          <cell r="I109">
            <v>0.17684488722332295</v>
          </cell>
        </row>
        <row r="111">
          <cell r="A111" t="str">
            <v>Capital Expenditures</v>
          </cell>
          <cell r="B111">
            <v>2</v>
          </cell>
          <cell r="C111">
            <v>2</v>
          </cell>
          <cell r="D111">
            <v>2</v>
          </cell>
          <cell r="E111">
            <v>2</v>
          </cell>
          <cell r="F111">
            <v>2</v>
          </cell>
          <cell r="G111">
            <v>2</v>
          </cell>
          <cell r="H111">
            <v>2</v>
          </cell>
          <cell r="I111">
            <v>2</v>
          </cell>
        </row>
        <row r="112">
          <cell r="A112" t="str">
            <v xml:space="preserve">  % of Sales</v>
          </cell>
          <cell r="B112">
            <v>1.8181818181818181E-2</v>
          </cell>
          <cell r="C112">
            <v>1.7391304347826087E-2</v>
          </cell>
          <cell r="D112">
            <v>1.6949152542372881E-2</v>
          </cell>
          <cell r="E112">
            <v>1.5408320493066254E-2</v>
          </cell>
          <cell r="F112">
            <v>1.4007564084605684E-2</v>
          </cell>
          <cell r="G112">
            <v>1.2734149167823347E-2</v>
          </cell>
          <cell r="H112">
            <v>1.157649924347577E-2</v>
          </cell>
          <cell r="I112">
            <v>1.0524090221341608E-2</v>
          </cell>
        </row>
        <row r="115">
          <cell r="A115" t="str">
            <v>WORKING CAPITAL</v>
          </cell>
        </row>
        <row r="117">
          <cell r="D117" t="str">
            <v>Historical</v>
          </cell>
          <cell r="E117" t="str">
            <v>Projected</v>
          </cell>
          <cell r="J117" t="str">
            <v>Growth</v>
          </cell>
        </row>
        <row r="118">
          <cell r="D118">
            <v>2000</v>
          </cell>
          <cell r="E118">
            <v>2001</v>
          </cell>
          <cell r="F118">
            <v>2002</v>
          </cell>
          <cell r="G118">
            <v>2003</v>
          </cell>
          <cell r="H118">
            <v>2004</v>
          </cell>
          <cell r="I118">
            <v>2005</v>
          </cell>
          <cell r="J118" t="str">
            <v>CAGR</v>
          </cell>
        </row>
        <row r="120">
          <cell r="A120" t="str">
            <v>Sales</v>
          </cell>
          <cell r="D120">
            <v>118</v>
          </cell>
          <cell r="E120">
            <v>129.80000000000001</v>
          </cell>
          <cell r="F120">
            <v>142.78000000000003</v>
          </cell>
          <cell r="G120">
            <v>157.05800000000005</v>
          </cell>
          <cell r="H120">
            <v>172.76380000000006</v>
          </cell>
          <cell r="I120">
            <v>190.04018000000008</v>
          </cell>
          <cell r="J120">
            <v>0.10000000000000009</v>
          </cell>
        </row>
        <row r="121">
          <cell r="A121" t="str">
            <v>Total COGS</v>
          </cell>
          <cell r="D121">
            <v>87.5</v>
          </cell>
          <cell r="E121">
            <v>96.254000000000005</v>
          </cell>
          <cell r="F121">
            <v>105.72940000000001</v>
          </cell>
          <cell r="G121">
            <v>116.15234000000004</v>
          </cell>
          <cell r="H121">
            <v>127.61757400000005</v>
          </cell>
          <cell r="I121">
            <v>140.22933140000006</v>
          </cell>
          <cell r="J121">
            <v>9.8920214040113752E-2</v>
          </cell>
        </row>
        <row r="123">
          <cell r="A123" t="str">
            <v>Current Assets</v>
          </cell>
        </row>
        <row r="124">
          <cell r="A124" t="str">
            <v xml:space="preserve">  Accounts Receivable</v>
          </cell>
          <cell r="D124">
            <v>10</v>
          </cell>
          <cell r="E124">
            <v>11</v>
          </cell>
          <cell r="F124">
            <v>12.100000000000001</v>
          </cell>
          <cell r="G124">
            <v>13.310000000000004</v>
          </cell>
          <cell r="H124">
            <v>14.641000000000004</v>
          </cell>
          <cell r="I124">
            <v>16.105100000000007</v>
          </cell>
          <cell r="J124">
            <v>0.10000000000000009</v>
          </cell>
        </row>
        <row r="125">
          <cell r="A125" t="str">
            <v xml:space="preserve">  Inventory</v>
          </cell>
          <cell r="D125">
            <v>8</v>
          </cell>
          <cell r="E125">
            <v>8.8003657142857143</v>
          </cell>
          <cell r="F125">
            <v>9.6666880000000006</v>
          </cell>
          <cell r="G125">
            <v>10.619642514285717</v>
          </cell>
          <cell r="H125">
            <v>11.667892480000004</v>
          </cell>
          <cell r="I125">
            <v>12.82096744228572</v>
          </cell>
          <cell r="J125">
            <v>9.8920214040113752E-2</v>
          </cell>
        </row>
        <row r="126">
          <cell r="A126" t="str">
            <v xml:space="preserve">  Prepaid Expenses</v>
          </cell>
          <cell r="D126">
            <v>5</v>
          </cell>
          <cell r="E126">
            <v>5.5002285714285719</v>
          </cell>
          <cell r="F126">
            <v>6.0416800000000004</v>
          </cell>
          <cell r="G126">
            <v>6.6372765714285737</v>
          </cell>
          <cell r="H126">
            <v>7.292432800000002</v>
          </cell>
          <cell r="I126">
            <v>8.0131046514285753</v>
          </cell>
          <cell r="J126">
            <v>9.8920214040113752E-2</v>
          </cell>
        </row>
        <row r="127">
          <cell r="D127" t="str">
            <v>------</v>
          </cell>
          <cell r="E127" t="str">
            <v>------</v>
          </cell>
          <cell r="F127" t="str">
            <v>------</v>
          </cell>
          <cell r="G127" t="str">
            <v>------</v>
          </cell>
          <cell r="H127" t="str">
            <v>------</v>
          </cell>
          <cell r="I127" t="str">
            <v>------</v>
          </cell>
          <cell r="J127" t="str">
            <v>--------</v>
          </cell>
        </row>
        <row r="128">
          <cell r="A128" t="str">
            <v xml:space="preserve">    Current Assets</v>
          </cell>
          <cell r="D128">
            <v>23</v>
          </cell>
          <cell r="E128">
            <v>25.300594285714286</v>
          </cell>
          <cell r="F128">
            <v>27.808368000000002</v>
          </cell>
          <cell r="G128">
            <v>30.566919085714297</v>
          </cell>
          <cell r="H128">
            <v>33.601325280000012</v>
          </cell>
          <cell r="I128">
            <v>36.939172093714305</v>
          </cell>
          <cell r="J128">
            <v>9.9390207507294992E-2</v>
          </cell>
        </row>
        <row r="130">
          <cell r="A130" t="str">
            <v>Current Liabilities</v>
          </cell>
        </row>
        <row r="131">
          <cell r="A131" t="str">
            <v xml:space="preserve">  Accounts Payable</v>
          </cell>
          <cell r="D131">
            <v>7</v>
          </cell>
          <cell r="E131">
            <v>7.7003200000000005</v>
          </cell>
          <cell r="F131">
            <v>8.4583520000000014</v>
          </cell>
          <cell r="G131">
            <v>9.2921872000000025</v>
          </cell>
          <cell r="H131">
            <v>10.209405920000004</v>
          </cell>
          <cell r="I131">
            <v>11.218346512000005</v>
          </cell>
          <cell r="J131">
            <v>9.8920214040113752E-2</v>
          </cell>
        </row>
        <row r="132">
          <cell r="A132" t="str">
            <v xml:space="preserve">  Accrued Expenses</v>
          </cell>
          <cell r="D132">
            <v>6</v>
          </cell>
          <cell r="E132">
            <v>6.6002742857142866</v>
          </cell>
          <cell r="F132">
            <v>7.2500160000000013</v>
          </cell>
          <cell r="G132">
            <v>7.964731885714289</v>
          </cell>
          <cell r="H132">
            <v>8.7509193600000028</v>
          </cell>
          <cell r="I132">
            <v>9.6157255817142904</v>
          </cell>
          <cell r="J132">
            <v>9.8920214040113752E-2</v>
          </cell>
        </row>
        <row r="133">
          <cell r="D133" t="str">
            <v>------</v>
          </cell>
          <cell r="E133" t="str">
            <v>------</v>
          </cell>
          <cell r="F133" t="str">
            <v>------</v>
          </cell>
          <cell r="G133" t="str">
            <v>------</v>
          </cell>
          <cell r="H133" t="str">
            <v>------</v>
          </cell>
          <cell r="I133" t="str">
            <v>------</v>
          </cell>
          <cell r="J133" t="str">
            <v>--------</v>
          </cell>
        </row>
        <row r="134">
          <cell r="A134" t="str">
            <v xml:space="preserve">    Current Liabilities</v>
          </cell>
          <cell r="D134">
            <v>13</v>
          </cell>
          <cell r="E134">
            <v>14.300594285714286</v>
          </cell>
          <cell r="F134">
            <v>15.708368000000004</v>
          </cell>
          <cell r="G134">
            <v>17.256919085714291</v>
          </cell>
          <cell r="H134">
            <v>18.960325280000006</v>
          </cell>
          <cell r="I134">
            <v>20.834072093714298</v>
          </cell>
          <cell r="J134">
            <v>9.8920214040113752E-2</v>
          </cell>
        </row>
        <row r="136">
          <cell r="A136" t="str">
            <v>Net Cash Impact</v>
          </cell>
        </row>
        <row r="137">
          <cell r="A137" t="str">
            <v xml:space="preserve">  Net Working Capital</v>
          </cell>
          <cell r="D137">
            <v>10</v>
          </cell>
          <cell r="E137">
            <v>11</v>
          </cell>
          <cell r="F137">
            <v>12.099999999999998</v>
          </cell>
          <cell r="G137">
            <v>13.310000000000006</v>
          </cell>
          <cell r="H137">
            <v>14.641000000000005</v>
          </cell>
          <cell r="I137">
            <v>16.105100000000007</v>
          </cell>
          <cell r="J137">
            <v>0.10000000000000009</v>
          </cell>
        </row>
        <row r="138">
          <cell r="A138" t="str">
            <v xml:space="preserve">  Cash (Used by) / Generated from Work. Cap.</v>
          </cell>
          <cell r="E138">
            <v>-1</v>
          </cell>
          <cell r="F138">
            <v>-1.0999999999999979</v>
          </cell>
          <cell r="G138">
            <v>-1.210000000000008</v>
          </cell>
          <cell r="H138">
            <v>-1.3309999999999995</v>
          </cell>
          <cell r="I138">
            <v>-1.464100000000002</v>
          </cell>
        </row>
        <row r="139">
          <cell r="A139" t="str">
            <v xml:space="preserve">  Net Working Capital % of Sales</v>
          </cell>
          <cell r="D139">
            <v>8.4745762711864403E-2</v>
          </cell>
          <cell r="E139">
            <v>8.4745762711864403E-2</v>
          </cell>
          <cell r="F139">
            <v>8.4745762711864375E-2</v>
          </cell>
          <cell r="G139">
            <v>8.4745762711864417E-2</v>
          </cell>
          <cell r="H139">
            <v>8.4745762711864403E-2</v>
          </cell>
          <cell r="I139">
            <v>8.4745762711864417E-2</v>
          </cell>
        </row>
        <row r="140">
          <cell r="A140" t="str">
            <v xml:space="preserve">    Days Net Working Capital</v>
          </cell>
          <cell r="D140">
            <v>30.932203389830509</v>
          </cell>
          <cell r="E140">
            <v>30.932203389830505</v>
          </cell>
          <cell r="F140">
            <v>30.932203389830498</v>
          </cell>
          <cell r="G140">
            <v>30.932203389830512</v>
          </cell>
          <cell r="H140">
            <v>30.932203389830509</v>
          </cell>
          <cell r="I140">
            <v>30.932203389830509</v>
          </cell>
        </row>
        <row r="142">
          <cell r="A142" t="str">
            <v>Ratios</v>
          </cell>
        </row>
        <row r="143">
          <cell r="A143" t="str">
            <v xml:space="preserve">  A/R % of Sales</v>
          </cell>
          <cell r="D143">
            <v>8.4745762711864403E-2</v>
          </cell>
          <cell r="E143">
            <v>8.4745762711864403E-2</v>
          </cell>
          <cell r="F143">
            <v>8.4745762711864403E-2</v>
          </cell>
          <cell r="G143">
            <v>8.4745762711864403E-2</v>
          </cell>
          <cell r="H143">
            <v>8.4745762711864403E-2</v>
          </cell>
          <cell r="I143">
            <v>8.4745762711864403E-2</v>
          </cell>
        </row>
        <row r="144">
          <cell r="A144" t="str">
            <v xml:space="preserve">    Days Receivable</v>
          </cell>
          <cell r="D144">
            <v>30.932203389830509</v>
          </cell>
          <cell r="E144">
            <v>30.932203389830505</v>
          </cell>
          <cell r="F144">
            <v>30.932203389830505</v>
          </cell>
          <cell r="G144">
            <v>30.932203389830505</v>
          </cell>
          <cell r="H144">
            <v>30.932203389830505</v>
          </cell>
          <cell r="I144">
            <v>30.932203389830509</v>
          </cell>
        </row>
        <row r="145">
          <cell r="A145" t="str">
            <v xml:space="preserve">  Inventory % of COGS</v>
          </cell>
          <cell r="D145">
            <v>9.1428571428571428E-2</v>
          </cell>
          <cell r="E145">
            <v>9.1428571428571428E-2</v>
          </cell>
          <cell r="F145">
            <v>9.1428571428571428E-2</v>
          </cell>
          <cell r="G145">
            <v>9.1428571428571428E-2</v>
          </cell>
          <cell r="H145">
            <v>9.1428571428571428E-2</v>
          </cell>
          <cell r="I145">
            <v>9.1428571428571428E-2</v>
          </cell>
        </row>
        <row r="146">
          <cell r="A146" t="str">
            <v xml:space="preserve">    Inventory Turns</v>
          </cell>
          <cell r="D146">
            <v>10.9375</v>
          </cell>
          <cell r="E146">
            <v>10.9375</v>
          </cell>
          <cell r="F146">
            <v>10.9375</v>
          </cell>
          <cell r="G146">
            <v>10.9375</v>
          </cell>
          <cell r="H146">
            <v>10.9375</v>
          </cell>
          <cell r="I146">
            <v>10.9375</v>
          </cell>
        </row>
        <row r="147">
          <cell r="A147" t="str">
            <v xml:space="preserve">    Days Inventory</v>
          </cell>
          <cell r="D147">
            <v>33.371428571428574</v>
          </cell>
          <cell r="E147">
            <v>33.371428571428574</v>
          </cell>
          <cell r="F147">
            <v>33.371428571428574</v>
          </cell>
          <cell r="G147">
            <v>33.371428571428574</v>
          </cell>
          <cell r="H147">
            <v>33.371428571428574</v>
          </cell>
          <cell r="I147">
            <v>33.371428571428574</v>
          </cell>
        </row>
        <row r="148">
          <cell r="A148" t="str">
            <v xml:space="preserve">  Prepaid % of COGS</v>
          </cell>
          <cell r="D148">
            <v>5.7142857142857141E-2</v>
          </cell>
          <cell r="E148">
            <v>5.7142857142857141E-2</v>
          </cell>
          <cell r="F148">
            <v>5.7142857142857141E-2</v>
          </cell>
          <cell r="G148">
            <v>5.7142857142857141E-2</v>
          </cell>
          <cell r="H148">
            <v>5.7142857142857141E-2</v>
          </cell>
          <cell r="I148">
            <v>5.7142857142857141E-2</v>
          </cell>
        </row>
        <row r="149">
          <cell r="A149" t="str">
            <v xml:space="preserve">    Days Prepaid Expenses</v>
          </cell>
          <cell r="D149">
            <v>20.857142857142858</v>
          </cell>
          <cell r="E149">
            <v>20.857142857142858</v>
          </cell>
          <cell r="F149">
            <v>20.857142857142858</v>
          </cell>
          <cell r="G149">
            <v>20.857142857142858</v>
          </cell>
          <cell r="H149">
            <v>20.857142857142858</v>
          </cell>
          <cell r="I149">
            <v>20.857142857142858</v>
          </cell>
        </row>
        <row r="150">
          <cell r="A150" t="str">
            <v xml:space="preserve">  Accts Payable % of COGS</v>
          </cell>
          <cell r="D150">
            <v>0.08</v>
          </cell>
          <cell r="E150">
            <v>0.08</v>
          </cell>
          <cell r="F150">
            <v>0.08</v>
          </cell>
          <cell r="G150">
            <v>0.08</v>
          </cell>
          <cell r="H150">
            <v>0.08</v>
          </cell>
          <cell r="I150">
            <v>0.08</v>
          </cell>
        </row>
        <row r="151">
          <cell r="A151" t="str">
            <v xml:space="preserve">    Days Payables</v>
          </cell>
          <cell r="D151">
            <v>29.2</v>
          </cell>
          <cell r="E151">
            <v>29.2</v>
          </cell>
          <cell r="F151">
            <v>29.2</v>
          </cell>
          <cell r="G151">
            <v>29.2</v>
          </cell>
          <cell r="H151">
            <v>29.2</v>
          </cell>
          <cell r="I151">
            <v>29.2</v>
          </cell>
        </row>
        <row r="152">
          <cell r="A152" t="str">
            <v xml:space="preserve">  Accrued % of COGS</v>
          </cell>
          <cell r="D152">
            <v>6.8571428571428575E-2</v>
          </cell>
          <cell r="E152">
            <v>6.8571428571428575E-2</v>
          </cell>
          <cell r="F152">
            <v>6.8571428571428575E-2</v>
          </cell>
          <cell r="G152">
            <v>6.8571428571428575E-2</v>
          </cell>
          <cell r="H152">
            <v>6.8571428571428575E-2</v>
          </cell>
          <cell r="I152">
            <v>6.8571428571428575E-2</v>
          </cell>
        </row>
        <row r="153">
          <cell r="A153" t="str">
            <v xml:space="preserve">    Days Accruals</v>
          </cell>
          <cell r="D153">
            <v>25.028571428571432</v>
          </cell>
          <cell r="E153">
            <v>25.028571428571432</v>
          </cell>
          <cell r="F153">
            <v>25.028571428571432</v>
          </cell>
          <cell r="G153">
            <v>25.028571428571432</v>
          </cell>
          <cell r="H153">
            <v>25.028571428571432</v>
          </cell>
          <cell r="I153">
            <v>25.028571428571432</v>
          </cell>
        </row>
        <row r="154">
          <cell r="A154" t="str">
            <v xml:space="preserve">  Cash Cycle (days)</v>
          </cell>
          <cell r="D154">
            <v>30.932203389830512</v>
          </cell>
          <cell r="E154">
            <v>30.932203389830498</v>
          </cell>
          <cell r="F154">
            <v>30.932203389830498</v>
          </cell>
          <cell r="G154">
            <v>30.932203389830498</v>
          </cell>
          <cell r="H154">
            <v>30.932203389830498</v>
          </cell>
          <cell r="I154">
            <v>30.932203389830512</v>
          </cell>
        </row>
        <row r="156">
          <cell r="A156" t="str">
            <v>INCOME STATEMENTS</v>
          </cell>
        </row>
        <row r="158">
          <cell r="D158" t="str">
            <v>Historical</v>
          </cell>
          <cell r="E158" t="str">
            <v>Projected</v>
          </cell>
          <cell r="K158" t="str">
            <v>Historical</v>
          </cell>
          <cell r="L158" t="str">
            <v>Projected</v>
          </cell>
          <cell r="Q158" t="str">
            <v>Growth</v>
          </cell>
        </row>
        <row r="159">
          <cell r="D159">
            <v>2000</v>
          </cell>
          <cell r="E159">
            <v>2001</v>
          </cell>
          <cell r="F159">
            <v>2002</v>
          </cell>
          <cell r="G159">
            <v>2003</v>
          </cell>
          <cell r="H159">
            <v>2004</v>
          </cell>
          <cell r="I159">
            <v>2005</v>
          </cell>
          <cell r="K159">
            <v>2000</v>
          </cell>
          <cell r="L159">
            <v>2001</v>
          </cell>
          <cell r="M159">
            <v>2002</v>
          </cell>
          <cell r="N159">
            <v>2003</v>
          </cell>
          <cell r="O159">
            <v>2004</v>
          </cell>
          <cell r="P159">
            <v>2005</v>
          </cell>
          <cell r="Q159" t="str">
            <v>CAGR</v>
          </cell>
        </row>
        <row r="161">
          <cell r="A161" t="str">
            <v>Revenue</v>
          </cell>
          <cell r="D161">
            <v>118</v>
          </cell>
          <cell r="E161">
            <v>129.80000000000001</v>
          </cell>
          <cell r="F161">
            <v>142.78000000000003</v>
          </cell>
          <cell r="G161">
            <v>157.05800000000005</v>
          </cell>
          <cell r="H161">
            <v>172.76380000000006</v>
          </cell>
          <cell r="I161">
            <v>190.04018000000008</v>
          </cell>
          <cell r="K161">
            <v>1</v>
          </cell>
          <cell r="L161">
            <v>1</v>
          </cell>
          <cell r="M161">
            <v>1</v>
          </cell>
          <cell r="N161">
            <v>1</v>
          </cell>
          <cell r="O161">
            <v>1</v>
          </cell>
          <cell r="P161">
            <v>1</v>
          </cell>
          <cell r="Q161">
            <v>0.10000000000000009</v>
          </cell>
        </row>
        <row r="162">
          <cell r="A162" t="str">
            <v>COGS (excl. PP&amp;E Stepup)</v>
          </cell>
          <cell r="D162">
            <v>87.5</v>
          </cell>
          <cell r="E162">
            <v>96.254000000000005</v>
          </cell>
          <cell r="F162">
            <v>105.72940000000001</v>
          </cell>
          <cell r="G162">
            <v>116.15234000000004</v>
          </cell>
          <cell r="H162">
            <v>127.61757400000005</v>
          </cell>
          <cell r="I162">
            <v>140.22933140000006</v>
          </cell>
          <cell r="K162">
            <v>0.74152542372881358</v>
          </cell>
          <cell r="L162">
            <v>0.74155624036979961</v>
          </cell>
          <cell r="M162">
            <v>0.74050567306345416</v>
          </cell>
          <cell r="N162">
            <v>0.73955061187586757</v>
          </cell>
          <cell r="O162">
            <v>0.73868237443260687</v>
          </cell>
          <cell r="P162">
            <v>0.73789306766600626</v>
          </cell>
          <cell r="Q162">
            <v>9.8920214040113752E-2</v>
          </cell>
        </row>
        <row r="163">
          <cell r="D163" t="str">
            <v>------</v>
          </cell>
          <cell r="E163" t="str">
            <v>------</v>
          </cell>
          <cell r="F163" t="str">
            <v>------</v>
          </cell>
          <cell r="G163" t="str">
            <v>------</v>
          </cell>
          <cell r="H163" t="str">
            <v>------</v>
          </cell>
          <cell r="I163" t="str">
            <v>------</v>
          </cell>
          <cell r="K163" t="str">
            <v>--------</v>
          </cell>
          <cell r="L163" t="str">
            <v>--------</v>
          </cell>
          <cell r="M163" t="str">
            <v>--------</v>
          </cell>
          <cell r="N163" t="str">
            <v>--------</v>
          </cell>
          <cell r="O163" t="str">
            <v>--------</v>
          </cell>
          <cell r="P163" t="str">
            <v>--------</v>
          </cell>
          <cell r="Q163" t="str">
            <v>--------</v>
          </cell>
        </row>
        <row r="164">
          <cell r="A164" t="str">
            <v>Gross Profit</v>
          </cell>
          <cell r="D164">
            <v>30.5</v>
          </cell>
          <cell r="E164">
            <v>33.546000000000006</v>
          </cell>
          <cell r="F164">
            <v>37.050600000000017</v>
          </cell>
          <cell r="G164">
            <v>40.905660000000012</v>
          </cell>
          <cell r="H164">
            <v>45.146226000000013</v>
          </cell>
          <cell r="I164">
            <v>49.810848600000014</v>
          </cell>
          <cell r="K164">
            <v>0.25847457627118642</v>
          </cell>
          <cell r="L164">
            <v>0.25844375963020033</v>
          </cell>
          <cell r="M164">
            <v>0.25949432693654578</v>
          </cell>
          <cell r="N164">
            <v>0.26044938812413249</v>
          </cell>
          <cell r="O164">
            <v>0.26131762556739313</v>
          </cell>
          <cell r="P164">
            <v>0.26210693233399374</v>
          </cell>
          <cell r="Q164">
            <v>0.10307443707893071</v>
          </cell>
        </row>
        <row r="166">
          <cell r="A166" t="str">
            <v>SG&amp;A</v>
          </cell>
          <cell r="D166">
            <v>9.3000000000000007</v>
          </cell>
          <cell r="E166">
            <v>10.384</v>
          </cell>
          <cell r="F166">
            <v>11.422400000000003</v>
          </cell>
          <cell r="G166">
            <v>12.564640000000004</v>
          </cell>
          <cell r="H166">
            <v>13.821104000000005</v>
          </cell>
          <cell r="I166">
            <v>15.203214400000007</v>
          </cell>
          <cell r="K166">
            <v>7.8813559322033905E-2</v>
          </cell>
          <cell r="L166">
            <v>0.08</v>
          </cell>
          <cell r="M166">
            <v>0.08</v>
          </cell>
          <cell r="N166">
            <v>0.08</v>
          </cell>
          <cell r="O166">
            <v>0.08</v>
          </cell>
          <cell r="P166">
            <v>0.08</v>
          </cell>
          <cell r="Q166">
            <v>0.10329206401353286</v>
          </cell>
        </row>
        <row r="167">
          <cell r="A167" t="str">
            <v>Existing Amortization</v>
          </cell>
          <cell r="D167">
            <v>1</v>
          </cell>
          <cell r="E167">
            <v>1</v>
          </cell>
          <cell r="F167">
            <v>1</v>
          </cell>
          <cell r="G167">
            <v>1</v>
          </cell>
          <cell r="H167">
            <v>1</v>
          </cell>
          <cell r="I167">
            <v>1</v>
          </cell>
          <cell r="K167">
            <v>8.4745762711864406E-3</v>
          </cell>
          <cell r="L167">
            <v>7.7041602465331271E-3</v>
          </cell>
          <cell r="M167">
            <v>7.0037820423028418E-3</v>
          </cell>
          <cell r="N167">
            <v>6.3670745839116737E-3</v>
          </cell>
          <cell r="O167">
            <v>5.7882496217378848E-3</v>
          </cell>
          <cell r="P167">
            <v>5.262045110670804E-3</v>
          </cell>
          <cell r="Q167">
            <v>0</v>
          </cell>
        </row>
        <row r="168">
          <cell r="A168" t="str">
            <v>New Amortization of SI Intangibles</v>
          </cell>
          <cell r="C168">
            <v>15</v>
          </cell>
          <cell r="D168">
            <v>2.23</v>
          </cell>
          <cell r="E168">
            <v>2.23</v>
          </cell>
          <cell r="F168">
            <v>2.23</v>
          </cell>
          <cell r="G168">
            <v>2.23</v>
          </cell>
          <cell r="H168">
            <v>2.23</v>
          </cell>
          <cell r="I168">
            <v>2.23</v>
          </cell>
          <cell r="K168">
            <v>1.8898305084745763E-2</v>
          </cell>
          <cell r="L168">
            <v>1.7180277349768874E-2</v>
          </cell>
          <cell r="M168">
            <v>1.5618433954335337E-2</v>
          </cell>
          <cell r="N168">
            <v>1.4198576322123032E-2</v>
          </cell>
          <cell r="O168">
            <v>1.2907796656475484E-2</v>
          </cell>
          <cell r="P168">
            <v>1.1734360596795893E-2</v>
          </cell>
          <cell r="Q168">
            <v>0</v>
          </cell>
        </row>
        <row r="169">
          <cell r="A169" t="str">
            <v>Depreciation of PP&amp;E Stepup</v>
          </cell>
          <cell r="C169">
            <v>10</v>
          </cell>
          <cell r="D169">
            <v>1.6725000000000001</v>
          </cell>
          <cell r="E169">
            <v>1.6725000000000001</v>
          </cell>
          <cell r="F169">
            <v>1.6725000000000001</v>
          </cell>
          <cell r="G169">
            <v>1.6725000000000001</v>
          </cell>
          <cell r="H169">
            <v>1.6725000000000001</v>
          </cell>
          <cell r="I169">
            <v>1.6725000000000001</v>
          </cell>
          <cell r="K169">
            <v>1.4173728813559322E-2</v>
          </cell>
          <cell r="L169">
            <v>1.2885208012326656E-2</v>
          </cell>
          <cell r="M169">
            <v>1.1713825465751504E-2</v>
          </cell>
          <cell r="N169">
            <v>1.0648932241592276E-2</v>
          </cell>
          <cell r="O169">
            <v>9.6808474923566132E-3</v>
          </cell>
          <cell r="P169">
            <v>8.8007704475969208E-3</v>
          </cell>
          <cell r="Q169">
            <v>0</v>
          </cell>
        </row>
        <row r="170">
          <cell r="D170" t="str">
            <v>------</v>
          </cell>
          <cell r="E170" t="str">
            <v>------</v>
          </cell>
          <cell r="F170" t="str">
            <v>------</v>
          </cell>
          <cell r="G170" t="str">
            <v>------</v>
          </cell>
          <cell r="H170" t="str">
            <v>------</v>
          </cell>
          <cell r="I170" t="str">
            <v>------</v>
          </cell>
          <cell r="K170" t="str">
            <v>--------</v>
          </cell>
          <cell r="L170" t="str">
            <v>--------</v>
          </cell>
          <cell r="M170" t="str">
            <v>--------</v>
          </cell>
          <cell r="N170" t="str">
            <v>--------</v>
          </cell>
          <cell r="O170" t="str">
            <v>--------</v>
          </cell>
          <cell r="P170" t="str">
            <v>--------</v>
          </cell>
          <cell r="Q170" t="str">
            <v>--------</v>
          </cell>
        </row>
        <row r="171">
          <cell r="A171" t="str">
            <v>EBIT</v>
          </cell>
          <cell r="D171">
            <v>16.297499999999999</v>
          </cell>
          <cell r="E171">
            <v>18.259500000000006</v>
          </cell>
          <cell r="F171">
            <v>20.725700000000014</v>
          </cell>
          <cell r="G171">
            <v>23.438520000000008</v>
          </cell>
          <cell r="H171">
            <v>26.422622000000008</v>
          </cell>
          <cell r="I171">
            <v>29.705134200000007</v>
          </cell>
          <cell r="K171">
            <v>0.13811440677966103</v>
          </cell>
          <cell r="L171">
            <v>0.14067411402157168</v>
          </cell>
          <cell r="M171">
            <v>0.1451582854741561</v>
          </cell>
          <cell r="N171">
            <v>0.14923480497650549</v>
          </cell>
          <cell r="O171">
            <v>0.15294073179682316</v>
          </cell>
          <cell r="P171">
            <v>0.15630975617893014</v>
          </cell>
          <cell r="Q171">
            <v>0.12756634760713292</v>
          </cell>
        </row>
        <row r="173">
          <cell r="A173" t="str">
            <v>Interest &amp; Other Expense / (Income):</v>
          </cell>
          <cell r="C173" t="str">
            <v>Rate</v>
          </cell>
        </row>
        <row r="174">
          <cell r="A174" t="str">
            <v xml:space="preserve">  Revolver</v>
          </cell>
          <cell r="C174">
            <v>0.08</v>
          </cell>
          <cell r="D174">
            <v>0</v>
          </cell>
          <cell r="E174">
            <v>0</v>
          </cell>
          <cell r="F174">
            <v>0</v>
          </cell>
          <cell r="G174">
            <v>0</v>
          </cell>
          <cell r="H174">
            <v>0</v>
          </cell>
          <cell r="I174">
            <v>0</v>
          </cell>
          <cell r="K174">
            <v>0</v>
          </cell>
          <cell r="L174">
            <v>0</v>
          </cell>
          <cell r="M174">
            <v>0</v>
          </cell>
          <cell r="N174">
            <v>0</v>
          </cell>
          <cell r="O174">
            <v>0</v>
          </cell>
          <cell r="P174">
            <v>0</v>
          </cell>
          <cell r="Q174" t="str">
            <v>NM</v>
          </cell>
        </row>
        <row r="175">
          <cell r="A175" t="str">
            <v xml:space="preserve">  Term Loan</v>
          </cell>
          <cell r="C175">
            <v>0.09</v>
          </cell>
          <cell r="D175">
            <v>1.3499999999999999</v>
          </cell>
          <cell r="E175">
            <v>1.3499999999999999</v>
          </cell>
          <cell r="F175">
            <v>0</v>
          </cell>
          <cell r="G175">
            <v>0</v>
          </cell>
          <cell r="H175">
            <v>0</v>
          </cell>
          <cell r="I175">
            <v>0</v>
          </cell>
          <cell r="K175">
            <v>1.1440677966101693E-2</v>
          </cell>
          <cell r="L175">
            <v>1.0400616332819721E-2</v>
          </cell>
          <cell r="M175">
            <v>0</v>
          </cell>
          <cell r="N175">
            <v>0</v>
          </cell>
          <cell r="O175">
            <v>0</v>
          </cell>
          <cell r="P175">
            <v>0</v>
          </cell>
          <cell r="Q175">
            <v>-1</v>
          </cell>
        </row>
        <row r="176">
          <cell r="A176" t="str">
            <v xml:space="preserve">  Sr. Sub. Notes</v>
          </cell>
          <cell r="C176">
            <v>0.125</v>
          </cell>
          <cell r="D176">
            <v>12.5</v>
          </cell>
          <cell r="E176">
            <v>12.5</v>
          </cell>
          <cell r="F176">
            <v>12.5</v>
          </cell>
          <cell r="G176">
            <v>12.5</v>
          </cell>
          <cell r="H176">
            <v>12.5</v>
          </cell>
          <cell r="I176">
            <v>12.5</v>
          </cell>
          <cell r="K176">
            <v>0.1059322033898305</v>
          </cell>
          <cell r="L176">
            <v>9.6302003081664089E-2</v>
          </cell>
          <cell r="M176">
            <v>8.7547275528785523E-2</v>
          </cell>
          <cell r="N176">
            <v>7.9588432298895923E-2</v>
          </cell>
          <cell r="O176">
            <v>7.2353120271723567E-2</v>
          </cell>
          <cell r="P176">
            <v>6.5775563883385055E-2</v>
          </cell>
          <cell r="Q176">
            <v>0</v>
          </cell>
        </row>
        <row r="177">
          <cell r="D177" t="str">
            <v>------</v>
          </cell>
          <cell r="E177" t="str">
            <v>------</v>
          </cell>
          <cell r="F177" t="str">
            <v>------</v>
          </cell>
          <cell r="G177" t="str">
            <v>------</v>
          </cell>
          <cell r="H177" t="str">
            <v>------</v>
          </cell>
          <cell r="I177" t="str">
            <v>------</v>
          </cell>
          <cell r="K177" t="str">
            <v>--------</v>
          </cell>
          <cell r="L177" t="str">
            <v>--------</v>
          </cell>
          <cell r="M177" t="str">
            <v>--------</v>
          </cell>
          <cell r="N177" t="str">
            <v>--------</v>
          </cell>
          <cell r="O177" t="str">
            <v>--------</v>
          </cell>
          <cell r="P177" t="str">
            <v>--------</v>
          </cell>
          <cell r="Q177" t="str">
            <v>--------</v>
          </cell>
        </row>
        <row r="178">
          <cell r="A178" t="str">
            <v xml:space="preserve">    Total Interest Expense</v>
          </cell>
          <cell r="D178">
            <v>13.85</v>
          </cell>
          <cell r="E178">
            <v>13.85</v>
          </cell>
          <cell r="F178">
            <v>12.5</v>
          </cell>
          <cell r="G178">
            <v>12.5</v>
          </cell>
          <cell r="H178">
            <v>12.5</v>
          </cell>
          <cell r="I178">
            <v>12.5</v>
          </cell>
          <cell r="K178">
            <v>0.1173728813559322</v>
          </cell>
          <cell r="L178">
            <v>0.10670261941448381</v>
          </cell>
          <cell r="M178">
            <v>8.7547275528785523E-2</v>
          </cell>
          <cell r="N178">
            <v>7.9588432298895923E-2</v>
          </cell>
          <cell r="O178">
            <v>7.2353120271723567E-2</v>
          </cell>
          <cell r="P178">
            <v>6.5775563883385055E-2</v>
          </cell>
          <cell r="Q178">
            <v>-2.0302391477579507E-2</v>
          </cell>
        </row>
        <row r="180">
          <cell r="A180" t="str">
            <v>Interest Income</v>
          </cell>
          <cell r="C180">
            <v>0.04</v>
          </cell>
          <cell r="D180">
            <v>-0.54</v>
          </cell>
          <cell r="E180">
            <v>-0.54</v>
          </cell>
          <cell r="F180">
            <v>-0.21403085714285738</v>
          </cell>
          <cell r="G180">
            <v>-0.56782725485714336</v>
          </cell>
          <cell r="H180">
            <v>-0.990822446116572</v>
          </cell>
          <cell r="I180">
            <v>-1.4907479699662269</v>
          </cell>
          <cell r="K180">
            <v>-4.5762711864406787E-3</v>
          </cell>
          <cell r="L180">
            <v>-4.1602465331278893E-3</v>
          </cell>
          <cell r="M180">
            <v>-1.4990254737558295E-3</v>
          </cell>
          <cell r="N180">
            <v>-3.6153984824532541E-3</v>
          </cell>
          <cell r="O180">
            <v>-5.7351276489436536E-3</v>
          </cell>
          <cell r="P180">
            <v>-7.8443830666032124E-3</v>
          </cell>
          <cell r="Q180">
            <v>0.22518619129170392</v>
          </cell>
        </row>
        <row r="181">
          <cell r="A181" t="str">
            <v>Financing Costs Amortization</v>
          </cell>
          <cell r="C181">
            <v>7</v>
          </cell>
          <cell r="D181">
            <v>1.1964285714285714</v>
          </cell>
          <cell r="E181">
            <v>1.1964285714285714</v>
          </cell>
          <cell r="F181">
            <v>1.1964285714285714</v>
          </cell>
          <cell r="G181">
            <v>1.1964285714285714</v>
          </cell>
          <cell r="H181">
            <v>1.1964285714285714</v>
          </cell>
          <cell r="I181">
            <v>1.1964285714285714</v>
          </cell>
          <cell r="K181">
            <v>1.0139225181598063E-2</v>
          </cell>
          <cell r="L181">
            <v>9.2174774378164202E-3</v>
          </cell>
          <cell r="M181">
            <v>8.379524943469472E-3</v>
          </cell>
          <cell r="N181">
            <v>7.6177499486086101E-3</v>
          </cell>
          <cell r="O181">
            <v>6.925227226007827E-3</v>
          </cell>
          <cell r="P181">
            <v>6.2956611145525698E-3</v>
          </cell>
          <cell r="Q181">
            <v>0</v>
          </cell>
        </row>
        <row r="182">
          <cell r="D182" t="str">
            <v>------</v>
          </cell>
          <cell r="E182" t="str">
            <v>------</v>
          </cell>
          <cell r="F182" t="str">
            <v>------</v>
          </cell>
          <cell r="G182" t="str">
            <v>------</v>
          </cell>
          <cell r="H182" t="str">
            <v>------</v>
          </cell>
          <cell r="I182" t="str">
            <v>------</v>
          </cell>
          <cell r="K182" t="str">
            <v>--------</v>
          </cell>
          <cell r="L182" t="str">
            <v>--------</v>
          </cell>
          <cell r="M182" t="str">
            <v>--------</v>
          </cell>
          <cell r="N182" t="str">
            <v>--------</v>
          </cell>
          <cell r="O182" t="str">
            <v>--------</v>
          </cell>
          <cell r="P182" t="str">
            <v>--------</v>
          </cell>
          <cell r="Q182" t="str">
            <v>--------</v>
          </cell>
        </row>
        <row r="183">
          <cell r="A183" t="str">
            <v xml:space="preserve">  Pretax Income</v>
          </cell>
          <cell r="D183">
            <v>1.7910714285714295</v>
          </cell>
          <cell r="E183">
            <v>3.7530714285714364</v>
          </cell>
          <cell r="F183">
            <v>7.2433022857143001</v>
          </cell>
          <cell r="G183">
            <v>10.309918683428579</v>
          </cell>
          <cell r="H183">
            <v>13.717015874688009</v>
          </cell>
          <cell r="I183">
            <v>17.499453598537663</v>
          </cell>
          <cell r="K183">
            <v>1.5178571428571437E-2</v>
          </cell>
          <cell r="L183">
            <v>2.8914263702399353E-2</v>
          </cell>
          <cell r="M183">
            <v>5.0730510475656944E-2</v>
          </cell>
          <cell r="N183">
            <v>6.5644021211454212E-2</v>
          </cell>
          <cell r="O183">
            <v>7.9397511948035432E-2</v>
          </cell>
          <cell r="P183">
            <v>9.2082914247595724E-2</v>
          </cell>
          <cell r="Q183">
            <v>0.57754703421147768</v>
          </cell>
        </row>
        <row r="184">
          <cell r="A184" t="str">
            <v xml:space="preserve">  Income Taxes</v>
          </cell>
          <cell r="C184">
            <v>0.4</v>
          </cell>
          <cell r="D184">
            <v>0.71642857142857186</v>
          </cell>
          <cell r="E184">
            <v>1.5012285714285747</v>
          </cell>
          <cell r="F184">
            <v>2.8973209142857201</v>
          </cell>
          <cell r="G184">
            <v>4.1239674733714322</v>
          </cell>
          <cell r="H184">
            <v>5.486806349875204</v>
          </cell>
          <cell r="I184">
            <v>6.9997814394150657</v>
          </cell>
          <cell r="K184">
            <v>6.0714285714285748E-3</v>
          </cell>
          <cell r="L184">
            <v>1.1565705480959742E-2</v>
          </cell>
          <cell r="M184">
            <v>2.0292204190262779E-2</v>
          </cell>
          <cell r="N184">
            <v>2.6257608484581689E-2</v>
          </cell>
          <cell r="O184">
            <v>3.1759004779214173E-2</v>
          </cell>
          <cell r="P184">
            <v>3.6833165699038294E-2</v>
          </cell>
          <cell r="Q184">
            <v>0.57754703421147768</v>
          </cell>
        </row>
        <row r="185">
          <cell r="D185" t="str">
            <v>------</v>
          </cell>
          <cell r="E185" t="str">
            <v>------</v>
          </cell>
          <cell r="F185" t="str">
            <v>------</v>
          </cell>
          <cell r="G185" t="str">
            <v>------</v>
          </cell>
          <cell r="H185" t="str">
            <v>------</v>
          </cell>
          <cell r="I185" t="str">
            <v>------</v>
          </cell>
          <cell r="K185" t="str">
            <v>--------</v>
          </cell>
          <cell r="L185" t="str">
            <v>--------</v>
          </cell>
          <cell r="M185" t="str">
            <v>--------</v>
          </cell>
          <cell r="N185" t="str">
            <v>--------</v>
          </cell>
          <cell r="O185" t="str">
            <v>--------</v>
          </cell>
          <cell r="P185" t="str">
            <v>--------</v>
          </cell>
          <cell r="Q185" t="str">
            <v>--------</v>
          </cell>
        </row>
        <row r="186">
          <cell r="A186" t="str">
            <v xml:space="preserve">  Net Income</v>
          </cell>
          <cell r="D186">
            <v>1.0746428571428577</v>
          </cell>
          <cell r="E186">
            <v>2.2518428571428615</v>
          </cell>
          <cell r="F186">
            <v>4.3459813714285804</v>
          </cell>
          <cell r="G186">
            <v>6.185951210057147</v>
          </cell>
          <cell r="H186">
            <v>8.2302095248128051</v>
          </cell>
          <cell r="I186">
            <v>10.499672159122596</v>
          </cell>
          <cell r="K186">
            <v>9.1071428571428623E-3</v>
          </cell>
          <cell r="L186">
            <v>1.734855822143961E-2</v>
          </cell>
          <cell r="M186">
            <v>3.0438306285394168E-2</v>
          </cell>
          <cell r="N186">
            <v>3.9386412726872523E-2</v>
          </cell>
          <cell r="O186">
            <v>4.7638507168821259E-2</v>
          </cell>
          <cell r="P186">
            <v>5.5249748548557423E-2</v>
          </cell>
          <cell r="Q186">
            <v>0.57754703421147768</v>
          </cell>
        </row>
        <row r="187">
          <cell r="A187" t="str">
            <v xml:space="preserve">  Shares Outstanding</v>
          </cell>
          <cell r="D187">
            <v>10</v>
          </cell>
          <cell r="E187">
            <v>10</v>
          </cell>
          <cell r="F187">
            <v>10</v>
          </cell>
          <cell r="G187">
            <v>10</v>
          </cell>
          <cell r="H187">
            <v>10</v>
          </cell>
          <cell r="I187">
            <v>10</v>
          </cell>
        </row>
        <row r="188">
          <cell r="A188" t="str">
            <v xml:space="preserve">  Earnings per Share (EPS)</v>
          </cell>
          <cell r="D188" t="str">
            <v>NM</v>
          </cell>
          <cell r="E188" t="str">
            <v>NM</v>
          </cell>
          <cell r="F188" t="str">
            <v>NM</v>
          </cell>
          <cell r="G188" t="str">
            <v>NM</v>
          </cell>
          <cell r="H188" t="str">
            <v>NM</v>
          </cell>
          <cell r="I188" t="str">
            <v>NM</v>
          </cell>
        </row>
        <row r="190">
          <cell r="A190" t="str">
            <v>EBITDA Reconciliation:</v>
          </cell>
          <cell r="K190" t="str">
            <v>EBIT / Interest:</v>
          </cell>
        </row>
        <row r="191">
          <cell r="A191" t="str">
            <v xml:space="preserve">  EBIT</v>
          </cell>
          <cell r="D191">
            <v>16.297499999999999</v>
          </cell>
          <cell r="E191">
            <v>18.259500000000006</v>
          </cell>
          <cell r="F191">
            <v>20.725700000000014</v>
          </cell>
          <cell r="G191">
            <v>23.438520000000008</v>
          </cell>
          <cell r="H191">
            <v>26.422622000000008</v>
          </cell>
          <cell r="I191">
            <v>29.705134200000007</v>
          </cell>
          <cell r="K191">
            <v>1.1767148014440434</v>
          </cell>
          <cell r="L191">
            <v>1.3183754512635384</v>
          </cell>
          <cell r="M191">
            <v>1.6580560000000011</v>
          </cell>
          <cell r="N191">
            <v>1.8750816000000006</v>
          </cell>
          <cell r="O191">
            <v>2.1138097600000005</v>
          </cell>
          <cell r="P191">
            <v>2.3764107360000004</v>
          </cell>
          <cell r="Q191">
            <v>0.12756634760713292</v>
          </cell>
        </row>
        <row r="192">
          <cell r="A192" t="str">
            <v xml:space="preserve">  Plus: Total Depreciation</v>
          </cell>
          <cell r="D192">
            <v>3.1725000000000003</v>
          </cell>
          <cell r="E192">
            <v>3.1725000000000003</v>
          </cell>
          <cell r="F192">
            <v>3.1725000000000003</v>
          </cell>
          <cell r="G192">
            <v>3.1725000000000003</v>
          </cell>
          <cell r="H192">
            <v>3.1725000000000003</v>
          </cell>
          <cell r="I192">
            <v>3.1725000000000003</v>
          </cell>
          <cell r="K192" t="str">
            <v>EBIT / Principal + Interest:</v>
          </cell>
        </row>
        <row r="193">
          <cell r="A193" t="str">
            <v xml:space="preserve">  Plus: Total Amortization</v>
          </cell>
          <cell r="D193">
            <v>3.23</v>
          </cell>
          <cell r="E193">
            <v>3.23</v>
          </cell>
          <cell r="F193">
            <v>3.23</v>
          </cell>
          <cell r="G193">
            <v>3.23</v>
          </cell>
          <cell r="H193">
            <v>3.23</v>
          </cell>
          <cell r="I193">
            <v>3.23</v>
          </cell>
          <cell r="L193">
            <v>0.63291161178509547</v>
          </cell>
          <cell r="M193">
            <v>1.6580560000000011</v>
          </cell>
          <cell r="N193">
            <v>1.8750816000000006</v>
          </cell>
          <cell r="O193">
            <v>2.1138097600000005</v>
          </cell>
          <cell r="P193">
            <v>2.3764107360000004</v>
          </cell>
        </row>
        <row r="194">
          <cell r="D194" t="str">
            <v>------</v>
          </cell>
          <cell r="E194" t="str">
            <v>------</v>
          </cell>
          <cell r="F194" t="str">
            <v>------</v>
          </cell>
          <cell r="G194" t="str">
            <v>------</v>
          </cell>
          <cell r="H194" t="str">
            <v>------</v>
          </cell>
          <cell r="I194" t="str">
            <v>------</v>
          </cell>
        </row>
        <row r="195">
          <cell r="A195" t="str">
            <v xml:space="preserve">    EBITDA</v>
          </cell>
          <cell r="D195">
            <v>22.7</v>
          </cell>
          <cell r="E195">
            <v>24.662000000000006</v>
          </cell>
          <cell r="F195">
            <v>27.128200000000014</v>
          </cell>
          <cell r="G195">
            <v>29.841020000000007</v>
          </cell>
          <cell r="H195">
            <v>32.825122000000007</v>
          </cell>
          <cell r="I195">
            <v>36.107634200000007</v>
          </cell>
          <cell r="Q195">
            <v>9.727285469307656E-2</v>
          </cell>
        </row>
        <row r="198">
          <cell r="A198" t="str">
            <v>BALANCE SHEETS</v>
          </cell>
        </row>
        <row r="200">
          <cell r="B200" t="str">
            <v>Actual</v>
          </cell>
          <cell r="C200" t="str">
            <v>Incr./</v>
          </cell>
          <cell r="D200" t="str">
            <v>ProFma</v>
          </cell>
          <cell r="E200" t="str">
            <v>Projected</v>
          </cell>
          <cell r="K200" t="str">
            <v>Actual</v>
          </cell>
          <cell r="L200" t="str">
            <v>Projected</v>
          </cell>
          <cell r="Q200" t="str">
            <v>Growth</v>
          </cell>
        </row>
        <row r="201">
          <cell r="B201">
            <v>36891</v>
          </cell>
          <cell r="C201" t="str">
            <v>(Decr.)</v>
          </cell>
          <cell r="D201">
            <v>36891</v>
          </cell>
          <cell r="E201">
            <v>37256</v>
          </cell>
          <cell r="F201">
            <v>37621</v>
          </cell>
          <cell r="G201">
            <v>37986</v>
          </cell>
          <cell r="H201">
            <v>38352</v>
          </cell>
          <cell r="I201">
            <v>38717</v>
          </cell>
          <cell r="K201">
            <v>36891</v>
          </cell>
          <cell r="L201">
            <v>37256</v>
          </cell>
          <cell r="M201">
            <v>37621</v>
          </cell>
          <cell r="N201">
            <v>37986</v>
          </cell>
          <cell r="O201">
            <v>38352</v>
          </cell>
          <cell r="P201">
            <v>38717</v>
          </cell>
          <cell r="Q201" t="str">
            <v>CAGR</v>
          </cell>
        </row>
        <row r="202">
          <cell r="A202" t="str">
            <v>ASSETS:</v>
          </cell>
        </row>
        <row r="203">
          <cell r="A203" t="str">
            <v>Cash</v>
          </cell>
          <cell r="B203">
            <v>3.5</v>
          </cell>
          <cell r="C203">
            <v>10</v>
          </cell>
          <cell r="D203">
            <v>13.5</v>
          </cell>
          <cell r="E203">
            <v>5.3507714285714343</v>
          </cell>
          <cell r="F203">
            <v>14.195681371428584</v>
          </cell>
          <cell r="G203">
            <v>24.770561152914301</v>
          </cell>
          <cell r="H203">
            <v>37.268699249155674</v>
          </cell>
          <cell r="I203">
            <v>51.903199979706841</v>
          </cell>
          <cell r="K203">
            <v>2.456140350877193E-2</v>
          </cell>
          <cell r="L203">
            <v>2.3462899566469405E-2</v>
          </cell>
          <cell r="M203">
            <v>6.0715591987190544E-2</v>
          </cell>
          <cell r="N203">
            <v>0.10255233057805868</v>
          </cell>
          <cell r="O203">
            <v>0.14820082104242557</v>
          </cell>
          <cell r="P203">
            <v>0.19671649300859181</v>
          </cell>
          <cell r="Q203">
            <v>0.30909774008925095</v>
          </cell>
        </row>
        <row r="204">
          <cell r="A204" t="str">
            <v>Accounts Receivable</v>
          </cell>
          <cell r="B204">
            <v>10</v>
          </cell>
          <cell r="C204">
            <v>0</v>
          </cell>
          <cell r="D204">
            <v>10</v>
          </cell>
          <cell r="E204">
            <v>11</v>
          </cell>
          <cell r="F204">
            <v>12.100000000000001</v>
          </cell>
          <cell r="G204">
            <v>13.310000000000004</v>
          </cell>
          <cell r="H204">
            <v>14.641000000000004</v>
          </cell>
          <cell r="I204">
            <v>16.105100000000007</v>
          </cell>
          <cell r="K204">
            <v>7.0175438596491224E-2</v>
          </cell>
          <cell r="L204">
            <v>4.8234520699769384E-2</v>
          </cell>
          <cell r="M204">
            <v>5.1752264919360698E-2</v>
          </cell>
          <cell r="N204">
            <v>5.5104586107988525E-2</v>
          </cell>
          <cell r="O204">
            <v>5.8220658745725094E-2</v>
          </cell>
          <cell r="P204">
            <v>6.1039373156016492E-2</v>
          </cell>
          <cell r="Q204">
            <v>0.10000000000000009</v>
          </cell>
        </row>
        <row r="205">
          <cell r="A205" t="str">
            <v>Inventory</v>
          </cell>
          <cell r="B205">
            <v>8</v>
          </cell>
          <cell r="C205">
            <v>0</v>
          </cell>
          <cell r="D205">
            <v>8</v>
          </cell>
          <cell r="E205">
            <v>8.8003657142857143</v>
          </cell>
          <cell r="F205">
            <v>9.6666880000000006</v>
          </cell>
          <cell r="G205">
            <v>10.619642514285717</v>
          </cell>
          <cell r="H205">
            <v>11.667892480000004</v>
          </cell>
          <cell r="I205">
            <v>12.82096744228572</v>
          </cell>
          <cell r="K205">
            <v>5.6140350877192984E-2</v>
          </cell>
          <cell r="L205">
            <v>3.8589220201023192E-2</v>
          </cell>
          <cell r="M205">
            <v>4.1344875889983888E-2</v>
          </cell>
          <cell r="N205">
            <v>4.396626636848331E-2</v>
          </cell>
          <cell r="O205">
            <v>4.6397950027996182E-2</v>
          </cell>
          <cell r="P205">
            <v>4.8592297839244472E-2</v>
          </cell>
          <cell r="Q205">
            <v>9.8920214040113752E-2</v>
          </cell>
        </row>
        <row r="206">
          <cell r="A206" t="str">
            <v>Prepaid Expenses</v>
          </cell>
          <cell r="B206">
            <v>5</v>
          </cell>
          <cell r="C206">
            <v>0</v>
          </cell>
          <cell r="D206">
            <v>5</v>
          </cell>
          <cell r="E206">
            <v>5.5002285714285719</v>
          </cell>
          <cell r="F206">
            <v>6.0416800000000004</v>
          </cell>
          <cell r="G206">
            <v>6.6372765714285737</v>
          </cell>
          <cell r="H206">
            <v>7.292432800000002</v>
          </cell>
          <cell r="I206">
            <v>8.0131046514285753</v>
          </cell>
          <cell r="K206">
            <v>3.5087719298245612E-2</v>
          </cell>
          <cell r="L206">
            <v>2.4118262625639496E-2</v>
          </cell>
          <cell r="M206">
            <v>2.5840547431239928E-2</v>
          </cell>
          <cell r="N206">
            <v>2.7478916480302071E-2</v>
          </cell>
          <cell r="O206">
            <v>2.899871876749761E-2</v>
          </cell>
          <cell r="P206">
            <v>3.0370186149527793E-2</v>
          </cell>
          <cell r="Q206">
            <v>9.8920214040113752E-2</v>
          </cell>
        </row>
        <row r="207">
          <cell r="B207" t="str">
            <v>------</v>
          </cell>
          <cell r="C207" t="str">
            <v>------</v>
          </cell>
          <cell r="D207" t="str">
            <v>------</v>
          </cell>
          <cell r="E207" t="str">
            <v>------</v>
          </cell>
          <cell r="F207" t="str">
            <v>------</v>
          </cell>
          <cell r="G207" t="str">
            <v>------</v>
          </cell>
          <cell r="H207" t="str">
            <v>------</v>
          </cell>
          <cell r="I207" t="str">
            <v>------</v>
          </cell>
          <cell r="K207" t="str">
            <v>---------</v>
          </cell>
          <cell r="L207" t="str">
            <v>---------</v>
          </cell>
          <cell r="M207" t="str">
            <v>---------</v>
          </cell>
          <cell r="N207" t="str">
            <v>---------</v>
          </cell>
          <cell r="O207" t="str">
            <v>---------</v>
          </cell>
          <cell r="P207" t="str">
            <v>---------</v>
          </cell>
          <cell r="Q207" t="str">
            <v>--------</v>
          </cell>
        </row>
        <row r="208">
          <cell r="A208" t="str">
            <v xml:space="preserve">  Current Assets</v>
          </cell>
          <cell r="B208">
            <v>26.5</v>
          </cell>
          <cell r="C208">
            <v>10</v>
          </cell>
          <cell r="D208">
            <v>36.5</v>
          </cell>
          <cell r="E208">
            <v>30.651365714285721</v>
          </cell>
          <cell r="F208">
            <v>42.004049371428586</v>
          </cell>
          <cell r="G208">
            <v>55.337480238628594</v>
          </cell>
          <cell r="H208">
            <v>70.870024529155685</v>
          </cell>
          <cell r="I208">
            <v>88.842372073421146</v>
          </cell>
          <cell r="K208">
            <v>0.18596491228070175</v>
          </cell>
          <cell r="L208">
            <v>0.13440490309290148</v>
          </cell>
          <cell r="M208">
            <v>0.17965328022777505</v>
          </cell>
          <cell r="N208">
            <v>0.22910209953483257</v>
          </cell>
          <cell r="O208">
            <v>0.28181814858364446</v>
          </cell>
          <cell r="P208">
            <v>0.33671835015338059</v>
          </cell>
          <cell r="Q208">
            <v>0.19471813553727091</v>
          </cell>
        </row>
        <row r="210">
          <cell r="A210" t="str">
            <v>Original PP&amp;E - Gross</v>
          </cell>
          <cell r="B210">
            <v>135</v>
          </cell>
          <cell r="C210">
            <v>0</v>
          </cell>
          <cell r="D210">
            <v>135</v>
          </cell>
          <cell r="E210">
            <v>137</v>
          </cell>
          <cell r="F210">
            <v>139</v>
          </cell>
          <cell r="G210">
            <v>141</v>
          </cell>
          <cell r="H210">
            <v>143</v>
          </cell>
          <cell r="I210">
            <v>145</v>
          </cell>
          <cell r="K210">
            <v>0.94736842105263153</v>
          </cell>
          <cell r="L210">
            <v>0.60073903053349142</v>
          </cell>
          <cell r="M210">
            <v>0.59450948956951544</v>
          </cell>
          <cell r="N210">
            <v>0.58375256508086992</v>
          </cell>
          <cell r="O210">
            <v>0.56864655424074084</v>
          </cell>
          <cell r="P210">
            <v>0.54955940091166078</v>
          </cell>
          <cell r="Q210">
            <v>1.4394408739590636E-2</v>
          </cell>
        </row>
        <row r="211">
          <cell r="A211" t="str">
            <v>Less: Accum. Depn.</v>
          </cell>
          <cell r="B211">
            <v>-34</v>
          </cell>
          <cell r="C211">
            <v>0</v>
          </cell>
          <cell r="D211">
            <v>-34</v>
          </cell>
          <cell r="E211">
            <v>-35.5</v>
          </cell>
          <cell r="F211">
            <v>-37</v>
          </cell>
          <cell r="G211">
            <v>-38.5</v>
          </cell>
          <cell r="H211">
            <v>-40</v>
          </cell>
          <cell r="I211">
            <v>-41.5</v>
          </cell>
          <cell r="K211">
            <v>-0.23859649122807017</v>
          </cell>
          <cell r="L211">
            <v>-0.15566595316743756</v>
          </cell>
          <cell r="M211">
            <v>-0.15825072743936741</v>
          </cell>
          <cell r="N211">
            <v>-0.15939343089087585</v>
          </cell>
          <cell r="O211">
            <v>-0.15906197321419324</v>
          </cell>
          <cell r="P211">
            <v>-0.15728769060575118</v>
          </cell>
          <cell r="Q211">
            <v>4.0671919027580161E-2</v>
          </cell>
        </row>
        <row r="212">
          <cell r="A212" t="str">
            <v>PP&amp;E Stepup (Net)</v>
          </cell>
          <cell r="B212">
            <v>0</v>
          </cell>
          <cell r="C212">
            <v>16.725000000000001</v>
          </cell>
          <cell r="D212">
            <v>16.725000000000001</v>
          </cell>
          <cell r="E212">
            <v>15.052500000000002</v>
          </cell>
          <cell r="F212">
            <v>13.380000000000003</v>
          </cell>
          <cell r="G212">
            <v>11.707500000000003</v>
          </cell>
          <cell r="H212">
            <v>10.035000000000004</v>
          </cell>
          <cell r="I212">
            <v>8.3625000000000043</v>
          </cell>
          <cell r="K212">
            <v>0</v>
          </cell>
          <cell r="L212">
            <v>6.6004556621207161E-2</v>
          </cell>
          <cell r="M212">
            <v>5.7226884679425306E-2</v>
          </cell>
          <cell r="N212">
            <v>4.8470093302725441E-2</v>
          </cell>
          <cell r="O212">
            <v>3.9904672530110742E-2</v>
          </cell>
          <cell r="P212">
            <v>3.1694417173267347E-2</v>
          </cell>
          <cell r="Q212">
            <v>-0.12944943670387576</v>
          </cell>
        </row>
        <row r="213">
          <cell r="B213" t="str">
            <v>------</v>
          </cell>
          <cell r="C213" t="str">
            <v>------</v>
          </cell>
          <cell r="D213" t="str">
            <v>------</v>
          </cell>
          <cell r="E213" t="str">
            <v>------</v>
          </cell>
          <cell r="F213" t="str">
            <v>------</v>
          </cell>
          <cell r="G213" t="str">
            <v>------</v>
          </cell>
          <cell r="H213" t="str">
            <v>------</v>
          </cell>
          <cell r="I213" t="str">
            <v>------</v>
          </cell>
          <cell r="K213" t="str">
            <v>---------</v>
          </cell>
          <cell r="L213" t="str">
            <v>---------</v>
          </cell>
          <cell r="M213" t="str">
            <v>---------</v>
          </cell>
          <cell r="N213" t="str">
            <v>---------</v>
          </cell>
          <cell r="O213" t="str">
            <v>---------</v>
          </cell>
          <cell r="P213" t="str">
            <v>---------</v>
          </cell>
          <cell r="Q213" t="str">
            <v>--------</v>
          </cell>
        </row>
        <row r="214">
          <cell r="A214" t="str">
            <v xml:space="preserve">  Net PP&amp;E</v>
          </cell>
          <cell r="B214">
            <v>101</v>
          </cell>
          <cell r="C214">
            <v>16.725000000000001</v>
          </cell>
          <cell r="D214">
            <v>117.72499999999999</v>
          </cell>
          <cell r="E214">
            <v>116.55250000000001</v>
          </cell>
          <cell r="F214">
            <v>115.38</v>
          </cell>
          <cell r="G214">
            <v>114.20750000000001</v>
          </cell>
          <cell r="H214">
            <v>113.035</v>
          </cell>
          <cell r="I214">
            <v>111.86250000000001</v>
          </cell>
          <cell r="K214">
            <v>0.70877192982456139</v>
          </cell>
          <cell r="L214">
            <v>0.51107763398726114</v>
          </cell>
          <cell r="M214">
            <v>0.49348564680957324</v>
          </cell>
          <cell r="N214">
            <v>0.47282922749271961</v>
          </cell>
          <cell r="O214">
            <v>0.44948925355665825</v>
          </cell>
          <cell r="P214">
            <v>0.42396612747917695</v>
          </cell>
          <cell r="Q214">
            <v>-1.0164183498162171E-2</v>
          </cell>
        </row>
        <row r="216">
          <cell r="A216" t="str">
            <v>Existing Intangibles</v>
          </cell>
          <cell r="B216">
            <v>10</v>
          </cell>
          <cell r="C216">
            <v>0</v>
          </cell>
          <cell r="D216">
            <v>10</v>
          </cell>
          <cell r="E216">
            <v>9</v>
          </cell>
          <cell r="F216">
            <v>8</v>
          </cell>
          <cell r="G216">
            <v>7</v>
          </cell>
          <cell r="H216">
            <v>6</v>
          </cell>
          <cell r="I216">
            <v>5</v>
          </cell>
          <cell r="K216">
            <v>7.0175438596491224E-2</v>
          </cell>
          <cell r="L216">
            <v>3.9464607845265863E-2</v>
          </cell>
          <cell r="M216">
            <v>3.4216373500403761E-2</v>
          </cell>
          <cell r="N216">
            <v>2.898062379834106E-2</v>
          </cell>
          <cell r="O216">
            <v>2.3859295982128985E-2</v>
          </cell>
          <cell r="P216">
            <v>1.8950324169367611E-2</v>
          </cell>
          <cell r="Q216">
            <v>-0.12944943670387588</v>
          </cell>
        </row>
        <row r="217">
          <cell r="A217" t="str">
            <v>Goodwill</v>
          </cell>
          <cell r="B217">
            <v>0</v>
          </cell>
          <cell r="C217">
            <v>33.450000000000003</v>
          </cell>
          <cell r="D217">
            <v>33.450000000000003</v>
          </cell>
          <cell r="E217">
            <v>33.450000000000003</v>
          </cell>
          <cell r="F217">
            <v>33.450000000000003</v>
          </cell>
          <cell r="G217">
            <v>33.450000000000003</v>
          </cell>
          <cell r="H217">
            <v>33.450000000000003</v>
          </cell>
          <cell r="I217">
            <v>33.450000000000003</v>
          </cell>
          <cell r="K217">
            <v>0</v>
          </cell>
          <cell r="L217">
            <v>0.14667679249157148</v>
          </cell>
          <cell r="M217">
            <v>0.14306721169856326</v>
          </cell>
          <cell r="N217">
            <v>0.1384859808649298</v>
          </cell>
          <cell r="O217">
            <v>0.1330155751003691</v>
          </cell>
          <cell r="P217">
            <v>0.12677766869306933</v>
          </cell>
          <cell r="Q217">
            <v>0</v>
          </cell>
        </row>
        <row r="218">
          <cell r="A218" t="str">
            <v>Specifically ID Intangibles</v>
          </cell>
          <cell r="B218">
            <v>0</v>
          </cell>
          <cell r="C218">
            <v>33.450000000000003</v>
          </cell>
          <cell r="D218">
            <v>33.450000000000003</v>
          </cell>
          <cell r="E218">
            <v>31.220000000000002</v>
          </cell>
          <cell r="F218">
            <v>28.990000000000002</v>
          </cell>
          <cell r="G218">
            <v>26.76</v>
          </cell>
          <cell r="H218">
            <v>24.53</v>
          </cell>
          <cell r="I218">
            <v>22.3</v>
          </cell>
          <cell r="K218">
            <v>0</v>
          </cell>
          <cell r="L218">
            <v>0.13689833965880002</v>
          </cell>
          <cell r="M218">
            <v>0.12399158347208815</v>
          </cell>
          <cell r="N218">
            <v>0.11078878469194384</v>
          </cell>
          <cell r="O218">
            <v>9.7544755073604009E-2</v>
          </cell>
          <cell r="P218">
            <v>8.4518445795379551E-2</v>
          </cell>
          <cell r="Q218">
            <v>-7.7892088518272229E-2</v>
          </cell>
        </row>
        <row r="219">
          <cell r="A219" t="str">
            <v>Cap. Financing Costs</v>
          </cell>
          <cell r="B219">
            <v>5</v>
          </cell>
          <cell r="C219">
            <v>3.375</v>
          </cell>
          <cell r="D219">
            <v>8.375</v>
          </cell>
          <cell r="E219">
            <v>7.1785714285714288</v>
          </cell>
          <cell r="F219">
            <v>5.9821428571428577</v>
          </cell>
          <cell r="G219">
            <v>4.7857142857142865</v>
          </cell>
          <cell r="H219">
            <v>3.5892857142857153</v>
          </cell>
          <cell r="I219">
            <v>2.3928571428571441</v>
          </cell>
          <cell r="K219">
            <v>3.5087719298245612E-2</v>
          </cell>
          <cell r="L219">
            <v>3.1477722924200154E-2</v>
          </cell>
          <cell r="M219">
            <v>2.5585904291596566E-2</v>
          </cell>
          <cell r="N219">
            <v>1.9813283617233179E-2</v>
          </cell>
          <cell r="O219">
            <v>1.4272971703595021E-2</v>
          </cell>
          <cell r="P219">
            <v>9.069083709625933E-3</v>
          </cell>
          <cell r="Q219">
            <v>-0.22162945844882909</v>
          </cell>
        </row>
        <row r="220">
          <cell r="B220" t="str">
            <v>------</v>
          </cell>
          <cell r="C220" t="str">
            <v>------</v>
          </cell>
          <cell r="D220" t="str">
            <v>------</v>
          </cell>
          <cell r="E220" t="str">
            <v>------</v>
          </cell>
          <cell r="F220" t="str">
            <v>------</v>
          </cell>
          <cell r="G220" t="str">
            <v>------</v>
          </cell>
          <cell r="H220" t="str">
            <v>------</v>
          </cell>
          <cell r="I220" t="str">
            <v>------</v>
          </cell>
          <cell r="K220" t="str">
            <v>---------</v>
          </cell>
          <cell r="L220" t="str">
            <v>---------</v>
          </cell>
          <cell r="M220" t="str">
            <v>---------</v>
          </cell>
          <cell r="N220" t="str">
            <v>---------</v>
          </cell>
          <cell r="O220" t="str">
            <v>---------</v>
          </cell>
          <cell r="P220" t="str">
            <v>---------</v>
          </cell>
          <cell r="Q220" t="str">
            <v>--------</v>
          </cell>
        </row>
        <row r="221">
          <cell r="A221" t="str">
            <v xml:space="preserve">  Total Assets</v>
          </cell>
          <cell r="B221">
            <v>142.5</v>
          </cell>
          <cell r="C221">
            <v>97</v>
          </cell>
          <cell r="D221">
            <v>239.5</v>
          </cell>
          <cell r="E221">
            <v>228.05243714285714</v>
          </cell>
          <cell r="F221">
            <v>233.80619222857143</v>
          </cell>
          <cell r="G221">
            <v>241.54069452434288</v>
          </cell>
          <cell r="H221">
            <v>251.47431024344144</v>
          </cell>
          <cell r="I221">
            <v>263.84772921627831</v>
          </cell>
          <cell r="K221">
            <v>1</v>
          </cell>
          <cell r="L221">
            <v>1</v>
          </cell>
          <cell r="M221">
            <v>1</v>
          </cell>
          <cell r="N221">
            <v>1</v>
          </cell>
          <cell r="O221">
            <v>1</v>
          </cell>
          <cell r="P221">
            <v>1</v>
          </cell>
          <cell r="Q221">
            <v>1.9552440648022085E-2</v>
          </cell>
        </row>
        <row r="223">
          <cell r="A223" t="str">
            <v>LIABILITIES &amp; EQUITY:</v>
          </cell>
        </row>
        <row r="224">
          <cell r="A224" t="str">
            <v>Accounts Payable</v>
          </cell>
          <cell r="B224">
            <v>7</v>
          </cell>
          <cell r="C224">
            <v>0</v>
          </cell>
          <cell r="D224">
            <v>7</v>
          </cell>
          <cell r="E224">
            <v>7.7003200000000005</v>
          </cell>
          <cell r="F224">
            <v>8.4583520000000014</v>
          </cell>
          <cell r="G224">
            <v>9.2921872000000025</v>
          </cell>
          <cell r="H224">
            <v>10.209405920000004</v>
          </cell>
          <cell r="I224">
            <v>11.218346512000005</v>
          </cell>
          <cell r="K224">
            <v>4.912280701754386E-2</v>
          </cell>
          <cell r="L224">
            <v>3.3765567675895294E-2</v>
          </cell>
          <cell r="M224">
            <v>3.6176766403735905E-2</v>
          </cell>
          <cell r="N224">
            <v>3.8470483072422894E-2</v>
          </cell>
          <cell r="O224">
            <v>4.0598206274496659E-2</v>
          </cell>
          <cell r="P224">
            <v>4.2518260609338908E-2</v>
          </cell>
          <cell r="Q224">
            <v>9.8920214040113752E-2</v>
          </cell>
        </row>
        <row r="225">
          <cell r="A225" t="str">
            <v>Accrued Expenses</v>
          </cell>
          <cell r="B225">
            <v>6</v>
          </cell>
          <cell r="C225">
            <v>0</v>
          </cell>
          <cell r="D225">
            <v>6</v>
          </cell>
          <cell r="E225">
            <v>6.6002742857142866</v>
          </cell>
          <cell r="F225">
            <v>7.2500160000000013</v>
          </cell>
          <cell r="G225">
            <v>7.964731885714289</v>
          </cell>
          <cell r="H225">
            <v>8.7509193600000028</v>
          </cell>
          <cell r="I225">
            <v>9.6157255817142904</v>
          </cell>
          <cell r="K225">
            <v>4.2105263157894736E-2</v>
          </cell>
          <cell r="L225">
            <v>2.8941915150767397E-2</v>
          </cell>
          <cell r="M225">
            <v>3.1008656917487918E-2</v>
          </cell>
          <cell r="N225">
            <v>3.2974699776362484E-2</v>
          </cell>
          <cell r="O225">
            <v>3.4798462520997137E-2</v>
          </cell>
          <cell r="P225">
            <v>3.6444223379433351E-2</v>
          </cell>
          <cell r="Q225">
            <v>9.8920214040113752E-2</v>
          </cell>
        </row>
        <row r="226">
          <cell r="B226" t="str">
            <v>------</v>
          </cell>
          <cell r="C226" t="str">
            <v>------</v>
          </cell>
          <cell r="D226" t="str">
            <v>------</v>
          </cell>
          <cell r="E226" t="str">
            <v>------</v>
          </cell>
          <cell r="F226" t="str">
            <v>------</v>
          </cell>
          <cell r="G226" t="str">
            <v>------</v>
          </cell>
          <cell r="H226" t="str">
            <v>------</v>
          </cell>
          <cell r="I226" t="str">
            <v>------</v>
          </cell>
          <cell r="K226" t="str">
            <v>---------</v>
          </cell>
          <cell r="L226" t="str">
            <v>---------</v>
          </cell>
          <cell r="M226" t="str">
            <v>---------</v>
          </cell>
          <cell r="N226" t="str">
            <v>---------</v>
          </cell>
          <cell r="O226" t="str">
            <v>---------</v>
          </cell>
          <cell r="P226" t="str">
            <v>---------</v>
          </cell>
          <cell r="Q226" t="str">
            <v>--------</v>
          </cell>
        </row>
        <row r="227">
          <cell r="A227" t="str">
            <v xml:space="preserve">  Current Liabilities</v>
          </cell>
          <cell r="B227">
            <v>13</v>
          </cell>
          <cell r="C227">
            <v>0</v>
          </cell>
          <cell r="D227">
            <v>13</v>
          </cell>
          <cell r="E227">
            <v>14.300594285714286</v>
          </cell>
          <cell r="F227">
            <v>15.708368000000004</v>
          </cell>
          <cell r="G227">
            <v>17.256919085714291</v>
          </cell>
          <cell r="H227">
            <v>18.960325280000006</v>
          </cell>
          <cell r="I227">
            <v>20.834072093714298</v>
          </cell>
          <cell r="K227">
            <v>9.1228070175438603E-2</v>
          </cell>
          <cell r="L227">
            <v>6.2707482826662692E-2</v>
          </cell>
          <cell r="M227">
            <v>6.7185423321223819E-2</v>
          </cell>
          <cell r="N227">
            <v>7.1445182848785385E-2</v>
          </cell>
          <cell r="O227">
            <v>7.5396668795493796E-2</v>
          </cell>
          <cell r="P227">
            <v>7.8962483988772272E-2</v>
          </cell>
          <cell r="Q227">
            <v>9.8920214040113752E-2</v>
          </cell>
        </row>
        <row r="229">
          <cell r="A229" t="str">
            <v>Revolver</v>
          </cell>
          <cell r="B229">
            <v>89.5</v>
          </cell>
          <cell r="C229">
            <v>-89.5</v>
          </cell>
          <cell r="D229">
            <v>0</v>
          </cell>
          <cell r="E229">
            <v>0</v>
          </cell>
          <cell r="F229">
            <v>0</v>
          </cell>
          <cell r="G229">
            <v>0</v>
          </cell>
          <cell r="H229">
            <v>0</v>
          </cell>
          <cell r="I229">
            <v>0</v>
          </cell>
          <cell r="K229">
            <v>0.62807017543859645</v>
          </cell>
          <cell r="L229">
            <v>0</v>
          </cell>
          <cell r="M229">
            <v>0</v>
          </cell>
          <cell r="N229">
            <v>0</v>
          </cell>
          <cell r="O229">
            <v>0</v>
          </cell>
          <cell r="P229">
            <v>0</v>
          </cell>
          <cell r="Q229" t="str">
            <v>NM</v>
          </cell>
        </row>
        <row r="230">
          <cell r="A230" t="str">
            <v>Term Loan</v>
          </cell>
          <cell r="B230">
            <v>0</v>
          </cell>
          <cell r="C230">
            <v>15</v>
          </cell>
          <cell r="D230">
            <v>15</v>
          </cell>
          <cell r="E230">
            <v>0</v>
          </cell>
          <cell r="F230">
            <v>0</v>
          </cell>
          <cell r="G230">
            <v>0</v>
          </cell>
          <cell r="H230">
            <v>0</v>
          </cell>
          <cell r="I230">
            <v>0</v>
          </cell>
          <cell r="K230">
            <v>0</v>
          </cell>
          <cell r="L230">
            <v>0</v>
          </cell>
          <cell r="M230">
            <v>0</v>
          </cell>
          <cell r="N230">
            <v>0</v>
          </cell>
          <cell r="O230">
            <v>0</v>
          </cell>
          <cell r="P230">
            <v>0</v>
          </cell>
          <cell r="Q230">
            <v>-1</v>
          </cell>
        </row>
        <row r="231">
          <cell r="A231" t="str">
            <v>Sr. Sub. Notes</v>
          </cell>
          <cell r="B231">
            <v>0</v>
          </cell>
          <cell r="C231">
            <v>100</v>
          </cell>
          <cell r="D231">
            <v>100</v>
          </cell>
          <cell r="E231">
            <v>100</v>
          </cell>
          <cell r="F231">
            <v>100</v>
          </cell>
          <cell r="G231">
            <v>100</v>
          </cell>
          <cell r="H231">
            <v>100</v>
          </cell>
          <cell r="I231">
            <v>100</v>
          </cell>
          <cell r="K231">
            <v>0</v>
          </cell>
          <cell r="L231">
            <v>0.43849564272517627</v>
          </cell>
          <cell r="M231">
            <v>0.42770466875504703</v>
          </cell>
          <cell r="N231">
            <v>0.41400891140487234</v>
          </cell>
          <cell r="O231">
            <v>0.39765493303548305</v>
          </cell>
          <cell r="P231">
            <v>0.37900648338735227</v>
          </cell>
          <cell r="Q231">
            <v>0</v>
          </cell>
        </row>
        <row r="232">
          <cell r="B232" t="str">
            <v>------</v>
          </cell>
          <cell r="C232" t="str">
            <v>------</v>
          </cell>
          <cell r="D232" t="str">
            <v>------</v>
          </cell>
          <cell r="E232" t="str">
            <v>------</v>
          </cell>
          <cell r="F232" t="str">
            <v>------</v>
          </cell>
          <cell r="G232" t="str">
            <v>------</v>
          </cell>
          <cell r="H232" t="str">
            <v>------</v>
          </cell>
          <cell r="I232" t="str">
            <v>------</v>
          </cell>
          <cell r="K232" t="str">
            <v>---------</v>
          </cell>
          <cell r="L232" t="str">
            <v>---------</v>
          </cell>
          <cell r="M232" t="str">
            <v>---------</v>
          </cell>
          <cell r="N232" t="str">
            <v>---------</v>
          </cell>
          <cell r="O232" t="str">
            <v>---------</v>
          </cell>
          <cell r="P232" t="str">
            <v>---------</v>
          </cell>
          <cell r="Q232" t="str">
            <v>--------</v>
          </cell>
        </row>
        <row r="233">
          <cell r="A233" t="str">
            <v xml:space="preserve">  Total Debt</v>
          </cell>
          <cell r="B233">
            <v>89.5</v>
          </cell>
          <cell r="C233">
            <v>25.5</v>
          </cell>
          <cell r="D233">
            <v>115</v>
          </cell>
          <cell r="E233">
            <v>100</v>
          </cell>
          <cell r="F233">
            <v>100</v>
          </cell>
          <cell r="G233">
            <v>100</v>
          </cell>
          <cell r="H233">
            <v>100</v>
          </cell>
          <cell r="I233">
            <v>100</v>
          </cell>
          <cell r="K233">
            <v>0.62807017543859645</v>
          </cell>
          <cell r="L233">
            <v>0.43849564272517627</v>
          </cell>
          <cell r="M233">
            <v>0.42770466875504703</v>
          </cell>
          <cell r="N233">
            <v>0.41400891140487234</v>
          </cell>
          <cell r="O233">
            <v>0.39765493303548305</v>
          </cell>
          <cell r="P233">
            <v>0.37900648338735227</v>
          </cell>
          <cell r="Q233">
            <v>-2.756533520359794E-2</v>
          </cell>
        </row>
        <row r="235">
          <cell r="A235" t="str">
            <v>Other Liabilities</v>
          </cell>
          <cell r="B235">
            <v>2</v>
          </cell>
          <cell r="C235">
            <v>0</v>
          </cell>
          <cell r="D235">
            <v>2</v>
          </cell>
          <cell r="E235">
            <v>2</v>
          </cell>
          <cell r="F235">
            <v>2</v>
          </cell>
          <cell r="G235">
            <v>2</v>
          </cell>
          <cell r="H235">
            <v>2</v>
          </cell>
          <cell r="I235">
            <v>2</v>
          </cell>
          <cell r="K235">
            <v>1.4035087719298246E-2</v>
          </cell>
          <cell r="L235">
            <v>8.7699128545035247E-3</v>
          </cell>
          <cell r="M235">
            <v>8.5540933751009404E-3</v>
          </cell>
          <cell r="N235">
            <v>8.2801782280974463E-3</v>
          </cell>
          <cell r="O235">
            <v>7.9530986607096611E-3</v>
          </cell>
          <cell r="P235">
            <v>7.5801296677470448E-3</v>
          </cell>
          <cell r="Q235">
            <v>0</v>
          </cell>
        </row>
        <row r="236">
          <cell r="B236" t="str">
            <v>------</v>
          </cell>
          <cell r="C236" t="str">
            <v>------</v>
          </cell>
          <cell r="D236" t="str">
            <v>------</v>
          </cell>
          <cell r="E236" t="str">
            <v>------</v>
          </cell>
          <cell r="F236" t="str">
            <v>------</v>
          </cell>
          <cell r="G236" t="str">
            <v>------</v>
          </cell>
          <cell r="H236" t="str">
            <v>------</v>
          </cell>
          <cell r="I236" t="str">
            <v>------</v>
          </cell>
          <cell r="K236" t="str">
            <v>---------</v>
          </cell>
          <cell r="L236" t="str">
            <v>---------</v>
          </cell>
          <cell r="M236" t="str">
            <v>---------</v>
          </cell>
          <cell r="N236" t="str">
            <v>---------</v>
          </cell>
          <cell r="O236" t="str">
            <v>---------</v>
          </cell>
          <cell r="P236" t="str">
            <v>---------</v>
          </cell>
          <cell r="Q236" t="str">
            <v>--------</v>
          </cell>
        </row>
        <row r="237">
          <cell r="A237" t="str">
            <v>Total Liabilities</v>
          </cell>
          <cell r="B237">
            <v>104.5</v>
          </cell>
          <cell r="C237">
            <v>25.5</v>
          </cell>
          <cell r="D237">
            <v>130</v>
          </cell>
          <cell r="E237">
            <v>116.30059428571428</v>
          </cell>
          <cell r="F237">
            <v>117.70836800000001</v>
          </cell>
          <cell r="G237">
            <v>119.25691908571429</v>
          </cell>
          <cell r="H237">
            <v>120.96032528000001</v>
          </cell>
          <cell r="I237">
            <v>122.8340720937143</v>
          </cell>
          <cell r="K237">
            <v>0.73333333333333328</v>
          </cell>
          <cell r="L237">
            <v>0.50997303840634245</v>
          </cell>
          <cell r="M237">
            <v>0.50344418545137182</v>
          </cell>
          <cell r="N237">
            <v>0.49373427248175511</v>
          </cell>
          <cell r="O237">
            <v>0.48100470049168653</v>
          </cell>
          <cell r="P237">
            <v>0.46554909704387154</v>
          </cell>
          <cell r="Q237">
            <v>-1.1275947164669176E-2</v>
          </cell>
        </row>
        <row r="239">
          <cell r="A239" t="str">
            <v>Common Equity</v>
          </cell>
          <cell r="B239">
            <v>38</v>
          </cell>
          <cell r="C239">
            <v>71.5</v>
          </cell>
          <cell r="D239">
            <v>109.5</v>
          </cell>
          <cell r="E239">
            <v>111.75184285714286</v>
          </cell>
          <cell r="F239">
            <v>116.09782422857144</v>
          </cell>
          <cell r="G239">
            <v>122.28377543862858</v>
          </cell>
          <cell r="H239">
            <v>130.51398496344137</v>
          </cell>
          <cell r="I239">
            <v>141.01365712256398</v>
          </cell>
          <cell r="K239">
            <v>0.26666666666666666</v>
          </cell>
          <cell r="L239">
            <v>0.49002696159365755</v>
          </cell>
          <cell r="M239">
            <v>0.49655581454862824</v>
          </cell>
          <cell r="N239">
            <v>0.50626572751824483</v>
          </cell>
          <cell r="O239">
            <v>0.51899529950831325</v>
          </cell>
          <cell r="P239">
            <v>0.53445090295612829</v>
          </cell>
          <cell r="Q239">
            <v>5.1887783649551045E-2</v>
          </cell>
        </row>
        <row r="240">
          <cell r="B240" t="str">
            <v>------</v>
          </cell>
          <cell r="C240" t="str">
            <v>------</v>
          </cell>
          <cell r="D240" t="str">
            <v>------</v>
          </cell>
          <cell r="E240" t="str">
            <v>------</v>
          </cell>
          <cell r="F240" t="str">
            <v>------</v>
          </cell>
          <cell r="G240" t="str">
            <v>------</v>
          </cell>
          <cell r="H240" t="str">
            <v>------</v>
          </cell>
          <cell r="I240" t="str">
            <v>------</v>
          </cell>
          <cell r="K240" t="str">
            <v>---------</v>
          </cell>
          <cell r="L240" t="str">
            <v>---------</v>
          </cell>
          <cell r="M240" t="str">
            <v>---------</v>
          </cell>
          <cell r="N240" t="str">
            <v>---------</v>
          </cell>
          <cell r="O240" t="str">
            <v>---------</v>
          </cell>
          <cell r="P240" t="str">
            <v>---------</v>
          </cell>
          <cell r="Q240" t="str">
            <v>--------</v>
          </cell>
        </row>
        <row r="241">
          <cell r="A241" t="str">
            <v xml:space="preserve">  Liabilities &amp; Equity</v>
          </cell>
          <cell r="B241">
            <v>142.5</v>
          </cell>
          <cell r="C241">
            <v>97</v>
          </cell>
          <cell r="D241">
            <v>239.5</v>
          </cell>
          <cell r="E241">
            <v>228.05243714285714</v>
          </cell>
          <cell r="F241">
            <v>233.80619222857143</v>
          </cell>
          <cell r="G241">
            <v>241.54069452434288</v>
          </cell>
          <cell r="H241">
            <v>251.47431024344138</v>
          </cell>
          <cell r="I241">
            <v>263.84772921627825</v>
          </cell>
          <cell r="K241">
            <v>1</v>
          </cell>
          <cell r="L241">
            <v>1</v>
          </cell>
          <cell r="M241">
            <v>1</v>
          </cell>
          <cell r="N241">
            <v>1</v>
          </cell>
          <cell r="O241">
            <v>0.99999999999999978</v>
          </cell>
          <cell r="P241">
            <v>0.99999999999999978</v>
          </cell>
          <cell r="Q241">
            <v>1.9552440648022085E-2</v>
          </cell>
        </row>
        <row r="243">
          <cell r="A243" t="str">
            <v xml:space="preserve">    Check</v>
          </cell>
          <cell r="B243">
            <v>0</v>
          </cell>
          <cell r="C243">
            <v>0</v>
          </cell>
          <cell r="D243">
            <v>0</v>
          </cell>
          <cell r="E243">
            <v>0</v>
          </cell>
          <cell r="F243">
            <v>0</v>
          </cell>
          <cell r="G243">
            <v>0</v>
          </cell>
          <cell r="H243">
            <v>5.6843418860808015E-14</v>
          </cell>
          <cell r="I243">
            <v>1.1368683772161603E-13</v>
          </cell>
        </row>
        <row r="245">
          <cell r="A245" t="str">
            <v>Allocation of Purchase Price</v>
          </cell>
        </row>
        <row r="246">
          <cell r="A246" t="str">
            <v>Purchase Accounting?</v>
          </cell>
          <cell r="B246">
            <v>1</v>
          </cell>
          <cell r="D246" t="str">
            <v>PP&amp;E</v>
          </cell>
          <cell r="G246">
            <v>0.2</v>
          </cell>
          <cell r="H246">
            <v>16.725000000000001</v>
          </cell>
        </row>
        <row r="247">
          <cell r="A247" t="str">
            <v>Equity Purchase Price</v>
          </cell>
          <cell r="B247">
            <v>121.625</v>
          </cell>
          <cell r="D247" t="str">
            <v>Goodwill</v>
          </cell>
          <cell r="G247">
            <v>0.4</v>
          </cell>
          <cell r="H247">
            <v>33.450000000000003</v>
          </cell>
        </row>
        <row r="248">
          <cell r="A248" t="str">
            <v>Expensed Fees</v>
          </cell>
          <cell r="B248">
            <v>0</v>
          </cell>
          <cell r="D248" t="str">
            <v>Specifically ID'able Intangibles</v>
          </cell>
          <cell r="G248">
            <v>0.4</v>
          </cell>
          <cell r="H248">
            <v>33.450000000000003</v>
          </cell>
        </row>
        <row r="249">
          <cell r="A249" t="str">
            <v>Current Book Equity</v>
          </cell>
          <cell r="B249">
            <v>38</v>
          </cell>
        </row>
        <row r="250">
          <cell r="B250" t="str">
            <v>------</v>
          </cell>
          <cell r="G250" t="str">
            <v>------</v>
          </cell>
          <cell r="H250" t="str">
            <v>------</v>
          </cell>
        </row>
        <row r="251">
          <cell r="A251" t="str">
            <v>Excess to Allocate</v>
          </cell>
          <cell r="B251">
            <v>83.625</v>
          </cell>
          <cell r="D251" t="str">
            <v>Allocation of Excess</v>
          </cell>
          <cell r="G251">
            <v>1</v>
          </cell>
          <cell r="H251">
            <v>83.625</v>
          </cell>
        </row>
        <row r="253">
          <cell r="A253" t="str">
            <v>CASH FLOW STATEMENTS</v>
          </cell>
        </row>
        <row r="255">
          <cell r="E255" t="str">
            <v>Projected</v>
          </cell>
        </row>
        <row r="256">
          <cell r="E256">
            <v>2001</v>
          </cell>
          <cell r="F256">
            <v>2002</v>
          </cell>
          <cell r="G256">
            <v>2003</v>
          </cell>
          <cell r="H256">
            <v>2004</v>
          </cell>
          <cell r="I256">
            <v>2005</v>
          </cell>
        </row>
        <row r="258">
          <cell r="A258" t="str">
            <v>Operating Activities:</v>
          </cell>
        </row>
        <row r="260">
          <cell r="A260" t="str">
            <v xml:space="preserve">  Net Income</v>
          </cell>
          <cell r="E260">
            <v>2.2518428571428615</v>
          </cell>
          <cell r="F260">
            <v>4.3459813714285804</v>
          </cell>
          <cell r="G260">
            <v>6.185951210057147</v>
          </cell>
          <cell r="H260">
            <v>8.2302095248128051</v>
          </cell>
          <cell r="I260">
            <v>10.499672159122596</v>
          </cell>
        </row>
        <row r="261">
          <cell r="A261" t="str">
            <v xml:space="preserve">  Existing Depreciation</v>
          </cell>
          <cell r="E261">
            <v>1.5</v>
          </cell>
          <cell r="F261">
            <v>1.5</v>
          </cell>
          <cell r="G261">
            <v>1.5</v>
          </cell>
          <cell r="H261">
            <v>1.5</v>
          </cell>
          <cell r="I261">
            <v>1.5</v>
          </cell>
        </row>
        <row r="262">
          <cell r="A262" t="str">
            <v xml:space="preserve">  Existing Amortization</v>
          </cell>
          <cell r="E262">
            <v>1</v>
          </cell>
          <cell r="F262">
            <v>1</v>
          </cell>
          <cell r="G262">
            <v>1</v>
          </cell>
          <cell r="H262">
            <v>1</v>
          </cell>
          <cell r="I262">
            <v>1</v>
          </cell>
        </row>
        <row r="263">
          <cell r="A263" t="str">
            <v xml:space="preserve">  New Amortization of SI Intangibles</v>
          </cell>
          <cell r="E263">
            <v>2.23</v>
          </cell>
          <cell r="F263">
            <v>2.23</v>
          </cell>
          <cell r="G263">
            <v>2.23</v>
          </cell>
          <cell r="H263">
            <v>2.23</v>
          </cell>
          <cell r="I263">
            <v>2.23</v>
          </cell>
        </row>
        <row r="264">
          <cell r="A264" t="str">
            <v xml:space="preserve">  Depreciation of PP&amp;E Stepup</v>
          </cell>
          <cell r="E264">
            <v>1.6725000000000001</v>
          </cell>
          <cell r="F264">
            <v>1.6725000000000001</v>
          </cell>
          <cell r="G264">
            <v>1.6725000000000001</v>
          </cell>
          <cell r="H264">
            <v>1.6725000000000001</v>
          </cell>
          <cell r="I264">
            <v>1.6725000000000001</v>
          </cell>
        </row>
        <row r="265">
          <cell r="A265" t="str">
            <v xml:space="preserve">  Financing Costs Amortization</v>
          </cell>
          <cell r="E265">
            <v>1.1964285714285714</v>
          </cell>
          <cell r="F265">
            <v>1.1964285714285714</v>
          </cell>
          <cell r="G265">
            <v>1.1964285714285714</v>
          </cell>
          <cell r="H265">
            <v>1.1964285714285714</v>
          </cell>
          <cell r="I265">
            <v>1.1964285714285714</v>
          </cell>
        </row>
        <row r="266">
          <cell r="E266" t="str">
            <v>------</v>
          </cell>
          <cell r="F266" t="str">
            <v>------</v>
          </cell>
          <cell r="G266" t="str">
            <v>------</v>
          </cell>
          <cell r="H266" t="str">
            <v>------</v>
          </cell>
          <cell r="I266" t="str">
            <v>------</v>
          </cell>
        </row>
        <row r="267">
          <cell r="A267" t="str">
            <v>Subtotal</v>
          </cell>
          <cell r="E267">
            <v>9.8507714285714325</v>
          </cell>
          <cell r="F267">
            <v>11.944909942857151</v>
          </cell>
          <cell r="G267">
            <v>13.784879781485719</v>
          </cell>
          <cell r="H267">
            <v>15.829138096241376</v>
          </cell>
          <cell r="I267">
            <v>18.098600730551169</v>
          </cell>
        </row>
        <row r="268">
          <cell r="A268" t="str">
            <v>Changes in Working Capital</v>
          </cell>
        </row>
        <row r="269">
          <cell r="A269" t="str">
            <v xml:space="preserve">  Accounts Receivable</v>
          </cell>
          <cell r="E269">
            <v>-1</v>
          </cell>
          <cell r="F269">
            <v>-1.1000000000000014</v>
          </cell>
          <cell r="G269">
            <v>-1.2100000000000026</v>
          </cell>
          <cell r="H269">
            <v>-1.3309999999999995</v>
          </cell>
          <cell r="I269">
            <v>-1.4641000000000037</v>
          </cell>
        </row>
        <row r="270">
          <cell r="A270" t="str">
            <v xml:space="preserve">  Inventory</v>
          </cell>
          <cell r="E270">
            <v>-0.80036571428571435</v>
          </cell>
          <cell r="F270">
            <v>-0.86632228571428627</v>
          </cell>
          <cell r="G270">
            <v>-0.95295451428571631</v>
          </cell>
          <cell r="H270">
            <v>-1.0482499657142874</v>
          </cell>
          <cell r="I270">
            <v>-1.1530749622857162</v>
          </cell>
        </row>
        <row r="271">
          <cell r="A271" t="str">
            <v xml:space="preserve">  Prepaid Expenses</v>
          </cell>
          <cell r="E271">
            <v>-0.50022857142857191</v>
          </cell>
          <cell r="F271">
            <v>-0.54145142857142847</v>
          </cell>
          <cell r="G271">
            <v>-0.59559657142857336</v>
          </cell>
          <cell r="H271">
            <v>-0.6551562285714283</v>
          </cell>
          <cell r="I271">
            <v>-0.72067185142857326</v>
          </cell>
        </row>
        <row r="272">
          <cell r="A272" t="str">
            <v xml:space="preserve">  Accounts Payable</v>
          </cell>
          <cell r="E272">
            <v>0.7003200000000005</v>
          </cell>
          <cell r="F272">
            <v>0.75803200000000093</v>
          </cell>
          <cell r="G272">
            <v>0.83383520000000111</v>
          </cell>
          <cell r="H272">
            <v>0.91721872000000104</v>
          </cell>
          <cell r="I272">
            <v>1.0089405920000019</v>
          </cell>
        </row>
        <row r="273">
          <cell r="A273" t="str">
            <v xml:space="preserve">  Accrued Expenses</v>
          </cell>
          <cell r="E273">
            <v>0.60027428571428665</v>
          </cell>
          <cell r="F273">
            <v>0.6497417142857147</v>
          </cell>
          <cell r="G273">
            <v>0.71471588571428768</v>
          </cell>
          <cell r="H273">
            <v>0.78618747428571378</v>
          </cell>
          <cell r="I273">
            <v>0.86480622171428756</v>
          </cell>
        </row>
        <row r="274">
          <cell r="E274" t="str">
            <v>------</v>
          </cell>
          <cell r="F274" t="str">
            <v>------</v>
          </cell>
          <cell r="G274" t="str">
            <v>------</v>
          </cell>
          <cell r="H274" t="str">
            <v>------</v>
          </cell>
          <cell r="I274" t="str">
            <v>------</v>
          </cell>
        </row>
        <row r="275">
          <cell r="A275" t="str">
            <v xml:space="preserve">  Working Capital Impact</v>
          </cell>
          <cell r="E275">
            <v>-0.99999999999999911</v>
          </cell>
          <cell r="F275">
            <v>-1.1000000000000005</v>
          </cell>
          <cell r="G275">
            <v>-1.2100000000000035</v>
          </cell>
          <cell r="H275">
            <v>-1.3310000000000004</v>
          </cell>
          <cell r="I275">
            <v>-1.4641000000000037</v>
          </cell>
        </row>
        <row r="277">
          <cell r="A277" t="str">
            <v>Cash Flow from Operations</v>
          </cell>
          <cell r="E277">
            <v>8.8507714285714343</v>
          </cell>
          <cell r="F277">
            <v>10.84490994285715</v>
          </cell>
          <cell r="G277">
            <v>12.574879781485716</v>
          </cell>
          <cell r="H277">
            <v>14.498138096241377</v>
          </cell>
          <cell r="I277">
            <v>16.634500730551167</v>
          </cell>
        </row>
        <row r="279">
          <cell r="A279" t="str">
            <v>Investing Activities:</v>
          </cell>
        </row>
        <row r="281">
          <cell r="A281" t="str">
            <v xml:space="preserve">  Capital Expenditures</v>
          </cell>
          <cell r="E281">
            <v>-2</v>
          </cell>
          <cell r="F281">
            <v>-2</v>
          </cell>
          <cell r="G281">
            <v>-2</v>
          </cell>
          <cell r="H281">
            <v>-2</v>
          </cell>
          <cell r="I281">
            <v>-2</v>
          </cell>
        </row>
        <row r="282">
          <cell r="E282" t="str">
            <v>------</v>
          </cell>
          <cell r="F282" t="str">
            <v>------</v>
          </cell>
          <cell r="G282" t="str">
            <v>------</v>
          </cell>
          <cell r="H282" t="str">
            <v>------</v>
          </cell>
          <cell r="I282" t="str">
            <v>------</v>
          </cell>
        </row>
        <row r="283">
          <cell r="A283" t="str">
            <v xml:space="preserve">  Cash Flow from / (Used by) Investing</v>
          </cell>
          <cell r="E283">
            <v>-2</v>
          </cell>
          <cell r="F283">
            <v>-2</v>
          </cell>
          <cell r="G283">
            <v>-2</v>
          </cell>
          <cell r="H283">
            <v>-2</v>
          </cell>
          <cell r="I283">
            <v>-2</v>
          </cell>
        </row>
        <row r="285">
          <cell r="A285" t="str">
            <v>Cash Available for Debt Repayment</v>
          </cell>
          <cell r="E285">
            <v>6.8507714285714343</v>
          </cell>
          <cell r="F285">
            <v>8.84490994285715</v>
          </cell>
          <cell r="G285">
            <v>10.574879781485716</v>
          </cell>
          <cell r="H285">
            <v>12.498138096241377</v>
          </cell>
          <cell r="I285">
            <v>14.634500730551167</v>
          </cell>
        </row>
        <row r="287">
          <cell r="A287" t="str">
            <v>Financing Actitivies Capital Inflow / (Outflow):</v>
          </cell>
        </row>
        <row r="289">
          <cell r="A289" t="str">
            <v>Revolver</v>
          </cell>
          <cell r="E289">
            <v>0</v>
          </cell>
          <cell r="F289">
            <v>0</v>
          </cell>
          <cell r="G289">
            <v>0</v>
          </cell>
          <cell r="H289">
            <v>0</v>
          </cell>
          <cell r="I289">
            <v>0</v>
          </cell>
        </row>
        <row r="290">
          <cell r="A290" t="str">
            <v>Term Loan</v>
          </cell>
          <cell r="E290">
            <v>-15</v>
          </cell>
          <cell r="F290">
            <v>0</v>
          </cell>
          <cell r="G290">
            <v>0</v>
          </cell>
          <cell r="H290">
            <v>0</v>
          </cell>
          <cell r="I290">
            <v>0</v>
          </cell>
        </row>
        <row r="291">
          <cell r="A291" t="str">
            <v>Sr. Sub. Notes</v>
          </cell>
          <cell r="E291">
            <v>0</v>
          </cell>
          <cell r="F291">
            <v>0</v>
          </cell>
          <cell r="G291">
            <v>0</v>
          </cell>
          <cell r="H291">
            <v>0</v>
          </cell>
          <cell r="I291">
            <v>0</v>
          </cell>
        </row>
        <row r="292">
          <cell r="E292" t="str">
            <v>------</v>
          </cell>
          <cell r="F292" t="str">
            <v>------</v>
          </cell>
          <cell r="G292" t="str">
            <v>------</v>
          </cell>
          <cell r="H292" t="str">
            <v>------</v>
          </cell>
          <cell r="I292" t="str">
            <v>------</v>
          </cell>
        </row>
        <row r="293">
          <cell r="A293" t="str">
            <v xml:space="preserve">  Cash Flow from / (Used by) Financing</v>
          </cell>
          <cell r="E293">
            <v>-15</v>
          </cell>
          <cell r="F293">
            <v>0</v>
          </cell>
          <cell r="G293">
            <v>0</v>
          </cell>
          <cell r="H293">
            <v>0</v>
          </cell>
          <cell r="I293">
            <v>0</v>
          </cell>
        </row>
        <row r="295">
          <cell r="A295" t="str">
            <v>Net Increase / (Decrease) in Cash</v>
          </cell>
          <cell r="E295">
            <v>-8.1492285714285657</v>
          </cell>
          <cell r="F295">
            <v>8.84490994285715</v>
          </cell>
          <cell r="G295">
            <v>10.574879781485716</v>
          </cell>
          <cell r="H295">
            <v>12.498138096241377</v>
          </cell>
          <cell r="I295">
            <v>14.634500730551167</v>
          </cell>
        </row>
        <row r="297">
          <cell r="A297" t="str">
            <v>Capex / Depreciation</v>
          </cell>
          <cell r="E297">
            <v>0.63041765169424735</v>
          </cell>
          <cell r="F297">
            <v>0.63041765169424735</v>
          </cell>
          <cell r="G297">
            <v>0.63041765169424735</v>
          </cell>
          <cell r="H297">
            <v>0.63041765169424735</v>
          </cell>
          <cell r="I297">
            <v>0.63041765169424735</v>
          </cell>
        </row>
        <row r="299">
          <cell r="A299" t="str">
            <v>DEBT SCHEDULE</v>
          </cell>
        </row>
        <row r="301">
          <cell r="E301" t="str">
            <v>Projected</v>
          </cell>
        </row>
        <row r="302">
          <cell r="E302">
            <v>2001</v>
          </cell>
          <cell r="F302">
            <v>2002</v>
          </cell>
          <cell r="G302">
            <v>2003</v>
          </cell>
          <cell r="H302">
            <v>2004</v>
          </cell>
          <cell r="I302">
            <v>2005</v>
          </cell>
        </row>
        <row r="304">
          <cell r="A304" t="str">
            <v>Scheduled Debt Retirement</v>
          </cell>
        </row>
        <row r="305">
          <cell r="A305" t="str">
            <v xml:space="preserve">  Term Loan</v>
          </cell>
          <cell r="B305" t="str">
            <v>Years to Amortize</v>
          </cell>
          <cell r="D305">
            <v>7</v>
          </cell>
          <cell r="E305">
            <v>2.1428571428571428</v>
          </cell>
          <cell r="F305">
            <v>2.1428571428571428</v>
          </cell>
          <cell r="G305">
            <v>2.1428571428571428</v>
          </cell>
          <cell r="H305">
            <v>2.1428571428571428</v>
          </cell>
          <cell r="I305">
            <v>2.1428571428571428</v>
          </cell>
        </row>
        <row r="306">
          <cell r="A306" t="str">
            <v xml:space="preserve">  Sr. Sub. Notes</v>
          </cell>
          <cell r="E306">
            <v>0</v>
          </cell>
          <cell r="F306">
            <v>0</v>
          </cell>
          <cell r="G306">
            <v>0</v>
          </cell>
          <cell r="H306">
            <v>0</v>
          </cell>
          <cell r="I306">
            <v>0</v>
          </cell>
        </row>
        <row r="308">
          <cell r="A308" t="str">
            <v>USES OF FUNDS</v>
          </cell>
        </row>
        <row r="310">
          <cell r="A310" t="str">
            <v>Required Debt Retirement</v>
          </cell>
        </row>
        <row r="311">
          <cell r="A311" t="str">
            <v xml:space="preserve">  Term Loan</v>
          </cell>
          <cell r="E311">
            <v>2.1428571428571428</v>
          </cell>
          <cell r="F311">
            <v>0</v>
          </cell>
          <cell r="G311">
            <v>0</v>
          </cell>
          <cell r="H311">
            <v>0</v>
          </cell>
          <cell r="I311">
            <v>0</v>
          </cell>
        </row>
        <row r="312">
          <cell r="A312" t="str">
            <v xml:space="preserve">  Sr. Sub. Notes</v>
          </cell>
          <cell r="E312">
            <v>0</v>
          </cell>
          <cell r="F312">
            <v>0</v>
          </cell>
          <cell r="G312">
            <v>0</v>
          </cell>
          <cell r="H312">
            <v>0</v>
          </cell>
          <cell r="I312">
            <v>0</v>
          </cell>
        </row>
        <row r="313">
          <cell r="E313" t="str">
            <v>------</v>
          </cell>
          <cell r="F313" t="str">
            <v>------</v>
          </cell>
          <cell r="G313" t="str">
            <v>------</v>
          </cell>
          <cell r="H313" t="str">
            <v>------</v>
          </cell>
          <cell r="I313" t="str">
            <v>------</v>
          </cell>
        </row>
        <row r="314">
          <cell r="A314" t="str">
            <v xml:space="preserve">    Required Debt Retirement</v>
          </cell>
          <cell r="E314">
            <v>2.1428571428571428</v>
          </cell>
          <cell r="F314">
            <v>0</v>
          </cell>
          <cell r="G314">
            <v>0</v>
          </cell>
          <cell r="H314">
            <v>0</v>
          </cell>
          <cell r="I314">
            <v>0</v>
          </cell>
        </row>
        <row r="316">
          <cell r="A316" t="str">
            <v>Optional Debt Retirement</v>
          </cell>
          <cell r="D316" t="str">
            <v>Prepay?</v>
          </cell>
        </row>
        <row r="317">
          <cell r="A317" t="str">
            <v xml:space="preserve">  Revolver</v>
          </cell>
          <cell r="D317">
            <v>1</v>
          </cell>
          <cell r="E317">
            <v>0</v>
          </cell>
          <cell r="F317">
            <v>0</v>
          </cell>
          <cell r="G317">
            <v>0</v>
          </cell>
          <cell r="H317">
            <v>0</v>
          </cell>
          <cell r="I317">
            <v>0</v>
          </cell>
        </row>
        <row r="318">
          <cell r="A318" t="str">
            <v xml:space="preserve">  Term Loan</v>
          </cell>
          <cell r="D318">
            <v>1</v>
          </cell>
          <cell r="E318">
            <v>12.857142857142858</v>
          </cell>
          <cell r="F318">
            <v>0</v>
          </cell>
          <cell r="G318">
            <v>0</v>
          </cell>
          <cell r="H318">
            <v>0</v>
          </cell>
          <cell r="I318">
            <v>0</v>
          </cell>
        </row>
        <row r="319">
          <cell r="A319" t="str">
            <v xml:space="preserve">  Sr. Sub. Notes</v>
          </cell>
          <cell r="D319">
            <v>0</v>
          </cell>
          <cell r="E319">
            <v>0</v>
          </cell>
          <cell r="F319">
            <v>0</v>
          </cell>
          <cell r="G319">
            <v>0</v>
          </cell>
          <cell r="H319">
            <v>0</v>
          </cell>
          <cell r="I319">
            <v>0</v>
          </cell>
        </row>
        <row r="320">
          <cell r="E320" t="str">
            <v>------</v>
          </cell>
          <cell r="F320" t="str">
            <v>------</v>
          </cell>
          <cell r="G320" t="str">
            <v>------</v>
          </cell>
          <cell r="H320" t="str">
            <v>------</v>
          </cell>
          <cell r="I320" t="str">
            <v>------</v>
          </cell>
        </row>
        <row r="321">
          <cell r="A321" t="str">
            <v xml:space="preserve">    Optional Debt Retirement</v>
          </cell>
          <cell r="E321">
            <v>12.857142857142858</v>
          </cell>
          <cell r="F321">
            <v>0</v>
          </cell>
          <cell r="G321">
            <v>0</v>
          </cell>
          <cell r="H321">
            <v>0</v>
          </cell>
          <cell r="I321">
            <v>0</v>
          </cell>
        </row>
        <row r="323">
          <cell r="A323" t="str">
            <v xml:space="preserve">  Uses of Funds Subtotal</v>
          </cell>
          <cell r="E323">
            <v>15</v>
          </cell>
          <cell r="F323">
            <v>0</v>
          </cell>
          <cell r="G323">
            <v>0</v>
          </cell>
          <cell r="H323">
            <v>0</v>
          </cell>
          <cell r="I323">
            <v>0</v>
          </cell>
        </row>
        <row r="324">
          <cell r="A324" t="str">
            <v xml:space="preserve">  Excess Cash Added to Balance Sheet</v>
          </cell>
          <cell r="E324">
            <v>5.3507714285714343</v>
          </cell>
          <cell r="F324">
            <v>14.195681371428584</v>
          </cell>
          <cell r="G324">
            <v>24.770561152914301</v>
          </cell>
          <cell r="H324">
            <v>37.268699249155674</v>
          </cell>
          <cell r="I324">
            <v>51.903199979706841</v>
          </cell>
        </row>
        <row r="325">
          <cell r="E325" t="str">
            <v>------</v>
          </cell>
          <cell r="F325" t="str">
            <v>------</v>
          </cell>
          <cell r="G325" t="str">
            <v>------</v>
          </cell>
          <cell r="H325" t="str">
            <v>------</v>
          </cell>
          <cell r="I325" t="str">
            <v>------</v>
          </cell>
        </row>
        <row r="326">
          <cell r="A326" t="str">
            <v xml:space="preserve">    Total Uses of Funds</v>
          </cell>
          <cell r="E326">
            <v>20.350771428571434</v>
          </cell>
          <cell r="F326">
            <v>14.195681371428584</v>
          </cell>
          <cell r="G326">
            <v>24.770561152914301</v>
          </cell>
          <cell r="H326">
            <v>37.268699249155674</v>
          </cell>
          <cell r="I326">
            <v>51.903199979706841</v>
          </cell>
        </row>
        <row r="328">
          <cell r="A328" t="str">
            <v>SOURCES OF FUNDS</v>
          </cell>
        </row>
        <row r="330">
          <cell r="A330" t="str">
            <v xml:space="preserve">  Existing Excess Cash</v>
          </cell>
          <cell r="E330">
            <v>13.5</v>
          </cell>
          <cell r="F330">
            <v>5.3507714285714343</v>
          </cell>
          <cell r="G330">
            <v>14.195681371428584</v>
          </cell>
          <cell r="H330">
            <v>24.770561152914301</v>
          </cell>
          <cell r="I330">
            <v>37.268699249155674</v>
          </cell>
        </row>
        <row r="331">
          <cell r="A331" t="str">
            <v xml:space="preserve">  Cash Available for Debt Repayment</v>
          </cell>
          <cell r="E331">
            <v>6.8507714285714343</v>
          </cell>
          <cell r="F331">
            <v>8.84490994285715</v>
          </cell>
          <cell r="G331">
            <v>10.574879781485716</v>
          </cell>
          <cell r="H331">
            <v>12.498138096241377</v>
          </cell>
          <cell r="I331">
            <v>14.634500730551167</v>
          </cell>
        </row>
        <row r="332">
          <cell r="E332" t="str">
            <v>------</v>
          </cell>
          <cell r="F332" t="str">
            <v>------</v>
          </cell>
          <cell r="G332" t="str">
            <v>------</v>
          </cell>
          <cell r="H332" t="str">
            <v>------</v>
          </cell>
          <cell r="I332" t="str">
            <v>------</v>
          </cell>
        </row>
        <row r="333">
          <cell r="A333" t="str">
            <v xml:space="preserve">    Subtotal</v>
          </cell>
          <cell r="E333">
            <v>20.350771428571434</v>
          </cell>
          <cell r="F333">
            <v>14.195681371428584</v>
          </cell>
          <cell r="G333">
            <v>24.770561152914301</v>
          </cell>
          <cell r="H333">
            <v>37.268699249155674</v>
          </cell>
          <cell r="I333">
            <v>51.903199979706841</v>
          </cell>
        </row>
        <row r="334">
          <cell r="A334" t="str">
            <v xml:space="preserve">  Incremental Revolver Borrowings</v>
          </cell>
          <cell r="E334">
            <v>0</v>
          </cell>
          <cell r="F334">
            <v>0</v>
          </cell>
          <cell r="G334">
            <v>0</v>
          </cell>
          <cell r="H334">
            <v>0</v>
          </cell>
          <cell r="I334">
            <v>0</v>
          </cell>
        </row>
        <row r="335">
          <cell r="E335" t="str">
            <v>------</v>
          </cell>
          <cell r="F335" t="str">
            <v>------</v>
          </cell>
          <cell r="G335" t="str">
            <v>------</v>
          </cell>
          <cell r="H335" t="str">
            <v>------</v>
          </cell>
          <cell r="I335" t="str">
            <v>------</v>
          </cell>
        </row>
        <row r="336">
          <cell r="A336" t="str">
            <v xml:space="preserve">    Total Sources of Funds</v>
          </cell>
          <cell r="E336">
            <v>20.350771428571434</v>
          </cell>
          <cell r="F336">
            <v>14.195681371428584</v>
          </cell>
          <cell r="G336">
            <v>24.770561152914301</v>
          </cell>
          <cell r="H336">
            <v>37.268699249155674</v>
          </cell>
          <cell r="I336">
            <v>51.903199979706841</v>
          </cell>
        </row>
        <row r="338">
          <cell r="A338" t="str">
            <v xml:space="preserve">  Check</v>
          </cell>
          <cell r="E338">
            <v>0</v>
          </cell>
          <cell r="F338">
            <v>0</v>
          </cell>
          <cell r="G338">
            <v>0</v>
          </cell>
          <cell r="H338">
            <v>0</v>
          </cell>
          <cell r="I338">
            <v>0</v>
          </cell>
        </row>
        <row r="339">
          <cell r="D339" t="str">
            <v>Actual</v>
          </cell>
          <cell r="E339" t="str">
            <v>Projected</v>
          </cell>
          <cell r="K339" t="str">
            <v>Actual</v>
          </cell>
          <cell r="L339" t="str">
            <v>Projected</v>
          </cell>
          <cell r="Q339" t="str">
            <v>Growth</v>
          </cell>
        </row>
        <row r="340">
          <cell r="D340">
            <v>36891</v>
          </cell>
          <cell r="E340">
            <v>37256</v>
          </cell>
          <cell r="F340">
            <v>37621</v>
          </cell>
          <cell r="G340">
            <v>37986</v>
          </cell>
          <cell r="H340">
            <v>38352</v>
          </cell>
          <cell r="I340">
            <v>38717</v>
          </cell>
          <cell r="K340">
            <v>36891</v>
          </cell>
          <cell r="L340">
            <v>37256</v>
          </cell>
          <cell r="M340">
            <v>37621</v>
          </cell>
          <cell r="N340">
            <v>37986</v>
          </cell>
          <cell r="O340">
            <v>38352</v>
          </cell>
          <cell r="P340">
            <v>38717</v>
          </cell>
          <cell r="Q340" t="str">
            <v>CAGR</v>
          </cell>
        </row>
        <row r="341">
          <cell r="A341" t="str">
            <v>Revolver</v>
          </cell>
          <cell r="D341">
            <v>0</v>
          </cell>
          <cell r="E341">
            <v>0</v>
          </cell>
          <cell r="F341">
            <v>0</v>
          </cell>
          <cell r="G341">
            <v>0</v>
          </cell>
          <cell r="H341">
            <v>0</v>
          </cell>
          <cell r="I341">
            <v>0</v>
          </cell>
          <cell r="K341">
            <v>0</v>
          </cell>
          <cell r="L341">
            <v>0</v>
          </cell>
          <cell r="M341">
            <v>0</v>
          </cell>
          <cell r="N341">
            <v>0</v>
          </cell>
          <cell r="O341">
            <v>0</v>
          </cell>
          <cell r="P341">
            <v>0</v>
          </cell>
          <cell r="Q341" t="str">
            <v>NM</v>
          </cell>
        </row>
        <row r="342">
          <cell r="A342" t="str">
            <v>Term Loan</v>
          </cell>
          <cell r="D342">
            <v>15</v>
          </cell>
          <cell r="E342">
            <v>0</v>
          </cell>
          <cell r="F342">
            <v>0</v>
          </cell>
          <cell r="G342">
            <v>0</v>
          </cell>
          <cell r="H342">
            <v>0</v>
          </cell>
          <cell r="I342">
            <v>0</v>
          </cell>
          <cell r="K342">
            <v>6.6815144766147E-2</v>
          </cell>
          <cell r="L342">
            <v>0</v>
          </cell>
          <cell r="M342">
            <v>0</v>
          </cell>
          <cell r="N342">
            <v>0</v>
          </cell>
          <cell r="O342">
            <v>0</v>
          </cell>
          <cell r="P342">
            <v>0</v>
          </cell>
          <cell r="Q342">
            <v>-1</v>
          </cell>
        </row>
        <row r="343">
          <cell r="A343" t="str">
            <v>Sr. Sub. Notes</v>
          </cell>
          <cell r="D343">
            <v>100</v>
          </cell>
          <cell r="E343">
            <v>100</v>
          </cell>
          <cell r="F343">
            <v>100</v>
          </cell>
          <cell r="G343">
            <v>100</v>
          </cell>
          <cell r="H343">
            <v>100</v>
          </cell>
          <cell r="I343">
            <v>100</v>
          </cell>
          <cell r="K343">
            <v>0.44543429844097998</v>
          </cell>
          <cell r="L343">
            <v>0.47225090771684292</v>
          </cell>
          <cell r="M343">
            <v>0.4627533866061872</v>
          </cell>
          <cell r="N343">
            <v>0.44987538925264242</v>
          </cell>
          <cell r="O343">
            <v>0.43381315895371647</v>
          </cell>
          <cell r="P343">
            <v>0.41491424674389493</v>
          </cell>
          <cell r="Q343">
            <v>0</v>
          </cell>
        </row>
        <row r="344">
          <cell r="D344" t="str">
            <v>--------</v>
          </cell>
          <cell r="E344" t="str">
            <v>--------</v>
          </cell>
          <cell r="F344" t="str">
            <v>--------</v>
          </cell>
          <cell r="G344" t="str">
            <v>--------</v>
          </cell>
          <cell r="H344" t="str">
            <v>--------</v>
          </cell>
          <cell r="I344" t="str">
            <v>--------</v>
          </cell>
          <cell r="K344" t="str">
            <v>--------</v>
          </cell>
          <cell r="L344" t="str">
            <v>--------</v>
          </cell>
          <cell r="M344" t="str">
            <v>--------</v>
          </cell>
          <cell r="N344" t="str">
            <v>--------</v>
          </cell>
          <cell r="O344" t="str">
            <v>--------</v>
          </cell>
          <cell r="P344" t="str">
            <v>--------</v>
          </cell>
          <cell r="Q344" t="str">
            <v>--------</v>
          </cell>
        </row>
        <row r="345">
          <cell r="A345" t="str">
            <v xml:space="preserve">  Total Interest Bearing Debt</v>
          </cell>
          <cell r="D345">
            <v>115</v>
          </cell>
          <cell r="E345">
            <v>100</v>
          </cell>
          <cell r="F345">
            <v>100</v>
          </cell>
          <cell r="G345">
            <v>100</v>
          </cell>
          <cell r="H345">
            <v>100</v>
          </cell>
          <cell r="I345">
            <v>100</v>
          </cell>
          <cell r="K345">
            <v>0.51224944320712695</v>
          </cell>
          <cell r="L345">
            <v>0.47225090771684292</v>
          </cell>
          <cell r="M345">
            <v>0.4627533866061872</v>
          </cell>
          <cell r="N345">
            <v>0.44987538925264242</v>
          </cell>
          <cell r="O345">
            <v>0.43381315895371647</v>
          </cell>
          <cell r="P345">
            <v>0.41491424674389493</v>
          </cell>
          <cell r="Q345">
            <v>-2.756533520359794E-2</v>
          </cell>
        </row>
        <row r="346">
          <cell r="A346" t="str">
            <v>Common Equity</v>
          </cell>
          <cell r="D346">
            <v>109.5</v>
          </cell>
          <cell r="E346">
            <v>111.75184285714286</v>
          </cell>
          <cell r="F346">
            <v>116.09782422857144</v>
          </cell>
          <cell r="G346">
            <v>122.28377543862858</v>
          </cell>
          <cell r="H346">
            <v>130.51398496344137</v>
          </cell>
          <cell r="I346">
            <v>141.01365712256398</v>
          </cell>
          <cell r="K346">
            <v>0.48775055679287305</v>
          </cell>
          <cell r="L346">
            <v>0.52774909228315703</v>
          </cell>
          <cell r="M346">
            <v>0.53724661339381286</v>
          </cell>
          <cell r="N346">
            <v>0.55012461074735752</v>
          </cell>
          <cell r="O346">
            <v>0.56618684104628358</v>
          </cell>
          <cell r="P346">
            <v>0.58508575325610512</v>
          </cell>
          <cell r="Q346">
            <v>5.1887783649551045E-2</v>
          </cell>
        </row>
        <row r="347">
          <cell r="D347" t="str">
            <v>--------</v>
          </cell>
          <cell r="E347" t="str">
            <v>--------</v>
          </cell>
          <cell r="F347" t="str">
            <v>--------</v>
          </cell>
          <cell r="G347" t="str">
            <v>--------</v>
          </cell>
          <cell r="H347" t="str">
            <v>--------</v>
          </cell>
          <cell r="I347" t="str">
            <v>--------</v>
          </cell>
          <cell r="K347" t="str">
            <v>--------</v>
          </cell>
          <cell r="L347" t="str">
            <v>--------</v>
          </cell>
          <cell r="M347" t="str">
            <v>--------</v>
          </cell>
          <cell r="N347" t="str">
            <v>--------</v>
          </cell>
          <cell r="O347" t="str">
            <v>--------</v>
          </cell>
          <cell r="P347" t="str">
            <v>--------</v>
          </cell>
          <cell r="Q347" t="str">
            <v>--------</v>
          </cell>
        </row>
        <row r="348">
          <cell r="A348" t="str">
            <v>Invested Capital</v>
          </cell>
          <cell r="D348">
            <v>224.5</v>
          </cell>
          <cell r="E348">
            <v>211.75184285714286</v>
          </cell>
          <cell r="F348">
            <v>216.09782422857143</v>
          </cell>
          <cell r="G348">
            <v>222.2837754386286</v>
          </cell>
          <cell r="H348">
            <v>230.51398496344137</v>
          </cell>
          <cell r="I348">
            <v>241.01365712256398</v>
          </cell>
          <cell r="K348">
            <v>1</v>
          </cell>
          <cell r="L348">
            <v>1</v>
          </cell>
          <cell r="M348">
            <v>1</v>
          </cell>
          <cell r="N348">
            <v>1</v>
          </cell>
          <cell r="O348">
            <v>1</v>
          </cell>
          <cell r="P348">
            <v>1</v>
          </cell>
          <cell r="Q348">
            <v>1.42968143447193E-2</v>
          </cell>
        </row>
        <row r="350">
          <cell r="A350" t="str">
            <v>EBIT (1-tax)</v>
          </cell>
          <cell r="E350">
            <v>10.955700000000004</v>
          </cell>
          <cell r="F350">
            <v>12.435420000000008</v>
          </cell>
          <cell r="G350">
            <v>14.063112000000004</v>
          </cell>
          <cell r="H350">
            <v>15.853573200000003</v>
          </cell>
          <cell r="I350">
            <v>17.823080520000005</v>
          </cell>
        </row>
        <row r="351">
          <cell r="A351" t="str">
            <v>Return on Invested Capital</v>
          </cell>
          <cell r="E351">
            <v>4.8800445434298456E-2</v>
          </cell>
          <cell r="F351">
            <v>5.8726383828401868E-2</v>
          </cell>
          <cell r="G351">
            <v>6.5077527042221125E-2</v>
          </cell>
          <cell r="H351">
            <v>7.1321324143952619E-2</v>
          </cell>
          <cell r="I351">
            <v>7.7318868626676501E-2</v>
          </cell>
        </row>
        <row r="352">
          <cell r="A352" t="str">
            <v>Cost of Capital</v>
          </cell>
          <cell r="E352">
            <v>0.15</v>
          </cell>
          <cell r="F352">
            <v>0.15</v>
          </cell>
          <cell r="G352">
            <v>0.15</v>
          </cell>
          <cell r="H352">
            <v>0.15</v>
          </cell>
          <cell r="I352">
            <v>0.15</v>
          </cell>
        </row>
        <row r="353">
          <cell r="E353" t="str">
            <v>--------</v>
          </cell>
          <cell r="F353" t="str">
            <v>--------</v>
          </cell>
          <cell r="G353" t="str">
            <v>--------</v>
          </cell>
          <cell r="H353" t="str">
            <v>--------</v>
          </cell>
          <cell r="I353" t="str">
            <v>--------</v>
          </cell>
        </row>
        <row r="354">
          <cell r="A354" t="str">
            <v>Economic Profit</v>
          </cell>
          <cell r="E354">
            <v>-0.10119955456570154</v>
          </cell>
          <cell r="F354">
            <v>-9.1273616171598126E-2</v>
          </cell>
          <cell r="G354">
            <v>-8.4922472957778869E-2</v>
          </cell>
          <cell r="H354">
            <v>-7.8678675856047375E-2</v>
          </cell>
          <cell r="I354">
            <v>-7.2681131373323493E-2</v>
          </cell>
        </row>
        <row r="355">
          <cell r="E355" t="str">
            <v>--------</v>
          </cell>
          <cell r="F355" t="str">
            <v>--------</v>
          </cell>
          <cell r="G355" t="str">
            <v>--------</v>
          </cell>
          <cell r="H355" t="str">
            <v>--------</v>
          </cell>
          <cell r="I355" t="str">
            <v>--------</v>
          </cell>
        </row>
        <row r="356">
          <cell r="A356" t="str">
            <v>Economic Value Added</v>
          </cell>
          <cell r="E356">
            <v>-22.719299999999997</v>
          </cell>
          <cell r="F356">
            <v>-19.32735642857142</v>
          </cell>
          <cell r="G356">
            <v>-18.351561634285709</v>
          </cell>
          <cell r="H356">
            <v>-17.488993115794283</v>
          </cell>
          <cell r="I356">
            <v>-16.7540172245162</v>
          </cell>
        </row>
        <row r="357">
          <cell r="A357" t="str">
            <v>VALUATION ANALYSIS</v>
          </cell>
        </row>
        <row r="358">
          <cell r="E358" t="str">
            <v>Projected</v>
          </cell>
        </row>
        <row r="359">
          <cell r="D359">
            <v>2000</v>
          </cell>
          <cell r="E359">
            <v>2001</v>
          </cell>
          <cell r="F359">
            <v>2002</v>
          </cell>
          <cell r="G359">
            <v>2003</v>
          </cell>
          <cell r="H359">
            <v>2004</v>
          </cell>
          <cell r="I359">
            <v>2005</v>
          </cell>
        </row>
        <row r="360">
          <cell r="D360">
            <v>0</v>
          </cell>
          <cell r="E360">
            <v>1</v>
          </cell>
          <cell r="F360">
            <v>2</v>
          </cell>
          <cell r="G360">
            <v>3</v>
          </cell>
          <cell r="H360">
            <v>4</v>
          </cell>
          <cell r="I360">
            <v>5</v>
          </cell>
        </row>
        <row r="361">
          <cell r="A361" t="str">
            <v>Free Cash Flow Calculation</v>
          </cell>
        </row>
        <row r="363">
          <cell r="A363" t="str">
            <v xml:space="preserve">  EBIT</v>
          </cell>
          <cell r="E363">
            <v>18.259500000000006</v>
          </cell>
          <cell r="F363">
            <v>20.725700000000014</v>
          </cell>
          <cell r="G363">
            <v>23.438520000000008</v>
          </cell>
          <cell r="H363">
            <v>26.422622000000008</v>
          </cell>
          <cell r="I363">
            <v>29.705134200000007</v>
          </cell>
        </row>
        <row r="364">
          <cell r="A364" t="str">
            <v xml:space="preserve">  Plus: Depreciation</v>
          </cell>
          <cell r="E364">
            <v>3.1725000000000003</v>
          </cell>
          <cell r="F364">
            <v>3.1725000000000003</v>
          </cell>
          <cell r="G364">
            <v>3.1725000000000003</v>
          </cell>
          <cell r="H364">
            <v>3.1725000000000003</v>
          </cell>
          <cell r="I364">
            <v>3.1725000000000003</v>
          </cell>
        </row>
        <row r="365">
          <cell r="A365" t="str">
            <v xml:space="preserve">  Plus: Amortization</v>
          </cell>
          <cell r="E365">
            <v>3.23</v>
          </cell>
          <cell r="F365">
            <v>3.23</v>
          </cell>
          <cell r="G365">
            <v>3.23</v>
          </cell>
          <cell r="H365">
            <v>3.23</v>
          </cell>
          <cell r="I365">
            <v>3.23</v>
          </cell>
        </row>
        <row r="366">
          <cell r="E366" t="str">
            <v>------</v>
          </cell>
          <cell r="F366" t="str">
            <v>------</v>
          </cell>
          <cell r="G366" t="str">
            <v>------</v>
          </cell>
          <cell r="H366" t="str">
            <v>------</v>
          </cell>
          <cell r="I366" t="str">
            <v>------</v>
          </cell>
        </row>
        <row r="367">
          <cell r="A367" t="str">
            <v xml:space="preserve">  EBITDA</v>
          </cell>
          <cell r="E367">
            <v>24.662000000000006</v>
          </cell>
          <cell r="F367">
            <v>27.128200000000014</v>
          </cell>
          <cell r="G367">
            <v>29.841020000000007</v>
          </cell>
          <cell r="H367">
            <v>32.825122000000007</v>
          </cell>
          <cell r="I367">
            <v>36.107634200000007</v>
          </cell>
        </row>
        <row r="368">
          <cell r="A368" t="str">
            <v xml:space="preserve">  Less: Capex</v>
          </cell>
          <cell r="E368">
            <v>-2</v>
          </cell>
          <cell r="F368">
            <v>-2</v>
          </cell>
          <cell r="G368">
            <v>-2</v>
          </cell>
          <cell r="H368">
            <v>-2</v>
          </cell>
          <cell r="I368">
            <v>-2</v>
          </cell>
        </row>
        <row r="369">
          <cell r="E369" t="str">
            <v>------</v>
          </cell>
          <cell r="F369" t="str">
            <v>------</v>
          </cell>
          <cell r="G369" t="str">
            <v>------</v>
          </cell>
          <cell r="H369" t="str">
            <v>------</v>
          </cell>
          <cell r="I369" t="str">
            <v>------</v>
          </cell>
        </row>
        <row r="370">
          <cell r="A370" t="str">
            <v xml:space="preserve">  EBITDA Less Capex</v>
          </cell>
          <cell r="E370">
            <v>22.662000000000006</v>
          </cell>
          <cell r="F370">
            <v>25.128200000000014</v>
          </cell>
          <cell r="G370">
            <v>27.841020000000007</v>
          </cell>
          <cell r="H370">
            <v>30.825122000000007</v>
          </cell>
          <cell r="I370">
            <v>34.107634200000007</v>
          </cell>
        </row>
        <row r="371">
          <cell r="A371" t="str">
            <v xml:space="preserve">  Less: Taxes on EBIT</v>
          </cell>
          <cell r="C371">
            <v>0.4</v>
          </cell>
          <cell r="E371">
            <v>-8.5958000000000023</v>
          </cell>
          <cell r="F371">
            <v>-9.5822800000000061</v>
          </cell>
          <cell r="G371">
            <v>-10.667408000000004</v>
          </cell>
          <cell r="H371">
            <v>-11.861048800000004</v>
          </cell>
          <cell r="I371">
            <v>-13.174053680000004</v>
          </cell>
        </row>
        <row r="372">
          <cell r="A372" t="str">
            <v xml:space="preserve">  Less: Changes in Working Capital</v>
          </cell>
          <cell r="E372">
            <v>-0.99999999999999911</v>
          </cell>
          <cell r="F372">
            <v>-1.1000000000000005</v>
          </cell>
          <cell r="G372">
            <v>-1.2100000000000035</v>
          </cell>
          <cell r="H372">
            <v>-1.3310000000000004</v>
          </cell>
          <cell r="I372">
            <v>-1.4641000000000037</v>
          </cell>
        </row>
        <row r="373">
          <cell r="E373" t="str">
            <v>------</v>
          </cell>
          <cell r="F373" t="str">
            <v>------</v>
          </cell>
          <cell r="G373" t="str">
            <v>------</v>
          </cell>
          <cell r="H373" t="str">
            <v>------</v>
          </cell>
          <cell r="I373" t="str">
            <v>------</v>
          </cell>
        </row>
        <row r="374">
          <cell r="A374" t="str">
            <v xml:space="preserve">  Unlevered Free Cash Flow</v>
          </cell>
          <cell r="E374">
            <v>13.066200000000006</v>
          </cell>
          <cell r="F374">
            <v>14.445920000000008</v>
          </cell>
          <cell r="G374">
            <v>15.963612000000001</v>
          </cell>
          <cell r="H374">
            <v>17.633073200000002</v>
          </cell>
          <cell r="I374">
            <v>19.469480519999998</v>
          </cell>
        </row>
        <row r="376">
          <cell r="A376" t="str">
            <v>DCF Enterprise Value Calculation</v>
          </cell>
        </row>
        <row r="378">
          <cell r="A378" t="str">
            <v>Terminal Value Calculation</v>
          </cell>
        </row>
        <row r="379">
          <cell r="A379" t="str">
            <v xml:space="preserve">  Terminal Value Growth Rate</v>
          </cell>
          <cell r="I379">
            <v>0.05</v>
          </cell>
        </row>
        <row r="380">
          <cell r="A380" t="str">
            <v xml:space="preserve">  Projected Free Cash Flow</v>
          </cell>
          <cell r="I380">
            <v>20.442954545999999</v>
          </cell>
        </row>
        <row r="381">
          <cell r="A381" t="str">
            <v xml:space="preserve">  Discount Rate (WACC)</v>
          </cell>
          <cell r="I381">
            <v>0.15</v>
          </cell>
        </row>
        <row r="382">
          <cell r="A382" t="str">
            <v xml:space="preserve">  Terminal Enterprise Value</v>
          </cell>
          <cell r="I382">
            <v>204.42954546000001</v>
          </cell>
        </row>
        <row r="383">
          <cell r="A383" t="str">
            <v xml:space="preserve">  Implied Term. Value EBITDA Multiple</v>
          </cell>
          <cell r="I383">
            <v>5.6616710008655176</v>
          </cell>
        </row>
        <row r="385">
          <cell r="A385" t="str">
            <v>Discounted Cash Flows at WACC</v>
          </cell>
        </row>
        <row r="386">
          <cell r="A386" t="str">
            <v xml:space="preserve">  Unlevered Free Cash Flow</v>
          </cell>
          <cell r="C386">
            <v>0.34078853271908366</v>
          </cell>
          <cell r="D386">
            <v>52.542977582767136</v>
          </cell>
          <cell r="E386">
            <v>11.361913043478266</v>
          </cell>
          <cell r="F386">
            <v>10.923190926276</v>
          </cell>
          <cell r="G386">
            <v>10.496334018246079</v>
          </cell>
          <cell r="H386">
            <v>10.081766831879536</v>
          </cell>
          <cell r="I386">
            <v>9.6797727628872501</v>
          </cell>
        </row>
        <row r="387">
          <cell r="A387" t="str">
            <v xml:space="preserve">  Terminal Value</v>
          </cell>
          <cell r="C387">
            <v>0.65921146728091629</v>
          </cell>
          <cell r="D387">
            <v>101.63761401031614</v>
          </cell>
          <cell r="I387">
            <v>101.63761401031614</v>
          </cell>
        </row>
        <row r="388">
          <cell r="C388" t="str">
            <v>------</v>
          </cell>
          <cell r="D388" t="str">
            <v>------</v>
          </cell>
          <cell r="E388" t="str">
            <v>------</v>
          </cell>
          <cell r="F388" t="str">
            <v>------</v>
          </cell>
          <cell r="G388" t="str">
            <v>------</v>
          </cell>
          <cell r="H388" t="str">
            <v>------</v>
          </cell>
          <cell r="I388" t="str">
            <v>------</v>
          </cell>
        </row>
        <row r="389">
          <cell r="A389" t="str">
            <v xml:space="preserve">  Total Discounted Cash Flows</v>
          </cell>
          <cell r="C389">
            <v>1</v>
          </cell>
          <cell r="D389">
            <v>154.18059159308328</v>
          </cell>
          <cell r="E389">
            <v>11.361913043478266</v>
          </cell>
          <cell r="F389">
            <v>10.923190926276</v>
          </cell>
          <cell r="G389">
            <v>10.496334018246079</v>
          </cell>
          <cell r="H389">
            <v>10.081766831879536</v>
          </cell>
          <cell r="I389">
            <v>111.3173867732034</v>
          </cell>
        </row>
        <row r="391">
          <cell r="A391" t="str">
            <v>Summary DCF Valuation (PreDeal)</v>
          </cell>
          <cell r="F391" t="str">
            <v>DCF Value per Share</v>
          </cell>
        </row>
        <row r="392">
          <cell r="A392" t="str">
            <v xml:space="preserve">  DCF Enterprise Value</v>
          </cell>
          <cell r="B392">
            <v>154.18059159308328</v>
          </cell>
          <cell r="C392">
            <v>6.7920965459508054</v>
          </cell>
          <cell r="F392" t="str">
            <v>Terminal</v>
          </cell>
        </row>
        <row r="393">
          <cell r="A393" t="str">
            <v xml:space="preserve">  Less: Net Debt (PreDeal)</v>
          </cell>
          <cell r="B393">
            <v>-86</v>
          </cell>
          <cell r="F393" t="str">
            <v>Growth</v>
          </cell>
          <cell r="G393">
            <v>0.13</v>
          </cell>
          <cell r="H393">
            <v>0.15</v>
          </cell>
          <cell r="I393">
            <v>0.16999999999999998</v>
          </cell>
        </row>
        <row r="394">
          <cell r="B394" t="str">
            <v>------</v>
          </cell>
          <cell r="F394">
            <v>0.03</v>
          </cell>
          <cell r="G394">
            <v>7.8164531304128335</v>
          </cell>
          <cell r="H394">
            <v>4.9627693797549339</v>
          </cell>
          <cell r="I394">
            <v>2.9311226713906704</v>
          </cell>
        </row>
        <row r="395">
          <cell r="A395" t="str">
            <v xml:space="preserve">  Equity Value</v>
          </cell>
          <cell r="B395">
            <v>68.180591593083278</v>
          </cell>
          <cell r="F395">
            <v>0.04</v>
          </cell>
          <cell r="G395">
            <v>9.1432305772022566</v>
          </cell>
          <cell r="H395">
            <v>5.8060829159155674</v>
          </cell>
          <cell r="I395">
            <v>3.5019957053781723</v>
          </cell>
        </row>
        <row r="396">
          <cell r="A396" t="str">
            <v xml:space="preserve">  Shares (PreDeal)</v>
          </cell>
          <cell r="B396">
            <v>10</v>
          </cell>
          <cell r="F396">
            <v>0.05</v>
          </cell>
          <cell r="G396">
            <v>10.801702385689035</v>
          </cell>
          <cell r="H396">
            <v>6.8180591593083282</v>
          </cell>
          <cell r="I396">
            <v>4.1680142450302613</v>
          </cell>
        </row>
        <row r="397">
          <cell r="A397" t="str">
            <v xml:space="preserve">  DCF Value per Share</v>
          </cell>
          <cell r="B397">
            <v>6.8180591593083282</v>
          </cell>
          <cell r="C397" t="str">
            <v>NM</v>
          </cell>
          <cell r="F397">
            <v>6.0000000000000005E-2</v>
          </cell>
          <cell r="G397">
            <v>12.934023282314893</v>
          </cell>
          <cell r="H397">
            <v>8.0549190123439196</v>
          </cell>
          <cell r="I397">
            <v>4.9551270646190915</v>
          </cell>
        </row>
        <row r="398">
          <cell r="F398">
            <v>7.0000000000000007E-2</v>
          </cell>
          <cell r="G398">
            <v>15.777117811149372</v>
          </cell>
          <cell r="H398">
            <v>9.600993828638412</v>
          </cell>
          <cell r="I398">
            <v>5.899662448125687</v>
          </cell>
        </row>
        <row r="401">
          <cell r="A401" t="str">
            <v>LBO RETURNS ANALYSIS</v>
          </cell>
        </row>
        <row r="402">
          <cell r="E402" t="str">
            <v>Projected</v>
          </cell>
        </row>
        <row r="403">
          <cell r="D403">
            <v>2000</v>
          </cell>
          <cell r="E403">
            <v>2001</v>
          </cell>
          <cell r="F403">
            <v>2002</v>
          </cell>
          <cell r="G403">
            <v>2003</v>
          </cell>
          <cell r="H403">
            <v>2004</v>
          </cell>
          <cell r="I403">
            <v>2005</v>
          </cell>
        </row>
        <row r="404">
          <cell r="D404">
            <v>0</v>
          </cell>
          <cell r="E404">
            <v>1</v>
          </cell>
          <cell r="F404">
            <v>2</v>
          </cell>
          <cell r="G404">
            <v>3</v>
          </cell>
          <cell r="H404">
            <v>4</v>
          </cell>
          <cell r="I404">
            <v>5</v>
          </cell>
        </row>
        <row r="405">
          <cell r="D405" t="str">
            <v>buy-in $</v>
          </cell>
        </row>
        <row r="406">
          <cell r="A406" t="str">
            <v>EBITDA</v>
          </cell>
          <cell r="D406">
            <v>22.7</v>
          </cell>
          <cell r="E406">
            <v>24.662000000000006</v>
          </cell>
          <cell r="F406">
            <v>27.128200000000014</v>
          </cell>
          <cell r="G406">
            <v>29.841020000000007</v>
          </cell>
          <cell r="H406">
            <v>32.825122000000007</v>
          </cell>
          <cell r="I406">
            <v>36.107634200000007</v>
          </cell>
        </row>
        <row r="407">
          <cell r="A407" t="str">
            <v>Exit Multiple</v>
          </cell>
          <cell r="D407">
            <v>9.2951541850220263</v>
          </cell>
          <cell r="E407">
            <v>10</v>
          </cell>
          <cell r="F407">
            <v>10</v>
          </cell>
          <cell r="G407">
            <v>10</v>
          </cell>
          <cell r="H407">
            <v>10</v>
          </cell>
          <cell r="I407">
            <v>10</v>
          </cell>
        </row>
        <row r="408">
          <cell r="D408" t="str">
            <v>------</v>
          </cell>
          <cell r="E408" t="str">
            <v>------</v>
          </cell>
          <cell r="F408" t="str">
            <v>------</v>
          </cell>
          <cell r="G408" t="str">
            <v>------</v>
          </cell>
          <cell r="H408" t="str">
            <v>------</v>
          </cell>
          <cell r="I408" t="str">
            <v>------</v>
          </cell>
        </row>
        <row r="409">
          <cell r="A409" t="str">
            <v>Enterprise Value</v>
          </cell>
          <cell r="D409">
            <v>211</v>
          </cell>
          <cell r="E409">
            <v>246.62000000000006</v>
          </cell>
          <cell r="F409">
            <v>271.28200000000015</v>
          </cell>
          <cell r="G409">
            <v>298.41020000000009</v>
          </cell>
          <cell r="H409">
            <v>328.2512200000001</v>
          </cell>
          <cell r="I409">
            <v>361.07634200000007</v>
          </cell>
        </row>
        <row r="410">
          <cell r="A410" t="str">
            <v>Less: Net Debt</v>
          </cell>
          <cell r="D410">
            <v>-101.5</v>
          </cell>
          <cell r="E410">
            <v>-94.649228571428566</v>
          </cell>
          <cell r="F410">
            <v>-85.804318628571423</v>
          </cell>
          <cell r="G410">
            <v>-75.229438847085703</v>
          </cell>
          <cell r="H410">
            <v>-62.731300750844326</v>
          </cell>
          <cell r="I410">
            <v>-48.096800020293159</v>
          </cell>
        </row>
        <row r="411">
          <cell r="D411" t="str">
            <v>------</v>
          </cell>
          <cell r="E411" t="str">
            <v>------</v>
          </cell>
          <cell r="F411" t="str">
            <v>------</v>
          </cell>
          <cell r="G411" t="str">
            <v>------</v>
          </cell>
          <cell r="H411" t="str">
            <v>------</v>
          </cell>
          <cell r="I411" t="str">
            <v>------</v>
          </cell>
        </row>
        <row r="412">
          <cell r="A412" t="str">
            <v>Equity Value</v>
          </cell>
          <cell r="D412">
            <v>109.5</v>
          </cell>
          <cell r="E412">
            <v>151.97077142857148</v>
          </cell>
          <cell r="F412">
            <v>185.47768137142873</v>
          </cell>
          <cell r="G412">
            <v>223.18076115291439</v>
          </cell>
          <cell r="H412">
            <v>265.51991924915581</v>
          </cell>
          <cell r="I412">
            <v>312.97954197970694</v>
          </cell>
        </row>
        <row r="413">
          <cell r="A413" t="str">
            <v>IRR</v>
          </cell>
          <cell r="E413">
            <v>0.38786092628832414</v>
          </cell>
          <cell r="F413">
            <v>0.30148380852343459</v>
          </cell>
          <cell r="G413">
            <v>0.26788796190824149</v>
          </cell>
          <cell r="H413">
            <v>0.24787403144157727</v>
          </cell>
          <cell r="I413">
            <v>0.23373068437182387</v>
          </cell>
        </row>
        <row r="416">
          <cell r="B416" t="str">
            <v>IRRs for Exit in Year 5</v>
          </cell>
        </row>
        <row r="417">
          <cell r="B417" t="str">
            <v>Exit Mult</v>
          </cell>
          <cell r="C417" t="str">
            <v>% Dilution</v>
          </cell>
        </row>
        <row r="418">
          <cell r="C418">
            <v>0</v>
          </cell>
          <cell r="D418">
            <v>0.05</v>
          </cell>
          <cell r="E418">
            <v>0.1</v>
          </cell>
          <cell r="F418">
            <v>0.15000000000000002</v>
          </cell>
          <cell r="G418">
            <v>0.2</v>
          </cell>
        </row>
        <row r="419">
          <cell r="B419">
            <v>7.2951541850220263</v>
          </cell>
          <cell r="C419">
            <v>0.14480525248003495</v>
          </cell>
          <cell r="D419">
            <v>0.13312112014734145</v>
          </cell>
          <cell r="E419">
            <v>0.12093418818807078</v>
          </cell>
          <cell r="F419">
            <v>0.10819298957018231</v>
          </cell>
          <cell r="G419">
            <v>9.483736498204598E-2</v>
          </cell>
        </row>
        <row r="420">
          <cell r="B420">
            <v>8.2951541850220263</v>
          </cell>
          <cell r="C420">
            <v>0.18085804001426364</v>
          </cell>
          <cell r="D420">
            <v>0.16880594506120317</v>
          </cell>
          <cell r="E420">
            <v>0.15623521606075896</v>
          </cell>
          <cell r="F420">
            <v>0.14309276515501912</v>
          </cell>
          <cell r="G420">
            <v>0.12931653846480451</v>
          </cell>
        </row>
        <row r="421">
          <cell r="B421">
            <v>9.2951541850220263</v>
          </cell>
          <cell r="C421">
            <v>0.21297981962510359</v>
          </cell>
          <cell r="D421">
            <v>0.20059988277673235</v>
          </cell>
          <cell r="E421">
            <v>0.18768720396283323</v>
          </cell>
          <cell r="F421">
            <v>0.17418725122602163</v>
          </cell>
          <cell r="G421">
            <v>0.16003628269333592</v>
          </cell>
        </row>
        <row r="422">
          <cell r="B422">
            <v>10.295154185022026</v>
          </cell>
          <cell r="C422">
            <v>0.24202052348324909</v>
          </cell>
          <cell r="D422">
            <v>0.22934419087133828</v>
          </cell>
          <cell r="E422">
            <v>0.21612236158734643</v>
          </cell>
          <cell r="F422">
            <v>0.20229919809040053</v>
          </cell>
          <cell r="G422">
            <v>0.1878094324237356</v>
          </cell>
        </row>
        <row r="423">
          <cell r="B423">
            <v>11.295154185022026</v>
          </cell>
          <cell r="C423">
            <v>0.26857458879391305</v>
          </cell>
          <cell r="D423">
            <v>0.25562723959434352</v>
          </cell>
          <cell r="E423">
            <v>0.24212273115030936</v>
          </cell>
          <cell r="F423">
            <v>0.22800403212930598</v>
          </cell>
          <cell r="G423">
            <v>0.21320447916317686</v>
          </cell>
        </row>
        <row r="425">
          <cell r="A425" t="str">
            <v>LOOKUP SECTION</v>
          </cell>
        </row>
        <row r="428">
          <cell r="A428" t="str">
            <v>Operating Case</v>
          </cell>
          <cell r="B428">
            <v>1</v>
          </cell>
        </row>
        <row r="429">
          <cell r="A429" t="str">
            <v>Transaction Case</v>
          </cell>
          <cell r="B429">
            <v>4</v>
          </cell>
        </row>
        <row r="432">
          <cell r="A432" t="str">
            <v>Operating Assumptions</v>
          </cell>
        </row>
        <row r="434">
          <cell r="A434" t="str">
            <v>Revenue Growth</v>
          </cell>
          <cell r="E434">
            <v>2001</v>
          </cell>
          <cell r="F434">
            <v>2002</v>
          </cell>
          <cell r="G434">
            <v>2003</v>
          </cell>
          <cell r="H434">
            <v>2004</v>
          </cell>
          <cell r="I434">
            <v>2005</v>
          </cell>
        </row>
        <row r="435">
          <cell r="A435">
            <v>1</v>
          </cell>
          <cell r="B435" t="str">
            <v>Management Case</v>
          </cell>
          <cell r="E435">
            <v>0.1</v>
          </cell>
          <cell r="F435">
            <v>0.1</v>
          </cell>
          <cell r="G435">
            <v>0.1</v>
          </cell>
          <cell r="H435">
            <v>0.1</v>
          </cell>
          <cell r="I435">
            <v>0.1</v>
          </cell>
        </row>
        <row r="436">
          <cell r="A436">
            <v>2</v>
          </cell>
          <cell r="B436" t="str">
            <v>Base Case</v>
          </cell>
          <cell r="E436">
            <v>0.08</v>
          </cell>
          <cell r="F436">
            <v>0.06</v>
          </cell>
          <cell r="G436">
            <v>0.05</v>
          </cell>
          <cell r="H436">
            <v>7.0000000000000007E-2</v>
          </cell>
          <cell r="I436">
            <v>7.4999999999999997E-2</v>
          </cell>
        </row>
        <row r="437">
          <cell r="A437">
            <v>3</v>
          </cell>
          <cell r="B437" t="str">
            <v>Downside Case</v>
          </cell>
          <cell r="E437">
            <v>0.03</v>
          </cell>
          <cell r="F437">
            <v>0.03</v>
          </cell>
          <cell r="G437">
            <v>0.03</v>
          </cell>
          <cell r="H437">
            <v>0.03</v>
          </cell>
          <cell r="I437">
            <v>0.03</v>
          </cell>
        </row>
        <row r="438">
          <cell r="A438">
            <v>1</v>
          </cell>
          <cell r="B438" t="str">
            <v>Management Case</v>
          </cell>
          <cell r="E438">
            <v>0.1</v>
          </cell>
          <cell r="F438">
            <v>0.1</v>
          </cell>
          <cell r="G438">
            <v>0.1</v>
          </cell>
          <cell r="H438">
            <v>0.1</v>
          </cell>
          <cell r="I438">
            <v>0.1</v>
          </cell>
        </row>
        <row r="440">
          <cell r="A440" t="str">
            <v>COGS %</v>
          </cell>
          <cell r="E440">
            <v>2001</v>
          </cell>
          <cell r="F440">
            <v>2002</v>
          </cell>
          <cell r="G440">
            <v>2003</v>
          </cell>
          <cell r="H440">
            <v>2004</v>
          </cell>
          <cell r="I440">
            <v>2005</v>
          </cell>
        </row>
        <row r="441">
          <cell r="A441">
            <v>1</v>
          </cell>
          <cell r="B441" t="str">
            <v>Management Case</v>
          </cell>
          <cell r="E441">
            <v>0.73</v>
          </cell>
          <cell r="F441">
            <v>0.73</v>
          </cell>
          <cell r="G441">
            <v>0.73</v>
          </cell>
          <cell r="H441">
            <v>0.73</v>
          </cell>
          <cell r="I441">
            <v>0.73</v>
          </cell>
        </row>
        <row r="442">
          <cell r="A442">
            <v>2</v>
          </cell>
          <cell r="B442" t="str">
            <v>Base Case</v>
          </cell>
          <cell r="E442">
            <v>0.73</v>
          </cell>
          <cell r="F442">
            <v>0.73</v>
          </cell>
          <cell r="G442">
            <v>0.73499999999999999</v>
          </cell>
          <cell r="H442">
            <v>0.73499999999999999</v>
          </cell>
          <cell r="I442">
            <v>0.73499999999999999</v>
          </cell>
        </row>
        <row r="443">
          <cell r="A443">
            <v>3</v>
          </cell>
          <cell r="B443" t="str">
            <v>Downside Case</v>
          </cell>
          <cell r="E443">
            <v>0.72499999999999998</v>
          </cell>
          <cell r="F443">
            <v>0.73</v>
          </cell>
          <cell r="G443">
            <v>0.74</v>
          </cell>
          <cell r="H443">
            <v>0.74</v>
          </cell>
          <cell r="I443">
            <v>0.74</v>
          </cell>
        </row>
        <row r="444">
          <cell r="A444">
            <v>1</v>
          </cell>
          <cell r="B444" t="str">
            <v>Management Case</v>
          </cell>
          <cell r="E444">
            <v>0.73</v>
          </cell>
          <cell r="F444">
            <v>0.73</v>
          </cell>
          <cell r="G444">
            <v>0.73</v>
          </cell>
          <cell r="H444">
            <v>0.73</v>
          </cell>
          <cell r="I444">
            <v>0.73</v>
          </cell>
        </row>
        <row r="446">
          <cell r="A446" t="str">
            <v>SG&amp;A %</v>
          </cell>
          <cell r="E446">
            <v>2001</v>
          </cell>
          <cell r="F446">
            <v>2002</v>
          </cell>
          <cell r="G446">
            <v>2003</v>
          </cell>
          <cell r="H446">
            <v>2004</v>
          </cell>
          <cell r="I446">
            <v>2005</v>
          </cell>
        </row>
        <row r="447">
          <cell r="A447">
            <v>1</v>
          </cell>
          <cell r="B447" t="str">
            <v>Management Case</v>
          </cell>
          <cell r="E447">
            <v>0.08</v>
          </cell>
          <cell r="F447">
            <v>0.08</v>
          </cell>
          <cell r="G447">
            <v>0.08</v>
          </cell>
          <cell r="H447">
            <v>0.08</v>
          </cell>
          <cell r="I447">
            <v>0.08</v>
          </cell>
        </row>
        <row r="448">
          <cell r="A448">
            <v>2</v>
          </cell>
          <cell r="B448" t="str">
            <v>Base Case</v>
          </cell>
          <cell r="E448">
            <v>8.5000000000000006E-2</v>
          </cell>
          <cell r="F448">
            <v>8.5000000000000006E-2</v>
          </cell>
          <cell r="G448">
            <v>8.5000000000000006E-2</v>
          </cell>
          <cell r="H448">
            <v>8.5000000000000006E-2</v>
          </cell>
          <cell r="I448">
            <v>8.5000000000000006E-2</v>
          </cell>
        </row>
        <row r="449">
          <cell r="A449">
            <v>3</v>
          </cell>
          <cell r="B449" t="str">
            <v>Downside Case</v>
          </cell>
          <cell r="E449">
            <v>0.08</v>
          </cell>
          <cell r="F449">
            <v>8.5000000000000006E-2</v>
          </cell>
          <cell r="G449">
            <v>0.09</v>
          </cell>
          <cell r="H449">
            <v>0.09</v>
          </cell>
          <cell r="I449">
            <v>0.09</v>
          </cell>
        </row>
        <row r="450">
          <cell r="A450">
            <v>1</v>
          </cell>
          <cell r="B450" t="str">
            <v>Management Case</v>
          </cell>
          <cell r="E450">
            <v>0.08</v>
          </cell>
          <cell r="F450">
            <v>0.08</v>
          </cell>
          <cell r="G450">
            <v>0.08</v>
          </cell>
          <cell r="H450">
            <v>0.08</v>
          </cell>
          <cell r="I450">
            <v>0.08</v>
          </cell>
        </row>
        <row r="452">
          <cell r="A452" t="str">
            <v>Capex</v>
          </cell>
          <cell r="E452">
            <v>2001</v>
          </cell>
          <cell r="F452">
            <v>2002</v>
          </cell>
          <cell r="G452">
            <v>2003</v>
          </cell>
          <cell r="H452">
            <v>2004</v>
          </cell>
          <cell r="I452">
            <v>2005</v>
          </cell>
        </row>
        <row r="453">
          <cell r="A453">
            <v>1</v>
          </cell>
          <cell r="B453" t="str">
            <v>Management Case</v>
          </cell>
          <cell r="E453">
            <v>2</v>
          </cell>
          <cell r="F453">
            <v>2</v>
          </cell>
          <cell r="G453">
            <v>2</v>
          </cell>
          <cell r="H453">
            <v>2</v>
          </cell>
          <cell r="I453">
            <v>2</v>
          </cell>
        </row>
        <row r="454">
          <cell r="A454">
            <v>2</v>
          </cell>
          <cell r="B454" t="str">
            <v>Base Case</v>
          </cell>
          <cell r="E454">
            <v>2.5</v>
          </cell>
          <cell r="F454">
            <v>2.5</v>
          </cell>
          <cell r="G454">
            <v>2.5</v>
          </cell>
          <cell r="H454">
            <v>2.5</v>
          </cell>
          <cell r="I454">
            <v>2.5</v>
          </cell>
        </row>
        <row r="455">
          <cell r="A455">
            <v>3</v>
          </cell>
          <cell r="B455" t="str">
            <v>Downside Case</v>
          </cell>
          <cell r="E455">
            <v>2.5</v>
          </cell>
          <cell r="F455">
            <v>3</v>
          </cell>
          <cell r="G455">
            <v>3</v>
          </cell>
          <cell r="H455">
            <v>3</v>
          </cell>
          <cell r="I455">
            <v>3</v>
          </cell>
        </row>
        <row r="456">
          <cell r="A456">
            <v>1</v>
          </cell>
          <cell r="B456" t="str">
            <v>Management Case</v>
          </cell>
          <cell r="E456">
            <v>2</v>
          </cell>
          <cell r="F456">
            <v>2</v>
          </cell>
          <cell r="G456">
            <v>2</v>
          </cell>
          <cell r="H456">
            <v>2</v>
          </cell>
          <cell r="I456">
            <v>2</v>
          </cell>
        </row>
        <row r="460">
          <cell r="A460" t="str">
            <v>Capital Structure Assumptions</v>
          </cell>
        </row>
        <row r="462">
          <cell r="K462" t="str">
            <v>Active Case</v>
          </cell>
        </row>
        <row r="463">
          <cell r="A463" t="str">
            <v>Case</v>
          </cell>
          <cell r="C463" t="str">
            <v>don't delete</v>
          </cell>
          <cell r="D463">
            <v>1</v>
          </cell>
          <cell r="E463">
            <v>2</v>
          </cell>
          <cell r="F463">
            <v>3</v>
          </cell>
          <cell r="G463">
            <v>4</v>
          </cell>
          <cell r="H463">
            <v>5</v>
          </cell>
          <cell r="I463">
            <v>6</v>
          </cell>
          <cell r="K463">
            <v>4</v>
          </cell>
        </row>
        <row r="465">
          <cell r="A465" t="str">
            <v>Description</v>
          </cell>
          <cell r="C465" t="str">
            <v>don't delete</v>
          </cell>
          <cell r="D465" t="str">
            <v>No deal</v>
          </cell>
          <cell r="E465" t="str">
            <v>Refinance w/ $30.0 Term Loan, $70.0 High Yield</v>
          </cell>
          <cell r="F465" t="str">
            <v>Refinance w/ $0.0 Term Loan, $100.0 High Yield</v>
          </cell>
          <cell r="G465" t="str">
            <v>LBO 1</v>
          </cell>
          <cell r="H465" t="str">
            <v>LBO 2</v>
          </cell>
          <cell r="I465" t="str">
            <v>LBO 3</v>
          </cell>
          <cell r="K465" t="str">
            <v>LBO 1</v>
          </cell>
        </row>
        <row r="467">
          <cell r="A467" t="str">
            <v>Sources of Funds</v>
          </cell>
        </row>
        <row r="468">
          <cell r="A468" t="str">
            <v xml:space="preserve">  Excess Cash</v>
          </cell>
          <cell r="C468" t="str">
            <v>don't delete</v>
          </cell>
          <cell r="D468">
            <v>0</v>
          </cell>
          <cell r="E468">
            <v>0</v>
          </cell>
          <cell r="F468">
            <v>0</v>
          </cell>
          <cell r="G468">
            <v>0</v>
          </cell>
          <cell r="H468">
            <v>0</v>
          </cell>
          <cell r="I468">
            <v>0</v>
          </cell>
          <cell r="K468">
            <v>0</v>
          </cell>
        </row>
        <row r="469">
          <cell r="A469" t="str">
            <v xml:space="preserve">  New Revolver</v>
          </cell>
          <cell r="C469" t="str">
            <v>don't delete</v>
          </cell>
          <cell r="D469">
            <v>0</v>
          </cell>
          <cell r="E469">
            <v>0</v>
          </cell>
          <cell r="F469">
            <v>0</v>
          </cell>
          <cell r="G469">
            <v>0</v>
          </cell>
          <cell r="H469">
            <v>0</v>
          </cell>
          <cell r="I469">
            <v>0</v>
          </cell>
          <cell r="K469">
            <v>0</v>
          </cell>
        </row>
        <row r="470">
          <cell r="A470" t="str">
            <v xml:space="preserve">  New Term Loan</v>
          </cell>
          <cell r="C470" t="str">
            <v>don't delete</v>
          </cell>
          <cell r="D470">
            <v>0</v>
          </cell>
          <cell r="E470">
            <v>30</v>
          </cell>
          <cell r="F470">
            <v>0</v>
          </cell>
          <cell r="G470">
            <v>15</v>
          </cell>
          <cell r="H470">
            <v>0</v>
          </cell>
          <cell r="I470">
            <v>0</v>
          </cell>
          <cell r="K470">
            <v>15</v>
          </cell>
        </row>
        <row r="471">
          <cell r="A471" t="str">
            <v xml:space="preserve">  New Sr. Sub. Notes</v>
          </cell>
          <cell r="C471" t="str">
            <v>don't delete</v>
          </cell>
          <cell r="D471">
            <v>0</v>
          </cell>
          <cell r="E471">
            <v>70</v>
          </cell>
          <cell r="F471">
            <v>100</v>
          </cell>
          <cell r="G471">
            <v>100</v>
          </cell>
          <cell r="H471">
            <v>125</v>
          </cell>
          <cell r="I471">
            <v>125</v>
          </cell>
          <cell r="K471">
            <v>100</v>
          </cell>
        </row>
        <row r="472">
          <cell r="A472" t="str">
            <v xml:space="preserve">  New Common</v>
          </cell>
          <cell r="C472" t="str">
            <v>don't delete</v>
          </cell>
          <cell r="D472">
            <v>0</v>
          </cell>
          <cell r="E472">
            <v>0</v>
          </cell>
          <cell r="F472">
            <v>0</v>
          </cell>
          <cell r="G472">
            <v>109.5</v>
          </cell>
          <cell r="H472">
            <v>99.875</v>
          </cell>
          <cell r="I472">
            <v>99.875</v>
          </cell>
          <cell r="K472">
            <v>109.5</v>
          </cell>
        </row>
        <row r="473">
          <cell r="D473" t="str">
            <v>------</v>
          </cell>
          <cell r="E473" t="str">
            <v>------</v>
          </cell>
          <cell r="F473" t="str">
            <v>------</v>
          </cell>
          <cell r="G473" t="str">
            <v>------</v>
          </cell>
          <cell r="H473" t="str">
            <v>------</v>
          </cell>
          <cell r="I473" t="str">
            <v>------</v>
          </cell>
          <cell r="K473" t="str">
            <v>------</v>
          </cell>
        </row>
        <row r="474">
          <cell r="A474" t="str">
            <v xml:space="preserve">  Total Sources</v>
          </cell>
          <cell r="D474">
            <v>0</v>
          </cell>
          <cell r="E474">
            <v>100</v>
          </cell>
          <cell r="F474">
            <v>100</v>
          </cell>
          <cell r="G474">
            <v>224.5</v>
          </cell>
          <cell r="H474">
            <v>224.875</v>
          </cell>
          <cell r="I474">
            <v>224.875</v>
          </cell>
          <cell r="K474">
            <v>224.5</v>
          </cell>
        </row>
        <row r="476">
          <cell r="A476" t="str">
            <v>Uses of Funds</v>
          </cell>
        </row>
        <row r="477">
          <cell r="A477" t="str">
            <v xml:space="preserve">  Fund Cash Blc.</v>
          </cell>
          <cell r="C477" t="str">
            <v>don't delete</v>
          </cell>
          <cell r="D477">
            <v>0</v>
          </cell>
          <cell r="E477">
            <v>10</v>
          </cell>
          <cell r="F477">
            <v>10</v>
          </cell>
          <cell r="G477">
            <v>10</v>
          </cell>
          <cell r="H477">
            <v>10</v>
          </cell>
          <cell r="I477">
            <v>10</v>
          </cell>
          <cell r="K477">
            <v>10</v>
          </cell>
        </row>
        <row r="478">
          <cell r="A478" t="str">
            <v xml:space="preserve">  Repay Revolver</v>
          </cell>
          <cell r="C478" t="str">
            <v>don't delete</v>
          </cell>
          <cell r="D478">
            <v>0</v>
          </cell>
          <cell r="E478">
            <v>87.15</v>
          </cell>
          <cell r="F478">
            <v>87</v>
          </cell>
          <cell r="G478">
            <v>89.5</v>
          </cell>
          <cell r="H478">
            <v>89.5</v>
          </cell>
          <cell r="I478">
            <v>89.5</v>
          </cell>
          <cell r="K478">
            <v>89.5</v>
          </cell>
        </row>
        <row r="479">
          <cell r="A479" t="str">
            <v xml:space="preserve">  Repay Term Loan</v>
          </cell>
          <cell r="C479" t="str">
            <v>don't delete</v>
          </cell>
          <cell r="D479">
            <v>0</v>
          </cell>
          <cell r="E479">
            <v>0</v>
          </cell>
          <cell r="F479">
            <v>0</v>
          </cell>
          <cell r="G479">
            <v>0</v>
          </cell>
          <cell r="H479">
            <v>0</v>
          </cell>
          <cell r="I479">
            <v>0</v>
          </cell>
          <cell r="K479">
            <v>0</v>
          </cell>
        </row>
        <row r="480">
          <cell r="A480" t="str">
            <v xml:space="preserve">  Repay Sr. Sub. Notes</v>
          </cell>
          <cell r="C480" t="str">
            <v>don't delete</v>
          </cell>
          <cell r="D480">
            <v>0</v>
          </cell>
          <cell r="E480">
            <v>0</v>
          </cell>
          <cell r="F480">
            <v>0</v>
          </cell>
          <cell r="G480">
            <v>0</v>
          </cell>
          <cell r="H480">
            <v>0</v>
          </cell>
          <cell r="I480">
            <v>0</v>
          </cell>
          <cell r="K480">
            <v>0</v>
          </cell>
        </row>
        <row r="481">
          <cell r="A481" t="str">
            <v xml:space="preserve">  Equity Purch. Price</v>
          </cell>
          <cell r="C481" t="str">
            <v>don't delete</v>
          </cell>
          <cell r="D481">
            <v>0</v>
          </cell>
          <cell r="E481">
            <v>0</v>
          </cell>
          <cell r="F481">
            <v>0</v>
          </cell>
          <cell r="G481">
            <v>121.625</v>
          </cell>
          <cell r="H481">
            <v>121.625</v>
          </cell>
          <cell r="I481">
            <v>121.625</v>
          </cell>
          <cell r="K481">
            <v>121.625</v>
          </cell>
        </row>
        <row r="482">
          <cell r="A482" t="str">
            <v xml:space="preserve">  Term Loan Fee</v>
          </cell>
          <cell r="C482" t="str">
            <v>don't delete</v>
          </cell>
          <cell r="D482">
            <v>0</v>
          </cell>
          <cell r="E482">
            <v>0.75</v>
          </cell>
          <cell r="F482">
            <v>0</v>
          </cell>
          <cell r="G482">
            <v>0.375</v>
          </cell>
          <cell r="H482">
            <v>0</v>
          </cell>
          <cell r="I482">
            <v>0</v>
          </cell>
          <cell r="K482">
            <v>0.375</v>
          </cell>
        </row>
        <row r="483">
          <cell r="A483" t="str">
            <v xml:space="preserve">  Sr. Sub. Fee</v>
          </cell>
          <cell r="C483" t="str">
            <v>don't delete</v>
          </cell>
          <cell r="D483">
            <v>0</v>
          </cell>
          <cell r="E483">
            <v>2.1</v>
          </cell>
          <cell r="F483">
            <v>3</v>
          </cell>
          <cell r="G483">
            <v>3</v>
          </cell>
          <cell r="H483">
            <v>3.75</v>
          </cell>
          <cell r="I483">
            <v>3.75</v>
          </cell>
          <cell r="K483">
            <v>3</v>
          </cell>
        </row>
        <row r="484">
          <cell r="D484" t="str">
            <v>------</v>
          </cell>
          <cell r="E484" t="str">
            <v>------</v>
          </cell>
          <cell r="F484" t="str">
            <v>------</v>
          </cell>
          <cell r="G484" t="str">
            <v>------</v>
          </cell>
          <cell r="H484" t="str">
            <v>------</v>
          </cell>
          <cell r="I484" t="str">
            <v>------</v>
          </cell>
          <cell r="K484" t="str">
            <v>------</v>
          </cell>
        </row>
        <row r="485">
          <cell r="A485" t="str">
            <v xml:space="preserve">  Total Uses</v>
          </cell>
          <cell r="D485">
            <v>0</v>
          </cell>
          <cell r="E485">
            <v>100</v>
          </cell>
          <cell r="F485">
            <v>100</v>
          </cell>
          <cell r="G485">
            <v>224.5</v>
          </cell>
          <cell r="H485">
            <v>224.875</v>
          </cell>
          <cell r="I485">
            <v>224.875</v>
          </cell>
          <cell r="K485">
            <v>224.5</v>
          </cell>
        </row>
        <row r="487">
          <cell r="A487" t="str">
            <v>Check</v>
          </cell>
          <cell r="D487">
            <v>0</v>
          </cell>
          <cell r="E487">
            <v>0</v>
          </cell>
          <cell r="F487">
            <v>0</v>
          </cell>
          <cell r="G487">
            <v>0</v>
          </cell>
          <cell r="H487">
            <v>0</v>
          </cell>
          <cell r="I487">
            <v>0</v>
          </cell>
          <cell r="K487">
            <v>0</v>
          </cell>
        </row>
        <row r="489">
          <cell r="A489" t="str">
            <v>Triggers</v>
          </cell>
        </row>
        <row r="490">
          <cell r="A490" t="str">
            <v xml:space="preserve">  LBO?</v>
          </cell>
          <cell r="D490">
            <v>0</v>
          </cell>
          <cell r="E490">
            <v>0</v>
          </cell>
          <cell r="F490">
            <v>0</v>
          </cell>
          <cell r="G490">
            <v>1</v>
          </cell>
          <cell r="H490">
            <v>1</v>
          </cell>
          <cell r="I490">
            <v>1</v>
          </cell>
          <cell r="K490">
            <v>1</v>
          </cell>
        </row>
        <row r="491">
          <cell r="A491" t="str">
            <v xml:space="preserve">  Premium</v>
          </cell>
          <cell r="D491">
            <v>2.5000000000000001E-2</v>
          </cell>
          <cell r="E491">
            <v>2.5000000000000001E-2</v>
          </cell>
          <cell r="F491">
            <v>2.5000000000000001E-2</v>
          </cell>
          <cell r="G491">
            <v>0.25</v>
          </cell>
          <cell r="H491">
            <v>0.25</v>
          </cell>
          <cell r="I491">
            <v>0.25</v>
          </cell>
          <cell r="K491">
            <v>0.25</v>
          </cell>
        </row>
        <row r="492">
          <cell r="A492" t="str">
            <v xml:space="preserve">  Term Loan Financing Fee</v>
          </cell>
          <cell r="D492">
            <v>2.5000000000000001E-2</v>
          </cell>
          <cell r="E492">
            <v>2.5000000000000001E-2</v>
          </cell>
          <cell r="F492">
            <v>2.5000000000000001E-2</v>
          </cell>
          <cell r="G492">
            <v>2.5000000000000001E-2</v>
          </cell>
          <cell r="H492">
            <v>2.5000000000000001E-2</v>
          </cell>
          <cell r="I492">
            <v>2.5000000000000001E-2</v>
          </cell>
          <cell r="K492">
            <v>2.5000000000000001E-2</v>
          </cell>
        </row>
        <row r="493">
          <cell r="A493" t="str">
            <v xml:space="preserve">  Sr. Subs. Financing Fee</v>
          </cell>
          <cell r="D493">
            <v>0.03</v>
          </cell>
          <cell r="E493">
            <v>0.03</v>
          </cell>
          <cell r="F493">
            <v>0.03</v>
          </cell>
          <cell r="G493">
            <v>0.03</v>
          </cell>
          <cell r="H493">
            <v>0.03</v>
          </cell>
          <cell r="I493">
            <v>0.03</v>
          </cell>
          <cell r="K493">
            <v>0.03</v>
          </cell>
        </row>
        <row r="494">
          <cell r="A494" t="str">
            <v xml:space="preserve">  Term Loan Rate</v>
          </cell>
          <cell r="D494">
            <v>8.5000000000000006E-2</v>
          </cell>
          <cell r="E494">
            <v>8.5000000000000006E-2</v>
          </cell>
          <cell r="F494">
            <v>8.5000000000000006E-2</v>
          </cell>
          <cell r="G494">
            <v>0.09</v>
          </cell>
          <cell r="H494">
            <v>0.09</v>
          </cell>
          <cell r="I494">
            <v>0.09</v>
          </cell>
          <cell r="K494">
            <v>0.09</v>
          </cell>
        </row>
        <row r="495">
          <cell r="A495" t="str">
            <v xml:space="preserve">  Sr. Subs. Coupon</v>
          </cell>
          <cell r="D495">
            <v>0.11</v>
          </cell>
          <cell r="E495">
            <v>0.11</v>
          </cell>
          <cell r="F495">
            <v>0.115</v>
          </cell>
          <cell r="G495">
            <v>0.125</v>
          </cell>
          <cell r="H495">
            <v>0.125</v>
          </cell>
          <cell r="I495">
            <v>0.125</v>
          </cell>
          <cell r="K495">
            <v>0.125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2)"/>
      <sheetName val="SUMMARY HISTORY"/>
      <sheetName val="Model - Lev and Unlv Betas"/>
      <sheetName val="Betas"/>
      <sheetName val="WACC Calculation "/>
      <sheetName val="EBITDA Analysis"/>
      <sheetName val="Margin Analysis"/>
      <sheetName val="Sales Variances"/>
      <sheetName val="Value Analysis w Bal Sheet"/>
      <sheetName val="Value Analysis - Sensitivities"/>
      <sheetName val="DCF "/>
      <sheetName val="DCF growth"/>
      <sheetName val="DCF growth (2)"/>
      <sheetName val="Public Mult"/>
      <sheetName val="Public Comp"/>
      <sheetName val="Acquired Assets"/>
      <sheetName val="Assembled Work Force"/>
      <sheetName val="Customer Relationships"/>
      <sheetName val="Enterprise Value"/>
      <sheetName val="Trade Name - Cap Method"/>
      <sheetName val="Software"/>
      <sheetName val="Customers"/>
      <sheetName val="TRX"/>
      <sheetName val="model"/>
      <sheetName val="Index"/>
    </sheetNames>
    <sheetDataSet>
      <sheetData sheetId="0" refreshError="1"/>
      <sheetData sheetId="1">
        <row r="22">
          <cell r="J22">
            <v>2448</v>
          </cell>
        </row>
      </sheetData>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s"/>
      <sheetName val="Basic"/>
      <sheetName val="Summary"/>
      <sheetName val="New Perf Update"/>
      <sheetName val="Perf Update"/>
      <sheetName val="Debt Sched"/>
      <sheetName val="Credit Migration"/>
      <sheetName val="Earnings Table"/>
      <sheetName val="Macros"/>
      <sheetName val="SCOOPS - Bal"/>
      <sheetName val="SCOOPS - P&amp;L"/>
      <sheetName val="Tables"/>
      <sheetName val="Lenzing - LBO Model"/>
      <sheetName val="SCO3"/>
      <sheetName val="Ypso Group Stat Report"/>
      <sheetName val="Instrux"/>
      <sheetName val="Reference Tables"/>
      <sheetName val="Moody's Diversity score"/>
      <sheetName val="Drop Downs"/>
      <sheetName val="New_Perf_Update"/>
      <sheetName val="Perf_Update"/>
      <sheetName val="Debt_Sched"/>
      <sheetName val="Credit_Migration"/>
      <sheetName val="Earnings_Table"/>
      <sheetName val="SCOOPS_-_Bal"/>
      <sheetName val="SCOOPS_-_P&amp;L"/>
      <sheetName val="Lenzing_-_LBO_Model"/>
      <sheetName val="Ypso_Group_Stat_Report"/>
      <sheetName val="Reference_Tables"/>
      <sheetName val="Moody's_Diversity_score"/>
      <sheetName val="Diversity Sco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ummary-96"/>
      <sheetName val="ROA 96 "/>
      <sheetName val="ROA 97"/>
      <sheetName val="Sheet1"/>
      <sheetName val="Sheet2"/>
      <sheetName val="Sheet3"/>
      <sheetName val="JE"/>
      <sheetName val="Annahmen"/>
    </sheetNames>
    <sheetDataSet>
      <sheetData sheetId="0" refreshError="1">
        <row r="13">
          <cell r="B13" t="str">
            <v>Net Sales - Per Client's Projections</v>
          </cell>
          <cell r="C13">
            <v>230777.13500000001</v>
          </cell>
          <cell r="E13">
            <v>230777.13500000001</v>
          </cell>
          <cell r="G13">
            <v>1838030</v>
          </cell>
          <cell r="I13">
            <v>1947220</v>
          </cell>
          <cell r="K13">
            <v>1420911</v>
          </cell>
          <cell r="M13">
            <v>1387414</v>
          </cell>
          <cell r="O13">
            <v>1444993</v>
          </cell>
          <cell r="Q13">
            <v>1568620</v>
          </cell>
          <cell r="S13">
            <v>1679471</v>
          </cell>
          <cell r="U13">
            <v>1796493</v>
          </cell>
          <cell r="W13">
            <v>1916522</v>
          </cell>
          <cell r="Y13">
            <v>2030377</v>
          </cell>
          <cell r="AA13">
            <v>2140052</v>
          </cell>
          <cell r="AC13">
            <v>2257147</v>
          </cell>
          <cell r="AE13">
            <v>2370312</v>
          </cell>
          <cell r="AG13">
            <v>2479854</v>
          </cell>
          <cell r="AI13">
            <v>2596010</v>
          </cell>
        </row>
        <row r="15">
          <cell r="B15" t="str">
            <v>Annual Sales Growth Rate - Per Client's Projections</v>
          </cell>
          <cell r="C15" t="str">
            <v>n/a</v>
          </cell>
          <cell r="E15">
            <v>0</v>
          </cell>
          <cell r="G15" t="str">
            <v>n/a</v>
          </cell>
          <cell r="I15">
            <v>5.9405994461461553E-2</v>
          </cell>
          <cell r="M15">
            <v>-2.3574312536112418E-2</v>
          </cell>
          <cell r="O15">
            <v>4.1500950689556282E-2</v>
          </cell>
          <cell r="Q15">
            <v>8.5555431756416889E-2</v>
          </cell>
          <cell r="S15">
            <v>7.0667848172278891E-2</v>
          </cell>
          <cell r="U15">
            <v>6.967789262214108E-2</v>
          </cell>
          <cell r="W15">
            <v>6.6812951678631549E-2</v>
          </cell>
          <cell r="Y15">
            <v>5.9407092639687908E-2</v>
          </cell>
          <cell r="AA15">
            <v>5.4017061856000081E-2</v>
          </cell>
          <cell r="AC15">
            <v>5.4715960172930345E-2</v>
          </cell>
          <cell r="AE15">
            <v>5.0136300382739751E-2</v>
          </cell>
          <cell r="AG15">
            <v>4.6214169273918415E-2</v>
          </cell>
          <cell r="AI15">
            <v>4.6839854281744087E-2</v>
          </cell>
        </row>
        <row r="16">
          <cell r="B16" t="str">
            <v>Compound Annual Sales Growth Rate from 1993</v>
          </cell>
          <cell r="C16" t="str">
            <v>n/a</v>
          </cell>
          <cell r="E16">
            <v>0</v>
          </cell>
          <cell r="G16" t="str">
            <v>n/a</v>
          </cell>
          <cell r="I16">
            <v>5.9405994461461553E-2</v>
          </cell>
          <cell r="M16">
            <v>-2.3574312536112418E-2</v>
          </cell>
          <cell r="O16">
            <v>8.4385364370713756E-3</v>
          </cell>
          <cell r="Q16">
            <v>3.351541177544437E-2</v>
          </cell>
          <cell r="S16">
            <v>4.2680876124043587E-2</v>
          </cell>
          <cell r="U16">
            <v>4.8025212332724498E-2</v>
          </cell>
          <cell r="W16">
            <v>5.113336607765695E-2</v>
          </cell>
          <cell r="Y16">
            <v>5.2311359119681766E-2</v>
          </cell>
          <cell r="AA16">
            <v>5.2524420915166958E-2</v>
          </cell>
          <cell r="AC16">
            <v>5.2767700230557546E-2</v>
          </cell>
          <cell r="AE16">
            <v>5.2504263802330309E-2</v>
          </cell>
          <cell r="AG16">
            <v>5.1930877722867086E-2</v>
          </cell>
          <cell r="AI16">
            <v>5.1505681776583323E-2</v>
          </cell>
        </row>
        <row r="18">
          <cell r="B18" t="str">
            <v>PW Adjusted Net Sales (1)</v>
          </cell>
          <cell r="Q18">
            <v>1568620</v>
          </cell>
          <cell r="S18">
            <v>1679471</v>
          </cell>
          <cell r="U18">
            <v>1796493</v>
          </cell>
          <cell r="W18">
            <v>1916522</v>
          </cell>
          <cell r="Y18">
            <v>2030377</v>
          </cell>
          <cell r="AA18">
            <v>2140052</v>
          </cell>
          <cell r="AC18">
            <v>2257147</v>
          </cell>
          <cell r="AE18">
            <v>2370312</v>
          </cell>
          <cell r="AG18">
            <v>2479854</v>
          </cell>
          <cell r="AI18">
            <v>2596010</v>
          </cell>
        </row>
        <row r="20">
          <cell r="B20" t="str">
            <v>PW Adjusted Sales Growth Rate</v>
          </cell>
          <cell r="Q20">
            <v>8.5555431756416889E-2</v>
          </cell>
          <cell r="S20">
            <v>7.0667848172278891E-2</v>
          </cell>
          <cell r="U20">
            <v>6.967789262214108E-2</v>
          </cell>
          <cell r="W20">
            <v>6.6812951678631549E-2</v>
          </cell>
          <cell r="Y20">
            <v>5.9407092639687908E-2</v>
          </cell>
          <cell r="AA20">
            <v>5.4017061856000081E-2</v>
          </cell>
          <cell r="AC20">
            <v>5.4715960172930345E-2</v>
          </cell>
          <cell r="AE20">
            <v>5.0136300382739751E-2</v>
          </cell>
          <cell r="AG20">
            <v>4.6214169273918415E-2</v>
          </cell>
          <cell r="AI20">
            <v>4.6839854281744087E-2</v>
          </cell>
        </row>
        <row r="22">
          <cell r="B22" t="str">
            <v>Operating Margin (EBIT/Adjusted Sales)</v>
          </cell>
        </row>
        <row r="23">
          <cell r="B23" t="str">
            <v xml:space="preserve">   - Per Client's Projections (before OH)</v>
          </cell>
          <cell r="K23">
            <v>0.11358698750308781</v>
          </cell>
          <cell r="M23">
            <v>0.13223522322825054</v>
          </cell>
          <cell r="O23">
            <v>0.11749999999999999</v>
          </cell>
          <cell r="Q23">
            <v>0.14199999999999999</v>
          </cell>
          <cell r="S23">
            <v>0.14000000000000001</v>
          </cell>
          <cell r="U23">
            <v>0.13800000000000001</v>
          </cell>
          <cell r="W23">
            <v>0.13600000000000001</v>
          </cell>
          <cell r="Y23">
            <v>0.14099999999999999</v>
          </cell>
          <cell r="AA23">
            <v>0.14199999999999999</v>
          </cell>
          <cell r="AC23">
            <v>0.14099999999999999</v>
          </cell>
          <cell r="AE23">
            <v>0.14099999999999999</v>
          </cell>
          <cell r="AG23">
            <v>0.14000000000000001</v>
          </cell>
          <cell r="AI23">
            <v>0.14000000000000001</v>
          </cell>
        </row>
        <row r="25">
          <cell r="B25" t="str">
            <v>PW Adjusted EBIT/Adjusted Sales</v>
          </cell>
          <cell r="Q25">
            <v>0.14199999999999999</v>
          </cell>
          <cell r="S25">
            <v>0.14000000000000001</v>
          </cell>
          <cell r="U25">
            <v>0.13800000000000001</v>
          </cell>
          <cell r="W25">
            <v>0.13600000000000001</v>
          </cell>
          <cell r="Y25">
            <v>0.14099999999999999</v>
          </cell>
          <cell r="AA25">
            <v>0.14099999999999999</v>
          </cell>
          <cell r="AC25">
            <v>0.14099999999999999</v>
          </cell>
        </row>
        <row r="26">
          <cell r="K26" t="str">
            <v xml:space="preserve"> </v>
          </cell>
        </row>
        <row r="27">
          <cell r="B27" t="str">
            <v>Operating Income (EBIT)</v>
          </cell>
          <cell r="C27" t="e">
            <v>#REF!</v>
          </cell>
          <cell r="E27" t="e">
            <v>#REF!</v>
          </cell>
          <cell r="G27">
            <v>386780</v>
          </cell>
          <cell r="I27">
            <v>421550</v>
          </cell>
          <cell r="K27">
            <v>161397</v>
          </cell>
          <cell r="M27">
            <v>183465</v>
          </cell>
          <cell r="O27">
            <v>169747</v>
          </cell>
          <cell r="Q27">
            <v>223098</v>
          </cell>
          <cell r="S27">
            <v>235027</v>
          </cell>
          <cell r="U27">
            <v>247821</v>
          </cell>
          <cell r="W27">
            <v>260981</v>
          </cell>
          <cell r="Y27">
            <v>285404</v>
          </cell>
          <cell r="AA27">
            <v>304268</v>
          </cell>
          <cell r="AC27">
            <v>318055</v>
          </cell>
          <cell r="AE27">
            <v>333106</v>
          </cell>
          <cell r="AG27">
            <v>348093</v>
          </cell>
          <cell r="AI27">
            <v>364364</v>
          </cell>
        </row>
        <row r="28">
          <cell r="B28" t="str">
            <v>less:  Corporate Overhead (2)</v>
          </cell>
          <cell r="K28">
            <v>-14209.11</v>
          </cell>
          <cell r="M28">
            <v>-15261.553999999998</v>
          </cell>
          <cell r="O28">
            <v>-24564.881000000001</v>
          </cell>
          <cell r="Q28">
            <v>-28235</v>
          </cell>
          <cell r="S28">
            <v>-50384</v>
          </cell>
          <cell r="U28">
            <v>-53895</v>
          </cell>
          <cell r="W28">
            <v>-57496</v>
          </cell>
          <cell r="Y28">
            <v>-60911</v>
          </cell>
          <cell r="AA28">
            <v>-64202</v>
          </cell>
          <cell r="AC28">
            <v>-67714</v>
          </cell>
          <cell r="AE28">
            <v>-71109</v>
          </cell>
          <cell r="AG28">
            <v>-74396</v>
          </cell>
          <cell r="AI28">
            <v>-77880</v>
          </cell>
        </row>
        <row r="29">
          <cell r="B29" t="str">
            <v>Adjusted EBIT - After Corporate Overhead Expense</v>
          </cell>
          <cell r="K29">
            <v>147187.89000000001</v>
          </cell>
          <cell r="M29">
            <v>168203.446</v>
          </cell>
          <cell r="O29">
            <v>145182.11900000001</v>
          </cell>
          <cell r="Q29">
            <v>194863</v>
          </cell>
          <cell r="S29">
            <v>184643</v>
          </cell>
          <cell r="U29">
            <v>193926</v>
          </cell>
          <cell r="W29">
            <v>203485</v>
          </cell>
          <cell r="Y29">
            <v>224493</v>
          </cell>
          <cell r="AA29">
            <v>240066</v>
          </cell>
          <cell r="AC29">
            <v>250341</v>
          </cell>
          <cell r="AE29">
            <v>261997</v>
          </cell>
          <cell r="AG29">
            <v>273697</v>
          </cell>
          <cell r="AI29">
            <v>286484</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rectory"/>
      <sheetName val="Selection Pool"/>
      <sheetName val="Assumptions"/>
      <sheetName val="Log"/>
      <sheetName val="Overall Review"/>
      <sheetName val="Select Review"/>
      <sheetName val="Layered Review"/>
      <sheetName val="Pitch Summary"/>
      <sheetName val="C&amp;B - Current FTE"/>
      <sheetName val="C&amp;B - Adds and Subtractions"/>
      <sheetName val="C&amp;B - Other"/>
      <sheetName val="Current FTE Comp Calcs"/>
      <sheetName val="Add Subtract FTE Comp Calcs"/>
      <sheetName val="Full C&amp;B Calc"/>
      <sheetName val="C&amp;B - Headcount Summary"/>
      <sheetName val="Travel"/>
      <sheetName val="Outside Services"/>
      <sheetName val="Subscriptions"/>
      <sheetName val="Consulting Fees"/>
      <sheetName val="Outside Legal Expense"/>
      <sheetName val="GENPACT"/>
      <sheetName val="Other Services &amp; Office Expense"/>
      <sheetName val="Promotional Events"/>
      <sheetName val="Charitable Contributions"/>
      <sheetName val="Other Expense"/>
      <sheetName val="FMP"/>
      <sheetName val="ECLP-RMP"/>
      <sheetName val="Risk Assessment"/>
      <sheetName val="Non COE Assessments"/>
      <sheetName val="COE Assessments"/>
      <sheetName val="Stretch"/>
      <sheetName val="Library"/>
      <sheetName val="OutputStage"/>
      <sheetName val="Output - Headcount"/>
      <sheetName val="Output - Expense"/>
      <sheetName val="Detail Review"/>
      <sheetName val="Output - Stretch"/>
      <sheetName val="Output - C&amp;B"/>
      <sheetName val="Output - C&amp;B Stretch"/>
      <sheetName val="Hyperion"/>
      <sheetName val="Hyperion - Tie Out"/>
      <sheetName val="Hyperion - Assessment"/>
      <sheetName val="Notes-Follow Ups"/>
    </sheetNames>
    <sheetDataSet>
      <sheetData sheetId="0"/>
      <sheetData sheetId="1"/>
      <sheetData sheetId="2">
        <row r="11">
          <cell r="E11">
            <v>0</v>
          </cell>
          <cell r="F11">
            <v>7.0000000000000007E-2</v>
          </cell>
          <cell r="G11">
            <v>0.05</v>
          </cell>
          <cell r="H11">
            <v>0.24</v>
          </cell>
          <cell r="I11">
            <v>0</v>
          </cell>
          <cell r="J11">
            <v>0.24</v>
          </cell>
          <cell r="K11">
            <v>0.05</v>
          </cell>
          <cell r="L11">
            <v>0.12</v>
          </cell>
          <cell r="M11">
            <v>490</v>
          </cell>
        </row>
        <row r="12">
          <cell r="E12">
            <v>3.5000000000000003E-2</v>
          </cell>
          <cell r="F12">
            <v>0.24</v>
          </cell>
          <cell r="G12">
            <v>0.05</v>
          </cell>
          <cell r="H12">
            <v>0.24</v>
          </cell>
          <cell r="I12">
            <v>-4.9000000000000002E-2</v>
          </cell>
          <cell r="J12">
            <v>0.24</v>
          </cell>
          <cell r="K12">
            <v>0.05</v>
          </cell>
          <cell r="L12">
            <v>0.12</v>
          </cell>
          <cell r="M12">
            <v>647</v>
          </cell>
        </row>
        <row r="13">
          <cell r="E13">
            <v>3.5000000000000003E-2</v>
          </cell>
          <cell r="F13">
            <v>0.24</v>
          </cell>
          <cell r="G13">
            <v>0.05</v>
          </cell>
          <cell r="H13">
            <v>0.24</v>
          </cell>
          <cell r="I13">
            <v>-4.9000000000000002E-2</v>
          </cell>
          <cell r="J13">
            <v>0.24</v>
          </cell>
          <cell r="K13">
            <v>0.05</v>
          </cell>
          <cell r="L13">
            <v>0.12</v>
          </cell>
          <cell r="M13">
            <v>693</v>
          </cell>
        </row>
        <row r="14">
          <cell r="E14">
            <v>3.5000000000000003E-2</v>
          </cell>
          <cell r="F14">
            <v>0.24</v>
          </cell>
          <cell r="G14">
            <v>0.05</v>
          </cell>
          <cell r="H14">
            <v>0.24</v>
          </cell>
          <cell r="I14">
            <v>-4.9000000000000002E-2</v>
          </cell>
          <cell r="J14">
            <v>0.24</v>
          </cell>
          <cell r="K14">
            <v>0.05</v>
          </cell>
          <cell r="L14">
            <v>0.12</v>
          </cell>
          <cell r="M14">
            <v>886</v>
          </cell>
        </row>
        <row r="15">
          <cell r="E15">
            <v>2.6250000000000002E-2</v>
          </cell>
          <cell r="F15">
            <v>0.19750000000000001</v>
          </cell>
          <cell r="G15">
            <v>0.05</v>
          </cell>
          <cell r="H15">
            <v>0.24</v>
          </cell>
          <cell r="I15">
            <v>-3.6750000000000005E-2</v>
          </cell>
          <cell r="J15">
            <v>0.24</v>
          </cell>
          <cell r="K15">
            <v>0.05</v>
          </cell>
          <cell r="L15">
            <v>0.12</v>
          </cell>
        </row>
        <row r="16">
          <cell r="E16">
            <v>0</v>
          </cell>
          <cell r="F16">
            <v>0.24</v>
          </cell>
          <cell r="G16">
            <v>0.05</v>
          </cell>
          <cell r="H16">
            <v>0.24</v>
          </cell>
          <cell r="I16">
            <v>6.0000000000000001E-3</v>
          </cell>
          <cell r="J16">
            <v>0.24</v>
          </cell>
          <cell r="K16">
            <v>0.05</v>
          </cell>
          <cell r="L16">
            <v>0.12</v>
          </cell>
          <cell r="M16">
            <v>515</v>
          </cell>
        </row>
        <row r="17">
          <cell r="E17">
            <v>3.5000000000000003E-2</v>
          </cell>
          <cell r="F17">
            <v>0.24</v>
          </cell>
          <cell r="G17">
            <v>0.05</v>
          </cell>
          <cell r="H17">
            <v>0.24</v>
          </cell>
          <cell r="I17">
            <v>6.0000000000000001E-3</v>
          </cell>
          <cell r="J17">
            <v>0.24</v>
          </cell>
          <cell r="K17">
            <v>0.05</v>
          </cell>
          <cell r="L17">
            <v>0.12</v>
          </cell>
          <cell r="M17">
            <v>679</v>
          </cell>
        </row>
        <row r="18">
          <cell r="E18">
            <v>3.5000000000000003E-2</v>
          </cell>
          <cell r="F18">
            <v>0.24</v>
          </cell>
          <cell r="G18">
            <v>0.05</v>
          </cell>
          <cell r="H18">
            <v>0.24</v>
          </cell>
          <cell r="I18">
            <v>6.0000000000000001E-3</v>
          </cell>
          <cell r="J18">
            <v>0.24</v>
          </cell>
          <cell r="K18">
            <v>0.05</v>
          </cell>
          <cell r="L18">
            <v>0.12</v>
          </cell>
          <cell r="M18">
            <v>728</v>
          </cell>
        </row>
        <row r="19">
          <cell r="E19">
            <v>3.5000000000000003E-2</v>
          </cell>
          <cell r="F19">
            <v>0.24</v>
          </cell>
          <cell r="G19">
            <v>0.05</v>
          </cell>
          <cell r="H19">
            <v>0.24</v>
          </cell>
          <cell r="I19">
            <v>6.0000000000000001E-3</v>
          </cell>
          <cell r="J19">
            <v>0.24</v>
          </cell>
          <cell r="K19">
            <v>0.05</v>
          </cell>
          <cell r="L19">
            <v>0.12</v>
          </cell>
          <cell r="M19">
            <v>931</v>
          </cell>
        </row>
        <row r="20">
          <cell r="E20">
            <v>2.6250000000000002E-2</v>
          </cell>
          <cell r="F20">
            <v>0.24</v>
          </cell>
          <cell r="G20">
            <v>0.05</v>
          </cell>
          <cell r="H20">
            <v>0.24</v>
          </cell>
          <cell r="I20">
            <v>6.0000000000000001E-3</v>
          </cell>
          <cell r="J20">
            <v>0.24</v>
          </cell>
          <cell r="K20">
            <v>0.05</v>
          </cell>
          <cell r="L20">
            <v>0.12</v>
          </cell>
        </row>
        <row r="21">
          <cell r="E21">
            <v>0</v>
          </cell>
          <cell r="F21">
            <v>0.24</v>
          </cell>
          <cell r="G21">
            <v>0.05</v>
          </cell>
          <cell r="H21">
            <v>0.24</v>
          </cell>
          <cell r="I21">
            <v>0</v>
          </cell>
          <cell r="J21">
            <v>0.24</v>
          </cell>
          <cell r="K21">
            <v>0.05</v>
          </cell>
          <cell r="L21">
            <v>0.12</v>
          </cell>
          <cell r="M21">
            <v>540</v>
          </cell>
        </row>
        <row r="22">
          <cell r="E22">
            <v>3.5000000000000003E-2</v>
          </cell>
          <cell r="F22">
            <v>0.24</v>
          </cell>
          <cell r="G22">
            <v>0.05</v>
          </cell>
          <cell r="H22">
            <v>0.24</v>
          </cell>
          <cell r="I22">
            <v>0</v>
          </cell>
          <cell r="J22">
            <v>0.24</v>
          </cell>
          <cell r="K22">
            <v>0.05</v>
          </cell>
          <cell r="L22">
            <v>0.12</v>
          </cell>
          <cell r="M22">
            <v>712.58268933539421</v>
          </cell>
        </row>
        <row r="23">
          <cell r="E23">
            <v>3.5000000000000003E-2</v>
          </cell>
          <cell r="F23">
            <v>0.24</v>
          </cell>
          <cell r="G23">
            <v>0.05</v>
          </cell>
          <cell r="H23">
            <v>0.24</v>
          </cell>
          <cell r="I23">
            <v>0</v>
          </cell>
          <cell r="J23">
            <v>0.24</v>
          </cell>
          <cell r="K23">
            <v>0.05</v>
          </cell>
          <cell r="L23">
            <v>0.12</v>
          </cell>
          <cell r="M23">
            <v>764</v>
          </cell>
        </row>
        <row r="24">
          <cell r="E24">
            <v>3.5000000000000003E-2</v>
          </cell>
          <cell r="F24">
            <v>0.24</v>
          </cell>
          <cell r="G24">
            <v>0.05</v>
          </cell>
          <cell r="H24">
            <v>0.24</v>
          </cell>
          <cell r="I24">
            <v>0</v>
          </cell>
          <cell r="J24">
            <v>0.24</v>
          </cell>
          <cell r="K24">
            <v>0.05</v>
          </cell>
          <cell r="L24">
            <v>0.12</v>
          </cell>
          <cell r="M24">
            <v>977</v>
          </cell>
        </row>
        <row r="25">
          <cell r="E25">
            <v>2.6250000000000002E-2</v>
          </cell>
          <cell r="F25">
            <v>0.24</v>
          </cell>
          <cell r="G25">
            <v>0.05</v>
          </cell>
          <cell r="H25">
            <v>0.24</v>
          </cell>
          <cell r="I25">
            <v>0</v>
          </cell>
          <cell r="J25">
            <v>0.24</v>
          </cell>
          <cell r="K25">
            <v>0.05</v>
          </cell>
          <cell r="L25">
            <v>0.12</v>
          </cell>
        </row>
        <row r="33">
          <cell r="E33">
            <v>2500</v>
          </cell>
          <cell r="F33">
            <v>1000</v>
          </cell>
          <cell r="G33">
            <v>1800</v>
          </cell>
        </row>
        <row r="34">
          <cell r="E34">
            <v>2500</v>
          </cell>
          <cell r="F34">
            <v>1000</v>
          </cell>
          <cell r="G34">
            <v>1800</v>
          </cell>
        </row>
        <row r="35">
          <cell r="E35">
            <v>2500</v>
          </cell>
          <cell r="F35">
            <v>1000</v>
          </cell>
          <cell r="G35">
            <v>1800</v>
          </cell>
        </row>
      </sheetData>
      <sheetData sheetId="3"/>
      <sheetData sheetId="4"/>
      <sheetData sheetId="5"/>
      <sheetData sheetId="6"/>
      <sheetData sheetId="7"/>
      <sheetData sheetId="8">
        <row r="20">
          <cell r="A20" t="str">
            <v>Garlinghouse, Scott J</v>
          </cell>
          <cell r="B20" t="str">
            <v>Sponsor Risk GEA U/W</v>
          </cell>
          <cell r="C20" t="str">
            <v>SVP</v>
          </cell>
          <cell r="D20" t="str">
            <v>TL</v>
          </cell>
          <cell r="E20">
            <v>0</v>
          </cell>
          <cell r="F20" t="str">
            <v>Headcount - Underwriting</v>
          </cell>
          <cell r="G20" t="str">
            <v>Front End</v>
          </cell>
          <cell r="H20" t="str">
            <v>Sponsor</v>
          </cell>
          <cell r="I20" t="str">
            <v>Risk</v>
          </cell>
          <cell r="J20" t="str">
            <v>GEA</v>
          </cell>
          <cell r="K20" t="str">
            <v>Underwriting</v>
          </cell>
          <cell r="L20">
            <v>1</v>
          </cell>
          <cell r="M20">
            <v>207000</v>
          </cell>
          <cell r="N20">
            <v>186300</v>
          </cell>
          <cell r="O20">
            <v>0</v>
          </cell>
          <cell r="P20">
            <v>0</v>
          </cell>
        </row>
        <row r="21">
          <cell r="A21" t="str">
            <v>Williams, Zachary</v>
          </cell>
          <cell r="B21" t="str">
            <v>Sponsor Risk GEA U/W</v>
          </cell>
          <cell r="C21" t="str">
            <v>BA</v>
          </cell>
          <cell r="D21" t="str">
            <v>U/W</v>
          </cell>
          <cell r="E21">
            <v>0</v>
          </cell>
          <cell r="F21" t="str">
            <v>Headcount - Underwriting</v>
          </cell>
          <cell r="G21" t="str">
            <v>Front End</v>
          </cell>
          <cell r="H21" t="str">
            <v>Sponsor</v>
          </cell>
          <cell r="I21" t="str">
            <v>Risk</v>
          </cell>
          <cell r="J21" t="str">
            <v>GEA</v>
          </cell>
          <cell r="K21" t="str">
            <v>Underwriting</v>
          </cell>
          <cell r="L21">
            <v>1</v>
          </cell>
          <cell r="M21">
            <v>71000</v>
          </cell>
          <cell r="N21">
            <v>7100</v>
          </cell>
          <cell r="O21">
            <v>0</v>
          </cell>
          <cell r="P21">
            <v>0</v>
          </cell>
        </row>
        <row r="22">
          <cell r="A22" t="str">
            <v>Jordan, Stephen</v>
          </cell>
          <cell r="B22" t="str">
            <v>Sponsor Risk GEA U/W</v>
          </cell>
          <cell r="C22" t="str">
            <v>BA</v>
          </cell>
          <cell r="D22" t="str">
            <v>U/W</v>
          </cell>
          <cell r="E22">
            <v>0</v>
          </cell>
          <cell r="F22" t="str">
            <v>Headcount - Underwriting</v>
          </cell>
          <cell r="G22" t="str">
            <v>Front End</v>
          </cell>
          <cell r="H22" t="str">
            <v>Sponsor</v>
          </cell>
          <cell r="I22" t="str">
            <v>Risk</v>
          </cell>
          <cell r="J22" t="str">
            <v>GEA</v>
          </cell>
          <cell r="K22" t="str">
            <v>Underwriting</v>
          </cell>
          <cell r="L22">
            <v>1</v>
          </cell>
          <cell r="M22">
            <v>74700</v>
          </cell>
          <cell r="N22">
            <v>7470</v>
          </cell>
          <cell r="O22">
            <v>0</v>
          </cell>
          <cell r="P22">
            <v>0</v>
          </cell>
        </row>
        <row r="23">
          <cell r="A23" t="str">
            <v>Jordan, Nicholas A</v>
          </cell>
          <cell r="B23" t="str">
            <v>Sponsor Risk GEA U/W</v>
          </cell>
          <cell r="C23" t="str">
            <v>AVP</v>
          </cell>
          <cell r="D23" t="str">
            <v>U/W</v>
          </cell>
          <cell r="E23">
            <v>0</v>
          </cell>
          <cell r="F23" t="str">
            <v>Headcount - Underwriting</v>
          </cell>
          <cell r="G23" t="str">
            <v>Front End</v>
          </cell>
          <cell r="H23" t="str">
            <v>Sponsor</v>
          </cell>
          <cell r="I23" t="str">
            <v>Risk</v>
          </cell>
          <cell r="J23" t="str">
            <v>GEA</v>
          </cell>
          <cell r="K23" t="str">
            <v>Underwriting</v>
          </cell>
          <cell r="L23">
            <v>1</v>
          </cell>
          <cell r="M23">
            <v>115000</v>
          </cell>
          <cell r="N23">
            <v>57500</v>
          </cell>
          <cell r="O23">
            <v>0</v>
          </cell>
          <cell r="P23">
            <v>0</v>
          </cell>
        </row>
        <row r="24">
          <cell r="A24" t="str">
            <v>McCallum, Willard F (Will)</v>
          </cell>
          <cell r="B24" t="str">
            <v>Sponsor Risk GEA U/W</v>
          </cell>
          <cell r="C24" t="str">
            <v>AVP</v>
          </cell>
          <cell r="D24" t="str">
            <v>U/W</v>
          </cell>
          <cell r="E24">
            <v>0</v>
          </cell>
          <cell r="F24" t="str">
            <v>Headcount - Underwriting</v>
          </cell>
          <cell r="G24" t="str">
            <v>Front End</v>
          </cell>
          <cell r="H24" t="str">
            <v>Sponsor</v>
          </cell>
          <cell r="I24" t="str">
            <v>Risk</v>
          </cell>
          <cell r="J24" t="str">
            <v>GEA</v>
          </cell>
          <cell r="K24" t="str">
            <v>Underwriting</v>
          </cell>
          <cell r="L24">
            <v>1</v>
          </cell>
          <cell r="M24">
            <v>117500</v>
          </cell>
          <cell r="N24">
            <v>58750</v>
          </cell>
          <cell r="O24">
            <v>0</v>
          </cell>
          <cell r="P24">
            <v>0</v>
          </cell>
        </row>
        <row r="25">
          <cell r="A25" t="str">
            <v>O'Linn, Kathleen (Kate)</v>
          </cell>
          <cell r="B25" t="str">
            <v>Sponsor Risk GEA U/W</v>
          </cell>
          <cell r="C25" t="str">
            <v>BA</v>
          </cell>
          <cell r="D25" t="str">
            <v>U/W</v>
          </cell>
          <cell r="E25">
            <v>0</v>
          </cell>
          <cell r="F25" t="str">
            <v>Headcount - Underwriting</v>
          </cell>
          <cell r="G25" t="str">
            <v>Front End</v>
          </cell>
          <cell r="H25" t="str">
            <v>Sponsor</v>
          </cell>
          <cell r="I25" t="str">
            <v>Risk</v>
          </cell>
          <cell r="J25" t="str">
            <v>GEA</v>
          </cell>
          <cell r="K25" t="str">
            <v>Underwriting</v>
          </cell>
          <cell r="L25">
            <v>1</v>
          </cell>
          <cell r="M25">
            <v>73600</v>
          </cell>
          <cell r="N25">
            <v>7360</v>
          </cell>
          <cell r="O25">
            <v>0</v>
          </cell>
          <cell r="P25">
            <v>0</v>
          </cell>
        </row>
        <row r="26">
          <cell r="A26" t="str">
            <v>Chuong, Paul H</v>
          </cell>
          <cell r="B26" t="str">
            <v>Sponsor Risk GEA U/W</v>
          </cell>
          <cell r="C26" t="str">
            <v>AVP</v>
          </cell>
          <cell r="D26" t="str">
            <v>U/W</v>
          </cell>
          <cell r="E26">
            <v>0</v>
          </cell>
          <cell r="F26" t="str">
            <v>Headcount - Underwriting</v>
          </cell>
          <cell r="G26" t="str">
            <v>Front End</v>
          </cell>
          <cell r="H26" t="str">
            <v>Sponsor</v>
          </cell>
          <cell r="I26" t="str">
            <v>Risk</v>
          </cell>
          <cell r="J26" t="str">
            <v>GEA</v>
          </cell>
          <cell r="K26" t="str">
            <v>Underwriting</v>
          </cell>
          <cell r="L26">
            <v>1</v>
          </cell>
          <cell r="M26">
            <v>115000</v>
          </cell>
          <cell r="N26">
            <v>57500</v>
          </cell>
          <cell r="O26">
            <v>0</v>
          </cell>
          <cell r="P26">
            <v>0</v>
          </cell>
        </row>
        <row r="27">
          <cell r="A27" t="str">
            <v>O Gorman, Ryan</v>
          </cell>
          <cell r="B27" t="str">
            <v>Sponsor Risk GEA U/W</v>
          </cell>
          <cell r="C27" t="str">
            <v>Assoc</v>
          </cell>
          <cell r="D27" t="str">
            <v>U/W</v>
          </cell>
          <cell r="E27">
            <v>0</v>
          </cell>
          <cell r="F27" t="str">
            <v>Headcount - Underwriting</v>
          </cell>
          <cell r="G27" t="str">
            <v>Front End</v>
          </cell>
          <cell r="H27" t="str">
            <v>Sponsor</v>
          </cell>
          <cell r="I27" t="str">
            <v>Risk</v>
          </cell>
          <cell r="J27" t="str">
            <v>GEA</v>
          </cell>
          <cell r="K27" t="str">
            <v>Underwriting</v>
          </cell>
          <cell r="L27">
            <v>1</v>
          </cell>
          <cell r="M27">
            <v>113300</v>
          </cell>
          <cell r="N27">
            <v>39655</v>
          </cell>
          <cell r="O27">
            <v>0</v>
          </cell>
          <cell r="P27">
            <v>0</v>
          </cell>
        </row>
        <row r="28">
          <cell r="A28" t="str">
            <v>Del Razo, Hector</v>
          </cell>
          <cell r="B28" t="str">
            <v>Sponsor Risk GEA U/W</v>
          </cell>
          <cell r="C28" t="str">
            <v>Assoc</v>
          </cell>
          <cell r="D28" t="str">
            <v>U/W</v>
          </cell>
          <cell r="E28">
            <v>0</v>
          </cell>
          <cell r="F28" t="str">
            <v>Headcount - Underwriting</v>
          </cell>
          <cell r="G28" t="str">
            <v>Front End</v>
          </cell>
          <cell r="H28" t="str">
            <v>Sponsor</v>
          </cell>
          <cell r="I28" t="str">
            <v>Risk</v>
          </cell>
          <cell r="J28" t="str">
            <v>GEA</v>
          </cell>
          <cell r="K28" t="str">
            <v>Underwriting</v>
          </cell>
          <cell r="L28">
            <v>1</v>
          </cell>
          <cell r="M28">
            <v>92000</v>
          </cell>
          <cell r="N28">
            <v>32199.999999999996</v>
          </cell>
          <cell r="O28">
            <v>0</v>
          </cell>
          <cell r="P28">
            <v>0</v>
          </cell>
        </row>
        <row r="29">
          <cell r="A29" t="str">
            <v>Ott-Bono, Virginie (Virginie)</v>
          </cell>
          <cell r="B29" t="str">
            <v>Sponsor Risk GEA U/W</v>
          </cell>
          <cell r="C29" t="str">
            <v>VP</v>
          </cell>
          <cell r="D29" t="str">
            <v>U/W</v>
          </cell>
          <cell r="E29">
            <v>0</v>
          </cell>
          <cell r="F29" t="str">
            <v>Headcount - Underwriting</v>
          </cell>
          <cell r="G29" t="str">
            <v>Front End</v>
          </cell>
          <cell r="H29" t="str">
            <v>Sponsor</v>
          </cell>
          <cell r="I29" t="str">
            <v>Risk</v>
          </cell>
          <cell r="J29" t="str">
            <v>GEA</v>
          </cell>
          <cell r="K29" t="str">
            <v>Underwriting</v>
          </cell>
          <cell r="L29">
            <v>1</v>
          </cell>
          <cell r="M29">
            <v>167500</v>
          </cell>
          <cell r="N29">
            <v>125625</v>
          </cell>
          <cell r="O29">
            <v>0</v>
          </cell>
          <cell r="P29">
            <v>0</v>
          </cell>
        </row>
        <row r="30">
          <cell r="A30" t="str">
            <v>Smith, Michael (Michael)</v>
          </cell>
          <cell r="B30" t="str">
            <v>Sponsor Risk GEA U/W</v>
          </cell>
          <cell r="C30" t="str">
            <v>AVP</v>
          </cell>
          <cell r="D30" t="str">
            <v>U/W</v>
          </cell>
          <cell r="E30">
            <v>0</v>
          </cell>
          <cell r="F30" t="str">
            <v>Headcount - Underwriting</v>
          </cell>
          <cell r="G30" t="str">
            <v>Front End</v>
          </cell>
          <cell r="H30" t="str">
            <v>Sponsor</v>
          </cell>
          <cell r="I30" t="str">
            <v>Risk</v>
          </cell>
          <cell r="J30" t="str">
            <v>GEA</v>
          </cell>
          <cell r="K30" t="str">
            <v>Underwriting</v>
          </cell>
          <cell r="L30">
            <v>1</v>
          </cell>
          <cell r="M30">
            <v>116700</v>
          </cell>
          <cell r="N30">
            <v>58350</v>
          </cell>
          <cell r="O30">
            <v>0</v>
          </cell>
          <cell r="P30">
            <v>0</v>
          </cell>
        </row>
        <row r="31">
          <cell r="A31" t="str">
            <v>Purcell, Peter</v>
          </cell>
          <cell r="B31" t="str">
            <v>Sponsor Risk GEA U/W</v>
          </cell>
          <cell r="C31" t="str">
            <v>AVP</v>
          </cell>
          <cell r="D31" t="str">
            <v>U/W</v>
          </cell>
          <cell r="E31">
            <v>0</v>
          </cell>
          <cell r="F31" t="str">
            <v>Headcount - Underwriting</v>
          </cell>
          <cell r="G31" t="str">
            <v>Front End</v>
          </cell>
          <cell r="H31" t="str">
            <v>Sponsor</v>
          </cell>
          <cell r="I31" t="str">
            <v>Risk</v>
          </cell>
          <cell r="J31" t="str">
            <v>GEA</v>
          </cell>
          <cell r="K31" t="str">
            <v>Underwriting</v>
          </cell>
          <cell r="L31">
            <v>1</v>
          </cell>
          <cell r="M31">
            <v>137000</v>
          </cell>
          <cell r="N31">
            <v>68500</v>
          </cell>
          <cell r="O31">
            <v>0</v>
          </cell>
          <cell r="P31">
            <v>0</v>
          </cell>
        </row>
        <row r="32">
          <cell r="A32" t="str">
            <v>Crowley, Eric</v>
          </cell>
          <cell r="B32" t="str">
            <v>Sponsor Risk GEA U/W</v>
          </cell>
          <cell r="C32" t="str">
            <v>AVP</v>
          </cell>
          <cell r="D32" t="str">
            <v>U/W</v>
          </cell>
          <cell r="E32">
            <v>0</v>
          </cell>
          <cell r="F32" t="str">
            <v>Headcount - Underwriting</v>
          </cell>
          <cell r="G32" t="str">
            <v>Front End</v>
          </cell>
          <cell r="H32" t="str">
            <v>Sponsor</v>
          </cell>
          <cell r="I32" t="str">
            <v>Risk</v>
          </cell>
          <cell r="J32" t="str">
            <v>GEA</v>
          </cell>
          <cell r="K32" t="str">
            <v>Underwriting</v>
          </cell>
          <cell r="L32">
            <v>1</v>
          </cell>
          <cell r="M32">
            <v>135000</v>
          </cell>
          <cell r="N32">
            <v>67500</v>
          </cell>
          <cell r="O32">
            <v>0</v>
          </cell>
          <cell r="P32">
            <v>0</v>
          </cell>
        </row>
        <row r="33">
          <cell r="A33" t="str">
            <v>Amaral, Carter</v>
          </cell>
          <cell r="B33" t="str">
            <v>Sponsor Risk GEA U/W</v>
          </cell>
          <cell r="C33" t="str">
            <v>BA</v>
          </cell>
          <cell r="D33" t="str">
            <v>U/W</v>
          </cell>
          <cell r="E33">
            <v>0</v>
          </cell>
          <cell r="F33" t="str">
            <v>Headcount - Underwriting</v>
          </cell>
          <cell r="G33" t="str">
            <v>Front End</v>
          </cell>
          <cell r="H33" t="str">
            <v>Sponsor</v>
          </cell>
          <cell r="I33" t="str">
            <v>Risk</v>
          </cell>
          <cell r="J33" t="str">
            <v>GEA</v>
          </cell>
          <cell r="K33" t="str">
            <v>Underwriting</v>
          </cell>
          <cell r="L33">
            <v>1</v>
          </cell>
          <cell r="M33">
            <v>75000</v>
          </cell>
          <cell r="N33">
            <v>7500</v>
          </cell>
          <cell r="O33">
            <v>0</v>
          </cell>
          <cell r="P33">
            <v>0</v>
          </cell>
        </row>
        <row r="34">
          <cell r="A34" t="str">
            <v>Green, Brendan</v>
          </cell>
          <cell r="B34" t="str">
            <v>Sponsor Risk GEA U/W</v>
          </cell>
          <cell r="C34" t="str">
            <v>BA</v>
          </cell>
          <cell r="D34" t="str">
            <v>U/W</v>
          </cell>
          <cell r="E34">
            <v>0</v>
          </cell>
          <cell r="F34" t="str">
            <v>Headcount - Underwriting</v>
          </cell>
          <cell r="G34" t="str">
            <v>Front End</v>
          </cell>
          <cell r="H34" t="str">
            <v>Sponsor</v>
          </cell>
          <cell r="I34" t="str">
            <v>Risk</v>
          </cell>
          <cell r="J34" t="str">
            <v>GEA</v>
          </cell>
          <cell r="K34" t="str">
            <v>Underwriting</v>
          </cell>
          <cell r="L34">
            <v>1</v>
          </cell>
          <cell r="M34">
            <v>75000</v>
          </cell>
          <cell r="N34">
            <v>7500</v>
          </cell>
          <cell r="O34">
            <v>0</v>
          </cell>
          <cell r="P34">
            <v>0</v>
          </cell>
        </row>
        <row r="35">
          <cell r="A35" t="str">
            <v>Becker, Joshua M</v>
          </cell>
          <cell r="B35" t="str">
            <v>Sponsor Risk GEA U/W</v>
          </cell>
          <cell r="C35" t="str">
            <v>AVP</v>
          </cell>
          <cell r="D35" t="str">
            <v>U/W</v>
          </cell>
          <cell r="E35">
            <v>0</v>
          </cell>
          <cell r="F35" t="str">
            <v>Headcount - Underwriting</v>
          </cell>
          <cell r="G35" t="str">
            <v>Front End</v>
          </cell>
          <cell r="H35" t="str">
            <v>Sponsor</v>
          </cell>
          <cell r="I35" t="str">
            <v>Risk</v>
          </cell>
          <cell r="J35" t="str">
            <v>GEA</v>
          </cell>
          <cell r="K35" t="str">
            <v>Underwriting</v>
          </cell>
          <cell r="L35">
            <v>1</v>
          </cell>
          <cell r="M35">
            <v>140000</v>
          </cell>
          <cell r="N35">
            <v>70000</v>
          </cell>
          <cell r="O35">
            <v>0</v>
          </cell>
          <cell r="P35">
            <v>0</v>
          </cell>
        </row>
        <row r="36">
          <cell r="A36" t="str">
            <v>Sonntag, Erin M</v>
          </cell>
          <cell r="B36" t="str">
            <v>Sponsor Risk GEA U/W</v>
          </cell>
          <cell r="C36" t="str">
            <v>AVP</v>
          </cell>
          <cell r="D36" t="str">
            <v>U/W</v>
          </cell>
          <cell r="E36">
            <v>0</v>
          </cell>
          <cell r="F36" t="str">
            <v>Headcount - Underwriting</v>
          </cell>
          <cell r="G36" t="str">
            <v>Front End</v>
          </cell>
          <cell r="H36" t="str">
            <v>Sponsor</v>
          </cell>
          <cell r="I36" t="str">
            <v>Risk</v>
          </cell>
          <cell r="J36" t="str">
            <v>GEA</v>
          </cell>
          <cell r="K36" t="str">
            <v>Underwriting</v>
          </cell>
          <cell r="L36">
            <v>1</v>
          </cell>
          <cell r="M36">
            <v>116500</v>
          </cell>
          <cell r="N36">
            <v>58250</v>
          </cell>
          <cell r="O36">
            <v>0</v>
          </cell>
          <cell r="P36">
            <v>0</v>
          </cell>
        </row>
        <row r="37">
          <cell r="A37" t="str">
            <v>Lobo, Andrew Gerald</v>
          </cell>
          <cell r="B37" t="str">
            <v>Sponsor Risk GEA U/W</v>
          </cell>
          <cell r="C37" t="str">
            <v>AVP</v>
          </cell>
          <cell r="D37" t="str">
            <v>U/W</v>
          </cell>
          <cell r="E37">
            <v>0</v>
          </cell>
          <cell r="F37" t="str">
            <v>Headcount - Underwriting</v>
          </cell>
          <cell r="G37" t="str">
            <v>Front End</v>
          </cell>
          <cell r="H37" t="str">
            <v>Sponsor</v>
          </cell>
          <cell r="I37" t="str">
            <v>Risk</v>
          </cell>
          <cell r="J37" t="str">
            <v>GEA</v>
          </cell>
          <cell r="K37" t="str">
            <v>Underwriting</v>
          </cell>
          <cell r="L37">
            <v>1</v>
          </cell>
          <cell r="M37">
            <v>165000</v>
          </cell>
          <cell r="N37">
            <v>82500</v>
          </cell>
          <cell r="O37">
            <v>0</v>
          </cell>
          <cell r="P37">
            <v>0</v>
          </cell>
        </row>
        <row r="38">
          <cell r="A38" t="str">
            <v>Murphy, Luke Charles (Luke)</v>
          </cell>
          <cell r="B38" t="str">
            <v>Sponsor Risk GEA U/W</v>
          </cell>
          <cell r="C38" t="str">
            <v>BA</v>
          </cell>
          <cell r="D38" t="str">
            <v>U/W</v>
          </cell>
          <cell r="E38">
            <v>0</v>
          </cell>
          <cell r="F38" t="str">
            <v>Headcount - Underwriting</v>
          </cell>
          <cell r="G38" t="str">
            <v>Front End</v>
          </cell>
          <cell r="H38" t="str">
            <v>Sponsor</v>
          </cell>
          <cell r="I38" t="str">
            <v>Risk</v>
          </cell>
          <cell r="J38" t="str">
            <v>GEA</v>
          </cell>
          <cell r="K38" t="str">
            <v>Underwriting</v>
          </cell>
          <cell r="L38">
            <v>1</v>
          </cell>
          <cell r="M38">
            <v>75000</v>
          </cell>
          <cell r="N38">
            <v>7500</v>
          </cell>
          <cell r="O38">
            <v>0</v>
          </cell>
          <cell r="P38">
            <v>0</v>
          </cell>
        </row>
        <row r="39">
          <cell r="A39" t="str">
            <v>Hamilton, Janet</v>
          </cell>
          <cell r="B39" t="str">
            <v>Sponsor Risk GEA U/W</v>
          </cell>
          <cell r="C39" t="str">
            <v>AVP</v>
          </cell>
          <cell r="D39" t="str">
            <v>U/W</v>
          </cell>
          <cell r="E39">
            <v>0</v>
          </cell>
          <cell r="F39" t="str">
            <v>Headcount - Underwriting</v>
          </cell>
          <cell r="G39" t="str">
            <v>Front End</v>
          </cell>
          <cell r="H39" t="str">
            <v>Sponsor</v>
          </cell>
          <cell r="I39" t="str">
            <v>Risk</v>
          </cell>
          <cell r="J39" t="str">
            <v>GEA</v>
          </cell>
          <cell r="K39" t="str">
            <v>Underwriting</v>
          </cell>
          <cell r="L39">
            <v>1</v>
          </cell>
          <cell r="M39">
            <v>120000</v>
          </cell>
          <cell r="N39">
            <v>60000</v>
          </cell>
          <cell r="O39">
            <v>0</v>
          </cell>
          <cell r="P39">
            <v>0</v>
          </cell>
        </row>
        <row r="40">
          <cell r="A40" t="str">
            <v>Condron, Brendan</v>
          </cell>
          <cell r="B40" t="str">
            <v>Sponsor Risk GEA U/W</v>
          </cell>
          <cell r="C40" t="str">
            <v>BA</v>
          </cell>
          <cell r="D40" t="str">
            <v>U/W</v>
          </cell>
          <cell r="E40">
            <v>0</v>
          </cell>
          <cell r="F40" t="str">
            <v>Headcount - Underwriting</v>
          </cell>
          <cell r="G40" t="str">
            <v>Front End</v>
          </cell>
          <cell r="H40" t="str">
            <v>Sponsor</v>
          </cell>
          <cell r="I40" t="str">
            <v>Risk</v>
          </cell>
          <cell r="J40" t="str">
            <v>GEA</v>
          </cell>
          <cell r="K40" t="str">
            <v>Underwriting</v>
          </cell>
          <cell r="L40">
            <v>1</v>
          </cell>
          <cell r="M40">
            <v>83000</v>
          </cell>
          <cell r="N40">
            <v>8300</v>
          </cell>
          <cell r="O40">
            <v>0</v>
          </cell>
          <cell r="P40">
            <v>0</v>
          </cell>
        </row>
        <row r="41">
          <cell r="A41" t="str">
            <v>Dunn, Christine</v>
          </cell>
          <cell r="B41" t="str">
            <v>Sponsor Risk GEA U/W</v>
          </cell>
          <cell r="C41" t="str">
            <v>Assoc</v>
          </cell>
          <cell r="D41" t="str">
            <v>U/W</v>
          </cell>
          <cell r="E41">
            <v>0</v>
          </cell>
          <cell r="F41" t="str">
            <v>Headcount - Underwriting</v>
          </cell>
          <cell r="G41" t="str">
            <v>Front End</v>
          </cell>
          <cell r="H41" t="str">
            <v>Sponsor</v>
          </cell>
          <cell r="I41" t="str">
            <v>Risk</v>
          </cell>
          <cell r="J41" t="str">
            <v>GEA</v>
          </cell>
          <cell r="K41" t="str">
            <v>Underwriting</v>
          </cell>
          <cell r="L41">
            <v>1</v>
          </cell>
          <cell r="M41">
            <v>100000</v>
          </cell>
          <cell r="N41">
            <v>35000</v>
          </cell>
          <cell r="O41">
            <v>0</v>
          </cell>
          <cell r="P41">
            <v>0</v>
          </cell>
        </row>
        <row r="42">
          <cell r="A42" t="str">
            <v>Clegg, Christopher</v>
          </cell>
          <cell r="B42" t="str">
            <v>Sponsor Risk GEA U/W</v>
          </cell>
          <cell r="C42" t="str">
            <v>VP</v>
          </cell>
          <cell r="D42" t="str">
            <v>U/W</v>
          </cell>
          <cell r="E42">
            <v>0</v>
          </cell>
          <cell r="F42" t="str">
            <v>Headcount - Underwriting</v>
          </cell>
          <cell r="G42" t="str">
            <v>Front End</v>
          </cell>
          <cell r="H42" t="str">
            <v>Sponsor</v>
          </cell>
          <cell r="I42" t="str">
            <v>Risk</v>
          </cell>
          <cell r="J42" t="str">
            <v>GEA</v>
          </cell>
          <cell r="K42" t="str">
            <v>Underwriting</v>
          </cell>
          <cell r="L42">
            <v>1</v>
          </cell>
          <cell r="M42">
            <v>150000</v>
          </cell>
          <cell r="N42">
            <v>0</v>
          </cell>
          <cell r="O42">
            <v>0</v>
          </cell>
          <cell r="P42">
            <v>0</v>
          </cell>
        </row>
        <row r="43">
          <cell r="A43" t="str">
            <v>Salievski, Sunay</v>
          </cell>
          <cell r="B43" t="str">
            <v>Sponsor Risk GEA U/W</v>
          </cell>
          <cell r="C43" t="str">
            <v>BA</v>
          </cell>
          <cell r="D43" t="str">
            <v>U/W</v>
          </cell>
          <cell r="E43">
            <v>0</v>
          </cell>
          <cell r="F43" t="str">
            <v>Headcount - Underwriting</v>
          </cell>
          <cell r="G43" t="str">
            <v>Front End</v>
          </cell>
          <cell r="H43" t="str">
            <v>Sponsor</v>
          </cell>
          <cell r="I43" t="str">
            <v>Risk</v>
          </cell>
          <cell r="J43" t="str">
            <v>GEA</v>
          </cell>
          <cell r="K43" t="str">
            <v>Underwriting</v>
          </cell>
          <cell r="L43">
            <v>1</v>
          </cell>
          <cell r="M43">
            <v>75000</v>
          </cell>
          <cell r="N43">
            <v>7500</v>
          </cell>
          <cell r="O43">
            <v>0</v>
          </cell>
          <cell r="P43">
            <v>0</v>
          </cell>
        </row>
        <row r="44">
          <cell r="A44" t="str">
            <v>McInerney, Michael (Mike)</v>
          </cell>
          <cell r="B44" t="str">
            <v>Sponsor Risk GEA U/W</v>
          </cell>
          <cell r="C44" t="str">
            <v>AVP</v>
          </cell>
          <cell r="D44" t="str">
            <v>U/W</v>
          </cell>
          <cell r="E44">
            <v>0</v>
          </cell>
          <cell r="F44" t="str">
            <v>Headcount - Underwriting</v>
          </cell>
          <cell r="G44" t="str">
            <v>Front End</v>
          </cell>
          <cell r="H44" t="str">
            <v>Sponsor</v>
          </cell>
          <cell r="I44" t="str">
            <v>Risk</v>
          </cell>
          <cell r="J44" t="str">
            <v>GEA</v>
          </cell>
          <cell r="K44" t="str">
            <v>Underwriting</v>
          </cell>
          <cell r="L44">
            <v>1</v>
          </cell>
          <cell r="M44">
            <v>125000</v>
          </cell>
          <cell r="N44">
            <v>62500</v>
          </cell>
          <cell r="O44">
            <v>0</v>
          </cell>
          <cell r="P44">
            <v>0</v>
          </cell>
        </row>
        <row r="45">
          <cell r="A45" t="str">
            <v>Riordan, Ryan</v>
          </cell>
          <cell r="B45" t="str">
            <v>Sponsor Risk GEA U/W</v>
          </cell>
          <cell r="C45" t="str">
            <v>Assoc</v>
          </cell>
          <cell r="D45" t="str">
            <v>U/W</v>
          </cell>
          <cell r="E45">
            <v>0</v>
          </cell>
          <cell r="F45" t="str">
            <v>Headcount - Underwriting</v>
          </cell>
          <cell r="G45" t="str">
            <v>Front End</v>
          </cell>
          <cell r="H45" t="str">
            <v>Sponsor</v>
          </cell>
          <cell r="I45" t="str">
            <v>Risk</v>
          </cell>
          <cell r="J45" t="str">
            <v>GEA</v>
          </cell>
          <cell r="K45" t="str">
            <v>Underwriting</v>
          </cell>
          <cell r="L45">
            <v>1</v>
          </cell>
          <cell r="M45">
            <v>105000</v>
          </cell>
          <cell r="N45">
            <v>36750</v>
          </cell>
          <cell r="O45">
            <v>0</v>
          </cell>
          <cell r="P45">
            <v>0</v>
          </cell>
        </row>
        <row r="46">
          <cell r="A46" t="str">
            <v>Reiner, Yair</v>
          </cell>
          <cell r="B46" t="str">
            <v>Sponsor Risk GEA U/W</v>
          </cell>
          <cell r="C46" t="str">
            <v>MD</v>
          </cell>
          <cell r="D46" t="str">
            <v>U/W</v>
          </cell>
          <cell r="E46">
            <v>0</v>
          </cell>
          <cell r="F46" t="str">
            <v>Headcount - Underwriting</v>
          </cell>
          <cell r="G46" t="str">
            <v>Front End</v>
          </cell>
          <cell r="H46" t="str">
            <v>Sponsor</v>
          </cell>
          <cell r="I46" t="str">
            <v>Risk</v>
          </cell>
          <cell r="J46" t="str">
            <v>GEA</v>
          </cell>
          <cell r="K46" t="str">
            <v>Underwriting</v>
          </cell>
          <cell r="L46">
            <v>1</v>
          </cell>
          <cell r="M46">
            <v>250000</v>
          </cell>
          <cell r="N46">
            <v>0</v>
          </cell>
          <cell r="O46">
            <v>0</v>
          </cell>
          <cell r="P46">
            <v>0</v>
          </cell>
        </row>
        <row r="47">
          <cell r="A47" t="str">
            <v>Lefebvre, Kristyn A</v>
          </cell>
          <cell r="B47" t="str">
            <v>Sponsor Risk GEA U/W</v>
          </cell>
          <cell r="C47" t="str">
            <v>Admin</v>
          </cell>
          <cell r="D47" t="str">
            <v>Admin</v>
          </cell>
          <cell r="E47">
            <v>0</v>
          </cell>
          <cell r="F47" t="str">
            <v>Headcount - Underwriting</v>
          </cell>
          <cell r="G47" t="str">
            <v>Front End</v>
          </cell>
          <cell r="H47" t="str">
            <v>Sponsor</v>
          </cell>
          <cell r="I47" t="str">
            <v>Risk</v>
          </cell>
          <cell r="J47" t="str">
            <v>GEA</v>
          </cell>
          <cell r="K47" t="str">
            <v>Underwriting</v>
          </cell>
          <cell r="L47">
            <v>1</v>
          </cell>
          <cell r="M47">
            <v>75000.001990000004</v>
          </cell>
          <cell r="N47">
            <v>0</v>
          </cell>
          <cell r="O47">
            <v>0</v>
          </cell>
          <cell r="P47">
            <v>0</v>
          </cell>
        </row>
        <row r="48">
          <cell r="A48" t="str">
            <v>Bottcher, Jeffrey</v>
          </cell>
          <cell r="B48" t="str">
            <v>Sponsor Risk GEA U/W</v>
          </cell>
          <cell r="C48" t="str">
            <v>SVP</v>
          </cell>
          <cell r="D48" t="str">
            <v>TL</v>
          </cell>
          <cell r="E48">
            <v>0</v>
          </cell>
          <cell r="F48" t="str">
            <v>Headcount - Underwriting</v>
          </cell>
          <cell r="G48" t="str">
            <v>Front End</v>
          </cell>
          <cell r="H48" t="str">
            <v>Sponsor</v>
          </cell>
          <cell r="I48" t="str">
            <v>Risk</v>
          </cell>
          <cell r="J48" t="str">
            <v>GEA</v>
          </cell>
          <cell r="K48" t="str">
            <v>Underwriting</v>
          </cell>
          <cell r="L48">
            <v>1</v>
          </cell>
          <cell r="M48">
            <v>190000</v>
          </cell>
          <cell r="N48">
            <v>171000</v>
          </cell>
          <cell r="O48">
            <v>0</v>
          </cell>
          <cell r="P48">
            <v>0</v>
          </cell>
        </row>
        <row r="49">
          <cell r="A49" t="str">
            <v>Natale, Louis M</v>
          </cell>
          <cell r="B49" t="str">
            <v>Sponsor Risk GEA U/W</v>
          </cell>
          <cell r="C49" t="str">
            <v>SVP</v>
          </cell>
          <cell r="D49" t="str">
            <v>U/W</v>
          </cell>
          <cell r="E49">
            <v>0</v>
          </cell>
          <cell r="F49" t="str">
            <v>Headcount - Underwriting</v>
          </cell>
          <cell r="G49" t="str">
            <v>Front End</v>
          </cell>
          <cell r="H49" t="str">
            <v>Sponsor</v>
          </cell>
          <cell r="I49" t="str">
            <v>Risk</v>
          </cell>
          <cell r="J49" t="str">
            <v>GEA</v>
          </cell>
          <cell r="K49" t="str">
            <v>Underwriting</v>
          </cell>
          <cell r="L49">
            <v>1</v>
          </cell>
          <cell r="M49">
            <v>260300</v>
          </cell>
          <cell r="N49">
            <v>234270</v>
          </cell>
          <cell r="O49">
            <v>0</v>
          </cell>
          <cell r="P49">
            <v>0</v>
          </cell>
        </row>
        <row r="50">
          <cell r="A50" t="str">
            <v>Eubanks, Daniel T (Todd)</v>
          </cell>
          <cell r="B50" t="str">
            <v>Sponsor Risk GEA U/W</v>
          </cell>
          <cell r="C50" t="str">
            <v>VP</v>
          </cell>
          <cell r="D50" t="str">
            <v>U/W</v>
          </cell>
          <cell r="E50" t="str">
            <v>Strategic Investor Programs</v>
          </cell>
          <cell r="F50" t="str">
            <v>Headcount - Underwriting</v>
          </cell>
          <cell r="G50" t="str">
            <v>Front End</v>
          </cell>
          <cell r="H50" t="str">
            <v>Sponsor</v>
          </cell>
          <cell r="I50" t="str">
            <v>Risk</v>
          </cell>
          <cell r="J50" t="str">
            <v>GEA</v>
          </cell>
          <cell r="K50" t="str">
            <v>Underwriting</v>
          </cell>
          <cell r="L50">
            <v>1</v>
          </cell>
          <cell r="M50">
            <v>188500</v>
          </cell>
          <cell r="N50">
            <v>141375</v>
          </cell>
          <cell r="O50">
            <v>0</v>
          </cell>
          <cell r="P50">
            <v>0</v>
          </cell>
        </row>
        <row r="51">
          <cell r="A51" t="str">
            <v>Steidle, John M (Jack)</v>
          </cell>
          <cell r="B51" t="str">
            <v>Sponsor Risk GEA U/W</v>
          </cell>
          <cell r="C51" t="str">
            <v>MD</v>
          </cell>
          <cell r="D51" t="str">
            <v>TL</v>
          </cell>
          <cell r="E51">
            <v>0</v>
          </cell>
          <cell r="F51" t="str">
            <v>Headcount - Underwriting</v>
          </cell>
          <cell r="G51" t="str">
            <v>Front End</v>
          </cell>
          <cell r="H51" t="str">
            <v>Sponsor</v>
          </cell>
          <cell r="I51" t="str">
            <v>Risk</v>
          </cell>
          <cell r="J51" t="str">
            <v>GEA</v>
          </cell>
          <cell r="K51" t="str">
            <v>Underwriting</v>
          </cell>
          <cell r="L51">
            <v>1</v>
          </cell>
          <cell r="M51">
            <v>285000</v>
          </cell>
          <cell r="N51">
            <v>256500</v>
          </cell>
          <cell r="O51">
            <v>0</v>
          </cell>
          <cell r="P51">
            <v>0</v>
          </cell>
        </row>
        <row r="52">
          <cell r="A52" t="str">
            <v>Mukhtar, Salman</v>
          </cell>
          <cell r="B52" t="str">
            <v>Sponsor Risk GEA U/W</v>
          </cell>
          <cell r="C52" t="str">
            <v>SVP</v>
          </cell>
          <cell r="D52" t="str">
            <v>TL</v>
          </cell>
          <cell r="E52">
            <v>0</v>
          </cell>
          <cell r="F52" t="str">
            <v>Headcount - Underwriting</v>
          </cell>
          <cell r="G52" t="str">
            <v>Front End</v>
          </cell>
          <cell r="H52" t="str">
            <v>Sponsor</v>
          </cell>
          <cell r="I52" t="str">
            <v>Risk</v>
          </cell>
          <cell r="J52" t="str">
            <v>GEA</v>
          </cell>
          <cell r="K52" t="str">
            <v>Underwriting</v>
          </cell>
          <cell r="L52">
            <v>1</v>
          </cell>
          <cell r="M52">
            <v>252500</v>
          </cell>
          <cell r="N52">
            <v>227250</v>
          </cell>
          <cell r="O52">
            <v>0</v>
          </cell>
          <cell r="P52">
            <v>0</v>
          </cell>
        </row>
        <row r="53">
          <cell r="A53" t="str">
            <v>Troyer, Beth L</v>
          </cell>
          <cell r="B53" t="str">
            <v>Sponsor Risk GEA U/W</v>
          </cell>
          <cell r="C53" t="str">
            <v>SVP</v>
          </cell>
          <cell r="D53" t="str">
            <v>U/W</v>
          </cell>
          <cell r="E53">
            <v>0</v>
          </cell>
          <cell r="F53" t="str">
            <v>Headcount - Underwriting</v>
          </cell>
          <cell r="G53" t="str">
            <v>Front End</v>
          </cell>
          <cell r="H53" t="str">
            <v>Sponsor</v>
          </cell>
          <cell r="I53" t="str">
            <v>Risk</v>
          </cell>
          <cell r="J53" t="str">
            <v>GEA</v>
          </cell>
          <cell r="K53" t="str">
            <v>Underwriting</v>
          </cell>
          <cell r="L53">
            <v>1</v>
          </cell>
          <cell r="M53">
            <v>210000</v>
          </cell>
          <cell r="N53">
            <v>189000</v>
          </cell>
          <cell r="O53">
            <v>0</v>
          </cell>
          <cell r="P53">
            <v>0</v>
          </cell>
        </row>
        <row r="54">
          <cell r="A54" t="str">
            <v>Dam, Mary E (Mary Beth)</v>
          </cell>
          <cell r="B54" t="str">
            <v>Sponsor Risk GEA U/W</v>
          </cell>
          <cell r="C54" t="str">
            <v>VP</v>
          </cell>
          <cell r="D54" t="str">
            <v>U/W</v>
          </cell>
          <cell r="E54">
            <v>0</v>
          </cell>
          <cell r="F54" t="str">
            <v>Headcount - Underwriting</v>
          </cell>
          <cell r="G54" t="str">
            <v>Front End</v>
          </cell>
          <cell r="H54" t="str">
            <v>Sponsor</v>
          </cell>
          <cell r="I54" t="str">
            <v>Risk</v>
          </cell>
          <cell r="J54" t="str">
            <v>GEA</v>
          </cell>
          <cell r="K54" t="str">
            <v>Underwriting</v>
          </cell>
          <cell r="L54">
            <v>1</v>
          </cell>
          <cell r="M54">
            <v>161400</v>
          </cell>
          <cell r="N54">
            <v>121050</v>
          </cell>
          <cell r="O54">
            <v>0</v>
          </cell>
          <cell r="P54">
            <v>0</v>
          </cell>
        </row>
        <row r="55">
          <cell r="A55" t="str">
            <v>Khaliq, Sobia</v>
          </cell>
          <cell r="B55" t="str">
            <v>Sponsor Risk GEA U/W</v>
          </cell>
          <cell r="C55" t="str">
            <v>VP</v>
          </cell>
          <cell r="D55" t="str">
            <v>U/W</v>
          </cell>
          <cell r="E55">
            <v>0</v>
          </cell>
          <cell r="F55" t="str">
            <v>Headcount - Underwriting</v>
          </cell>
          <cell r="G55" t="str">
            <v>Front End</v>
          </cell>
          <cell r="H55" t="str">
            <v>Sponsor</v>
          </cell>
          <cell r="I55" t="str">
            <v>Risk</v>
          </cell>
          <cell r="J55" t="str">
            <v>GEA</v>
          </cell>
          <cell r="K55" t="str">
            <v>Underwriting</v>
          </cell>
          <cell r="L55">
            <v>1</v>
          </cell>
          <cell r="M55">
            <v>187700</v>
          </cell>
          <cell r="N55">
            <v>140775</v>
          </cell>
          <cell r="O55">
            <v>0</v>
          </cell>
          <cell r="P55">
            <v>0</v>
          </cell>
        </row>
        <row r="56">
          <cell r="A56" t="str">
            <v>Davidson, Richard B JR (Rich)</v>
          </cell>
          <cell r="B56" t="str">
            <v>Sponsor Risk GEA U/W</v>
          </cell>
          <cell r="C56" t="str">
            <v>VP</v>
          </cell>
          <cell r="D56" t="str">
            <v>U/W</v>
          </cell>
          <cell r="E56">
            <v>0</v>
          </cell>
          <cell r="F56" t="str">
            <v>Headcount - Underwriting</v>
          </cell>
          <cell r="G56" t="str">
            <v>Front End</v>
          </cell>
          <cell r="H56" t="str">
            <v>Sponsor</v>
          </cell>
          <cell r="I56" t="str">
            <v>Risk</v>
          </cell>
          <cell r="J56" t="str">
            <v>GEA</v>
          </cell>
          <cell r="K56" t="str">
            <v>Underwriting</v>
          </cell>
          <cell r="L56">
            <v>1</v>
          </cell>
          <cell r="M56">
            <v>160400</v>
          </cell>
          <cell r="N56">
            <v>120300</v>
          </cell>
          <cell r="O56">
            <v>0</v>
          </cell>
          <cell r="P56">
            <v>0</v>
          </cell>
        </row>
        <row r="57">
          <cell r="A57" t="str">
            <v>Kill, Christopher R</v>
          </cell>
          <cell r="B57" t="str">
            <v>Sponsor Risk GEA U/W</v>
          </cell>
          <cell r="C57" t="str">
            <v>VP</v>
          </cell>
          <cell r="D57" t="str">
            <v>U/W</v>
          </cell>
          <cell r="E57">
            <v>0</v>
          </cell>
          <cell r="F57" t="str">
            <v>Headcount - Underwriting</v>
          </cell>
          <cell r="G57" t="str">
            <v>Front End</v>
          </cell>
          <cell r="H57" t="str">
            <v>Sponsor</v>
          </cell>
          <cell r="I57" t="str">
            <v>Risk</v>
          </cell>
          <cell r="J57" t="str">
            <v>GEA</v>
          </cell>
          <cell r="K57" t="str">
            <v>Underwriting</v>
          </cell>
          <cell r="L57">
            <v>1</v>
          </cell>
          <cell r="M57">
            <v>162600</v>
          </cell>
          <cell r="N57">
            <v>121950</v>
          </cell>
          <cell r="O57">
            <v>0</v>
          </cell>
          <cell r="P57">
            <v>0</v>
          </cell>
        </row>
        <row r="58">
          <cell r="A58" t="str">
            <v>Ricketts, Jason G</v>
          </cell>
          <cell r="B58" t="str">
            <v>Sponsor Risk GEA U/W</v>
          </cell>
          <cell r="C58" t="str">
            <v>VP</v>
          </cell>
          <cell r="D58" t="str">
            <v>U/W</v>
          </cell>
          <cell r="E58">
            <v>0</v>
          </cell>
          <cell r="F58" t="str">
            <v>Headcount - Underwriting</v>
          </cell>
          <cell r="G58" t="str">
            <v>Front End</v>
          </cell>
          <cell r="H58" t="str">
            <v>Sponsor</v>
          </cell>
          <cell r="I58" t="str">
            <v>Risk</v>
          </cell>
          <cell r="J58" t="str">
            <v>GEA</v>
          </cell>
          <cell r="K58" t="str">
            <v>Underwriting</v>
          </cell>
          <cell r="L58">
            <v>1</v>
          </cell>
          <cell r="M58">
            <v>164300</v>
          </cell>
          <cell r="N58">
            <v>123225</v>
          </cell>
          <cell r="O58">
            <v>0</v>
          </cell>
          <cell r="P58">
            <v>0</v>
          </cell>
        </row>
        <row r="59">
          <cell r="A59" t="str">
            <v>Gallehugh, Craig</v>
          </cell>
          <cell r="B59" t="str">
            <v>Sponsor Risk GEA U/W</v>
          </cell>
          <cell r="C59" t="str">
            <v>SVP</v>
          </cell>
          <cell r="D59" t="str">
            <v>TL</v>
          </cell>
          <cell r="E59">
            <v>0</v>
          </cell>
          <cell r="F59" t="str">
            <v>Headcount - Underwriting</v>
          </cell>
          <cell r="G59" t="str">
            <v>Front End</v>
          </cell>
          <cell r="H59" t="str">
            <v>Sponsor</v>
          </cell>
          <cell r="I59" t="str">
            <v>Risk</v>
          </cell>
          <cell r="J59" t="str">
            <v>GEA</v>
          </cell>
          <cell r="K59" t="str">
            <v>Underwriting</v>
          </cell>
          <cell r="L59">
            <v>1</v>
          </cell>
          <cell r="M59">
            <v>262300</v>
          </cell>
          <cell r="N59">
            <v>236070</v>
          </cell>
          <cell r="O59">
            <v>0</v>
          </cell>
          <cell r="P59">
            <v>0</v>
          </cell>
        </row>
        <row r="60">
          <cell r="A60" t="str">
            <v>Weitzman, Patricia (Patty)</v>
          </cell>
          <cell r="B60" t="str">
            <v>Sponsor Risk GEA U/W</v>
          </cell>
          <cell r="C60" t="str">
            <v>CRO</v>
          </cell>
          <cell r="D60" t="str">
            <v>CRO</v>
          </cell>
          <cell r="E60">
            <v>0</v>
          </cell>
          <cell r="F60" t="str">
            <v>Headcount - Underwriting</v>
          </cell>
          <cell r="G60" t="str">
            <v>Front End</v>
          </cell>
          <cell r="H60" t="str">
            <v>Sponsor</v>
          </cell>
          <cell r="I60" t="str">
            <v>Risk</v>
          </cell>
          <cell r="J60" t="str">
            <v>GEA</v>
          </cell>
          <cell r="K60" t="str">
            <v>Underwriting</v>
          </cell>
          <cell r="L60">
            <v>1</v>
          </cell>
          <cell r="M60">
            <v>347900</v>
          </cell>
          <cell r="N60">
            <v>0</v>
          </cell>
          <cell r="O60">
            <v>0</v>
          </cell>
          <cell r="P60">
            <v>429000.00000000006</v>
          </cell>
        </row>
        <row r="61">
          <cell r="A61" t="str">
            <v>Medio, Ashley G</v>
          </cell>
          <cell r="B61" t="str">
            <v>Sponsor Risk GEA U/W</v>
          </cell>
          <cell r="C61" t="str">
            <v>SVP</v>
          </cell>
          <cell r="D61" t="str">
            <v>TL</v>
          </cell>
          <cell r="E61" t="str">
            <v>MMGP</v>
          </cell>
          <cell r="F61" t="str">
            <v>Headcount - Underwriting</v>
          </cell>
          <cell r="G61" t="str">
            <v>Front End</v>
          </cell>
          <cell r="H61" t="str">
            <v>Sponsor</v>
          </cell>
          <cell r="I61" t="str">
            <v>Risk</v>
          </cell>
          <cell r="J61" t="str">
            <v>GEA</v>
          </cell>
          <cell r="K61" t="str">
            <v>Underwriting</v>
          </cell>
          <cell r="L61">
            <v>1</v>
          </cell>
          <cell r="M61">
            <v>180000</v>
          </cell>
          <cell r="N61">
            <v>162000</v>
          </cell>
          <cell r="O61">
            <v>0</v>
          </cell>
          <cell r="P61">
            <v>0</v>
          </cell>
        </row>
        <row r="62">
          <cell r="A62" t="str">
            <v>Renzulli, Scott W</v>
          </cell>
          <cell r="B62" t="str">
            <v>Sponsor Risk GEA U/W</v>
          </cell>
          <cell r="C62" t="str">
            <v>SVP</v>
          </cell>
          <cell r="D62" t="str">
            <v>TL</v>
          </cell>
          <cell r="E62">
            <v>0</v>
          </cell>
          <cell r="F62" t="str">
            <v>Headcount - Underwriting</v>
          </cell>
          <cell r="G62" t="str">
            <v>Front End</v>
          </cell>
          <cell r="H62" t="str">
            <v>Sponsor</v>
          </cell>
          <cell r="I62" t="str">
            <v>Risk</v>
          </cell>
          <cell r="J62" t="str">
            <v>GEA</v>
          </cell>
          <cell r="K62" t="str">
            <v>Underwriting</v>
          </cell>
          <cell r="L62">
            <v>1</v>
          </cell>
          <cell r="M62">
            <v>283300</v>
          </cell>
          <cell r="N62">
            <v>254970</v>
          </cell>
          <cell r="O62">
            <v>0</v>
          </cell>
          <cell r="P62">
            <v>0</v>
          </cell>
        </row>
        <row r="63">
          <cell r="A63" t="str">
            <v>TerHorst, Michael David</v>
          </cell>
          <cell r="B63" t="str">
            <v>Sponsor Risk GEA U/W</v>
          </cell>
          <cell r="C63" t="str">
            <v>VP</v>
          </cell>
          <cell r="D63" t="str">
            <v>U/W</v>
          </cell>
          <cell r="E63" t="str">
            <v>SSLP</v>
          </cell>
          <cell r="F63" t="str">
            <v>Headcount - Underwriting</v>
          </cell>
          <cell r="G63" t="str">
            <v>Front End</v>
          </cell>
          <cell r="H63" t="str">
            <v>Sponsor</v>
          </cell>
          <cell r="I63" t="str">
            <v>Risk</v>
          </cell>
          <cell r="J63" t="str">
            <v>GEA</v>
          </cell>
          <cell r="K63" t="str">
            <v>Underwriting</v>
          </cell>
          <cell r="L63">
            <v>1</v>
          </cell>
          <cell r="M63">
            <v>162700</v>
          </cell>
          <cell r="N63">
            <v>122025</v>
          </cell>
          <cell r="O63">
            <v>0</v>
          </cell>
          <cell r="P63">
            <v>0</v>
          </cell>
        </row>
        <row r="64">
          <cell r="A64" t="str">
            <v>Lee, Joseph B</v>
          </cell>
          <cell r="B64" t="str">
            <v>Sponsor Risk GEA U/W</v>
          </cell>
          <cell r="C64" t="str">
            <v>AVP</v>
          </cell>
          <cell r="D64" t="str">
            <v>U/W</v>
          </cell>
          <cell r="E64">
            <v>0</v>
          </cell>
          <cell r="F64" t="str">
            <v>Headcount - Underwriting</v>
          </cell>
          <cell r="G64" t="str">
            <v>Front End</v>
          </cell>
          <cell r="H64" t="str">
            <v>Sponsor</v>
          </cell>
          <cell r="I64" t="str">
            <v>Risk</v>
          </cell>
          <cell r="J64" t="str">
            <v>GEA</v>
          </cell>
          <cell r="K64" t="str">
            <v>Underwriting</v>
          </cell>
          <cell r="L64">
            <v>1</v>
          </cell>
          <cell r="M64">
            <v>136000</v>
          </cell>
          <cell r="N64">
            <v>68000</v>
          </cell>
          <cell r="O64">
            <v>0</v>
          </cell>
          <cell r="P64">
            <v>0</v>
          </cell>
        </row>
        <row r="65">
          <cell r="A65" t="str">
            <v>Scavone, Joseph F (Joe)</v>
          </cell>
          <cell r="B65" t="str">
            <v>Sponsor Risk GEA U/W</v>
          </cell>
          <cell r="C65" t="str">
            <v>AVP</v>
          </cell>
          <cell r="D65" t="str">
            <v>U/W</v>
          </cell>
          <cell r="E65">
            <v>0</v>
          </cell>
          <cell r="F65" t="str">
            <v>Headcount - Underwriting</v>
          </cell>
          <cell r="G65" t="str">
            <v>Front End</v>
          </cell>
          <cell r="H65" t="str">
            <v>Sponsor</v>
          </cell>
          <cell r="I65" t="str">
            <v>Risk</v>
          </cell>
          <cell r="J65" t="str">
            <v>GEA</v>
          </cell>
          <cell r="K65" t="str">
            <v>Underwriting</v>
          </cell>
          <cell r="L65">
            <v>1</v>
          </cell>
          <cell r="M65">
            <v>136800</v>
          </cell>
          <cell r="N65">
            <v>68400</v>
          </cell>
          <cell r="O65">
            <v>0</v>
          </cell>
          <cell r="P65">
            <v>0</v>
          </cell>
        </row>
        <row r="66">
          <cell r="A66" t="str">
            <v>Wilson, Kyle David</v>
          </cell>
          <cell r="B66" t="str">
            <v>Sponsor Risk GEA U/W</v>
          </cell>
          <cell r="C66" t="str">
            <v>AVP</v>
          </cell>
          <cell r="D66" t="str">
            <v>U/W</v>
          </cell>
          <cell r="E66">
            <v>0</v>
          </cell>
          <cell r="F66" t="str">
            <v>Headcount - Underwriting</v>
          </cell>
          <cell r="G66" t="str">
            <v>Front End</v>
          </cell>
          <cell r="H66" t="str">
            <v>Sponsor</v>
          </cell>
          <cell r="I66" t="str">
            <v>Risk</v>
          </cell>
          <cell r="J66" t="str">
            <v>GEA</v>
          </cell>
          <cell r="K66" t="str">
            <v>Underwriting</v>
          </cell>
          <cell r="L66">
            <v>1</v>
          </cell>
          <cell r="M66">
            <v>137354</v>
          </cell>
          <cell r="N66">
            <v>68677</v>
          </cell>
          <cell r="O66">
            <v>0</v>
          </cell>
          <cell r="P66">
            <v>0</v>
          </cell>
        </row>
        <row r="67">
          <cell r="A67" t="str">
            <v>King, Jean Marie</v>
          </cell>
          <cell r="B67" t="str">
            <v>Sponsor Risk GEA U/W</v>
          </cell>
          <cell r="C67" t="str">
            <v>Assoc</v>
          </cell>
          <cell r="D67" t="str">
            <v>U/W</v>
          </cell>
          <cell r="E67">
            <v>0</v>
          </cell>
          <cell r="F67" t="str">
            <v>Headcount - Underwriting</v>
          </cell>
          <cell r="G67" t="str">
            <v>Front End</v>
          </cell>
          <cell r="H67" t="str">
            <v>Sponsor</v>
          </cell>
          <cell r="I67" t="str">
            <v>Risk</v>
          </cell>
          <cell r="J67" t="str">
            <v>GEA</v>
          </cell>
          <cell r="K67" t="str">
            <v>Underwriting</v>
          </cell>
          <cell r="L67">
            <v>1</v>
          </cell>
          <cell r="M67">
            <v>113000</v>
          </cell>
          <cell r="N67">
            <v>39550</v>
          </cell>
          <cell r="O67">
            <v>0</v>
          </cell>
          <cell r="P67">
            <v>0</v>
          </cell>
        </row>
        <row r="68">
          <cell r="A68" t="str">
            <v>Mehta, Meenal</v>
          </cell>
          <cell r="B68" t="str">
            <v>Sponsor Risk GEA U/W</v>
          </cell>
          <cell r="C68" t="str">
            <v>VP</v>
          </cell>
          <cell r="D68" t="str">
            <v>U/W</v>
          </cell>
          <cell r="E68">
            <v>0</v>
          </cell>
          <cell r="F68" t="str">
            <v>Headcount - Underwriting</v>
          </cell>
          <cell r="G68" t="str">
            <v>Front End</v>
          </cell>
          <cell r="H68" t="str">
            <v>Sponsor</v>
          </cell>
          <cell r="I68" t="str">
            <v>Risk</v>
          </cell>
          <cell r="J68" t="str">
            <v>GEA</v>
          </cell>
          <cell r="K68" t="str">
            <v>Underwriting</v>
          </cell>
          <cell r="L68">
            <v>1</v>
          </cell>
          <cell r="M68">
            <v>199500</v>
          </cell>
          <cell r="N68">
            <v>149625</v>
          </cell>
          <cell r="O68">
            <v>0</v>
          </cell>
          <cell r="P68">
            <v>0</v>
          </cell>
        </row>
        <row r="69">
          <cell r="A69" t="str">
            <v>Fritz, Shannon C</v>
          </cell>
          <cell r="B69" t="str">
            <v>Sponsor Risk GEA U/W</v>
          </cell>
          <cell r="C69" t="str">
            <v>SVP</v>
          </cell>
          <cell r="D69" t="str">
            <v>TL</v>
          </cell>
          <cell r="E69">
            <v>0</v>
          </cell>
          <cell r="F69" t="str">
            <v>Headcount - Underwriting</v>
          </cell>
          <cell r="G69" t="str">
            <v>Front End</v>
          </cell>
          <cell r="H69" t="str">
            <v>Sponsor</v>
          </cell>
          <cell r="I69" t="str">
            <v>Risk</v>
          </cell>
          <cell r="J69" t="str">
            <v>GEA</v>
          </cell>
          <cell r="K69" t="str">
            <v>Underwriting</v>
          </cell>
          <cell r="L69">
            <v>1</v>
          </cell>
          <cell r="M69">
            <v>224000</v>
          </cell>
          <cell r="N69">
            <v>201600</v>
          </cell>
          <cell r="O69">
            <v>0</v>
          </cell>
          <cell r="P69">
            <v>0</v>
          </cell>
        </row>
        <row r="70">
          <cell r="A70" t="str">
            <v>Vallabhaneni, Devasena</v>
          </cell>
          <cell r="B70" t="str">
            <v>Sponsor Risk GEA U/W</v>
          </cell>
          <cell r="C70" t="str">
            <v>VP</v>
          </cell>
          <cell r="D70" t="str">
            <v>U/W</v>
          </cell>
          <cell r="E70" t="str">
            <v>SSLP</v>
          </cell>
          <cell r="F70" t="str">
            <v>Headcount - Underwriting</v>
          </cell>
          <cell r="G70" t="str">
            <v>Front End</v>
          </cell>
          <cell r="H70" t="str">
            <v>Sponsor</v>
          </cell>
          <cell r="I70" t="str">
            <v>Risk</v>
          </cell>
          <cell r="J70" t="str">
            <v>GEA</v>
          </cell>
          <cell r="K70" t="str">
            <v>Underwriting</v>
          </cell>
          <cell r="L70">
            <v>1</v>
          </cell>
          <cell r="M70">
            <v>162400</v>
          </cell>
          <cell r="N70">
            <v>121800</v>
          </cell>
          <cell r="O70">
            <v>0</v>
          </cell>
          <cell r="P70">
            <v>0</v>
          </cell>
        </row>
        <row r="71">
          <cell r="A71" t="str">
            <v>Martin, Robert</v>
          </cell>
          <cell r="B71" t="str">
            <v>Sponsor Risk GEA U/W</v>
          </cell>
          <cell r="C71" t="str">
            <v>VP</v>
          </cell>
          <cell r="D71" t="str">
            <v>U/W</v>
          </cell>
          <cell r="E71" t="str">
            <v>SSLP</v>
          </cell>
          <cell r="F71" t="str">
            <v>Headcount - Underwriting</v>
          </cell>
          <cell r="G71" t="str">
            <v>Front End</v>
          </cell>
          <cell r="H71" t="str">
            <v>Sponsor</v>
          </cell>
          <cell r="I71" t="str">
            <v>Risk</v>
          </cell>
          <cell r="J71" t="str">
            <v>GEA</v>
          </cell>
          <cell r="K71" t="str">
            <v>Underwriting</v>
          </cell>
          <cell r="L71">
            <v>1</v>
          </cell>
          <cell r="M71">
            <v>142000</v>
          </cell>
          <cell r="N71">
            <v>106500</v>
          </cell>
          <cell r="O71">
            <v>0</v>
          </cell>
          <cell r="P71">
            <v>0</v>
          </cell>
        </row>
        <row r="72">
          <cell r="A72" t="str">
            <v>Deibel, Matthew</v>
          </cell>
          <cell r="B72" t="str">
            <v>Sponsor Risk GEA U/W</v>
          </cell>
          <cell r="C72" t="str">
            <v>Assoc</v>
          </cell>
          <cell r="D72" t="str">
            <v>U/W</v>
          </cell>
          <cell r="E72">
            <v>0</v>
          </cell>
          <cell r="F72" t="str">
            <v>Headcount - Underwriting</v>
          </cell>
          <cell r="G72" t="str">
            <v>Front End</v>
          </cell>
          <cell r="H72" t="str">
            <v>Sponsor</v>
          </cell>
          <cell r="I72" t="str">
            <v>Risk</v>
          </cell>
          <cell r="J72" t="str">
            <v>GEA</v>
          </cell>
          <cell r="K72" t="str">
            <v>Underwriting</v>
          </cell>
          <cell r="L72">
            <v>1</v>
          </cell>
          <cell r="M72">
            <v>110300</v>
          </cell>
          <cell r="N72">
            <v>38605</v>
          </cell>
          <cell r="O72">
            <v>0</v>
          </cell>
          <cell r="P72">
            <v>0</v>
          </cell>
        </row>
        <row r="73">
          <cell r="A73" t="str">
            <v>Croff, Phillip</v>
          </cell>
          <cell r="B73" t="str">
            <v>Sponsor Risk GEA U/W</v>
          </cell>
          <cell r="C73" t="str">
            <v>VP</v>
          </cell>
          <cell r="D73" t="str">
            <v>U/W</v>
          </cell>
          <cell r="E73" t="str">
            <v>SSLP</v>
          </cell>
          <cell r="F73" t="str">
            <v>Headcount - Underwriting</v>
          </cell>
          <cell r="G73" t="str">
            <v>Front End</v>
          </cell>
          <cell r="H73" t="str">
            <v>Sponsor</v>
          </cell>
          <cell r="I73" t="str">
            <v>Risk</v>
          </cell>
          <cell r="J73" t="str">
            <v>GEA</v>
          </cell>
          <cell r="K73" t="str">
            <v>Underwriting</v>
          </cell>
          <cell r="L73">
            <v>1</v>
          </cell>
          <cell r="M73">
            <v>142000</v>
          </cell>
          <cell r="N73">
            <v>106500</v>
          </cell>
          <cell r="O73">
            <v>0</v>
          </cell>
          <cell r="P73">
            <v>0</v>
          </cell>
        </row>
        <row r="74">
          <cell r="A74" t="str">
            <v>Krebs, Amy</v>
          </cell>
          <cell r="B74" t="str">
            <v>Sponsor Risk GEA U/W</v>
          </cell>
          <cell r="C74" t="str">
            <v>SVP</v>
          </cell>
          <cell r="D74" t="str">
            <v>TL</v>
          </cell>
          <cell r="E74">
            <v>0</v>
          </cell>
          <cell r="F74" t="str">
            <v>Headcount - Underwriting</v>
          </cell>
          <cell r="G74" t="str">
            <v>Front End</v>
          </cell>
          <cell r="H74" t="str">
            <v>Sponsor</v>
          </cell>
          <cell r="I74" t="str">
            <v>Risk</v>
          </cell>
          <cell r="J74" t="str">
            <v>GEA</v>
          </cell>
          <cell r="K74" t="str">
            <v>Underwriting</v>
          </cell>
          <cell r="L74">
            <v>1</v>
          </cell>
          <cell r="M74">
            <v>200600</v>
          </cell>
          <cell r="N74">
            <v>180540</v>
          </cell>
          <cell r="O74">
            <v>0</v>
          </cell>
          <cell r="P74">
            <v>0</v>
          </cell>
        </row>
        <row r="75">
          <cell r="A75" t="str">
            <v>Landis, Daniel</v>
          </cell>
          <cell r="B75" t="str">
            <v>Sponsor Risk GEA U/W</v>
          </cell>
          <cell r="C75" t="str">
            <v>VP</v>
          </cell>
          <cell r="D75" t="str">
            <v>U/W</v>
          </cell>
          <cell r="E75">
            <v>0</v>
          </cell>
          <cell r="F75" t="str">
            <v>Headcount - Underwriting</v>
          </cell>
          <cell r="G75" t="str">
            <v>Front End</v>
          </cell>
          <cell r="H75" t="str">
            <v>Sponsor</v>
          </cell>
          <cell r="I75" t="str">
            <v>Risk</v>
          </cell>
          <cell r="J75" t="str">
            <v>GEA</v>
          </cell>
          <cell r="K75" t="str">
            <v>Underwriting</v>
          </cell>
          <cell r="L75">
            <v>1</v>
          </cell>
          <cell r="M75">
            <v>170300</v>
          </cell>
          <cell r="N75">
            <v>127725</v>
          </cell>
          <cell r="O75">
            <v>0</v>
          </cell>
          <cell r="P75">
            <v>0</v>
          </cell>
        </row>
        <row r="76">
          <cell r="A76" t="str">
            <v>Sommerfeld, Brian</v>
          </cell>
          <cell r="B76" t="str">
            <v>Sponsor Risk GEA U/W</v>
          </cell>
          <cell r="C76" t="str">
            <v>MD</v>
          </cell>
          <cell r="D76" t="str">
            <v>TL</v>
          </cell>
          <cell r="E76" t="str">
            <v>SSLP</v>
          </cell>
          <cell r="F76" t="str">
            <v>Headcount - Underwriting</v>
          </cell>
          <cell r="G76" t="str">
            <v>Front End</v>
          </cell>
          <cell r="H76" t="str">
            <v>Sponsor</v>
          </cell>
          <cell r="I76" t="str">
            <v>Risk</v>
          </cell>
          <cell r="J76" t="str">
            <v>GEA</v>
          </cell>
          <cell r="K76" t="str">
            <v>Underwriting</v>
          </cell>
          <cell r="L76">
            <v>1</v>
          </cell>
          <cell r="M76">
            <v>270000</v>
          </cell>
          <cell r="N76">
            <v>243000</v>
          </cell>
          <cell r="O76">
            <v>0</v>
          </cell>
          <cell r="P76">
            <v>0</v>
          </cell>
        </row>
        <row r="77">
          <cell r="A77" t="str">
            <v>Marus, Therese (Teri)</v>
          </cell>
          <cell r="B77" t="str">
            <v>Sponsor Risk GEA U/W</v>
          </cell>
          <cell r="C77" t="str">
            <v>Admin</v>
          </cell>
          <cell r="D77" t="str">
            <v>Admin</v>
          </cell>
          <cell r="E77">
            <v>0</v>
          </cell>
          <cell r="F77" t="str">
            <v>Headcount - Underwriting</v>
          </cell>
          <cell r="G77" t="str">
            <v>Front End</v>
          </cell>
          <cell r="H77" t="str">
            <v>Sponsor</v>
          </cell>
          <cell r="I77" t="str">
            <v>Risk</v>
          </cell>
          <cell r="J77" t="str">
            <v>GEA</v>
          </cell>
          <cell r="K77" t="str">
            <v>Underwriting</v>
          </cell>
          <cell r="L77">
            <v>1</v>
          </cell>
          <cell r="M77">
            <v>75000.064589999994</v>
          </cell>
          <cell r="N77">
            <v>0</v>
          </cell>
          <cell r="O77">
            <v>0</v>
          </cell>
          <cell r="P77">
            <v>0</v>
          </cell>
        </row>
        <row r="78">
          <cell r="A78" t="str">
            <v>Krebs, Stephanie</v>
          </cell>
          <cell r="B78" t="str">
            <v>Sponsor Risk GEA U/W</v>
          </cell>
          <cell r="C78" t="str">
            <v>VP</v>
          </cell>
          <cell r="D78" t="str">
            <v>U/W</v>
          </cell>
          <cell r="E78">
            <v>0</v>
          </cell>
          <cell r="F78" t="str">
            <v>Headcount - Underwriting</v>
          </cell>
          <cell r="G78" t="str">
            <v>Front End</v>
          </cell>
          <cell r="H78" t="str">
            <v>Sponsor</v>
          </cell>
          <cell r="I78" t="str">
            <v>Risk</v>
          </cell>
          <cell r="J78" t="str">
            <v>GEA</v>
          </cell>
          <cell r="K78" t="str">
            <v>Underwriting</v>
          </cell>
          <cell r="L78">
            <v>1</v>
          </cell>
          <cell r="M78">
            <v>163500</v>
          </cell>
          <cell r="N78">
            <v>122625</v>
          </cell>
          <cell r="O78">
            <v>0</v>
          </cell>
          <cell r="P78">
            <v>0</v>
          </cell>
        </row>
        <row r="79">
          <cell r="A79" t="str">
            <v>Smith, Phillip Paul</v>
          </cell>
          <cell r="B79" t="str">
            <v>Sponsor Risk GEA U/W</v>
          </cell>
          <cell r="C79" t="str">
            <v>VP</v>
          </cell>
          <cell r="D79" t="str">
            <v>U/W</v>
          </cell>
          <cell r="E79">
            <v>0</v>
          </cell>
          <cell r="F79" t="str">
            <v>Headcount - Underwriting</v>
          </cell>
          <cell r="G79" t="str">
            <v>Front End</v>
          </cell>
          <cell r="H79" t="str">
            <v>Sponsor</v>
          </cell>
          <cell r="I79" t="str">
            <v>Risk</v>
          </cell>
          <cell r="J79" t="str">
            <v>GEA</v>
          </cell>
          <cell r="K79" t="str">
            <v>Underwriting</v>
          </cell>
          <cell r="L79">
            <v>1</v>
          </cell>
          <cell r="M79">
            <v>164000</v>
          </cell>
          <cell r="N79">
            <v>123000</v>
          </cell>
          <cell r="O79">
            <v>0</v>
          </cell>
          <cell r="P79">
            <v>0</v>
          </cell>
        </row>
        <row r="80">
          <cell r="A80" t="str">
            <v>Jones, Andrew</v>
          </cell>
          <cell r="B80" t="str">
            <v>Sponsor Risk GEA U/W</v>
          </cell>
          <cell r="C80" t="str">
            <v>AVP</v>
          </cell>
          <cell r="D80" t="str">
            <v>U/W</v>
          </cell>
          <cell r="E80">
            <v>0</v>
          </cell>
          <cell r="F80" t="str">
            <v>Headcount - Underwriting</v>
          </cell>
          <cell r="G80" t="str">
            <v>Front End</v>
          </cell>
          <cell r="H80" t="str">
            <v>Sponsor</v>
          </cell>
          <cell r="I80" t="str">
            <v>Risk</v>
          </cell>
          <cell r="J80" t="str">
            <v>GEA</v>
          </cell>
          <cell r="K80" t="str">
            <v>Underwriting</v>
          </cell>
          <cell r="L80">
            <v>1</v>
          </cell>
          <cell r="M80">
            <v>118300</v>
          </cell>
          <cell r="N80">
            <v>59150</v>
          </cell>
          <cell r="O80">
            <v>0</v>
          </cell>
          <cell r="P80">
            <v>0</v>
          </cell>
        </row>
        <row r="81">
          <cell r="A81" t="str">
            <v>Keffer, Joseph W</v>
          </cell>
          <cell r="B81" t="str">
            <v>Sponsor Risk GEA U/W</v>
          </cell>
          <cell r="C81" t="str">
            <v>VP</v>
          </cell>
          <cell r="D81" t="str">
            <v>U/W</v>
          </cell>
          <cell r="E81">
            <v>0</v>
          </cell>
          <cell r="F81" t="str">
            <v>Headcount - Underwriting</v>
          </cell>
          <cell r="G81" t="str">
            <v>Front End</v>
          </cell>
          <cell r="H81" t="str">
            <v>Sponsor</v>
          </cell>
          <cell r="I81" t="str">
            <v>Risk</v>
          </cell>
          <cell r="J81" t="str">
            <v>GEA</v>
          </cell>
          <cell r="K81" t="str">
            <v>Underwriting</v>
          </cell>
          <cell r="L81">
            <v>1</v>
          </cell>
          <cell r="M81">
            <v>143000</v>
          </cell>
          <cell r="N81">
            <v>107250</v>
          </cell>
          <cell r="O81">
            <v>0</v>
          </cell>
          <cell r="P81">
            <v>0</v>
          </cell>
        </row>
        <row r="82">
          <cell r="A82" t="str">
            <v>Indelicato, David</v>
          </cell>
          <cell r="B82" t="str">
            <v>Sponsor Risk GEA U/W</v>
          </cell>
          <cell r="C82" t="str">
            <v>SVP</v>
          </cell>
          <cell r="D82" t="str">
            <v>TL</v>
          </cell>
          <cell r="E82">
            <v>0</v>
          </cell>
          <cell r="F82" t="str">
            <v>Headcount - Underwriting</v>
          </cell>
          <cell r="G82" t="str">
            <v>Front End</v>
          </cell>
          <cell r="H82" t="str">
            <v>Sponsor</v>
          </cell>
          <cell r="I82" t="str">
            <v>Risk</v>
          </cell>
          <cell r="J82" t="str">
            <v>GEA</v>
          </cell>
          <cell r="K82" t="str">
            <v>Underwriting</v>
          </cell>
          <cell r="L82">
            <v>1</v>
          </cell>
          <cell r="M82">
            <v>305000</v>
          </cell>
          <cell r="N82">
            <v>274500</v>
          </cell>
          <cell r="O82">
            <v>0</v>
          </cell>
          <cell r="P82">
            <v>0</v>
          </cell>
        </row>
        <row r="83">
          <cell r="A83" t="str">
            <v>Collins, Denis A</v>
          </cell>
          <cell r="B83" t="str">
            <v>Sponsor Risk GEA U/W</v>
          </cell>
          <cell r="C83" t="str">
            <v>VP</v>
          </cell>
          <cell r="D83" t="str">
            <v>U/W</v>
          </cell>
          <cell r="E83" t="str">
            <v>SSLP</v>
          </cell>
          <cell r="F83" t="str">
            <v>Headcount - Underwriting</v>
          </cell>
          <cell r="G83" t="str">
            <v>Front End</v>
          </cell>
          <cell r="H83" t="str">
            <v>Sponsor</v>
          </cell>
          <cell r="I83" t="str">
            <v>Risk</v>
          </cell>
          <cell r="J83" t="str">
            <v>GEA</v>
          </cell>
          <cell r="K83" t="str">
            <v>Underwriting</v>
          </cell>
          <cell r="L83">
            <v>1</v>
          </cell>
          <cell r="M83">
            <v>142000</v>
          </cell>
          <cell r="N83">
            <v>106500</v>
          </cell>
          <cell r="O83">
            <v>0</v>
          </cell>
          <cell r="P83">
            <v>0</v>
          </cell>
        </row>
        <row r="84">
          <cell r="A84" t="str">
            <v>Carboni, Steven</v>
          </cell>
          <cell r="B84" t="str">
            <v>Sponsor Risk GEA U/W</v>
          </cell>
          <cell r="C84" t="str">
            <v>VP</v>
          </cell>
          <cell r="D84" t="str">
            <v>U/W</v>
          </cell>
          <cell r="E84" t="str">
            <v>SSLP</v>
          </cell>
          <cell r="F84" t="str">
            <v>Headcount - Underwriting</v>
          </cell>
          <cell r="G84" t="str">
            <v>Front End</v>
          </cell>
          <cell r="H84" t="str">
            <v>Sponsor</v>
          </cell>
          <cell r="I84" t="str">
            <v>Risk</v>
          </cell>
          <cell r="J84" t="str">
            <v>GEA</v>
          </cell>
          <cell r="K84" t="str">
            <v>Underwriting</v>
          </cell>
          <cell r="L84">
            <v>1</v>
          </cell>
          <cell r="M84">
            <v>160400</v>
          </cell>
          <cell r="N84">
            <v>120300</v>
          </cell>
          <cell r="O84">
            <v>0</v>
          </cell>
          <cell r="P84">
            <v>0</v>
          </cell>
        </row>
        <row r="85">
          <cell r="A85" t="str">
            <v>Barrasso, Michael</v>
          </cell>
          <cell r="B85" t="str">
            <v>Sponsor Risk GEA U/W</v>
          </cell>
          <cell r="C85" t="str">
            <v>AVP</v>
          </cell>
          <cell r="D85" t="str">
            <v>U/W</v>
          </cell>
          <cell r="E85">
            <v>0</v>
          </cell>
          <cell r="F85" t="str">
            <v>Headcount - Underwriting</v>
          </cell>
          <cell r="G85" t="str">
            <v>Front End</v>
          </cell>
          <cell r="H85" t="str">
            <v>Sponsor</v>
          </cell>
          <cell r="I85" t="str">
            <v>Risk</v>
          </cell>
          <cell r="J85" t="str">
            <v>GEA</v>
          </cell>
          <cell r="K85" t="str">
            <v>Underwriting</v>
          </cell>
          <cell r="L85">
            <v>1</v>
          </cell>
          <cell r="M85">
            <v>117700</v>
          </cell>
          <cell r="N85">
            <v>58850</v>
          </cell>
          <cell r="O85">
            <v>0</v>
          </cell>
          <cell r="P85">
            <v>0</v>
          </cell>
        </row>
        <row r="86">
          <cell r="A86" t="str">
            <v>Rabaut, Jeffrey A</v>
          </cell>
          <cell r="B86" t="str">
            <v>Sponsor Risk GEA U/W</v>
          </cell>
          <cell r="C86" t="str">
            <v>AVP</v>
          </cell>
          <cell r="D86" t="str">
            <v>U/W</v>
          </cell>
          <cell r="E86">
            <v>0</v>
          </cell>
          <cell r="F86" t="str">
            <v>Headcount - Underwriting</v>
          </cell>
          <cell r="G86" t="str">
            <v>Front End</v>
          </cell>
          <cell r="H86" t="str">
            <v>Sponsor</v>
          </cell>
          <cell r="I86" t="str">
            <v>Risk</v>
          </cell>
          <cell r="J86" t="str">
            <v>GEA</v>
          </cell>
          <cell r="K86" t="str">
            <v>Underwriting</v>
          </cell>
          <cell r="L86">
            <v>1</v>
          </cell>
          <cell r="M86">
            <v>136800</v>
          </cell>
          <cell r="N86">
            <v>68400</v>
          </cell>
          <cell r="O86">
            <v>0</v>
          </cell>
          <cell r="P86">
            <v>0</v>
          </cell>
        </row>
        <row r="87">
          <cell r="A87" t="str">
            <v>Beckmann, Scott</v>
          </cell>
          <cell r="B87" t="str">
            <v>Sponsor Risk GEA U/W</v>
          </cell>
          <cell r="C87" t="str">
            <v>AVP</v>
          </cell>
          <cell r="D87" t="str">
            <v>U/W</v>
          </cell>
          <cell r="E87">
            <v>0</v>
          </cell>
          <cell r="F87" t="str">
            <v>Headcount - Underwriting</v>
          </cell>
          <cell r="G87" t="str">
            <v>Front End</v>
          </cell>
          <cell r="H87" t="str">
            <v>Sponsor</v>
          </cell>
          <cell r="I87" t="str">
            <v>Risk</v>
          </cell>
          <cell r="J87" t="str">
            <v>GEA</v>
          </cell>
          <cell r="K87" t="str">
            <v>Underwriting</v>
          </cell>
          <cell r="L87">
            <v>1</v>
          </cell>
          <cell r="M87">
            <v>136700</v>
          </cell>
          <cell r="N87">
            <v>68350</v>
          </cell>
          <cell r="O87">
            <v>0</v>
          </cell>
          <cell r="P87">
            <v>0</v>
          </cell>
        </row>
        <row r="88">
          <cell r="A88" t="str">
            <v>Zillner, Demerio</v>
          </cell>
          <cell r="B88" t="str">
            <v>Sponsor Risk GEA U/W</v>
          </cell>
          <cell r="C88" t="str">
            <v>Assoc</v>
          </cell>
          <cell r="D88" t="str">
            <v>U/W</v>
          </cell>
          <cell r="E88">
            <v>0</v>
          </cell>
          <cell r="F88" t="str">
            <v>Headcount - Underwriting</v>
          </cell>
          <cell r="G88" t="str">
            <v>Front End</v>
          </cell>
          <cell r="H88" t="str">
            <v>Sponsor</v>
          </cell>
          <cell r="I88" t="str">
            <v>Risk</v>
          </cell>
          <cell r="J88" t="str">
            <v>GEA</v>
          </cell>
          <cell r="K88" t="str">
            <v>Underwriting</v>
          </cell>
          <cell r="L88">
            <v>1</v>
          </cell>
          <cell r="M88">
            <v>95300</v>
          </cell>
          <cell r="N88">
            <v>33355</v>
          </cell>
          <cell r="O88">
            <v>0</v>
          </cell>
          <cell r="P88">
            <v>0</v>
          </cell>
        </row>
        <row r="89">
          <cell r="A89" t="str">
            <v>Beutel, Michael R</v>
          </cell>
          <cell r="B89" t="str">
            <v>Sponsor Risk GEA U/W</v>
          </cell>
          <cell r="C89" t="str">
            <v>Assoc</v>
          </cell>
          <cell r="D89" t="str">
            <v>U/W</v>
          </cell>
          <cell r="E89">
            <v>0</v>
          </cell>
          <cell r="F89" t="str">
            <v>Headcount - Underwriting</v>
          </cell>
          <cell r="G89" t="str">
            <v>Front End</v>
          </cell>
          <cell r="H89" t="str">
            <v>Sponsor</v>
          </cell>
          <cell r="I89" t="str">
            <v>Risk</v>
          </cell>
          <cell r="J89" t="str">
            <v>GEA</v>
          </cell>
          <cell r="K89" t="str">
            <v>Underwriting</v>
          </cell>
          <cell r="L89">
            <v>1</v>
          </cell>
          <cell r="M89">
            <v>95900</v>
          </cell>
          <cell r="N89">
            <v>33565</v>
          </cell>
          <cell r="O89">
            <v>0</v>
          </cell>
          <cell r="P89">
            <v>0</v>
          </cell>
        </row>
        <row r="90">
          <cell r="A90" t="str">
            <v>Gupta, Ankur</v>
          </cell>
          <cell r="B90" t="str">
            <v>Sponsor Risk GEA U/W</v>
          </cell>
          <cell r="C90" t="str">
            <v>SVP</v>
          </cell>
          <cell r="D90" t="str">
            <v>TL</v>
          </cell>
          <cell r="E90">
            <v>0</v>
          </cell>
          <cell r="F90" t="str">
            <v>Headcount - Underwriting</v>
          </cell>
          <cell r="G90" t="str">
            <v>Front End</v>
          </cell>
          <cell r="H90" t="str">
            <v>Sponsor</v>
          </cell>
          <cell r="I90" t="str">
            <v>Risk</v>
          </cell>
          <cell r="J90" t="str">
            <v>GEA</v>
          </cell>
          <cell r="K90" t="str">
            <v>Underwriting</v>
          </cell>
          <cell r="L90">
            <v>1</v>
          </cell>
          <cell r="M90">
            <v>215000</v>
          </cell>
          <cell r="N90">
            <v>193500</v>
          </cell>
          <cell r="O90">
            <v>0</v>
          </cell>
          <cell r="P90">
            <v>0</v>
          </cell>
        </row>
        <row r="91">
          <cell r="A91" t="str">
            <v>Wang, Alfredo</v>
          </cell>
          <cell r="B91" t="str">
            <v>Sponsor Risk GEA U/W</v>
          </cell>
          <cell r="C91" t="str">
            <v>VP</v>
          </cell>
          <cell r="D91" t="str">
            <v>U/W</v>
          </cell>
          <cell r="E91">
            <v>0</v>
          </cell>
          <cell r="F91" t="str">
            <v>Headcount - Underwriting</v>
          </cell>
          <cell r="G91" t="str">
            <v>Front End</v>
          </cell>
          <cell r="H91" t="str">
            <v>Sponsor</v>
          </cell>
          <cell r="I91" t="str">
            <v>Risk</v>
          </cell>
          <cell r="J91" t="str">
            <v>GEA</v>
          </cell>
          <cell r="K91" t="str">
            <v>Underwriting</v>
          </cell>
          <cell r="L91">
            <v>1</v>
          </cell>
          <cell r="M91">
            <v>210700</v>
          </cell>
          <cell r="N91">
            <v>158025</v>
          </cell>
          <cell r="O91">
            <v>0</v>
          </cell>
          <cell r="P91">
            <v>0</v>
          </cell>
        </row>
        <row r="92">
          <cell r="A92" t="str">
            <v>Rubinstein, Steven H</v>
          </cell>
          <cell r="B92" t="str">
            <v>Sponsor Risk GEA U/W</v>
          </cell>
          <cell r="C92" t="str">
            <v>VP</v>
          </cell>
          <cell r="D92" t="str">
            <v>U/W</v>
          </cell>
          <cell r="E92">
            <v>0</v>
          </cell>
          <cell r="F92" t="str">
            <v>Headcount - Underwriting</v>
          </cell>
          <cell r="G92" t="str">
            <v>Front End</v>
          </cell>
          <cell r="H92" t="str">
            <v>Sponsor</v>
          </cell>
          <cell r="I92" t="str">
            <v>Risk</v>
          </cell>
          <cell r="J92" t="str">
            <v>GEA</v>
          </cell>
          <cell r="K92" t="str">
            <v>Underwriting</v>
          </cell>
          <cell r="L92">
            <v>1</v>
          </cell>
          <cell r="M92">
            <v>163500</v>
          </cell>
          <cell r="N92">
            <v>122625</v>
          </cell>
          <cell r="O92">
            <v>0</v>
          </cell>
          <cell r="P92">
            <v>0</v>
          </cell>
        </row>
        <row r="93">
          <cell r="A93" t="str">
            <v>Smagacz, Linda Y</v>
          </cell>
          <cell r="B93" t="str">
            <v>Sponsor Risk GEA U/W</v>
          </cell>
          <cell r="C93" t="str">
            <v>Admin</v>
          </cell>
          <cell r="D93" t="str">
            <v>Admin</v>
          </cell>
          <cell r="E93">
            <v>0</v>
          </cell>
          <cell r="F93" t="str">
            <v>Headcount - Underwriting</v>
          </cell>
          <cell r="G93" t="str">
            <v>Front End</v>
          </cell>
          <cell r="H93" t="str">
            <v>Sponsor</v>
          </cell>
          <cell r="I93" t="str">
            <v>Risk</v>
          </cell>
          <cell r="J93" t="str">
            <v>GEA</v>
          </cell>
          <cell r="K93" t="str">
            <v>Underwriting</v>
          </cell>
          <cell r="L93">
            <v>1</v>
          </cell>
          <cell r="M93">
            <v>70600.001680000001</v>
          </cell>
          <cell r="N93">
            <v>0</v>
          </cell>
          <cell r="O93">
            <v>0</v>
          </cell>
          <cell r="P93">
            <v>0</v>
          </cell>
        </row>
        <row r="94">
          <cell r="A94" t="str">
            <v>Laws, John J</v>
          </cell>
          <cell r="B94" t="str">
            <v>Sponsor Risk GEA U/W</v>
          </cell>
          <cell r="C94" t="str">
            <v>VP</v>
          </cell>
          <cell r="D94" t="str">
            <v>U/W</v>
          </cell>
          <cell r="E94">
            <v>0</v>
          </cell>
          <cell r="F94" t="str">
            <v>Headcount - Underwriting</v>
          </cell>
          <cell r="G94" t="str">
            <v>Front End</v>
          </cell>
          <cell r="H94" t="str">
            <v>Sponsor</v>
          </cell>
          <cell r="I94" t="str">
            <v>Risk</v>
          </cell>
          <cell r="J94" t="str">
            <v>GEA</v>
          </cell>
          <cell r="K94" t="str">
            <v>Underwriting</v>
          </cell>
          <cell r="L94">
            <v>1</v>
          </cell>
          <cell r="M94">
            <v>150000</v>
          </cell>
          <cell r="N94">
            <v>135000</v>
          </cell>
          <cell r="O94">
            <v>0</v>
          </cell>
          <cell r="P94">
            <v>0</v>
          </cell>
        </row>
        <row r="95">
          <cell r="A95" t="str">
            <v>Rinehart, Heidi L</v>
          </cell>
          <cell r="B95" t="str">
            <v>Sponsor Risk GEA U/W</v>
          </cell>
          <cell r="C95" t="str">
            <v>SVP</v>
          </cell>
          <cell r="D95" t="str">
            <v>TL</v>
          </cell>
          <cell r="E95">
            <v>0</v>
          </cell>
          <cell r="F95" t="str">
            <v>Headcount - Underwriting</v>
          </cell>
          <cell r="G95" t="str">
            <v>Front End</v>
          </cell>
          <cell r="H95" t="str">
            <v>Sponsor</v>
          </cell>
          <cell r="I95" t="str">
            <v>Risk</v>
          </cell>
          <cell r="J95" t="str">
            <v>GEA</v>
          </cell>
          <cell r="K95" t="str">
            <v>Underwriting</v>
          </cell>
          <cell r="L95">
            <v>1</v>
          </cell>
          <cell r="M95">
            <v>245000</v>
          </cell>
          <cell r="N95">
            <v>220500</v>
          </cell>
          <cell r="O95">
            <v>0</v>
          </cell>
          <cell r="P95">
            <v>0</v>
          </cell>
        </row>
        <row r="96">
          <cell r="A96" t="str">
            <v>Fessler, Nicholas B</v>
          </cell>
          <cell r="B96" t="str">
            <v>Sponsor Risk GEA U/W</v>
          </cell>
          <cell r="C96" t="str">
            <v>Assoc</v>
          </cell>
          <cell r="D96" t="str">
            <v>U/W</v>
          </cell>
          <cell r="E96">
            <v>0</v>
          </cell>
          <cell r="F96" t="str">
            <v>Headcount - Underwriting</v>
          </cell>
          <cell r="G96" t="str">
            <v>Front End</v>
          </cell>
          <cell r="H96" t="str">
            <v>Sponsor</v>
          </cell>
          <cell r="I96" t="str">
            <v>Risk</v>
          </cell>
          <cell r="J96" t="str">
            <v>GEA</v>
          </cell>
          <cell r="K96" t="str">
            <v>Underwriting</v>
          </cell>
          <cell r="L96">
            <v>1</v>
          </cell>
          <cell r="M96">
            <v>95300</v>
          </cell>
          <cell r="N96">
            <v>33355</v>
          </cell>
          <cell r="O96">
            <v>0</v>
          </cell>
          <cell r="P96">
            <v>0</v>
          </cell>
        </row>
        <row r="97">
          <cell r="A97" t="str">
            <v>Quinn, Jason</v>
          </cell>
          <cell r="B97" t="str">
            <v>Sponsor Risk GEA U/W</v>
          </cell>
          <cell r="C97" t="str">
            <v>AVP</v>
          </cell>
          <cell r="D97" t="str">
            <v>U/W</v>
          </cell>
          <cell r="E97">
            <v>0</v>
          </cell>
          <cell r="F97" t="str">
            <v>Headcount - Underwriting</v>
          </cell>
          <cell r="G97" t="str">
            <v>Front End</v>
          </cell>
          <cell r="H97" t="str">
            <v>Sponsor</v>
          </cell>
          <cell r="I97" t="str">
            <v>Risk</v>
          </cell>
          <cell r="J97" t="str">
            <v>GEA</v>
          </cell>
          <cell r="K97" t="str">
            <v>Underwriting</v>
          </cell>
          <cell r="L97">
            <v>1</v>
          </cell>
          <cell r="M97">
            <v>117700</v>
          </cell>
          <cell r="N97">
            <v>58850</v>
          </cell>
          <cell r="O97">
            <v>0</v>
          </cell>
          <cell r="P97">
            <v>0</v>
          </cell>
        </row>
        <row r="98">
          <cell r="A98" t="str">
            <v>McLure, Matt J</v>
          </cell>
          <cell r="B98" t="str">
            <v>Sponsor Risk GEA U/W</v>
          </cell>
          <cell r="C98" t="str">
            <v>VP</v>
          </cell>
          <cell r="D98" t="str">
            <v>U/W</v>
          </cell>
          <cell r="E98">
            <v>0</v>
          </cell>
          <cell r="F98" t="str">
            <v>Headcount - Underwriting</v>
          </cell>
          <cell r="G98" t="str">
            <v>Front End</v>
          </cell>
          <cell r="H98" t="str">
            <v>Sponsor</v>
          </cell>
          <cell r="I98" t="str">
            <v>Risk</v>
          </cell>
          <cell r="J98" t="str">
            <v>GEA</v>
          </cell>
          <cell r="K98" t="str">
            <v>Underwriting</v>
          </cell>
          <cell r="L98">
            <v>1</v>
          </cell>
          <cell r="M98">
            <v>144000</v>
          </cell>
          <cell r="N98">
            <v>108000</v>
          </cell>
          <cell r="O98">
            <v>0</v>
          </cell>
          <cell r="P98">
            <v>0</v>
          </cell>
        </row>
        <row r="99">
          <cell r="A99" t="str">
            <v>Attaie, Danielle</v>
          </cell>
          <cell r="B99" t="str">
            <v>Sponsor Risk GEA U/W</v>
          </cell>
          <cell r="C99" t="str">
            <v>AVP</v>
          </cell>
          <cell r="D99" t="str">
            <v>U/W</v>
          </cell>
          <cell r="E99">
            <v>0</v>
          </cell>
          <cell r="F99" t="str">
            <v>Headcount - Underwriting</v>
          </cell>
          <cell r="G99" t="str">
            <v>Front End</v>
          </cell>
          <cell r="H99" t="str">
            <v>Sponsor</v>
          </cell>
          <cell r="I99" t="str">
            <v>Risk</v>
          </cell>
          <cell r="J99" t="str">
            <v>GEA</v>
          </cell>
          <cell r="K99" t="str">
            <v>Underwriting</v>
          </cell>
          <cell r="L99">
            <v>1</v>
          </cell>
          <cell r="M99">
            <v>117800</v>
          </cell>
          <cell r="N99">
            <v>58900</v>
          </cell>
          <cell r="O99">
            <v>0</v>
          </cell>
          <cell r="P99">
            <v>0</v>
          </cell>
        </row>
        <row r="100">
          <cell r="A100" t="str">
            <v>Jadwin, Elizabeth</v>
          </cell>
          <cell r="B100" t="str">
            <v>Sponsor Risk GEA U/W</v>
          </cell>
          <cell r="C100" t="str">
            <v>Assoc</v>
          </cell>
          <cell r="D100" t="str">
            <v>U/W</v>
          </cell>
          <cell r="E100">
            <v>0</v>
          </cell>
          <cell r="F100" t="str">
            <v>Headcount - Underwriting</v>
          </cell>
          <cell r="G100" t="str">
            <v>Front End</v>
          </cell>
          <cell r="H100" t="str">
            <v>Sponsor</v>
          </cell>
          <cell r="I100" t="str">
            <v>Risk</v>
          </cell>
          <cell r="J100" t="str">
            <v>GEA</v>
          </cell>
          <cell r="K100" t="str">
            <v>Underwriting</v>
          </cell>
          <cell r="L100">
            <v>1</v>
          </cell>
          <cell r="M100">
            <v>96000</v>
          </cell>
          <cell r="N100">
            <v>33600</v>
          </cell>
          <cell r="O100">
            <v>0</v>
          </cell>
          <cell r="P100">
            <v>0</v>
          </cell>
        </row>
        <row r="101">
          <cell r="A101" t="str">
            <v>Lorefice, Jeffrey</v>
          </cell>
          <cell r="B101" t="str">
            <v>Sponsor Risk GEA U/W</v>
          </cell>
          <cell r="C101" t="str">
            <v>Assoc</v>
          </cell>
          <cell r="D101" t="str">
            <v>U/W</v>
          </cell>
          <cell r="E101">
            <v>0</v>
          </cell>
          <cell r="F101" t="str">
            <v>Headcount - Underwriting</v>
          </cell>
          <cell r="G101" t="str">
            <v>Front End</v>
          </cell>
          <cell r="H101" t="str">
            <v>Sponsor</v>
          </cell>
          <cell r="I101" t="str">
            <v>Risk</v>
          </cell>
          <cell r="J101" t="str">
            <v>GEA</v>
          </cell>
          <cell r="K101" t="str">
            <v>Underwriting</v>
          </cell>
          <cell r="L101">
            <v>1</v>
          </cell>
          <cell r="M101">
            <v>100000</v>
          </cell>
          <cell r="N101">
            <v>35000</v>
          </cell>
          <cell r="O101">
            <v>0</v>
          </cell>
          <cell r="P101">
            <v>0</v>
          </cell>
        </row>
        <row r="102">
          <cell r="A102" t="str">
            <v>Morgan, Jesse B</v>
          </cell>
          <cell r="B102" t="str">
            <v>Sponsor Risk GEA U/W</v>
          </cell>
          <cell r="C102" t="str">
            <v>Assoc</v>
          </cell>
          <cell r="D102" t="str">
            <v>U/W</v>
          </cell>
          <cell r="E102">
            <v>0</v>
          </cell>
          <cell r="F102" t="str">
            <v>Headcount - Underwriting</v>
          </cell>
          <cell r="G102" t="str">
            <v>Front End</v>
          </cell>
          <cell r="H102" t="str">
            <v>Sponsor</v>
          </cell>
          <cell r="I102" t="str">
            <v>Risk</v>
          </cell>
          <cell r="J102" t="str">
            <v>GEA</v>
          </cell>
          <cell r="K102" t="str">
            <v>Underwriting</v>
          </cell>
          <cell r="L102">
            <v>1</v>
          </cell>
          <cell r="M102">
            <v>92000</v>
          </cell>
          <cell r="N102">
            <v>32199.999999999996</v>
          </cell>
          <cell r="O102">
            <v>0</v>
          </cell>
          <cell r="P102">
            <v>0</v>
          </cell>
        </row>
        <row r="103">
          <cell r="A103" t="str">
            <v>Salah, Abdalla</v>
          </cell>
          <cell r="B103" t="str">
            <v>Sponsor Risk GEA U/W</v>
          </cell>
          <cell r="C103" t="str">
            <v>Assoc</v>
          </cell>
          <cell r="D103" t="str">
            <v>U/W</v>
          </cell>
          <cell r="E103">
            <v>0</v>
          </cell>
          <cell r="F103" t="str">
            <v>Headcount - Underwriting</v>
          </cell>
          <cell r="G103" t="str">
            <v>Front End</v>
          </cell>
          <cell r="H103" t="str">
            <v>Sponsor</v>
          </cell>
          <cell r="I103" t="str">
            <v>Risk</v>
          </cell>
          <cell r="J103" t="str">
            <v>GEA</v>
          </cell>
          <cell r="K103" t="str">
            <v>Underwriting</v>
          </cell>
          <cell r="L103">
            <v>1</v>
          </cell>
          <cell r="M103">
            <v>95400</v>
          </cell>
          <cell r="N103">
            <v>33390</v>
          </cell>
          <cell r="O103">
            <v>0</v>
          </cell>
          <cell r="P103">
            <v>0</v>
          </cell>
        </row>
        <row r="104">
          <cell r="A104" t="str">
            <v>Archer, Thomas</v>
          </cell>
          <cell r="B104" t="str">
            <v>Sponsor Risk GEA U/W</v>
          </cell>
          <cell r="C104" t="str">
            <v>Assoc</v>
          </cell>
          <cell r="D104" t="str">
            <v>U/W</v>
          </cell>
          <cell r="E104">
            <v>0</v>
          </cell>
          <cell r="F104" t="str">
            <v>Headcount - Underwriting</v>
          </cell>
          <cell r="G104" t="str">
            <v>Front End</v>
          </cell>
          <cell r="H104" t="str">
            <v>Sponsor</v>
          </cell>
          <cell r="I104" t="str">
            <v>Risk</v>
          </cell>
          <cell r="J104" t="str">
            <v>GEA</v>
          </cell>
          <cell r="K104" t="str">
            <v>Underwriting</v>
          </cell>
          <cell r="L104">
            <v>1</v>
          </cell>
          <cell r="M104">
            <v>96000</v>
          </cell>
          <cell r="N104">
            <v>33600</v>
          </cell>
          <cell r="O104">
            <v>0</v>
          </cell>
          <cell r="P104">
            <v>0</v>
          </cell>
        </row>
        <row r="105">
          <cell r="A105" t="str">
            <v>Makara, Kathlene A</v>
          </cell>
          <cell r="B105" t="str">
            <v>Sponsor Risk GEA U/W</v>
          </cell>
          <cell r="C105" t="str">
            <v>Assoc</v>
          </cell>
          <cell r="D105" t="str">
            <v>U/W</v>
          </cell>
          <cell r="E105">
            <v>0</v>
          </cell>
          <cell r="F105" t="str">
            <v>Headcount - Underwriting</v>
          </cell>
          <cell r="G105" t="str">
            <v>Front End</v>
          </cell>
          <cell r="H105" t="str">
            <v>Sponsor</v>
          </cell>
          <cell r="I105" t="str">
            <v>Risk</v>
          </cell>
          <cell r="J105" t="str">
            <v>GEA</v>
          </cell>
          <cell r="K105" t="str">
            <v>Underwriting</v>
          </cell>
          <cell r="L105">
            <v>1</v>
          </cell>
          <cell r="M105">
            <v>92000</v>
          </cell>
          <cell r="N105">
            <v>32199.999999999996</v>
          </cell>
          <cell r="O105">
            <v>0</v>
          </cell>
          <cell r="P105">
            <v>0</v>
          </cell>
        </row>
        <row r="106">
          <cell r="A106" t="str">
            <v>Kammerait, Caitlin</v>
          </cell>
          <cell r="B106" t="str">
            <v>Sponsor Risk GEA U/W</v>
          </cell>
          <cell r="C106" t="str">
            <v>Assoc</v>
          </cell>
          <cell r="D106" t="str">
            <v>U/W</v>
          </cell>
          <cell r="E106">
            <v>0</v>
          </cell>
          <cell r="F106" t="str">
            <v>Headcount - Underwriting</v>
          </cell>
          <cell r="G106" t="str">
            <v>Front End</v>
          </cell>
          <cell r="H106" t="str">
            <v>Sponsor</v>
          </cell>
          <cell r="I106" t="str">
            <v>Risk</v>
          </cell>
          <cell r="J106" t="str">
            <v>GEA</v>
          </cell>
          <cell r="K106" t="str">
            <v>Underwriting</v>
          </cell>
          <cell r="L106">
            <v>1</v>
          </cell>
          <cell r="M106">
            <v>92000</v>
          </cell>
          <cell r="N106">
            <v>32199.999999999996</v>
          </cell>
          <cell r="O106">
            <v>0</v>
          </cell>
          <cell r="P106">
            <v>0</v>
          </cell>
        </row>
        <row r="107">
          <cell r="A107" t="str">
            <v>Ching, Odette</v>
          </cell>
          <cell r="B107" t="str">
            <v>Sponsor Risk GEA U/W</v>
          </cell>
          <cell r="C107" t="str">
            <v>Admin</v>
          </cell>
          <cell r="D107" t="str">
            <v>Admin</v>
          </cell>
          <cell r="E107">
            <v>0</v>
          </cell>
          <cell r="F107" t="str">
            <v>Headcount - Underwriting</v>
          </cell>
          <cell r="G107" t="str">
            <v>Front End</v>
          </cell>
          <cell r="H107" t="str">
            <v>Sponsor</v>
          </cell>
          <cell r="I107" t="str">
            <v>Risk</v>
          </cell>
          <cell r="J107" t="str">
            <v>GEA</v>
          </cell>
          <cell r="K107" t="str">
            <v>Underwriting</v>
          </cell>
          <cell r="L107">
            <v>1</v>
          </cell>
          <cell r="M107">
            <v>65300.000590000003</v>
          </cell>
          <cell r="N107">
            <v>0</v>
          </cell>
          <cell r="O107">
            <v>0</v>
          </cell>
          <cell r="P107">
            <v>0</v>
          </cell>
        </row>
        <row r="108">
          <cell r="A108" t="str">
            <v>Buchheit, Joseph R</v>
          </cell>
          <cell r="B108" t="str">
            <v>Sponsor Risk GEA U/W</v>
          </cell>
          <cell r="C108" t="str">
            <v>BA</v>
          </cell>
          <cell r="D108" t="str">
            <v>U/W</v>
          </cell>
          <cell r="E108">
            <v>0</v>
          </cell>
          <cell r="F108" t="str">
            <v>Headcount - Underwriting</v>
          </cell>
          <cell r="G108" t="str">
            <v>Front End</v>
          </cell>
          <cell r="H108" t="str">
            <v>Sponsor</v>
          </cell>
          <cell r="I108" t="str">
            <v>Risk</v>
          </cell>
          <cell r="J108" t="str">
            <v>GEA</v>
          </cell>
          <cell r="K108" t="str">
            <v>Underwriting</v>
          </cell>
          <cell r="L108">
            <v>1</v>
          </cell>
          <cell r="M108">
            <v>77000</v>
          </cell>
          <cell r="N108">
            <v>7700</v>
          </cell>
          <cell r="O108">
            <v>0</v>
          </cell>
          <cell r="P108">
            <v>0</v>
          </cell>
        </row>
        <row r="109">
          <cell r="A109" t="str">
            <v>Cox, Brian</v>
          </cell>
          <cell r="B109" t="str">
            <v>Sponsor Risk GEA U/W</v>
          </cell>
          <cell r="C109" t="str">
            <v>Assoc</v>
          </cell>
          <cell r="D109" t="str">
            <v>U/W</v>
          </cell>
          <cell r="E109">
            <v>0</v>
          </cell>
          <cell r="F109" t="str">
            <v>Headcount - Underwriting</v>
          </cell>
          <cell r="G109" t="str">
            <v>Front End</v>
          </cell>
          <cell r="H109" t="str">
            <v>Sponsor</v>
          </cell>
          <cell r="I109" t="str">
            <v>Risk</v>
          </cell>
          <cell r="J109" t="str">
            <v>GEA</v>
          </cell>
          <cell r="K109" t="str">
            <v>Underwriting</v>
          </cell>
          <cell r="L109">
            <v>1</v>
          </cell>
          <cell r="M109">
            <v>98500</v>
          </cell>
          <cell r="N109">
            <v>34475</v>
          </cell>
          <cell r="O109">
            <v>0</v>
          </cell>
          <cell r="P109">
            <v>0</v>
          </cell>
        </row>
        <row r="110">
          <cell r="A110" t="str">
            <v>Scheinberg, Daniel (Dan)</v>
          </cell>
          <cell r="B110" t="str">
            <v>Sponsor Risk GEA U/W</v>
          </cell>
          <cell r="C110" t="str">
            <v>Assoc</v>
          </cell>
          <cell r="D110" t="str">
            <v>U/W</v>
          </cell>
          <cell r="E110">
            <v>0</v>
          </cell>
          <cell r="F110" t="str">
            <v>Headcount - Underwriting</v>
          </cell>
          <cell r="G110" t="str">
            <v>Front End</v>
          </cell>
          <cell r="H110" t="str">
            <v>Sponsor</v>
          </cell>
          <cell r="I110" t="str">
            <v>Risk</v>
          </cell>
          <cell r="J110" t="str">
            <v>GEA</v>
          </cell>
          <cell r="K110" t="str">
            <v>Underwriting</v>
          </cell>
          <cell r="L110">
            <v>1</v>
          </cell>
          <cell r="M110">
            <v>111300</v>
          </cell>
          <cell r="N110">
            <v>38955</v>
          </cell>
          <cell r="O110">
            <v>0</v>
          </cell>
          <cell r="P110">
            <v>0</v>
          </cell>
        </row>
        <row r="111">
          <cell r="A111" t="str">
            <v>Dunn, Catherine</v>
          </cell>
          <cell r="B111" t="str">
            <v>Sponsor Risk GEA U/W</v>
          </cell>
          <cell r="C111" t="str">
            <v>BA</v>
          </cell>
          <cell r="D111" t="str">
            <v>U/W</v>
          </cell>
          <cell r="E111">
            <v>0</v>
          </cell>
          <cell r="F111" t="str">
            <v>Headcount - Underwriting</v>
          </cell>
          <cell r="G111" t="str">
            <v>Front End</v>
          </cell>
          <cell r="H111" t="str">
            <v>Sponsor</v>
          </cell>
          <cell r="I111" t="str">
            <v>Risk</v>
          </cell>
          <cell r="J111" t="str">
            <v>GEA</v>
          </cell>
          <cell r="K111" t="str">
            <v>Underwriting</v>
          </cell>
          <cell r="L111">
            <v>1</v>
          </cell>
          <cell r="M111">
            <v>75000</v>
          </cell>
          <cell r="N111">
            <v>7500</v>
          </cell>
          <cell r="O111">
            <v>0</v>
          </cell>
          <cell r="P111">
            <v>0</v>
          </cell>
        </row>
        <row r="112">
          <cell r="A112" t="str">
            <v>Duff, William</v>
          </cell>
          <cell r="B112" t="str">
            <v>Sponsor Risk GEA U/W</v>
          </cell>
          <cell r="C112" t="str">
            <v>Assoc</v>
          </cell>
          <cell r="D112" t="str">
            <v>U/W</v>
          </cell>
          <cell r="E112">
            <v>0</v>
          </cell>
          <cell r="F112" t="str">
            <v>Headcount - Underwriting</v>
          </cell>
          <cell r="G112" t="str">
            <v>Front End</v>
          </cell>
          <cell r="H112" t="str">
            <v>Sponsor</v>
          </cell>
          <cell r="I112" t="str">
            <v>Risk</v>
          </cell>
          <cell r="J112" t="str">
            <v>GEA</v>
          </cell>
          <cell r="K112" t="str">
            <v>Underwriting</v>
          </cell>
          <cell r="L112">
            <v>1</v>
          </cell>
          <cell r="M112">
            <v>92000</v>
          </cell>
          <cell r="N112">
            <v>32199.999999999996</v>
          </cell>
          <cell r="O112">
            <v>0</v>
          </cell>
          <cell r="P112">
            <v>0</v>
          </cell>
        </row>
        <row r="113">
          <cell r="A113" t="str">
            <v>Dweik, Lana</v>
          </cell>
          <cell r="B113" t="str">
            <v>Sponsor Risk GEA U/W</v>
          </cell>
          <cell r="C113" t="str">
            <v>Assoc</v>
          </cell>
          <cell r="D113" t="str">
            <v>U/W</v>
          </cell>
          <cell r="E113">
            <v>0</v>
          </cell>
          <cell r="F113" t="str">
            <v>Headcount - Underwriting</v>
          </cell>
          <cell r="G113" t="str">
            <v>Front End</v>
          </cell>
          <cell r="H113" t="str">
            <v>Sponsor</v>
          </cell>
          <cell r="I113" t="str">
            <v>Risk</v>
          </cell>
          <cell r="J113" t="str">
            <v>GEA</v>
          </cell>
          <cell r="K113" t="str">
            <v>Underwriting</v>
          </cell>
          <cell r="L113">
            <v>1</v>
          </cell>
          <cell r="M113">
            <v>92000</v>
          </cell>
          <cell r="N113">
            <v>32199.999999999996</v>
          </cell>
          <cell r="O113">
            <v>0</v>
          </cell>
          <cell r="P113">
            <v>0</v>
          </cell>
        </row>
        <row r="114">
          <cell r="A114" t="str">
            <v>Vitale, Michael</v>
          </cell>
          <cell r="B114" t="str">
            <v>Sponsor Risk GEA U/W</v>
          </cell>
          <cell r="C114" t="str">
            <v>Assoc</v>
          </cell>
          <cell r="D114" t="str">
            <v>U/W</v>
          </cell>
          <cell r="E114">
            <v>0</v>
          </cell>
          <cell r="F114" t="str">
            <v>Headcount - Underwriting</v>
          </cell>
          <cell r="G114" t="str">
            <v>Front End</v>
          </cell>
          <cell r="H114" t="str">
            <v>Sponsor</v>
          </cell>
          <cell r="I114" t="str">
            <v>Risk</v>
          </cell>
          <cell r="J114" t="str">
            <v>GEA</v>
          </cell>
          <cell r="K114" t="str">
            <v>Underwriting</v>
          </cell>
          <cell r="L114">
            <v>1</v>
          </cell>
          <cell r="M114">
            <v>94000</v>
          </cell>
          <cell r="N114">
            <v>32900</v>
          </cell>
          <cell r="O114">
            <v>0</v>
          </cell>
          <cell r="P114">
            <v>0</v>
          </cell>
        </row>
        <row r="115">
          <cell r="A115" t="str">
            <v>Criscuolo, Alexandra (Aly)</v>
          </cell>
          <cell r="B115" t="str">
            <v>Sponsor Risk GEA U/W</v>
          </cell>
          <cell r="C115" t="str">
            <v>BA</v>
          </cell>
          <cell r="D115" t="str">
            <v>U/W</v>
          </cell>
          <cell r="E115" t="str">
            <v>Strategic Investor Programs</v>
          </cell>
          <cell r="F115" t="str">
            <v>Headcount - Underwriting</v>
          </cell>
          <cell r="G115" t="str">
            <v>Front End</v>
          </cell>
          <cell r="H115" t="str">
            <v>Sponsor</v>
          </cell>
          <cell r="I115" t="str">
            <v>Risk</v>
          </cell>
          <cell r="J115" t="str">
            <v>GEA</v>
          </cell>
          <cell r="K115" t="str">
            <v>Underwriting</v>
          </cell>
          <cell r="L115">
            <v>1</v>
          </cell>
          <cell r="M115">
            <v>75000</v>
          </cell>
          <cell r="N115">
            <v>7500</v>
          </cell>
          <cell r="O115">
            <v>0</v>
          </cell>
          <cell r="P115">
            <v>0</v>
          </cell>
        </row>
        <row r="116">
          <cell r="A116" t="str">
            <v>Choiniere, Matthew</v>
          </cell>
          <cell r="B116" t="str">
            <v>Sponsor Risk GEA U/W</v>
          </cell>
          <cell r="C116" t="str">
            <v>Assoc</v>
          </cell>
          <cell r="D116" t="str">
            <v>U/W</v>
          </cell>
          <cell r="E116">
            <v>0</v>
          </cell>
          <cell r="F116" t="str">
            <v>Headcount - Underwriting</v>
          </cell>
          <cell r="G116" t="str">
            <v>Front End</v>
          </cell>
          <cell r="H116" t="str">
            <v>Sponsor</v>
          </cell>
          <cell r="I116" t="str">
            <v>Risk</v>
          </cell>
          <cell r="J116" t="str">
            <v>GEA</v>
          </cell>
          <cell r="K116" t="str">
            <v>Underwriting</v>
          </cell>
          <cell r="L116">
            <v>1</v>
          </cell>
          <cell r="M116">
            <v>92000</v>
          </cell>
          <cell r="N116">
            <v>32199.999999999996</v>
          </cell>
          <cell r="O116">
            <v>0</v>
          </cell>
          <cell r="P116">
            <v>0</v>
          </cell>
        </row>
        <row r="117">
          <cell r="A117" t="str">
            <v>Blumberg, Michael B</v>
          </cell>
          <cell r="B117" t="str">
            <v>Sponsor Risk GEA U/W</v>
          </cell>
          <cell r="C117" t="str">
            <v>VP</v>
          </cell>
          <cell r="D117" t="str">
            <v>U/W</v>
          </cell>
          <cell r="E117">
            <v>0</v>
          </cell>
          <cell r="F117" t="str">
            <v>Headcount - Underwriting</v>
          </cell>
          <cell r="G117" t="str">
            <v>Front End</v>
          </cell>
          <cell r="H117" t="str">
            <v>Sponsor</v>
          </cell>
          <cell r="I117" t="str">
            <v>Risk</v>
          </cell>
          <cell r="J117" t="str">
            <v>GEA</v>
          </cell>
          <cell r="K117" t="str">
            <v>Underwriting</v>
          </cell>
          <cell r="L117">
            <v>1</v>
          </cell>
          <cell r="M117">
            <v>147000</v>
          </cell>
          <cell r="N117">
            <v>110250</v>
          </cell>
          <cell r="O117">
            <v>0</v>
          </cell>
          <cell r="P117">
            <v>0</v>
          </cell>
        </row>
        <row r="118">
          <cell r="A118" t="str">
            <v>Chalmers, Adam S</v>
          </cell>
          <cell r="B118" t="str">
            <v>Sponsor Risk GEA U/W</v>
          </cell>
          <cell r="C118" t="str">
            <v>VP</v>
          </cell>
          <cell r="D118" t="str">
            <v>U/W</v>
          </cell>
          <cell r="E118" t="str">
            <v>SSLP</v>
          </cell>
          <cell r="F118" t="str">
            <v>Headcount - Underwriting</v>
          </cell>
          <cell r="G118" t="str">
            <v>Front End</v>
          </cell>
          <cell r="H118" t="str">
            <v>Sponsor</v>
          </cell>
          <cell r="I118" t="str">
            <v>Risk</v>
          </cell>
          <cell r="J118" t="str">
            <v>GEA</v>
          </cell>
          <cell r="K118" t="str">
            <v>Underwriting</v>
          </cell>
          <cell r="L118">
            <v>1</v>
          </cell>
          <cell r="M118">
            <v>148300</v>
          </cell>
          <cell r="N118">
            <v>111225</v>
          </cell>
          <cell r="O118">
            <v>0</v>
          </cell>
          <cell r="P118">
            <v>0</v>
          </cell>
        </row>
        <row r="119">
          <cell r="A119" t="str">
            <v>Mihelic, Kevin</v>
          </cell>
          <cell r="B119" t="str">
            <v>Sponsor Risk GEA U/W</v>
          </cell>
          <cell r="C119" t="str">
            <v>AVP</v>
          </cell>
          <cell r="D119" t="str">
            <v>U/W</v>
          </cell>
          <cell r="E119">
            <v>0</v>
          </cell>
          <cell r="F119" t="str">
            <v>Headcount - Underwriting</v>
          </cell>
          <cell r="G119" t="str">
            <v>Front End</v>
          </cell>
          <cell r="H119" t="str">
            <v>Sponsor</v>
          </cell>
          <cell r="I119" t="str">
            <v>Risk</v>
          </cell>
          <cell r="J119" t="str">
            <v>GEA</v>
          </cell>
          <cell r="K119" t="str">
            <v>Underwriting</v>
          </cell>
          <cell r="L119">
            <v>1</v>
          </cell>
          <cell r="M119">
            <v>117500</v>
          </cell>
          <cell r="N119">
            <v>58750</v>
          </cell>
          <cell r="O119">
            <v>0</v>
          </cell>
          <cell r="P119">
            <v>0</v>
          </cell>
        </row>
        <row r="120">
          <cell r="A120" t="str">
            <v>Riebesehl, Michael T</v>
          </cell>
          <cell r="B120" t="str">
            <v>Sponsor Risk GEA U/W</v>
          </cell>
          <cell r="C120" t="str">
            <v>Assoc</v>
          </cell>
          <cell r="D120" t="str">
            <v>U/W</v>
          </cell>
          <cell r="E120">
            <v>0</v>
          </cell>
          <cell r="F120" t="str">
            <v>Headcount - Underwriting</v>
          </cell>
          <cell r="G120" t="str">
            <v>Front End</v>
          </cell>
          <cell r="H120" t="str">
            <v>Sponsor</v>
          </cell>
          <cell r="I120" t="str">
            <v>Risk</v>
          </cell>
          <cell r="J120" t="str">
            <v>GEA</v>
          </cell>
          <cell r="K120" t="str">
            <v>Underwriting</v>
          </cell>
          <cell r="L120">
            <v>1</v>
          </cell>
          <cell r="M120">
            <v>97100</v>
          </cell>
          <cell r="N120">
            <v>33985</v>
          </cell>
          <cell r="O120">
            <v>0</v>
          </cell>
          <cell r="P120">
            <v>0</v>
          </cell>
        </row>
        <row r="121">
          <cell r="A121" t="str">
            <v>Chi, Fei</v>
          </cell>
          <cell r="B121" t="str">
            <v>Sponsor Risk GEA U/W</v>
          </cell>
          <cell r="C121" t="str">
            <v>BA</v>
          </cell>
          <cell r="D121" t="str">
            <v>U/W</v>
          </cell>
          <cell r="E121">
            <v>0</v>
          </cell>
          <cell r="F121" t="str">
            <v>Headcount - Underwriting</v>
          </cell>
          <cell r="G121" t="str">
            <v>Front End</v>
          </cell>
          <cell r="H121" t="str">
            <v>Sponsor</v>
          </cell>
          <cell r="I121" t="str">
            <v>Risk</v>
          </cell>
          <cell r="J121" t="str">
            <v>GEA</v>
          </cell>
          <cell r="K121" t="str">
            <v>Underwriting</v>
          </cell>
          <cell r="L121">
            <v>1</v>
          </cell>
          <cell r="M121">
            <v>73800</v>
          </cell>
          <cell r="N121">
            <v>0</v>
          </cell>
          <cell r="O121">
            <v>0</v>
          </cell>
          <cell r="P121">
            <v>0</v>
          </cell>
        </row>
        <row r="122">
          <cell r="A122" t="str">
            <v>Murphy, William</v>
          </cell>
          <cell r="B122" t="str">
            <v>Sponsor Risk GEA U/W</v>
          </cell>
          <cell r="C122" t="str">
            <v>BA</v>
          </cell>
          <cell r="D122" t="str">
            <v>U/W</v>
          </cell>
          <cell r="E122">
            <v>0</v>
          </cell>
          <cell r="F122" t="str">
            <v>Headcount - Underwriting</v>
          </cell>
          <cell r="G122" t="str">
            <v>Front End</v>
          </cell>
          <cell r="H122" t="str">
            <v>Sponsor</v>
          </cell>
          <cell r="I122" t="str">
            <v>Risk</v>
          </cell>
          <cell r="J122" t="str">
            <v>GEA</v>
          </cell>
          <cell r="K122" t="str">
            <v>Underwriting</v>
          </cell>
          <cell r="L122">
            <v>1</v>
          </cell>
          <cell r="M122">
            <v>77000</v>
          </cell>
          <cell r="N122">
            <v>7700</v>
          </cell>
          <cell r="O122">
            <v>0</v>
          </cell>
          <cell r="P122">
            <v>0</v>
          </cell>
        </row>
        <row r="123">
          <cell r="A123" t="str">
            <v>Rinciari, John (JT)</v>
          </cell>
          <cell r="B123" t="str">
            <v>Sponsor Risk GEA U/W</v>
          </cell>
          <cell r="C123" t="str">
            <v>BA</v>
          </cell>
          <cell r="D123" t="str">
            <v>U/W</v>
          </cell>
          <cell r="E123">
            <v>0</v>
          </cell>
          <cell r="F123" t="str">
            <v>Headcount - Underwriting</v>
          </cell>
          <cell r="G123" t="str">
            <v>Front End</v>
          </cell>
          <cell r="H123" t="str">
            <v>Sponsor</v>
          </cell>
          <cell r="I123" t="str">
            <v>Risk</v>
          </cell>
          <cell r="J123" t="str">
            <v>GEA</v>
          </cell>
          <cell r="K123" t="str">
            <v>Underwriting</v>
          </cell>
          <cell r="L123">
            <v>1</v>
          </cell>
          <cell r="M123">
            <v>75000</v>
          </cell>
          <cell r="N123">
            <v>7500</v>
          </cell>
          <cell r="O123">
            <v>0</v>
          </cell>
          <cell r="P123">
            <v>0</v>
          </cell>
        </row>
        <row r="124">
          <cell r="A124" t="str">
            <v>Morris, Jason (Jase)</v>
          </cell>
          <cell r="B124" t="str">
            <v>Sponsor Risk GEA U/W</v>
          </cell>
          <cell r="C124" t="str">
            <v>Assoc</v>
          </cell>
          <cell r="D124" t="str">
            <v>U/W</v>
          </cell>
          <cell r="E124">
            <v>0</v>
          </cell>
          <cell r="F124" t="str">
            <v>Headcount - Underwriting</v>
          </cell>
          <cell r="G124" t="str">
            <v>Front End</v>
          </cell>
          <cell r="H124" t="str">
            <v>Sponsor</v>
          </cell>
          <cell r="I124" t="str">
            <v>Risk</v>
          </cell>
          <cell r="J124" t="str">
            <v>GEA</v>
          </cell>
          <cell r="K124" t="str">
            <v>Underwriting</v>
          </cell>
          <cell r="L124">
            <v>1</v>
          </cell>
          <cell r="M124">
            <v>110500</v>
          </cell>
          <cell r="N124">
            <v>38675</v>
          </cell>
          <cell r="O124">
            <v>0</v>
          </cell>
          <cell r="P124">
            <v>0</v>
          </cell>
        </row>
        <row r="125">
          <cell r="A125" t="str">
            <v>Shrestha, Ashis (Ash)</v>
          </cell>
          <cell r="B125" t="str">
            <v>Sponsor Risk GEA U/W</v>
          </cell>
          <cell r="C125" t="str">
            <v>Assoc</v>
          </cell>
          <cell r="D125" t="str">
            <v>U/W</v>
          </cell>
          <cell r="E125">
            <v>0</v>
          </cell>
          <cell r="F125" t="str">
            <v>Headcount - Underwriting</v>
          </cell>
          <cell r="G125" t="str">
            <v>Front End</v>
          </cell>
          <cell r="H125" t="str">
            <v>Sponsor</v>
          </cell>
          <cell r="I125" t="str">
            <v>Risk</v>
          </cell>
          <cell r="J125" t="str">
            <v>GEA</v>
          </cell>
          <cell r="K125" t="str">
            <v>Underwriting</v>
          </cell>
          <cell r="L125">
            <v>1</v>
          </cell>
          <cell r="M125">
            <v>112600</v>
          </cell>
          <cell r="N125">
            <v>39410</v>
          </cell>
          <cell r="O125">
            <v>0</v>
          </cell>
          <cell r="P125">
            <v>0</v>
          </cell>
        </row>
        <row r="126">
          <cell r="A126" t="str">
            <v>Falcon, Michael</v>
          </cell>
          <cell r="B126" t="str">
            <v>Sponsor Risk GEA U/W</v>
          </cell>
          <cell r="C126" t="str">
            <v>BA</v>
          </cell>
          <cell r="D126" t="str">
            <v>U/W</v>
          </cell>
          <cell r="E126">
            <v>0</v>
          </cell>
          <cell r="F126" t="str">
            <v>Headcount - Underwriting</v>
          </cell>
          <cell r="G126" t="str">
            <v>Front End</v>
          </cell>
          <cell r="H126" t="str">
            <v>Sponsor</v>
          </cell>
          <cell r="I126" t="str">
            <v>Risk</v>
          </cell>
          <cell r="J126" t="str">
            <v>GEA</v>
          </cell>
          <cell r="K126" t="str">
            <v>Underwriting</v>
          </cell>
          <cell r="L126">
            <v>1</v>
          </cell>
          <cell r="M126">
            <v>72100</v>
          </cell>
          <cell r="N126">
            <v>7210</v>
          </cell>
          <cell r="O126">
            <v>0</v>
          </cell>
          <cell r="P126">
            <v>0</v>
          </cell>
        </row>
        <row r="127">
          <cell r="A127" t="str">
            <v>Zimmer, Justin M (Justin Zimmer)</v>
          </cell>
          <cell r="B127" t="str">
            <v>Sponsor Risk GEA U/W</v>
          </cell>
          <cell r="C127" t="str">
            <v>Assoc</v>
          </cell>
          <cell r="D127" t="str">
            <v>U/W</v>
          </cell>
          <cell r="E127">
            <v>0</v>
          </cell>
          <cell r="F127" t="str">
            <v>Headcount - Underwriting</v>
          </cell>
          <cell r="G127" t="str">
            <v>Front End</v>
          </cell>
          <cell r="H127" t="str">
            <v>Sponsor</v>
          </cell>
          <cell r="I127" t="str">
            <v>Risk</v>
          </cell>
          <cell r="J127" t="str">
            <v>GEA</v>
          </cell>
          <cell r="K127" t="str">
            <v>Underwriting</v>
          </cell>
          <cell r="L127">
            <v>1</v>
          </cell>
          <cell r="M127">
            <v>94300</v>
          </cell>
          <cell r="N127">
            <v>33005</v>
          </cell>
          <cell r="O127">
            <v>0</v>
          </cell>
          <cell r="P127">
            <v>0</v>
          </cell>
        </row>
        <row r="128">
          <cell r="A128" t="str">
            <v>Rokadia, Bhoumik</v>
          </cell>
          <cell r="B128" t="str">
            <v>Sponsor Risk GEA U/W</v>
          </cell>
          <cell r="C128" t="str">
            <v>VP</v>
          </cell>
          <cell r="D128" t="str">
            <v>U/W</v>
          </cell>
          <cell r="E128">
            <v>0</v>
          </cell>
          <cell r="F128" t="str">
            <v>Headcount - Underwriting</v>
          </cell>
          <cell r="G128" t="str">
            <v>Front End</v>
          </cell>
          <cell r="H128" t="str">
            <v>Sponsor</v>
          </cell>
          <cell r="I128" t="str">
            <v>Risk</v>
          </cell>
          <cell r="J128" t="str">
            <v>GEA</v>
          </cell>
          <cell r="K128" t="str">
            <v>Underwriting</v>
          </cell>
          <cell r="L128">
            <v>1</v>
          </cell>
          <cell r="M128">
            <v>146700</v>
          </cell>
          <cell r="N128">
            <v>110025</v>
          </cell>
          <cell r="O128">
            <v>0</v>
          </cell>
          <cell r="P128">
            <v>0</v>
          </cell>
        </row>
        <row r="129">
          <cell r="A129" t="str">
            <v>Zowaski, Deborah E (Deb)</v>
          </cell>
          <cell r="B129" t="str">
            <v>Sponsor Risk GEA U/W</v>
          </cell>
          <cell r="C129" t="str">
            <v>Admin</v>
          </cell>
          <cell r="D129" t="str">
            <v>Admin</v>
          </cell>
          <cell r="E129">
            <v>0</v>
          </cell>
          <cell r="F129" t="str">
            <v>Headcount - Underwriting</v>
          </cell>
          <cell r="G129" t="str">
            <v>Front End</v>
          </cell>
          <cell r="H129" t="str">
            <v>Sponsor</v>
          </cell>
          <cell r="I129" t="str">
            <v>Risk</v>
          </cell>
          <cell r="J129" t="str">
            <v>GEA</v>
          </cell>
          <cell r="K129" t="str">
            <v>Underwriting</v>
          </cell>
          <cell r="L129">
            <v>0.5</v>
          </cell>
          <cell r="M129">
            <v>66800.001879999996</v>
          </cell>
          <cell r="N129">
            <v>0</v>
          </cell>
          <cell r="O129">
            <v>0</v>
          </cell>
          <cell r="P129">
            <v>0</v>
          </cell>
        </row>
        <row r="130">
          <cell r="A130" t="str">
            <v>Blumer, Kyle W</v>
          </cell>
          <cell r="B130" t="str">
            <v>Sponsor Risk GEA U/W</v>
          </cell>
          <cell r="C130" t="str">
            <v>Assoc</v>
          </cell>
          <cell r="D130" t="str">
            <v>U/W</v>
          </cell>
          <cell r="E130">
            <v>0</v>
          </cell>
          <cell r="F130" t="str">
            <v>Headcount - Underwriting</v>
          </cell>
          <cell r="G130" t="str">
            <v>Front End</v>
          </cell>
          <cell r="H130" t="str">
            <v>Sponsor</v>
          </cell>
          <cell r="I130" t="str">
            <v>Risk</v>
          </cell>
          <cell r="J130" t="str">
            <v>GEA</v>
          </cell>
          <cell r="K130" t="str">
            <v>Underwriting</v>
          </cell>
          <cell r="L130">
            <v>1</v>
          </cell>
          <cell r="M130">
            <v>113100</v>
          </cell>
          <cell r="N130">
            <v>39585</v>
          </cell>
          <cell r="O130">
            <v>0</v>
          </cell>
          <cell r="P130">
            <v>0</v>
          </cell>
        </row>
        <row r="131">
          <cell r="A131" t="str">
            <v>Eaves, Matthew H (Matt)</v>
          </cell>
          <cell r="B131" t="str">
            <v>Sponsor Risk GEA W/O</v>
          </cell>
          <cell r="C131" t="str">
            <v>Assoc</v>
          </cell>
          <cell r="D131" t="str">
            <v>Workout</v>
          </cell>
          <cell r="E131">
            <v>0</v>
          </cell>
          <cell r="F131" t="str">
            <v>Headcount - Risk Management</v>
          </cell>
          <cell r="G131" t="str">
            <v>Front End</v>
          </cell>
          <cell r="H131" t="str">
            <v>Sponsor</v>
          </cell>
          <cell r="I131" t="str">
            <v>Risk</v>
          </cell>
          <cell r="J131" t="str">
            <v>GEA</v>
          </cell>
          <cell r="K131" t="str">
            <v>Collections &amp; Loss</v>
          </cell>
          <cell r="L131">
            <v>1</v>
          </cell>
          <cell r="M131">
            <v>110000</v>
          </cell>
          <cell r="N131">
            <v>38500</v>
          </cell>
          <cell r="O131">
            <v>0</v>
          </cell>
          <cell r="P131">
            <v>0</v>
          </cell>
        </row>
        <row r="132">
          <cell r="A132" t="str">
            <v>Liebenauer, Karl A (Karl)</v>
          </cell>
          <cell r="B132" t="str">
            <v>Sponsor Risk GEA W/O</v>
          </cell>
          <cell r="C132" t="str">
            <v>Assoc</v>
          </cell>
          <cell r="D132" t="str">
            <v>Workout</v>
          </cell>
          <cell r="E132">
            <v>0</v>
          </cell>
          <cell r="F132" t="str">
            <v>Headcount - Risk Management</v>
          </cell>
          <cell r="G132" t="str">
            <v>Front End</v>
          </cell>
          <cell r="H132" t="str">
            <v>Sponsor</v>
          </cell>
          <cell r="I132" t="str">
            <v>Risk</v>
          </cell>
          <cell r="J132" t="str">
            <v>GEA</v>
          </cell>
          <cell r="K132" t="str">
            <v>Collections &amp; Loss</v>
          </cell>
          <cell r="L132">
            <v>1</v>
          </cell>
          <cell r="M132">
            <v>130000</v>
          </cell>
          <cell r="N132">
            <v>45500</v>
          </cell>
          <cell r="O132">
            <v>0</v>
          </cell>
          <cell r="P132">
            <v>0</v>
          </cell>
        </row>
        <row r="133">
          <cell r="A133" t="str">
            <v>Abdulrasool, Ameen</v>
          </cell>
          <cell r="B133" t="str">
            <v>Sponsor Risk GEA W/O</v>
          </cell>
          <cell r="C133" t="str">
            <v>BA</v>
          </cell>
          <cell r="D133" t="str">
            <v>Workout</v>
          </cell>
          <cell r="E133">
            <v>0</v>
          </cell>
          <cell r="F133" t="str">
            <v>Headcount - Risk Management</v>
          </cell>
          <cell r="G133" t="str">
            <v>Front End</v>
          </cell>
          <cell r="H133" t="str">
            <v>Sponsor</v>
          </cell>
          <cell r="I133" t="str">
            <v>Risk</v>
          </cell>
          <cell r="J133" t="str">
            <v>GEA</v>
          </cell>
          <cell r="K133" t="str">
            <v>Collections &amp; Loss</v>
          </cell>
          <cell r="L133">
            <v>1</v>
          </cell>
          <cell r="M133">
            <v>81000</v>
          </cell>
          <cell r="N133">
            <v>8100</v>
          </cell>
          <cell r="O133">
            <v>0</v>
          </cell>
          <cell r="P133">
            <v>0</v>
          </cell>
        </row>
        <row r="134">
          <cell r="A134" t="str">
            <v>Kovatchis, Michele</v>
          </cell>
          <cell r="B134" t="str">
            <v>Sponsor Risk GEA W/O</v>
          </cell>
          <cell r="C134" t="str">
            <v>MD</v>
          </cell>
          <cell r="D134" t="str">
            <v>CRO</v>
          </cell>
          <cell r="E134">
            <v>0</v>
          </cell>
          <cell r="F134" t="str">
            <v>Headcount - Risk Management</v>
          </cell>
          <cell r="G134" t="str">
            <v>Front End</v>
          </cell>
          <cell r="H134" t="str">
            <v>Sponsor</v>
          </cell>
          <cell r="I134" t="str">
            <v>Risk</v>
          </cell>
          <cell r="J134" t="str">
            <v>GEA</v>
          </cell>
          <cell r="K134" t="str">
            <v>Collections &amp; Loss</v>
          </cell>
          <cell r="L134">
            <v>1</v>
          </cell>
          <cell r="M134">
            <v>395000</v>
          </cell>
          <cell r="N134">
            <v>0</v>
          </cell>
          <cell r="O134">
            <v>0</v>
          </cell>
          <cell r="P134">
            <v>902000.00000000012</v>
          </cell>
        </row>
        <row r="135">
          <cell r="A135" t="str">
            <v>Rempe, Renee M</v>
          </cell>
          <cell r="B135" t="str">
            <v>Sponsor Risk GEA W/O</v>
          </cell>
          <cell r="C135" t="str">
            <v>SVP</v>
          </cell>
          <cell r="D135" t="str">
            <v>TL</v>
          </cell>
          <cell r="E135">
            <v>0</v>
          </cell>
          <cell r="F135" t="str">
            <v>Headcount - Risk Management</v>
          </cell>
          <cell r="G135" t="str">
            <v>Front End</v>
          </cell>
          <cell r="H135" t="str">
            <v>Sponsor</v>
          </cell>
          <cell r="I135" t="str">
            <v>Risk</v>
          </cell>
          <cell r="J135" t="str">
            <v>GEA</v>
          </cell>
          <cell r="K135" t="str">
            <v>Collections &amp; Loss</v>
          </cell>
          <cell r="L135">
            <v>1</v>
          </cell>
          <cell r="M135">
            <v>240500</v>
          </cell>
          <cell r="N135">
            <v>216450</v>
          </cell>
          <cell r="O135">
            <v>0</v>
          </cell>
          <cell r="P135">
            <v>0</v>
          </cell>
        </row>
        <row r="136">
          <cell r="A136" t="str">
            <v>Weiland, Patrick</v>
          </cell>
          <cell r="B136" t="str">
            <v>Sponsor Risk GEA W/O</v>
          </cell>
          <cell r="C136" t="str">
            <v>AVP</v>
          </cell>
          <cell r="D136" t="str">
            <v>Workout</v>
          </cell>
          <cell r="E136">
            <v>0</v>
          </cell>
          <cell r="F136" t="str">
            <v>Headcount - Risk Management</v>
          </cell>
          <cell r="G136" t="str">
            <v>Front End</v>
          </cell>
          <cell r="H136" t="str">
            <v>Sponsor</v>
          </cell>
          <cell r="I136" t="str">
            <v>Risk</v>
          </cell>
          <cell r="J136" t="str">
            <v>GEA</v>
          </cell>
          <cell r="K136" t="str">
            <v>Collections &amp; Loss</v>
          </cell>
          <cell r="L136">
            <v>1</v>
          </cell>
          <cell r="M136">
            <v>137400</v>
          </cell>
          <cell r="N136">
            <v>68700</v>
          </cell>
          <cell r="O136">
            <v>0</v>
          </cell>
          <cell r="P136">
            <v>0</v>
          </cell>
        </row>
        <row r="137">
          <cell r="A137" t="str">
            <v>Lee, Patrick</v>
          </cell>
          <cell r="B137" t="str">
            <v>Sponsor Risk GEA W/O</v>
          </cell>
          <cell r="C137" t="str">
            <v>SVP</v>
          </cell>
          <cell r="D137" t="str">
            <v>TL</v>
          </cell>
          <cell r="E137">
            <v>0</v>
          </cell>
          <cell r="F137" t="str">
            <v>Headcount - Risk Management</v>
          </cell>
          <cell r="G137" t="str">
            <v>Front End</v>
          </cell>
          <cell r="H137" t="str">
            <v>Sponsor</v>
          </cell>
          <cell r="I137" t="str">
            <v>Risk</v>
          </cell>
          <cell r="J137" t="str">
            <v>GEA</v>
          </cell>
          <cell r="K137" t="str">
            <v>Collections &amp; Loss</v>
          </cell>
          <cell r="L137">
            <v>1</v>
          </cell>
          <cell r="M137">
            <v>237100</v>
          </cell>
          <cell r="N137">
            <v>213390</v>
          </cell>
          <cell r="O137">
            <v>0</v>
          </cell>
          <cell r="P137">
            <v>0</v>
          </cell>
        </row>
        <row r="138">
          <cell r="A138" t="str">
            <v>Kimme, Bradley</v>
          </cell>
          <cell r="B138" t="str">
            <v>Sponsor Risk GEA W/O</v>
          </cell>
          <cell r="C138" t="str">
            <v>VP</v>
          </cell>
          <cell r="D138" t="str">
            <v>Workout</v>
          </cell>
          <cell r="E138">
            <v>0</v>
          </cell>
          <cell r="F138" t="str">
            <v>Headcount - Risk Management</v>
          </cell>
          <cell r="G138" t="str">
            <v>Front End</v>
          </cell>
          <cell r="H138" t="str">
            <v>Sponsor</v>
          </cell>
          <cell r="I138" t="str">
            <v>Risk</v>
          </cell>
          <cell r="J138" t="str">
            <v>GEA</v>
          </cell>
          <cell r="K138" t="str">
            <v>Collections &amp; Loss</v>
          </cell>
          <cell r="L138">
            <v>1</v>
          </cell>
          <cell r="M138">
            <v>161600</v>
          </cell>
          <cell r="N138">
            <v>121200</v>
          </cell>
          <cell r="O138">
            <v>0</v>
          </cell>
          <cell r="P138">
            <v>0</v>
          </cell>
        </row>
        <row r="139">
          <cell r="A139" t="str">
            <v>Kriz, Michael K (Mike)</v>
          </cell>
          <cell r="B139" t="str">
            <v>Sponsor Risk GEA W/O</v>
          </cell>
          <cell r="C139" t="str">
            <v>SVP</v>
          </cell>
          <cell r="D139" t="str">
            <v>TL</v>
          </cell>
          <cell r="E139">
            <v>0</v>
          </cell>
          <cell r="F139" t="str">
            <v>Headcount - Risk Management</v>
          </cell>
          <cell r="G139" t="str">
            <v>Front End</v>
          </cell>
          <cell r="H139" t="str">
            <v>Sponsor</v>
          </cell>
          <cell r="I139" t="str">
            <v>Risk</v>
          </cell>
          <cell r="J139" t="str">
            <v>GEA</v>
          </cell>
          <cell r="K139" t="str">
            <v>Collections &amp; Loss</v>
          </cell>
          <cell r="L139">
            <v>1</v>
          </cell>
          <cell r="M139">
            <v>205500</v>
          </cell>
          <cell r="N139">
            <v>184950</v>
          </cell>
          <cell r="O139">
            <v>0</v>
          </cell>
          <cell r="P139">
            <v>0</v>
          </cell>
        </row>
        <row r="140">
          <cell r="A140" t="str">
            <v>Boswell, Mary A</v>
          </cell>
          <cell r="B140" t="str">
            <v>Sponsor Risk GEA W/O</v>
          </cell>
          <cell r="C140" t="str">
            <v>Admin</v>
          </cell>
          <cell r="D140" t="str">
            <v>Admin</v>
          </cell>
          <cell r="E140">
            <v>0</v>
          </cell>
          <cell r="F140" t="str">
            <v>Headcount - Risk Management</v>
          </cell>
          <cell r="G140" t="str">
            <v>Front End</v>
          </cell>
          <cell r="H140" t="str">
            <v>Sponsor</v>
          </cell>
          <cell r="I140" t="str">
            <v>Risk</v>
          </cell>
          <cell r="J140" t="str">
            <v>GEA</v>
          </cell>
          <cell r="K140" t="str">
            <v>Collections &amp; Loss</v>
          </cell>
          <cell r="L140">
            <v>1</v>
          </cell>
          <cell r="M140">
            <v>82600.001579999996</v>
          </cell>
          <cell r="N140">
            <v>0</v>
          </cell>
          <cell r="O140">
            <v>0</v>
          </cell>
          <cell r="P140">
            <v>0</v>
          </cell>
        </row>
        <row r="141">
          <cell r="A141" t="str">
            <v>White, Jill</v>
          </cell>
          <cell r="B141" t="str">
            <v>Sponsor Risk GEA W/O</v>
          </cell>
          <cell r="C141" t="str">
            <v>Assoc</v>
          </cell>
          <cell r="D141" t="str">
            <v>Workout</v>
          </cell>
          <cell r="E141">
            <v>0</v>
          </cell>
          <cell r="F141" t="str">
            <v>Headcount - Risk Management</v>
          </cell>
          <cell r="G141" t="str">
            <v>Front End</v>
          </cell>
          <cell r="H141" t="str">
            <v>Sponsor</v>
          </cell>
          <cell r="I141" t="str">
            <v>Risk</v>
          </cell>
          <cell r="J141" t="str">
            <v>GEA</v>
          </cell>
          <cell r="K141" t="str">
            <v>Collections &amp; Loss</v>
          </cell>
          <cell r="L141">
            <v>1</v>
          </cell>
          <cell r="M141">
            <v>104500</v>
          </cell>
          <cell r="N141">
            <v>36575</v>
          </cell>
          <cell r="O141">
            <v>0</v>
          </cell>
          <cell r="P141">
            <v>0</v>
          </cell>
        </row>
        <row r="142">
          <cell r="A142" t="str">
            <v>Barbat, Giovanni</v>
          </cell>
          <cell r="B142" t="str">
            <v>Sponsor Risk GEA W/O</v>
          </cell>
          <cell r="C142" t="str">
            <v>BA</v>
          </cell>
          <cell r="D142" t="str">
            <v>Workout</v>
          </cell>
          <cell r="E142">
            <v>0</v>
          </cell>
          <cell r="F142" t="str">
            <v>Headcount - Risk Management</v>
          </cell>
          <cell r="G142" t="str">
            <v>Front End</v>
          </cell>
          <cell r="H142" t="str">
            <v>Sponsor</v>
          </cell>
          <cell r="I142" t="str">
            <v>Risk</v>
          </cell>
          <cell r="J142" t="str">
            <v>GEA</v>
          </cell>
          <cell r="K142" t="str">
            <v>Collections &amp; Loss</v>
          </cell>
          <cell r="L142">
            <v>1</v>
          </cell>
          <cell r="M142">
            <v>75000</v>
          </cell>
          <cell r="N142">
            <v>7500</v>
          </cell>
          <cell r="O142">
            <v>0</v>
          </cell>
          <cell r="P142">
            <v>0</v>
          </cell>
        </row>
        <row r="143">
          <cell r="A143" t="str">
            <v>Levenstein, Joseph M</v>
          </cell>
          <cell r="B143" t="str">
            <v>Sponsor Risk GEA W/O</v>
          </cell>
          <cell r="C143" t="str">
            <v>AVP</v>
          </cell>
          <cell r="D143" t="str">
            <v>Workout</v>
          </cell>
          <cell r="E143">
            <v>0</v>
          </cell>
          <cell r="F143" t="str">
            <v>Headcount - Risk Management</v>
          </cell>
          <cell r="G143" t="str">
            <v>Front End</v>
          </cell>
          <cell r="H143" t="str">
            <v>Sponsor</v>
          </cell>
          <cell r="I143" t="str">
            <v>Risk</v>
          </cell>
          <cell r="J143" t="str">
            <v>GEA</v>
          </cell>
          <cell r="K143" t="str">
            <v>Collections &amp; Loss</v>
          </cell>
          <cell r="L143">
            <v>1</v>
          </cell>
          <cell r="M143">
            <v>137400</v>
          </cell>
          <cell r="N143">
            <v>68700</v>
          </cell>
          <cell r="O143">
            <v>0</v>
          </cell>
          <cell r="P143">
            <v>0</v>
          </cell>
        </row>
        <row r="144">
          <cell r="A144" t="str">
            <v>Regalado, Robert</v>
          </cell>
          <cell r="B144" t="str">
            <v>Sponsor Risk GEA Audit</v>
          </cell>
          <cell r="C144" t="str">
            <v>Assoc</v>
          </cell>
          <cell r="D144" t="str">
            <v>Audit</v>
          </cell>
          <cell r="E144">
            <v>0</v>
          </cell>
          <cell r="F144" t="str">
            <v>Headcount - Other Front-End</v>
          </cell>
          <cell r="G144" t="str">
            <v>Front End</v>
          </cell>
          <cell r="H144" t="str">
            <v>Sponsor</v>
          </cell>
          <cell r="I144" t="str">
            <v>Risk</v>
          </cell>
          <cell r="J144" t="str">
            <v>GEA</v>
          </cell>
          <cell r="K144" t="str">
            <v>Audit</v>
          </cell>
          <cell r="L144">
            <v>1</v>
          </cell>
          <cell r="M144">
            <v>48500.001770000003</v>
          </cell>
          <cell r="N144">
            <v>0</v>
          </cell>
          <cell r="O144">
            <v>0</v>
          </cell>
          <cell r="P144">
            <v>0</v>
          </cell>
        </row>
        <row r="145">
          <cell r="A145" t="str">
            <v>Huen, Alexander</v>
          </cell>
          <cell r="B145" t="str">
            <v>Sponsor Risk GEA Audit</v>
          </cell>
          <cell r="C145" t="str">
            <v>Assoc</v>
          </cell>
          <cell r="D145" t="str">
            <v>Audit</v>
          </cell>
          <cell r="E145">
            <v>0</v>
          </cell>
          <cell r="F145" t="str">
            <v>Headcount - Other Front-End</v>
          </cell>
          <cell r="G145" t="str">
            <v>Front End</v>
          </cell>
          <cell r="H145" t="str">
            <v>Sponsor</v>
          </cell>
          <cell r="I145" t="str">
            <v>Risk</v>
          </cell>
          <cell r="J145" t="str">
            <v>GEA</v>
          </cell>
          <cell r="K145" t="str">
            <v>Audit</v>
          </cell>
          <cell r="L145">
            <v>1</v>
          </cell>
          <cell r="M145">
            <v>57999.980389999997</v>
          </cell>
          <cell r="N145">
            <v>0</v>
          </cell>
          <cell r="O145">
            <v>0</v>
          </cell>
          <cell r="P145">
            <v>0</v>
          </cell>
        </row>
        <row r="146">
          <cell r="A146" t="str">
            <v>Alexander, Glenda V</v>
          </cell>
          <cell r="B146" t="str">
            <v>Sponsor Risk GEA Audit</v>
          </cell>
          <cell r="C146" t="str">
            <v>Assoc</v>
          </cell>
          <cell r="D146" t="str">
            <v>Audit</v>
          </cell>
          <cell r="E146">
            <v>0</v>
          </cell>
          <cell r="F146" t="str">
            <v>Headcount - Other Front-End</v>
          </cell>
          <cell r="G146" t="str">
            <v>Front End</v>
          </cell>
          <cell r="H146" t="str">
            <v>Sponsor</v>
          </cell>
          <cell r="I146" t="str">
            <v>Risk</v>
          </cell>
          <cell r="J146" t="str">
            <v>GEA</v>
          </cell>
          <cell r="K146" t="str">
            <v>Audit</v>
          </cell>
          <cell r="L146">
            <v>1</v>
          </cell>
          <cell r="M146">
            <v>69000.002040000007</v>
          </cell>
          <cell r="N146">
            <v>0</v>
          </cell>
          <cell r="O146">
            <v>0</v>
          </cell>
          <cell r="P146">
            <v>0</v>
          </cell>
        </row>
        <row r="147">
          <cell r="A147" t="str">
            <v>Ruggles, Eugene</v>
          </cell>
          <cell r="B147" t="str">
            <v>Sponsor Risk GEA Audit</v>
          </cell>
          <cell r="C147" t="str">
            <v>Assoc</v>
          </cell>
          <cell r="D147" t="str">
            <v>Audit</v>
          </cell>
          <cell r="E147">
            <v>0</v>
          </cell>
          <cell r="F147" t="str">
            <v>Headcount - Other Front-End</v>
          </cell>
          <cell r="G147" t="str">
            <v>Front End</v>
          </cell>
          <cell r="H147" t="str">
            <v>Sponsor</v>
          </cell>
          <cell r="I147" t="str">
            <v>Risk</v>
          </cell>
          <cell r="J147" t="str">
            <v>GEA</v>
          </cell>
          <cell r="K147" t="str">
            <v>Audit</v>
          </cell>
          <cell r="L147">
            <v>1</v>
          </cell>
          <cell r="M147">
            <v>50000.216950000002</v>
          </cell>
          <cell r="N147">
            <v>0</v>
          </cell>
          <cell r="O147">
            <v>0</v>
          </cell>
          <cell r="P147">
            <v>0</v>
          </cell>
        </row>
        <row r="148">
          <cell r="A148" t="str">
            <v>Cloonan, Talia</v>
          </cell>
          <cell r="B148" t="str">
            <v>Sponsor Risk GEA Audit</v>
          </cell>
          <cell r="C148" t="str">
            <v>Assoc</v>
          </cell>
          <cell r="D148" t="str">
            <v>Audit</v>
          </cell>
          <cell r="E148">
            <v>0</v>
          </cell>
          <cell r="F148" t="str">
            <v>Headcount - Other Front-End</v>
          </cell>
          <cell r="G148" t="str">
            <v>Front End</v>
          </cell>
          <cell r="H148" t="str">
            <v>Sponsor</v>
          </cell>
          <cell r="I148" t="str">
            <v>Risk</v>
          </cell>
          <cell r="J148" t="str">
            <v>GEA</v>
          </cell>
          <cell r="K148" t="str">
            <v>Audit</v>
          </cell>
          <cell r="L148">
            <v>1</v>
          </cell>
          <cell r="M148">
            <v>51100.000540000001</v>
          </cell>
          <cell r="N148">
            <v>0</v>
          </cell>
          <cell r="O148">
            <v>0</v>
          </cell>
          <cell r="P148">
            <v>0</v>
          </cell>
        </row>
        <row r="149">
          <cell r="A149" t="str">
            <v>Lin, Hongshan (Sabina)</v>
          </cell>
          <cell r="B149" t="str">
            <v>Sponsor Risk ABL U/W</v>
          </cell>
          <cell r="C149" t="str">
            <v>VP</v>
          </cell>
          <cell r="D149" t="str">
            <v>U/W</v>
          </cell>
          <cell r="E149">
            <v>0</v>
          </cell>
          <cell r="F149" t="str">
            <v>Headcount - Underwriting</v>
          </cell>
          <cell r="G149" t="str">
            <v>Front End</v>
          </cell>
          <cell r="H149" t="str">
            <v>Sponsor</v>
          </cell>
          <cell r="I149" t="str">
            <v>Risk</v>
          </cell>
          <cell r="J149" t="str">
            <v>ABL</v>
          </cell>
          <cell r="K149" t="str">
            <v>Underwriting</v>
          </cell>
          <cell r="L149">
            <v>1</v>
          </cell>
          <cell r="M149">
            <v>162700</v>
          </cell>
          <cell r="N149">
            <v>122025</v>
          </cell>
          <cell r="O149">
            <v>0</v>
          </cell>
          <cell r="P149">
            <v>0</v>
          </cell>
        </row>
        <row r="150">
          <cell r="A150" t="str">
            <v>Connell, Irving J</v>
          </cell>
          <cell r="B150" t="str">
            <v>Sponsor Risk ABL U/W</v>
          </cell>
          <cell r="C150" t="str">
            <v>AVP</v>
          </cell>
          <cell r="D150" t="str">
            <v>U/W</v>
          </cell>
          <cell r="E150">
            <v>0</v>
          </cell>
          <cell r="F150" t="str">
            <v>Headcount - Underwriting</v>
          </cell>
          <cell r="G150" t="str">
            <v>Front End</v>
          </cell>
          <cell r="H150" t="str">
            <v>Sponsor</v>
          </cell>
          <cell r="I150" t="str">
            <v>Risk</v>
          </cell>
          <cell r="J150" t="str">
            <v>ABL</v>
          </cell>
          <cell r="K150" t="str">
            <v>Underwriting</v>
          </cell>
          <cell r="L150">
            <v>1</v>
          </cell>
          <cell r="M150">
            <v>127800</v>
          </cell>
          <cell r="N150">
            <v>63900</v>
          </cell>
          <cell r="O150">
            <v>0</v>
          </cell>
          <cell r="P150">
            <v>0</v>
          </cell>
        </row>
        <row r="151">
          <cell r="A151" t="str">
            <v>Verazain, Victor A</v>
          </cell>
          <cell r="B151" t="str">
            <v>Sponsor Risk ABL U/W</v>
          </cell>
          <cell r="C151" t="str">
            <v>VP</v>
          </cell>
          <cell r="D151" t="str">
            <v>U/W</v>
          </cell>
          <cell r="E151">
            <v>0</v>
          </cell>
          <cell r="F151" t="str">
            <v>Headcount - Underwriting</v>
          </cell>
          <cell r="G151" t="str">
            <v>Front End</v>
          </cell>
          <cell r="H151" t="str">
            <v>Sponsor</v>
          </cell>
          <cell r="I151" t="str">
            <v>Risk</v>
          </cell>
          <cell r="J151" t="str">
            <v>ABL</v>
          </cell>
          <cell r="K151" t="str">
            <v>Underwriting</v>
          </cell>
          <cell r="L151">
            <v>1</v>
          </cell>
          <cell r="M151">
            <v>159600</v>
          </cell>
          <cell r="N151">
            <v>119700</v>
          </cell>
          <cell r="O151">
            <v>0</v>
          </cell>
          <cell r="P151">
            <v>0</v>
          </cell>
        </row>
        <row r="152">
          <cell r="A152" t="str">
            <v>Fisher, James A (Jim)</v>
          </cell>
          <cell r="B152" t="str">
            <v>Sponsor Risk ABL U/W</v>
          </cell>
          <cell r="C152" t="str">
            <v>MD</v>
          </cell>
          <cell r="D152" t="str">
            <v>U/W</v>
          </cell>
          <cell r="E152">
            <v>0</v>
          </cell>
          <cell r="F152" t="str">
            <v>Headcount - Underwriting</v>
          </cell>
          <cell r="G152" t="str">
            <v>Front End</v>
          </cell>
          <cell r="H152" t="str">
            <v>Sponsor</v>
          </cell>
          <cell r="I152" t="str">
            <v>Risk</v>
          </cell>
          <cell r="J152" t="str">
            <v>ABL</v>
          </cell>
          <cell r="K152" t="str">
            <v>Underwriting</v>
          </cell>
          <cell r="L152">
            <v>1</v>
          </cell>
          <cell r="M152">
            <v>384200</v>
          </cell>
          <cell r="N152">
            <v>345780</v>
          </cell>
          <cell r="O152">
            <v>0</v>
          </cell>
          <cell r="P152">
            <v>0</v>
          </cell>
        </row>
        <row r="153">
          <cell r="A153" t="str">
            <v>Nguyen, Hai T</v>
          </cell>
          <cell r="B153" t="str">
            <v>Sponsor Risk ABL U/W</v>
          </cell>
          <cell r="C153" t="str">
            <v>VP</v>
          </cell>
          <cell r="D153" t="str">
            <v>U/W</v>
          </cell>
          <cell r="E153">
            <v>0</v>
          </cell>
          <cell r="F153" t="str">
            <v>Headcount - Underwriting</v>
          </cell>
          <cell r="G153" t="str">
            <v>Front End</v>
          </cell>
          <cell r="H153" t="str">
            <v>Sponsor</v>
          </cell>
          <cell r="I153" t="str">
            <v>Risk</v>
          </cell>
          <cell r="J153" t="str">
            <v>ABL</v>
          </cell>
          <cell r="K153" t="str">
            <v>Underwriting</v>
          </cell>
          <cell r="L153">
            <v>1</v>
          </cell>
          <cell r="M153">
            <v>140900</v>
          </cell>
          <cell r="N153">
            <v>105675</v>
          </cell>
          <cell r="O153">
            <v>0</v>
          </cell>
          <cell r="P153">
            <v>0</v>
          </cell>
        </row>
        <row r="154">
          <cell r="A154" t="str">
            <v>Morrone, John A</v>
          </cell>
          <cell r="B154" t="str">
            <v>Sponsor Risk ABL U/W</v>
          </cell>
          <cell r="C154" t="str">
            <v>VP</v>
          </cell>
          <cell r="D154" t="str">
            <v>U/W</v>
          </cell>
          <cell r="E154">
            <v>0</v>
          </cell>
          <cell r="F154" t="str">
            <v>Headcount - Underwriting</v>
          </cell>
          <cell r="G154" t="str">
            <v>Front End</v>
          </cell>
          <cell r="H154" t="str">
            <v>Sponsor</v>
          </cell>
          <cell r="I154" t="str">
            <v>Risk</v>
          </cell>
          <cell r="J154" t="str">
            <v>ABL</v>
          </cell>
          <cell r="K154" t="str">
            <v>Underwriting</v>
          </cell>
          <cell r="L154">
            <v>1</v>
          </cell>
          <cell r="M154">
            <v>142000</v>
          </cell>
          <cell r="N154">
            <v>106500</v>
          </cell>
          <cell r="O154">
            <v>0</v>
          </cell>
          <cell r="P154">
            <v>0</v>
          </cell>
        </row>
        <row r="155">
          <cell r="A155" t="str">
            <v>Flowers, Steven B</v>
          </cell>
          <cell r="B155" t="str">
            <v>Sponsor Risk ABL U/W</v>
          </cell>
          <cell r="C155" t="str">
            <v>VP</v>
          </cell>
          <cell r="D155" t="str">
            <v>U/W</v>
          </cell>
          <cell r="E155">
            <v>0</v>
          </cell>
          <cell r="F155" t="str">
            <v>Headcount - Underwriting</v>
          </cell>
          <cell r="G155" t="str">
            <v>Front End</v>
          </cell>
          <cell r="H155" t="str">
            <v>Sponsor</v>
          </cell>
          <cell r="I155" t="str">
            <v>Risk</v>
          </cell>
          <cell r="J155" t="str">
            <v>ABL</v>
          </cell>
          <cell r="K155" t="str">
            <v>Underwriting</v>
          </cell>
          <cell r="L155">
            <v>1</v>
          </cell>
          <cell r="M155">
            <v>192000</v>
          </cell>
          <cell r="N155">
            <v>144000</v>
          </cell>
          <cell r="O155">
            <v>0</v>
          </cell>
          <cell r="P155">
            <v>0</v>
          </cell>
        </row>
        <row r="156">
          <cell r="A156" t="str">
            <v>Klopfer, Matthew</v>
          </cell>
          <cell r="B156" t="str">
            <v>Sponsor Risk ABL U/W</v>
          </cell>
          <cell r="C156" t="str">
            <v>BA</v>
          </cell>
          <cell r="D156" t="str">
            <v>U/W</v>
          </cell>
          <cell r="E156">
            <v>0</v>
          </cell>
          <cell r="F156" t="str">
            <v>Headcount - Underwriting</v>
          </cell>
          <cell r="G156" t="str">
            <v>Front End</v>
          </cell>
          <cell r="H156" t="str">
            <v>Sponsor</v>
          </cell>
          <cell r="I156" t="str">
            <v>Risk</v>
          </cell>
          <cell r="J156" t="str">
            <v>ABL</v>
          </cell>
          <cell r="K156" t="str">
            <v>Underwriting</v>
          </cell>
          <cell r="L156">
            <v>1</v>
          </cell>
          <cell r="M156">
            <v>81000</v>
          </cell>
          <cell r="N156">
            <v>8100</v>
          </cell>
          <cell r="O156">
            <v>0</v>
          </cell>
          <cell r="P156">
            <v>0</v>
          </cell>
        </row>
        <row r="157">
          <cell r="A157" t="str">
            <v>Zagarsky, Dimitry</v>
          </cell>
          <cell r="B157" t="str">
            <v>Sponsor Risk ABL U/W</v>
          </cell>
          <cell r="C157" t="str">
            <v>BA</v>
          </cell>
          <cell r="D157" t="str">
            <v>U/W</v>
          </cell>
          <cell r="E157">
            <v>0</v>
          </cell>
          <cell r="F157" t="str">
            <v>Headcount - Underwriting</v>
          </cell>
          <cell r="G157" t="str">
            <v>Front End</v>
          </cell>
          <cell r="H157" t="str">
            <v>Sponsor</v>
          </cell>
          <cell r="I157" t="str">
            <v>Risk</v>
          </cell>
          <cell r="J157" t="str">
            <v>ABL</v>
          </cell>
          <cell r="K157" t="str">
            <v>Underwriting</v>
          </cell>
          <cell r="L157">
            <v>1</v>
          </cell>
          <cell r="M157">
            <v>81000</v>
          </cell>
          <cell r="N157">
            <v>8100</v>
          </cell>
          <cell r="O157">
            <v>0</v>
          </cell>
          <cell r="P157">
            <v>0</v>
          </cell>
        </row>
        <row r="158">
          <cell r="A158" t="str">
            <v>Costello, Thomas D (Tom)</v>
          </cell>
          <cell r="B158" t="str">
            <v>Sponsor Risk TMT W/O</v>
          </cell>
          <cell r="C158" t="str">
            <v>SVP</v>
          </cell>
          <cell r="D158" t="str">
            <v>Workout</v>
          </cell>
          <cell r="E158">
            <v>0</v>
          </cell>
          <cell r="F158" t="str">
            <v>Headcount - Risk Management</v>
          </cell>
          <cell r="G158" t="str">
            <v>Front End</v>
          </cell>
          <cell r="H158" t="str">
            <v>Sponsor</v>
          </cell>
          <cell r="I158" t="str">
            <v>Risk</v>
          </cell>
          <cell r="J158" t="str">
            <v>TMT</v>
          </cell>
          <cell r="K158" t="str">
            <v>Collections &amp; Loss</v>
          </cell>
          <cell r="L158">
            <v>1</v>
          </cell>
          <cell r="M158">
            <v>262500</v>
          </cell>
          <cell r="N158">
            <v>236250</v>
          </cell>
          <cell r="O158">
            <v>0</v>
          </cell>
          <cell r="P158">
            <v>0</v>
          </cell>
        </row>
        <row r="159">
          <cell r="A159" t="str">
            <v>Weaver, Ellen D</v>
          </cell>
          <cell r="B159" t="str">
            <v>Sponsor Risk TMT W/O</v>
          </cell>
          <cell r="C159" t="str">
            <v>SVP</v>
          </cell>
          <cell r="D159" t="str">
            <v>Workout</v>
          </cell>
          <cell r="E159">
            <v>0</v>
          </cell>
          <cell r="F159" t="str">
            <v>Headcount - Risk Management</v>
          </cell>
          <cell r="G159" t="str">
            <v>Front End</v>
          </cell>
          <cell r="H159" t="str">
            <v>Sponsor</v>
          </cell>
          <cell r="I159" t="str">
            <v>Risk</v>
          </cell>
          <cell r="J159" t="str">
            <v>TMT</v>
          </cell>
          <cell r="K159" t="str">
            <v>Collections &amp; Loss</v>
          </cell>
          <cell r="L159">
            <v>1</v>
          </cell>
          <cell r="M159">
            <v>240500</v>
          </cell>
          <cell r="N159">
            <v>216450</v>
          </cell>
          <cell r="O159">
            <v>0</v>
          </cell>
          <cell r="P159">
            <v>0</v>
          </cell>
        </row>
        <row r="160">
          <cell r="A160" t="str">
            <v>Balch, Jonathan E (Jon)</v>
          </cell>
          <cell r="B160" t="str">
            <v>Sponsor Risk TMT W/O</v>
          </cell>
          <cell r="C160" t="str">
            <v>SVP</v>
          </cell>
          <cell r="D160" t="str">
            <v>TL</v>
          </cell>
          <cell r="E160">
            <v>0</v>
          </cell>
          <cell r="F160" t="str">
            <v>Headcount - Risk Management</v>
          </cell>
          <cell r="G160" t="str">
            <v>Front End</v>
          </cell>
          <cell r="H160" t="str">
            <v>Sponsor</v>
          </cell>
          <cell r="I160" t="str">
            <v>Risk</v>
          </cell>
          <cell r="J160" t="str">
            <v>TMT</v>
          </cell>
          <cell r="K160" t="str">
            <v>Collections &amp; Loss</v>
          </cell>
          <cell r="L160">
            <v>1</v>
          </cell>
          <cell r="M160">
            <v>241000</v>
          </cell>
          <cell r="N160">
            <v>216900</v>
          </cell>
          <cell r="O160">
            <v>0</v>
          </cell>
          <cell r="P160">
            <v>0</v>
          </cell>
        </row>
        <row r="161">
          <cell r="A161" t="str">
            <v>Sonnefeld, Kirk Edward</v>
          </cell>
          <cell r="B161" t="str">
            <v>Sponsor Risk TMT W/O</v>
          </cell>
          <cell r="C161" t="str">
            <v>SVP</v>
          </cell>
          <cell r="D161" t="str">
            <v>Workout</v>
          </cell>
          <cell r="E161">
            <v>0</v>
          </cell>
          <cell r="F161" t="str">
            <v>Headcount - Risk Management</v>
          </cell>
          <cell r="G161" t="str">
            <v>Front End</v>
          </cell>
          <cell r="H161" t="str">
            <v>Sponsor</v>
          </cell>
          <cell r="I161" t="str">
            <v>Risk</v>
          </cell>
          <cell r="J161" t="str">
            <v>TMT</v>
          </cell>
          <cell r="K161" t="str">
            <v>Collections &amp; Loss</v>
          </cell>
          <cell r="L161">
            <v>1</v>
          </cell>
          <cell r="M161">
            <v>173000</v>
          </cell>
          <cell r="N161">
            <v>155700</v>
          </cell>
          <cell r="O161">
            <v>0</v>
          </cell>
          <cell r="P161">
            <v>0</v>
          </cell>
        </row>
        <row r="162">
          <cell r="A162" t="str">
            <v>Kane, Matthew G (Matt)</v>
          </cell>
          <cell r="B162" t="str">
            <v>Sponsor Risk TMT U/W</v>
          </cell>
          <cell r="C162" t="str">
            <v>SVP</v>
          </cell>
          <cell r="D162" t="str">
            <v>U/W</v>
          </cell>
          <cell r="E162">
            <v>0</v>
          </cell>
          <cell r="F162" t="str">
            <v>Headcount - Underwriting</v>
          </cell>
          <cell r="G162" t="str">
            <v>Front End</v>
          </cell>
          <cell r="H162" t="str">
            <v>Sponsor</v>
          </cell>
          <cell r="I162" t="str">
            <v>Risk</v>
          </cell>
          <cell r="J162" t="str">
            <v>TMT</v>
          </cell>
          <cell r="K162" t="str">
            <v>Underwriting</v>
          </cell>
          <cell r="L162">
            <v>1</v>
          </cell>
          <cell r="M162">
            <v>183500</v>
          </cell>
          <cell r="N162">
            <v>165150</v>
          </cell>
          <cell r="O162">
            <v>0</v>
          </cell>
          <cell r="P162">
            <v>0</v>
          </cell>
        </row>
        <row r="163">
          <cell r="A163" t="str">
            <v>Morse, Stephen B</v>
          </cell>
          <cell r="B163" t="str">
            <v>Sponsor Risk TMT U/W</v>
          </cell>
          <cell r="C163" t="str">
            <v>Assoc</v>
          </cell>
          <cell r="D163" t="str">
            <v>U/W</v>
          </cell>
          <cell r="E163">
            <v>0</v>
          </cell>
          <cell r="F163" t="str">
            <v>Headcount - Underwriting</v>
          </cell>
          <cell r="G163" t="str">
            <v>Front End</v>
          </cell>
          <cell r="H163" t="str">
            <v>Sponsor</v>
          </cell>
          <cell r="I163" t="str">
            <v>Risk</v>
          </cell>
          <cell r="J163" t="str">
            <v>TMT</v>
          </cell>
          <cell r="K163" t="str">
            <v>Underwriting</v>
          </cell>
          <cell r="L163">
            <v>1</v>
          </cell>
          <cell r="M163">
            <v>95000</v>
          </cell>
          <cell r="N163">
            <v>33250</v>
          </cell>
          <cell r="O163">
            <v>0</v>
          </cell>
          <cell r="P163">
            <v>0</v>
          </cell>
        </row>
        <row r="164">
          <cell r="A164" t="str">
            <v>Romer, Gregory J</v>
          </cell>
          <cell r="B164" t="str">
            <v>Sponsor Risk TMT U/W</v>
          </cell>
          <cell r="C164" t="str">
            <v>BA</v>
          </cell>
          <cell r="D164" t="str">
            <v>U/W</v>
          </cell>
          <cell r="E164">
            <v>0</v>
          </cell>
          <cell r="F164" t="str">
            <v>Headcount - Underwriting</v>
          </cell>
          <cell r="G164" t="str">
            <v>Front End</v>
          </cell>
          <cell r="H164" t="str">
            <v>Sponsor</v>
          </cell>
          <cell r="I164" t="str">
            <v>Risk</v>
          </cell>
          <cell r="J164" t="str">
            <v>TMT</v>
          </cell>
          <cell r="K164" t="str">
            <v>Underwriting</v>
          </cell>
          <cell r="L164">
            <v>1</v>
          </cell>
          <cell r="M164">
            <v>75000</v>
          </cell>
          <cell r="N164">
            <v>7500</v>
          </cell>
          <cell r="O164">
            <v>0</v>
          </cell>
          <cell r="P164">
            <v>0</v>
          </cell>
        </row>
        <row r="165">
          <cell r="A165" t="str">
            <v>Seth, Raj</v>
          </cell>
          <cell r="B165" t="str">
            <v>Sponsor Risk TMT U/W</v>
          </cell>
          <cell r="C165" t="str">
            <v>MD</v>
          </cell>
          <cell r="D165" t="str">
            <v>U/W</v>
          </cell>
          <cell r="E165">
            <v>0</v>
          </cell>
          <cell r="F165" t="str">
            <v>Headcount - Underwriting</v>
          </cell>
          <cell r="G165" t="str">
            <v>Front End</v>
          </cell>
          <cell r="H165" t="str">
            <v>Sponsor</v>
          </cell>
          <cell r="I165" t="str">
            <v>Risk</v>
          </cell>
          <cell r="J165" t="str">
            <v>TMT</v>
          </cell>
          <cell r="K165" t="str">
            <v>Underwriting</v>
          </cell>
          <cell r="L165">
            <v>1</v>
          </cell>
          <cell r="M165">
            <v>260000</v>
          </cell>
          <cell r="N165">
            <v>234000</v>
          </cell>
          <cell r="O165">
            <v>0</v>
          </cell>
          <cell r="P165">
            <v>0</v>
          </cell>
        </row>
        <row r="166">
          <cell r="A166" t="str">
            <v>Morris, Brandon</v>
          </cell>
          <cell r="B166" t="str">
            <v>Sponsor Risk TMT U/W</v>
          </cell>
          <cell r="C166" t="str">
            <v>Assoc</v>
          </cell>
          <cell r="D166" t="str">
            <v>U/W</v>
          </cell>
          <cell r="E166">
            <v>0</v>
          </cell>
          <cell r="F166" t="str">
            <v>Headcount - Underwriting</v>
          </cell>
          <cell r="G166" t="str">
            <v>Front End</v>
          </cell>
          <cell r="H166" t="str">
            <v>Sponsor</v>
          </cell>
          <cell r="I166" t="str">
            <v>Risk</v>
          </cell>
          <cell r="J166" t="str">
            <v>TMT</v>
          </cell>
          <cell r="K166" t="str">
            <v>Underwriting</v>
          </cell>
          <cell r="L166">
            <v>1</v>
          </cell>
          <cell r="M166">
            <v>100000</v>
          </cell>
          <cell r="N166">
            <v>35000</v>
          </cell>
          <cell r="O166">
            <v>0</v>
          </cell>
          <cell r="P166">
            <v>0</v>
          </cell>
        </row>
        <row r="167">
          <cell r="A167" t="str">
            <v>Tansantisuk, Austin Robbins</v>
          </cell>
          <cell r="B167" t="str">
            <v>Sponsor Risk TMT U/W</v>
          </cell>
          <cell r="C167" t="str">
            <v>Assoc</v>
          </cell>
          <cell r="D167" t="str">
            <v>U/W</v>
          </cell>
          <cell r="E167">
            <v>0</v>
          </cell>
          <cell r="F167" t="str">
            <v>Headcount - Underwriting</v>
          </cell>
          <cell r="G167" t="str">
            <v>Front End</v>
          </cell>
          <cell r="H167" t="str">
            <v>Sponsor</v>
          </cell>
          <cell r="I167" t="str">
            <v>Risk</v>
          </cell>
          <cell r="J167" t="str">
            <v>TMT</v>
          </cell>
          <cell r="K167" t="str">
            <v>Underwriting</v>
          </cell>
          <cell r="L167">
            <v>1</v>
          </cell>
          <cell r="M167">
            <v>100000</v>
          </cell>
          <cell r="N167">
            <v>35000</v>
          </cell>
          <cell r="O167">
            <v>0</v>
          </cell>
          <cell r="P167">
            <v>0</v>
          </cell>
        </row>
        <row r="168">
          <cell r="A168" t="str">
            <v>Graves, Daniel</v>
          </cell>
          <cell r="B168" t="str">
            <v>Sponsor Risk TMT U/W</v>
          </cell>
          <cell r="C168" t="str">
            <v>AVP</v>
          </cell>
          <cell r="D168" t="str">
            <v>U/W</v>
          </cell>
          <cell r="E168">
            <v>0</v>
          </cell>
          <cell r="F168" t="str">
            <v>Headcount - Underwriting</v>
          </cell>
          <cell r="G168" t="str">
            <v>Front End</v>
          </cell>
          <cell r="H168" t="str">
            <v>Sponsor</v>
          </cell>
          <cell r="I168" t="str">
            <v>Risk</v>
          </cell>
          <cell r="J168" t="str">
            <v>TMT</v>
          </cell>
          <cell r="K168" t="str">
            <v>Underwriting</v>
          </cell>
          <cell r="L168">
            <v>1</v>
          </cell>
          <cell r="M168">
            <v>125000</v>
          </cell>
          <cell r="N168">
            <v>62500</v>
          </cell>
          <cell r="O168">
            <v>0</v>
          </cell>
          <cell r="P168">
            <v>0</v>
          </cell>
        </row>
        <row r="169">
          <cell r="A169" t="str">
            <v>Patel, Samir A</v>
          </cell>
          <cell r="B169" t="str">
            <v>Sponsor Risk TMT U/W</v>
          </cell>
          <cell r="C169" t="str">
            <v>BA</v>
          </cell>
          <cell r="D169" t="str">
            <v>U/W</v>
          </cell>
          <cell r="E169">
            <v>0</v>
          </cell>
          <cell r="F169" t="str">
            <v>Headcount - Underwriting</v>
          </cell>
          <cell r="G169" t="str">
            <v>Front End</v>
          </cell>
          <cell r="H169" t="str">
            <v>Sponsor</v>
          </cell>
          <cell r="I169" t="str">
            <v>Risk</v>
          </cell>
          <cell r="J169" t="str">
            <v>TMT</v>
          </cell>
          <cell r="K169" t="str">
            <v>Underwriting</v>
          </cell>
          <cell r="L169">
            <v>1</v>
          </cell>
          <cell r="M169">
            <v>87500</v>
          </cell>
          <cell r="N169">
            <v>8750</v>
          </cell>
          <cell r="O169">
            <v>0</v>
          </cell>
          <cell r="P169">
            <v>0</v>
          </cell>
        </row>
        <row r="170">
          <cell r="A170" t="str">
            <v>Natta, Frank J</v>
          </cell>
          <cell r="B170" t="str">
            <v>Sponsor Risk TMT U/W</v>
          </cell>
          <cell r="C170" t="str">
            <v>BA</v>
          </cell>
          <cell r="D170" t="str">
            <v>U/W</v>
          </cell>
          <cell r="E170">
            <v>0</v>
          </cell>
          <cell r="F170" t="str">
            <v>Headcount - Underwriting</v>
          </cell>
          <cell r="G170" t="str">
            <v>Front End</v>
          </cell>
          <cell r="H170" t="str">
            <v>Sponsor</v>
          </cell>
          <cell r="I170" t="str">
            <v>Risk</v>
          </cell>
          <cell r="J170" t="str">
            <v>TMT</v>
          </cell>
          <cell r="K170" t="str">
            <v>Underwriting</v>
          </cell>
          <cell r="L170">
            <v>1</v>
          </cell>
          <cell r="M170">
            <v>84000</v>
          </cell>
          <cell r="N170">
            <v>8400</v>
          </cell>
          <cell r="O170">
            <v>0</v>
          </cell>
          <cell r="P170">
            <v>0</v>
          </cell>
        </row>
        <row r="171">
          <cell r="A171" t="str">
            <v>Jack, Brian A</v>
          </cell>
          <cell r="B171" t="str">
            <v>Sponsor Risk TMT U/W</v>
          </cell>
          <cell r="C171" t="str">
            <v>SVP</v>
          </cell>
          <cell r="D171" t="str">
            <v>U/W</v>
          </cell>
          <cell r="E171">
            <v>0</v>
          </cell>
          <cell r="F171" t="str">
            <v>Headcount - Underwriting</v>
          </cell>
          <cell r="G171" t="str">
            <v>Front End</v>
          </cell>
          <cell r="H171" t="str">
            <v>Sponsor</v>
          </cell>
          <cell r="I171" t="str">
            <v>Risk</v>
          </cell>
          <cell r="J171" t="str">
            <v>TMT</v>
          </cell>
          <cell r="K171" t="str">
            <v>Underwriting</v>
          </cell>
          <cell r="L171">
            <v>1</v>
          </cell>
          <cell r="M171">
            <v>229600</v>
          </cell>
          <cell r="N171">
            <v>0</v>
          </cell>
          <cell r="O171">
            <v>0</v>
          </cell>
          <cell r="P171">
            <v>156200</v>
          </cell>
        </row>
        <row r="172">
          <cell r="A172" t="str">
            <v>Cox, Philip S</v>
          </cell>
          <cell r="B172" t="str">
            <v>Sponsor Risk TMT U/W</v>
          </cell>
          <cell r="C172" t="str">
            <v>SVP</v>
          </cell>
          <cell r="D172" t="str">
            <v>TL</v>
          </cell>
          <cell r="E172">
            <v>0</v>
          </cell>
          <cell r="F172" t="str">
            <v>Headcount - Underwriting</v>
          </cell>
          <cell r="G172" t="str">
            <v>Front End</v>
          </cell>
          <cell r="H172" t="str">
            <v>Sponsor</v>
          </cell>
          <cell r="I172" t="str">
            <v>Risk</v>
          </cell>
          <cell r="J172" t="str">
            <v>TMT</v>
          </cell>
          <cell r="K172" t="str">
            <v>Underwriting</v>
          </cell>
          <cell r="L172">
            <v>1</v>
          </cell>
          <cell r="M172">
            <v>203500</v>
          </cell>
          <cell r="N172">
            <v>183150</v>
          </cell>
          <cell r="O172">
            <v>0</v>
          </cell>
          <cell r="P172">
            <v>0</v>
          </cell>
        </row>
        <row r="173">
          <cell r="A173" t="str">
            <v>DiBiasi, Peter</v>
          </cell>
          <cell r="B173" t="str">
            <v>Sponsor Risk TMT U/W</v>
          </cell>
          <cell r="C173" t="str">
            <v>CRO</v>
          </cell>
          <cell r="D173" t="str">
            <v>CRO</v>
          </cell>
          <cell r="E173">
            <v>0</v>
          </cell>
          <cell r="F173" t="str">
            <v>Headcount - Underwriting</v>
          </cell>
          <cell r="G173" t="str">
            <v>Front End</v>
          </cell>
          <cell r="H173" t="str">
            <v>Sponsor</v>
          </cell>
          <cell r="I173" t="str">
            <v>Risk</v>
          </cell>
          <cell r="J173" t="str">
            <v>TMT</v>
          </cell>
          <cell r="K173" t="str">
            <v>Underwriting</v>
          </cell>
          <cell r="L173">
            <v>1</v>
          </cell>
          <cell r="M173">
            <v>260000</v>
          </cell>
          <cell r="N173">
            <v>0</v>
          </cell>
          <cell r="O173">
            <v>0</v>
          </cell>
          <cell r="P173">
            <v>52000</v>
          </cell>
        </row>
        <row r="174">
          <cell r="A174" t="str">
            <v>Heise, Steven J (Steve)</v>
          </cell>
          <cell r="B174" t="str">
            <v>Sponsor Risk TMT U/W</v>
          </cell>
          <cell r="C174" t="str">
            <v>MD</v>
          </cell>
          <cell r="D174" t="str">
            <v>TL</v>
          </cell>
          <cell r="E174">
            <v>0</v>
          </cell>
          <cell r="F174" t="str">
            <v>Headcount - Underwriting</v>
          </cell>
          <cell r="G174" t="str">
            <v>Front End</v>
          </cell>
          <cell r="H174" t="str">
            <v>Sponsor</v>
          </cell>
          <cell r="I174" t="str">
            <v>Risk</v>
          </cell>
          <cell r="J174" t="str">
            <v>TMT</v>
          </cell>
          <cell r="K174" t="str">
            <v>Underwriting</v>
          </cell>
          <cell r="L174">
            <v>1</v>
          </cell>
          <cell r="M174">
            <v>253000</v>
          </cell>
          <cell r="N174">
            <v>0</v>
          </cell>
          <cell r="O174">
            <v>0</v>
          </cell>
          <cell r="P174">
            <v>301400</v>
          </cell>
        </row>
        <row r="175">
          <cell r="A175" t="str">
            <v>Spencer, Lofton D JR</v>
          </cell>
          <cell r="B175" t="str">
            <v>Sponsor Risk TMT U/W</v>
          </cell>
          <cell r="C175" t="str">
            <v>VP</v>
          </cell>
          <cell r="D175" t="str">
            <v>U/W</v>
          </cell>
          <cell r="E175">
            <v>0</v>
          </cell>
          <cell r="F175" t="str">
            <v>Headcount - Underwriting</v>
          </cell>
          <cell r="G175" t="str">
            <v>Front End</v>
          </cell>
          <cell r="H175" t="str">
            <v>Sponsor</v>
          </cell>
          <cell r="I175" t="str">
            <v>Risk</v>
          </cell>
          <cell r="J175" t="str">
            <v>TMT</v>
          </cell>
          <cell r="K175" t="str">
            <v>Underwriting</v>
          </cell>
          <cell r="L175">
            <v>1</v>
          </cell>
          <cell r="M175">
            <v>164000</v>
          </cell>
          <cell r="N175">
            <v>123000</v>
          </cell>
          <cell r="O175">
            <v>0</v>
          </cell>
          <cell r="P175">
            <v>0</v>
          </cell>
        </row>
        <row r="176">
          <cell r="A176" t="str">
            <v>Bassett, Susan</v>
          </cell>
          <cell r="B176" t="str">
            <v>Sponsor Risk TMT U/W</v>
          </cell>
          <cell r="C176" t="str">
            <v>MD</v>
          </cell>
          <cell r="D176" t="str">
            <v>TL</v>
          </cell>
          <cell r="E176">
            <v>0</v>
          </cell>
          <cell r="F176" t="str">
            <v>Headcount - Underwriting</v>
          </cell>
          <cell r="G176" t="str">
            <v>Front End</v>
          </cell>
          <cell r="H176" t="str">
            <v>Sponsor</v>
          </cell>
          <cell r="I176" t="str">
            <v>Risk</v>
          </cell>
          <cell r="J176" t="str">
            <v>TMT</v>
          </cell>
          <cell r="K176" t="str">
            <v>Underwriting</v>
          </cell>
          <cell r="L176">
            <v>1</v>
          </cell>
          <cell r="M176">
            <v>302300</v>
          </cell>
          <cell r="N176">
            <v>0</v>
          </cell>
          <cell r="O176">
            <v>0</v>
          </cell>
          <cell r="P176">
            <v>335500</v>
          </cell>
        </row>
        <row r="177">
          <cell r="A177" t="str">
            <v>Bambach, John C III (JC)</v>
          </cell>
          <cell r="B177" t="str">
            <v>Sponsor Risk TMT U/W</v>
          </cell>
          <cell r="C177" t="str">
            <v>SVP</v>
          </cell>
          <cell r="D177" t="str">
            <v>U/W</v>
          </cell>
          <cell r="E177">
            <v>0</v>
          </cell>
          <cell r="F177" t="str">
            <v>Headcount - Underwriting</v>
          </cell>
          <cell r="G177" t="str">
            <v>Front End</v>
          </cell>
          <cell r="H177" t="str">
            <v>Sponsor</v>
          </cell>
          <cell r="I177" t="str">
            <v>Risk</v>
          </cell>
          <cell r="J177" t="str">
            <v>TMT</v>
          </cell>
          <cell r="K177" t="str">
            <v>Underwriting</v>
          </cell>
          <cell r="L177">
            <v>1</v>
          </cell>
          <cell r="M177">
            <v>206500</v>
          </cell>
          <cell r="N177">
            <v>185850</v>
          </cell>
          <cell r="O177">
            <v>0</v>
          </cell>
          <cell r="P177">
            <v>0</v>
          </cell>
        </row>
        <row r="178">
          <cell r="A178" t="str">
            <v>Bivek, Nirmal Bhupendra</v>
          </cell>
          <cell r="B178" t="str">
            <v>Sponsor Risk TMT U/W</v>
          </cell>
          <cell r="C178" t="str">
            <v>VP</v>
          </cell>
          <cell r="D178" t="str">
            <v>U/W</v>
          </cell>
          <cell r="E178">
            <v>0</v>
          </cell>
          <cell r="F178" t="str">
            <v>Headcount - Underwriting</v>
          </cell>
          <cell r="G178" t="str">
            <v>Front End</v>
          </cell>
          <cell r="H178" t="str">
            <v>Sponsor</v>
          </cell>
          <cell r="I178" t="str">
            <v>Risk</v>
          </cell>
          <cell r="J178" t="str">
            <v>TMT</v>
          </cell>
          <cell r="K178" t="str">
            <v>Underwriting</v>
          </cell>
          <cell r="L178">
            <v>1</v>
          </cell>
          <cell r="M178">
            <v>180200</v>
          </cell>
          <cell r="N178">
            <v>135150</v>
          </cell>
          <cell r="O178">
            <v>0</v>
          </cell>
          <cell r="P178">
            <v>0</v>
          </cell>
        </row>
        <row r="179">
          <cell r="A179" t="str">
            <v>Torrance, Colin W</v>
          </cell>
          <cell r="B179" t="str">
            <v>Sponsor Risk TMT U/W</v>
          </cell>
          <cell r="C179" t="str">
            <v>VP</v>
          </cell>
          <cell r="D179" t="str">
            <v>U/W</v>
          </cell>
          <cell r="E179">
            <v>0</v>
          </cell>
          <cell r="F179" t="str">
            <v>Headcount - Underwriting</v>
          </cell>
          <cell r="G179" t="str">
            <v>Front End</v>
          </cell>
          <cell r="H179" t="str">
            <v>Sponsor</v>
          </cell>
          <cell r="I179" t="str">
            <v>Risk</v>
          </cell>
          <cell r="J179" t="str">
            <v>TMT</v>
          </cell>
          <cell r="K179" t="str">
            <v>Underwriting</v>
          </cell>
          <cell r="L179">
            <v>1</v>
          </cell>
          <cell r="M179">
            <v>144000</v>
          </cell>
          <cell r="N179">
            <v>108000</v>
          </cell>
          <cell r="O179">
            <v>0</v>
          </cell>
          <cell r="P179">
            <v>0</v>
          </cell>
        </row>
        <row r="180">
          <cell r="A180" t="str">
            <v>Welicky, Andy L</v>
          </cell>
          <cell r="B180" t="str">
            <v>Sponsor Risk TMT U/W</v>
          </cell>
          <cell r="C180" t="str">
            <v>VP</v>
          </cell>
          <cell r="D180" t="str">
            <v>U/W</v>
          </cell>
          <cell r="E180">
            <v>0</v>
          </cell>
          <cell r="F180" t="str">
            <v>Headcount - Underwriting</v>
          </cell>
          <cell r="G180" t="str">
            <v>Front End</v>
          </cell>
          <cell r="H180" t="str">
            <v>Sponsor</v>
          </cell>
          <cell r="I180" t="str">
            <v>Risk</v>
          </cell>
          <cell r="J180" t="str">
            <v>TMT</v>
          </cell>
          <cell r="K180" t="str">
            <v>Underwriting</v>
          </cell>
          <cell r="L180">
            <v>1</v>
          </cell>
          <cell r="M180">
            <v>161500</v>
          </cell>
          <cell r="N180">
            <v>121125</v>
          </cell>
          <cell r="O180">
            <v>0</v>
          </cell>
          <cell r="P180">
            <v>0</v>
          </cell>
        </row>
        <row r="181">
          <cell r="A181" t="str">
            <v>Brew, Daniel D</v>
          </cell>
          <cell r="B181" t="str">
            <v>Sponsor Risk TMT U/W</v>
          </cell>
          <cell r="C181" t="str">
            <v>BA</v>
          </cell>
          <cell r="D181" t="str">
            <v>U/W</v>
          </cell>
          <cell r="E181">
            <v>0</v>
          </cell>
          <cell r="F181" t="str">
            <v>Headcount - Underwriting</v>
          </cell>
          <cell r="G181" t="str">
            <v>Front End</v>
          </cell>
          <cell r="H181" t="str">
            <v>Sponsor</v>
          </cell>
          <cell r="I181" t="str">
            <v>Risk</v>
          </cell>
          <cell r="J181" t="str">
            <v>TMT</v>
          </cell>
          <cell r="K181" t="str">
            <v>Underwriting</v>
          </cell>
          <cell r="L181">
            <v>1</v>
          </cell>
          <cell r="M181">
            <v>75000</v>
          </cell>
          <cell r="N181">
            <v>7500</v>
          </cell>
          <cell r="O181">
            <v>0</v>
          </cell>
          <cell r="P181">
            <v>0</v>
          </cell>
        </row>
        <row r="182">
          <cell r="A182" t="str">
            <v>Patel, Shae B</v>
          </cell>
          <cell r="B182" t="str">
            <v>Sponsor Risk TMT U/W</v>
          </cell>
          <cell r="C182" t="str">
            <v>AVP</v>
          </cell>
          <cell r="D182" t="str">
            <v>U/W</v>
          </cell>
          <cell r="E182">
            <v>0</v>
          </cell>
          <cell r="F182" t="str">
            <v>Headcount - Underwriting</v>
          </cell>
          <cell r="G182" t="str">
            <v>Front End</v>
          </cell>
          <cell r="H182" t="str">
            <v>Sponsor</v>
          </cell>
          <cell r="I182" t="str">
            <v>Risk</v>
          </cell>
          <cell r="J182" t="str">
            <v>TMT</v>
          </cell>
          <cell r="K182" t="str">
            <v>Underwriting</v>
          </cell>
          <cell r="L182">
            <v>1</v>
          </cell>
          <cell r="M182">
            <v>116800</v>
          </cell>
          <cell r="N182">
            <v>58400</v>
          </cell>
          <cell r="O182">
            <v>0</v>
          </cell>
          <cell r="P182">
            <v>0</v>
          </cell>
        </row>
        <row r="183">
          <cell r="A183" t="str">
            <v>Purzycki, Eric Robert</v>
          </cell>
          <cell r="B183" t="str">
            <v>Sponsor Risk TMT U/W</v>
          </cell>
          <cell r="C183" t="str">
            <v>AVP</v>
          </cell>
          <cell r="D183" t="str">
            <v>U/W</v>
          </cell>
          <cell r="E183">
            <v>0</v>
          </cell>
          <cell r="F183" t="str">
            <v>Headcount - Underwriting</v>
          </cell>
          <cell r="G183" t="str">
            <v>Front End</v>
          </cell>
          <cell r="H183" t="str">
            <v>Sponsor</v>
          </cell>
          <cell r="I183" t="str">
            <v>Risk</v>
          </cell>
          <cell r="J183" t="str">
            <v>TMT</v>
          </cell>
          <cell r="K183" t="str">
            <v>Underwriting</v>
          </cell>
          <cell r="L183">
            <v>1</v>
          </cell>
          <cell r="M183">
            <v>125000</v>
          </cell>
          <cell r="N183">
            <v>62500</v>
          </cell>
          <cell r="O183">
            <v>0</v>
          </cell>
          <cell r="P183">
            <v>0</v>
          </cell>
        </row>
        <row r="184">
          <cell r="A184" t="str">
            <v>Ahrens, Michael C</v>
          </cell>
          <cell r="B184" t="str">
            <v>Sponsor Risk TMT U/W</v>
          </cell>
          <cell r="C184" t="str">
            <v>Assoc</v>
          </cell>
          <cell r="D184" t="str">
            <v>U/W</v>
          </cell>
          <cell r="E184">
            <v>0</v>
          </cell>
          <cell r="F184" t="str">
            <v>Headcount - Underwriting</v>
          </cell>
          <cell r="G184" t="str">
            <v>Front End</v>
          </cell>
          <cell r="H184" t="str">
            <v>Sponsor</v>
          </cell>
          <cell r="I184" t="str">
            <v>Risk</v>
          </cell>
          <cell r="J184" t="str">
            <v>TMT</v>
          </cell>
          <cell r="K184" t="str">
            <v>Underwriting</v>
          </cell>
          <cell r="L184">
            <v>1</v>
          </cell>
          <cell r="M184">
            <v>94800</v>
          </cell>
          <cell r="N184">
            <v>33180</v>
          </cell>
          <cell r="O184">
            <v>0</v>
          </cell>
          <cell r="P184">
            <v>0</v>
          </cell>
        </row>
        <row r="185">
          <cell r="A185" t="str">
            <v>Lardieri, Michael</v>
          </cell>
          <cell r="B185" t="str">
            <v>Sponsor Risk TMT U/W</v>
          </cell>
          <cell r="C185" t="str">
            <v>AVP</v>
          </cell>
          <cell r="D185" t="str">
            <v>U/W</v>
          </cell>
          <cell r="E185">
            <v>0</v>
          </cell>
          <cell r="F185" t="str">
            <v>Headcount - Underwriting</v>
          </cell>
          <cell r="G185" t="str">
            <v>Front End</v>
          </cell>
          <cell r="H185" t="str">
            <v>Sponsor</v>
          </cell>
          <cell r="I185" t="str">
            <v>Risk</v>
          </cell>
          <cell r="J185" t="str">
            <v>TMT</v>
          </cell>
          <cell r="K185" t="str">
            <v>Underwriting</v>
          </cell>
          <cell r="L185">
            <v>1</v>
          </cell>
          <cell r="M185">
            <v>125000</v>
          </cell>
          <cell r="N185">
            <v>62500</v>
          </cell>
          <cell r="O185">
            <v>0</v>
          </cell>
          <cell r="P185">
            <v>0</v>
          </cell>
        </row>
        <row r="186">
          <cell r="A186" t="str">
            <v>Claravall, Mary Ann (Maila)</v>
          </cell>
          <cell r="B186" t="str">
            <v>Sponsor Cap Mkts Antares</v>
          </cell>
          <cell r="C186" t="str">
            <v>Assoc</v>
          </cell>
          <cell r="D186" t="str">
            <v>Cap Mkts</v>
          </cell>
          <cell r="E186">
            <v>0</v>
          </cell>
          <cell r="F186" t="str">
            <v>Headcount - Other Front-End</v>
          </cell>
          <cell r="G186" t="str">
            <v>Front End</v>
          </cell>
          <cell r="H186" t="str">
            <v>Sponsor</v>
          </cell>
          <cell r="I186" t="str">
            <v>Commercial</v>
          </cell>
          <cell r="J186" t="str">
            <v>GEA</v>
          </cell>
          <cell r="K186" t="str">
            <v>Sales</v>
          </cell>
          <cell r="L186">
            <v>1</v>
          </cell>
          <cell r="M186">
            <v>115700</v>
          </cell>
          <cell r="N186">
            <v>40495</v>
          </cell>
          <cell r="O186">
            <v>0</v>
          </cell>
          <cell r="P186">
            <v>0</v>
          </cell>
        </row>
        <row r="187">
          <cell r="A187" t="str">
            <v>Green, Scott A</v>
          </cell>
          <cell r="B187" t="str">
            <v>Sponsor Cap Mkts Antares</v>
          </cell>
          <cell r="C187" t="str">
            <v>AVP</v>
          </cell>
          <cell r="D187" t="str">
            <v>Cap Mkts</v>
          </cell>
          <cell r="E187">
            <v>0</v>
          </cell>
          <cell r="F187" t="str">
            <v>Headcount - Other Front-End</v>
          </cell>
          <cell r="G187" t="str">
            <v>Front End</v>
          </cell>
          <cell r="H187" t="str">
            <v>Sponsor</v>
          </cell>
          <cell r="I187" t="str">
            <v>Commercial</v>
          </cell>
          <cell r="J187" t="str">
            <v>GEA</v>
          </cell>
          <cell r="K187" t="str">
            <v>Sales</v>
          </cell>
          <cell r="L187">
            <v>1</v>
          </cell>
          <cell r="M187">
            <v>145000</v>
          </cell>
          <cell r="N187">
            <v>72500</v>
          </cell>
          <cell r="O187">
            <v>0</v>
          </cell>
          <cell r="P187">
            <v>0</v>
          </cell>
        </row>
        <row r="188">
          <cell r="A188" t="str">
            <v>Albers, Matthew R</v>
          </cell>
          <cell r="B188" t="str">
            <v>Sponsor Cap Mkts Antares</v>
          </cell>
          <cell r="C188" t="str">
            <v>Assoc</v>
          </cell>
          <cell r="D188" t="str">
            <v>Cap Mkts</v>
          </cell>
          <cell r="E188">
            <v>0</v>
          </cell>
          <cell r="F188" t="str">
            <v>Headcount - Other Front-End</v>
          </cell>
          <cell r="G188" t="str">
            <v>Front End</v>
          </cell>
          <cell r="H188" t="str">
            <v>Sponsor</v>
          </cell>
          <cell r="I188" t="str">
            <v>Commercial</v>
          </cell>
          <cell r="J188" t="str">
            <v>GEA</v>
          </cell>
          <cell r="K188" t="str">
            <v>Sales</v>
          </cell>
          <cell r="L188">
            <v>1</v>
          </cell>
          <cell r="M188">
            <v>110000</v>
          </cell>
          <cell r="N188">
            <v>38500</v>
          </cell>
          <cell r="O188">
            <v>0</v>
          </cell>
          <cell r="P188">
            <v>0</v>
          </cell>
        </row>
        <row r="189">
          <cell r="A189" t="str">
            <v>Unell, Troy</v>
          </cell>
          <cell r="B189" t="str">
            <v>Sponsor Cap Mkts Antares</v>
          </cell>
          <cell r="C189" t="str">
            <v>SVP</v>
          </cell>
          <cell r="D189" t="str">
            <v>Cap Mkts</v>
          </cell>
          <cell r="E189">
            <v>0</v>
          </cell>
          <cell r="F189" t="str">
            <v>Headcount - Other Front-End</v>
          </cell>
          <cell r="G189" t="str">
            <v>Front End</v>
          </cell>
          <cell r="H189" t="str">
            <v>Sponsor</v>
          </cell>
          <cell r="I189" t="str">
            <v>Commercial</v>
          </cell>
          <cell r="J189" t="str">
            <v>GEA</v>
          </cell>
          <cell r="K189" t="str">
            <v>Sales</v>
          </cell>
          <cell r="L189">
            <v>1</v>
          </cell>
          <cell r="M189">
            <v>236800</v>
          </cell>
          <cell r="N189">
            <v>213120</v>
          </cell>
          <cell r="O189">
            <v>0</v>
          </cell>
          <cell r="P189">
            <v>0</v>
          </cell>
        </row>
        <row r="190">
          <cell r="A190" t="str">
            <v>Brazier, Daniel M</v>
          </cell>
          <cell r="B190" t="str">
            <v>Sponsor Cap Mkts Antares</v>
          </cell>
          <cell r="C190" t="str">
            <v>VP</v>
          </cell>
          <cell r="D190" t="str">
            <v>Cap Mkts</v>
          </cell>
          <cell r="E190">
            <v>0</v>
          </cell>
          <cell r="F190" t="str">
            <v>Headcount - Other Front-End</v>
          </cell>
          <cell r="G190" t="str">
            <v>Front End</v>
          </cell>
          <cell r="H190" t="str">
            <v>Sponsor</v>
          </cell>
          <cell r="I190" t="str">
            <v>Commercial</v>
          </cell>
          <cell r="J190" t="str">
            <v>GEA</v>
          </cell>
          <cell r="K190" t="str">
            <v>Sales</v>
          </cell>
          <cell r="L190">
            <v>1</v>
          </cell>
          <cell r="M190">
            <v>166700</v>
          </cell>
          <cell r="N190">
            <v>125025</v>
          </cell>
          <cell r="O190">
            <v>0</v>
          </cell>
          <cell r="P190">
            <v>0</v>
          </cell>
        </row>
        <row r="191">
          <cell r="A191" t="str">
            <v>Johnson, Ellann C (Ellann)</v>
          </cell>
          <cell r="B191" t="str">
            <v>Sponsor Cap Mkts Antares</v>
          </cell>
          <cell r="C191" t="str">
            <v>SVP</v>
          </cell>
          <cell r="D191" t="str">
            <v>Cap Mkts</v>
          </cell>
          <cell r="E191">
            <v>0</v>
          </cell>
          <cell r="F191" t="str">
            <v>Headcount - Other Front-End</v>
          </cell>
          <cell r="G191" t="str">
            <v>Front End</v>
          </cell>
          <cell r="H191" t="str">
            <v>Sponsor</v>
          </cell>
          <cell r="I191" t="str">
            <v>Commercial</v>
          </cell>
          <cell r="J191" t="str">
            <v>GEA</v>
          </cell>
          <cell r="K191" t="str">
            <v>Sales</v>
          </cell>
          <cell r="L191">
            <v>1</v>
          </cell>
          <cell r="M191">
            <v>241400</v>
          </cell>
          <cell r="N191">
            <v>217260</v>
          </cell>
          <cell r="O191">
            <v>0</v>
          </cell>
          <cell r="P191">
            <v>0</v>
          </cell>
        </row>
        <row r="192">
          <cell r="A192" t="str">
            <v>Hamner, Brad R</v>
          </cell>
          <cell r="B192" t="str">
            <v>Sponsor Cap Mkts Antares</v>
          </cell>
          <cell r="C192" t="str">
            <v>SVP</v>
          </cell>
          <cell r="D192" t="str">
            <v>Cap Mkts</v>
          </cell>
          <cell r="E192">
            <v>0</v>
          </cell>
          <cell r="F192" t="str">
            <v>Headcount - Other Front-End</v>
          </cell>
          <cell r="G192" t="str">
            <v>Front End</v>
          </cell>
          <cell r="H192" t="str">
            <v>Sponsor</v>
          </cell>
          <cell r="I192" t="str">
            <v>Commercial</v>
          </cell>
          <cell r="J192" t="str">
            <v>GEA</v>
          </cell>
          <cell r="K192" t="str">
            <v>Sales</v>
          </cell>
          <cell r="L192">
            <v>1</v>
          </cell>
          <cell r="M192">
            <v>218800</v>
          </cell>
          <cell r="N192">
            <v>196920</v>
          </cell>
          <cell r="O192">
            <v>0</v>
          </cell>
          <cell r="P192">
            <v>0</v>
          </cell>
        </row>
        <row r="193">
          <cell r="A193" t="str">
            <v>Bordia, Parag</v>
          </cell>
          <cell r="B193" t="str">
            <v>Sponsor Cap Mkts Antares</v>
          </cell>
          <cell r="C193" t="str">
            <v>VP</v>
          </cell>
          <cell r="D193" t="str">
            <v>Cap Mkts</v>
          </cell>
          <cell r="E193">
            <v>0</v>
          </cell>
          <cell r="F193" t="str">
            <v>Headcount - Other Front-End</v>
          </cell>
          <cell r="G193" t="str">
            <v>Front End</v>
          </cell>
          <cell r="H193" t="str">
            <v>Sponsor</v>
          </cell>
          <cell r="I193" t="str">
            <v>Commercial</v>
          </cell>
          <cell r="J193" t="str">
            <v>GEA</v>
          </cell>
          <cell r="K193" t="str">
            <v>Sales</v>
          </cell>
          <cell r="L193">
            <v>1</v>
          </cell>
          <cell r="M193">
            <v>164500</v>
          </cell>
          <cell r="N193">
            <v>123375</v>
          </cell>
          <cell r="O193">
            <v>0</v>
          </cell>
          <cell r="P193">
            <v>0</v>
          </cell>
        </row>
        <row r="194">
          <cell r="A194" t="str">
            <v>Flores, Gloria</v>
          </cell>
          <cell r="B194" t="str">
            <v>Sponsor Cap Mkts Antares</v>
          </cell>
          <cell r="C194" t="str">
            <v>Admin</v>
          </cell>
          <cell r="D194" t="str">
            <v>Admin</v>
          </cell>
          <cell r="E194">
            <v>0</v>
          </cell>
          <cell r="F194" t="str">
            <v>Headcount - Other Front-End</v>
          </cell>
          <cell r="G194" t="str">
            <v>Front End</v>
          </cell>
          <cell r="H194" t="str">
            <v>Sponsor</v>
          </cell>
          <cell r="I194" t="str">
            <v>Commercial</v>
          </cell>
          <cell r="J194" t="str">
            <v>GEA</v>
          </cell>
          <cell r="K194" t="str">
            <v>Sales</v>
          </cell>
          <cell r="L194">
            <v>1</v>
          </cell>
          <cell r="M194">
            <v>81199.998630000002</v>
          </cell>
          <cell r="N194">
            <v>0</v>
          </cell>
          <cell r="O194">
            <v>0</v>
          </cell>
          <cell r="P194">
            <v>0</v>
          </cell>
        </row>
        <row r="195">
          <cell r="A195" t="str">
            <v>Robinson, Steven</v>
          </cell>
          <cell r="B195" t="str">
            <v>Sponsor Cap Mkts Antares</v>
          </cell>
          <cell r="C195" t="str">
            <v>MD</v>
          </cell>
          <cell r="D195" t="str">
            <v>Cap Mkts</v>
          </cell>
          <cell r="E195">
            <v>0</v>
          </cell>
          <cell r="F195" t="str">
            <v>Headcount - Other Front-End</v>
          </cell>
          <cell r="G195" t="str">
            <v>Front End</v>
          </cell>
          <cell r="H195" t="str">
            <v>Sponsor</v>
          </cell>
          <cell r="I195" t="str">
            <v>Commercial</v>
          </cell>
          <cell r="J195" t="str">
            <v>GEA</v>
          </cell>
          <cell r="K195" t="str">
            <v>Sales</v>
          </cell>
          <cell r="L195">
            <v>1</v>
          </cell>
          <cell r="M195">
            <v>464100</v>
          </cell>
          <cell r="N195">
            <v>417690</v>
          </cell>
          <cell r="O195">
            <v>0</v>
          </cell>
          <cell r="P195">
            <v>0</v>
          </cell>
        </row>
        <row r="196">
          <cell r="A196" t="str">
            <v>Mahon, David</v>
          </cell>
          <cell r="B196" t="str">
            <v>Sponsor Cap Mkts Antares</v>
          </cell>
          <cell r="C196" t="str">
            <v>SMD</v>
          </cell>
          <cell r="D196" t="str">
            <v>Cap Mkts</v>
          </cell>
          <cell r="E196">
            <v>0</v>
          </cell>
          <cell r="F196" t="str">
            <v>Headcount - Other Front-End</v>
          </cell>
          <cell r="G196" t="str">
            <v>Front End</v>
          </cell>
          <cell r="H196" t="str">
            <v>Sponsor</v>
          </cell>
          <cell r="I196" t="str">
            <v>Commercial</v>
          </cell>
          <cell r="J196" t="str">
            <v>GEA</v>
          </cell>
          <cell r="K196" t="str">
            <v>Sales</v>
          </cell>
          <cell r="L196">
            <v>1</v>
          </cell>
          <cell r="M196">
            <v>338000</v>
          </cell>
          <cell r="N196">
            <v>0</v>
          </cell>
          <cell r="O196">
            <v>0</v>
          </cell>
          <cell r="P196">
            <v>1260600</v>
          </cell>
        </row>
        <row r="197">
          <cell r="A197" t="str">
            <v>Chirillo, Michael</v>
          </cell>
          <cell r="B197" t="str">
            <v>Sponsor Cap Mkts Antares</v>
          </cell>
          <cell r="C197" t="str">
            <v>SMD</v>
          </cell>
          <cell r="D197" t="str">
            <v>Cap Mkts</v>
          </cell>
          <cell r="E197">
            <v>0</v>
          </cell>
          <cell r="F197" t="str">
            <v>Headcount - Other Front-End</v>
          </cell>
          <cell r="G197" t="str">
            <v>Front End</v>
          </cell>
          <cell r="H197" t="str">
            <v>Sponsor</v>
          </cell>
          <cell r="I197" t="str">
            <v>Commercial</v>
          </cell>
          <cell r="J197" t="str">
            <v>GEA</v>
          </cell>
          <cell r="K197" t="str">
            <v>Sales</v>
          </cell>
          <cell r="L197">
            <v>1</v>
          </cell>
          <cell r="M197">
            <v>389700</v>
          </cell>
          <cell r="N197">
            <v>0</v>
          </cell>
          <cell r="O197">
            <v>0</v>
          </cell>
          <cell r="P197">
            <v>1415700</v>
          </cell>
        </row>
        <row r="198">
          <cell r="A198" t="str">
            <v>Bode, David</v>
          </cell>
          <cell r="B198" t="str">
            <v>Sponsor Cap Mkts Antares</v>
          </cell>
          <cell r="C198" t="str">
            <v>AVP</v>
          </cell>
          <cell r="D198" t="str">
            <v>Cap Mkts</v>
          </cell>
          <cell r="E198">
            <v>0</v>
          </cell>
          <cell r="F198" t="str">
            <v>Headcount - Other Front-End</v>
          </cell>
          <cell r="G198" t="str">
            <v>Front End</v>
          </cell>
          <cell r="H198" t="str">
            <v>Sponsor</v>
          </cell>
          <cell r="I198" t="str">
            <v>Commercial</v>
          </cell>
          <cell r="J198" t="str">
            <v>GEA</v>
          </cell>
          <cell r="K198" t="str">
            <v>Sales</v>
          </cell>
          <cell r="L198">
            <v>1</v>
          </cell>
          <cell r="M198">
            <v>141500</v>
          </cell>
          <cell r="N198">
            <v>70750</v>
          </cell>
          <cell r="O198">
            <v>0</v>
          </cell>
          <cell r="P198">
            <v>0</v>
          </cell>
        </row>
        <row r="199">
          <cell r="A199" t="str">
            <v>Zacher, Stephanie</v>
          </cell>
          <cell r="B199" t="str">
            <v>Sponsor Cap Mkts Antares</v>
          </cell>
          <cell r="C199" t="str">
            <v>Assoc</v>
          </cell>
          <cell r="D199" t="str">
            <v>Cap Mkts</v>
          </cell>
          <cell r="E199">
            <v>0</v>
          </cell>
          <cell r="F199" t="str">
            <v>Headcount - Other Front-End</v>
          </cell>
          <cell r="G199" t="str">
            <v>Front End</v>
          </cell>
          <cell r="H199" t="str">
            <v>Sponsor</v>
          </cell>
          <cell r="I199" t="str">
            <v>Commercial</v>
          </cell>
          <cell r="J199" t="str">
            <v>GEA</v>
          </cell>
          <cell r="K199" t="str">
            <v>Sales</v>
          </cell>
          <cell r="L199">
            <v>1</v>
          </cell>
          <cell r="M199">
            <v>80000</v>
          </cell>
          <cell r="N199">
            <v>8000</v>
          </cell>
          <cell r="O199">
            <v>0</v>
          </cell>
          <cell r="P199">
            <v>0</v>
          </cell>
        </row>
        <row r="200">
          <cell r="A200" t="str">
            <v>Yeboah, Fredrick N</v>
          </cell>
          <cell r="B200" t="str">
            <v>Sponsor Cap Mkts Antares</v>
          </cell>
          <cell r="C200" t="str">
            <v>BA</v>
          </cell>
          <cell r="D200" t="str">
            <v>Cap Mkts</v>
          </cell>
          <cell r="E200">
            <v>0</v>
          </cell>
          <cell r="F200" t="str">
            <v>Headcount - Other Front-End</v>
          </cell>
          <cell r="G200" t="str">
            <v>Front End</v>
          </cell>
          <cell r="H200" t="str">
            <v>Sponsor</v>
          </cell>
          <cell r="I200" t="str">
            <v>Commercial</v>
          </cell>
          <cell r="J200" t="str">
            <v>GEA</v>
          </cell>
          <cell r="K200" t="str">
            <v>Sales</v>
          </cell>
          <cell r="L200">
            <v>1</v>
          </cell>
          <cell r="M200">
            <v>77000</v>
          </cell>
          <cell r="N200">
            <v>0</v>
          </cell>
          <cell r="O200">
            <v>0</v>
          </cell>
          <cell r="P200">
            <v>0</v>
          </cell>
        </row>
        <row r="201">
          <cell r="A201" t="str">
            <v>Linden, Eva Joy</v>
          </cell>
          <cell r="B201" t="str">
            <v>Sponsor Originations (Brackett)</v>
          </cell>
          <cell r="C201" t="str">
            <v>Admin</v>
          </cell>
          <cell r="D201" t="str">
            <v>Admin</v>
          </cell>
          <cell r="E201">
            <v>0</v>
          </cell>
          <cell r="F201" t="str">
            <v>Headcount - Administration</v>
          </cell>
          <cell r="G201" t="str">
            <v>Front End</v>
          </cell>
          <cell r="H201" t="str">
            <v>Sponsor</v>
          </cell>
          <cell r="I201" t="str">
            <v>Commercial</v>
          </cell>
          <cell r="J201" t="str">
            <v>GEA</v>
          </cell>
          <cell r="K201" t="str">
            <v>Sales</v>
          </cell>
          <cell r="L201">
            <v>1</v>
          </cell>
          <cell r="M201">
            <v>65208.375</v>
          </cell>
          <cell r="N201">
            <v>0</v>
          </cell>
          <cell r="O201">
            <v>0</v>
          </cell>
          <cell r="P201">
            <v>0</v>
          </cell>
        </row>
        <row r="202">
          <cell r="A202" t="str">
            <v>Alanis, Rocio Isela</v>
          </cell>
          <cell r="B202" t="str">
            <v>Sponsor Originations (Brackett)</v>
          </cell>
          <cell r="C202" t="str">
            <v>Admin</v>
          </cell>
          <cell r="D202" t="str">
            <v>Admin</v>
          </cell>
          <cell r="E202">
            <v>0</v>
          </cell>
          <cell r="F202" t="str">
            <v>Headcount - Administration</v>
          </cell>
          <cell r="G202" t="str">
            <v>Front End</v>
          </cell>
          <cell r="H202" t="str">
            <v>Sponsor</v>
          </cell>
          <cell r="I202" t="str">
            <v>Commercial</v>
          </cell>
          <cell r="J202" t="str">
            <v>GEA</v>
          </cell>
          <cell r="K202" t="str">
            <v>Sales</v>
          </cell>
          <cell r="L202">
            <v>1</v>
          </cell>
          <cell r="M202">
            <v>75000.001990000004</v>
          </cell>
          <cell r="N202">
            <v>0</v>
          </cell>
          <cell r="O202">
            <v>0</v>
          </cell>
          <cell r="P202">
            <v>0</v>
          </cell>
        </row>
        <row r="203">
          <cell r="A203" t="str">
            <v>Cannaliato, Douglas V</v>
          </cell>
          <cell r="B203" t="str">
            <v>Sponsor Originations (Brackett)</v>
          </cell>
          <cell r="C203" t="str">
            <v>MD</v>
          </cell>
          <cell r="D203" t="str">
            <v>Originations</v>
          </cell>
          <cell r="E203">
            <v>0</v>
          </cell>
          <cell r="F203" t="str">
            <v>Headcount - Field Sales</v>
          </cell>
          <cell r="G203" t="str">
            <v>Front End</v>
          </cell>
          <cell r="H203" t="str">
            <v>Sponsor</v>
          </cell>
          <cell r="I203" t="str">
            <v>Commercial</v>
          </cell>
          <cell r="J203" t="str">
            <v>GEA</v>
          </cell>
          <cell r="K203" t="str">
            <v>Sales</v>
          </cell>
          <cell r="L203">
            <v>1</v>
          </cell>
          <cell r="M203">
            <v>263600</v>
          </cell>
          <cell r="N203">
            <v>0</v>
          </cell>
          <cell r="O203">
            <v>1397828.5527760647</v>
          </cell>
          <cell r="P203">
            <v>0</v>
          </cell>
        </row>
        <row r="204">
          <cell r="A204" t="str">
            <v>Goodwin, John</v>
          </cell>
          <cell r="B204" t="str">
            <v>Sponsor Originations (Brackett)</v>
          </cell>
          <cell r="C204" t="str">
            <v>MD</v>
          </cell>
          <cell r="D204" t="str">
            <v>Originations</v>
          </cell>
          <cell r="E204">
            <v>0</v>
          </cell>
          <cell r="F204" t="str">
            <v>Headcount - Field Sales</v>
          </cell>
          <cell r="G204" t="str">
            <v>Front End</v>
          </cell>
          <cell r="H204" t="str">
            <v>Sponsor</v>
          </cell>
          <cell r="I204" t="str">
            <v>Commercial</v>
          </cell>
          <cell r="J204" t="str">
            <v>GEA</v>
          </cell>
          <cell r="K204" t="str">
            <v>Sales</v>
          </cell>
          <cell r="L204">
            <v>1</v>
          </cell>
          <cell r="M204">
            <v>250400</v>
          </cell>
          <cell r="N204">
            <v>0</v>
          </cell>
          <cell r="O204">
            <v>1531787.1224171042</v>
          </cell>
          <cell r="P204">
            <v>0</v>
          </cell>
        </row>
        <row r="205">
          <cell r="A205" t="str">
            <v>Polomsky, Brian A</v>
          </cell>
          <cell r="B205" t="str">
            <v>Sponsor Originations (Brackett)</v>
          </cell>
          <cell r="C205" t="str">
            <v>MD</v>
          </cell>
          <cell r="D205" t="str">
            <v>Originations</v>
          </cell>
          <cell r="E205">
            <v>0</v>
          </cell>
          <cell r="F205" t="str">
            <v>Headcount - Field Sales</v>
          </cell>
          <cell r="G205" t="str">
            <v>Front End</v>
          </cell>
          <cell r="H205" t="str">
            <v>Sponsor</v>
          </cell>
          <cell r="I205" t="str">
            <v>Commercial</v>
          </cell>
          <cell r="J205" t="str">
            <v>GEA</v>
          </cell>
          <cell r="K205" t="str">
            <v>Sales</v>
          </cell>
          <cell r="L205">
            <v>1</v>
          </cell>
          <cell r="M205">
            <v>210100</v>
          </cell>
          <cell r="N205">
            <v>0</v>
          </cell>
          <cell r="O205">
            <v>891115.70239474124</v>
          </cell>
          <cell r="P205">
            <v>0</v>
          </cell>
        </row>
        <row r="206">
          <cell r="A206" t="str">
            <v>Liepert, Matthew D</v>
          </cell>
          <cell r="B206" t="str">
            <v>Sponsor Originations (Brackett)</v>
          </cell>
          <cell r="C206" t="str">
            <v>MD</v>
          </cell>
          <cell r="D206" t="str">
            <v>TL</v>
          </cell>
          <cell r="E206">
            <v>0</v>
          </cell>
          <cell r="F206" t="str">
            <v>Headcount - Field Sales</v>
          </cell>
          <cell r="G206" t="str">
            <v>Front End</v>
          </cell>
          <cell r="H206" t="str">
            <v>Sponsor</v>
          </cell>
          <cell r="I206" t="str">
            <v>Commercial</v>
          </cell>
          <cell r="J206" t="str">
            <v>GEA</v>
          </cell>
          <cell r="K206" t="str">
            <v>Sales</v>
          </cell>
          <cell r="L206">
            <v>1</v>
          </cell>
          <cell r="M206">
            <v>284300</v>
          </cell>
          <cell r="N206">
            <v>255870</v>
          </cell>
          <cell r="O206">
            <v>0</v>
          </cell>
          <cell r="P206">
            <v>0</v>
          </cell>
        </row>
        <row r="207">
          <cell r="A207" t="str">
            <v>Provenzale, Gina</v>
          </cell>
          <cell r="B207" t="str">
            <v>Sponsor Originations (Brackett)</v>
          </cell>
          <cell r="C207" t="str">
            <v>SVP</v>
          </cell>
          <cell r="D207" t="str">
            <v>Originations</v>
          </cell>
          <cell r="E207">
            <v>0</v>
          </cell>
          <cell r="F207" t="str">
            <v>Headcount - Field Sales</v>
          </cell>
          <cell r="G207" t="str">
            <v>Front End</v>
          </cell>
          <cell r="H207" t="str">
            <v>Sponsor</v>
          </cell>
          <cell r="I207" t="str">
            <v>Commercial</v>
          </cell>
          <cell r="J207" t="str">
            <v>GEA</v>
          </cell>
          <cell r="K207" t="str">
            <v>Sales</v>
          </cell>
          <cell r="L207">
            <v>1</v>
          </cell>
          <cell r="M207">
            <v>205100</v>
          </cell>
          <cell r="N207">
            <v>0</v>
          </cell>
          <cell r="O207">
            <v>357611.13808520988</v>
          </cell>
          <cell r="P207">
            <v>0</v>
          </cell>
        </row>
        <row r="208">
          <cell r="A208" t="str">
            <v>Sutton, Hillary B</v>
          </cell>
          <cell r="B208" t="str">
            <v>Sponsor Originations (Brackett)</v>
          </cell>
          <cell r="C208" t="str">
            <v>Admin</v>
          </cell>
          <cell r="D208" t="str">
            <v>Admin</v>
          </cell>
          <cell r="E208">
            <v>0</v>
          </cell>
          <cell r="F208" t="str">
            <v>Headcount - Administration</v>
          </cell>
          <cell r="G208" t="str">
            <v>Front End</v>
          </cell>
          <cell r="H208" t="str">
            <v>Sponsor</v>
          </cell>
          <cell r="I208" t="str">
            <v>Commercial</v>
          </cell>
          <cell r="J208" t="str">
            <v>GEA</v>
          </cell>
          <cell r="K208" t="str">
            <v>Sales</v>
          </cell>
          <cell r="L208">
            <v>1</v>
          </cell>
          <cell r="M208">
            <v>70000.00116</v>
          </cell>
          <cell r="N208">
            <v>0</v>
          </cell>
          <cell r="O208">
            <v>0</v>
          </cell>
          <cell r="P208">
            <v>0</v>
          </cell>
        </row>
        <row r="209">
          <cell r="A209" t="str">
            <v>Johnson, Cynthia E (Cynty)</v>
          </cell>
          <cell r="B209" t="str">
            <v>Sponsor Originations (Brackett)</v>
          </cell>
          <cell r="C209" t="str">
            <v>Admin</v>
          </cell>
          <cell r="D209" t="str">
            <v>Admin</v>
          </cell>
          <cell r="E209">
            <v>0</v>
          </cell>
          <cell r="F209" t="str">
            <v>Headcount - Administration</v>
          </cell>
          <cell r="G209" t="str">
            <v>Front End</v>
          </cell>
          <cell r="H209" t="str">
            <v>Sponsor</v>
          </cell>
          <cell r="I209" t="str">
            <v>Commercial</v>
          </cell>
          <cell r="J209" t="str">
            <v>GEA</v>
          </cell>
          <cell r="K209" t="str">
            <v>Sales</v>
          </cell>
          <cell r="L209">
            <v>1</v>
          </cell>
          <cell r="M209">
            <v>89200.002049999996</v>
          </cell>
          <cell r="N209">
            <v>0</v>
          </cell>
          <cell r="O209">
            <v>0</v>
          </cell>
          <cell r="P209">
            <v>0</v>
          </cell>
        </row>
        <row r="210">
          <cell r="A210" t="str">
            <v>Koch, Douglas B (Doug)</v>
          </cell>
          <cell r="B210" t="str">
            <v>Sponsor Originations (Brackett)</v>
          </cell>
          <cell r="C210" t="str">
            <v>SVP</v>
          </cell>
          <cell r="D210" t="str">
            <v>Originations</v>
          </cell>
          <cell r="E210">
            <v>0</v>
          </cell>
          <cell r="F210" t="str">
            <v>Headcount - Field Sales</v>
          </cell>
          <cell r="G210" t="str">
            <v>Front End</v>
          </cell>
          <cell r="H210" t="str">
            <v>Sponsor</v>
          </cell>
          <cell r="I210" t="str">
            <v>Commercial</v>
          </cell>
          <cell r="J210" t="str">
            <v>GEA</v>
          </cell>
          <cell r="K210" t="str">
            <v>Sales</v>
          </cell>
          <cell r="L210">
            <v>1</v>
          </cell>
          <cell r="M210">
            <v>175400</v>
          </cell>
          <cell r="N210">
            <v>0</v>
          </cell>
          <cell r="O210">
            <v>535834.27856415813</v>
          </cell>
          <cell r="P210">
            <v>0</v>
          </cell>
        </row>
        <row r="211">
          <cell r="A211" t="str">
            <v>Henahan, Patrick T</v>
          </cell>
          <cell r="B211" t="str">
            <v>Sponsor Originations (Brackett)</v>
          </cell>
          <cell r="C211" t="str">
            <v>MD</v>
          </cell>
          <cell r="D211" t="str">
            <v>Originations</v>
          </cell>
          <cell r="E211">
            <v>0</v>
          </cell>
          <cell r="F211" t="str">
            <v>Headcount - Field Sales</v>
          </cell>
          <cell r="G211" t="str">
            <v>Front End</v>
          </cell>
          <cell r="H211" t="str">
            <v>Sponsor</v>
          </cell>
          <cell r="I211" t="str">
            <v>Commercial</v>
          </cell>
          <cell r="J211" t="str">
            <v>GEA</v>
          </cell>
          <cell r="K211" t="str">
            <v>Sales</v>
          </cell>
          <cell r="L211">
            <v>1</v>
          </cell>
          <cell r="M211">
            <v>252800</v>
          </cell>
          <cell r="N211">
            <v>0</v>
          </cell>
          <cell r="O211">
            <v>710562.84766116622</v>
          </cell>
          <cell r="P211">
            <v>0</v>
          </cell>
        </row>
        <row r="212">
          <cell r="A212" t="str">
            <v>Hansen, Eric</v>
          </cell>
          <cell r="B212" t="str">
            <v>Sponsor Originations (Brackett)</v>
          </cell>
          <cell r="C212" t="str">
            <v>MD</v>
          </cell>
          <cell r="D212" t="str">
            <v>US NRD</v>
          </cell>
          <cell r="E212" t="str">
            <v>NRD</v>
          </cell>
          <cell r="F212" t="str">
            <v>Headcount - Field Sales</v>
          </cell>
          <cell r="G212" t="str">
            <v>Front End</v>
          </cell>
          <cell r="H212" t="str">
            <v>Sponsor</v>
          </cell>
          <cell r="I212" t="str">
            <v>Commercial</v>
          </cell>
          <cell r="J212" t="str">
            <v>GEA</v>
          </cell>
          <cell r="K212" t="str">
            <v>Sales</v>
          </cell>
          <cell r="L212">
            <v>1</v>
          </cell>
          <cell r="M212">
            <v>280000</v>
          </cell>
          <cell r="N212">
            <v>0</v>
          </cell>
          <cell r="O212">
            <v>861994.2742119066</v>
          </cell>
          <cell r="P212">
            <v>0</v>
          </cell>
        </row>
        <row r="213">
          <cell r="A213" t="str">
            <v>Lyne, Timothy</v>
          </cell>
          <cell r="B213" t="str">
            <v>Sponsor Originations (Brackett)</v>
          </cell>
          <cell r="C213" t="str">
            <v>SMD</v>
          </cell>
          <cell r="D213" t="str">
            <v>CCO</v>
          </cell>
          <cell r="E213">
            <v>0</v>
          </cell>
          <cell r="F213" t="str">
            <v>Headcount - Field Sales</v>
          </cell>
          <cell r="G213" t="str">
            <v>Front End</v>
          </cell>
          <cell r="H213" t="str">
            <v>Sponsor</v>
          </cell>
          <cell r="I213" t="str">
            <v>Commercial</v>
          </cell>
          <cell r="J213" t="str">
            <v>GEA</v>
          </cell>
          <cell r="K213" t="str">
            <v>Sales</v>
          </cell>
          <cell r="L213">
            <v>1</v>
          </cell>
          <cell r="M213">
            <v>412000</v>
          </cell>
          <cell r="N213">
            <v>0</v>
          </cell>
          <cell r="O213">
            <v>0</v>
          </cell>
          <cell r="P213">
            <v>1609300.0000000002</v>
          </cell>
        </row>
        <row r="214">
          <cell r="A214" t="str">
            <v>HYNES, MICHAEL</v>
          </cell>
          <cell r="B214" t="str">
            <v>Sponsor Originations (Brackett)</v>
          </cell>
          <cell r="C214" t="str">
            <v>MD</v>
          </cell>
          <cell r="D214" t="str">
            <v>Originations</v>
          </cell>
          <cell r="E214">
            <v>0</v>
          </cell>
          <cell r="F214" t="str">
            <v>Headcount - Field Sales</v>
          </cell>
          <cell r="G214" t="str">
            <v>Front End</v>
          </cell>
          <cell r="H214" t="str">
            <v>Sponsor</v>
          </cell>
          <cell r="I214" t="str">
            <v>Commercial</v>
          </cell>
          <cell r="J214" t="str">
            <v>GEA</v>
          </cell>
          <cell r="K214" t="str">
            <v>Sales</v>
          </cell>
          <cell r="L214">
            <v>1</v>
          </cell>
          <cell r="M214">
            <v>210100</v>
          </cell>
          <cell r="N214">
            <v>0</v>
          </cell>
          <cell r="O214">
            <v>1339585.6964103954</v>
          </cell>
          <cell r="P214">
            <v>0</v>
          </cell>
        </row>
        <row r="215">
          <cell r="A215" t="str">
            <v>Barry, Daniel</v>
          </cell>
          <cell r="B215" t="str">
            <v>Sponsor Originations (Brackett)</v>
          </cell>
          <cell r="C215" t="str">
            <v>SMD</v>
          </cell>
          <cell r="D215" t="str">
            <v>TL</v>
          </cell>
          <cell r="E215">
            <v>0</v>
          </cell>
          <cell r="F215" t="str">
            <v>Headcount - Field Sales</v>
          </cell>
          <cell r="G215" t="str">
            <v>Front End</v>
          </cell>
          <cell r="H215" t="str">
            <v>Sponsor</v>
          </cell>
          <cell r="I215" t="str">
            <v>Commercial</v>
          </cell>
          <cell r="J215" t="str">
            <v>GEA</v>
          </cell>
          <cell r="K215" t="str">
            <v>Sales</v>
          </cell>
          <cell r="L215">
            <v>1</v>
          </cell>
          <cell r="M215">
            <v>328500</v>
          </cell>
          <cell r="N215">
            <v>0</v>
          </cell>
          <cell r="O215">
            <v>0</v>
          </cell>
          <cell r="P215">
            <v>1507000.0000000002</v>
          </cell>
        </row>
        <row r="216">
          <cell r="A216" t="str">
            <v>Glickman, Daniel</v>
          </cell>
          <cell r="B216" t="str">
            <v>Sponsor Originations (Brackett)</v>
          </cell>
          <cell r="C216" t="str">
            <v>SMD</v>
          </cell>
          <cell r="D216" t="str">
            <v>TL</v>
          </cell>
          <cell r="E216">
            <v>0</v>
          </cell>
          <cell r="F216" t="str">
            <v>Headcount - Field Sales</v>
          </cell>
          <cell r="G216" t="str">
            <v>Front End</v>
          </cell>
          <cell r="H216" t="str">
            <v>Sponsor</v>
          </cell>
          <cell r="I216" t="str">
            <v>Commercial</v>
          </cell>
          <cell r="J216" t="str">
            <v>GEA</v>
          </cell>
          <cell r="K216" t="str">
            <v>Sales</v>
          </cell>
          <cell r="L216">
            <v>1</v>
          </cell>
          <cell r="M216">
            <v>350000</v>
          </cell>
          <cell r="N216">
            <v>0</v>
          </cell>
          <cell r="O216">
            <v>1281342.8400447259</v>
          </cell>
          <cell r="P216">
            <v>0</v>
          </cell>
        </row>
        <row r="217">
          <cell r="A217" t="str">
            <v>Basu, Naida</v>
          </cell>
          <cell r="B217" t="str">
            <v>Sponsor Originations (Brackett)</v>
          </cell>
          <cell r="C217" t="str">
            <v>Com. Init. Leader</v>
          </cell>
          <cell r="D217" t="str">
            <v>Sales Support Leader</v>
          </cell>
          <cell r="E217">
            <v>0</v>
          </cell>
          <cell r="F217" t="str">
            <v>Headcount - Other Front-End</v>
          </cell>
          <cell r="G217" t="str">
            <v>Front End</v>
          </cell>
          <cell r="H217" t="str">
            <v>Sponsor</v>
          </cell>
          <cell r="I217" t="str">
            <v>Commercial</v>
          </cell>
          <cell r="J217" t="str">
            <v>GEA</v>
          </cell>
          <cell r="K217" t="str">
            <v>Sales</v>
          </cell>
          <cell r="L217">
            <v>1</v>
          </cell>
          <cell r="M217">
            <v>95500</v>
          </cell>
          <cell r="N217">
            <v>9550</v>
          </cell>
          <cell r="O217">
            <v>0</v>
          </cell>
          <cell r="P217">
            <v>0</v>
          </cell>
        </row>
        <row r="218">
          <cell r="A218" t="str">
            <v>Swanson, David K (Dave)</v>
          </cell>
          <cell r="B218" t="str">
            <v>Sponsor Originations (Brackett)</v>
          </cell>
          <cell r="C218" t="str">
            <v>MD</v>
          </cell>
          <cell r="D218" t="str">
            <v>Originations</v>
          </cell>
          <cell r="E218">
            <v>0</v>
          </cell>
          <cell r="F218" t="str">
            <v>Headcount - Field Sales</v>
          </cell>
          <cell r="G218" t="str">
            <v>Front End</v>
          </cell>
          <cell r="H218" t="str">
            <v>Sponsor</v>
          </cell>
          <cell r="I218" t="str">
            <v>Commercial</v>
          </cell>
          <cell r="J218" t="str">
            <v>GEA</v>
          </cell>
          <cell r="K218" t="str">
            <v>Sales</v>
          </cell>
          <cell r="L218">
            <v>1</v>
          </cell>
          <cell r="M218">
            <v>258900</v>
          </cell>
          <cell r="N218">
            <v>0</v>
          </cell>
          <cell r="O218">
            <v>1129911.4134939858</v>
          </cell>
          <cell r="P218">
            <v>0</v>
          </cell>
        </row>
        <row r="219">
          <cell r="A219" t="str">
            <v>Martin, John</v>
          </cell>
          <cell r="B219" t="str">
            <v>Sponsor Originations (Brackett)</v>
          </cell>
          <cell r="C219" t="str">
            <v>CCO</v>
          </cell>
          <cell r="D219" t="str">
            <v>CCO</v>
          </cell>
          <cell r="E219">
            <v>0</v>
          </cell>
          <cell r="F219" t="str">
            <v>Headcount - Field Sales</v>
          </cell>
          <cell r="G219" t="str">
            <v>Front End</v>
          </cell>
          <cell r="H219" t="str">
            <v>Sponsor</v>
          </cell>
          <cell r="I219" t="str">
            <v>Commercial</v>
          </cell>
          <cell r="J219" t="str">
            <v>GEA</v>
          </cell>
          <cell r="K219" t="str">
            <v>Sales</v>
          </cell>
          <cell r="L219">
            <v>1</v>
          </cell>
          <cell r="M219">
            <v>565000</v>
          </cell>
          <cell r="N219">
            <v>0</v>
          </cell>
          <cell r="O219">
            <v>0</v>
          </cell>
          <cell r="P219">
            <v>1595000.0000000002</v>
          </cell>
        </row>
        <row r="220">
          <cell r="A220" t="str">
            <v>Zara, Chester (Chet)</v>
          </cell>
          <cell r="B220" t="str">
            <v>Sponsor Originations (Brackett)</v>
          </cell>
          <cell r="C220" t="str">
            <v>SMD</v>
          </cell>
          <cell r="D220" t="str">
            <v>TL</v>
          </cell>
          <cell r="E220">
            <v>0</v>
          </cell>
          <cell r="F220" t="str">
            <v>Headcount - Field Sales</v>
          </cell>
          <cell r="G220" t="str">
            <v>Front End</v>
          </cell>
          <cell r="H220" t="str">
            <v>Sponsor</v>
          </cell>
          <cell r="I220" t="str">
            <v>Commercial</v>
          </cell>
          <cell r="J220" t="str">
            <v>GEA</v>
          </cell>
          <cell r="K220" t="str">
            <v>Sales</v>
          </cell>
          <cell r="L220">
            <v>1</v>
          </cell>
          <cell r="M220">
            <v>325000</v>
          </cell>
          <cell r="N220">
            <v>0</v>
          </cell>
          <cell r="O220">
            <v>1281342.8400447259</v>
          </cell>
          <cell r="P220">
            <v>0</v>
          </cell>
        </row>
        <row r="221">
          <cell r="A221" t="str">
            <v>Brackett, David</v>
          </cell>
          <cell r="B221" t="str">
            <v>Sponsor Originations (Brackett)</v>
          </cell>
          <cell r="C221" t="str">
            <v>SMD</v>
          </cell>
          <cell r="D221" t="str">
            <v>CCO</v>
          </cell>
          <cell r="E221">
            <v>0</v>
          </cell>
          <cell r="F221" t="str">
            <v>Headcount - Field Sales</v>
          </cell>
          <cell r="G221" t="str">
            <v>Front End</v>
          </cell>
          <cell r="H221" t="str">
            <v>Sponsor</v>
          </cell>
          <cell r="I221" t="str">
            <v>Commercial</v>
          </cell>
          <cell r="J221" t="str">
            <v>GEA</v>
          </cell>
          <cell r="K221" t="str">
            <v>Sales</v>
          </cell>
          <cell r="L221">
            <v>1</v>
          </cell>
          <cell r="M221">
            <v>500000</v>
          </cell>
          <cell r="N221">
            <v>0</v>
          </cell>
          <cell r="O221">
            <v>0</v>
          </cell>
          <cell r="P221">
            <v>1567500.0000000002</v>
          </cell>
        </row>
        <row r="222">
          <cell r="A222" t="str">
            <v>Gaede, Mary</v>
          </cell>
          <cell r="B222" t="str">
            <v>Sponsor Originations (Brackett)</v>
          </cell>
          <cell r="C222" t="str">
            <v>MD</v>
          </cell>
          <cell r="D222" t="str">
            <v>Originations</v>
          </cell>
          <cell r="E222">
            <v>0</v>
          </cell>
          <cell r="F222" t="str">
            <v>Headcount - Field Sales</v>
          </cell>
          <cell r="G222" t="str">
            <v>Front End</v>
          </cell>
          <cell r="H222" t="str">
            <v>Sponsor</v>
          </cell>
          <cell r="I222" t="str">
            <v>Commercial</v>
          </cell>
          <cell r="J222" t="str">
            <v>GEA</v>
          </cell>
          <cell r="K222" t="str">
            <v>Sales</v>
          </cell>
          <cell r="L222">
            <v>1</v>
          </cell>
          <cell r="M222">
            <v>225500</v>
          </cell>
          <cell r="N222">
            <v>0</v>
          </cell>
          <cell r="O222">
            <v>1042547.1289454817</v>
          </cell>
          <cell r="P222">
            <v>0</v>
          </cell>
        </row>
        <row r="223">
          <cell r="A223" t="str">
            <v>Hockman, Kathleen</v>
          </cell>
          <cell r="B223" t="str">
            <v>Sponsor Originations (Brackett)</v>
          </cell>
          <cell r="C223" t="str">
            <v>MD</v>
          </cell>
          <cell r="D223" t="str">
            <v>Originations</v>
          </cell>
          <cell r="E223">
            <v>0</v>
          </cell>
          <cell r="F223" t="str">
            <v>Headcount - Field Sales</v>
          </cell>
          <cell r="G223" t="str">
            <v>Front End</v>
          </cell>
          <cell r="H223" t="str">
            <v>Sponsor</v>
          </cell>
          <cell r="I223" t="str">
            <v>Commercial</v>
          </cell>
          <cell r="J223" t="str">
            <v>GEA</v>
          </cell>
          <cell r="K223" t="str">
            <v>Sales</v>
          </cell>
          <cell r="L223">
            <v>1</v>
          </cell>
          <cell r="M223">
            <v>189900</v>
          </cell>
          <cell r="N223">
            <v>0</v>
          </cell>
          <cell r="O223">
            <v>856169.98857533967</v>
          </cell>
          <cell r="P223">
            <v>0</v>
          </cell>
        </row>
        <row r="224">
          <cell r="A224" t="str">
            <v>Chen, Kenneth Y</v>
          </cell>
          <cell r="B224" t="str">
            <v>Sponsor Originations (Brackett)</v>
          </cell>
          <cell r="C224" t="str">
            <v>VP</v>
          </cell>
          <cell r="D224" t="str">
            <v>Originations</v>
          </cell>
          <cell r="E224">
            <v>0</v>
          </cell>
          <cell r="F224" t="str">
            <v>Headcount - Field Sales</v>
          </cell>
          <cell r="G224" t="str">
            <v>Front End</v>
          </cell>
          <cell r="H224" t="str">
            <v>Sponsor</v>
          </cell>
          <cell r="I224" t="str">
            <v>Commercial</v>
          </cell>
          <cell r="J224" t="str">
            <v>GEA</v>
          </cell>
          <cell r="K224" t="str">
            <v>Sales</v>
          </cell>
          <cell r="L224">
            <v>1</v>
          </cell>
          <cell r="M224">
            <v>210000</v>
          </cell>
          <cell r="N224">
            <v>157500</v>
          </cell>
          <cell r="O224">
            <v>0</v>
          </cell>
          <cell r="P224">
            <v>0</v>
          </cell>
        </row>
        <row r="225">
          <cell r="A225" t="str">
            <v>Fitzgerald, Kevin</v>
          </cell>
          <cell r="B225" t="str">
            <v>Sponsor Originations (Brackett)</v>
          </cell>
          <cell r="C225" t="str">
            <v>VP</v>
          </cell>
          <cell r="D225" t="str">
            <v>Originations</v>
          </cell>
          <cell r="E225">
            <v>0</v>
          </cell>
          <cell r="F225" t="str">
            <v>Headcount - Field Sales</v>
          </cell>
          <cell r="G225" t="str">
            <v>Front End</v>
          </cell>
          <cell r="H225" t="str">
            <v>Sponsor</v>
          </cell>
          <cell r="I225" t="str">
            <v>Commercial</v>
          </cell>
          <cell r="J225" t="str">
            <v>GEA</v>
          </cell>
          <cell r="K225" t="str">
            <v>Sales</v>
          </cell>
          <cell r="L225">
            <v>1</v>
          </cell>
          <cell r="M225">
            <v>140000</v>
          </cell>
          <cell r="N225">
            <v>105000</v>
          </cell>
          <cell r="O225">
            <v>0</v>
          </cell>
          <cell r="P225">
            <v>0</v>
          </cell>
        </row>
        <row r="226">
          <cell r="A226" t="str">
            <v>Brandt, Timothy (Tim)</v>
          </cell>
          <cell r="B226" t="str">
            <v>Sponsor Originations (Brackett)</v>
          </cell>
          <cell r="C226" t="str">
            <v>VP</v>
          </cell>
          <cell r="D226" t="str">
            <v>Originations</v>
          </cell>
          <cell r="E226">
            <v>0</v>
          </cell>
          <cell r="F226" t="str">
            <v>Headcount - Field Sales</v>
          </cell>
          <cell r="G226" t="str">
            <v>Front End</v>
          </cell>
          <cell r="H226" t="str">
            <v>Sponsor</v>
          </cell>
          <cell r="I226" t="str">
            <v>Commercial</v>
          </cell>
          <cell r="J226" t="str">
            <v>GEA</v>
          </cell>
          <cell r="K226" t="str">
            <v>Sales</v>
          </cell>
          <cell r="L226">
            <v>1</v>
          </cell>
          <cell r="M226">
            <v>170000</v>
          </cell>
          <cell r="N226">
            <v>85000</v>
          </cell>
          <cell r="O226">
            <v>0</v>
          </cell>
          <cell r="P226">
            <v>0</v>
          </cell>
        </row>
        <row r="227">
          <cell r="A227" t="str">
            <v>Hill, Angela</v>
          </cell>
          <cell r="B227" t="str">
            <v>Sponsor Originations (Brackett)</v>
          </cell>
          <cell r="C227" t="str">
            <v>Admin</v>
          </cell>
          <cell r="D227" t="str">
            <v>Admin</v>
          </cell>
          <cell r="E227">
            <v>0</v>
          </cell>
          <cell r="F227" t="str">
            <v>Headcount - Field Sales</v>
          </cell>
          <cell r="G227" t="str">
            <v>Front End</v>
          </cell>
          <cell r="H227" t="str">
            <v>Sponsor</v>
          </cell>
          <cell r="I227" t="str">
            <v>Commercial</v>
          </cell>
          <cell r="J227" t="str">
            <v>GEA</v>
          </cell>
          <cell r="K227" t="str">
            <v>Sales</v>
          </cell>
          <cell r="L227">
            <v>1</v>
          </cell>
          <cell r="M227">
            <v>84500.001480000006</v>
          </cell>
          <cell r="N227">
            <v>0</v>
          </cell>
          <cell r="O227">
            <v>0</v>
          </cell>
          <cell r="P227">
            <v>0</v>
          </cell>
        </row>
        <row r="228">
          <cell r="A228" t="str">
            <v>Arditti, Anne</v>
          </cell>
          <cell r="B228" t="str">
            <v>Sponsor Originations (Brackett)</v>
          </cell>
          <cell r="C228" t="str">
            <v>AVP</v>
          </cell>
          <cell r="D228" t="str">
            <v>Originations</v>
          </cell>
          <cell r="E228">
            <v>0</v>
          </cell>
          <cell r="F228" t="str">
            <v>Headcount - Field Sales</v>
          </cell>
          <cell r="G228" t="str">
            <v>Front End</v>
          </cell>
          <cell r="H228" t="str">
            <v>Sponsor</v>
          </cell>
          <cell r="I228" t="str">
            <v>Commercial</v>
          </cell>
          <cell r="J228" t="str">
            <v>GEA</v>
          </cell>
          <cell r="K228" t="str">
            <v>Sales</v>
          </cell>
          <cell r="L228">
            <v>1</v>
          </cell>
          <cell r="M228">
            <v>128000</v>
          </cell>
          <cell r="N228">
            <v>64000</v>
          </cell>
          <cell r="O228">
            <v>0</v>
          </cell>
          <cell r="P228">
            <v>0</v>
          </cell>
        </row>
        <row r="229">
          <cell r="A229" t="str">
            <v>Darguzas, John J</v>
          </cell>
          <cell r="B229" t="str">
            <v>Sponsor Originations (Brackett)</v>
          </cell>
          <cell r="C229" t="str">
            <v>AVP</v>
          </cell>
          <cell r="D229" t="str">
            <v>Originations</v>
          </cell>
          <cell r="E229">
            <v>0</v>
          </cell>
          <cell r="F229" t="str">
            <v>Headcount - Field Sales</v>
          </cell>
          <cell r="G229" t="str">
            <v>Front End</v>
          </cell>
          <cell r="H229" t="str">
            <v>Sponsor</v>
          </cell>
          <cell r="I229" t="str">
            <v>Commercial</v>
          </cell>
          <cell r="J229" t="str">
            <v>GEA</v>
          </cell>
          <cell r="K229" t="str">
            <v>Sales</v>
          </cell>
          <cell r="L229">
            <v>1</v>
          </cell>
          <cell r="M229">
            <v>142500</v>
          </cell>
          <cell r="N229">
            <v>71250</v>
          </cell>
          <cell r="O229">
            <v>0</v>
          </cell>
          <cell r="P229">
            <v>0</v>
          </cell>
        </row>
        <row r="230">
          <cell r="A230" t="str">
            <v>Small, Justin</v>
          </cell>
          <cell r="B230" t="str">
            <v>Sponsor Originations (Brackett)</v>
          </cell>
          <cell r="C230" t="str">
            <v>AVP</v>
          </cell>
          <cell r="D230" t="str">
            <v>Originations</v>
          </cell>
          <cell r="E230">
            <v>0</v>
          </cell>
          <cell r="F230" t="str">
            <v>Headcount - Field Sales</v>
          </cell>
          <cell r="G230" t="str">
            <v>Front End</v>
          </cell>
          <cell r="H230" t="str">
            <v>Sponsor</v>
          </cell>
          <cell r="I230" t="str">
            <v>Commercial</v>
          </cell>
          <cell r="J230" t="str">
            <v>GEA</v>
          </cell>
          <cell r="K230" t="str">
            <v>Sales</v>
          </cell>
          <cell r="L230">
            <v>1</v>
          </cell>
          <cell r="M230">
            <v>125000</v>
          </cell>
          <cell r="N230">
            <v>62500</v>
          </cell>
          <cell r="O230">
            <v>0</v>
          </cell>
          <cell r="P230">
            <v>0</v>
          </cell>
        </row>
        <row r="231">
          <cell r="A231" t="str">
            <v>Burton, Diane L</v>
          </cell>
          <cell r="B231" t="str">
            <v>Sponsor Originations (Martin)</v>
          </cell>
          <cell r="C231" t="str">
            <v>MD</v>
          </cell>
          <cell r="D231" t="str">
            <v>Originations</v>
          </cell>
          <cell r="E231">
            <v>0</v>
          </cell>
          <cell r="F231" t="str">
            <v>Headcount - Field Sales</v>
          </cell>
          <cell r="G231" t="str">
            <v>Front End</v>
          </cell>
          <cell r="H231" t="str">
            <v>Sponsor</v>
          </cell>
          <cell r="I231" t="str">
            <v>Commercial</v>
          </cell>
          <cell r="J231" t="str">
            <v>GEA</v>
          </cell>
          <cell r="K231" t="str">
            <v>Sales</v>
          </cell>
          <cell r="L231">
            <v>1</v>
          </cell>
          <cell r="M231">
            <v>278600</v>
          </cell>
          <cell r="N231">
            <v>0</v>
          </cell>
          <cell r="O231">
            <v>537867.0059063381</v>
          </cell>
          <cell r="P231">
            <v>0</v>
          </cell>
        </row>
        <row r="232">
          <cell r="A232" t="str">
            <v>Paris, Laurent C</v>
          </cell>
          <cell r="B232" t="str">
            <v>Sponsor Originations (Martin)</v>
          </cell>
          <cell r="C232" t="str">
            <v>MD</v>
          </cell>
          <cell r="D232" t="str">
            <v>Originations</v>
          </cell>
          <cell r="E232">
            <v>0</v>
          </cell>
          <cell r="F232" t="str">
            <v>Headcount - Field Sales</v>
          </cell>
          <cell r="G232" t="str">
            <v>Front End</v>
          </cell>
          <cell r="H232" t="str">
            <v>Sponsor</v>
          </cell>
          <cell r="I232" t="str">
            <v>Commercial</v>
          </cell>
          <cell r="J232" t="str">
            <v>GEA</v>
          </cell>
          <cell r="K232" t="str">
            <v>Sales</v>
          </cell>
          <cell r="L232">
            <v>1</v>
          </cell>
          <cell r="M232">
            <v>272500</v>
          </cell>
          <cell r="N232">
            <v>0</v>
          </cell>
          <cell r="O232">
            <v>1344667.5147658451</v>
          </cell>
          <cell r="P232">
            <v>0</v>
          </cell>
        </row>
        <row r="233">
          <cell r="A233" t="str">
            <v>Vixama, Norma</v>
          </cell>
          <cell r="B233" t="str">
            <v>Sponsor Originations (Martin)</v>
          </cell>
          <cell r="C233" t="str">
            <v>Admin</v>
          </cell>
          <cell r="D233" t="str">
            <v>Admin</v>
          </cell>
          <cell r="E233">
            <v>0</v>
          </cell>
          <cell r="F233" t="str">
            <v>Headcount - Field Sales</v>
          </cell>
          <cell r="G233" t="str">
            <v>Front End</v>
          </cell>
          <cell r="H233" t="str">
            <v>Sponsor</v>
          </cell>
          <cell r="I233" t="str">
            <v>Commercial</v>
          </cell>
          <cell r="J233" t="str">
            <v>GEA</v>
          </cell>
          <cell r="K233" t="str">
            <v>Sales</v>
          </cell>
          <cell r="L233">
            <v>1</v>
          </cell>
          <cell r="M233">
            <v>77799.997449999995</v>
          </cell>
          <cell r="N233">
            <v>0</v>
          </cell>
          <cell r="O233">
            <v>0</v>
          </cell>
          <cell r="P233">
            <v>0</v>
          </cell>
        </row>
        <row r="234">
          <cell r="A234" t="str">
            <v>Chapin, Benjamin L</v>
          </cell>
          <cell r="B234" t="str">
            <v>Sponsor Originations (Martin)</v>
          </cell>
          <cell r="C234" t="str">
            <v>VP</v>
          </cell>
          <cell r="D234" t="str">
            <v>Originations</v>
          </cell>
          <cell r="E234">
            <v>0</v>
          </cell>
          <cell r="F234" t="str">
            <v>Headcount - Field Sales</v>
          </cell>
          <cell r="G234" t="str">
            <v>Front End</v>
          </cell>
          <cell r="H234" t="str">
            <v>Sponsor</v>
          </cell>
          <cell r="I234" t="str">
            <v>Commercial</v>
          </cell>
          <cell r="J234" t="str">
            <v>GEA</v>
          </cell>
          <cell r="K234" t="str">
            <v>Sales</v>
          </cell>
          <cell r="L234">
            <v>1</v>
          </cell>
          <cell r="M234">
            <v>177300</v>
          </cell>
          <cell r="N234">
            <v>132975</v>
          </cell>
          <cell r="O234">
            <v>0</v>
          </cell>
          <cell r="P234">
            <v>0</v>
          </cell>
        </row>
        <row r="235">
          <cell r="A235" t="str">
            <v>Clayton, James A (Jim)</v>
          </cell>
          <cell r="B235" t="str">
            <v>Sponsor Originations (Martin)</v>
          </cell>
          <cell r="C235" t="str">
            <v>SMD</v>
          </cell>
          <cell r="D235" t="str">
            <v>Originations</v>
          </cell>
          <cell r="E235">
            <v>0</v>
          </cell>
          <cell r="F235" t="str">
            <v>Headcount - Field Sales</v>
          </cell>
          <cell r="G235" t="str">
            <v>Front End</v>
          </cell>
          <cell r="H235" t="str">
            <v>Sponsor</v>
          </cell>
          <cell r="I235" t="str">
            <v>Commercial</v>
          </cell>
          <cell r="J235" t="str">
            <v>GEA</v>
          </cell>
          <cell r="K235" t="str">
            <v>Sales</v>
          </cell>
          <cell r="L235">
            <v>1</v>
          </cell>
          <cell r="M235">
            <v>400000</v>
          </cell>
          <cell r="N235">
            <v>0</v>
          </cell>
          <cell r="O235">
            <v>553686.62372711278</v>
          </cell>
          <cell r="P235">
            <v>0</v>
          </cell>
        </row>
        <row r="236">
          <cell r="A236" t="str">
            <v>Manley, Graham F</v>
          </cell>
          <cell r="B236" t="str">
            <v>Sponsor Originations (Martin)</v>
          </cell>
          <cell r="C236" t="str">
            <v>SVP</v>
          </cell>
          <cell r="D236" t="str">
            <v>Originations</v>
          </cell>
          <cell r="E236">
            <v>0</v>
          </cell>
          <cell r="F236" t="str">
            <v>Headcount - Field Sales</v>
          </cell>
          <cell r="G236" t="str">
            <v>Front End</v>
          </cell>
          <cell r="H236" t="str">
            <v>Sponsor</v>
          </cell>
          <cell r="I236" t="str">
            <v>Commercial</v>
          </cell>
          <cell r="J236" t="str">
            <v>GEA</v>
          </cell>
          <cell r="K236" t="str">
            <v>Sales</v>
          </cell>
          <cell r="L236">
            <v>1</v>
          </cell>
          <cell r="M236">
            <v>181900</v>
          </cell>
          <cell r="N236">
            <v>0</v>
          </cell>
          <cell r="O236">
            <v>622238.30095046957</v>
          </cell>
          <cell r="P236">
            <v>0</v>
          </cell>
        </row>
        <row r="237">
          <cell r="A237" t="str">
            <v>Kenefick, James G</v>
          </cell>
          <cell r="B237" t="str">
            <v>Sponsor Originations (Martin)</v>
          </cell>
          <cell r="C237" t="str">
            <v>SMD</v>
          </cell>
          <cell r="D237" t="str">
            <v>TL</v>
          </cell>
          <cell r="E237">
            <v>0</v>
          </cell>
          <cell r="F237" t="str">
            <v>Headcount - Field Sales</v>
          </cell>
          <cell r="G237" t="str">
            <v>Front End</v>
          </cell>
          <cell r="H237" t="str">
            <v>Sponsor</v>
          </cell>
          <cell r="I237" t="str">
            <v>Commercial</v>
          </cell>
          <cell r="J237" t="str">
            <v>GEA</v>
          </cell>
          <cell r="K237" t="str">
            <v>Sales</v>
          </cell>
          <cell r="L237">
            <v>1</v>
          </cell>
          <cell r="M237">
            <v>325000</v>
          </cell>
          <cell r="N237">
            <v>0</v>
          </cell>
          <cell r="O237">
            <v>1476497.663272301</v>
          </cell>
          <cell r="P237">
            <v>0</v>
          </cell>
        </row>
        <row r="238">
          <cell r="A238" t="str">
            <v>Haffner, William</v>
          </cell>
          <cell r="B238" t="str">
            <v>Sponsor Originations (Martin)</v>
          </cell>
          <cell r="C238" t="str">
            <v>SMD</v>
          </cell>
          <cell r="D238" t="str">
            <v>TL</v>
          </cell>
          <cell r="E238">
            <v>0</v>
          </cell>
          <cell r="F238" t="str">
            <v>Headcount - Field Sales</v>
          </cell>
          <cell r="G238" t="str">
            <v>Front End</v>
          </cell>
          <cell r="H238" t="str">
            <v>Sponsor</v>
          </cell>
          <cell r="I238" t="str">
            <v>Commercial</v>
          </cell>
          <cell r="J238" t="str">
            <v>GEA</v>
          </cell>
          <cell r="K238" t="str">
            <v>Sales</v>
          </cell>
          <cell r="L238">
            <v>1</v>
          </cell>
          <cell r="M238">
            <v>307000</v>
          </cell>
          <cell r="N238">
            <v>0</v>
          </cell>
          <cell r="O238">
            <v>1081007.2177529344</v>
          </cell>
          <cell r="P238">
            <v>0</v>
          </cell>
        </row>
        <row r="239">
          <cell r="A239" t="str">
            <v>Liguori, Dawn</v>
          </cell>
          <cell r="B239" t="str">
            <v>Sponsor Originations (Martin)</v>
          </cell>
          <cell r="C239" t="str">
            <v>Assoc</v>
          </cell>
          <cell r="D239" t="str">
            <v>Originations</v>
          </cell>
          <cell r="E239">
            <v>0</v>
          </cell>
          <cell r="F239" t="str">
            <v>Headcount - Field Sales</v>
          </cell>
          <cell r="G239" t="str">
            <v>Front End</v>
          </cell>
          <cell r="H239" t="str">
            <v>Sponsor</v>
          </cell>
          <cell r="I239" t="str">
            <v>Commercial</v>
          </cell>
          <cell r="J239" t="str">
            <v>GEA</v>
          </cell>
          <cell r="K239" t="str">
            <v>Sales</v>
          </cell>
          <cell r="L239">
            <v>1</v>
          </cell>
          <cell r="M239">
            <v>130000</v>
          </cell>
          <cell r="N239">
            <v>19500</v>
          </cell>
          <cell r="O239">
            <v>0</v>
          </cell>
          <cell r="P239">
            <v>0</v>
          </cell>
        </row>
        <row r="240">
          <cell r="A240" t="str">
            <v>Simpson, Ryan L</v>
          </cell>
          <cell r="B240" t="str">
            <v>Sponsor Originations (Martin)</v>
          </cell>
          <cell r="C240" t="str">
            <v>VP</v>
          </cell>
          <cell r="D240" t="str">
            <v>Originations</v>
          </cell>
          <cell r="E240">
            <v>0</v>
          </cell>
          <cell r="F240" t="str">
            <v>Headcount - Field Sales</v>
          </cell>
          <cell r="G240" t="str">
            <v>Front End</v>
          </cell>
          <cell r="H240" t="str">
            <v>Sponsor</v>
          </cell>
          <cell r="I240" t="str">
            <v>Commercial</v>
          </cell>
          <cell r="J240" t="str">
            <v>GEA</v>
          </cell>
          <cell r="K240" t="str">
            <v>Sales</v>
          </cell>
          <cell r="L240">
            <v>1</v>
          </cell>
          <cell r="M240">
            <v>170000</v>
          </cell>
          <cell r="N240">
            <v>127500</v>
          </cell>
          <cell r="O240">
            <v>0</v>
          </cell>
          <cell r="P240">
            <v>0</v>
          </cell>
        </row>
        <row r="241">
          <cell r="A241" t="str">
            <v>Glickstern, Todd A</v>
          </cell>
          <cell r="B241" t="str">
            <v>Sponsor Originations (Charlie 1)</v>
          </cell>
          <cell r="C241" t="str">
            <v>SVP</v>
          </cell>
          <cell r="D241" t="str">
            <v>Structured Products</v>
          </cell>
          <cell r="E241">
            <v>0</v>
          </cell>
          <cell r="F241" t="str">
            <v>Headcount - Field Sales</v>
          </cell>
          <cell r="G241" t="str">
            <v>Front End</v>
          </cell>
          <cell r="H241" t="str">
            <v>Sponsor</v>
          </cell>
          <cell r="I241" t="str">
            <v>Commercial</v>
          </cell>
          <cell r="J241" t="str">
            <v>GEA</v>
          </cell>
          <cell r="K241" t="str">
            <v>Sales</v>
          </cell>
          <cell r="L241">
            <v>1</v>
          </cell>
          <cell r="M241">
            <v>160400</v>
          </cell>
          <cell r="N241">
            <v>0</v>
          </cell>
          <cell r="O241">
            <v>156288.07700000002</v>
          </cell>
          <cell r="P241">
            <v>0</v>
          </cell>
        </row>
        <row r="242">
          <cell r="A242" t="str">
            <v>Wright, Kathleen Allison (Kathleen)</v>
          </cell>
          <cell r="B242" t="str">
            <v>Sponsor Originations (Charlie 1)</v>
          </cell>
          <cell r="C242" t="str">
            <v>VP</v>
          </cell>
          <cell r="D242" t="str">
            <v>Structured Products</v>
          </cell>
          <cell r="E242">
            <v>0</v>
          </cell>
          <cell r="F242" t="str">
            <v>Headcount - Field Sales</v>
          </cell>
          <cell r="G242" t="str">
            <v>Front End</v>
          </cell>
          <cell r="H242" t="str">
            <v>Sponsor</v>
          </cell>
          <cell r="I242" t="str">
            <v>Commercial</v>
          </cell>
          <cell r="J242" t="str">
            <v>GEA</v>
          </cell>
          <cell r="K242" t="str">
            <v>Sales</v>
          </cell>
          <cell r="L242">
            <v>1</v>
          </cell>
          <cell r="M242">
            <v>140900</v>
          </cell>
          <cell r="N242">
            <v>105675</v>
          </cell>
          <cell r="O242">
            <v>0</v>
          </cell>
          <cell r="P242">
            <v>0</v>
          </cell>
        </row>
        <row r="243">
          <cell r="A243" t="str">
            <v>Cunningham, Jennifer L</v>
          </cell>
          <cell r="B243" t="str">
            <v>Sponsor Originations (Charlie 1)</v>
          </cell>
          <cell r="C243" t="str">
            <v>VP</v>
          </cell>
          <cell r="D243" t="str">
            <v>Structured Products</v>
          </cell>
          <cell r="E243">
            <v>0</v>
          </cell>
          <cell r="F243" t="str">
            <v>Headcount - Field Sales</v>
          </cell>
          <cell r="G243" t="str">
            <v>Front End</v>
          </cell>
          <cell r="H243" t="str">
            <v>Sponsor</v>
          </cell>
          <cell r="I243" t="str">
            <v>Commercial</v>
          </cell>
          <cell r="J243" t="str">
            <v>GEA</v>
          </cell>
          <cell r="K243" t="str">
            <v>Sales</v>
          </cell>
          <cell r="L243">
            <v>1</v>
          </cell>
          <cell r="M243">
            <v>125000</v>
          </cell>
          <cell r="N243">
            <v>25000</v>
          </cell>
          <cell r="O243">
            <v>0</v>
          </cell>
          <cell r="P243">
            <v>0</v>
          </cell>
        </row>
        <row r="244">
          <cell r="A244" t="str">
            <v>Rockwell, Joshua L (Josh)</v>
          </cell>
          <cell r="B244" t="str">
            <v>Sponsor Originations (Charlie 1)</v>
          </cell>
          <cell r="C244" t="str">
            <v>AVP</v>
          </cell>
          <cell r="D244" t="str">
            <v>Structured Products</v>
          </cell>
          <cell r="E244">
            <v>0</v>
          </cell>
          <cell r="F244" t="str">
            <v>Headcount - Field Sales</v>
          </cell>
          <cell r="G244" t="str">
            <v>Front End</v>
          </cell>
          <cell r="H244" t="str">
            <v>Sponsor</v>
          </cell>
          <cell r="I244" t="str">
            <v>Commercial</v>
          </cell>
          <cell r="J244" t="str">
            <v>GEA</v>
          </cell>
          <cell r="K244" t="str">
            <v>Sales</v>
          </cell>
          <cell r="L244">
            <v>1</v>
          </cell>
          <cell r="M244">
            <v>97900</v>
          </cell>
          <cell r="N244">
            <v>0</v>
          </cell>
          <cell r="O244">
            <v>13420.000000000002</v>
          </cell>
          <cell r="P244">
            <v>0</v>
          </cell>
        </row>
        <row r="245">
          <cell r="A245" t="str">
            <v>Hawthorne, Justin M</v>
          </cell>
          <cell r="B245" t="str">
            <v>Sponsor Originations (Charlie 1)</v>
          </cell>
          <cell r="C245" t="str">
            <v>VP</v>
          </cell>
          <cell r="D245" t="str">
            <v>Structured Products</v>
          </cell>
          <cell r="E245">
            <v>0</v>
          </cell>
          <cell r="F245" t="str">
            <v>Headcount - Field Sales</v>
          </cell>
          <cell r="G245" t="str">
            <v>Front End</v>
          </cell>
          <cell r="H245" t="str">
            <v>Sponsor</v>
          </cell>
          <cell r="I245" t="str">
            <v>Commercial</v>
          </cell>
          <cell r="J245" t="str">
            <v>GEA</v>
          </cell>
          <cell r="K245" t="str">
            <v>Sales</v>
          </cell>
          <cell r="L245">
            <v>1</v>
          </cell>
          <cell r="M245">
            <v>139300</v>
          </cell>
          <cell r="N245">
            <v>104475</v>
          </cell>
          <cell r="O245">
            <v>0</v>
          </cell>
          <cell r="P245">
            <v>0</v>
          </cell>
        </row>
        <row r="246">
          <cell r="A246" t="str">
            <v>Hom, Laura J</v>
          </cell>
          <cell r="B246" t="str">
            <v>Sponsor Originations (Charlie 1)</v>
          </cell>
          <cell r="C246" t="str">
            <v>MD</v>
          </cell>
          <cell r="D246" t="str">
            <v>Structured Products</v>
          </cell>
          <cell r="E246">
            <v>0</v>
          </cell>
          <cell r="F246" t="str">
            <v>Headcount - Field Sales</v>
          </cell>
          <cell r="G246" t="str">
            <v>Front End</v>
          </cell>
          <cell r="H246" t="str">
            <v>Sponsor</v>
          </cell>
          <cell r="I246" t="str">
            <v>Commercial</v>
          </cell>
          <cell r="J246" t="str">
            <v>GEA</v>
          </cell>
          <cell r="K246" t="str">
            <v>Sales</v>
          </cell>
          <cell r="L246">
            <v>1</v>
          </cell>
          <cell r="M246">
            <v>262600</v>
          </cell>
          <cell r="N246">
            <v>236340</v>
          </cell>
          <cell r="O246">
            <v>0</v>
          </cell>
          <cell r="P246">
            <v>0</v>
          </cell>
        </row>
        <row r="247">
          <cell r="A247" t="str">
            <v>Malise, Jared R</v>
          </cell>
          <cell r="B247" t="str">
            <v>Sponsor Originations (Charlie 1)</v>
          </cell>
          <cell r="C247" t="str">
            <v>AVP</v>
          </cell>
          <cell r="D247" t="str">
            <v>Structured Products</v>
          </cell>
          <cell r="E247">
            <v>0</v>
          </cell>
          <cell r="F247" t="str">
            <v>Headcount - Underwriting</v>
          </cell>
          <cell r="G247" t="str">
            <v>Front End</v>
          </cell>
          <cell r="H247" t="str">
            <v>Sponsor</v>
          </cell>
          <cell r="I247" t="str">
            <v>Commercial</v>
          </cell>
          <cell r="J247" t="str">
            <v>GEA</v>
          </cell>
          <cell r="K247" t="str">
            <v>Sales</v>
          </cell>
          <cell r="L247">
            <v>1</v>
          </cell>
          <cell r="M247">
            <v>127500</v>
          </cell>
          <cell r="N247">
            <v>63750</v>
          </cell>
          <cell r="O247">
            <v>0</v>
          </cell>
          <cell r="P247">
            <v>0</v>
          </cell>
        </row>
        <row r="248">
          <cell r="A248" t="str">
            <v>Kane, Stephanie Y</v>
          </cell>
          <cell r="B248" t="str">
            <v>Sponsor Originations (Charlie 1)</v>
          </cell>
          <cell r="C248" t="str">
            <v>VP</v>
          </cell>
          <cell r="D248" t="str">
            <v>Structured Products</v>
          </cell>
          <cell r="E248">
            <v>0</v>
          </cell>
          <cell r="F248" t="str">
            <v>Headcount - Field Sales</v>
          </cell>
          <cell r="G248" t="str">
            <v>Front End</v>
          </cell>
          <cell r="H248" t="str">
            <v>Sponsor</v>
          </cell>
          <cell r="I248" t="str">
            <v>Commercial</v>
          </cell>
          <cell r="J248" t="str">
            <v>GEA</v>
          </cell>
          <cell r="K248" t="str">
            <v>Sales</v>
          </cell>
          <cell r="L248">
            <v>1</v>
          </cell>
          <cell r="M248">
            <v>142900</v>
          </cell>
          <cell r="N248">
            <v>107175</v>
          </cell>
          <cell r="O248">
            <v>0</v>
          </cell>
          <cell r="P248">
            <v>0</v>
          </cell>
        </row>
        <row r="249">
          <cell r="A249" t="str">
            <v>Gratson, Gregory Michael (Greg)</v>
          </cell>
          <cell r="B249" t="str">
            <v>Sponsor Originations (Charlie 2)</v>
          </cell>
          <cell r="C249" t="str">
            <v>VP</v>
          </cell>
          <cell r="D249" t="str">
            <v>GRC</v>
          </cell>
          <cell r="E249" t="str">
            <v>GRC</v>
          </cell>
          <cell r="F249" t="str">
            <v>Headcount - Field Sales</v>
          </cell>
          <cell r="G249" t="str">
            <v>Front End</v>
          </cell>
          <cell r="H249" t="str">
            <v>Sponsor</v>
          </cell>
          <cell r="I249" t="str">
            <v>Commercial</v>
          </cell>
          <cell r="J249" t="str">
            <v>GEA</v>
          </cell>
          <cell r="K249" t="str">
            <v>Sales</v>
          </cell>
          <cell r="L249">
            <v>1</v>
          </cell>
          <cell r="M249">
            <v>150600</v>
          </cell>
          <cell r="N249">
            <v>112950</v>
          </cell>
          <cell r="O249">
            <v>0</v>
          </cell>
          <cell r="P249">
            <v>0</v>
          </cell>
        </row>
        <row r="250">
          <cell r="A250" t="str">
            <v>Tiernan, Samantha A.</v>
          </cell>
          <cell r="B250" t="str">
            <v>Sponsor Originations (Charlie 2)</v>
          </cell>
          <cell r="C250" t="str">
            <v>Admin</v>
          </cell>
          <cell r="D250" t="str">
            <v>Admin</v>
          </cell>
          <cell r="E250">
            <v>0</v>
          </cell>
          <cell r="F250" t="str">
            <v>Headcount - Field Sales</v>
          </cell>
          <cell r="G250" t="str">
            <v>Front End</v>
          </cell>
          <cell r="H250" t="str">
            <v>Sponsor</v>
          </cell>
          <cell r="I250" t="str">
            <v>Commercial</v>
          </cell>
          <cell r="J250" t="str">
            <v>GEA</v>
          </cell>
          <cell r="K250" t="str">
            <v>Sales</v>
          </cell>
          <cell r="L250">
            <v>1</v>
          </cell>
          <cell r="M250">
            <v>73499.7503</v>
          </cell>
          <cell r="N250">
            <v>0</v>
          </cell>
          <cell r="O250">
            <v>0</v>
          </cell>
          <cell r="P250">
            <v>0</v>
          </cell>
        </row>
        <row r="251">
          <cell r="A251" t="str">
            <v>Brandt, Robert Smullyan</v>
          </cell>
          <cell r="B251" t="str">
            <v>Sponsor Originations (Charlie 2)</v>
          </cell>
          <cell r="C251" t="str">
            <v>AVP</v>
          </cell>
          <cell r="D251" t="str">
            <v>GRC</v>
          </cell>
          <cell r="E251" t="str">
            <v>GRC</v>
          </cell>
          <cell r="F251" t="str">
            <v>Headcount - Field Sales</v>
          </cell>
          <cell r="G251" t="str">
            <v>Front End</v>
          </cell>
          <cell r="H251" t="str">
            <v>Sponsor</v>
          </cell>
          <cell r="I251" t="str">
            <v>Commercial</v>
          </cell>
          <cell r="J251" t="str">
            <v>GEA</v>
          </cell>
          <cell r="K251" t="str">
            <v>Sales</v>
          </cell>
          <cell r="L251">
            <v>1</v>
          </cell>
          <cell r="M251">
            <v>126500</v>
          </cell>
          <cell r="N251">
            <v>63250</v>
          </cell>
          <cell r="O251">
            <v>0</v>
          </cell>
          <cell r="P251">
            <v>0</v>
          </cell>
        </row>
        <row r="252">
          <cell r="A252" t="str">
            <v>Bafna, Amit</v>
          </cell>
          <cell r="B252" t="str">
            <v>Sponsor Originations (Charlie 2)</v>
          </cell>
          <cell r="C252" t="str">
            <v>SVP</v>
          </cell>
          <cell r="D252" t="str">
            <v>Structured Products</v>
          </cell>
          <cell r="E252">
            <v>0</v>
          </cell>
          <cell r="F252" t="str">
            <v>Headcount - Field Sales</v>
          </cell>
          <cell r="G252" t="str">
            <v>Front End</v>
          </cell>
          <cell r="H252" t="str">
            <v>Sponsor</v>
          </cell>
          <cell r="I252" t="str">
            <v>Commercial</v>
          </cell>
          <cell r="J252" t="str">
            <v>GEA</v>
          </cell>
          <cell r="K252" t="str">
            <v>Sales</v>
          </cell>
          <cell r="L252">
            <v>1</v>
          </cell>
          <cell r="M252">
            <v>162000</v>
          </cell>
          <cell r="N252">
            <v>121500</v>
          </cell>
          <cell r="O252">
            <v>0</v>
          </cell>
          <cell r="P252">
            <v>0</v>
          </cell>
        </row>
        <row r="253">
          <cell r="A253" t="str">
            <v>Cushman, John C (Chip)</v>
          </cell>
          <cell r="B253" t="str">
            <v>Sponsor Originations (Charlie 2)</v>
          </cell>
          <cell r="C253" t="str">
            <v>MD</v>
          </cell>
          <cell r="D253" t="str">
            <v>US NRD</v>
          </cell>
          <cell r="E253" t="str">
            <v>NRD</v>
          </cell>
          <cell r="F253" t="str">
            <v>Headcount - Field Sales</v>
          </cell>
          <cell r="G253" t="str">
            <v>Front End</v>
          </cell>
          <cell r="H253" t="str">
            <v>Sponsor</v>
          </cell>
          <cell r="I253" t="str">
            <v>Commercial</v>
          </cell>
          <cell r="J253" t="str">
            <v>GEA</v>
          </cell>
          <cell r="K253" t="str">
            <v>Sales</v>
          </cell>
          <cell r="L253">
            <v>1</v>
          </cell>
          <cell r="M253">
            <v>230000</v>
          </cell>
          <cell r="N253">
            <v>0</v>
          </cell>
          <cell r="O253">
            <v>222302.1582733813</v>
          </cell>
          <cell r="P253">
            <v>0</v>
          </cell>
        </row>
        <row r="254">
          <cell r="A254" t="str">
            <v>DeCarlo, Alison L (Ali)</v>
          </cell>
          <cell r="B254" t="str">
            <v>Sponsor Originations (Charlie 2)</v>
          </cell>
          <cell r="C254" t="str">
            <v>Admin</v>
          </cell>
          <cell r="D254" t="str">
            <v>Sales Support</v>
          </cell>
          <cell r="E254" t="str">
            <v>GRC</v>
          </cell>
          <cell r="F254" t="str">
            <v>Headcount - Other Front-End</v>
          </cell>
          <cell r="G254" t="str">
            <v>Front End</v>
          </cell>
          <cell r="H254" t="str">
            <v>Sponsor</v>
          </cell>
          <cell r="I254" t="str">
            <v>Commercial</v>
          </cell>
          <cell r="J254" t="str">
            <v>GEA</v>
          </cell>
          <cell r="K254" t="str">
            <v>Sales</v>
          </cell>
          <cell r="L254">
            <v>1</v>
          </cell>
          <cell r="M254">
            <v>75000.001990000004</v>
          </cell>
          <cell r="N254">
            <v>0</v>
          </cell>
          <cell r="O254">
            <v>0</v>
          </cell>
          <cell r="P254">
            <v>0</v>
          </cell>
        </row>
        <row r="255">
          <cell r="A255" t="str">
            <v>Miserendino, Thomas J</v>
          </cell>
          <cell r="B255" t="str">
            <v>Sponsor Originations (Charlie 2)</v>
          </cell>
          <cell r="C255" t="str">
            <v>SVP</v>
          </cell>
          <cell r="D255" t="str">
            <v>Structured Products</v>
          </cell>
          <cell r="E255">
            <v>0</v>
          </cell>
          <cell r="F255" t="str">
            <v>Headcount - Field Sales</v>
          </cell>
          <cell r="G255" t="str">
            <v>Front End</v>
          </cell>
          <cell r="H255" t="str">
            <v>Sponsor</v>
          </cell>
          <cell r="I255" t="str">
            <v>Commercial</v>
          </cell>
          <cell r="J255" t="str">
            <v>GEA</v>
          </cell>
          <cell r="K255" t="str">
            <v>Sales</v>
          </cell>
          <cell r="L255">
            <v>1</v>
          </cell>
          <cell r="M255">
            <v>165000</v>
          </cell>
          <cell r="N255">
            <v>123750</v>
          </cell>
          <cell r="O255">
            <v>0</v>
          </cell>
          <cell r="P255">
            <v>0</v>
          </cell>
        </row>
        <row r="256">
          <cell r="A256" t="str">
            <v>Theoharides, Philip E</v>
          </cell>
          <cell r="B256" t="str">
            <v>Sponsor Originations (Charlie 2)</v>
          </cell>
          <cell r="C256" t="str">
            <v>SVP</v>
          </cell>
          <cell r="D256" t="str">
            <v>Structured Products</v>
          </cell>
          <cell r="E256">
            <v>0</v>
          </cell>
          <cell r="F256" t="str">
            <v>Headcount - Field Sales</v>
          </cell>
          <cell r="G256" t="str">
            <v>Front End</v>
          </cell>
          <cell r="H256" t="str">
            <v>Sponsor</v>
          </cell>
          <cell r="I256" t="str">
            <v>Commercial</v>
          </cell>
          <cell r="J256" t="str">
            <v>GEA</v>
          </cell>
          <cell r="K256" t="str">
            <v>Sales</v>
          </cell>
          <cell r="L256">
            <v>1</v>
          </cell>
          <cell r="M256">
            <v>237200</v>
          </cell>
          <cell r="N256">
            <v>0</v>
          </cell>
          <cell r="O256">
            <v>159316.54676258995</v>
          </cell>
          <cell r="P256">
            <v>0</v>
          </cell>
        </row>
        <row r="257">
          <cell r="A257" t="str">
            <v>Cutri, Matthew R</v>
          </cell>
          <cell r="B257" t="str">
            <v>Sponsor Originations (Charlie 2)</v>
          </cell>
          <cell r="C257" t="str">
            <v>SVP</v>
          </cell>
          <cell r="D257" t="str">
            <v>US NRD</v>
          </cell>
          <cell r="E257" t="str">
            <v>NRD</v>
          </cell>
          <cell r="F257" t="str">
            <v>Headcount - Field Sales</v>
          </cell>
          <cell r="G257" t="str">
            <v>Front End</v>
          </cell>
          <cell r="H257" t="str">
            <v>Sponsor</v>
          </cell>
          <cell r="I257" t="str">
            <v>Commercial</v>
          </cell>
          <cell r="J257" t="str">
            <v>GEA</v>
          </cell>
          <cell r="K257" t="str">
            <v>Sales</v>
          </cell>
          <cell r="L257">
            <v>1</v>
          </cell>
          <cell r="M257">
            <v>234000</v>
          </cell>
          <cell r="N257">
            <v>0</v>
          </cell>
          <cell r="O257">
            <v>257949.79079497908</v>
          </cell>
          <cell r="P257">
            <v>0</v>
          </cell>
        </row>
        <row r="258">
          <cell r="A258" t="str">
            <v>Allred, Charles (Charlie)</v>
          </cell>
          <cell r="B258" t="str">
            <v>Sponsor Originations (Charlie 2)</v>
          </cell>
          <cell r="C258" t="str">
            <v>MD</v>
          </cell>
          <cell r="D258" t="str">
            <v>Structured Products Leader</v>
          </cell>
          <cell r="E258">
            <v>0</v>
          </cell>
          <cell r="F258" t="str">
            <v>Headcount - Field Sales</v>
          </cell>
          <cell r="G258" t="str">
            <v>Front End</v>
          </cell>
          <cell r="H258" t="str">
            <v>Sponsor</v>
          </cell>
          <cell r="I258" t="str">
            <v>Commercial</v>
          </cell>
          <cell r="J258" t="str">
            <v>GEA</v>
          </cell>
          <cell r="K258" t="str">
            <v>Sales</v>
          </cell>
          <cell r="L258">
            <v>1</v>
          </cell>
          <cell r="M258">
            <v>425000</v>
          </cell>
          <cell r="N258">
            <v>0</v>
          </cell>
          <cell r="O258">
            <v>0</v>
          </cell>
          <cell r="P258">
            <v>371800.00000000006</v>
          </cell>
        </row>
        <row r="259">
          <cell r="A259" t="str">
            <v>Tyminski, Margaret J</v>
          </cell>
          <cell r="B259" t="str">
            <v>Sponsor Originations (Charlie 2)</v>
          </cell>
          <cell r="C259" t="str">
            <v>Admin</v>
          </cell>
          <cell r="D259" t="str">
            <v>Admin</v>
          </cell>
          <cell r="E259">
            <v>0</v>
          </cell>
          <cell r="F259" t="str">
            <v>Headcount - Field Sales</v>
          </cell>
          <cell r="G259" t="str">
            <v>Front End</v>
          </cell>
          <cell r="H259" t="str">
            <v>Sponsor</v>
          </cell>
          <cell r="I259" t="str">
            <v>Commercial</v>
          </cell>
          <cell r="J259" t="str">
            <v>GEA</v>
          </cell>
          <cell r="K259" t="str">
            <v>Sales</v>
          </cell>
          <cell r="L259">
            <v>1</v>
          </cell>
          <cell r="M259">
            <v>85299.998689999993</v>
          </cell>
          <cell r="N259">
            <v>0</v>
          </cell>
          <cell r="O259">
            <v>0</v>
          </cell>
          <cell r="P259">
            <v>0</v>
          </cell>
        </row>
        <row r="260">
          <cell r="A260" t="str">
            <v>Bollins, Rod P</v>
          </cell>
          <cell r="B260" t="str">
            <v>Sponsor Originations (Charlie 2)</v>
          </cell>
          <cell r="C260" t="str">
            <v>MD</v>
          </cell>
          <cell r="D260" t="str">
            <v>GRC</v>
          </cell>
          <cell r="E260" t="str">
            <v>GRC</v>
          </cell>
          <cell r="F260" t="str">
            <v>Headcount - Field Sales</v>
          </cell>
          <cell r="G260" t="str">
            <v>Front End</v>
          </cell>
          <cell r="H260" t="str">
            <v>Sponsor</v>
          </cell>
          <cell r="I260" t="str">
            <v>Commercial</v>
          </cell>
          <cell r="J260" t="str">
            <v>GEA</v>
          </cell>
          <cell r="K260" t="str">
            <v>Sales</v>
          </cell>
          <cell r="L260">
            <v>1</v>
          </cell>
          <cell r="M260">
            <v>225000</v>
          </cell>
          <cell r="N260">
            <v>202500</v>
          </cell>
          <cell r="O260">
            <v>0</v>
          </cell>
          <cell r="P260">
            <v>0</v>
          </cell>
        </row>
        <row r="261">
          <cell r="A261" t="str">
            <v>Anderson, Emily R</v>
          </cell>
          <cell r="B261" t="str">
            <v>Sponsor Originations (Charlie 2)</v>
          </cell>
          <cell r="C261" t="str">
            <v>VP</v>
          </cell>
          <cell r="D261" t="str">
            <v>Originations</v>
          </cell>
          <cell r="E261">
            <v>0</v>
          </cell>
          <cell r="F261" t="str">
            <v>Headcount - Field Sales</v>
          </cell>
          <cell r="G261" t="str">
            <v>Front End</v>
          </cell>
          <cell r="H261" t="str">
            <v>Sponsor</v>
          </cell>
          <cell r="I261" t="str">
            <v>Commercial</v>
          </cell>
          <cell r="J261" t="str">
            <v>GEA</v>
          </cell>
          <cell r="K261" t="str">
            <v>Sales</v>
          </cell>
          <cell r="L261">
            <v>1</v>
          </cell>
          <cell r="M261">
            <v>190000</v>
          </cell>
          <cell r="N261">
            <v>142500</v>
          </cell>
          <cell r="O261">
            <v>0</v>
          </cell>
          <cell r="P261">
            <v>0</v>
          </cell>
        </row>
        <row r="262">
          <cell r="A262" t="str">
            <v>Di Grande, Vincent</v>
          </cell>
          <cell r="B262" t="str">
            <v>Sponsor Originations (Charlie 2)</v>
          </cell>
          <cell r="C262" t="str">
            <v>AVP</v>
          </cell>
          <cell r="D262" t="str">
            <v>Originations</v>
          </cell>
          <cell r="E262">
            <v>0</v>
          </cell>
          <cell r="F262" t="str">
            <v>Headcount - Field Sales</v>
          </cell>
          <cell r="G262" t="str">
            <v>Front End</v>
          </cell>
          <cell r="H262" t="str">
            <v>Sponsor</v>
          </cell>
          <cell r="I262" t="str">
            <v>Commercial</v>
          </cell>
          <cell r="J262" t="str">
            <v>GEA</v>
          </cell>
          <cell r="K262" t="str">
            <v>Sales</v>
          </cell>
          <cell r="L262">
            <v>1</v>
          </cell>
          <cell r="M262">
            <v>140500</v>
          </cell>
          <cell r="N262">
            <v>70250</v>
          </cell>
          <cell r="O262">
            <v>0</v>
          </cell>
          <cell r="P262">
            <v>0</v>
          </cell>
        </row>
        <row r="263">
          <cell r="A263" t="str">
            <v>Angel, Kenneth J (Joseph)</v>
          </cell>
          <cell r="B263" t="str">
            <v>Sponsor Originations (Charlie 2)</v>
          </cell>
          <cell r="C263" t="str">
            <v>SVP</v>
          </cell>
          <cell r="D263" t="str">
            <v>Originations</v>
          </cell>
          <cell r="E263">
            <v>0</v>
          </cell>
          <cell r="F263" t="str">
            <v>Headcount - Field Sales</v>
          </cell>
          <cell r="G263" t="str">
            <v>Front End</v>
          </cell>
          <cell r="H263" t="str">
            <v>Sponsor</v>
          </cell>
          <cell r="I263" t="str">
            <v>Commercial</v>
          </cell>
          <cell r="J263" t="str">
            <v>GEA</v>
          </cell>
          <cell r="K263" t="str">
            <v>Sales</v>
          </cell>
          <cell r="L263">
            <v>1</v>
          </cell>
          <cell r="M263">
            <v>180000</v>
          </cell>
          <cell r="N263">
            <v>135000</v>
          </cell>
          <cell r="O263">
            <v>0</v>
          </cell>
          <cell r="P263">
            <v>0</v>
          </cell>
        </row>
        <row r="264">
          <cell r="A264" t="str">
            <v>Fisher, Jake</v>
          </cell>
          <cell r="B264" t="str">
            <v>Sponsor Originations (Charlie 2)</v>
          </cell>
          <cell r="C264" t="str">
            <v>VP</v>
          </cell>
          <cell r="D264" t="str">
            <v>Originations</v>
          </cell>
          <cell r="E264">
            <v>0</v>
          </cell>
          <cell r="F264" t="str">
            <v>Headcount - Field Sales</v>
          </cell>
          <cell r="G264" t="str">
            <v>Front End</v>
          </cell>
          <cell r="H264" t="str">
            <v>Sponsor</v>
          </cell>
          <cell r="I264" t="str">
            <v>Commercial</v>
          </cell>
          <cell r="J264" t="str">
            <v>GEA</v>
          </cell>
          <cell r="K264" t="str">
            <v>Sales</v>
          </cell>
          <cell r="L264">
            <v>1</v>
          </cell>
          <cell r="M264">
            <v>165000</v>
          </cell>
          <cell r="N264">
            <v>123750</v>
          </cell>
          <cell r="O264">
            <v>0</v>
          </cell>
          <cell r="P264">
            <v>0</v>
          </cell>
        </row>
        <row r="265">
          <cell r="A265" t="str">
            <v>Pauley, Matthew V</v>
          </cell>
          <cell r="B265" t="str">
            <v>Sponsor Originations (Charlie 2)</v>
          </cell>
          <cell r="C265" t="str">
            <v>SVP</v>
          </cell>
          <cell r="D265" t="str">
            <v>US NRD</v>
          </cell>
          <cell r="E265">
            <v>0</v>
          </cell>
          <cell r="F265" t="str">
            <v>Headcount - Field Sales</v>
          </cell>
          <cell r="G265" t="str">
            <v>Front End</v>
          </cell>
          <cell r="H265" t="str">
            <v>Sponsor</v>
          </cell>
          <cell r="I265" t="str">
            <v>Commercial</v>
          </cell>
          <cell r="J265" t="str">
            <v>GEA</v>
          </cell>
          <cell r="K265" t="str">
            <v>Sales</v>
          </cell>
          <cell r="L265">
            <v>1</v>
          </cell>
          <cell r="M265">
            <v>257000</v>
          </cell>
          <cell r="N265">
            <v>0</v>
          </cell>
          <cell r="O265">
            <v>0</v>
          </cell>
          <cell r="P265">
            <v>0</v>
          </cell>
        </row>
        <row r="266">
          <cell r="A266" t="str">
            <v>Bernier, Mark A</v>
          </cell>
          <cell r="B266" t="str">
            <v>Sponsor TMT Sales</v>
          </cell>
          <cell r="C266" t="str">
            <v>SMD</v>
          </cell>
          <cell r="D266" t="str">
            <v>TL</v>
          </cell>
          <cell r="E266">
            <v>0</v>
          </cell>
          <cell r="F266" t="str">
            <v>Headcount - Field Sales</v>
          </cell>
          <cell r="G266" t="str">
            <v>Front End</v>
          </cell>
          <cell r="H266" t="str">
            <v>Sponsor</v>
          </cell>
          <cell r="I266" t="str">
            <v>Commercial</v>
          </cell>
          <cell r="J266" t="str">
            <v>TMT</v>
          </cell>
          <cell r="K266" t="str">
            <v>Sales</v>
          </cell>
          <cell r="L266">
            <v>1</v>
          </cell>
          <cell r="M266">
            <v>315000</v>
          </cell>
          <cell r="N266">
            <v>0</v>
          </cell>
          <cell r="O266">
            <v>566713.40840597718</v>
          </cell>
          <cell r="P266">
            <v>0</v>
          </cell>
        </row>
        <row r="267">
          <cell r="A267" t="str">
            <v>Burke, Stephen B</v>
          </cell>
          <cell r="B267" t="str">
            <v>Sponsor TMT Sales</v>
          </cell>
          <cell r="C267" t="str">
            <v>VP</v>
          </cell>
          <cell r="D267" t="str">
            <v>Originations</v>
          </cell>
          <cell r="E267">
            <v>0</v>
          </cell>
          <cell r="F267" t="str">
            <v>Headcount - Field Sales</v>
          </cell>
          <cell r="G267" t="str">
            <v>Front End</v>
          </cell>
          <cell r="H267" t="str">
            <v>Sponsor</v>
          </cell>
          <cell r="I267" t="str">
            <v>Commercial</v>
          </cell>
          <cell r="J267" t="str">
            <v>TMT</v>
          </cell>
          <cell r="K267" t="str">
            <v>Sales</v>
          </cell>
          <cell r="L267">
            <v>1</v>
          </cell>
          <cell r="M267">
            <v>178700</v>
          </cell>
          <cell r="N267">
            <v>142960</v>
          </cell>
          <cell r="O267">
            <v>0</v>
          </cell>
          <cell r="P267">
            <v>0</v>
          </cell>
        </row>
        <row r="268">
          <cell r="A268" t="str">
            <v>Sequeira, Tyler</v>
          </cell>
          <cell r="B268" t="str">
            <v>Sponsor TMT Sales</v>
          </cell>
          <cell r="C268" t="str">
            <v>BA</v>
          </cell>
          <cell r="D268" t="str">
            <v>Originations</v>
          </cell>
          <cell r="E268">
            <v>0</v>
          </cell>
          <cell r="F268" t="str">
            <v>Headcount - Field Sales</v>
          </cell>
          <cell r="G268" t="str">
            <v>Front End</v>
          </cell>
          <cell r="H268" t="str">
            <v>Sponsor</v>
          </cell>
          <cell r="I268" t="str">
            <v>Commercial</v>
          </cell>
          <cell r="J268" t="str">
            <v>TMT</v>
          </cell>
          <cell r="K268" t="str">
            <v>Sales</v>
          </cell>
          <cell r="L268">
            <v>1</v>
          </cell>
          <cell r="M268">
            <v>75000</v>
          </cell>
          <cell r="N268">
            <v>7500</v>
          </cell>
          <cell r="O268">
            <v>0</v>
          </cell>
          <cell r="P268">
            <v>0</v>
          </cell>
        </row>
        <row r="269">
          <cell r="A269" t="str">
            <v>Huban, Timothy C</v>
          </cell>
          <cell r="B269" t="str">
            <v>Sponsor TMT Sales</v>
          </cell>
          <cell r="C269" t="str">
            <v>MD</v>
          </cell>
          <cell r="D269" t="str">
            <v>Originations</v>
          </cell>
          <cell r="E269">
            <v>0</v>
          </cell>
          <cell r="F269" t="str">
            <v>Headcount - Field Sales</v>
          </cell>
          <cell r="G269" t="str">
            <v>Front End</v>
          </cell>
          <cell r="H269" t="str">
            <v>Sponsor</v>
          </cell>
          <cell r="I269" t="str">
            <v>Commercial</v>
          </cell>
          <cell r="J269" t="str">
            <v>TMT</v>
          </cell>
          <cell r="K269" t="str">
            <v>Sales</v>
          </cell>
          <cell r="L269">
            <v>1</v>
          </cell>
          <cell r="M269">
            <v>269400</v>
          </cell>
          <cell r="N269">
            <v>0</v>
          </cell>
          <cell r="O269">
            <v>689911.97545075475</v>
          </cell>
          <cell r="P269">
            <v>0</v>
          </cell>
        </row>
        <row r="270">
          <cell r="A270" t="str">
            <v>Foley, Peter J Jr</v>
          </cell>
          <cell r="B270" t="str">
            <v>Sponsor TMT Sales</v>
          </cell>
          <cell r="C270" t="str">
            <v>SMD</v>
          </cell>
          <cell r="D270" t="str">
            <v>CCO</v>
          </cell>
          <cell r="E270">
            <v>0</v>
          </cell>
          <cell r="F270" t="str">
            <v>Headcount - Field Sales</v>
          </cell>
          <cell r="G270" t="str">
            <v>Front End</v>
          </cell>
          <cell r="H270" t="str">
            <v>Sponsor</v>
          </cell>
          <cell r="I270" t="str">
            <v>Commercial</v>
          </cell>
          <cell r="J270" t="str">
            <v>TMT</v>
          </cell>
          <cell r="K270" t="str">
            <v>Sales</v>
          </cell>
          <cell r="L270">
            <v>1</v>
          </cell>
          <cell r="M270">
            <v>357500</v>
          </cell>
          <cell r="N270">
            <v>0</v>
          </cell>
          <cell r="O270">
            <v>0</v>
          </cell>
          <cell r="P270">
            <v>1237500</v>
          </cell>
        </row>
        <row r="271">
          <cell r="A271" t="str">
            <v>Spain, Carol J</v>
          </cell>
          <cell r="B271" t="str">
            <v>Sponsor TMT Sales</v>
          </cell>
          <cell r="C271" t="str">
            <v>Admin</v>
          </cell>
          <cell r="D271" t="str">
            <v>Admin</v>
          </cell>
          <cell r="E271">
            <v>0</v>
          </cell>
          <cell r="F271" t="str">
            <v>Headcount - Underwriting</v>
          </cell>
          <cell r="G271" t="str">
            <v>Front End</v>
          </cell>
          <cell r="H271" t="str">
            <v>Sponsor</v>
          </cell>
          <cell r="I271" t="str">
            <v>Commercial</v>
          </cell>
          <cell r="J271" t="str">
            <v>TMT</v>
          </cell>
          <cell r="K271" t="str">
            <v>Sales</v>
          </cell>
          <cell r="L271">
            <v>1</v>
          </cell>
          <cell r="M271">
            <v>82799.998269999996</v>
          </cell>
          <cell r="N271">
            <v>0</v>
          </cell>
          <cell r="O271">
            <v>0</v>
          </cell>
          <cell r="P271">
            <v>0</v>
          </cell>
        </row>
        <row r="272">
          <cell r="A272" t="str">
            <v>Shu, Raymond N (Ray)</v>
          </cell>
          <cell r="B272" t="str">
            <v>Sponsor TMT Sales</v>
          </cell>
          <cell r="C272" t="str">
            <v>SMD</v>
          </cell>
          <cell r="D272" t="str">
            <v>TL</v>
          </cell>
          <cell r="E272">
            <v>0</v>
          </cell>
          <cell r="F272" t="str">
            <v>Headcount - Field Sales</v>
          </cell>
          <cell r="G272" t="str">
            <v>Front End</v>
          </cell>
          <cell r="H272" t="str">
            <v>Sponsor</v>
          </cell>
          <cell r="I272" t="str">
            <v>Commercial</v>
          </cell>
          <cell r="J272" t="str">
            <v>TMT</v>
          </cell>
          <cell r="K272" t="str">
            <v>Sales</v>
          </cell>
          <cell r="L272">
            <v>1</v>
          </cell>
          <cell r="M272">
            <v>295000</v>
          </cell>
          <cell r="N272">
            <v>0</v>
          </cell>
          <cell r="O272">
            <v>566713.40840597718</v>
          </cell>
          <cell r="P272">
            <v>0</v>
          </cell>
        </row>
        <row r="273">
          <cell r="A273" t="str">
            <v>Malone, Robert B Jr</v>
          </cell>
          <cell r="B273" t="str">
            <v>Sponsor TMT Sales</v>
          </cell>
          <cell r="C273" t="str">
            <v>MD</v>
          </cell>
          <cell r="D273" t="str">
            <v>Originations</v>
          </cell>
          <cell r="E273">
            <v>0</v>
          </cell>
          <cell r="F273" t="str">
            <v>Headcount - Field Sales</v>
          </cell>
          <cell r="G273" t="str">
            <v>Front End</v>
          </cell>
          <cell r="H273" t="str">
            <v>Sponsor</v>
          </cell>
          <cell r="I273" t="str">
            <v>Commercial</v>
          </cell>
          <cell r="J273" t="str">
            <v>TMT</v>
          </cell>
          <cell r="K273" t="str">
            <v>Sales</v>
          </cell>
          <cell r="L273">
            <v>1</v>
          </cell>
          <cell r="M273">
            <v>225000</v>
          </cell>
          <cell r="N273">
            <v>0</v>
          </cell>
          <cell r="O273">
            <v>1034867.9631761322</v>
          </cell>
          <cell r="P273">
            <v>0</v>
          </cell>
        </row>
        <row r="274">
          <cell r="A274" t="str">
            <v>Sullivan, Sean</v>
          </cell>
          <cell r="B274" t="str">
            <v>Sponsor TMT Sales</v>
          </cell>
          <cell r="C274" t="str">
            <v>SVP</v>
          </cell>
          <cell r="D274" t="str">
            <v>Originations</v>
          </cell>
          <cell r="E274">
            <v>0</v>
          </cell>
          <cell r="F274" t="str">
            <v>Headcount - Field Sales</v>
          </cell>
          <cell r="G274" t="str">
            <v>Front End</v>
          </cell>
          <cell r="H274" t="str">
            <v>Sponsor</v>
          </cell>
          <cell r="I274" t="str">
            <v>Commercial</v>
          </cell>
          <cell r="J274" t="str">
            <v>TMT</v>
          </cell>
          <cell r="K274" t="str">
            <v>Sales</v>
          </cell>
          <cell r="L274">
            <v>1</v>
          </cell>
          <cell r="M274">
            <v>238000</v>
          </cell>
          <cell r="N274">
            <v>0</v>
          </cell>
          <cell r="O274">
            <v>615992.83522388816</v>
          </cell>
          <cell r="P274">
            <v>0</v>
          </cell>
        </row>
        <row r="275">
          <cell r="A275" t="str">
            <v>Johnson, Debbie C</v>
          </cell>
          <cell r="B275" t="str">
            <v>Sponsor TMT Sales</v>
          </cell>
          <cell r="C275" t="str">
            <v>Admin</v>
          </cell>
          <cell r="D275" t="str">
            <v>Admin</v>
          </cell>
          <cell r="E275">
            <v>0</v>
          </cell>
          <cell r="F275" t="str">
            <v>Headcount - Field Sales</v>
          </cell>
          <cell r="G275" t="str">
            <v>Front End</v>
          </cell>
          <cell r="H275" t="str">
            <v>Sponsor</v>
          </cell>
          <cell r="I275" t="str">
            <v>Commercial</v>
          </cell>
          <cell r="J275" t="str">
            <v>TMT</v>
          </cell>
          <cell r="K275" t="str">
            <v>Sales</v>
          </cell>
          <cell r="L275">
            <v>1</v>
          </cell>
          <cell r="M275">
            <v>76300.001369999998</v>
          </cell>
          <cell r="N275">
            <v>0</v>
          </cell>
          <cell r="O275">
            <v>0</v>
          </cell>
          <cell r="P275">
            <v>0</v>
          </cell>
        </row>
        <row r="276">
          <cell r="A276" t="str">
            <v>Rhea, Michael W</v>
          </cell>
          <cell r="B276" t="str">
            <v>Sponsor TMT Sales</v>
          </cell>
          <cell r="C276" t="str">
            <v>SVP</v>
          </cell>
          <cell r="D276" t="str">
            <v>Originations</v>
          </cell>
          <cell r="E276">
            <v>0</v>
          </cell>
          <cell r="F276" t="str">
            <v>Headcount - Field Sales</v>
          </cell>
          <cell r="G276" t="str">
            <v>Front End</v>
          </cell>
          <cell r="H276" t="str">
            <v>Sponsor</v>
          </cell>
          <cell r="I276" t="str">
            <v>Commercial</v>
          </cell>
          <cell r="J276" t="str">
            <v>TMT</v>
          </cell>
          <cell r="K276" t="str">
            <v>Sales</v>
          </cell>
          <cell r="L276">
            <v>1</v>
          </cell>
          <cell r="M276">
            <v>192000</v>
          </cell>
          <cell r="N276">
            <v>0</v>
          </cell>
          <cell r="O276">
            <v>251325.07677134639</v>
          </cell>
          <cell r="P276">
            <v>0</v>
          </cell>
        </row>
        <row r="277">
          <cell r="A277" t="str">
            <v>Horan, John G</v>
          </cell>
          <cell r="B277" t="str">
            <v>Sponsor TMT Sales</v>
          </cell>
          <cell r="C277" t="str">
            <v>MD</v>
          </cell>
          <cell r="D277" t="str">
            <v>Originations</v>
          </cell>
          <cell r="E277">
            <v>0</v>
          </cell>
          <cell r="F277" t="str">
            <v>Headcount - Field Sales</v>
          </cell>
          <cell r="G277" t="str">
            <v>Front End</v>
          </cell>
          <cell r="H277" t="str">
            <v>Sponsor</v>
          </cell>
          <cell r="I277" t="str">
            <v>Commercial</v>
          </cell>
          <cell r="J277" t="str">
            <v>TMT</v>
          </cell>
          <cell r="K277" t="str">
            <v>Sales</v>
          </cell>
          <cell r="L277">
            <v>1</v>
          </cell>
          <cell r="M277">
            <v>259600</v>
          </cell>
          <cell r="N277">
            <v>0</v>
          </cell>
          <cell r="O277">
            <v>537145.75231523055</v>
          </cell>
          <cell r="P277">
            <v>0</v>
          </cell>
        </row>
        <row r="278">
          <cell r="A278" t="str">
            <v>Miller, Drew Dickirson</v>
          </cell>
          <cell r="B278" t="str">
            <v>Sponsor TMT Sales</v>
          </cell>
          <cell r="C278" t="str">
            <v>VP</v>
          </cell>
          <cell r="D278" t="str">
            <v>Originations</v>
          </cell>
          <cell r="E278">
            <v>0</v>
          </cell>
          <cell r="F278" t="str">
            <v>Headcount - Field Sales</v>
          </cell>
          <cell r="G278" t="str">
            <v>Front End</v>
          </cell>
          <cell r="H278" t="str">
            <v>Sponsor</v>
          </cell>
          <cell r="I278" t="str">
            <v>Commercial</v>
          </cell>
          <cell r="J278" t="str">
            <v>TMT</v>
          </cell>
          <cell r="K278" t="str">
            <v>Sales</v>
          </cell>
          <cell r="L278">
            <v>1</v>
          </cell>
          <cell r="M278">
            <v>195000</v>
          </cell>
          <cell r="N278">
            <v>175500</v>
          </cell>
          <cell r="O278">
            <v>0</v>
          </cell>
          <cell r="P278">
            <v>0</v>
          </cell>
        </row>
        <row r="279">
          <cell r="A279" t="str">
            <v>Rogers, Cynthia L (Cindy)</v>
          </cell>
          <cell r="B279" t="str">
            <v>Sponsor TMT Sales</v>
          </cell>
          <cell r="C279" t="str">
            <v>MD</v>
          </cell>
          <cell r="D279" t="str">
            <v>Originations</v>
          </cell>
          <cell r="E279">
            <v>0</v>
          </cell>
          <cell r="F279" t="str">
            <v>Headcount - Field Sales</v>
          </cell>
          <cell r="G279" t="str">
            <v>Front End</v>
          </cell>
          <cell r="H279" t="str">
            <v>Sponsor</v>
          </cell>
          <cell r="I279" t="str">
            <v>Commercial</v>
          </cell>
          <cell r="J279" t="str">
            <v>TMT</v>
          </cell>
          <cell r="K279" t="str">
            <v>Sales</v>
          </cell>
          <cell r="L279">
            <v>1</v>
          </cell>
          <cell r="M279">
            <v>261100</v>
          </cell>
          <cell r="N279">
            <v>0</v>
          </cell>
          <cell r="O279">
            <v>862389.96931344341</v>
          </cell>
          <cell r="P279">
            <v>0</v>
          </cell>
        </row>
        <row r="280">
          <cell r="A280" t="str">
            <v>Fleming, Matthew H</v>
          </cell>
          <cell r="B280" t="str">
            <v>Sponsor TMT Sales</v>
          </cell>
          <cell r="C280" t="str">
            <v>MD</v>
          </cell>
          <cell r="D280" t="str">
            <v>Originations</v>
          </cell>
          <cell r="E280">
            <v>0</v>
          </cell>
          <cell r="F280" t="str">
            <v>Headcount - Field Sales</v>
          </cell>
          <cell r="G280" t="str">
            <v>Front End</v>
          </cell>
          <cell r="H280" t="str">
            <v>Sponsor</v>
          </cell>
          <cell r="I280" t="str">
            <v>Commercial</v>
          </cell>
          <cell r="J280" t="str">
            <v>TMT</v>
          </cell>
          <cell r="K280" t="str">
            <v>Sales</v>
          </cell>
          <cell r="L280">
            <v>1</v>
          </cell>
          <cell r="M280">
            <v>243600</v>
          </cell>
          <cell r="N280">
            <v>0</v>
          </cell>
          <cell r="O280">
            <v>635704.60595105262</v>
          </cell>
          <cell r="P280">
            <v>0</v>
          </cell>
        </row>
        <row r="281">
          <cell r="A281" t="str">
            <v>Powell, Rhomaro</v>
          </cell>
          <cell r="B281" t="str">
            <v>Sponsor TMT Sales</v>
          </cell>
          <cell r="C281" t="str">
            <v>Assoc</v>
          </cell>
          <cell r="D281" t="str">
            <v>Originations</v>
          </cell>
          <cell r="E281">
            <v>0</v>
          </cell>
          <cell r="F281" t="str">
            <v>Headcount - Field Sales</v>
          </cell>
          <cell r="G281" t="str">
            <v>Front End</v>
          </cell>
          <cell r="H281" t="str">
            <v>Sponsor</v>
          </cell>
          <cell r="I281" t="str">
            <v>Commercial</v>
          </cell>
          <cell r="J281" t="str">
            <v>TMT</v>
          </cell>
          <cell r="K281" t="str">
            <v>Sales</v>
          </cell>
          <cell r="L281">
            <v>1</v>
          </cell>
          <cell r="M281">
            <v>130000</v>
          </cell>
          <cell r="N281">
            <v>80000</v>
          </cell>
          <cell r="O281">
            <v>0</v>
          </cell>
          <cell r="P281">
            <v>0</v>
          </cell>
        </row>
        <row r="282">
          <cell r="A282" t="str">
            <v>Buckley, Megan</v>
          </cell>
          <cell r="B282" t="str">
            <v>Sponsor TMT Sales</v>
          </cell>
          <cell r="C282" t="str">
            <v>Assoc</v>
          </cell>
          <cell r="D282" t="str">
            <v>Originations</v>
          </cell>
          <cell r="E282">
            <v>0</v>
          </cell>
          <cell r="F282" t="str">
            <v>Headcount - Underwriting</v>
          </cell>
          <cell r="G282" t="str">
            <v>Front End</v>
          </cell>
          <cell r="H282" t="str">
            <v>Sponsor</v>
          </cell>
          <cell r="I282" t="str">
            <v>Commercial</v>
          </cell>
          <cell r="J282" t="str">
            <v>TMT</v>
          </cell>
          <cell r="K282" t="str">
            <v>Sales</v>
          </cell>
          <cell r="L282">
            <v>1</v>
          </cell>
          <cell r="M282">
            <v>113100</v>
          </cell>
          <cell r="N282">
            <v>39585</v>
          </cell>
          <cell r="O282">
            <v>0</v>
          </cell>
          <cell r="P282">
            <v>0</v>
          </cell>
        </row>
        <row r="283">
          <cell r="A283" t="str">
            <v>Graffeo, Michael B (Brandon)</v>
          </cell>
          <cell r="B283" t="str">
            <v>Sponsor TMT Sales</v>
          </cell>
          <cell r="C283" t="str">
            <v>SVP</v>
          </cell>
          <cell r="D283" t="str">
            <v>Originations</v>
          </cell>
          <cell r="E283">
            <v>0</v>
          </cell>
          <cell r="F283" t="str">
            <v>Headcount - Field Sales</v>
          </cell>
          <cell r="G283" t="str">
            <v>Front End</v>
          </cell>
          <cell r="H283" t="str">
            <v>Sponsor</v>
          </cell>
          <cell r="I283" t="str">
            <v>Commercial</v>
          </cell>
          <cell r="J283" t="str">
            <v>TMT</v>
          </cell>
          <cell r="K283" t="str">
            <v>Sales</v>
          </cell>
          <cell r="L283">
            <v>1</v>
          </cell>
          <cell r="M283">
            <v>266000</v>
          </cell>
          <cell r="N283">
            <v>0</v>
          </cell>
          <cell r="O283">
            <v>344955.98772537737</v>
          </cell>
          <cell r="P283">
            <v>0</v>
          </cell>
        </row>
        <row r="284">
          <cell r="A284" t="str">
            <v>Aronson, Stuart</v>
          </cell>
          <cell r="B284" t="str">
            <v>Sponsor Exec</v>
          </cell>
          <cell r="C284" t="str">
            <v>CEO</v>
          </cell>
          <cell r="D284" t="str">
            <v>Executive</v>
          </cell>
          <cell r="E284">
            <v>0</v>
          </cell>
          <cell r="F284" t="str">
            <v>Headcount - Other Front-End</v>
          </cell>
          <cell r="G284" t="str">
            <v>Front End</v>
          </cell>
          <cell r="H284" t="str">
            <v>Sponsor</v>
          </cell>
          <cell r="I284" t="str">
            <v>Commercial</v>
          </cell>
          <cell r="J284" t="str">
            <v>SF</v>
          </cell>
          <cell r="K284" t="str">
            <v>Sales</v>
          </cell>
          <cell r="L284">
            <v>1</v>
          </cell>
          <cell r="M284">
            <v>600000</v>
          </cell>
          <cell r="N284">
            <v>0</v>
          </cell>
          <cell r="O284">
            <v>0</v>
          </cell>
          <cell r="P284">
            <v>1980000.0000000002</v>
          </cell>
        </row>
        <row r="285">
          <cell r="A285" t="str">
            <v>Soulios, Janine G</v>
          </cell>
          <cell r="B285" t="str">
            <v>Sponsor Exec</v>
          </cell>
          <cell r="C285" t="str">
            <v>Admin</v>
          </cell>
          <cell r="D285" t="str">
            <v>Admin</v>
          </cell>
          <cell r="E285">
            <v>0</v>
          </cell>
          <cell r="F285" t="str">
            <v>Headcount - Administration</v>
          </cell>
          <cell r="G285" t="str">
            <v>Front End</v>
          </cell>
          <cell r="H285" t="str">
            <v>Sponsor</v>
          </cell>
          <cell r="I285" t="str">
            <v>Commercial</v>
          </cell>
          <cell r="J285" t="str">
            <v>SF</v>
          </cell>
          <cell r="K285" t="str">
            <v>Sales</v>
          </cell>
          <cell r="L285">
            <v>1</v>
          </cell>
          <cell r="M285">
            <v>117100.15648999999</v>
          </cell>
          <cell r="N285">
            <v>0</v>
          </cell>
          <cell r="O285">
            <v>0</v>
          </cell>
          <cell r="P285">
            <v>0</v>
          </cell>
        </row>
        <row r="286">
          <cell r="A286" t="str">
            <v>Bourdeau, Michele (Miki)</v>
          </cell>
          <cell r="B286" t="str">
            <v>Sponsor Marketing</v>
          </cell>
          <cell r="C286" t="str">
            <v>Admin</v>
          </cell>
          <cell r="D286" t="str">
            <v>Admin</v>
          </cell>
          <cell r="E286">
            <v>0</v>
          </cell>
          <cell r="F286" t="str">
            <v>Headcount - Administration</v>
          </cell>
          <cell r="G286" t="str">
            <v>Enabling</v>
          </cell>
          <cell r="H286" t="str">
            <v>Sponsor</v>
          </cell>
          <cell r="I286" t="str">
            <v>Marketing</v>
          </cell>
          <cell r="J286" t="str">
            <v>SF</v>
          </cell>
          <cell r="K286" t="str">
            <v>Marketing</v>
          </cell>
          <cell r="L286">
            <v>1</v>
          </cell>
          <cell r="M286">
            <v>79999.997600000002</v>
          </cell>
          <cell r="N286">
            <v>0</v>
          </cell>
          <cell r="O286">
            <v>0</v>
          </cell>
          <cell r="P286">
            <v>0</v>
          </cell>
        </row>
        <row r="287">
          <cell r="A287" t="str">
            <v>Lobley, Robert (Bob)</v>
          </cell>
          <cell r="B287" t="str">
            <v>Sponsor Marketing</v>
          </cell>
          <cell r="C287" t="str">
            <v>Marketing Re-Org</v>
          </cell>
          <cell r="D287" t="str">
            <v>Access GE</v>
          </cell>
          <cell r="E287">
            <v>0</v>
          </cell>
          <cell r="F287" t="str">
            <v>Headcount - Marketing</v>
          </cell>
          <cell r="G287" t="str">
            <v>Enabling</v>
          </cell>
          <cell r="H287" t="str">
            <v>Sponsor</v>
          </cell>
          <cell r="I287" t="str">
            <v>Marketing</v>
          </cell>
          <cell r="J287" t="str">
            <v>SF</v>
          </cell>
          <cell r="K287" t="str">
            <v>Marketing</v>
          </cell>
          <cell r="L287">
            <v>1</v>
          </cell>
          <cell r="M287">
            <v>198300</v>
          </cell>
          <cell r="N287">
            <v>29745</v>
          </cell>
          <cell r="O287">
            <v>0</v>
          </cell>
          <cell r="P287">
            <v>0</v>
          </cell>
        </row>
        <row r="288">
          <cell r="A288" t="str">
            <v>LaChapelle, Michael L (Mike)</v>
          </cell>
          <cell r="B288" t="str">
            <v>Sponsor Marketing</v>
          </cell>
          <cell r="C288" t="str">
            <v>Marketing Re-Org</v>
          </cell>
          <cell r="D288" t="str">
            <v>Access GE</v>
          </cell>
          <cell r="E288">
            <v>0</v>
          </cell>
          <cell r="F288" t="str">
            <v>Headcount - Marketing</v>
          </cell>
          <cell r="G288" t="str">
            <v>Enabling</v>
          </cell>
          <cell r="H288" t="str">
            <v>Sponsor</v>
          </cell>
          <cell r="I288" t="str">
            <v>Marketing</v>
          </cell>
          <cell r="J288" t="str">
            <v>SF</v>
          </cell>
          <cell r="K288" t="str">
            <v>Marketing</v>
          </cell>
          <cell r="L288">
            <v>1</v>
          </cell>
          <cell r="M288">
            <v>209900</v>
          </cell>
          <cell r="N288">
            <v>31485</v>
          </cell>
          <cell r="O288">
            <v>0</v>
          </cell>
          <cell r="P288">
            <v>0</v>
          </cell>
        </row>
        <row r="289">
          <cell r="A289" t="str">
            <v>Potts, Brian David</v>
          </cell>
          <cell r="B289" t="str">
            <v>Sponsor Marketing</v>
          </cell>
          <cell r="C289" t="str">
            <v>Marketing Re-Org</v>
          </cell>
          <cell r="D289" t="str">
            <v>Access GE</v>
          </cell>
          <cell r="E289">
            <v>0</v>
          </cell>
          <cell r="F289" t="str">
            <v>Headcount - Marketing</v>
          </cell>
          <cell r="G289" t="str">
            <v>Enabling</v>
          </cell>
          <cell r="H289" t="str">
            <v>Sponsor</v>
          </cell>
          <cell r="I289" t="str">
            <v>Marketing</v>
          </cell>
          <cell r="J289" t="str">
            <v>SF</v>
          </cell>
          <cell r="K289" t="str">
            <v>Marketing</v>
          </cell>
          <cell r="L289">
            <v>1</v>
          </cell>
          <cell r="M289">
            <v>198000</v>
          </cell>
          <cell r="N289">
            <v>29700</v>
          </cell>
          <cell r="O289">
            <v>0</v>
          </cell>
          <cell r="P289">
            <v>0</v>
          </cell>
        </row>
        <row r="290">
          <cell r="A290" t="str">
            <v>Madden, Lisa</v>
          </cell>
          <cell r="B290" t="str">
            <v>Sponsor Marketing</v>
          </cell>
          <cell r="C290" t="str">
            <v>CMO</v>
          </cell>
          <cell r="D290" t="str">
            <v>CMO</v>
          </cell>
          <cell r="E290">
            <v>0</v>
          </cell>
          <cell r="F290" t="str">
            <v>Headcount - Marketing</v>
          </cell>
          <cell r="G290" t="str">
            <v>Enabling</v>
          </cell>
          <cell r="H290" t="str">
            <v>Sponsor</v>
          </cell>
          <cell r="I290" t="str">
            <v>Marketing</v>
          </cell>
          <cell r="J290" t="str">
            <v>SF</v>
          </cell>
          <cell r="K290" t="str">
            <v>Marketing</v>
          </cell>
          <cell r="L290">
            <v>1</v>
          </cell>
          <cell r="M290">
            <v>267500</v>
          </cell>
          <cell r="N290">
            <v>0</v>
          </cell>
          <cell r="O290">
            <v>0</v>
          </cell>
          <cell r="P290">
            <v>69850</v>
          </cell>
        </row>
        <row r="291">
          <cell r="A291" t="str">
            <v>Serkowski, Joanna (Joanna)</v>
          </cell>
          <cell r="B291" t="str">
            <v>Sponsor Marketing</v>
          </cell>
          <cell r="C291" t="str">
            <v>Marketing Re-Org</v>
          </cell>
          <cell r="D291" t="str">
            <v>Access GE</v>
          </cell>
          <cell r="E291">
            <v>0</v>
          </cell>
          <cell r="F291" t="str">
            <v>Headcount - Marketing</v>
          </cell>
          <cell r="G291" t="str">
            <v>Enabling</v>
          </cell>
          <cell r="H291" t="str">
            <v>Sponsor</v>
          </cell>
          <cell r="I291" t="str">
            <v>Marketing</v>
          </cell>
          <cell r="J291" t="str">
            <v>SF</v>
          </cell>
          <cell r="K291" t="str">
            <v>Marketing</v>
          </cell>
          <cell r="L291">
            <v>1</v>
          </cell>
          <cell r="M291">
            <v>207700</v>
          </cell>
          <cell r="N291">
            <v>31155</v>
          </cell>
          <cell r="O291">
            <v>0</v>
          </cell>
          <cell r="P291">
            <v>0</v>
          </cell>
        </row>
        <row r="292">
          <cell r="A292" t="str">
            <v>Morton, Robert R (Bob)</v>
          </cell>
          <cell r="B292" t="str">
            <v>Sponsor Marketing</v>
          </cell>
          <cell r="C292" t="str">
            <v>Marketing Re-Org</v>
          </cell>
          <cell r="D292" t="str">
            <v>Access GE</v>
          </cell>
          <cell r="E292">
            <v>0</v>
          </cell>
          <cell r="F292" t="str">
            <v>Headcount - Marketing</v>
          </cell>
          <cell r="G292" t="str">
            <v>Enabling</v>
          </cell>
          <cell r="H292" t="str">
            <v>Sponsor</v>
          </cell>
          <cell r="I292" t="str">
            <v>Marketing</v>
          </cell>
          <cell r="J292" t="str">
            <v>SF</v>
          </cell>
          <cell r="K292" t="str">
            <v>Marketing</v>
          </cell>
          <cell r="L292">
            <v>1</v>
          </cell>
          <cell r="M292">
            <v>240700</v>
          </cell>
          <cell r="N292">
            <v>36105</v>
          </cell>
          <cell r="O292">
            <v>0</v>
          </cell>
          <cell r="P292">
            <v>0</v>
          </cell>
        </row>
        <row r="293">
          <cell r="A293" t="str">
            <v>Meeker, Steve</v>
          </cell>
          <cell r="B293" t="str">
            <v>Sponsor Marketing</v>
          </cell>
          <cell r="C293" t="str">
            <v>SVP</v>
          </cell>
          <cell r="D293" t="str">
            <v>Marketing</v>
          </cell>
          <cell r="E293">
            <v>0</v>
          </cell>
          <cell r="F293" t="str">
            <v>Headcount - Marketing</v>
          </cell>
          <cell r="G293" t="str">
            <v>Enabling</v>
          </cell>
          <cell r="H293" t="str">
            <v>Sponsor</v>
          </cell>
          <cell r="I293" t="str">
            <v>Marketing</v>
          </cell>
          <cell r="J293" t="str">
            <v>SF</v>
          </cell>
          <cell r="K293" t="str">
            <v>Marketing</v>
          </cell>
          <cell r="L293">
            <v>1</v>
          </cell>
          <cell r="M293">
            <v>299000</v>
          </cell>
          <cell r="N293">
            <v>44850</v>
          </cell>
          <cell r="O293">
            <v>0</v>
          </cell>
          <cell r="P293">
            <v>0</v>
          </cell>
        </row>
        <row r="294">
          <cell r="A294" t="str">
            <v>Kuntze, Mark L (Mark)</v>
          </cell>
          <cell r="B294" t="str">
            <v>Sponsor Marketing</v>
          </cell>
          <cell r="C294" t="str">
            <v>Marketing Re-Org</v>
          </cell>
          <cell r="D294" t="str">
            <v>Marketing</v>
          </cell>
          <cell r="E294">
            <v>0</v>
          </cell>
          <cell r="F294" t="str">
            <v>Headcount - Marketing</v>
          </cell>
          <cell r="G294" t="str">
            <v>Enabling</v>
          </cell>
          <cell r="H294" t="str">
            <v>Sponsor</v>
          </cell>
          <cell r="I294" t="str">
            <v>Marketing</v>
          </cell>
          <cell r="J294" t="str">
            <v>SF</v>
          </cell>
          <cell r="K294" t="str">
            <v>Marketing</v>
          </cell>
          <cell r="L294">
            <v>1</v>
          </cell>
          <cell r="M294">
            <v>210000</v>
          </cell>
          <cell r="N294">
            <v>31500</v>
          </cell>
          <cell r="O294">
            <v>0</v>
          </cell>
          <cell r="P294">
            <v>0</v>
          </cell>
        </row>
        <row r="295">
          <cell r="A295" t="str">
            <v>Dhingra, Vikas (Vik)</v>
          </cell>
          <cell r="B295" t="str">
            <v>Sponsor Marketing</v>
          </cell>
          <cell r="C295" t="str">
            <v>Comm. Leader</v>
          </cell>
          <cell r="D295" t="str">
            <v>Marketing</v>
          </cell>
          <cell r="E295">
            <v>0</v>
          </cell>
          <cell r="F295" t="str">
            <v>Headcount - Marketing</v>
          </cell>
          <cell r="G295" t="str">
            <v>Enabling</v>
          </cell>
          <cell r="H295" t="str">
            <v>Sponsor</v>
          </cell>
          <cell r="I295" t="str">
            <v>Marketing</v>
          </cell>
          <cell r="J295" t="str">
            <v>SF</v>
          </cell>
          <cell r="K295" t="str">
            <v>Marketing</v>
          </cell>
          <cell r="L295">
            <v>1</v>
          </cell>
          <cell r="M295">
            <v>203000</v>
          </cell>
          <cell r="N295">
            <v>30450</v>
          </cell>
          <cell r="O295">
            <v>0</v>
          </cell>
          <cell r="P295">
            <v>0</v>
          </cell>
        </row>
        <row r="296">
          <cell r="A296" t="str">
            <v>Bevacqua, Elizabeth</v>
          </cell>
          <cell r="B296" t="str">
            <v>Sponsor Marketing</v>
          </cell>
          <cell r="C296" t="str">
            <v>Marketing Re-Org</v>
          </cell>
          <cell r="D296" t="str">
            <v>Marketing</v>
          </cell>
          <cell r="E296">
            <v>0</v>
          </cell>
          <cell r="F296" t="str">
            <v>Headcount - Marketing</v>
          </cell>
          <cell r="G296" t="str">
            <v>Enabling</v>
          </cell>
          <cell r="H296" t="str">
            <v>Sponsor</v>
          </cell>
          <cell r="I296" t="str">
            <v>Marketing</v>
          </cell>
          <cell r="J296" t="str">
            <v>SF</v>
          </cell>
          <cell r="K296" t="str">
            <v>Marketing</v>
          </cell>
          <cell r="L296">
            <v>1</v>
          </cell>
          <cell r="M296">
            <v>169000</v>
          </cell>
          <cell r="N296">
            <v>25350</v>
          </cell>
          <cell r="O296">
            <v>0</v>
          </cell>
          <cell r="P296">
            <v>0</v>
          </cell>
        </row>
        <row r="297">
          <cell r="A297" t="str">
            <v>Rio, Jessica M</v>
          </cell>
          <cell r="B297" t="str">
            <v>Sponsor Marketing</v>
          </cell>
          <cell r="C297" t="str">
            <v>Manager</v>
          </cell>
          <cell r="D297" t="str">
            <v>Marketing</v>
          </cell>
          <cell r="E297">
            <v>0</v>
          </cell>
          <cell r="F297" t="str">
            <v>Headcount - Marketing</v>
          </cell>
          <cell r="G297" t="str">
            <v>Enabling</v>
          </cell>
          <cell r="H297" t="str">
            <v>Sponsor</v>
          </cell>
          <cell r="I297" t="str">
            <v>Marketing</v>
          </cell>
          <cell r="J297" t="str">
            <v>SF</v>
          </cell>
          <cell r="K297" t="str">
            <v>Marketing</v>
          </cell>
          <cell r="L297">
            <v>1</v>
          </cell>
          <cell r="M297">
            <v>110500</v>
          </cell>
          <cell r="N297">
            <v>16575</v>
          </cell>
          <cell r="O297">
            <v>0</v>
          </cell>
          <cell r="P297">
            <v>0</v>
          </cell>
        </row>
        <row r="298">
          <cell r="A298" t="str">
            <v>Tarpey, Catherine M (Katie)</v>
          </cell>
          <cell r="B298" t="str">
            <v>Sponsor Marketing</v>
          </cell>
          <cell r="C298" t="str">
            <v>Comm. Leader</v>
          </cell>
          <cell r="D298" t="str">
            <v>Marketing</v>
          </cell>
          <cell r="E298">
            <v>0</v>
          </cell>
          <cell r="F298" t="str">
            <v>Headcount - Marketing</v>
          </cell>
          <cell r="G298" t="str">
            <v>Enabling</v>
          </cell>
          <cell r="H298" t="str">
            <v>Sponsor</v>
          </cell>
          <cell r="I298" t="str">
            <v>Marketing</v>
          </cell>
          <cell r="J298" t="str">
            <v>SF</v>
          </cell>
          <cell r="K298" t="str">
            <v>Marketing</v>
          </cell>
          <cell r="L298">
            <v>1</v>
          </cell>
          <cell r="M298">
            <v>83400</v>
          </cell>
          <cell r="N298">
            <v>8340</v>
          </cell>
          <cell r="O298">
            <v>0</v>
          </cell>
          <cell r="P298">
            <v>0</v>
          </cell>
        </row>
        <row r="299">
          <cell r="A299" t="str">
            <v>Wharton, Carol Ann</v>
          </cell>
          <cell r="B299" t="str">
            <v>Sponsor Marketing</v>
          </cell>
          <cell r="C299" t="str">
            <v>Comm. Leader</v>
          </cell>
          <cell r="D299" t="str">
            <v>Marketing</v>
          </cell>
          <cell r="E299">
            <v>0</v>
          </cell>
          <cell r="F299" t="str">
            <v>Headcount - Marketing</v>
          </cell>
          <cell r="G299" t="str">
            <v>Enabling</v>
          </cell>
          <cell r="H299" t="str">
            <v>Sponsor</v>
          </cell>
          <cell r="I299" t="str">
            <v>Marketing</v>
          </cell>
          <cell r="J299" t="str">
            <v>SF</v>
          </cell>
          <cell r="K299" t="str">
            <v>Marketing</v>
          </cell>
          <cell r="L299">
            <v>1</v>
          </cell>
          <cell r="M299">
            <v>190000</v>
          </cell>
          <cell r="N299">
            <v>28500</v>
          </cell>
          <cell r="O299">
            <v>0</v>
          </cell>
          <cell r="P299">
            <v>0</v>
          </cell>
        </row>
        <row r="300">
          <cell r="A300" t="str">
            <v>Abramovitz, Ben</v>
          </cell>
          <cell r="B300" t="str">
            <v>Sponsor Marketing</v>
          </cell>
          <cell r="C300" t="str">
            <v>Marketing Re-Org</v>
          </cell>
          <cell r="D300" t="str">
            <v>Marketing</v>
          </cell>
          <cell r="E300">
            <v>0</v>
          </cell>
          <cell r="F300" t="str">
            <v>Headcount - Marketing</v>
          </cell>
          <cell r="G300" t="str">
            <v>Enabling</v>
          </cell>
          <cell r="H300" t="str">
            <v>Sponsor</v>
          </cell>
          <cell r="I300" t="str">
            <v>Marketing</v>
          </cell>
          <cell r="J300" t="str">
            <v>SF</v>
          </cell>
          <cell r="K300" t="str">
            <v>Marketing</v>
          </cell>
          <cell r="L300">
            <v>1</v>
          </cell>
          <cell r="M300">
            <v>169500</v>
          </cell>
          <cell r="N300">
            <v>25425</v>
          </cell>
          <cell r="O300">
            <v>0</v>
          </cell>
          <cell r="P300">
            <v>0</v>
          </cell>
        </row>
        <row r="301">
          <cell r="A301" t="str">
            <v>Abrams, Alexandra (Ally)</v>
          </cell>
          <cell r="B301" t="str">
            <v>Sponsor Marketing</v>
          </cell>
          <cell r="C301" t="str">
            <v>Manager</v>
          </cell>
          <cell r="D301" t="str">
            <v>Marketing</v>
          </cell>
          <cell r="E301">
            <v>0</v>
          </cell>
          <cell r="F301" t="str">
            <v>Headcount - Marketing</v>
          </cell>
          <cell r="G301" t="str">
            <v>Enabling</v>
          </cell>
          <cell r="H301" t="str">
            <v>Sponsor</v>
          </cell>
          <cell r="I301" t="str">
            <v>Marketing</v>
          </cell>
          <cell r="J301" t="str">
            <v>SF</v>
          </cell>
          <cell r="K301" t="str">
            <v>Marketing</v>
          </cell>
          <cell r="L301">
            <v>1</v>
          </cell>
          <cell r="M301">
            <v>68000</v>
          </cell>
          <cell r="N301">
            <v>10200</v>
          </cell>
          <cell r="O301">
            <v>0</v>
          </cell>
          <cell r="P301">
            <v>0</v>
          </cell>
        </row>
        <row r="302">
          <cell r="A302" t="str">
            <v>Beaudoin, Richard</v>
          </cell>
          <cell r="B302" t="str">
            <v>Sponsor Cap Mkts</v>
          </cell>
          <cell r="C302" t="str">
            <v>MD</v>
          </cell>
          <cell r="D302" t="str">
            <v>Cap Mkts</v>
          </cell>
          <cell r="E302">
            <v>0</v>
          </cell>
          <cell r="F302" t="str">
            <v>Headcount - Other Front-End</v>
          </cell>
          <cell r="G302" t="str">
            <v>Front End</v>
          </cell>
          <cell r="H302" t="str">
            <v>Sponsor</v>
          </cell>
          <cell r="I302" t="str">
            <v>Cap Markets</v>
          </cell>
          <cell r="J302" t="str">
            <v>SF</v>
          </cell>
          <cell r="K302" t="str">
            <v>Cap Markets</v>
          </cell>
          <cell r="L302">
            <v>1</v>
          </cell>
          <cell r="M302">
            <v>432000</v>
          </cell>
          <cell r="N302">
            <v>388800</v>
          </cell>
          <cell r="O302">
            <v>0</v>
          </cell>
          <cell r="P302">
            <v>0</v>
          </cell>
        </row>
        <row r="303">
          <cell r="A303" t="str">
            <v>Ziemer, Brian W</v>
          </cell>
          <cell r="B303" t="str">
            <v>Sponsor Cap Mkts</v>
          </cell>
          <cell r="C303" t="str">
            <v>AVP</v>
          </cell>
          <cell r="D303" t="str">
            <v>Cap Mkts</v>
          </cell>
          <cell r="E303">
            <v>0</v>
          </cell>
          <cell r="F303" t="str">
            <v>Headcount - Other Front-End</v>
          </cell>
          <cell r="G303" t="str">
            <v>Front End</v>
          </cell>
          <cell r="H303" t="str">
            <v>Sponsor</v>
          </cell>
          <cell r="I303" t="str">
            <v>Cap Markets</v>
          </cell>
          <cell r="J303" t="str">
            <v>SF</v>
          </cell>
          <cell r="K303" t="str">
            <v>Cap Markets</v>
          </cell>
          <cell r="L303">
            <v>1</v>
          </cell>
          <cell r="M303">
            <v>139100</v>
          </cell>
          <cell r="N303">
            <v>48685</v>
          </cell>
          <cell r="O303">
            <v>0</v>
          </cell>
          <cell r="P303">
            <v>0</v>
          </cell>
        </row>
        <row r="304">
          <cell r="A304" t="str">
            <v>Shah, Ishank</v>
          </cell>
          <cell r="B304" t="str">
            <v>Sponsor Cap Mkts</v>
          </cell>
          <cell r="C304" t="str">
            <v>AVP</v>
          </cell>
          <cell r="D304" t="str">
            <v>Cap Mkts</v>
          </cell>
          <cell r="E304">
            <v>0</v>
          </cell>
          <cell r="F304" t="str">
            <v>Headcount - Other Front-End</v>
          </cell>
          <cell r="G304" t="str">
            <v>Front End</v>
          </cell>
          <cell r="H304" t="str">
            <v>Sponsor</v>
          </cell>
          <cell r="I304" t="str">
            <v>Cap Markets</v>
          </cell>
          <cell r="J304" t="str">
            <v>SF</v>
          </cell>
          <cell r="K304" t="str">
            <v>Cap Markets</v>
          </cell>
          <cell r="L304">
            <v>1</v>
          </cell>
          <cell r="M304">
            <v>150000</v>
          </cell>
          <cell r="N304">
            <v>75000</v>
          </cell>
          <cell r="O304">
            <v>0</v>
          </cell>
          <cell r="P304">
            <v>0</v>
          </cell>
        </row>
        <row r="305">
          <cell r="A305" t="str">
            <v>Tam, Charlie</v>
          </cell>
          <cell r="B305" t="str">
            <v>Sponsor Cap Mkts</v>
          </cell>
          <cell r="C305" t="str">
            <v>Assoc</v>
          </cell>
          <cell r="D305" t="str">
            <v>Cap Mkts</v>
          </cell>
          <cell r="E305">
            <v>0</v>
          </cell>
          <cell r="F305" t="str">
            <v>Headcount - Other Front-End</v>
          </cell>
          <cell r="G305" t="str">
            <v>Front End</v>
          </cell>
          <cell r="H305" t="str">
            <v>Sponsor</v>
          </cell>
          <cell r="I305" t="str">
            <v>Cap Markets</v>
          </cell>
          <cell r="J305" t="str">
            <v>SF</v>
          </cell>
          <cell r="K305" t="str">
            <v>Cap Markets</v>
          </cell>
          <cell r="L305">
            <v>1</v>
          </cell>
          <cell r="M305">
            <v>145000</v>
          </cell>
          <cell r="N305">
            <v>50750</v>
          </cell>
          <cell r="O305">
            <v>0</v>
          </cell>
          <cell r="P305">
            <v>0</v>
          </cell>
        </row>
        <row r="306">
          <cell r="A306" t="str">
            <v>Williams, Josephine M</v>
          </cell>
          <cell r="B306" t="str">
            <v>Sponsor Cap Mkts</v>
          </cell>
          <cell r="C306" t="str">
            <v>Admin</v>
          </cell>
          <cell r="D306" t="str">
            <v>Admin</v>
          </cell>
          <cell r="E306">
            <v>0</v>
          </cell>
          <cell r="F306" t="str">
            <v>Headcount - Other Front-End</v>
          </cell>
          <cell r="G306" t="str">
            <v>Front End</v>
          </cell>
          <cell r="H306" t="str">
            <v>Sponsor</v>
          </cell>
          <cell r="I306" t="str">
            <v>Cap Markets</v>
          </cell>
          <cell r="J306" t="str">
            <v>SF</v>
          </cell>
          <cell r="K306" t="str">
            <v>Cap Markets</v>
          </cell>
          <cell r="L306">
            <v>1</v>
          </cell>
          <cell r="M306">
            <v>80000.002819999994</v>
          </cell>
          <cell r="N306">
            <v>0</v>
          </cell>
          <cell r="O306">
            <v>0</v>
          </cell>
          <cell r="P306">
            <v>0</v>
          </cell>
        </row>
        <row r="307">
          <cell r="A307" t="str">
            <v>Kimberly, Jeffrey</v>
          </cell>
          <cell r="B307" t="str">
            <v>Sponsor Cap Mkts</v>
          </cell>
          <cell r="C307" t="str">
            <v>VP</v>
          </cell>
          <cell r="D307" t="str">
            <v>Cap Mkts</v>
          </cell>
          <cell r="E307">
            <v>0</v>
          </cell>
          <cell r="F307" t="str">
            <v>Headcount - Other Front-End</v>
          </cell>
          <cell r="G307" t="str">
            <v>Front End</v>
          </cell>
          <cell r="H307" t="str">
            <v>Sponsor</v>
          </cell>
          <cell r="I307" t="str">
            <v>Cap Markets</v>
          </cell>
          <cell r="J307" t="str">
            <v>SF</v>
          </cell>
          <cell r="K307" t="str">
            <v>Cap Markets</v>
          </cell>
          <cell r="L307">
            <v>1</v>
          </cell>
          <cell r="M307">
            <v>164800</v>
          </cell>
          <cell r="N307">
            <v>123600</v>
          </cell>
          <cell r="O307">
            <v>0</v>
          </cell>
          <cell r="P307">
            <v>0</v>
          </cell>
        </row>
        <row r="308">
          <cell r="A308" t="str">
            <v>Ellsworth, Garrett C</v>
          </cell>
          <cell r="B308" t="str">
            <v>Sponsor Cap Mkts</v>
          </cell>
          <cell r="C308" t="str">
            <v>SVP</v>
          </cell>
          <cell r="D308" t="str">
            <v>Cap Mkts</v>
          </cell>
          <cell r="E308">
            <v>0</v>
          </cell>
          <cell r="F308" t="str">
            <v>Headcount - Other Front-End</v>
          </cell>
          <cell r="G308" t="str">
            <v>Front End</v>
          </cell>
          <cell r="H308" t="str">
            <v>Sponsor</v>
          </cell>
          <cell r="I308" t="str">
            <v>Cap Markets</v>
          </cell>
          <cell r="J308" t="str">
            <v>SF</v>
          </cell>
          <cell r="K308" t="str">
            <v>Cap Markets</v>
          </cell>
          <cell r="L308">
            <v>1</v>
          </cell>
          <cell r="M308">
            <v>281500</v>
          </cell>
          <cell r="N308">
            <v>253350</v>
          </cell>
          <cell r="O308">
            <v>0</v>
          </cell>
          <cell r="P308">
            <v>0</v>
          </cell>
        </row>
        <row r="309">
          <cell r="A309" t="str">
            <v>Gurwit, Martha</v>
          </cell>
          <cell r="B309" t="str">
            <v>Sponsor Cap Mkts</v>
          </cell>
          <cell r="C309" t="str">
            <v>MD</v>
          </cell>
          <cell r="D309" t="str">
            <v>Cap Mkts</v>
          </cell>
          <cell r="E309">
            <v>0</v>
          </cell>
          <cell r="F309" t="str">
            <v>Headcount - Other Front-End</v>
          </cell>
          <cell r="G309" t="str">
            <v>Front End</v>
          </cell>
          <cell r="H309" t="str">
            <v>Sponsor</v>
          </cell>
          <cell r="I309" t="str">
            <v>Cap Markets</v>
          </cell>
          <cell r="J309" t="str">
            <v>SF</v>
          </cell>
          <cell r="K309" t="str">
            <v>Cap Markets</v>
          </cell>
          <cell r="L309">
            <v>1</v>
          </cell>
          <cell r="M309">
            <v>418300</v>
          </cell>
          <cell r="N309">
            <v>376470</v>
          </cell>
          <cell r="O309">
            <v>0</v>
          </cell>
          <cell r="P309">
            <v>0</v>
          </cell>
        </row>
        <row r="310">
          <cell r="A310" t="str">
            <v>Lyness, James M (Matthew)</v>
          </cell>
          <cell r="B310" t="str">
            <v>Sponsor Cap Mkts</v>
          </cell>
          <cell r="C310" t="str">
            <v>SMD</v>
          </cell>
          <cell r="D310" t="str">
            <v>Cap Mkts</v>
          </cell>
          <cell r="E310">
            <v>0</v>
          </cell>
          <cell r="F310" t="str">
            <v>Headcount - Other Front-End</v>
          </cell>
          <cell r="G310" t="str">
            <v>Front End</v>
          </cell>
          <cell r="H310" t="str">
            <v>Sponsor</v>
          </cell>
          <cell r="I310" t="str">
            <v>Cap Markets</v>
          </cell>
          <cell r="J310" t="str">
            <v>SF</v>
          </cell>
          <cell r="K310" t="str">
            <v>Cap Markets</v>
          </cell>
          <cell r="L310">
            <v>1</v>
          </cell>
          <cell r="M310">
            <v>430800</v>
          </cell>
          <cell r="N310">
            <v>0</v>
          </cell>
          <cell r="O310">
            <v>0</v>
          </cell>
          <cell r="P310">
            <v>1139600</v>
          </cell>
        </row>
        <row r="311">
          <cell r="A311" t="str">
            <v>Chu, BoMee K</v>
          </cell>
          <cell r="B311" t="str">
            <v>Sponsor Cap Mkts</v>
          </cell>
          <cell r="C311" t="str">
            <v>AVP</v>
          </cell>
          <cell r="D311" t="str">
            <v>Cap Mkts</v>
          </cell>
          <cell r="E311">
            <v>0</v>
          </cell>
          <cell r="F311" t="str">
            <v>Headcount - Other Front-End</v>
          </cell>
          <cell r="G311" t="str">
            <v>Front End</v>
          </cell>
          <cell r="H311" t="str">
            <v>Sponsor</v>
          </cell>
          <cell r="I311" t="str">
            <v>Cap Markets</v>
          </cell>
          <cell r="J311" t="str">
            <v>SF</v>
          </cell>
          <cell r="K311" t="str">
            <v>Cap Markets</v>
          </cell>
          <cell r="L311">
            <v>1</v>
          </cell>
          <cell r="M311">
            <v>148700</v>
          </cell>
          <cell r="N311">
            <v>74350</v>
          </cell>
          <cell r="O311">
            <v>0</v>
          </cell>
          <cell r="P311">
            <v>0</v>
          </cell>
        </row>
        <row r="312">
          <cell r="A312" t="str">
            <v>Levin, Ashley Brett</v>
          </cell>
          <cell r="B312" t="str">
            <v>Sponsor Cap Mkts</v>
          </cell>
          <cell r="C312" t="str">
            <v>Assoc</v>
          </cell>
          <cell r="D312" t="str">
            <v>Cap Mkts</v>
          </cell>
          <cell r="E312">
            <v>0</v>
          </cell>
          <cell r="F312" t="str">
            <v>Headcount - Other Front-End</v>
          </cell>
          <cell r="G312" t="str">
            <v>Front End</v>
          </cell>
          <cell r="H312" t="str">
            <v>Sponsor</v>
          </cell>
          <cell r="I312" t="str">
            <v>Cap Markets</v>
          </cell>
          <cell r="J312" t="str">
            <v>SF</v>
          </cell>
          <cell r="K312" t="str">
            <v>Cap Markets</v>
          </cell>
          <cell r="L312">
            <v>1</v>
          </cell>
          <cell r="M312">
            <v>132500</v>
          </cell>
          <cell r="N312">
            <v>46375</v>
          </cell>
          <cell r="O312">
            <v>0</v>
          </cell>
          <cell r="P312">
            <v>0</v>
          </cell>
        </row>
        <row r="313">
          <cell r="A313" t="str">
            <v>Dattilo, Isa</v>
          </cell>
          <cell r="B313" t="str">
            <v>Sponsor Cap Mkts</v>
          </cell>
          <cell r="C313" t="str">
            <v>AVP</v>
          </cell>
          <cell r="D313" t="str">
            <v>Cap Mkts</v>
          </cell>
          <cell r="E313">
            <v>0</v>
          </cell>
          <cell r="F313" t="str">
            <v>Headcount - Other Front-End</v>
          </cell>
          <cell r="G313" t="str">
            <v>Front End</v>
          </cell>
          <cell r="H313" t="str">
            <v>Sponsor</v>
          </cell>
          <cell r="I313" t="str">
            <v>Cap Markets</v>
          </cell>
          <cell r="J313" t="str">
            <v>SF</v>
          </cell>
          <cell r="K313" t="str">
            <v>Cap Markets</v>
          </cell>
          <cell r="L313">
            <v>1</v>
          </cell>
          <cell r="M313">
            <v>148400</v>
          </cell>
          <cell r="N313">
            <v>74200</v>
          </cell>
          <cell r="O313">
            <v>0</v>
          </cell>
          <cell r="P313">
            <v>0</v>
          </cell>
        </row>
        <row r="314">
          <cell r="A314" t="str">
            <v>Autorino, Glenn (Assessed)</v>
          </cell>
          <cell r="B314" t="str">
            <v>Sponsor Cap Mkts</v>
          </cell>
          <cell r="C314" t="str">
            <v>SMD</v>
          </cell>
          <cell r="D314" t="str">
            <v>Cap Mkts</v>
          </cell>
          <cell r="E314">
            <v>0</v>
          </cell>
          <cell r="F314" t="str">
            <v>Cap Mkts Allocated</v>
          </cell>
          <cell r="G314" t="str">
            <v>Front End</v>
          </cell>
          <cell r="H314" t="str">
            <v>Sponsor</v>
          </cell>
          <cell r="I314" t="str">
            <v>Cap Markets</v>
          </cell>
          <cell r="J314" t="str">
            <v>SF</v>
          </cell>
          <cell r="K314" t="str">
            <v>Cap Markets</v>
          </cell>
          <cell r="L314">
            <v>1E-4</v>
          </cell>
          <cell r="M314">
            <v>75000</v>
          </cell>
          <cell r="N314">
            <v>0</v>
          </cell>
          <cell r="O314">
            <v>0</v>
          </cell>
          <cell r="P314">
            <v>25000</v>
          </cell>
        </row>
        <row r="315">
          <cell r="A315" t="str">
            <v>Kidd, Gary (Assessed)</v>
          </cell>
          <cell r="B315" t="str">
            <v>Sponsor Cap Mkts</v>
          </cell>
          <cell r="C315" t="str">
            <v>SVP</v>
          </cell>
          <cell r="D315" t="str">
            <v>Cap Mkts</v>
          </cell>
          <cell r="E315">
            <v>0</v>
          </cell>
          <cell r="F315" t="str">
            <v>Cap Mkts Allocated</v>
          </cell>
          <cell r="G315" t="str">
            <v>Front End</v>
          </cell>
          <cell r="H315" t="str">
            <v>Sponsor</v>
          </cell>
          <cell r="I315" t="str">
            <v>Cap Markets</v>
          </cell>
          <cell r="J315" t="str">
            <v>SF</v>
          </cell>
          <cell r="K315" t="str">
            <v>Cap Markets</v>
          </cell>
          <cell r="L315">
            <v>1E-4</v>
          </cell>
          <cell r="M315">
            <v>75000</v>
          </cell>
          <cell r="N315">
            <v>25000</v>
          </cell>
          <cell r="O315">
            <v>0</v>
          </cell>
          <cell r="P315">
            <v>0</v>
          </cell>
        </row>
        <row r="316">
          <cell r="A316" t="str">
            <v>Morphis, James (Assessed)</v>
          </cell>
          <cell r="B316" t="str">
            <v>Sponsor Cap Mkts</v>
          </cell>
          <cell r="C316" t="str">
            <v>AVP</v>
          </cell>
          <cell r="D316" t="str">
            <v>Cap Mkts</v>
          </cell>
          <cell r="E316">
            <v>0</v>
          </cell>
          <cell r="F316" t="str">
            <v>Cap Mkts Allocated</v>
          </cell>
          <cell r="G316" t="str">
            <v>Front End</v>
          </cell>
          <cell r="H316" t="str">
            <v>Sponsor</v>
          </cell>
          <cell r="I316" t="str">
            <v>Cap Markets</v>
          </cell>
          <cell r="J316" t="str">
            <v>SF</v>
          </cell>
          <cell r="K316" t="str">
            <v>Cap Markets</v>
          </cell>
          <cell r="L316">
            <v>1E-4</v>
          </cell>
          <cell r="M316">
            <v>75000</v>
          </cell>
          <cell r="N316">
            <v>25000</v>
          </cell>
          <cell r="O316">
            <v>0</v>
          </cell>
          <cell r="P316">
            <v>0</v>
          </cell>
        </row>
        <row r="317">
          <cell r="A317" t="str">
            <v>Corsi, Jason (Assessed)</v>
          </cell>
          <cell r="B317" t="str">
            <v>Sponsor Cap Mkts</v>
          </cell>
          <cell r="C317" t="str">
            <v>VP</v>
          </cell>
          <cell r="D317" t="str">
            <v>Cap Mkts</v>
          </cell>
          <cell r="E317">
            <v>0</v>
          </cell>
          <cell r="F317" t="str">
            <v>Cap Mkts Allocated</v>
          </cell>
          <cell r="G317" t="str">
            <v>Front End</v>
          </cell>
          <cell r="H317" t="str">
            <v>Sponsor</v>
          </cell>
          <cell r="I317" t="str">
            <v>Cap Markets</v>
          </cell>
          <cell r="J317" t="str">
            <v>SF</v>
          </cell>
          <cell r="K317" t="str">
            <v>Cap Markets</v>
          </cell>
          <cell r="L317">
            <v>1E-4</v>
          </cell>
          <cell r="M317">
            <v>75000</v>
          </cell>
          <cell r="N317">
            <v>25000</v>
          </cell>
          <cell r="O317">
            <v>0</v>
          </cell>
          <cell r="P317">
            <v>0</v>
          </cell>
        </row>
        <row r="318">
          <cell r="A318" t="str">
            <v>Poland, Susan L</v>
          </cell>
          <cell r="B318" t="str">
            <v>Sponsor Legal</v>
          </cell>
          <cell r="C318" t="str">
            <v>Sr. Counsel</v>
          </cell>
          <cell r="D318" t="str">
            <v>Legal</v>
          </cell>
          <cell r="E318">
            <v>0</v>
          </cell>
          <cell r="F318" t="str">
            <v>Headcount - Legal</v>
          </cell>
          <cell r="G318" t="str">
            <v>Enabling</v>
          </cell>
          <cell r="H318" t="str">
            <v>Sponsor</v>
          </cell>
          <cell r="I318" t="str">
            <v>Legal</v>
          </cell>
          <cell r="J318" t="str">
            <v>SF</v>
          </cell>
          <cell r="K318" t="str">
            <v>Legal</v>
          </cell>
          <cell r="L318">
            <v>1</v>
          </cell>
          <cell r="M318">
            <v>264500</v>
          </cell>
          <cell r="N318">
            <v>0</v>
          </cell>
          <cell r="O318">
            <v>0</v>
          </cell>
          <cell r="P318">
            <v>133100</v>
          </cell>
        </row>
        <row r="319">
          <cell r="A319" t="str">
            <v>Johnson, Penelope</v>
          </cell>
          <cell r="B319" t="str">
            <v>Sponsor Legal</v>
          </cell>
          <cell r="C319" t="str">
            <v>Paralegal</v>
          </cell>
          <cell r="D319" t="str">
            <v>Legal</v>
          </cell>
          <cell r="E319">
            <v>0</v>
          </cell>
          <cell r="F319" t="str">
            <v>Headcount - Legal</v>
          </cell>
          <cell r="G319" t="str">
            <v>Enabling</v>
          </cell>
          <cell r="H319" t="str">
            <v>Sponsor</v>
          </cell>
          <cell r="I319" t="str">
            <v>Legal</v>
          </cell>
          <cell r="J319" t="str">
            <v>SF</v>
          </cell>
          <cell r="K319" t="str">
            <v>Legal</v>
          </cell>
          <cell r="L319">
            <v>1</v>
          </cell>
          <cell r="M319">
            <v>106600.04312</v>
          </cell>
          <cell r="N319">
            <v>0</v>
          </cell>
          <cell r="O319">
            <v>0</v>
          </cell>
          <cell r="P319">
            <v>0</v>
          </cell>
        </row>
        <row r="320">
          <cell r="A320" t="str">
            <v>Packer, Andrew E (Andrew)</v>
          </cell>
          <cell r="B320" t="str">
            <v>Sponsor Legal</v>
          </cell>
          <cell r="C320" t="str">
            <v>Sr. Counsel</v>
          </cell>
          <cell r="D320" t="str">
            <v>Legal</v>
          </cell>
          <cell r="E320">
            <v>0</v>
          </cell>
          <cell r="F320" t="str">
            <v>Headcount - Legal</v>
          </cell>
          <cell r="G320" t="str">
            <v>Enabling</v>
          </cell>
          <cell r="H320" t="str">
            <v>Sponsor</v>
          </cell>
          <cell r="I320" t="str">
            <v>Legal</v>
          </cell>
          <cell r="J320" t="str">
            <v>SF</v>
          </cell>
          <cell r="K320" t="str">
            <v>Legal</v>
          </cell>
          <cell r="L320">
            <v>1</v>
          </cell>
          <cell r="M320">
            <v>253700</v>
          </cell>
          <cell r="N320">
            <v>0</v>
          </cell>
          <cell r="O320">
            <v>0</v>
          </cell>
          <cell r="P320">
            <v>134200</v>
          </cell>
        </row>
        <row r="321">
          <cell r="A321" t="str">
            <v>Levitt, Michael B</v>
          </cell>
          <cell r="B321" t="str">
            <v>Sponsor Legal</v>
          </cell>
          <cell r="C321" t="str">
            <v>Sr. Counsel</v>
          </cell>
          <cell r="D321" t="str">
            <v>Legal</v>
          </cell>
          <cell r="E321">
            <v>0</v>
          </cell>
          <cell r="F321" t="str">
            <v>Headcount - Legal</v>
          </cell>
          <cell r="G321" t="str">
            <v>Enabling</v>
          </cell>
          <cell r="H321" t="str">
            <v>Sponsor</v>
          </cell>
          <cell r="I321" t="str">
            <v>Legal</v>
          </cell>
          <cell r="J321" t="str">
            <v>SF</v>
          </cell>
          <cell r="K321" t="str">
            <v>Legal</v>
          </cell>
          <cell r="L321">
            <v>1</v>
          </cell>
          <cell r="M321">
            <v>278000</v>
          </cell>
          <cell r="N321">
            <v>41700</v>
          </cell>
          <cell r="O321">
            <v>0</v>
          </cell>
          <cell r="P321">
            <v>0</v>
          </cell>
        </row>
        <row r="322">
          <cell r="A322" t="str">
            <v>Grimm, Catherine (Kate)</v>
          </cell>
          <cell r="B322" t="str">
            <v>Sponsor Legal</v>
          </cell>
          <cell r="C322" t="str">
            <v>Sr. Counsel</v>
          </cell>
          <cell r="D322" t="str">
            <v>Legal</v>
          </cell>
          <cell r="E322">
            <v>0</v>
          </cell>
          <cell r="F322" t="str">
            <v>Headcount - Legal</v>
          </cell>
          <cell r="G322" t="str">
            <v>Enabling</v>
          </cell>
          <cell r="H322" t="str">
            <v>Sponsor</v>
          </cell>
          <cell r="I322" t="str">
            <v>Legal</v>
          </cell>
          <cell r="J322" t="str">
            <v>SF</v>
          </cell>
          <cell r="K322" t="str">
            <v>Legal</v>
          </cell>
          <cell r="L322">
            <v>1</v>
          </cell>
          <cell r="M322">
            <v>274700</v>
          </cell>
          <cell r="N322">
            <v>41205</v>
          </cell>
          <cell r="O322">
            <v>0</v>
          </cell>
          <cell r="P322">
            <v>0</v>
          </cell>
        </row>
        <row r="323">
          <cell r="A323" t="str">
            <v>Schafer, Leslie E</v>
          </cell>
          <cell r="B323" t="str">
            <v>Sponsor Legal</v>
          </cell>
          <cell r="C323" t="str">
            <v>Sr. Counsel</v>
          </cell>
          <cell r="D323" t="str">
            <v>Legal</v>
          </cell>
          <cell r="E323">
            <v>0</v>
          </cell>
          <cell r="F323" t="str">
            <v>Headcount - Legal</v>
          </cell>
          <cell r="G323" t="str">
            <v>Enabling</v>
          </cell>
          <cell r="H323" t="str">
            <v>Sponsor</v>
          </cell>
          <cell r="I323" t="str">
            <v>Legal</v>
          </cell>
          <cell r="J323" t="str">
            <v>SF</v>
          </cell>
          <cell r="K323" t="str">
            <v>Legal</v>
          </cell>
          <cell r="L323">
            <v>1</v>
          </cell>
          <cell r="M323">
            <v>268600</v>
          </cell>
          <cell r="N323">
            <v>40290</v>
          </cell>
          <cell r="O323">
            <v>0</v>
          </cell>
          <cell r="P323">
            <v>0</v>
          </cell>
        </row>
        <row r="324">
          <cell r="A324" t="str">
            <v>Simms, James</v>
          </cell>
          <cell r="B324" t="str">
            <v>Sponsor Finance</v>
          </cell>
          <cell r="C324" t="str">
            <v>Sr. Analyst</v>
          </cell>
          <cell r="D324" t="str">
            <v>FP&amp;A</v>
          </cell>
          <cell r="E324">
            <v>0</v>
          </cell>
          <cell r="F324" t="str">
            <v>Headcount - Finance</v>
          </cell>
          <cell r="G324" t="str">
            <v>Enabling</v>
          </cell>
          <cell r="H324" t="str">
            <v>Sponsor</v>
          </cell>
          <cell r="I324" t="str">
            <v>Finance</v>
          </cell>
          <cell r="J324" t="str">
            <v>SF</v>
          </cell>
          <cell r="K324" t="str">
            <v>FP&amp;A</v>
          </cell>
          <cell r="L324">
            <v>1</v>
          </cell>
          <cell r="M324">
            <v>135300</v>
          </cell>
          <cell r="N324">
            <v>20295</v>
          </cell>
          <cell r="O324">
            <v>0</v>
          </cell>
          <cell r="P324">
            <v>0</v>
          </cell>
        </row>
        <row r="325">
          <cell r="A325" t="str">
            <v>Erardi, Vincent A (Vince)</v>
          </cell>
          <cell r="B325" t="str">
            <v>Sponsor Finance</v>
          </cell>
          <cell r="C325" t="str">
            <v>CFO</v>
          </cell>
          <cell r="D325" t="str">
            <v>CFO</v>
          </cell>
          <cell r="E325">
            <v>0</v>
          </cell>
          <cell r="F325" t="str">
            <v>Headcount - Finance</v>
          </cell>
          <cell r="G325" t="str">
            <v>Enabling</v>
          </cell>
          <cell r="H325" t="str">
            <v>Sponsor</v>
          </cell>
          <cell r="I325" t="str">
            <v>Finance</v>
          </cell>
          <cell r="J325" t="str">
            <v>SF</v>
          </cell>
          <cell r="K325" t="str">
            <v>FP&amp;A</v>
          </cell>
          <cell r="L325">
            <v>1</v>
          </cell>
          <cell r="M325">
            <v>431000</v>
          </cell>
          <cell r="N325">
            <v>0</v>
          </cell>
          <cell r="O325">
            <v>0</v>
          </cell>
          <cell r="P325">
            <v>220000.00000000003</v>
          </cell>
        </row>
        <row r="326">
          <cell r="A326" t="str">
            <v>Munshi, Nandan S</v>
          </cell>
          <cell r="B326" t="str">
            <v>Sponsor Finance</v>
          </cell>
          <cell r="C326" t="str">
            <v>Sr. Analyst</v>
          </cell>
          <cell r="D326" t="str">
            <v>Pricing</v>
          </cell>
          <cell r="E326">
            <v>0</v>
          </cell>
          <cell r="F326" t="str">
            <v>Headcount - Finance</v>
          </cell>
          <cell r="G326" t="str">
            <v>Enabling</v>
          </cell>
          <cell r="H326" t="str">
            <v>Sponsor</v>
          </cell>
          <cell r="I326" t="str">
            <v>Finance</v>
          </cell>
          <cell r="J326" t="str">
            <v>SF</v>
          </cell>
          <cell r="K326" t="str">
            <v>FP&amp;A</v>
          </cell>
          <cell r="L326">
            <v>1</v>
          </cell>
          <cell r="M326">
            <v>110000</v>
          </cell>
          <cell r="N326">
            <v>16500</v>
          </cell>
          <cell r="O326">
            <v>0</v>
          </cell>
          <cell r="P326">
            <v>0</v>
          </cell>
        </row>
        <row r="327">
          <cell r="A327" t="str">
            <v>Casale, Michael</v>
          </cell>
          <cell r="B327" t="str">
            <v>Sponsor Finance</v>
          </cell>
          <cell r="C327" t="str">
            <v>Analyst</v>
          </cell>
          <cell r="D327" t="str">
            <v>FP&amp;A</v>
          </cell>
          <cell r="E327">
            <v>0</v>
          </cell>
          <cell r="F327" t="str">
            <v>Headcount - Finance</v>
          </cell>
          <cell r="G327" t="str">
            <v>Enabling</v>
          </cell>
          <cell r="H327" t="str">
            <v>Sponsor</v>
          </cell>
          <cell r="I327" t="str">
            <v>Finance</v>
          </cell>
          <cell r="J327" t="str">
            <v>SF</v>
          </cell>
          <cell r="K327" t="str">
            <v>FP&amp;A</v>
          </cell>
          <cell r="L327">
            <v>1</v>
          </cell>
          <cell r="M327">
            <v>79673</v>
          </cell>
          <cell r="N327">
            <v>7967.3</v>
          </cell>
          <cell r="O327">
            <v>0</v>
          </cell>
          <cell r="P327">
            <v>0</v>
          </cell>
        </row>
        <row r="328">
          <cell r="A328" t="str">
            <v>LaRosa, Christopher</v>
          </cell>
          <cell r="B328" t="str">
            <v>Sponsor Finance</v>
          </cell>
          <cell r="C328" t="str">
            <v>Sr. Analyst</v>
          </cell>
          <cell r="D328" t="str">
            <v>FP&amp;A</v>
          </cell>
          <cell r="E328">
            <v>0</v>
          </cell>
          <cell r="F328" t="str">
            <v>Headcount - Finance</v>
          </cell>
          <cell r="G328" t="str">
            <v>Enabling</v>
          </cell>
          <cell r="H328" t="str">
            <v>Sponsor</v>
          </cell>
          <cell r="I328" t="str">
            <v>Finance</v>
          </cell>
          <cell r="J328" t="str">
            <v>SF</v>
          </cell>
          <cell r="K328" t="str">
            <v>FP&amp;A</v>
          </cell>
          <cell r="L328">
            <v>1</v>
          </cell>
          <cell r="M328">
            <v>135000</v>
          </cell>
          <cell r="N328">
            <v>20250</v>
          </cell>
          <cell r="O328">
            <v>0</v>
          </cell>
          <cell r="P328">
            <v>0</v>
          </cell>
        </row>
        <row r="329">
          <cell r="A329" t="str">
            <v>Gonzalez, Andres D</v>
          </cell>
          <cell r="B329" t="str">
            <v>Sponsor HR</v>
          </cell>
          <cell r="C329" t="str">
            <v>SHRM</v>
          </cell>
          <cell r="D329" t="str">
            <v>SHRM</v>
          </cell>
          <cell r="E329">
            <v>0</v>
          </cell>
          <cell r="F329" t="str">
            <v>Headcount - HR</v>
          </cell>
          <cell r="G329" t="str">
            <v>Enabling</v>
          </cell>
          <cell r="H329" t="str">
            <v>Sponsor</v>
          </cell>
          <cell r="I329" t="str">
            <v>HR</v>
          </cell>
          <cell r="J329" t="str">
            <v>SF</v>
          </cell>
          <cell r="K329" t="str">
            <v>HR</v>
          </cell>
          <cell r="L329">
            <v>1</v>
          </cell>
          <cell r="M329">
            <v>302500</v>
          </cell>
          <cell r="N329">
            <v>0</v>
          </cell>
          <cell r="O329">
            <v>0</v>
          </cell>
          <cell r="P329">
            <v>145200</v>
          </cell>
        </row>
        <row r="330">
          <cell r="A330" t="str">
            <v>Jadin, Claire</v>
          </cell>
          <cell r="B330" t="str">
            <v>Sponsor HR</v>
          </cell>
          <cell r="C330" t="str">
            <v>HRM</v>
          </cell>
          <cell r="D330" t="str">
            <v>HRM</v>
          </cell>
          <cell r="E330">
            <v>0</v>
          </cell>
          <cell r="F330" t="str">
            <v>Headcount - HR</v>
          </cell>
          <cell r="G330" t="str">
            <v>Enabling</v>
          </cell>
          <cell r="H330" t="str">
            <v>Sponsor</v>
          </cell>
          <cell r="I330" t="str">
            <v>HR</v>
          </cell>
          <cell r="J330" t="str">
            <v>SF</v>
          </cell>
          <cell r="K330" t="str">
            <v>HR</v>
          </cell>
          <cell r="L330">
            <v>1</v>
          </cell>
          <cell r="M330">
            <v>125000</v>
          </cell>
          <cell r="N330">
            <v>18750</v>
          </cell>
          <cell r="O330">
            <v>0</v>
          </cell>
          <cell r="P330">
            <v>0</v>
          </cell>
        </row>
        <row r="331">
          <cell r="A331" t="str">
            <v>Young, Jun W</v>
          </cell>
          <cell r="B331" t="str">
            <v>BLG Risk U/W</v>
          </cell>
          <cell r="C331" t="str">
            <v>VP</v>
          </cell>
          <cell r="D331" t="str">
            <v>U/W</v>
          </cell>
          <cell r="E331">
            <v>0</v>
          </cell>
          <cell r="F331" t="str">
            <v>Headcount - Underwriting</v>
          </cell>
          <cell r="G331" t="str">
            <v>Front End</v>
          </cell>
          <cell r="H331" t="str">
            <v>Bank Loan Group</v>
          </cell>
          <cell r="I331" t="str">
            <v>Risk</v>
          </cell>
          <cell r="J331" t="str">
            <v>BLG</v>
          </cell>
          <cell r="K331" t="str">
            <v>Underwriting</v>
          </cell>
          <cell r="L331">
            <v>1</v>
          </cell>
          <cell r="M331">
            <v>190000</v>
          </cell>
          <cell r="N331">
            <v>142500</v>
          </cell>
          <cell r="O331">
            <v>0</v>
          </cell>
          <cell r="P331">
            <v>0</v>
          </cell>
        </row>
        <row r="332">
          <cell r="A332" t="str">
            <v>Kristof, Ashley</v>
          </cell>
          <cell r="B332" t="str">
            <v>BLG Risk U/W</v>
          </cell>
          <cell r="C332" t="str">
            <v>BA</v>
          </cell>
          <cell r="D332" t="str">
            <v>U/W</v>
          </cell>
          <cell r="E332">
            <v>0</v>
          </cell>
          <cell r="F332" t="str">
            <v>Headcount - Underwriting</v>
          </cell>
          <cell r="G332" t="str">
            <v>Front End</v>
          </cell>
          <cell r="H332" t="str">
            <v>Bank Loan Group</v>
          </cell>
          <cell r="I332" t="str">
            <v>Risk</v>
          </cell>
          <cell r="J332" t="str">
            <v>BLG</v>
          </cell>
          <cell r="K332" t="str">
            <v>Underwriting</v>
          </cell>
          <cell r="L332">
            <v>1</v>
          </cell>
          <cell r="M332">
            <v>77000</v>
          </cell>
          <cell r="N332">
            <v>7700</v>
          </cell>
          <cell r="O332">
            <v>0</v>
          </cell>
          <cell r="P332">
            <v>0</v>
          </cell>
        </row>
        <row r="333">
          <cell r="A333" t="str">
            <v>Kohler, Luke</v>
          </cell>
          <cell r="B333" t="str">
            <v>BLG Risk U/W</v>
          </cell>
          <cell r="C333" t="str">
            <v>Assoc</v>
          </cell>
          <cell r="D333" t="str">
            <v>U/W</v>
          </cell>
          <cell r="E333">
            <v>0</v>
          </cell>
          <cell r="F333" t="str">
            <v>Headcount - Underwriting</v>
          </cell>
          <cell r="G333" t="str">
            <v>Front End</v>
          </cell>
          <cell r="H333" t="str">
            <v>Bank Loan Group</v>
          </cell>
          <cell r="I333" t="str">
            <v>Risk</v>
          </cell>
          <cell r="J333" t="str">
            <v>BLG</v>
          </cell>
          <cell r="K333" t="str">
            <v>Underwriting</v>
          </cell>
          <cell r="L333">
            <v>1</v>
          </cell>
          <cell r="M333">
            <v>115000</v>
          </cell>
          <cell r="N333">
            <v>40250</v>
          </cell>
          <cell r="O333">
            <v>0</v>
          </cell>
          <cell r="P333">
            <v>0</v>
          </cell>
        </row>
        <row r="334">
          <cell r="A334" t="str">
            <v>Persico, James R (Jim)</v>
          </cell>
          <cell r="B334" t="str">
            <v>BLG Risk U/W</v>
          </cell>
          <cell r="C334" t="str">
            <v>SVP</v>
          </cell>
          <cell r="D334" t="str">
            <v>TL</v>
          </cell>
          <cell r="E334">
            <v>0</v>
          </cell>
          <cell r="F334" t="str">
            <v>Headcount - Underwriting</v>
          </cell>
          <cell r="G334" t="str">
            <v>Front End</v>
          </cell>
          <cell r="H334" t="str">
            <v>Bank Loan Group</v>
          </cell>
          <cell r="I334" t="str">
            <v>Risk</v>
          </cell>
          <cell r="J334" t="str">
            <v>BLG</v>
          </cell>
          <cell r="K334" t="str">
            <v>Underwriting</v>
          </cell>
          <cell r="L334">
            <v>1</v>
          </cell>
          <cell r="M334">
            <v>219300</v>
          </cell>
          <cell r="N334">
            <v>197370</v>
          </cell>
          <cell r="O334">
            <v>0</v>
          </cell>
          <cell r="P334">
            <v>0</v>
          </cell>
        </row>
        <row r="335">
          <cell r="A335" t="str">
            <v>Dale, John L</v>
          </cell>
          <cell r="B335" t="str">
            <v>BLG Risk U/W</v>
          </cell>
          <cell r="C335" t="str">
            <v>MD</v>
          </cell>
          <cell r="D335" t="str">
            <v>U/W</v>
          </cell>
          <cell r="E335">
            <v>0</v>
          </cell>
          <cell r="F335" t="str">
            <v>Headcount - Underwriting</v>
          </cell>
          <cell r="G335" t="str">
            <v>Front End</v>
          </cell>
          <cell r="H335" t="str">
            <v>Bank Loan Group</v>
          </cell>
          <cell r="I335" t="str">
            <v>Risk</v>
          </cell>
          <cell r="J335" t="str">
            <v>BLG</v>
          </cell>
          <cell r="K335" t="str">
            <v>Underwriting</v>
          </cell>
          <cell r="L335">
            <v>1</v>
          </cell>
          <cell r="M335">
            <v>245000</v>
          </cell>
          <cell r="N335">
            <v>0</v>
          </cell>
          <cell r="O335">
            <v>0</v>
          </cell>
          <cell r="P335">
            <v>240900.00000000003</v>
          </cell>
        </row>
        <row r="336">
          <cell r="A336" t="str">
            <v>Skinner, Jeffrey A</v>
          </cell>
          <cell r="B336" t="str">
            <v>BLG Risk U/W</v>
          </cell>
          <cell r="C336" t="str">
            <v>SVP</v>
          </cell>
          <cell r="D336" t="str">
            <v>TL</v>
          </cell>
          <cell r="E336">
            <v>0</v>
          </cell>
          <cell r="F336" t="str">
            <v>Headcount - Underwriting</v>
          </cell>
          <cell r="G336" t="str">
            <v>Front End</v>
          </cell>
          <cell r="H336" t="str">
            <v>Bank Loan Group</v>
          </cell>
          <cell r="I336" t="str">
            <v>Risk</v>
          </cell>
          <cell r="J336" t="str">
            <v>BLG</v>
          </cell>
          <cell r="K336" t="str">
            <v>Underwriting</v>
          </cell>
          <cell r="L336">
            <v>1</v>
          </cell>
          <cell r="M336">
            <v>200200</v>
          </cell>
          <cell r="N336">
            <v>180180</v>
          </cell>
          <cell r="O336">
            <v>0</v>
          </cell>
          <cell r="P336">
            <v>0</v>
          </cell>
        </row>
        <row r="337">
          <cell r="A337" t="str">
            <v>Ponzio, Daniel R</v>
          </cell>
          <cell r="B337" t="str">
            <v>BLG Risk U/W</v>
          </cell>
          <cell r="C337" t="str">
            <v>AVP</v>
          </cell>
          <cell r="D337" t="str">
            <v>U/W</v>
          </cell>
          <cell r="E337">
            <v>0</v>
          </cell>
          <cell r="F337" t="str">
            <v>Headcount - Underwriting</v>
          </cell>
          <cell r="G337" t="str">
            <v>Front End</v>
          </cell>
          <cell r="H337" t="str">
            <v>Bank Loan Group</v>
          </cell>
          <cell r="I337" t="str">
            <v>Risk</v>
          </cell>
          <cell r="J337" t="str">
            <v>BLG</v>
          </cell>
          <cell r="K337" t="str">
            <v>Underwriting</v>
          </cell>
          <cell r="L337">
            <v>1</v>
          </cell>
          <cell r="M337">
            <v>123000</v>
          </cell>
          <cell r="N337">
            <v>61500</v>
          </cell>
          <cell r="O337">
            <v>0</v>
          </cell>
          <cell r="P337">
            <v>0</v>
          </cell>
        </row>
        <row r="338">
          <cell r="A338" t="str">
            <v>Urbates, James N (Jim)</v>
          </cell>
          <cell r="B338" t="str">
            <v>BLG Risk U/W</v>
          </cell>
          <cell r="C338" t="str">
            <v>VP</v>
          </cell>
          <cell r="D338" t="str">
            <v>U/W</v>
          </cell>
          <cell r="E338">
            <v>0</v>
          </cell>
          <cell r="F338" t="str">
            <v>Headcount - Underwriting</v>
          </cell>
          <cell r="G338" t="str">
            <v>Front End</v>
          </cell>
          <cell r="H338" t="str">
            <v>Bank Loan Group</v>
          </cell>
          <cell r="I338" t="str">
            <v>Risk</v>
          </cell>
          <cell r="J338" t="str">
            <v>BLG</v>
          </cell>
          <cell r="K338" t="str">
            <v>Underwriting</v>
          </cell>
          <cell r="L338">
            <v>1</v>
          </cell>
          <cell r="M338">
            <v>164200</v>
          </cell>
          <cell r="N338">
            <v>123150</v>
          </cell>
          <cell r="O338">
            <v>0</v>
          </cell>
          <cell r="P338">
            <v>0</v>
          </cell>
        </row>
        <row r="339">
          <cell r="A339" t="str">
            <v>Carabelli, Jill L</v>
          </cell>
          <cell r="B339" t="str">
            <v>BLG Risk U/W</v>
          </cell>
          <cell r="C339" t="str">
            <v>CRO</v>
          </cell>
          <cell r="D339" t="str">
            <v>CRO</v>
          </cell>
          <cell r="E339">
            <v>0</v>
          </cell>
          <cell r="F339" t="str">
            <v>Headcount - Underwriting</v>
          </cell>
          <cell r="G339" t="str">
            <v>Front End</v>
          </cell>
          <cell r="H339" t="str">
            <v>Bank Loan Group</v>
          </cell>
          <cell r="I339" t="str">
            <v>Risk</v>
          </cell>
          <cell r="J339" t="str">
            <v>BLG</v>
          </cell>
          <cell r="K339" t="str">
            <v>Underwriting</v>
          </cell>
          <cell r="L339">
            <v>1</v>
          </cell>
          <cell r="M339">
            <v>300000</v>
          </cell>
          <cell r="N339">
            <v>0</v>
          </cell>
          <cell r="O339">
            <v>0</v>
          </cell>
          <cell r="P339">
            <v>522500.00000000006</v>
          </cell>
        </row>
        <row r="340">
          <cell r="A340" t="str">
            <v>Kopchick, David A (Dave)</v>
          </cell>
          <cell r="B340" t="str">
            <v>BLG Risk U/W</v>
          </cell>
          <cell r="C340" t="str">
            <v>SVP</v>
          </cell>
          <cell r="D340" t="str">
            <v>TL</v>
          </cell>
          <cell r="E340">
            <v>0</v>
          </cell>
          <cell r="F340" t="str">
            <v>Headcount - Underwriting</v>
          </cell>
          <cell r="G340" t="str">
            <v>Front End</v>
          </cell>
          <cell r="H340" t="str">
            <v>Bank Loan Group</v>
          </cell>
          <cell r="I340" t="str">
            <v>Risk</v>
          </cell>
          <cell r="J340" t="str">
            <v>BLG</v>
          </cell>
          <cell r="K340" t="str">
            <v>Underwriting</v>
          </cell>
          <cell r="L340">
            <v>1</v>
          </cell>
          <cell r="M340">
            <v>236500</v>
          </cell>
          <cell r="N340">
            <v>212850</v>
          </cell>
          <cell r="O340">
            <v>0</v>
          </cell>
          <cell r="P340">
            <v>0</v>
          </cell>
        </row>
        <row r="341">
          <cell r="A341" t="str">
            <v>Traynor, Paul A</v>
          </cell>
          <cell r="B341" t="str">
            <v>BLG Risk U/W</v>
          </cell>
          <cell r="C341" t="str">
            <v>VP</v>
          </cell>
          <cell r="D341" t="str">
            <v>U/W</v>
          </cell>
          <cell r="E341">
            <v>0</v>
          </cell>
          <cell r="F341" t="str">
            <v>Headcount - Underwriting</v>
          </cell>
          <cell r="G341" t="str">
            <v>Front End</v>
          </cell>
          <cell r="H341" t="str">
            <v>Bank Loan Group</v>
          </cell>
          <cell r="I341" t="str">
            <v>Risk</v>
          </cell>
          <cell r="J341" t="str">
            <v>BLG</v>
          </cell>
          <cell r="K341" t="str">
            <v>Underwriting</v>
          </cell>
          <cell r="L341">
            <v>1</v>
          </cell>
          <cell r="M341">
            <v>178500</v>
          </cell>
          <cell r="N341">
            <v>133875</v>
          </cell>
          <cell r="O341">
            <v>0</v>
          </cell>
          <cell r="P341">
            <v>0</v>
          </cell>
        </row>
        <row r="342">
          <cell r="A342" t="str">
            <v>Catandella, Esther E</v>
          </cell>
          <cell r="B342" t="str">
            <v>BLG Risk U/W</v>
          </cell>
          <cell r="C342" t="str">
            <v>VP</v>
          </cell>
          <cell r="D342" t="str">
            <v>U/W</v>
          </cell>
          <cell r="E342">
            <v>0</v>
          </cell>
          <cell r="F342" t="str">
            <v>Headcount - Underwriting</v>
          </cell>
          <cell r="G342" t="str">
            <v>Front End</v>
          </cell>
          <cell r="H342" t="str">
            <v>Bank Loan Group</v>
          </cell>
          <cell r="I342" t="str">
            <v>Risk</v>
          </cell>
          <cell r="J342" t="str">
            <v>BLG</v>
          </cell>
          <cell r="K342" t="str">
            <v>Underwriting</v>
          </cell>
          <cell r="L342">
            <v>1</v>
          </cell>
          <cell r="M342">
            <v>133353.33332999999</v>
          </cell>
          <cell r="N342">
            <v>100014.9999975</v>
          </cell>
          <cell r="O342">
            <v>0</v>
          </cell>
          <cell r="P342">
            <v>0</v>
          </cell>
        </row>
        <row r="343">
          <cell r="A343" t="str">
            <v>Brill, Noiel R IV</v>
          </cell>
          <cell r="B343" t="str">
            <v>BLG Risk U/W</v>
          </cell>
          <cell r="C343" t="str">
            <v>VP</v>
          </cell>
          <cell r="D343" t="str">
            <v>U/W</v>
          </cell>
          <cell r="E343">
            <v>0</v>
          </cell>
          <cell r="F343" t="str">
            <v>Headcount - Underwriting</v>
          </cell>
          <cell r="G343" t="str">
            <v>Front End</v>
          </cell>
          <cell r="H343" t="str">
            <v>Bank Loan Group</v>
          </cell>
          <cell r="I343" t="str">
            <v>Risk</v>
          </cell>
          <cell r="J343" t="str">
            <v>BLG</v>
          </cell>
          <cell r="K343" t="str">
            <v>Underwriting</v>
          </cell>
          <cell r="L343">
            <v>1</v>
          </cell>
          <cell r="M343">
            <v>146100</v>
          </cell>
          <cell r="N343">
            <v>109575</v>
          </cell>
          <cell r="O343">
            <v>0</v>
          </cell>
          <cell r="P343">
            <v>0</v>
          </cell>
        </row>
        <row r="344">
          <cell r="A344" t="str">
            <v>Green, Nathan R (Nate)</v>
          </cell>
          <cell r="B344" t="str">
            <v>BLG Risk U/W</v>
          </cell>
          <cell r="C344" t="str">
            <v>Assoc</v>
          </cell>
          <cell r="D344" t="str">
            <v>U/W</v>
          </cell>
          <cell r="E344">
            <v>0</v>
          </cell>
          <cell r="F344" t="str">
            <v>Headcount - Underwriting</v>
          </cell>
          <cell r="G344" t="str">
            <v>Front End</v>
          </cell>
          <cell r="H344" t="str">
            <v>Bank Loan Group</v>
          </cell>
          <cell r="I344" t="str">
            <v>Risk</v>
          </cell>
          <cell r="J344" t="str">
            <v>BLG</v>
          </cell>
          <cell r="K344" t="str">
            <v>Underwriting</v>
          </cell>
          <cell r="L344">
            <v>1</v>
          </cell>
          <cell r="M344">
            <v>97000</v>
          </cell>
          <cell r="N344">
            <v>33950</v>
          </cell>
          <cell r="O344">
            <v>0</v>
          </cell>
          <cell r="P344">
            <v>0</v>
          </cell>
        </row>
        <row r="345">
          <cell r="A345" t="str">
            <v>Hendricks, William J</v>
          </cell>
          <cell r="B345" t="str">
            <v>BLG Risk U/W</v>
          </cell>
          <cell r="C345" t="str">
            <v>VP</v>
          </cell>
          <cell r="D345" t="str">
            <v>U/W</v>
          </cell>
          <cell r="E345">
            <v>0</v>
          </cell>
          <cell r="F345" t="str">
            <v>Headcount - Underwriting</v>
          </cell>
          <cell r="G345" t="str">
            <v>Front End</v>
          </cell>
          <cell r="H345" t="str">
            <v>Bank Loan Group</v>
          </cell>
          <cell r="I345" t="str">
            <v>Risk</v>
          </cell>
          <cell r="J345" t="str">
            <v>BLG</v>
          </cell>
          <cell r="K345" t="str">
            <v>Underwriting</v>
          </cell>
          <cell r="L345">
            <v>1</v>
          </cell>
          <cell r="M345">
            <v>170200</v>
          </cell>
          <cell r="N345">
            <v>127650</v>
          </cell>
          <cell r="O345">
            <v>0</v>
          </cell>
          <cell r="P345">
            <v>0</v>
          </cell>
        </row>
        <row r="346">
          <cell r="A346" t="str">
            <v>Schorr, Annie</v>
          </cell>
          <cell r="B346" t="str">
            <v>BLG Risk U/W</v>
          </cell>
          <cell r="C346" t="str">
            <v>AVP</v>
          </cell>
          <cell r="D346" t="str">
            <v>U/W</v>
          </cell>
          <cell r="E346">
            <v>0</v>
          </cell>
          <cell r="F346" t="str">
            <v>Headcount - Underwriting</v>
          </cell>
          <cell r="G346" t="str">
            <v>Front End</v>
          </cell>
          <cell r="H346" t="str">
            <v>Bank Loan Group</v>
          </cell>
          <cell r="I346" t="str">
            <v>Risk</v>
          </cell>
          <cell r="J346" t="str">
            <v>BLG</v>
          </cell>
          <cell r="K346" t="str">
            <v>Underwriting</v>
          </cell>
          <cell r="L346">
            <v>1</v>
          </cell>
          <cell r="M346">
            <v>176500</v>
          </cell>
          <cell r="N346">
            <v>88250</v>
          </cell>
          <cell r="O346">
            <v>0</v>
          </cell>
          <cell r="P346">
            <v>0</v>
          </cell>
        </row>
        <row r="347">
          <cell r="A347" t="str">
            <v>Ma, Brian P</v>
          </cell>
          <cell r="B347" t="str">
            <v>BLG Risk U/W</v>
          </cell>
          <cell r="C347" t="str">
            <v>Assoc</v>
          </cell>
          <cell r="D347" t="str">
            <v>U/W</v>
          </cell>
          <cell r="E347">
            <v>0</v>
          </cell>
          <cell r="F347" t="str">
            <v>Headcount - Underwriting</v>
          </cell>
          <cell r="G347" t="str">
            <v>Front End</v>
          </cell>
          <cell r="H347" t="str">
            <v>Bank Loan Group</v>
          </cell>
          <cell r="I347" t="str">
            <v>Risk</v>
          </cell>
          <cell r="J347" t="str">
            <v>BLG</v>
          </cell>
          <cell r="K347" t="str">
            <v>Underwriting</v>
          </cell>
          <cell r="L347">
            <v>1</v>
          </cell>
          <cell r="M347">
            <v>92000</v>
          </cell>
          <cell r="N347">
            <v>32199.999999999996</v>
          </cell>
          <cell r="O347">
            <v>0</v>
          </cell>
          <cell r="P347">
            <v>0</v>
          </cell>
        </row>
        <row r="348">
          <cell r="A348" t="str">
            <v>Krug, Kevin</v>
          </cell>
          <cell r="B348" t="str">
            <v>BLG Risk U/W</v>
          </cell>
          <cell r="C348" t="str">
            <v>Assoc</v>
          </cell>
          <cell r="D348" t="str">
            <v>U/W</v>
          </cell>
          <cell r="E348">
            <v>0</v>
          </cell>
          <cell r="F348" t="str">
            <v>Headcount - Underwriting</v>
          </cell>
          <cell r="G348" t="str">
            <v>Front End</v>
          </cell>
          <cell r="H348" t="str">
            <v>Bank Loan Group</v>
          </cell>
          <cell r="I348" t="str">
            <v>Risk</v>
          </cell>
          <cell r="J348" t="str">
            <v>BLG</v>
          </cell>
          <cell r="K348" t="str">
            <v>Underwriting</v>
          </cell>
          <cell r="L348">
            <v>1</v>
          </cell>
          <cell r="M348">
            <v>118600</v>
          </cell>
          <cell r="N348">
            <v>41510</v>
          </cell>
          <cell r="O348">
            <v>0</v>
          </cell>
          <cell r="P348">
            <v>0</v>
          </cell>
        </row>
        <row r="349">
          <cell r="A349" t="str">
            <v>Lalanne, Ludwig</v>
          </cell>
          <cell r="B349" t="str">
            <v>BLG Risk U/W</v>
          </cell>
          <cell r="C349" t="str">
            <v>Assoc</v>
          </cell>
          <cell r="D349" t="str">
            <v>U/W</v>
          </cell>
          <cell r="E349">
            <v>0</v>
          </cell>
          <cell r="F349" t="str">
            <v>Headcount - Underwriting</v>
          </cell>
          <cell r="G349" t="str">
            <v>Front End</v>
          </cell>
          <cell r="H349" t="str">
            <v>Bank Loan Group</v>
          </cell>
          <cell r="I349" t="str">
            <v>Risk</v>
          </cell>
          <cell r="J349" t="str">
            <v>BLG</v>
          </cell>
          <cell r="K349" t="str">
            <v>Underwriting</v>
          </cell>
          <cell r="L349">
            <v>1</v>
          </cell>
          <cell r="M349">
            <v>111500</v>
          </cell>
          <cell r="N349">
            <v>39025</v>
          </cell>
          <cell r="O349">
            <v>0</v>
          </cell>
          <cell r="P349">
            <v>0</v>
          </cell>
        </row>
        <row r="350">
          <cell r="A350" t="str">
            <v>Domejko, Katarzyna</v>
          </cell>
          <cell r="B350" t="str">
            <v>BLG Risk U/W</v>
          </cell>
          <cell r="C350" t="str">
            <v>Assoc</v>
          </cell>
          <cell r="D350" t="str">
            <v>U/W</v>
          </cell>
          <cell r="E350">
            <v>0</v>
          </cell>
          <cell r="F350" t="str">
            <v>Headcount - Underwriting</v>
          </cell>
          <cell r="G350" t="str">
            <v>Front End</v>
          </cell>
          <cell r="H350" t="str">
            <v>Bank Loan Group</v>
          </cell>
          <cell r="I350" t="str">
            <v>Risk</v>
          </cell>
          <cell r="J350" t="str">
            <v>BLG</v>
          </cell>
          <cell r="K350" t="str">
            <v>Underwriting</v>
          </cell>
          <cell r="L350">
            <v>1</v>
          </cell>
          <cell r="M350">
            <v>107500</v>
          </cell>
          <cell r="N350">
            <v>37625</v>
          </cell>
          <cell r="O350">
            <v>0</v>
          </cell>
          <cell r="P350">
            <v>0</v>
          </cell>
        </row>
        <row r="351">
          <cell r="A351" t="str">
            <v>Badini, Joseph</v>
          </cell>
          <cell r="B351" t="str">
            <v>BLG TMT U/W</v>
          </cell>
          <cell r="C351" t="str">
            <v>VP</v>
          </cell>
          <cell r="D351" t="str">
            <v>U/W</v>
          </cell>
          <cell r="E351">
            <v>0</v>
          </cell>
          <cell r="F351" t="str">
            <v>Headcount - Underwriting</v>
          </cell>
          <cell r="G351" t="str">
            <v>Front End</v>
          </cell>
          <cell r="H351" t="str">
            <v>Bank Loan Group</v>
          </cell>
          <cell r="I351" t="str">
            <v>Risk</v>
          </cell>
          <cell r="J351" t="str">
            <v>TMT</v>
          </cell>
          <cell r="K351" t="str">
            <v>Underwriting</v>
          </cell>
          <cell r="L351">
            <v>1</v>
          </cell>
          <cell r="M351">
            <v>164500</v>
          </cell>
          <cell r="N351">
            <v>123375</v>
          </cell>
          <cell r="O351">
            <v>0</v>
          </cell>
          <cell r="P351">
            <v>0</v>
          </cell>
        </row>
        <row r="352">
          <cell r="A352" t="str">
            <v>Turza, Joseph W</v>
          </cell>
          <cell r="B352" t="str">
            <v>BLG TMT U/W</v>
          </cell>
          <cell r="C352" t="str">
            <v>VP</v>
          </cell>
          <cell r="D352" t="str">
            <v>U/W</v>
          </cell>
          <cell r="E352">
            <v>0</v>
          </cell>
          <cell r="F352" t="str">
            <v>Headcount - Underwriting</v>
          </cell>
          <cell r="G352" t="str">
            <v>Front End</v>
          </cell>
          <cell r="H352" t="str">
            <v>Bank Loan Group</v>
          </cell>
          <cell r="I352" t="str">
            <v>Risk</v>
          </cell>
          <cell r="J352" t="str">
            <v>TMT</v>
          </cell>
          <cell r="K352" t="str">
            <v>Underwriting</v>
          </cell>
          <cell r="L352">
            <v>1</v>
          </cell>
          <cell r="M352">
            <v>164700</v>
          </cell>
          <cell r="N352">
            <v>123525</v>
          </cell>
          <cell r="O352">
            <v>0</v>
          </cell>
          <cell r="P352">
            <v>0</v>
          </cell>
        </row>
        <row r="353">
          <cell r="A353" t="str">
            <v>Courtney, John A</v>
          </cell>
          <cell r="B353" t="str">
            <v>BLG TMT U/W</v>
          </cell>
          <cell r="C353" t="str">
            <v>VP</v>
          </cell>
          <cell r="D353" t="str">
            <v>U/W</v>
          </cell>
          <cell r="E353">
            <v>0</v>
          </cell>
          <cell r="F353" t="str">
            <v>Headcount - Underwriting</v>
          </cell>
          <cell r="G353" t="str">
            <v>Front End</v>
          </cell>
          <cell r="H353" t="str">
            <v>Bank Loan Group</v>
          </cell>
          <cell r="I353" t="str">
            <v>Risk</v>
          </cell>
          <cell r="J353" t="str">
            <v>TMT</v>
          </cell>
          <cell r="K353" t="str">
            <v>Underwriting</v>
          </cell>
          <cell r="L353">
            <v>1</v>
          </cell>
          <cell r="M353">
            <v>167100</v>
          </cell>
          <cell r="N353">
            <v>125325</v>
          </cell>
          <cell r="O353">
            <v>0</v>
          </cell>
          <cell r="P353">
            <v>0</v>
          </cell>
        </row>
        <row r="354">
          <cell r="A354" t="str">
            <v>Romano, Andrea M</v>
          </cell>
          <cell r="B354" t="str">
            <v>BLG TMT U/W</v>
          </cell>
          <cell r="C354" t="str">
            <v>AVP</v>
          </cell>
          <cell r="D354" t="str">
            <v>U/W</v>
          </cell>
          <cell r="E354">
            <v>0</v>
          </cell>
          <cell r="F354" t="str">
            <v>Headcount - Underwriting</v>
          </cell>
          <cell r="G354" t="str">
            <v>Front End</v>
          </cell>
          <cell r="H354" t="str">
            <v>Bank Loan Group</v>
          </cell>
          <cell r="I354" t="str">
            <v>Risk</v>
          </cell>
          <cell r="J354" t="str">
            <v>TMT</v>
          </cell>
          <cell r="K354" t="str">
            <v>Underwriting</v>
          </cell>
          <cell r="L354">
            <v>1</v>
          </cell>
          <cell r="M354">
            <v>130900</v>
          </cell>
          <cell r="N354">
            <v>65450</v>
          </cell>
          <cell r="O354">
            <v>0</v>
          </cell>
          <cell r="P354">
            <v>0</v>
          </cell>
        </row>
        <row r="355">
          <cell r="A355" t="str">
            <v>Brennan, Benjamin</v>
          </cell>
          <cell r="B355" t="str">
            <v>BLG TMT U/W</v>
          </cell>
          <cell r="C355" t="str">
            <v>BA</v>
          </cell>
          <cell r="D355" t="str">
            <v>U/W</v>
          </cell>
          <cell r="E355">
            <v>0</v>
          </cell>
          <cell r="F355" t="str">
            <v>Headcount - Underwriting</v>
          </cell>
          <cell r="G355" t="str">
            <v>Front End</v>
          </cell>
          <cell r="H355" t="str">
            <v>Bank Loan Group</v>
          </cell>
          <cell r="I355" t="str">
            <v>Risk</v>
          </cell>
          <cell r="J355" t="str">
            <v>TMT</v>
          </cell>
          <cell r="K355" t="str">
            <v>Underwriting</v>
          </cell>
          <cell r="L355">
            <v>1</v>
          </cell>
          <cell r="M355">
            <v>73000</v>
          </cell>
          <cell r="N355">
            <v>7300</v>
          </cell>
          <cell r="O355">
            <v>0</v>
          </cell>
          <cell r="P355">
            <v>0</v>
          </cell>
        </row>
        <row r="356">
          <cell r="A356" t="str">
            <v>Jain, Nita</v>
          </cell>
          <cell r="B356" t="str">
            <v>BLG Risk U/W 2</v>
          </cell>
          <cell r="C356" t="str">
            <v>VP</v>
          </cell>
          <cell r="D356" t="str">
            <v>U/W</v>
          </cell>
          <cell r="E356">
            <v>0</v>
          </cell>
          <cell r="F356" t="str">
            <v>Headcount - Underwriting</v>
          </cell>
          <cell r="G356" t="str">
            <v>Front End</v>
          </cell>
          <cell r="H356" t="str">
            <v>Bank Loan Group</v>
          </cell>
          <cell r="I356" t="str">
            <v>Risk</v>
          </cell>
          <cell r="J356" t="str">
            <v>BLG</v>
          </cell>
          <cell r="K356" t="str">
            <v>Underwriting</v>
          </cell>
          <cell r="L356">
            <v>1</v>
          </cell>
          <cell r="M356">
            <v>163500</v>
          </cell>
          <cell r="N356">
            <v>122625</v>
          </cell>
          <cell r="O356">
            <v>0</v>
          </cell>
          <cell r="P356">
            <v>0</v>
          </cell>
        </row>
        <row r="357">
          <cell r="A357" t="str">
            <v>Zamora, Maria D</v>
          </cell>
          <cell r="B357" t="str">
            <v>BLG Risk U/W 2</v>
          </cell>
          <cell r="C357" t="str">
            <v>Admin</v>
          </cell>
          <cell r="D357" t="str">
            <v>Admin</v>
          </cell>
          <cell r="E357">
            <v>0</v>
          </cell>
          <cell r="F357" t="str">
            <v>Headcount - Administration</v>
          </cell>
          <cell r="G357" t="str">
            <v>Front End</v>
          </cell>
          <cell r="H357" t="str">
            <v>Bank Loan Group</v>
          </cell>
          <cell r="I357" t="str">
            <v>Risk</v>
          </cell>
          <cell r="J357" t="str">
            <v>BLG</v>
          </cell>
          <cell r="K357" t="str">
            <v>Underwriting</v>
          </cell>
          <cell r="L357">
            <v>1</v>
          </cell>
          <cell r="M357">
            <v>60800.001929999999</v>
          </cell>
          <cell r="N357">
            <v>0</v>
          </cell>
          <cell r="O357">
            <v>0</v>
          </cell>
          <cell r="P357">
            <v>0</v>
          </cell>
        </row>
        <row r="358">
          <cell r="A358" t="str">
            <v>Lupinetti, Suzanne</v>
          </cell>
          <cell r="B358" t="str">
            <v>BLG Risk W/O</v>
          </cell>
          <cell r="C358" t="str">
            <v>AVP</v>
          </cell>
          <cell r="D358" t="str">
            <v>Workout</v>
          </cell>
          <cell r="E358">
            <v>0</v>
          </cell>
          <cell r="F358" t="str">
            <v>Headcount - Risk Management</v>
          </cell>
          <cell r="G358" t="str">
            <v>Front End</v>
          </cell>
          <cell r="H358" t="str">
            <v>Bank Loan Group</v>
          </cell>
          <cell r="I358" t="str">
            <v>Risk</v>
          </cell>
          <cell r="J358" t="str">
            <v>BLG</v>
          </cell>
          <cell r="K358" t="str">
            <v>Collections &amp; Loss</v>
          </cell>
          <cell r="L358">
            <v>1</v>
          </cell>
          <cell r="M358">
            <v>132100</v>
          </cell>
          <cell r="N358">
            <v>66050</v>
          </cell>
          <cell r="O358">
            <v>0</v>
          </cell>
          <cell r="P358">
            <v>0</v>
          </cell>
        </row>
        <row r="359">
          <cell r="A359" t="str">
            <v>Ciraulo, Anthony</v>
          </cell>
          <cell r="B359" t="str">
            <v>BLG Risk W/O</v>
          </cell>
          <cell r="C359" t="str">
            <v>AVP</v>
          </cell>
          <cell r="D359" t="str">
            <v>Workout</v>
          </cell>
          <cell r="E359">
            <v>0</v>
          </cell>
          <cell r="F359" t="str">
            <v>Headcount - Risk Management</v>
          </cell>
          <cell r="G359" t="str">
            <v>Front End</v>
          </cell>
          <cell r="H359" t="str">
            <v>Bank Loan Group</v>
          </cell>
          <cell r="I359" t="str">
            <v>Risk</v>
          </cell>
          <cell r="J359" t="str">
            <v>BLG</v>
          </cell>
          <cell r="K359" t="str">
            <v>Collections &amp; Loss</v>
          </cell>
          <cell r="L359">
            <v>1</v>
          </cell>
          <cell r="M359">
            <v>148000</v>
          </cell>
          <cell r="N359">
            <v>74000</v>
          </cell>
          <cell r="O359">
            <v>0</v>
          </cell>
          <cell r="P359">
            <v>0</v>
          </cell>
        </row>
        <row r="360">
          <cell r="A360" t="str">
            <v>Vitti, Paul A</v>
          </cell>
          <cell r="B360" t="str">
            <v>BLG Comml Sales</v>
          </cell>
          <cell r="C360" t="str">
            <v>MD</v>
          </cell>
          <cell r="D360" t="str">
            <v>Originations</v>
          </cell>
          <cell r="E360">
            <v>0</v>
          </cell>
          <cell r="F360" t="str">
            <v>Headcount - Field Sales</v>
          </cell>
          <cell r="G360" t="str">
            <v>Front End</v>
          </cell>
          <cell r="H360" t="str">
            <v>Bank Loan Group</v>
          </cell>
          <cell r="I360" t="str">
            <v>Commercial</v>
          </cell>
          <cell r="J360" t="str">
            <v>BLG</v>
          </cell>
          <cell r="K360" t="str">
            <v>Sales</v>
          </cell>
          <cell r="L360">
            <v>1</v>
          </cell>
          <cell r="M360">
            <v>196400</v>
          </cell>
          <cell r="N360">
            <v>0</v>
          </cell>
          <cell r="O360">
            <v>412001.67480222188</v>
          </cell>
          <cell r="P360">
            <v>0</v>
          </cell>
        </row>
        <row r="361">
          <cell r="A361" t="str">
            <v>Wiles, Joseph B (Joe)</v>
          </cell>
          <cell r="B361" t="str">
            <v>BLG Comml Sales</v>
          </cell>
          <cell r="C361" t="str">
            <v>MD</v>
          </cell>
          <cell r="D361" t="str">
            <v>Originations</v>
          </cell>
          <cell r="E361">
            <v>0</v>
          </cell>
          <cell r="F361" t="str">
            <v>Headcount - Field Sales</v>
          </cell>
          <cell r="G361" t="str">
            <v>Front End</v>
          </cell>
          <cell r="H361" t="str">
            <v>Bank Loan Group</v>
          </cell>
          <cell r="I361" t="str">
            <v>Commercial</v>
          </cell>
          <cell r="J361" t="str">
            <v>BLG</v>
          </cell>
          <cell r="K361" t="str">
            <v>Sales</v>
          </cell>
          <cell r="L361">
            <v>1</v>
          </cell>
          <cell r="M361">
            <v>256900</v>
          </cell>
          <cell r="N361">
            <v>0</v>
          </cell>
          <cell r="O361">
            <v>298297.63507826964</v>
          </cell>
          <cell r="P361">
            <v>0</v>
          </cell>
        </row>
        <row r="362">
          <cell r="A362" t="str">
            <v>Obolewicz, Robert S</v>
          </cell>
          <cell r="B362" t="str">
            <v>BLG Comml Sales</v>
          </cell>
          <cell r="C362" t="str">
            <v>MD</v>
          </cell>
          <cell r="D362" t="str">
            <v>Originations</v>
          </cell>
          <cell r="E362">
            <v>0</v>
          </cell>
          <cell r="F362" t="str">
            <v>Headcount - Field Sales</v>
          </cell>
          <cell r="G362" t="str">
            <v>Front End</v>
          </cell>
          <cell r="H362" t="str">
            <v>Bank Loan Group</v>
          </cell>
          <cell r="I362" t="str">
            <v>Commercial</v>
          </cell>
          <cell r="J362" t="str">
            <v>BLG</v>
          </cell>
          <cell r="K362" t="str">
            <v>Sales</v>
          </cell>
          <cell r="L362">
            <v>1</v>
          </cell>
          <cell r="M362">
            <v>278100</v>
          </cell>
          <cell r="N362">
            <v>0</v>
          </cell>
          <cell r="O362">
            <v>499502.31442518096</v>
          </cell>
          <cell r="P362">
            <v>0</v>
          </cell>
        </row>
        <row r="363">
          <cell r="A363" t="str">
            <v>Abbruzzese, Stefan</v>
          </cell>
          <cell r="B363" t="str">
            <v>BLG Comml Sales</v>
          </cell>
          <cell r="C363" t="str">
            <v>SMD</v>
          </cell>
          <cell r="D363" t="str">
            <v>CCO</v>
          </cell>
          <cell r="E363">
            <v>0</v>
          </cell>
          <cell r="F363" t="str">
            <v>Headcount - Field Sales</v>
          </cell>
          <cell r="G363" t="str">
            <v>Front End</v>
          </cell>
          <cell r="H363" t="str">
            <v>Bank Loan Group</v>
          </cell>
          <cell r="I363" t="str">
            <v>Commercial</v>
          </cell>
          <cell r="J363" t="str">
            <v>BLG</v>
          </cell>
          <cell r="K363" t="str">
            <v>Sales</v>
          </cell>
          <cell r="L363">
            <v>1</v>
          </cell>
          <cell r="M363">
            <v>424000</v>
          </cell>
          <cell r="N363">
            <v>0</v>
          </cell>
          <cell r="O363">
            <v>0</v>
          </cell>
          <cell r="P363">
            <v>694100</v>
          </cell>
        </row>
        <row r="364">
          <cell r="A364" t="str">
            <v>DiCiacco, Lilian</v>
          </cell>
          <cell r="B364" t="str">
            <v>BLG Comml Sales</v>
          </cell>
          <cell r="C364" t="str">
            <v>AVP</v>
          </cell>
          <cell r="D364" t="str">
            <v>SFE</v>
          </cell>
          <cell r="E364">
            <v>0</v>
          </cell>
          <cell r="F364" t="str">
            <v>Headcount - Field Sales</v>
          </cell>
          <cell r="G364" t="str">
            <v>Front End</v>
          </cell>
          <cell r="H364" t="str">
            <v>Bank Loan Group</v>
          </cell>
          <cell r="I364" t="str">
            <v>Commercial</v>
          </cell>
          <cell r="J364" t="str">
            <v>BLG</v>
          </cell>
          <cell r="K364" t="str">
            <v>Sales</v>
          </cell>
          <cell r="L364">
            <v>1</v>
          </cell>
          <cell r="M364">
            <v>83500</v>
          </cell>
          <cell r="N364">
            <v>29224.999999999996</v>
          </cell>
          <cell r="O364">
            <v>0</v>
          </cell>
          <cell r="P364">
            <v>0</v>
          </cell>
        </row>
        <row r="365">
          <cell r="A365" t="str">
            <v>Gagnon, Jayson</v>
          </cell>
          <cell r="B365" t="str">
            <v>BLG Strategic Sales</v>
          </cell>
          <cell r="C365" t="str">
            <v>SVP</v>
          </cell>
          <cell r="D365" t="str">
            <v>Strategic Sales</v>
          </cell>
          <cell r="E365">
            <v>0</v>
          </cell>
          <cell r="F365" t="str">
            <v>Headcount - Field Sales</v>
          </cell>
          <cell r="G365" t="str">
            <v>Front End</v>
          </cell>
          <cell r="H365" t="str">
            <v>Bank Loan Group</v>
          </cell>
          <cell r="I365" t="str">
            <v>Commercial</v>
          </cell>
          <cell r="J365" t="str">
            <v>BLG</v>
          </cell>
          <cell r="K365" t="str">
            <v>Sales</v>
          </cell>
          <cell r="L365">
            <v>1</v>
          </cell>
          <cell r="M365">
            <v>196300</v>
          </cell>
          <cell r="N365">
            <v>0</v>
          </cell>
          <cell r="O365">
            <v>219735.00697350071</v>
          </cell>
          <cell r="P365">
            <v>0</v>
          </cell>
        </row>
        <row r="366">
          <cell r="A366" t="str">
            <v>Pretty, Thomas S</v>
          </cell>
          <cell r="B366" t="str">
            <v>BLG Strategic Sales</v>
          </cell>
          <cell r="C366" t="str">
            <v>SVP</v>
          </cell>
          <cell r="D366" t="str">
            <v>Strategic Sales</v>
          </cell>
          <cell r="E366">
            <v>0</v>
          </cell>
          <cell r="F366" t="str">
            <v>Headcount - Field Sales</v>
          </cell>
          <cell r="G366" t="str">
            <v>Front End</v>
          </cell>
          <cell r="H366" t="str">
            <v>Bank Loan Group</v>
          </cell>
          <cell r="I366" t="str">
            <v>Commercial</v>
          </cell>
          <cell r="J366" t="str">
            <v>BLG</v>
          </cell>
          <cell r="K366" t="str">
            <v>Sales</v>
          </cell>
          <cell r="L366">
            <v>1</v>
          </cell>
          <cell r="M366">
            <v>185600</v>
          </cell>
          <cell r="N366">
            <v>0</v>
          </cell>
          <cell r="O366">
            <v>207315.20223152023</v>
          </cell>
          <cell r="P366">
            <v>0</v>
          </cell>
        </row>
        <row r="367">
          <cell r="A367" t="str">
            <v>Christofer, Nicholas (Nick)</v>
          </cell>
          <cell r="B367" t="str">
            <v>BLG Strategic Sales</v>
          </cell>
          <cell r="C367" t="str">
            <v>AVP</v>
          </cell>
          <cell r="D367" t="str">
            <v>Strategic Sales</v>
          </cell>
          <cell r="E367">
            <v>0</v>
          </cell>
          <cell r="F367" t="str">
            <v>Headcount - Inside Sales</v>
          </cell>
          <cell r="G367" t="str">
            <v>Front End</v>
          </cell>
          <cell r="H367" t="str">
            <v>Bank Loan Group</v>
          </cell>
          <cell r="I367" t="str">
            <v>Commercial</v>
          </cell>
          <cell r="J367" t="str">
            <v>BLG</v>
          </cell>
          <cell r="K367" t="str">
            <v>Sales</v>
          </cell>
          <cell r="L367">
            <v>1</v>
          </cell>
          <cell r="M367">
            <v>105000</v>
          </cell>
          <cell r="N367">
            <v>0</v>
          </cell>
          <cell r="O367">
            <v>0</v>
          </cell>
          <cell r="P367">
            <v>0</v>
          </cell>
        </row>
        <row r="368">
          <cell r="A368" t="str">
            <v>Uhlman, Susan M</v>
          </cell>
          <cell r="B368" t="str">
            <v>BLG TED</v>
          </cell>
          <cell r="C368" t="str">
            <v>Assoc</v>
          </cell>
          <cell r="D368" t="str">
            <v>Ops</v>
          </cell>
          <cell r="E368">
            <v>0</v>
          </cell>
          <cell r="F368" t="str">
            <v>Headcount - Inside Sales</v>
          </cell>
          <cell r="G368" t="str">
            <v>Front End</v>
          </cell>
          <cell r="H368" t="str">
            <v>Bank Loan Group</v>
          </cell>
          <cell r="I368" t="str">
            <v>Commercial</v>
          </cell>
          <cell r="J368" t="str">
            <v>BLG</v>
          </cell>
          <cell r="K368" t="str">
            <v>Sales</v>
          </cell>
          <cell r="L368">
            <v>1</v>
          </cell>
          <cell r="M368">
            <v>72099.997749999995</v>
          </cell>
          <cell r="N368">
            <v>0</v>
          </cell>
          <cell r="O368">
            <v>0</v>
          </cell>
          <cell r="P368">
            <v>0</v>
          </cell>
        </row>
        <row r="369">
          <cell r="A369" t="str">
            <v>Macchia, Vincent M JR (Mike)</v>
          </cell>
          <cell r="B369" t="str">
            <v>BLG TED</v>
          </cell>
          <cell r="C369" t="str">
            <v>MD</v>
          </cell>
          <cell r="D369" t="str">
            <v>TED</v>
          </cell>
          <cell r="E369">
            <v>0</v>
          </cell>
          <cell r="F369" t="str">
            <v>Headcount - Inside Sales</v>
          </cell>
          <cell r="G369" t="str">
            <v>Front End</v>
          </cell>
          <cell r="H369" t="str">
            <v>Bank Loan Group</v>
          </cell>
          <cell r="I369" t="str">
            <v>Commercial</v>
          </cell>
          <cell r="J369" t="str">
            <v>BLG</v>
          </cell>
          <cell r="K369" t="str">
            <v>Sales</v>
          </cell>
          <cell r="L369">
            <v>1</v>
          </cell>
          <cell r="M369">
            <v>197600</v>
          </cell>
          <cell r="N369">
            <v>0</v>
          </cell>
          <cell r="O369">
            <v>360492.50535331905</v>
          </cell>
          <cell r="P369">
            <v>0</v>
          </cell>
        </row>
        <row r="370">
          <cell r="A370" t="str">
            <v>Vlandis, Harry</v>
          </cell>
          <cell r="B370" t="str">
            <v>BLG TED</v>
          </cell>
          <cell r="C370" t="str">
            <v>MD</v>
          </cell>
          <cell r="D370" t="str">
            <v>TED</v>
          </cell>
          <cell r="E370">
            <v>0</v>
          </cell>
          <cell r="F370" t="str">
            <v>Headcount - Inside Sales</v>
          </cell>
          <cell r="G370" t="str">
            <v>Front End</v>
          </cell>
          <cell r="H370" t="str">
            <v>Bank Loan Group</v>
          </cell>
          <cell r="I370" t="str">
            <v>Commercial</v>
          </cell>
          <cell r="J370" t="str">
            <v>BLG</v>
          </cell>
          <cell r="K370" t="str">
            <v>Sales</v>
          </cell>
          <cell r="L370">
            <v>1</v>
          </cell>
          <cell r="M370">
            <v>237200</v>
          </cell>
          <cell r="N370">
            <v>0</v>
          </cell>
          <cell r="O370">
            <v>436195.93147751607</v>
          </cell>
          <cell r="P370">
            <v>0</v>
          </cell>
        </row>
        <row r="371">
          <cell r="A371" t="str">
            <v>Pine, Eric M</v>
          </cell>
          <cell r="B371" t="str">
            <v>BLG TED</v>
          </cell>
          <cell r="C371" t="str">
            <v>Assoc</v>
          </cell>
          <cell r="D371" t="str">
            <v>Ops</v>
          </cell>
          <cell r="E371">
            <v>0</v>
          </cell>
          <cell r="F371" t="str">
            <v>Headcount - Inside Sales</v>
          </cell>
          <cell r="G371" t="str">
            <v>Front End</v>
          </cell>
          <cell r="H371" t="str">
            <v>Bank Loan Group</v>
          </cell>
          <cell r="I371" t="str">
            <v>Commercial</v>
          </cell>
          <cell r="J371" t="str">
            <v>BLG</v>
          </cell>
          <cell r="K371" t="str">
            <v>Sales</v>
          </cell>
          <cell r="L371">
            <v>1</v>
          </cell>
          <cell r="M371">
            <v>47300.000740000003</v>
          </cell>
          <cell r="N371">
            <v>0</v>
          </cell>
          <cell r="O371">
            <v>0</v>
          </cell>
          <cell r="P371">
            <v>0</v>
          </cell>
        </row>
        <row r="372">
          <cell r="A372" t="str">
            <v>Imhoff, Daniel</v>
          </cell>
          <cell r="B372" t="str">
            <v>BLG TED</v>
          </cell>
          <cell r="C372" t="str">
            <v>BA</v>
          </cell>
          <cell r="D372" t="str">
            <v>TED</v>
          </cell>
          <cell r="E372">
            <v>0</v>
          </cell>
          <cell r="F372" t="str">
            <v>Headcount - Inside Sales</v>
          </cell>
          <cell r="G372" t="str">
            <v>Front End</v>
          </cell>
          <cell r="H372" t="str">
            <v>Bank Loan Group</v>
          </cell>
          <cell r="I372" t="str">
            <v>Commercial</v>
          </cell>
          <cell r="J372" t="str">
            <v>BLG</v>
          </cell>
          <cell r="K372" t="str">
            <v>Sales</v>
          </cell>
          <cell r="L372">
            <v>1</v>
          </cell>
          <cell r="M372">
            <v>75000</v>
          </cell>
          <cell r="N372">
            <v>0</v>
          </cell>
          <cell r="O372">
            <v>45061.563169164881</v>
          </cell>
          <cell r="P372">
            <v>0</v>
          </cell>
        </row>
        <row r="373">
          <cell r="A373" t="str">
            <v>Koga, Bond K</v>
          </cell>
          <cell r="B373" t="str">
            <v>BLG Legal</v>
          </cell>
          <cell r="C373" t="str">
            <v>Gen. Counsel</v>
          </cell>
          <cell r="D373" t="str">
            <v>General Counsel</v>
          </cell>
          <cell r="E373">
            <v>0</v>
          </cell>
          <cell r="F373" t="str">
            <v>Headcount - Legal</v>
          </cell>
          <cell r="G373" t="str">
            <v>Enabling</v>
          </cell>
          <cell r="H373" t="str">
            <v>Bank Loan Group</v>
          </cell>
          <cell r="I373" t="str">
            <v>Legal</v>
          </cell>
          <cell r="J373" t="str">
            <v>BLG</v>
          </cell>
          <cell r="K373" t="str">
            <v>Legal</v>
          </cell>
          <cell r="L373">
            <v>1</v>
          </cell>
          <cell r="M373">
            <v>401500</v>
          </cell>
          <cell r="N373">
            <v>0</v>
          </cell>
          <cell r="O373">
            <v>0</v>
          </cell>
          <cell r="P373">
            <v>356620</v>
          </cell>
        </row>
        <row r="374">
          <cell r="A374" t="str">
            <v>Pflederer, Gail</v>
          </cell>
          <cell r="B374" t="str">
            <v>BLG Legal</v>
          </cell>
          <cell r="C374" t="str">
            <v>Sr. Counsel</v>
          </cell>
          <cell r="D374" t="str">
            <v>Legal</v>
          </cell>
          <cell r="E374">
            <v>0</v>
          </cell>
          <cell r="F374" t="str">
            <v>Headcount - Legal</v>
          </cell>
          <cell r="G374" t="str">
            <v>Enabling</v>
          </cell>
          <cell r="H374" t="str">
            <v>Bank Loan Group</v>
          </cell>
          <cell r="I374" t="str">
            <v>Legal</v>
          </cell>
          <cell r="J374" t="str">
            <v>BLG</v>
          </cell>
          <cell r="K374" t="str">
            <v>Legal</v>
          </cell>
          <cell r="L374">
            <v>1</v>
          </cell>
          <cell r="M374">
            <v>287300</v>
          </cell>
          <cell r="N374">
            <v>43095</v>
          </cell>
          <cell r="O374">
            <v>0</v>
          </cell>
          <cell r="P374">
            <v>0</v>
          </cell>
        </row>
        <row r="375">
          <cell r="A375" t="str">
            <v>Mevs, Peggy</v>
          </cell>
          <cell r="B375" t="str">
            <v>BLG Legal</v>
          </cell>
          <cell r="C375" t="str">
            <v>Sr. Counsel</v>
          </cell>
          <cell r="D375" t="str">
            <v>Legal</v>
          </cell>
          <cell r="E375">
            <v>0</v>
          </cell>
          <cell r="F375" t="str">
            <v>Headcount - Legal</v>
          </cell>
          <cell r="G375" t="str">
            <v>Enabling</v>
          </cell>
          <cell r="H375" t="str">
            <v>Bank Loan Group</v>
          </cell>
          <cell r="I375" t="str">
            <v>Legal</v>
          </cell>
          <cell r="J375" t="str">
            <v>BLG</v>
          </cell>
          <cell r="K375" t="str">
            <v>Legal</v>
          </cell>
          <cell r="L375">
            <v>1</v>
          </cell>
          <cell r="M375">
            <v>288600</v>
          </cell>
          <cell r="N375">
            <v>0</v>
          </cell>
          <cell r="O375">
            <v>0</v>
          </cell>
          <cell r="P375">
            <v>82500</v>
          </cell>
        </row>
        <row r="376">
          <cell r="A376" t="str">
            <v>Ellsworth, Anne</v>
          </cell>
          <cell r="B376" t="str">
            <v>BLG Legal</v>
          </cell>
          <cell r="C376" t="str">
            <v>Sr. Counsel</v>
          </cell>
          <cell r="D376" t="str">
            <v>Legal</v>
          </cell>
          <cell r="E376">
            <v>0</v>
          </cell>
          <cell r="F376" t="str">
            <v>Headcount - Legal</v>
          </cell>
          <cell r="G376" t="str">
            <v>Enabling</v>
          </cell>
          <cell r="H376" t="str">
            <v>Bank Loan Group</v>
          </cell>
          <cell r="I376" t="str">
            <v>Legal</v>
          </cell>
          <cell r="J376" t="str">
            <v>BLG</v>
          </cell>
          <cell r="K376" t="str">
            <v>Legal</v>
          </cell>
          <cell r="L376">
            <v>1</v>
          </cell>
          <cell r="M376">
            <v>253600</v>
          </cell>
          <cell r="N376">
            <v>0</v>
          </cell>
          <cell r="O376">
            <v>0</v>
          </cell>
          <cell r="P376">
            <v>245300.00000000003</v>
          </cell>
        </row>
        <row r="377">
          <cell r="A377" t="str">
            <v>Palmer, Stanley A</v>
          </cell>
          <cell r="B377" t="str">
            <v>BLG Finance</v>
          </cell>
          <cell r="C377" t="str">
            <v>FP&amp;A Manager</v>
          </cell>
          <cell r="D377" t="str">
            <v>FP&amp;A</v>
          </cell>
          <cell r="E377">
            <v>0</v>
          </cell>
          <cell r="F377" t="str">
            <v>Headcount - Finance</v>
          </cell>
          <cell r="G377" t="str">
            <v>Enabling</v>
          </cell>
          <cell r="H377" t="str">
            <v>Bank Loan Group</v>
          </cell>
          <cell r="I377" t="str">
            <v>Finance</v>
          </cell>
          <cell r="J377" t="str">
            <v>BLG</v>
          </cell>
          <cell r="K377" t="str">
            <v>FP&amp;A</v>
          </cell>
          <cell r="L377">
            <v>1</v>
          </cell>
          <cell r="M377">
            <v>125000</v>
          </cell>
          <cell r="N377">
            <v>18750</v>
          </cell>
          <cell r="O377">
            <v>0</v>
          </cell>
          <cell r="P377">
            <v>0</v>
          </cell>
        </row>
        <row r="378">
          <cell r="A378" t="str">
            <v>Petronello, Paul Edward</v>
          </cell>
          <cell r="B378" t="str">
            <v>BLG Finance</v>
          </cell>
          <cell r="C378" t="str">
            <v>Analyst</v>
          </cell>
          <cell r="D378" t="str">
            <v>FP&amp;A</v>
          </cell>
          <cell r="E378">
            <v>0</v>
          </cell>
          <cell r="F378" t="str">
            <v>Headcount - Finance</v>
          </cell>
          <cell r="G378" t="str">
            <v>Enabling</v>
          </cell>
          <cell r="H378" t="str">
            <v>Bank Loan Group</v>
          </cell>
          <cell r="I378" t="str">
            <v>Finance</v>
          </cell>
          <cell r="J378" t="str">
            <v>BLG</v>
          </cell>
          <cell r="K378" t="str">
            <v>FP&amp;A</v>
          </cell>
          <cell r="L378">
            <v>1</v>
          </cell>
          <cell r="M378">
            <v>99000</v>
          </cell>
          <cell r="N378">
            <v>9900</v>
          </cell>
          <cell r="O378">
            <v>0</v>
          </cell>
          <cell r="P378">
            <v>0</v>
          </cell>
        </row>
        <row r="379">
          <cell r="A379" t="str">
            <v>Pericht, Michael P</v>
          </cell>
          <cell r="B379" t="str">
            <v>BLG Finance</v>
          </cell>
          <cell r="C379" t="str">
            <v>FP&amp;A Manager</v>
          </cell>
          <cell r="D379" t="str">
            <v>FP&amp;A</v>
          </cell>
          <cell r="E379" t="str">
            <v>SSLP</v>
          </cell>
          <cell r="F379" t="str">
            <v>Headcount - Finance</v>
          </cell>
          <cell r="G379" t="str">
            <v>Enabling</v>
          </cell>
          <cell r="H379" t="str">
            <v>Bank Loan Group</v>
          </cell>
          <cell r="I379" t="str">
            <v>Finance</v>
          </cell>
          <cell r="J379" t="str">
            <v>BLG</v>
          </cell>
          <cell r="K379" t="str">
            <v>FP&amp;A</v>
          </cell>
          <cell r="L379">
            <v>1</v>
          </cell>
          <cell r="M379">
            <v>192700</v>
          </cell>
          <cell r="N379">
            <v>28905</v>
          </cell>
          <cell r="O379">
            <v>0</v>
          </cell>
          <cell r="P379">
            <v>0</v>
          </cell>
        </row>
        <row r="380">
          <cell r="A380" t="str">
            <v>Fraser, Richard G</v>
          </cell>
          <cell r="B380" t="str">
            <v>GE Equity Risk</v>
          </cell>
          <cell r="C380" t="str">
            <v>VP</v>
          </cell>
          <cell r="D380" t="str">
            <v>U/W</v>
          </cell>
          <cell r="E380">
            <v>0</v>
          </cell>
          <cell r="F380" t="str">
            <v>Headcount - Risk Management</v>
          </cell>
          <cell r="G380" t="str">
            <v>Front End</v>
          </cell>
          <cell r="H380" t="str">
            <v>Equity</v>
          </cell>
          <cell r="I380" t="str">
            <v>Risk</v>
          </cell>
          <cell r="J380" t="str">
            <v>GEE</v>
          </cell>
          <cell r="K380" t="str">
            <v>Risk</v>
          </cell>
          <cell r="L380">
            <v>1</v>
          </cell>
          <cell r="M380">
            <v>185300</v>
          </cell>
          <cell r="N380">
            <v>138975</v>
          </cell>
          <cell r="O380">
            <v>0</v>
          </cell>
          <cell r="P380">
            <v>0</v>
          </cell>
        </row>
        <row r="381">
          <cell r="A381" t="str">
            <v>Ratcliffe, Morgan T</v>
          </cell>
          <cell r="B381" t="str">
            <v>GE Equity Risk</v>
          </cell>
          <cell r="C381" t="str">
            <v>AVP</v>
          </cell>
          <cell r="D381" t="str">
            <v>U/W</v>
          </cell>
          <cell r="E381">
            <v>0</v>
          </cell>
          <cell r="F381" t="str">
            <v>Headcount - Risk Management</v>
          </cell>
          <cell r="G381" t="str">
            <v>Front End</v>
          </cell>
          <cell r="H381" t="str">
            <v>Equity</v>
          </cell>
          <cell r="I381" t="str">
            <v>Risk</v>
          </cell>
          <cell r="J381" t="str">
            <v>GEE</v>
          </cell>
          <cell r="K381" t="str">
            <v>Risk</v>
          </cell>
          <cell r="L381">
            <v>1</v>
          </cell>
          <cell r="M381">
            <v>125000</v>
          </cell>
          <cell r="N381">
            <v>62500</v>
          </cell>
          <cell r="O381">
            <v>0</v>
          </cell>
          <cell r="P381">
            <v>0</v>
          </cell>
        </row>
        <row r="382">
          <cell r="A382" t="str">
            <v>Austin, Karen A</v>
          </cell>
          <cell r="B382" t="str">
            <v>GE Equity Risk</v>
          </cell>
          <cell r="C382" t="str">
            <v>SVP</v>
          </cell>
          <cell r="D382" t="str">
            <v>Portfolio</v>
          </cell>
          <cell r="E382">
            <v>0</v>
          </cell>
          <cell r="F382" t="str">
            <v>Headcount - Risk Management</v>
          </cell>
          <cell r="G382" t="str">
            <v>Front End</v>
          </cell>
          <cell r="H382" t="str">
            <v>Equity</v>
          </cell>
          <cell r="I382" t="str">
            <v>Risk</v>
          </cell>
          <cell r="J382" t="str">
            <v>GEE</v>
          </cell>
          <cell r="K382" t="str">
            <v>Risk</v>
          </cell>
          <cell r="L382">
            <v>1</v>
          </cell>
          <cell r="M382">
            <v>231900</v>
          </cell>
          <cell r="N382">
            <v>173925</v>
          </cell>
          <cell r="O382">
            <v>0</v>
          </cell>
          <cell r="P382">
            <v>0</v>
          </cell>
        </row>
        <row r="383">
          <cell r="A383" t="str">
            <v>Roderick, Robert J</v>
          </cell>
          <cell r="B383" t="str">
            <v>GE Equity Risk</v>
          </cell>
          <cell r="C383" t="str">
            <v>MD</v>
          </cell>
          <cell r="D383" t="str">
            <v>Portfolio</v>
          </cell>
          <cell r="E383">
            <v>0</v>
          </cell>
          <cell r="F383" t="str">
            <v>Headcount - Risk Management</v>
          </cell>
          <cell r="G383" t="str">
            <v>Front End</v>
          </cell>
          <cell r="H383" t="str">
            <v>Equity</v>
          </cell>
          <cell r="I383" t="str">
            <v>Risk</v>
          </cell>
          <cell r="J383" t="str">
            <v>GEE</v>
          </cell>
          <cell r="K383" t="str">
            <v>Risk</v>
          </cell>
          <cell r="L383">
            <v>1</v>
          </cell>
          <cell r="M383">
            <v>220400</v>
          </cell>
          <cell r="N383">
            <v>165300</v>
          </cell>
          <cell r="O383">
            <v>0</v>
          </cell>
          <cell r="P383">
            <v>0</v>
          </cell>
        </row>
        <row r="384">
          <cell r="A384" t="str">
            <v>Doyle, Jenny Bradmon</v>
          </cell>
          <cell r="B384" t="str">
            <v>GE Equity Risk</v>
          </cell>
          <cell r="C384" t="str">
            <v>SVP</v>
          </cell>
          <cell r="D384" t="str">
            <v>U/W</v>
          </cell>
          <cell r="E384">
            <v>0</v>
          </cell>
          <cell r="F384" t="str">
            <v>Headcount - Risk Management</v>
          </cell>
          <cell r="G384" t="str">
            <v>Front End</v>
          </cell>
          <cell r="H384" t="str">
            <v>Equity</v>
          </cell>
          <cell r="I384" t="str">
            <v>Risk</v>
          </cell>
          <cell r="J384" t="str">
            <v>GEE</v>
          </cell>
          <cell r="K384" t="str">
            <v>Risk</v>
          </cell>
          <cell r="L384">
            <v>1</v>
          </cell>
          <cell r="M384">
            <v>177000</v>
          </cell>
          <cell r="N384">
            <v>132750</v>
          </cell>
          <cell r="O384">
            <v>0</v>
          </cell>
          <cell r="P384">
            <v>0</v>
          </cell>
        </row>
        <row r="385">
          <cell r="A385" t="str">
            <v>Sullivan, John W</v>
          </cell>
          <cell r="B385" t="str">
            <v>GE Equity Risk</v>
          </cell>
          <cell r="C385" t="str">
            <v>VP</v>
          </cell>
          <cell r="D385" t="str">
            <v>Portfolio</v>
          </cell>
          <cell r="E385">
            <v>0</v>
          </cell>
          <cell r="F385" t="str">
            <v>Headcount - Risk Management</v>
          </cell>
          <cell r="G385" t="str">
            <v>Front End</v>
          </cell>
          <cell r="H385" t="str">
            <v>Equity</v>
          </cell>
          <cell r="I385" t="str">
            <v>Risk</v>
          </cell>
          <cell r="J385" t="str">
            <v>GEE</v>
          </cell>
          <cell r="K385" t="str">
            <v>Risk</v>
          </cell>
          <cell r="L385">
            <v>1</v>
          </cell>
          <cell r="M385">
            <v>151000</v>
          </cell>
          <cell r="N385">
            <v>98150</v>
          </cell>
          <cell r="O385">
            <v>0</v>
          </cell>
          <cell r="P385">
            <v>0</v>
          </cell>
        </row>
        <row r="386">
          <cell r="A386" t="str">
            <v>Kocsi, Patrick</v>
          </cell>
          <cell r="B386" t="str">
            <v>GE Equity Comml</v>
          </cell>
          <cell r="C386" t="str">
            <v>SMD</v>
          </cell>
          <cell r="D386" t="str">
            <v>Originations</v>
          </cell>
          <cell r="E386">
            <v>0</v>
          </cell>
          <cell r="F386" t="str">
            <v>Headcount - Field Sales</v>
          </cell>
          <cell r="G386" t="str">
            <v>Front End</v>
          </cell>
          <cell r="H386" t="str">
            <v>Equity</v>
          </cell>
          <cell r="I386" t="str">
            <v>Commercial</v>
          </cell>
          <cell r="J386" t="str">
            <v>GEE</v>
          </cell>
          <cell r="K386" t="str">
            <v>Sales</v>
          </cell>
          <cell r="L386">
            <v>1</v>
          </cell>
          <cell r="M386">
            <v>339900</v>
          </cell>
          <cell r="N386">
            <v>0</v>
          </cell>
          <cell r="O386">
            <v>0</v>
          </cell>
          <cell r="P386">
            <v>454850.00000000006</v>
          </cell>
        </row>
        <row r="387">
          <cell r="A387" t="str">
            <v>John, Finley</v>
          </cell>
          <cell r="B387" t="str">
            <v>GE Equity Comml</v>
          </cell>
          <cell r="C387" t="str">
            <v>VP</v>
          </cell>
          <cell r="D387" t="str">
            <v>Originations</v>
          </cell>
          <cell r="E387">
            <v>0</v>
          </cell>
          <cell r="F387" t="str">
            <v>Headcount - Field Sales</v>
          </cell>
          <cell r="G387" t="str">
            <v>Front End</v>
          </cell>
          <cell r="H387" t="str">
            <v>Equity</v>
          </cell>
          <cell r="I387" t="str">
            <v>Commercial</v>
          </cell>
          <cell r="J387" t="str">
            <v>GEE</v>
          </cell>
          <cell r="K387" t="str">
            <v>Sales</v>
          </cell>
          <cell r="L387">
            <v>1</v>
          </cell>
          <cell r="M387">
            <v>128000</v>
          </cell>
          <cell r="N387">
            <v>64000</v>
          </cell>
          <cell r="O387">
            <v>0</v>
          </cell>
          <cell r="P387">
            <v>0</v>
          </cell>
        </row>
        <row r="388">
          <cell r="A388" t="str">
            <v>Connelly, John F</v>
          </cell>
          <cell r="B388" t="str">
            <v>GE Equity Comml</v>
          </cell>
          <cell r="C388" t="str">
            <v>Consultant</v>
          </cell>
          <cell r="D388" t="str">
            <v>Consultant</v>
          </cell>
          <cell r="E388">
            <v>0</v>
          </cell>
          <cell r="F388" t="str">
            <v>Headcount - Other Front-End</v>
          </cell>
          <cell r="G388" t="str">
            <v>Front End</v>
          </cell>
          <cell r="H388" t="str">
            <v>Equity</v>
          </cell>
          <cell r="I388" t="str">
            <v>Commercial</v>
          </cell>
          <cell r="J388" t="str">
            <v>GEE</v>
          </cell>
          <cell r="K388" t="str">
            <v>Sales</v>
          </cell>
          <cell r="L388">
            <v>0.5</v>
          </cell>
          <cell r="M388">
            <v>156500.1</v>
          </cell>
          <cell r="N388">
            <v>0</v>
          </cell>
          <cell r="O388">
            <v>0</v>
          </cell>
          <cell r="P388">
            <v>0</v>
          </cell>
        </row>
        <row r="389">
          <cell r="A389" t="str">
            <v>Kellerk, James J (Jim)</v>
          </cell>
          <cell r="B389" t="str">
            <v>GE Equity Finance</v>
          </cell>
          <cell r="C389" t="str">
            <v>SVP</v>
          </cell>
          <cell r="D389" t="str">
            <v>FP&amp;A</v>
          </cell>
          <cell r="E389">
            <v>0</v>
          </cell>
          <cell r="F389" t="str">
            <v>Headcount - Finance</v>
          </cell>
          <cell r="G389" t="str">
            <v>Enabling</v>
          </cell>
          <cell r="H389" t="str">
            <v>Equity</v>
          </cell>
          <cell r="I389" t="str">
            <v>Finance</v>
          </cell>
          <cell r="J389" t="str">
            <v>GEE</v>
          </cell>
          <cell r="K389" t="str">
            <v>FP&amp;A</v>
          </cell>
          <cell r="L389">
            <v>1</v>
          </cell>
          <cell r="M389">
            <v>269300</v>
          </cell>
          <cell r="N389">
            <v>40395</v>
          </cell>
          <cell r="O389">
            <v>0</v>
          </cell>
          <cell r="P389">
            <v>0</v>
          </cell>
        </row>
        <row r="390">
          <cell r="A390" t="str">
            <v>Heinemann, Karen M</v>
          </cell>
          <cell r="B390" t="str">
            <v>GE Equity Finance</v>
          </cell>
          <cell r="C390" t="str">
            <v>Sr. Analyst</v>
          </cell>
          <cell r="D390" t="str">
            <v>FP&amp;A</v>
          </cell>
          <cell r="E390">
            <v>0</v>
          </cell>
          <cell r="F390" t="str">
            <v>Headcount - Finance</v>
          </cell>
          <cell r="G390" t="str">
            <v>Enabling</v>
          </cell>
          <cell r="H390" t="str">
            <v>Equity</v>
          </cell>
          <cell r="I390" t="str">
            <v>Finance</v>
          </cell>
          <cell r="J390" t="str">
            <v>GEE</v>
          </cell>
          <cell r="K390" t="str">
            <v>FP&amp;A</v>
          </cell>
          <cell r="L390">
            <v>1</v>
          </cell>
          <cell r="M390">
            <v>100000</v>
          </cell>
          <cell r="N390">
            <v>15000</v>
          </cell>
          <cell r="O390">
            <v>0</v>
          </cell>
          <cell r="P390">
            <v>0</v>
          </cell>
        </row>
        <row r="391">
          <cell r="A391" t="str">
            <v>Masiello, Kenneth D</v>
          </cell>
          <cell r="B391" t="str">
            <v>GE Equity Controllership</v>
          </cell>
          <cell r="C391" t="str">
            <v>Controller</v>
          </cell>
          <cell r="D391" t="str">
            <v>Controllership</v>
          </cell>
          <cell r="E391">
            <v>0</v>
          </cell>
          <cell r="F391" t="str">
            <v>Headcount - Finance</v>
          </cell>
          <cell r="G391" t="str">
            <v>Enabling</v>
          </cell>
          <cell r="H391" t="str">
            <v>Equity</v>
          </cell>
          <cell r="I391" t="str">
            <v>Finance</v>
          </cell>
          <cell r="J391" t="str">
            <v>GEE</v>
          </cell>
          <cell r="K391" t="str">
            <v>Controllership</v>
          </cell>
          <cell r="L391">
            <v>1</v>
          </cell>
          <cell r="M391">
            <v>204000</v>
          </cell>
          <cell r="N391">
            <v>30600</v>
          </cell>
          <cell r="O391">
            <v>0</v>
          </cell>
          <cell r="P391">
            <v>0</v>
          </cell>
        </row>
        <row r="392">
          <cell r="A392" t="str">
            <v>Magner, Dina</v>
          </cell>
          <cell r="B392" t="str">
            <v>GE Equity Legal</v>
          </cell>
          <cell r="C392" t="str">
            <v>Paralegal</v>
          </cell>
          <cell r="D392" t="str">
            <v>Legal</v>
          </cell>
          <cell r="E392">
            <v>0</v>
          </cell>
          <cell r="F392" t="str">
            <v>Headcount - Legal</v>
          </cell>
          <cell r="G392" t="str">
            <v>Enabling</v>
          </cell>
          <cell r="H392" t="str">
            <v>Equity</v>
          </cell>
          <cell r="I392" t="str">
            <v>Legal</v>
          </cell>
          <cell r="J392" t="str">
            <v>GEE</v>
          </cell>
          <cell r="K392" t="str">
            <v>Legal</v>
          </cell>
          <cell r="L392">
            <v>1</v>
          </cell>
          <cell r="M392">
            <v>92000.148790000007</v>
          </cell>
          <cell r="N392">
            <v>0</v>
          </cell>
          <cell r="O392">
            <v>0</v>
          </cell>
          <cell r="P392">
            <v>0</v>
          </cell>
        </row>
        <row r="393">
          <cell r="A393" t="str">
            <v>Orr, William</v>
          </cell>
          <cell r="B393" t="str">
            <v>GE Equity Legal</v>
          </cell>
          <cell r="C393" t="str">
            <v>Sr. Counsel</v>
          </cell>
          <cell r="D393" t="str">
            <v>Legal</v>
          </cell>
          <cell r="E393">
            <v>0</v>
          </cell>
          <cell r="F393" t="str">
            <v>Headcount - Legal</v>
          </cell>
          <cell r="G393" t="str">
            <v>Enabling</v>
          </cell>
          <cell r="H393" t="str">
            <v>Equity</v>
          </cell>
          <cell r="I393" t="str">
            <v>Legal</v>
          </cell>
          <cell r="J393" t="str">
            <v>GEE</v>
          </cell>
          <cell r="K393" t="str">
            <v>Legal</v>
          </cell>
          <cell r="L393">
            <v>1</v>
          </cell>
          <cell r="M393">
            <v>274500</v>
          </cell>
          <cell r="N393">
            <v>41175</v>
          </cell>
          <cell r="O393">
            <v>0</v>
          </cell>
          <cell r="P393">
            <v>0</v>
          </cell>
        </row>
        <row r="394">
          <cell r="A394" t="str">
            <v>Cassar, Chivonne</v>
          </cell>
          <cell r="B394" t="str">
            <v>GE Equity Legal</v>
          </cell>
          <cell r="C394" t="str">
            <v>Sr. Counsel</v>
          </cell>
          <cell r="D394" t="str">
            <v>Legal</v>
          </cell>
          <cell r="E394">
            <v>0</v>
          </cell>
          <cell r="F394" t="str">
            <v>Headcount - Legal</v>
          </cell>
          <cell r="G394" t="str">
            <v>Enabling</v>
          </cell>
          <cell r="H394" t="str">
            <v>Equity</v>
          </cell>
          <cell r="I394" t="str">
            <v>Legal</v>
          </cell>
          <cell r="J394" t="str">
            <v>GEE</v>
          </cell>
          <cell r="K394" t="str">
            <v>Legal</v>
          </cell>
          <cell r="L394">
            <v>1</v>
          </cell>
          <cell r="M394">
            <v>320100</v>
          </cell>
          <cell r="N394">
            <v>48015</v>
          </cell>
          <cell r="O394">
            <v>0</v>
          </cell>
          <cell r="P394">
            <v>0</v>
          </cell>
        </row>
        <row r="395">
          <cell r="A395" t="str">
            <v>Ogren, Christina M</v>
          </cell>
          <cell r="B395" t="str">
            <v>GE Equity Legal</v>
          </cell>
          <cell r="C395" t="str">
            <v>Admin</v>
          </cell>
          <cell r="D395" t="str">
            <v>Admin</v>
          </cell>
          <cell r="E395">
            <v>0</v>
          </cell>
          <cell r="F395" t="str">
            <v>Headcount - Legal</v>
          </cell>
          <cell r="G395" t="str">
            <v>Enabling</v>
          </cell>
          <cell r="H395" t="str">
            <v>Equity</v>
          </cell>
          <cell r="I395" t="str">
            <v>Legal</v>
          </cell>
          <cell r="J395" t="str">
            <v>GEE</v>
          </cell>
          <cell r="K395" t="str">
            <v>Legal</v>
          </cell>
          <cell r="L395">
            <v>1</v>
          </cell>
          <cell r="M395">
            <v>75600.002510000006</v>
          </cell>
          <cell r="N395">
            <v>0</v>
          </cell>
          <cell r="O395">
            <v>0</v>
          </cell>
          <cell r="P395">
            <v>0</v>
          </cell>
        </row>
        <row r="396">
          <cell r="A396">
            <v>0</v>
          </cell>
          <cell r="B396">
            <v>0</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row>
        <row r="397">
          <cell r="A397">
            <v>0</v>
          </cell>
          <cell r="B397">
            <v>0</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row>
        <row r="398">
          <cell r="A398">
            <v>0</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row>
        <row r="399">
          <cell r="A399">
            <v>0</v>
          </cell>
          <cell r="B399">
            <v>0</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row>
        <row r="400">
          <cell r="A400">
            <v>0</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row>
        <row r="401">
          <cell r="A401">
            <v>0</v>
          </cell>
          <cell r="B401">
            <v>0</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row>
        <row r="402">
          <cell r="A402">
            <v>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row>
        <row r="403">
          <cell r="A403">
            <v>0</v>
          </cell>
          <cell r="B403">
            <v>0</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row>
        <row r="404">
          <cell r="A404">
            <v>0</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row>
        <row r="405">
          <cell r="A405">
            <v>0</v>
          </cell>
          <cell r="B405">
            <v>0</v>
          </cell>
          <cell r="C405">
            <v>0</v>
          </cell>
          <cell r="D405">
            <v>0</v>
          </cell>
          <cell r="E405">
            <v>0</v>
          </cell>
          <cell r="F405">
            <v>0</v>
          </cell>
          <cell r="G405">
            <v>0</v>
          </cell>
          <cell r="H405">
            <v>0</v>
          </cell>
          <cell r="I405">
            <v>0</v>
          </cell>
          <cell r="J405">
            <v>0</v>
          </cell>
          <cell r="K405">
            <v>0</v>
          </cell>
          <cell r="L405">
            <v>0</v>
          </cell>
          <cell r="M405">
            <v>0</v>
          </cell>
          <cell r="N405">
            <v>0</v>
          </cell>
          <cell r="O405">
            <v>0</v>
          </cell>
          <cell r="P405">
            <v>0</v>
          </cell>
        </row>
        <row r="406">
          <cell r="A406">
            <v>0</v>
          </cell>
          <cell r="B406">
            <v>0</v>
          </cell>
          <cell r="C406">
            <v>0</v>
          </cell>
          <cell r="D406">
            <v>0</v>
          </cell>
          <cell r="E406">
            <v>0</v>
          </cell>
          <cell r="F406">
            <v>0</v>
          </cell>
          <cell r="G406">
            <v>0</v>
          </cell>
          <cell r="H406">
            <v>0</v>
          </cell>
          <cell r="I406">
            <v>0</v>
          </cell>
          <cell r="J406">
            <v>0</v>
          </cell>
          <cell r="K406">
            <v>0</v>
          </cell>
          <cell r="L406">
            <v>0</v>
          </cell>
          <cell r="M406">
            <v>0</v>
          </cell>
          <cell r="N406">
            <v>0</v>
          </cell>
          <cell r="O406">
            <v>0</v>
          </cell>
          <cell r="P406">
            <v>0</v>
          </cell>
        </row>
        <row r="407">
          <cell r="A407">
            <v>0</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row>
        <row r="408">
          <cell r="A408">
            <v>0</v>
          </cell>
          <cell r="B408">
            <v>0</v>
          </cell>
          <cell r="C408">
            <v>0</v>
          </cell>
          <cell r="D408">
            <v>0</v>
          </cell>
          <cell r="E408">
            <v>0</v>
          </cell>
          <cell r="F408">
            <v>0</v>
          </cell>
          <cell r="G408">
            <v>0</v>
          </cell>
          <cell r="H408">
            <v>0</v>
          </cell>
          <cell r="I408">
            <v>0</v>
          </cell>
          <cell r="J408">
            <v>0</v>
          </cell>
          <cell r="K408">
            <v>0</v>
          </cell>
          <cell r="L408">
            <v>0</v>
          </cell>
          <cell r="M408">
            <v>0</v>
          </cell>
          <cell r="N408">
            <v>0</v>
          </cell>
          <cell r="O408">
            <v>0</v>
          </cell>
          <cell r="P408">
            <v>0</v>
          </cell>
        </row>
        <row r="409">
          <cell r="A409">
            <v>0</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row>
        <row r="410">
          <cell r="A410">
            <v>0</v>
          </cell>
          <cell r="B410">
            <v>0</v>
          </cell>
          <cell r="C410">
            <v>0</v>
          </cell>
          <cell r="D410">
            <v>0</v>
          </cell>
          <cell r="E410">
            <v>0</v>
          </cell>
          <cell r="F410">
            <v>0</v>
          </cell>
          <cell r="G410">
            <v>0</v>
          </cell>
          <cell r="H410">
            <v>0</v>
          </cell>
          <cell r="I410">
            <v>0</v>
          </cell>
          <cell r="J410">
            <v>0</v>
          </cell>
          <cell r="K410">
            <v>0</v>
          </cell>
          <cell r="L410">
            <v>0</v>
          </cell>
          <cell r="M410">
            <v>0</v>
          </cell>
          <cell r="N410">
            <v>0</v>
          </cell>
          <cell r="O410">
            <v>0</v>
          </cell>
          <cell r="P410">
            <v>0</v>
          </cell>
        </row>
        <row r="411">
          <cell r="A411">
            <v>0</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row>
        <row r="412">
          <cell r="A412">
            <v>0</v>
          </cell>
          <cell r="B412">
            <v>0</v>
          </cell>
          <cell r="C412">
            <v>0</v>
          </cell>
          <cell r="D412">
            <v>0</v>
          </cell>
          <cell r="E412">
            <v>0</v>
          </cell>
          <cell r="F412">
            <v>0</v>
          </cell>
          <cell r="G412">
            <v>0</v>
          </cell>
          <cell r="H412">
            <v>0</v>
          </cell>
          <cell r="I412">
            <v>0</v>
          </cell>
          <cell r="J412">
            <v>0</v>
          </cell>
          <cell r="K412">
            <v>0</v>
          </cell>
          <cell r="L412">
            <v>0</v>
          </cell>
          <cell r="M412">
            <v>0</v>
          </cell>
          <cell r="N412">
            <v>0</v>
          </cell>
          <cell r="O412">
            <v>0</v>
          </cell>
          <cell r="P412">
            <v>0</v>
          </cell>
        </row>
        <row r="413">
          <cell r="A413">
            <v>0</v>
          </cell>
          <cell r="B413">
            <v>0</v>
          </cell>
          <cell r="C413">
            <v>0</v>
          </cell>
          <cell r="D413">
            <v>0</v>
          </cell>
          <cell r="E413">
            <v>0</v>
          </cell>
          <cell r="F413">
            <v>0</v>
          </cell>
          <cell r="G413">
            <v>0</v>
          </cell>
          <cell r="H413">
            <v>0</v>
          </cell>
          <cell r="I413">
            <v>0</v>
          </cell>
          <cell r="J413">
            <v>0</v>
          </cell>
          <cell r="K413">
            <v>0</v>
          </cell>
          <cell r="L413">
            <v>0</v>
          </cell>
          <cell r="M413">
            <v>0</v>
          </cell>
          <cell r="N413">
            <v>0</v>
          </cell>
          <cell r="O413">
            <v>0</v>
          </cell>
          <cell r="P413">
            <v>0</v>
          </cell>
        </row>
        <row r="414">
          <cell r="A414">
            <v>0</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row>
        <row r="415">
          <cell r="A415">
            <v>0</v>
          </cell>
          <cell r="B415">
            <v>0</v>
          </cell>
          <cell r="C415">
            <v>0</v>
          </cell>
          <cell r="D415">
            <v>0</v>
          </cell>
          <cell r="E415">
            <v>0</v>
          </cell>
          <cell r="F415">
            <v>0</v>
          </cell>
          <cell r="G415">
            <v>0</v>
          </cell>
          <cell r="H415">
            <v>0</v>
          </cell>
          <cell r="I415">
            <v>0</v>
          </cell>
          <cell r="J415">
            <v>0</v>
          </cell>
          <cell r="K415">
            <v>0</v>
          </cell>
          <cell r="L415">
            <v>0</v>
          </cell>
          <cell r="M415">
            <v>0</v>
          </cell>
          <cell r="N415">
            <v>0</v>
          </cell>
          <cell r="O415">
            <v>0</v>
          </cell>
          <cell r="P415">
            <v>0</v>
          </cell>
        </row>
        <row r="416">
          <cell r="A416">
            <v>0</v>
          </cell>
          <cell r="B416">
            <v>0</v>
          </cell>
          <cell r="C416">
            <v>0</v>
          </cell>
          <cell r="D416">
            <v>0</v>
          </cell>
          <cell r="E416">
            <v>0</v>
          </cell>
          <cell r="F416">
            <v>0</v>
          </cell>
          <cell r="G416">
            <v>0</v>
          </cell>
          <cell r="H416">
            <v>0</v>
          </cell>
          <cell r="I416">
            <v>0</v>
          </cell>
          <cell r="J416">
            <v>0</v>
          </cell>
          <cell r="K416">
            <v>0</v>
          </cell>
          <cell r="L416">
            <v>0</v>
          </cell>
          <cell r="M416">
            <v>0</v>
          </cell>
          <cell r="N416">
            <v>0</v>
          </cell>
          <cell r="O416">
            <v>0</v>
          </cell>
          <cell r="P416">
            <v>0</v>
          </cell>
        </row>
        <row r="417">
          <cell r="A417">
            <v>0</v>
          </cell>
          <cell r="B417">
            <v>0</v>
          </cell>
          <cell r="C417">
            <v>0</v>
          </cell>
          <cell r="D417">
            <v>0</v>
          </cell>
          <cell r="E417">
            <v>0</v>
          </cell>
          <cell r="F417">
            <v>0</v>
          </cell>
          <cell r="G417">
            <v>0</v>
          </cell>
          <cell r="H417">
            <v>0</v>
          </cell>
          <cell r="I417">
            <v>0</v>
          </cell>
          <cell r="J417">
            <v>0</v>
          </cell>
          <cell r="K417">
            <v>0</v>
          </cell>
          <cell r="L417">
            <v>0</v>
          </cell>
          <cell r="M417">
            <v>0</v>
          </cell>
          <cell r="N417">
            <v>0</v>
          </cell>
          <cell r="O417">
            <v>0</v>
          </cell>
          <cell r="P417">
            <v>0</v>
          </cell>
        </row>
        <row r="418">
          <cell r="A418">
            <v>0</v>
          </cell>
          <cell r="B418">
            <v>0</v>
          </cell>
          <cell r="C418">
            <v>0</v>
          </cell>
          <cell r="D418">
            <v>0</v>
          </cell>
          <cell r="E418">
            <v>0</v>
          </cell>
          <cell r="F418">
            <v>0</v>
          </cell>
          <cell r="G418">
            <v>0</v>
          </cell>
          <cell r="H418">
            <v>0</v>
          </cell>
          <cell r="I418">
            <v>0</v>
          </cell>
          <cell r="J418">
            <v>0</v>
          </cell>
          <cell r="K418">
            <v>0</v>
          </cell>
          <cell r="L418">
            <v>0</v>
          </cell>
          <cell r="M418">
            <v>0</v>
          </cell>
          <cell r="N418">
            <v>0</v>
          </cell>
          <cell r="O418">
            <v>0</v>
          </cell>
          <cell r="P418">
            <v>0</v>
          </cell>
        </row>
        <row r="419">
          <cell r="A419">
            <v>0</v>
          </cell>
          <cell r="B419">
            <v>0</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row>
        <row r="420">
          <cell r="A420">
            <v>0</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row>
        <row r="421">
          <cell r="A421">
            <v>0</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row>
        <row r="422">
          <cell r="A422">
            <v>0</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row>
        <row r="423">
          <cell r="A423">
            <v>0</v>
          </cell>
          <cell r="B423">
            <v>0</v>
          </cell>
          <cell r="C423">
            <v>0</v>
          </cell>
          <cell r="D423">
            <v>0</v>
          </cell>
          <cell r="E423">
            <v>0</v>
          </cell>
          <cell r="F423">
            <v>0</v>
          </cell>
          <cell r="G423">
            <v>0</v>
          </cell>
          <cell r="H423">
            <v>0</v>
          </cell>
          <cell r="I423">
            <v>0</v>
          </cell>
          <cell r="J423">
            <v>0</v>
          </cell>
          <cell r="K423">
            <v>0</v>
          </cell>
          <cell r="L423">
            <v>0</v>
          </cell>
          <cell r="M423">
            <v>0</v>
          </cell>
          <cell r="N423">
            <v>0</v>
          </cell>
          <cell r="O423">
            <v>0</v>
          </cell>
          <cell r="P423">
            <v>0</v>
          </cell>
        </row>
        <row r="424">
          <cell r="A424">
            <v>0</v>
          </cell>
          <cell r="B424">
            <v>0</v>
          </cell>
          <cell r="C424">
            <v>0</v>
          </cell>
          <cell r="D424">
            <v>0</v>
          </cell>
          <cell r="E424">
            <v>0</v>
          </cell>
          <cell r="F424">
            <v>0</v>
          </cell>
          <cell r="G424">
            <v>0</v>
          </cell>
          <cell r="H424">
            <v>0</v>
          </cell>
          <cell r="I424">
            <v>0</v>
          </cell>
          <cell r="J424">
            <v>0</v>
          </cell>
          <cell r="K424">
            <v>0</v>
          </cell>
          <cell r="L424">
            <v>0</v>
          </cell>
          <cell r="M424">
            <v>0</v>
          </cell>
          <cell r="N424">
            <v>0</v>
          </cell>
          <cell r="O424">
            <v>0</v>
          </cell>
          <cell r="P424">
            <v>0</v>
          </cell>
        </row>
        <row r="425">
          <cell r="A425">
            <v>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row>
        <row r="426">
          <cell r="A426">
            <v>0</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row>
        <row r="427">
          <cell r="A427">
            <v>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row>
        <row r="428">
          <cell r="A428">
            <v>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row>
        <row r="429">
          <cell r="A429">
            <v>0</v>
          </cell>
          <cell r="B429">
            <v>0</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row>
        <row r="430">
          <cell r="A430">
            <v>0</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row>
        <row r="431">
          <cell r="A431">
            <v>0</v>
          </cell>
          <cell r="B431">
            <v>0</v>
          </cell>
          <cell r="C431">
            <v>0</v>
          </cell>
          <cell r="D431">
            <v>0</v>
          </cell>
          <cell r="E431">
            <v>0</v>
          </cell>
          <cell r="F431">
            <v>0</v>
          </cell>
          <cell r="G431">
            <v>0</v>
          </cell>
          <cell r="H431">
            <v>0</v>
          </cell>
          <cell r="I431">
            <v>0</v>
          </cell>
          <cell r="J431">
            <v>0</v>
          </cell>
          <cell r="K431">
            <v>0</v>
          </cell>
          <cell r="L431">
            <v>0</v>
          </cell>
          <cell r="M431">
            <v>0</v>
          </cell>
          <cell r="N431">
            <v>0</v>
          </cell>
          <cell r="O431">
            <v>0</v>
          </cell>
          <cell r="P431">
            <v>0</v>
          </cell>
        </row>
        <row r="432">
          <cell r="A432">
            <v>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row>
        <row r="433">
          <cell r="A433">
            <v>0</v>
          </cell>
          <cell r="B433">
            <v>0</v>
          </cell>
          <cell r="C433">
            <v>0</v>
          </cell>
          <cell r="D433">
            <v>0</v>
          </cell>
          <cell r="E433">
            <v>0</v>
          </cell>
          <cell r="F433">
            <v>0</v>
          </cell>
          <cell r="G433">
            <v>0</v>
          </cell>
          <cell r="H433">
            <v>0</v>
          </cell>
          <cell r="I433">
            <v>0</v>
          </cell>
          <cell r="J433">
            <v>0</v>
          </cell>
          <cell r="K433">
            <v>0</v>
          </cell>
          <cell r="L433">
            <v>0</v>
          </cell>
          <cell r="M433">
            <v>0</v>
          </cell>
          <cell r="N433">
            <v>0</v>
          </cell>
          <cell r="O433">
            <v>0</v>
          </cell>
          <cell r="P433">
            <v>0</v>
          </cell>
        </row>
        <row r="434">
          <cell r="A434">
            <v>0</v>
          </cell>
          <cell r="B434">
            <v>0</v>
          </cell>
          <cell r="C434">
            <v>0</v>
          </cell>
          <cell r="D434">
            <v>0</v>
          </cell>
          <cell r="E434">
            <v>0</v>
          </cell>
          <cell r="F434">
            <v>0</v>
          </cell>
          <cell r="G434">
            <v>0</v>
          </cell>
          <cell r="H434">
            <v>0</v>
          </cell>
          <cell r="I434">
            <v>0</v>
          </cell>
          <cell r="J434">
            <v>0</v>
          </cell>
          <cell r="K434">
            <v>0</v>
          </cell>
          <cell r="L434">
            <v>0</v>
          </cell>
          <cell r="M434">
            <v>0</v>
          </cell>
          <cell r="N434">
            <v>0</v>
          </cell>
          <cell r="O434">
            <v>0</v>
          </cell>
          <cell r="P434">
            <v>0</v>
          </cell>
        </row>
        <row r="435">
          <cell r="A435">
            <v>0</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row>
        <row r="436">
          <cell r="A436">
            <v>0</v>
          </cell>
          <cell r="B436">
            <v>0</v>
          </cell>
          <cell r="C436">
            <v>0</v>
          </cell>
          <cell r="D436">
            <v>0</v>
          </cell>
          <cell r="E436">
            <v>0</v>
          </cell>
          <cell r="F436">
            <v>0</v>
          </cell>
          <cell r="G436">
            <v>0</v>
          </cell>
          <cell r="H436">
            <v>0</v>
          </cell>
          <cell r="I436">
            <v>0</v>
          </cell>
          <cell r="J436">
            <v>0</v>
          </cell>
          <cell r="K436">
            <v>0</v>
          </cell>
          <cell r="L436">
            <v>0</v>
          </cell>
          <cell r="M436">
            <v>0</v>
          </cell>
          <cell r="N436">
            <v>0</v>
          </cell>
          <cell r="O436">
            <v>0</v>
          </cell>
          <cell r="P436">
            <v>0</v>
          </cell>
        </row>
        <row r="437">
          <cell r="A437">
            <v>0</v>
          </cell>
          <cell r="B437">
            <v>0</v>
          </cell>
          <cell r="C437">
            <v>0</v>
          </cell>
          <cell r="D437">
            <v>0</v>
          </cell>
          <cell r="E437">
            <v>0</v>
          </cell>
          <cell r="F437">
            <v>0</v>
          </cell>
          <cell r="G437">
            <v>0</v>
          </cell>
          <cell r="H437">
            <v>0</v>
          </cell>
          <cell r="I437">
            <v>0</v>
          </cell>
          <cell r="J437">
            <v>0</v>
          </cell>
          <cell r="K437">
            <v>0</v>
          </cell>
          <cell r="L437">
            <v>0</v>
          </cell>
          <cell r="M437">
            <v>0</v>
          </cell>
          <cell r="N437">
            <v>0</v>
          </cell>
          <cell r="O437">
            <v>0</v>
          </cell>
          <cell r="P437">
            <v>0</v>
          </cell>
        </row>
        <row r="438">
          <cell r="A438">
            <v>0</v>
          </cell>
          <cell r="B438">
            <v>0</v>
          </cell>
          <cell r="C438">
            <v>0</v>
          </cell>
          <cell r="D438">
            <v>0</v>
          </cell>
          <cell r="E438">
            <v>0</v>
          </cell>
          <cell r="F438">
            <v>0</v>
          </cell>
          <cell r="G438">
            <v>0</v>
          </cell>
          <cell r="H438">
            <v>0</v>
          </cell>
          <cell r="I438">
            <v>0</v>
          </cell>
          <cell r="J438">
            <v>0</v>
          </cell>
          <cell r="K438">
            <v>0</v>
          </cell>
          <cell r="L438">
            <v>0</v>
          </cell>
          <cell r="M438">
            <v>0</v>
          </cell>
          <cell r="N438">
            <v>0</v>
          </cell>
          <cell r="O438">
            <v>0</v>
          </cell>
          <cell r="P438">
            <v>0</v>
          </cell>
        </row>
        <row r="439">
          <cell r="A439">
            <v>0</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row>
        <row r="440">
          <cell r="A440">
            <v>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row>
        <row r="441">
          <cell r="A441">
            <v>0</v>
          </cell>
          <cell r="B441">
            <v>0</v>
          </cell>
          <cell r="C441">
            <v>0</v>
          </cell>
          <cell r="D441">
            <v>0</v>
          </cell>
          <cell r="E441">
            <v>0</v>
          </cell>
          <cell r="F441">
            <v>0</v>
          </cell>
          <cell r="G441">
            <v>0</v>
          </cell>
          <cell r="H441">
            <v>0</v>
          </cell>
          <cell r="I441">
            <v>0</v>
          </cell>
          <cell r="J441">
            <v>0</v>
          </cell>
          <cell r="K441">
            <v>0</v>
          </cell>
          <cell r="L441">
            <v>0</v>
          </cell>
          <cell r="M441">
            <v>0</v>
          </cell>
          <cell r="N441">
            <v>0</v>
          </cell>
          <cell r="O441">
            <v>0</v>
          </cell>
          <cell r="P441">
            <v>0</v>
          </cell>
        </row>
        <row r="442">
          <cell r="A442">
            <v>0</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row>
        <row r="443">
          <cell r="A443">
            <v>0</v>
          </cell>
          <cell r="B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row>
        <row r="444">
          <cell r="A444">
            <v>0</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row>
        <row r="445">
          <cell r="A445">
            <v>0</v>
          </cell>
          <cell r="B445">
            <v>0</v>
          </cell>
          <cell r="C445">
            <v>0</v>
          </cell>
          <cell r="D445">
            <v>0</v>
          </cell>
          <cell r="E445">
            <v>0</v>
          </cell>
          <cell r="F445">
            <v>0</v>
          </cell>
          <cell r="G445">
            <v>0</v>
          </cell>
          <cell r="H445">
            <v>0</v>
          </cell>
          <cell r="I445">
            <v>0</v>
          </cell>
          <cell r="J445">
            <v>0</v>
          </cell>
          <cell r="K445">
            <v>0</v>
          </cell>
          <cell r="L445">
            <v>0</v>
          </cell>
          <cell r="M445">
            <v>0</v>
          </cell>
          <cell r="N445">
            <v>0</v>
          </cell>
          <cell r="O445">
            <v>0</v>
          </cell>
          <cell r="P445">
            <v>0</v>
          </cell>
        </row>
        <row r="446">
          <cell r="A446">
            <v>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row>
        <row r="447">
          <cell r="A447">
            <v>0</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row>
        <row r="448">
          <cell r="A448">
            <v>0</v>
          </cell>
          <cell r="B448">
            <v>0</v>
          </cell>
          <cell r="C448">
            <v>0</v>
          </cell>
          <cell r="D448">
            <v>0</v>
          </cell>
          <cell r="E448">
            <v>0</v>
          </cell>
          <cell r="F448">
            <v>0</v>
          </cell>
          <cell r="G448">
            <v>0</v>
          </cell>
          <cell r="H448">
            <v>0</v>
          </cell>
          <cell r="I448">
            <v>0</v>
          </cell>
          <cell r="J448">
            <v>0</v>
          </cell>
          <cell r="K448">
            <v>0</v>
          </cell>
          <cell r="L448">
            <v>0</v>
          </cell>
          <cell r="M448">
            <v>0</v>
          </cell>
          <cell r="N448">
            <v>0</v>
          </cell>
          <cell r="O448">
            <v>0</v>
          </cell>
          <cell r="P448">
            <v>0</v>
          </cell>
        </row>
        <row r="449">
          <cell r="A449">
            <v>0</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row>
        <row r="450">
          <cell r="A450">
            <v>0</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row>
        <row r="451">
          <cell r="A451">
            <v>0</v>
          </cell>
          <cell r="B451">
            <v>0</v>
          </cell>
          <cell r="C451">
            <v>0</v>
          </cell>
          <cell r="D451">
            <v>0</v>
          </cell>
          <cell r="E451">
            <v>0</v>
          </cell>
          <cell r="F451">
            <v>0</v>
          </cell>
          <cell r="G451">
            <v>0</v>
          </cell>
          <cell r="H451">
            <v>0</v>
          </cell>
          <cell r="I451">
            <v>0</v>
          </cell>
          <cell r="J451">
            <v>0</v>
          </cell>
          <cell r="K451">
            <v>0</v>
          </cell>
          <cell r="L451">
            <v>0</v>
          </cell>
          <cell r="M451">
            <v>0</v>
          </cell>
          <cell r="N451">
            <v>0</v>
          </cell>
          <cell r="O451">
            <v>0</v>
          </cell>
          <cell r="P451">
            <v>0</v>
          </cell>
        </row>
        <row r="452">
          <cell r="A452">
            <v>0</v>
          </cell>
          <cell r="B452">
            <v>0</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row>
        <row r="453">
          <cell r="A453">
            <v>0</v>
          </cell>
          <cell r="B453">
            <v>0</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row>
        <row r="454">
          <cell r="A454">
            <v>0</v>
          </cell>
          <cell r="B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row>
        <row r="455">
          <cell r="A455">
            <v>0</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row>
        <row r="456">
          <cell r="A456">
            <v>0</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row>
        <row r="457">
          <cell r="A457">
            <v>0</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row>
        <row r="458">
          <cell r="A458">
            <v>0</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0</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row>
        <row r="460">
          <cell r="A460">
            <v>0</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row>
        <row r="461">
          <cell r="A461">
            <v>0</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row>
        <row r="462">
          <cell r="A462">
            <v>0</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row>
        <row r="463">
          <cell r="A463">
            <v>0</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row>
        <row r="464">
          <cell r="A464">
            <v>0</v>
          </cell>
          <cell r="B464">
            <v>0</v>
          </cell>
          <cell r="C464">
            <v>0</v>
          </cell>
          <cell r="D464">
            <v>0</v>
          </cell>
          <cell r="E464">
            <v>0</v>
          </cell>
          <cell r="F464">
            <v>0</v>
          </cell>
          <cell r="G464">
            <v>0</v>
          </cell>
          <cell r="H464">
            <v>0</v>
          </cell>
          <cell r="I464">
            <v>0</v>
          </cell>
          <cell r="J464">
            <v>0</v>
          </cell>
          <cell r="K464">
            <v>0</v>
          </cell>
          <cell r="L464">
            <v>0</v>
          </cell>
          <cell r="M464">
            <v>0</v>
          </cell>
          <cell r="N464">
            <v>0</v>
          </cell>
          <cell r="O464">
            <v>0</v>
          </cell>
          <cell r="P464">
            <v>0</v>
          </cell>
        </row>
        <row r="465">
          <cell r="A465">
            <v>0</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row>
        <row r="466">
          <cell r="A466">
            <v>0</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row>
        <row r="467">
          <cell r="A467">
            <v>0</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row>
        <row r="468">
          <cell r="A468">
            <v>0</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row>
        <row r="469">
          <cell r="A469">
            <v>0</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row>
        <row r="470">
          <cell r="A470">
            <v>0</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row>
        <row r="471">
          <cell r="A471">
            <v>0</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A472">
            <v>0</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row>
        <row r="473">
          <cell r="A473">
            <v>0</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row>
        <row r="474">
          <cell r="A474">
            <v>0</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0</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row>
        <row r="476">
          <cell r="A476">
            <v>0</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A477">
            <v>0</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0</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row>
        <row r="479">
          <cell r="A479">
            <v>0</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row>
        <row r="480">
          <cell r="A480">
            <v>0</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row>
        <row r="481">
          <cell r="A481">
            <v>0</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row>
        <row r="482">
          <cell r="A482">
            <v>0</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0</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row>
        <row r="484">
          <cell r="A484">
            <v>0</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A485">
            <v>0</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0</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row>
        <row r="487">
          <cell r="A487">
            <v>0</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A488">
            <v>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A489">
            <v>0</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A490">
            <v>0</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0</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row>
        <row r="492">
          <cell r="A492">
            <v>0</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row>
        <row r="493">
          <cell r="A493">
            <v>0</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row>
        <row r="494">
          <cell r="A494">
            <v>0</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row>
        <row r="495">
          <cell r="A495">
            <v>0</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row>
        <row r="496">
          <cell r="A496">
            <v>0</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row>
        <row r="497">
          <cell r="A497">
            <v>0</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0</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row>
        <row r="499">
          <cell r="A499">
            <v>0</v>
          </cell>
          <cell r="B499">
            <v>0</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row>
        <row r="500">
          <cell r="A500">
            <v>0</v>
          </cell>
          <cell r="B500">
            <v>0</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row>
        <row r="501">
          <cell r="A501">
            <v>0</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row>
        <row r="502">
          <cell r="A502">
            <v>0</v>
          </cell>
          <cell r="B502">
            <v>0</v>
          </cell>
          <cell r="C502">
            <v>0</v>
          </cell>
          <cell r="D502">
            <v>0</v>
          </cell>
          <cell r="E502">
            <v>0</v>
          </cell>
          <cell r="F502">
            <v>0</v>
          </cell>
          <cell r="G502">
            <v>0</v>
          </cell>
          <cell r="H502">
            <v>0</v>
          </cell>
          <cell r="I502">
            <v>0</v>
          </cell>
          <cell r="J502">
            <v>0</v>
          </cell>
          <cell r="K502">
            <v>0</v>
          </cell>
          <cell r="L502">
            <v>0</v>
          </cell>
          <cell r="M502">
            <v>0</v>
          </cell>
          <cell r="N502">
            <v>0</v>
          </cell>
          <cell r="O502">
            <v>0</v>
          </cell>
          <cell r="P502">
            <v>0</v>
          </cell>
        </row>
        <row r="503">
          <cell r="A503">
            <v>0</v>
          </cell>
          <cell r="B503">
            <v>0</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row>
        <row r="505">
          <cell r="A505">
            <v>0</v>
          </cell>
          <cell r="B505">
            <v>0</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0</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row>
        <row r="507">
          <cell r="A507">
            <v>0</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0</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row>
        <row r="509">
          <cell r="A509">
            <v>0</v>
          </cell>
          <cell r="B509">
            <v>0</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0</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row>
        <row r="511">
          <cell r="A511">
            <v>0</v>
          </cell>
          <cell r="B511">
            <v>0</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0</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row>
        <row r="513">
          <cell r="A513">
            <v>0</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0</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row>
        <row r="515">
          <cell r="A515">
            <v>0</v>
          </cell>
          <cell r="B515">
            <v>0</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row>
        <row r="516">
          <cell r="A516">
            <v>0</v>
          </cell>
          <cell r="B516">
            <v>0</v>
          </cell>
          <cell r="C516">
            <v>0</v>
          </cell>
          <cell r="D516">
            <v>0</v>
          </cell>
          <cell r="E516">
            <v>0</v>
          </cell>
          <cell r="F516">
            <v>0</v>
          </cell>
          <cell r="G516">
            <v>0</v>
          </cell>
          <cell r="H516">
            <v>0</v>
          </cell>
          <cell r="I516">
            <v>0</v>
          </cell>
          <cell r="J516">
            <v>0</v>
          </cell>
          <cell r="K516">
            <v>0</v>
          </cell>
          <cell r="L516">
            <v>0</v>
          </cell>
          <cell r="M516">
            <v>0</v>
          </cell>
          <cell r="N516">
            <v>0</v>
          </cell>
          <cell r="O516">
            <v>0</v>
          </cell>
          <cell r="P516">
            <v>0</v>
          </cell>
        </row>
      </sheetData>
      <sheetData sheetId="9"/>
      <sheetData sheetId="10"/>
      <sheetData sheetId="11"/>
      <sheetData sheetId="12"/>
      <sheetData sheetId="13"/>
      <sheetData sheetId="14"/>
      <sheetData sheetId="15">
        <row r="6">
          <cell r="F6">
            <v>1</v>
          </cell>
        </row>
      </sheetData>
      <sheetData sheetId="16"/>
      <sheetData sheetId="17">
        <row r="6">
          <cell r="F6">
            <v>1</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7">
          <cell r="A7">
            <v>9</v>
          </cell>
          <cell r="B7">
            <v>3</v>
          </cell>
          <cell r="C7" t="str">
            <v>March</v>
          </cell>
          <cell r="J7" t="str">
            <v>2015</v>
          </cell>
          <cell r="K7" t="str">
            <v>2014</v>
          </cell>
          <cell r="L7" t="str">
            <v>2016</v>
          </cell>
          <cell r="M7" t="str">
            <v>2017</v>
          </cell>
        </row>
        <row r="8">
          <cell r="C8" t="str">
            <v>January</v>
          </cell>
          <cell r="D8" t="str">
            <v>Actual</v>
          </cell>
          <cell r="J8" t="str">
            <v>2015</v>
          </cell>
        </row>
        <row r="9">
          <cell r="C9" t="str">
            <v>February</v>
          </cell>
          <cell r="D9" t="str">
            <v>Actual</v>
          </cell>
          <cell r="J9" t="str">
            <v>2016</v>
          </cell>
        </row>
        <row r="10">
          <cell r="C10" t="str">
            <v>March</v>
          </cell>
          <cell r="D10" t="str">
            <v>Actual</v>
          </cell>
          <cell r="J10" t="str">
            <v>2017</v>
          </cell>
        </row>
        <row r="11">
          <cell r="C11" t="str">
            <v>April</v>
          </cell>
          <cell r="D11" t="str">
            <v>BP1_15</v>
          </cell>
          <cell r="J11" t="str">
            <v>2018</v>
          </cell>
        </row>
        <row r="12">
          <cell r="C12" t="str">
            <v>May</v>
          </cell>
          <cell r="D12" t="str">
            <v>BP1_15</v>
          </cell>
          <cell r="J12" t="str">
            <v>2019</v>
          </cell>
        </row>
        <row r="13">
          <cell r="C13" t="str">
            <v>June</v>
          </cell>
          <cell r="D13" t="str">
            <v>BP1_15</v>
          </cell>
        </row>
        <row r="14">
          <cell r="C14" t="str">
            <v>July</v>
          </cell>
          <cell r="D14" t="str">
            <v>BP1_15</v>
          </cell>
        </row>
        <row r="15">
          <cell r="C15" t="str">
            <v>August</v>
          </cell>
          <cell r="D15" t="str">
            <v>BP1_15</v>
          </cell>
          <cell r="J15" t="str">
            <v>BP2_15</v>
          </cell>
          <cell r="K15" t="str">
            <v>BP1_15</v>
          </cell>
          <cell r="L15" t="str">
            <v>BP4_14</v>
          </cell>
        </row>
        <row r="16">
          <cell r="C16" t="str">
            <v>September</v>
          </cell>
          <cell r="D16" t="str">
            <v>BP1_15</v>
          </cell>
        </row>
        <row r="17">
          <cell r="C17" t="str">
            <v>October</v>
          </cell>
          <cell r="D17" t="str">
            <v>BP1_15</v>
          </cell>
        </row>
        <row r="18">
          <cell r="C18" t="str">
            <v>November</v>
          </cell>
          <cell r="D18" t="str">
            <v>BP1_15</v>
          </cell>
        </row>
        <row r="19">
          <cell r="C19" t="str">
            <v>December</v>
          </cell>
          <cell r="D19" t="str">
            <v>BP1_15</v>
          </cell>
        </row>
        <row r="20">
          <cell r="E20">
            <v>262</v>
          </cell>
          <cell r="F20">
            <v>262</v>
          </cell>
          <cell r="G20">
            <v>262</v>
          </cell>
        </row>
        <row r="22">
          <cell r="D22" t="str">
            <v>Total Sponsor Finance</v>
          </cell>
        </row>
        <row r="26">
          <cell r="B26">
            <v>1</v>
          </cell>
          <cell r="Q26">
            <v>1</v>
          </cell>
        </row>
        <row r="27">
          <cell r="C27" t="str">
            <v>Sponsor Risk GEA U/W</v>
          </cell>
          <cell r="D27" t="str">
            <v>CC_C00005HQR000</v>
          </cell>
          <cell r="R27" t="str">
            <v>Awards</v>
          </cell>
        </row>
        <row r="28">
          <cell r="C28" t="str">
            <v>Sponsor Originations (Brackett)</v>
          </cell>
          <cell r="D28" t="str">
            <v>CC_C00005HEE000</v>
          </cell>
          <cell r="R28" t="str">
            <v>Base Salaries</v>
          </cell>
        </row>
        <row r="29">
          <cell r="C29" t="str">
            <v>Sponsor Risk TMT U/W</v>
          </cell>
          <cell r="D29" t="str">
            <v>CC_C00005TVE000</v>
          </cell>
          <cell r="R29" t="str">
            <v>COS - Other</v>
          </cell>
        </row>
        <row r="30">
          <cell r="C30" t="str">
            <v>BLG Risk U/W</v>
          </cell>
          <cell r="D30" t="str">
            <v>CC_C00005PGS000</v>
          </cell>
          <cell r="R30" t="str">
            <v>COS on SIC</v>
          </cell>
        </row>
        <row r="31">
          <cell r="C31" t="str">
            <v>Sponsor TMT Sales</v>
          </cell>
          <cell r="D31" t="str">
            <v>CC_C00005TVM000</v>
          </cell>
          <cell r="R31" t="str">
            <v>COS on VIC &amp; IC</v>
          </cell>
        </row>
        <row r="32">
          <cell r="C32" t="str">
            <v>Sponsor Originations (Charlie 2)</v>
          </cell>
          <cell r="D32" t="str">
            <v>CC_C00005NP0000</v>
          </cell>
          <cell r="R32" t="str">
            <v>Health care</v>
          </cell>
        </row>
        <row r="33">
          <cell r="C33" t="str">
            <v>Sponsor Risk GEA W/O</v>
          </cell>
          <cell r="D33" t="str">
            <v>CC_C00005MBE000</v>
          </cell>
          <cell r="R33" t="str">
            <v>Incentive Compensation - Other</v>
          </cell>
        </row>
        <row r="34">
          <cell r="C34" t="str">
            <v>Sponsor Cap Mkts Antares</v>
          </cell>
          <cell r="D34" t="str">
            <v>CC_C00005ACM000</v>
          </cell>
          <cell r="R34" t="str">
            <v>Sales Incentive Compensation</v>
          </cell>
        </row>
        <row r="35">
          <cell r="C35" t="str">
            <v>Sponsor Marketing</v>
          </cell>
          <cell r="D35" t="str">
            <v>CC_C00005HEM000</v>
          </cell>
          <cell r="R35" t="str">
            <v>Other Employee Costs</v>
          </cell>
        </row>
        <row r="36">
          <cell r="C36" t="str">
            <v>GE Equity Risk</v>
          </cell>
          <cell r="D36" t="str">
            <v>CC_CEQT05014000</v>
          </cell>
          <cell r="R36" t="str">
            <v>Training and Education</v>
          </cell>
        </row>
        <row r="37">
          <cell r="C37" t="str">
            <v>Sponsor Cap Mkts</v>
          </cell>
          <cell r="D37" t="str">
            <v>CC_C00005HEY000</v>
          </cell>
          <cell r="R37" t="str">
            <v>VIC</v>
          </cell>
        </row>
        <row r="38">
          <cell r="C38" t="str">
            <v>Sponsor Originations (Martin)</v>
          </cell>
          <cell r="D38" t="str">
            <v>CC_C00005MB4000</v>
          </cell>
          <cell r="R38" t="str">
            <v>Business Meetings</v>
          </cell>
        </row>
        <row r="39">
          <cell r="C39" t="str">
            <v>Sponsor Risk ABL U/W</v>
          </cell>
          <cell r="D39" t="str">
            <v>CC_C00005MWP000</v>
          </cell>
          <cell r="R39" t="str">
            <v>Company Car</v>
          </cell>
        </row>
        <row r="40">
          <cell r="C40" t="str">
            <v>Sponsor Originations (Charlie 1)</v>
          </cell>
          <cell r="D40" t="str">
            <v>CC_C00005MB5000</v>
          </cell>
          <cell r="R40" t="str">
            <v>Travel and Living</v>
          </cell>
        </row>
        <row r="41">
          <cell r="C41" t="str">
            <v>Sponsor Finance</v>
          </cell>
          <cell r="D41" t="str">
            <v>CC_C00005HEF000</v>
          </cell>
          <cell r="R41" t="str">
            <v>Transfer Expense</v>
          </cell>
        </row>
        <row r="42">
          <cell r="C42" t="str">
            <v>Sponsor Legal</v>
          </cell>
          <cell r="D42" t="str">
            <v>CC_C00005MBL000</v>
          </cell>
          <cell r="R42" t="str">
            <v>Outside Legal Exp</v>
          </cell>
        </row>
        <row r="43">
          <cell r="C43" t="str">
            <v>BLG TMT U/W</v>
          </cell>
          <cell r="D43" t="str">
            <v>CC_C00005PGM000</v>
          </cell>
          <cell r="R43" t="str">
            <v>Consult Fees</v>
          </cell>
        </row>
        <row r="44">
          <cell r="C44" t="str">
            <v>BLG TED</v>
          </cell>
          <cell r="D44" t="str">
            <v>CC_C00005TED000</v>
          </cell>
          <cell r="R44" t="str">
            <v>Global Dev Center (GDC)</v>
          </cell>
        </row>
        <row r="45">
          <cell r="C45" t="str">
            <v>Sponsor Risk TMT W/O</v>
          </cell>
          <cell r="D45" t="str">
            <v>CC_C00005TSE000</v>
          </cell>
          <cell r="R45" t="str">
            <v>Other Outside Services</v>
          </cell>
        </row>
        <row r="46">
          <cell r="C46" t="str">
            <v>GE Equity Legal</v>
          </cell>
          <cell r="D46" t="str">
            <v>CC_EQ0000LEGLHQ</v>
          </cell>
          <cell r="R46" t="str">
            <v>Training &amp; Education</v>
          </cell>
        </row>
        <row r="47">
          <cell r="C47" t="str">
            <v>GE Equity Finance</v>
          </cell>
          <cell r="D47" t="str">
            <v>CC_C00EQ5012000</v>
          </cell>
          <cell r="R47" t="str">
            <v>Temporary Labor</v>
          </cell>
        </row>
        <row r="48">
          <cell r="C48" t="str">
            <v>BLG Comml Sales</v>
          </cell>
          <cell r="D48" t="str">
            <v>CC_C00005BLS000</v>
          </cell>
          <cell r="R48" t="str">
            <v>Postage</v>
          </cell>
        </row>
        <row r="49">
          <cell r="C49" t="str">
            <v>BLG Legal</v>
          </cell>
          <cell r="D49" t="str">
            <v>CC_C00005H80000</v>
          </cell>
          <cell r="R49" t="str">
            <v>Stationary/Office Supplies</v>
          </cell>
        </row>
        <row r="50">
          <cell r="C50" t="str">
            <v>BLG Risk W/O</v>
          </cell>
          <cell r="D50" t="str">
            <v>CC_C00005BWO000</v>
          </cell>
          <cell r="R50" t="str">
            <v>Subscriptions</v>
          </cell>
        </row>
        <row r="51">
          <cell r="C51" t="str">
            <v>BLG Strategic Sales</v>
          </cell>
          <cell r="D51" t="str">
            <v>CC_C00005BST000_CUS</v>
          </cell>
          <cell r="R51" t="str">
            <v>Telephone Expense</v>
          </cell>
        </row>
        <row r="52">
          <cell r="C52" t="str">
            <v>GE Equity Comml</v>
          </cell>
          <cell r="D52" t="str">
            <v>CC_CEQT05010000</v>
          </cell>
          <cell r="R52" t="str">
            <v>Advertising - CS</v>
          </cell>
        </row>
        <row r="53">
          <cell r="C53" t="str">
            <v>BLG Risk U/W 2</v>
          </cell>
          <cell r="D53" t="str">
            <v>CC_C00005PCL000</v>
          </cell>
          <cell r="R53" t="str">
            <v>Sales Promotion - CS</v>
          </cell>
        </row>
        <row r="54">
          <cell r="C54" t="str">
            <v>BLG Finance</v>
          </cell>
          <cell r="D54" t="str">
            <v>CC_C00005BFI000</v>
          </cell>
          <cell r="R54" t="str">
            <v>Sales Promotion - Customer Events</v>
          </cell>
        </row>
        <row r="55">
          <cell r="C55" t="str">
            <v>Sponsor HR</v>
          </cell>
          <cell r="D55" t="str">
            <v>CC_C00005THR000</v>
          </cell>
          <cell r="R55" t="str">
            <v>Charitable Contrib</v>
          </cell>
        </row>
        <row r="56">
          <cell r="C56" t="str">
            <v>Sponsor Exec</v>
          </cell>
          <cell r="D56" t="str">
            <v>CC_C00005E00000</v>
          </cell>
          <cell r="R56" t="str">
            <v>Cust Svc &amp; Collect</v>
          </cell>
        </row>
        <row r="57">
          <cell r="C57" t="str">
            <v>BLG Exec</v>
          </cell>
          <cell r="D57" t="str">
            <v>CC_C00005P00000</v>
          </cell>
          <cell r="R57" t="str">
            <v>Data Processing Exp</v>
          </cell>
        </row>
        <row r="58">
          <cell r="C58" t="str">
            <v>GE Equity Controllership</v>
          </cell>
          <cell r="D58" t="str">
            <v>CC_EQ0000FASSET</v>
          </cell>
          <cell r="R58" t="str">
            <v>Miscellaneous</v>
          </cell>
        </row>
        <row r="59">
          <cell r="C59" t="str">
            <v>GE Equity Comml Admin</v>
          </cell>
          <cell r="D59" t="str">
            <v>CC_CEQT05011000</v>
          </cell>
          <cell r="R59" t="str">
            <v>Computer Maintenance</v>
          </cell>
        </row>
        <row r="60">
          <cell r="C60" t="str">
            <v>Sponsor Risk GEA Audit</v>
          </cell>
          <cell r="D60" t="str">
            <v>CC_C00005MBS000</v>
          </cell>
          <cell r="R60" t="str">
            <v>Equipment Maintenance</v>
          </cell>
        </row>
        <row r="61">
          <cell r="C61" t="str">
            <v>Sponsor IT</v>
          </cell>
          <cell r="D61" t="str">
            <v>CC_C00005MBQ000</v>
          </cell>
          <cell r="R61" t="str">
            <v>Building Maintenance</v>
          </cell>
        </row>
        <row r="62">
          <cell r="C62" t="str">
            <v>Sponsor Operations</v>
          </cell>
          <cell r="D62" t="str">
            <v>CC_C00005TOP000</v>
          </cell>
          <cell r="R62" t="str">
            <v>Oth Facilities</v>
          </cell>
        </row>
        <row r="63">
          <cell r="C63" t="str">
            <v>BLG IT</v>
          </cell>
          <cell r="D63" t="str">
            <v>CC_C00005MB2000</v>
          </cell>
          <cell r="R63" t="str">
            <v>Property tax</v>
          </cell>
        </row>
        <row r="64">
          <cell r="C64" t="str">
            <v>GE Equity IT</v>
          </cell>
          <cell r="D64" t="str">
            <v>CC_EQ0000FEEDUK</v>
          </cell>
          <cell r="R64" t="str">
            <v>Rent Expense</v>
          </cell>
        </row>
        <row r="65">
          <cell r="C65" t="str">
            <v>BLG Ops</v>
          </cell>
          <cell r="D65" t="str">
            <v>CC_C00005MGM000</v>
          </cell>
          <cell r="R65" t="str">
            <v>Securitization Servicing Amort</v>
          </cell>
        </row>
        <row r="66">
          <cell r="C66" t="str">
            <v>GE Equity Comml Other</v>
          </cell>
          <cell r="D66" t="str">
            <v>CC_CEQT0OTHR000</v>
          </cell>
          <cell r="R66" t="str">
            <v>Software Amort</v>
          </cell>
        </row>
        <row r="67">
          <cell r="C67" t="str">
            <v>BLG Marketing</v>
          </cell>
          <cell r="D67" t="str">
            <v>CC_C00005BMK000</v>
          </cell>
          <cell r="R67" t="str">
            <v>Insurance Expense</v>
          </cell>
        </row>
        <row r="68">
          <cell r="C68" t="str">
            <v>GE Equity Ops</v>
          </cell>
          <cell r="D68" t="str">
            <v>CC_C00EQ5013000</v>
          </cell>
          <cell r="R68" t="str">
            <v>Business_Share</v>
          </cell>
        </row>
        <row r="69">
          <cell r="C69" t="str">
            <v>BLG Strategic Sales 2</v>
          </cell>
          <cell r="D69" t="str">
            <v>CC_C00005BST000</v>
          </cell>
          <cell r="R69" t="str">
            <v>P&amp;Ls sub-assessments</v>
          </cell>
        </row>
        <row r="70">
          <cell r="C70" t="str">
            <v>GE Equity BD 1</v>
          </cell>
          <cell r="D70" t="str">
            <v>CC_CEQT0PR2C000</v>
          </cell>
          <cell r="R70" t="str">
            <v>Other Assessments</v>
          </cell>
        </row>
        <row r="71">
          <cell r="C71" t="str">
            <v>Sponsor GRC Assessment</v>
          </cell>
          <cell r="D71" t="str">
            <v>CC_C00005THS000</v>
          </cell>
          <cell r="R71" t="str">
            <v>GE/GECS Assessments_Input</v>
          </cell>
        </row>
        <row r="72">
          <cell r="C72" t="str">
            <v>GE Equity FOF 1</v>
          </cell>
          <cell r="D72" t="str">
            <v>CC_C0000FOF1EQT</v>
          </cell>
          <cell r="R72" t="str">
            <v>COE Cap Markets Assessments</v>
          </cell>
        </row>
        <row r="73">
          <cell r="C73" t="str">
            <v>Sponsor Risk Legacy 2</v>
          </cell>
          <cell r="D73" t="str">
            <v>CC_C00005TFE000</v>
          </cell>
          <cell r="R73" t="str">
            <v>COE Facilities Assessments</v>
          </cell>
        </row>
        <row r="74">
          <cell r="C74" t="str">
            <v>BLG Asset Management</v>
          </cell>
          <cell r="D74" t="str">
            <v>CC_C00005BAM000</v>
          </cell>
          <cell r="R74" t="str">
            <v>COE Finance Assessments</v>
          </cell>
        </row>
        <row r="75">
          <cell r="C75" t="str">
            <v>BLG Deal Related</v>
          </cell>
          <cell r="D75" t="str">
            <v>BLG_Profit Center</v>
          </cell>
          <cell r="R75" t="str">
            <v>COE FMP/ECLP Assessment</v>
          </cell>
        </row>
        <row r="76">
          <cell r="C76" t="str">
            <v>Sponsor Comml Legacy 4</v>
          </cell>
          <cell r="D76" t="str">
            <v>CC_C00005HEC000</v>
          </cell>
          <cell r="R76" t="str">
            <v>COE HR Assessments</v>
          </cell>
        </row>
        <row r="77">
          <cell r="C77" t="str">
            <v>GE Equity BD Finance</v>
          </cell>
          <cell r="D77" t="str">
            <v>CC_C000HERTZ000</v>
          </cell>
          <cell r="R77" t="str">
            <v>COE IT Assessments</v>
          </cell>
        </row>
        <row r="78">
          <cell r="C78" t="str">
            <v>GE Equity Comml Legacy 3</v>
          </cell>
          <cell r="D78" t="str">
            <v>CC_CEQT05015SES</v>
          </cell>
          <cell r="R78" t="str">
            <v>COE Legal Assessments</v>
          </cell>
        </row>
        <row r="79">
          <cell r="C79" t="str">
            <v>Sponsor Comml Legacy 6</v>
          </cell>
          <cell r="D79" t="str">
            <v>CC_C00005ZOD000</v>
          </cell>
          <cell r="R79" t="str">
            <v>COE Marketing Assessments</v>
          </cell>
        </row>
        <row r="80">
          <cell r="C80" t="str">
            <v>GE Equity Deal Related 1</v>
          </cell>
          <cell r="D80" t="str">
            <v>GE Equity_Deal Related</v>
          </cell>
          <cell r="R80" t="str">
            <v>COE Operations Assessments</v>
          </cell>
        </row>
        <row r="81">
          <cell r="C81" t="str">
            <v>GE Equity BD 2</v>
          </cell>
          <cell r="D81" t="str">
            <v>CC_H08015000000_CHQ</v>
          </cell>
          <cell r="R81" t="str">
            <v>COE Risk Assessments</v>
          </cell>
        </row>
        <row r="82">
          <cell r="C82" t="str">
            <v>GE Equity Deal Related 2</v>
          </cell>
          <cell r="D82" t="str">
            <v>GE Equity_Profit Center</v>
          </cell>
          <cell r="R82" t="str">
            <v>AMO_Assessments</v>
          </cell>
        </row>
        <row r="83">
          <cell r="C83" t="str">
            <v>Sponsor Comml Legacy 1</v>
          </cell>
          <cell r="D83" t="str">
            <v>CC_C00005MBX000</v>
          </cell>
          <cell r="R83" t="str">
            <v>CDF_Assessments</v>
          </cell>
        </row>
        <row r="84">
          <cell r="C84" t="str">
            <v>BLG Risk Legacy</v>
          </cell>
          <cell r="D84" t="str">
            <v>CC_C00005BAI000</v>
          </cell>
          <cell r="R84" t="str">
            <v>CMG_Assessments</v>
          </cell>
        </row>
        <row r="85">
          <cell r="C85" t="str">
            <v>GE Equity Comml Legacy</v>
          </cell>
          <cell r="D85" t="str">
            <v>CC_CEQT0NPLE000</v>
          </cell>
          <cell r="R85" t="str">
            <v>Fleet_Assessments</v>
          </cell>
        </row>
        <row r="86">
          <cell r="C86" t="str">
            <v>GE Equity HR</v>
          </cell>
          <cell r="D86" t="str">
            <v>CC_EQ0000FEEDIN</v>
          </cell>
          <cell r="R86" t="str">
            <v>AssessedExp - HQ Functions Assessments Out</v>
          </cell>
        </row>
        <row r="87">
          <cell r="C87" t="str">
            <v>Sponsor Comml Legacy 2</v>
          </cell>
          <cell r="D87" t="str">
            <v>CC_C00005HEJ000</v>
          </cell>
          <cell r="R87" t="str">
            <v>AssessedExp - FMP/CDP</v>
          </cell>
        </row>
        <row r="88">
          <cell r="C88" t="str">
            <v>GE Equity FOF 2</v>
          </cell>
          <cell r="D88" t="str">
            <v>CC_C0000FOF2EQT</v>
          </cell>
          <cell r="R88" t="str">
            <v>AssessedExp - Leadership programs</v>
          </cell>
        </row>
        <row r="89">
          <cell r="C89" t="str">
            <v>Sponsor Comml Legacy 3</v>
          </cell>
          <cell r="D89" t="str">
            <v>CC_C00005HED000</v>
          </cell>
          <cell r="R89" t="str">
            <v>Other Assessments - Other</v>
          </cell>
        </row>
        <row r="90">
          <cell r="C90" t="str">
            <v>GE Equity Comml Legacy 2</v>
          </cell>
          <cell r="D90" t="str">
            <v>CC_C000051SX000</v>
          </cell>
          <cell r="R90" t="str">
            <v>HQ_Assessments</v>
          </cell>
        </row>
        <row r="91">
          <cell r="C91" t="str">
            <v>BLG Risk Legacy 2</v>
          </cell>
          <cell r="D91" t="str">
            <v>CC_C00005CNC000</v>
          </cell>
          <cell r="R91" t="str">
            <v>IT_Assessments</v>
          </cell>
        </row>
        <row r="92">
          <cell r="C92" t="str">
            <v>GE Equity Finance Legacy</v>
          </cell>
          <cell r="D92" t="str">
            <v>GE Equity_FP&amp;A_Other</v>
          </cell>
          <cell r="R92" t="str">
            <v>Operations_Assessments</v>
          </cell>
        </row>
        <row r="93">
          <cell r="C93" t="str">
            <v>Sponsor Comml Legacy 5</v>
          </cell>
          <cell r="D93" t="str">
            <v>CC_C00005EOP000</v>
          </cell>
          <cell r="R93" t="str">
            <v>Risk_Assessments</v>
          </cell>
        </row>
        <row r="94">
          <cell r="C94" t="str">
            <v>Sponsor Deal Related</v>
          </cell>
          <cell r="D94" t="str">
            <v>Sponsor_Profit Center</v>
          </cell>
          <cell r="R94" t="str">
            <v>Sponsor_Assessments</v>
          </cell>
        </row>
        <row r="95">
          <cell r="C95" t="str">
            <v>Sponsor Deal Related 2</v>
          </cell>
          <cell r="D95" t="str">
            <v>Sponsor_Deal Related/Management</v>
          </cell>
          <cell r="R95" t="str">
            <v>Treasury_Assessments</v>
          </cell>
        </row>
        <row r="96">
          <cell r="C96">
            <v>0</v>
          </cell>
          <cell r="D96">
            <v>0</v>
          </cell>
          <cell r="R96" t="str">
            <v>SG &amp; A</v>
          </cell>
        </row>
        <row r="97">
          <cell r="R97" t="str">
            <v>Headcount</v>
          </cell>
        </row>
      </sheetData>
      <sheetData sheetId="32"/>
      <sheetData sheetId="33"/>
      <sheetData sheetId="34">
        <row r="8">
          <cell r="AY8">
            <v>2</v>
          </cell>
        </row>
      </sheetData>
      <sheetData sheetId="35"/>
      <sheetData sheetId="36"/>
      <sheetData sheetId="37"/>
      <sheetData sheetId="38"/>
      <sheetData sheetId="39"/>
      <sheetData sheetId="40">
        <row r="83">
          <cell r="F83">
            <v>30272.859999835491</v>
          </cell>
          <cell r="G83">
            <v>0</v>
          </cell>
          <cell r="I83">
            <v>-14714.071737032384</v>
          </cell>
          <cell r="J83">
            <v>2604.8682629615068</v>
          </cell>
          <cell r="K83">
            <v>-53602.651737015694</v>
          </cell>
          <cell r="L83">
            <v>0</v>
          </cell>
          <cell r="M83">
            <v>0</v>
          </cell>
          <cell r="N83">
            <v>0</v>
          </cell>
          <cell r="O83">
            <v>0</v>
          </cell>
          <cell r="P83">
            <v>0</v>
          </cell>
          <cell r="Q83">
            <v>0</v>
          </cell>
          <cell r="R83">
            <v>0</v>
          </cell>
          <cell r="S83">
            <v>0</v>
          </cell>
          <cell r="T83">
            <v>0</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rena Assetco - Non CDI Waterfa"/>
      <sheetName val="Summary"/>
      <sheetName val="Inputs"/>
      <sheetName val="Advances &amp; Repayments"/>
      <sheetName val="Lender Yield"/>
      <sheetName val="Paydowns Override"/>
      <sheetName val="Undrawn Fee"/>
      <sheetName val="Loan List"/>
      <sheetName val="Paynow"/>
      <sheetName val="Waterfall"/>
      <sheetName val="Waterfall Report"/>
      <sheetName val="Ratios"/>
      <sheetName val="Excess Concentration"/>
      <sheetName val="Optional Sales"/>
      <sheetName val="Obligor Concentration"/>
      <sheetName val="Industry Concentration"/>
      <sheetName val="Hedge Counterparty"/>
      <sheetName val="External Spreadsheet Layout"/>
      <sheetName val="WF Report"/>
      <sheetName val="Term Loans"/>
      <sheetName val="Purc Price Detail"/>
      <sheetName val="Test Results"/>
      <sheetName val="Lookup Tables"/>
      <sheetName val="AALP1501_Custom_1_"/>
      <sheetName val="AALP1501_Custom_2_"/>
      <sheetName val="AALP1501_Custom_3_"/>
      <sheetName val="AALP1501_Custom_4"/>
      <sheetName val="AALP1501_Custom_5_"/>
      <sheetName val="AALP1501_Custom_6_"/>
      <sheetName val="AALP1501_Custom_7_"/>
      <sheetName val="AALP1501_Custom_8_ "/>
      <sheetName val="AALP1501_Custom_9_"/>
      <sheetName val="AALP1501_Custom_10_"/>
      <sheetName val="AALP1501_Custom_11_"/>
      <sheetName val="AALP1501_Custom_12_"/>
      <sheetName val="AALP1501_Custom_13_"/>
      <sheetName val="AALP1501_Custom_14_"/>
      <sheetName val="AALP1501_Custom_15_"/>
      <sheetName val="AALP1501_Custom_19_1"/>
      <sheetName val="AALP1501_Custom_19_2"/>
      <sheetName val="Data Upload"/>
      <sheetName val="Reporting Items"/>
      <sheetName val="Collateral Obligation Amount"/>
      <sheetName val="Asset Coverage Ratio"/>
      <sheetName val="Collateral Quality Tests"/>
      <sheetName val="Interest Coverage Test"/>
      <sheetName val="Unfunded Exposure"/>
      <sheetName val="Concentration Tests"/>
      <sheetName val="Client Layout"/>
    </sheetNames>
    <sheetDataSet>
      <sheetData sheetId="0" refreshError="1"/>
      <sheetData sheetId="1"/>
      <sheetData sheetId="2">
        <row r="6">
          <cell r="E6">
            <v>8.6E-3</v>
          </cell>
        </row>
        <row r="7">
          <cell r="E7">
            <v>6.2199999999999998E-3</v>
          </cell>
        </row>
        <row r="8">
          <cell r="E8">
            <v>0</v>
          </cell>
        </row>
        <row r="9">
          <cell r="E9">
            <v>0</v>
          </cell>
        </row>
        <row r="10">
          <cell r="B10">
            <v>42403</v>
          </cell>
          <cell r="E10">
            <v>44772</v>
          </cell>
        </row>
        <row r="11">
          <cell r="B11">
            <v>42375</v>
          </cell>
          <cell r="E11">
            <v>44774</v>
          </cell>
        </row>
        <row r="12">
          <cell r="B12">
            <v>42403</v>
          </cell>
          <cell r="E12">
            <v>0.72563674624482977</v>
          </cell>
        </row>
        <row r="13">
          <cell r="B13">
            <v>42384</v>
          </cell>
          <cell r="E13">
            <v>0.89</v>
          </cell>
        </row>
        <row r="14">
          <cell r="B14">
            <v>42411</v>
          </cell>
        </row>
        <row r="16">
          <cell r="B16">
            <v>42237</v>
          </cell>
        </row>
        <row r="17">
          <cell r="B17" t="str">
            <v>No</v>
          </cell>
        </row>
        <row r="18">
          <cell r="B18">
            <v>43698</v>
          </cell>
        </row>
        <row r="35">
          <cell r="E35">
            <v>27975670.93</v>
          </cell>
        </row>
        <row r="36">
          <cell r="D36">
            <v>54252288.189999998</v>
          </cell>
        </row>
        <row r="37">
          <cell r="D37">
            <v>0</v>
          </cell>
          <cell r="E37">
            <v>0</v>
          </cell>
        </row>
        <row r="38">
          <cell r="E38">
            <v>187004.68761338072</v>
          </cell>
        </row>
        <row r="39">
          <cell r="D39">
            <v>2556623.8444234813</v>
          </cell>
        </row>
        <row r="40">
          <cell r="D40">
            <v>0</v>
          </cell>
          <cell r="E40">
            <v>0</v>
          </cell>
        </row>
        <row r="42">
          <cell r="D42">
            <v>0</v>
          </cell>
          <cell r="E42">
            <v>0</v>
          </cell>
        </row>
        <row r="67">
          <cell r="D67">
            <v>956039.79993992217</v>
          </cell>
        </row>
        <row r="68">
          <cell r="D68">
            <v>100000</v>
          </cell>
        </row>
      </sheetData>
      <sheetData sheetId="3">
        <row r="28">
          <cell r="D28">
            <v>6288000000.0199995</v>
          </cell>
          <cell r="E28">
            <v>757904232.91105819</v>
          </cell>
        </row>
      </sheetData>
      <sheetData sheetId="4"/>
      <sheetData sheetId="5"/>
      <sheetData sheetId="6"/>
      <sheetData sheetId="7">
        <row r="4">
          <cell r="M4">
            <v>0</v>
          </cell>
        </row>
        <row r="5">
          <cell r="M5">
            <v>0</v>
          </cell>
        </row>
        <row r="7">
          <cell r="O7">
            <v>0</v>
          </cell>
        </row>
        <row r="9">
          <cell r="K9">
            <v>8470766622.2279253</v>
          </cell>
          <cell r="L9">
            <v>0.7879161444534255</v>
          </cell>
          <cell r="M9">
            <v>0</v>
          </cell>
          <cell r="N9">
            <v>0</v>
          </cell>
          <cell r="O9">
            <v>0</v>
          </cell>
        </row>
      </sheetData>
      <sheetData sheetId="8"/>
      <sheetData sheetId="9"/>
      <sheetData sheetId="10"/>
      <sheetData sheetId="11">
        <row r="3">
          <cell r="J3">
            <v>1.2114310252281291</v>
          </cell>
        </row>
        <row r="30">
          <cell r="J30">
            <v>1.2191705926316514</v>
          </cell>
        </row>
        <row r="31">
          <cell r="J31">
            <v>1.1191705926316515</v>
          </cell>
        </row>
        <row r="32">
          <cell r="J32">
            <v>1.1691705926316514</v>
          </cell>
        </row>
      </sheetData>
      <sheetData sheetId="12">
        <row r="9">
          <cell r="H9">
            <v>8670265507.3299885</v>
          </cell>
          <cell r="K9">
            <v>8727074419.3644123</v>
          </cell>
        </row>
        <row r="12">
          <cell r="BE12">
            <v>0</v>
          </cell>
          <cell r="BF12">
            <v>0</v>
          </cell>
        </row>
      </sheetData>
      <sheetData sheetId="13"/>
      <sheetData sheetId="14">
        <row r="3">
          <cell r="A3" t="str">
            <v>Item</v>
          </cell>
          <cell r="B3" t="str">
            <v>Item Id</v>
          </cell>
          <cell r="C3" t="str">
            <v>Outstanding Balance</v>
          </cell>
          <cell r="D3" t="str">
            <v>Obligor Name</v>
          </cell>
          <cell r="E3" t="str">
            <v>Rank</v>
          </cell>
          <cell r="F3" t="str">
            <v>Unique Obligor</v>
          </cell>
          <cell r="G3" t="str">
            <v>Outstanding Balance by Obligor</v>
          </cell>
          <cell r="H3" t="str">
            <v>Obligor Excess</v>
          </cell>
          <cell r="I3" t="str">
            <v>Excess Allocated to Security/Facility Level</v>
          </cell>
          <cell r="L3" t="str">
            <v>Counter</v>
          </cell>
          <cell r="M3" t="str">
            <v>Obligor Balance</v>
          </cell>
          <cell r="N3" t="str">
            <v>Max Threshhold</v>
          </cell>
          <cell r="O3" t="str">
            <v>Test Denominator</v>
          </cell>
          <cell r="P3" t="str">
            <v>Obligor Excess</v>
          </cell>
          <cell r="Q3" t="str">
            <v>Excess Ratio</v>
          </cell>
        </row>
        <row r="4">
          <cell r="A4">
            <v>1</v>
          </cell>
          <cell r="B4">
            <v>84070118</v>
          </cell>
          <cell r="C4">
            <v>9093333.3599999994</v>
          </cell>
          <cell r="D4" t="str">
            <v>1105  Media Inc</v>
          </cell>
          <cell r="E4">
            <v>434</v>
          </cell>
          <cell r="F4">
            <v>0</v>
          </cell>
          <cell r="G4">
            <v>0</v>
          </cell>
          <cell r="H4">
            <v>0</v>
          </cell>
          <cell r="I4">
            <v>0</v>
          </cell>
          <cell r="K4" t="str">
            <v>Kele Inc</v>
          </cell>
          <cell r="L4">
            <v>1</v>
          </cell>
          <cell r="M4">
            <v>71250000</v>
          </cell>
          <cell r="N4">
            <v>0.04</v>
          </cell>
          <cell r="O4">
            <v>8727074419.3644123</v>
          </cell>
          <cell r="P4">
            <v>0</v>
          </cell>
          <cell r="Q4">
            <v>0</v>
          </cell>
        </row>
        <row r="5">
          <cell r="A5">
            <v>2</v>
          </cell>
          <cell r="B5">
            <v>84070117</v>
          </cell>
          <cell r="C5">
            <v>28725.29</v>
          </cell>
          <cell r="D5" t="str">
            <v>1105  Media Inc</v>
          </cell>
          <cell r="E5">
            <v>368</v>
          </cell>
          <cell r="F5" t="str">
            <v>1105  Media Inc</v>
          </cell>
          <cell r="G5">
            <v>9122058.6499999985</v>
          </cell>
          <cell r="H5">
            <v>0</v>
          </cell>
          <cell r="I5">
            <v>0</v>
          </cell>
          <cell r="K5" t="str">
            <v>Nordco Inc</v>
          </cell>
          <cell r="L5">
            <v>2</v>
          </cell>
          <cell r="M5">
            <v>70261406.25</v>
          </cell>
          <cell r="N5">
            <v>0.04</v>
          </cell>
          <cell r="O5">
            <v>8727074419.3644123</v>
          </cell>
          <cell r="P5">
            <v>0</v>
          </cell>
          <cell r="Q5">
            <v>0</v>
          </cell>
        </row>
        <row r="6">
          <cell r="A6">
            <v>3</v>
          </cell>
          <cell r="B6">
            <v>84070169</v>
          </cell>
          <cell r="C6">
            <v>67241.38</v>
          </cell>
          <cell r="D6" t="str">
            <v>3SI Security Systems Inc</v>
          </cell>
          <cell r="E6">
            <v>435</v>
          </cell>
          <cell r="F6">
            <v>0</v>
          </cell>
          <cell r="G6">
            <v>0</v>
          </cell>
          <cell r="H6">
            <v>0</v>
          </cell>
          <cell r="I6">
            <v>0</v>
          </cell>
          <cell r="K6" t="str">
            <v>Help Systems Holdings</v>
          </cell>
          <cell r="L6">
            <v>3</v>
          </cell>
          <cell r="M6">
            <v>65500000</v>
          </cell>
          <cell r="N6">
            <v>0.04</v>
          </cell>
          <cell r="O6">
            <v>8727074419.3644123</v>
          </cell>
          <cell r="P6">
            <v>0</v>
          </cell>
          <cell r="Q6">
            <v>0</v>
          </cell>
        </row>
        <row r="7">
          <cell r="A7">
            <v>4</v>
          </cell>
          <cell r="B7">
            <v>84070171</v>
          </cell>
          <cell r="C7">
            <v>24137.93</v>
          </cell>
          <cell r="D7" t="str">
            <v>3SI Security Systems Inc</v>
          </cell>
          <cell r="E7">
            <v>436</v>
          </cell>
          <cell r="F7">
            <v>0</v>
          </cell>
          <cell r="G7">
            <v>0</v>
          </cell>
          <cell r="H7">
            <v>0</v>
          </cell>
          <cell r="I7">
            <v>0</v>
          </cell>
          <cell r="K7" t="str">
            <v>Hussmann Acquisition Inc</v>
          </cell>
          <cell r="L7">
            <v>4</v>
          </cell>
          <cell r="M7">
            <v>60481682.68</v>
          </cell>
          <cell r="N7">
            <v>0.04</v>
          </cell>
          <cell r="O7">
            <v>8727074419.3644123</v>
          </cell>
          <cell r="P7">
            <v>0</v>
          </cell>
          <cell r="Q7">
            <v>0</v>
          </cell>
        </row>
        <row r="8">
          <cell r="A8">
            <v>5</v>
          </cell>
          <cell r="B8">
            <v>84070168</v>
          </cell>
          <cell r="C8">
            <v>6186206.9000000004</v>
          </cell>
          <cell r="D8" t="str">
            <v>3SI Security Systems Inc</v>
          </cell>
          <cell r="E8">
            <v>437</v>
          </cell>
          <cell r="F8">
            <v>0</v>
          </cell>
          <cell r="G8">
            <v>0</v>
          </cell>
          <cell r="H8">
            <v>0</v>
          </cell>
          <cell r="I8">
            <v>0</v>
          </cell>
          <cell r="K8" t="str">
            <v>TierPoint LLC</v>
          </cell>
          <cell r="L8">
            <v>5</v>
          </cell>
          <cell r="M8">
            <v>59800000</v>
          </cell>
          <cell r="N8">
            <v>0.04</v>
          </cell>
          <cell r="O8">
            <v>8727074419.3644123</v>
          </cell>
          <cell r="P8">
            <v>0</v>
          </cell>
          <cell r="Q8">
            <v>0</v>
          </cell>
        </row>
        <row r="9">
          <cell r="A9">
            <v>6</v>
          </cell>
          <cell r="B9">
            <v>84070170</v>
          </cell>
          <cell r="C9">
            <v>2220689.66</v>
          </cell>
          <cell r="D9" t="str">
            <v>3SI Security Systems Inc</v>
          </cell>
          <cell r="E9">
            <v>377</v>
          </cell>
          <cell r="F9" t="str">
            <v>3SI Security Systems Inc</v>
          </cell>
          <cell r="G9">
            <v>8498275.870000001</v>
          </cell>
          <cell r="H9">
            <v>0</v>
          </cell>
          <cell r="I9">
            <v>0</v>
          </cell>
          <cell r="K9" t="str">
            <v>Argon Medical Devices Inc</v>
          </cell>
          <cell r="L9">
            <v>6</v>
          </cell>
          <cell r="M9">
            <v>57961016.950000003</v>
          </cell>
          <cell r="N9">
            <v>0.03</v>
          </cell>
          <cell r="O9">
            <v>8727074419.3644123</v>
          </cell>
          <cell r="P9">
            <v>0</v>
          </cell>
          <cell r="Q9">
            <v>0</v>
          </cell>
        </row>
        <row r="10">
          <cell r="A10">
            <v>7</v>
          </cell>
          <cell r="B10">
            <v>84069559</v>
          </cell>
          <cell r="C10">
            <v>26792763.16</v>
          </cell>
          <cell r="D10" t="str">
            <v>4L Technologies Inc</v>
          </cell>
          <cell r="E10">
            <v>438</v>
          </cell>
          <cell r="F10">
            <v>0</v>
          </cell>
          <cell r="G10">
            <v>0</v>
          </cell>
          <cell r="H10">
            <v>0</v>
          </cell>
          <cell r="I10">
            <v>0</v>
          </cell>
          <cell r="K10" t="str">
            <v>Vision Ease LP</v>
          </cell>
          <cell r="L10">
            <v>7</v>
          </cell>
          <cell r="M10">
            <v>54656250</v>
          </cell>
          <cell r="N10">
            <v>0.03</v>
          </cell>
          <cell r="O10">
            <v>8727074419.3644123</v>
          </cell>
          <cell r="P10">
            <v>0</v>
          </cell>
          <cell r="Q10">
            <v>0</v>
          </cell>
        </row>
        <row r="11">
          <cell r="A11">
            <v>8</v>
          </cell>
          <cell r="B11">
            <v>84069558</v>
          </cell>
          <cell r="C11">
            <v>17861.84</v>
          </cell>
          <cell r="D11" t="str">
            <v>4L Technologies Inc</v>
          </cell>
          <cell r="E11">
            <v>98</v>
          </cell>
          <cell r="F11" t="str">
            <v>4L Technologies Inc</v>
          </cell>
          <cell r="G11">
            <v>26810625</v>
          </cell>
          <cell r="H11">
            <v>0</v>
          </cell>
          <cell r="I11">
            <v>0</v>
          </cell>
          <cell r="K11" t="str">
            <v>Prolampac Intermediate Inc</v>
          </cell>
          <cell r="L11">
            <v>8</v>
          </cell>
          <cell r="M11">
            <v>49987771.840000004</v>
          </cell>
          <cell r="N11">
            <v>0.03</v>
          </cell>
          <cell r="O11">
            <v>8727074419.3644123</v>
          </cell>
          <cell r="P11">
            <v>0</v>
          </cell>
          <cell r="Q11">
            <v>0</v>
          </cell>
        </row>
        <row r="12">
          <cell r="A12">
            <v>9</v>
          </cell>
          <cell r="B12">
            <v>84069290</v>
          </cell>
          <cell r="C12">
            <v>4356248.95</v>
          </cell>
          <cell r="D12" t="str">
            <v>Aavid Acquisition Inc</v>
          </cell>
          <cell r="E12">
            <v>439</v>
          </cell>
          <cell r="F12">
            <v>0</v>
          </cell>
          <cell r="G12">
            <v>0</v>
          </cell>
          <cell r="H12">
            <v>0</v>
          </cell>
          <cell r="I12">
            <v>0</v>
          </cell>
          <cell r="K12" t="str">
            <v>RuffaloCody LLC</v>
          </cell>
          <cell r="L12">
            <v>9</v>
          </cell>
          <cell r="M12">
            <v>49393962.369999997</v>
          </cell>
          <cell r="N12">
            <v>0.03</v>
          </cell>
          <cell r="O12">
            <v>8727074419.3644123</v>
          </cell>
          <cell r="P12">
            <v>0</v>
          </cell>
          <cell r="Q12">
            <v>0</v>
          </cell>
        </row>
        <row r="13">
          <cell r="A13">
            <v>10</v>
          </cell>
          <cell r="B13">
            <v>84069480</v>
          </cell>
          <cell r="C13">
            <v>978425.03</v>
          </cell>
          <cell r="D13" t="str">
            <v>Aavid Acquisition Inc</v>
          </cell>
          <cell r="E13">
            <v>440</v>
          </cell>
          <cell r="F13">
            <v>0</v>
          </cell>
          <cell r="G13">
            <v>0</v>
          </cell>
          <cell r="H13">
            <v>0</v>
          </cell>
          <cell r="I13">
            <v>0</v>
          </cell>
          <cell r="K13" t="str">
            <v>UELS LLC</v>
          </cell>
          <cell r="L13">
            <v>10</v>
          </cell>
          <cell r="M13">
            <v>48684593.009999998</v>
          </cell>
          <cell r="N13">
            <v>0.03</v>
          </cell>
          <cell r="O13">
            <v>8727074419.3644123</v>
          </cell>
          <cell r="P13">
            <v>0</v>
          </cell>
          <cell r="Q13">
            <v>0</v>
          </cell>
        </row>
        <row r="14">
          <cell r="A14">
            <v>11</v>
          </cell>
          <cell r="B14">
            <v>84069291</v>
          </cell>
          <cell r="C14">
            <v>5713113.3799999999</v>
          </cell>
          <cell r="D14" t="str">
            <v>Aavid Acquisition Inc</v>
          </cell>
          <cell r="E14">
            <v>441</v>
          </cell>
          <cell r="F14">
            <v>0</v>
          </cell>
          <cell r="G14">
            <v>0</v>
          </cell>
          <cell r="H14">
            <v>0</v>
          </cell>
          <cell r="I14">
            <v>0</v>
          </cell>
          <cell r="K14" t="str">
            <v>Miller Heiman Inc</v>
          </cell>
          <cell r="L14">
            <v>11</v>
          </cell>
          <cell r="M14">
            <v>47540621.190000005</v>
          </cell>
          <cell r="N14">
            <v>0.01</v>
          </cell>
          <cell r="O14">
            <v>8727074419.3644123</v>
          </cell>
          <cell r="P14">
            <v>0</v>
          </cell>
          <cell r="Q14">
            <v>0</v>
          </cell>
        </row>
        <row r="15">
          <cell r="A15">
            <v>12</v>
          </cell>
          <cell r="B15">
            <v>84069292</v>
          </cell>
          <cell r="C15">
            <v>11883275.83</v>
          </cell>
          <cell r="D15" t="str">
            <v>Aavid Acquisition Inc</v>
          </cell>
          <cell r="E15">
            <v>442</v>
          </cell>
          <cell r="F15">
            <v>0</v>
          </cell>
          <cell r="G15">
            <v>0</v>
          </cell>
          <cell r="H15">
            <v>0</v>
          </cell>
          <cell r="I15">
            <v>0</v>
          </cell>
          <cell r="K15" t="str">
            <v>Troon Golf LLC</v>
          </cell>
          <cell r="L15">
            <v>12</v>
          </cell>
          <cell r="M15">
            <v>46002454.32</v>
          </cell>
          <cell r="N15">
            <v>0.01</v>
          </cell>
          <cell r="O15">
            <v>8727074419.3644123</v>
          </cell>
          <cell r="P15">
            <v>0</v>
          </cell>
          <cell r="Q15">
            <v>0</v>
          </cell>
        </row>
        <row r="16">
          <cell r="A16">
            <v>13</v>
          </cell>
          <cell r="B16">
            <v>84069294</v>
          </cell>
          <cell r="C16">
            <v>2142417.52</v>
          </cell>
          <cell r="D16" t="str">
            <v>Aavid Acquisition Inc</v>
          </cell>
          <cell r="E16">
            <v>443</v>
          </cell>
          <cell r="F16">
            <v>0</v>
          </cell>
          <cell r="G16">
            <v>0</v>
          </cell>
          <cell r="H16">
            <v>0</v>
          </cell>
          <cell r="I16">
            <v>0</v>
          </cell>
          <cell r="K16" t="str">
            <v>Jarden Corporation</v>
          </cell>
          <cell r="L16">
            <v>13</v>
          </cell>
          <cell r="M16">
            <v>45419586.210000001</v>
          </cell>
          <cell r="N16">
            <v>0.01</v>
          </cell>
          <cell r="O16">
            <v>8727074419.3644123</v>
          </cell>
          <cell r="P16">
            <v>0</v>
          </cell>
          <cell r="Q16">
            <v>0</v>
          </cell>
        </row>
        <row r="17">
          <cell r="A17">
            <v>14</v>
          </cell>
          <cell r="B17">
            <v>84069481</v>
          </cell>
          <cell r="C17">
            <v>1283180.3700000001</v>
          </cell>
          <cell r="D17" t="str">
            <v>Aavid Acquisition Inc</v>
          </cell>
          <cell r="E17">
            <v>444</v>
          </cell>
          <cell r="F17">
            <v>0</v>
          </cell>
          <cell r="G17">
            <v>0</v>
          </cell>
          <cell r="H17">
            <v>0</v>
          </cell>
          <cell r="I17">
            <v>0</v>
          </cell>
          <cell r="K17" t="str">
            <v>Airxcel Inc</v>
          </cell>
          <cell r="L17">
            <v>14</v>
          </cell>
          <cell r="M17">
            <v>44917932.850000001</v>
          </cell>
          <cell r="N17">
            <v>0.01</v>
          </cell>
          <cell r="O17">
            <v>8727074419.3644123</v>
          </cell>
          <cell r="P17">
            <v>0</v>
          </cell>
          <cell r="Q17">
            <v>0</v>
          </cell>
        </row>
        <row r="18">
          <cell r="A18">
            <v>15</v>
          </cell>
          <cell r="B18">
            <v>84069482</v>
          </cell>
          <cell r="C18">
            <v>2669015.16</v>
          </cell>
          <cell r="D18" t="str">
            <v>Aavid Acquisition Inc</v>
          </cell>
          <cell r="E18">
            <v>445</v>
          </cell>
          <cell r="F18">
            <v>0</v>
          </cell>
          <cell r="G18">
            <v>0</v>
          </cell>
          <cell r="H18">
            <v>0</v>
          </cell>
          <cell r="I18">
            <v>0</v>
          </cell>
          <cell r="K18" t="str">
            <v>TDLE Holdings Corp</v>
          </cell>
          <cell r="L18">
            <v>15</v>
          </cell>
          <cell r="M18">
            <v>43616355.370000005</v>
          </cell>
          <cell r="N18">
            <v>0.01</v>
          </cell>
          <cell r="O18">
            <v>8727074419.3644123</v>
          </cell>
          <cell r="P18">
            <v>0</v>
          </cell>
          <cell r="Q18">
            <v>0</v>
          </cell>
        </row>
        <row r="19">
          <cell r="A19">
            <v>16</v>
          </cell>
          <cell r="B19">
            <v>84069483</v>
          </cell>
          <cell r="C19">
            <v>81602.25</v>
          </cell>
          <cell r="D19" t="str">
            <v>Aavid Acquisition Inc</v>
          </cell>
          <cell r="E19">
            <v>446</v>
          </cell>
          <cell r="F19">
            <v>0</v>
          </cell>
          <cell r="G19">
            <v>0</v>
          </cell>
          <cell r="H19">
            <v>0</v>
          </cell>
          <cell r="I19">
            <v>0</v>
          </cell>
          <cell r="K19" t="str">
            <v>PKC Holding Corporation</v>
          </cell>
          <cell r="L19">
            <v>16</v>
          </cell>
          <cell r="M19">
            <v>43227851.57</v>
          </cell>
          <cell r="N19">
            <v>0.01</v>
          </cell>
          <cell r="O19">
            <v>8727074419.3644123</v>
          </cell>
          <cell r="P19">
            <v>0</v>
          </cell>
          <cell r="Q19">
            <v>0</v>
          </cell>
        </row>
        <row r="20">
          <cell r="A20">
            <v>17</v>
          </cell>
          <cell r="B20">
            <v>84069484</v>
          </cell>
          <cell r="C20">
            <v>481192.64</v>
          </cell>
          <cell r="D20" t="str">
            <v>Aavid Acquisition Inc</v>
          </cell>
          <cell r="E20">
            <v>447</v>
          </cell>
          <cell r="F20">
            <v>0</v>
          </cell>
          <cell r="G20">
            <v>0</v>
          </cell>
          <cell r="H20">
            <v>0</v>
          </cell>
          <cell r="I20">
            <v>0</v>
          </cell>
          <cell r="K20" t="str">
            <v>Kore Wireless Group Inc</v>
          </cell>
          <cell r="L20">
            <v>17</v>
          </cell>
          <cell r="M20">
            <v>42961118.399999999</v>
          </cell>
          <cell r="N20">
            <v>0.01</v>
          </cell>
          <cell r="O20">
            <v>8727074419.3644123</v>
          </cell>
          <cell r="P20">
            <v>0</v>
          </cell>
          <cell r="Q20">
            <v>0</v>
          </cell>
        </row>
        <row r="21">
          <cell r="A21">
            <v>18</v>
          </cell>
          <cell r="B21">
            <v>84069827</v>
          </cell>
          <cell r="C21">
            <v>469560.05</v>
          </cell>
          <cell r="D21" t="str">
            <v>Aavid Acquisition Inc</v>
          </cell>
          <cell r="E21">
            <v>448</v>
          </cell>
          <cell r="F21">
            <v>0</v>
          </cell>
          <cell r="G21">
            <v>0</v>
          </cell>
          <cell r="H21">
            <v>0</v>
          </cell>
          <cell r="I21">
            <v>0</v>
          </cell>
          <cell r="K21" t="str">
            <v>Express Oil Change LLC</v>
          </cell>
          <cell r="L21">
            <v>18</v>
          </cell>
          <cell r="M21">
            <v>42942977.840000004</v>
          </cell>
          <cell r="N21">
            <v>0.01</v>
          </cell>
          <cell r="O21">
            <v>8727074419.3644123</v>
          </cell>
          <cell r="P21">
            <v>0</v>
          </cell>
          <cell r="Q21">
            <v>0</v>
          </cell>
        </row>
        <row r="22">
          <cell r="A22">
            <v>19</v>
          </cell>
          <cell r="B22">
            <v>84069293</v>
          </cell>
          <cell r="C22">
            <v>363318.3</v>
          </cell>
          <cell r="D22" t="str">
            <v>Aavid Acquisition Inc</v>
          </cell>
          <cell r="E22">
            <v>449</v>
          </cell>
          <cell r="F22">
            <v>0</v>
          </cell>
          <cell r="G22">
            <v>0</v>
          </cell>
          <cell r="H22">
            <v>0</v>
          </cell>
          <cell r="I22">
            <v>0</v>
          </cell>
          <cell r="K22" t="str">
            <v>Innovative XCessories &amp; Services LLC</v>
          </cell>
          <cell r="L22">
            <v>19</v>
          </cell>
          <cell r="M22">
            <v>42518500.849999994</v>
          </cell>
          <cell r="N22">
            <v>0.01</v>
          </cell>
          <cell r="O22">
            <v>8727074419.3644123</v>
          </cell>
          <cell r="P22">
            <v>0</v>
          </cell>
          <cell r="Q22">
            <v>0</v>
          </cell>
        </row>
        <row r="23">
          <cell r="A23">
            <v>20</v>
          </cell>
          <cell r="B23">
            <v>84069824</v>
          </cell>
          <cell r="C23">
            <v>1252160.1299999999</v>
          </cell>
          <cell r="D23" t="str">
            <v>Aavid Acquisition Inc</v>
          </cell>
          <cell r="E23">
            <v>450</v>
          </cell>
          <cell r="F23">
            <v>0</v>
          </cell>
          <cell r="G23">
            <v>0</v>
          </cell>
          <cell r="H23">
            <v>0</v>
          </cell>
          <cell r="I23">
            <v>0</v>
          </cell>
          <cell r="K23" t="str">
            <v>Checkers Drive-In Restaurants Inc</v>
          </cell>
          <cell r="L23">
            <v>20</v>
          </cell>
          <cell r="M23">
            <v>42167245.659999996</v>
          </cell>
          <cell r="N23">
            <v>0.01</v>
          </cell>
          <cell r="O23">
            <v>8727074419.3644123</v>
          </cell>
          <cell r="P23">
            <v>0</v>
          </cell>
          <cell r="Q23">
            <v>0</v>
          </cell>
        </row>
        <row r="24">
          <cell r="A24">
            <v>21</v>
          </cell>
          <cell r="B24">
            <v>84069825</v>
          </cell>
          <cell r="C24">
            <v>2604493.0699999998</v>
          </cell>
          <cell r="D24" t="str">
            <v>Aavid Acquisition Inc</v>
          </cell>
          <cell r="E24">
            <v>451</v>
          </cell>
          <cell r="F24">
            <v>0</v>
          </cell>
          <cell r="G24">
            <v>0</v>
          </cell>
          <cell r="H24">
            <v>0</v>
          </cell>
          <cell r="I24">
            <v>0</v>
          </cell>
          <cell r="K24" t="str">
            <v>Booz Allen Hamilton Inc.</v>
          </cell>
          <cell r="L24">
            <v>21</v>
          </cell>
          <cell r="M24">
            <v>40933539.289999999</v>
          </cell>
          <cell r="N24">
            <v>0.01</v>
          </cell>
          <cell r="O24">
            <v>8727074419.3644123</v>
          </cell>
          <cell r="P24">
            <v>0</v>
          </cell>
          <cell r="Q24">
            <v>0</v>
          </cell>
        </row>
        <row r="25">
          <cell r="A25">
            <v>22</v>
          </cell>
          <cell r="B25">
            <v>84069826</v>
          </cell>
          <cell r="C25">
            <v>79629.56</v>
          </cell>
          <cell r="D25" t="str">
            <v>Aavid Acquisition Inc</v>
          </cell>
          <cell r="E25">
            <v>452</v>
          </cell>
          <cell r="F25">
            <v>0</v>
          </cell>
          <cell r="G25">
            <v>0</v>
          </cell>
          <cell r="H25">
            <v>0</v>
          </cell>
          <cell r="I25">
            <v>0</v>
          </cell>
          <cell r="K25" t="str">
            <v>Team Technologies Acquisition Company</v>
          </cell>
          <cell r="L25">
            <v>22</v>
          </cell>
          <cell r="M25">
            <v>39742753.18</v>
          </cell>
          <cell r="N25">
            <v>0.01</v>
          </cell>
          <cell r="O25">
            <v>8727074419.3644123</v>
          </cell>
          <cell r="P25">
            <v>0</v>
          </cell>
          <cell r="Q25">
            <v>0</v>
          </cell>
        </row>
        <row r="26">
          <cell r="A26">
            <v>23</v>
          </cell>
          <cell r="B26">
            <v>84069823</v>
          </cell>
          <cell r="C26">
            <v>954772.1</v>
          </cell>
          <cell r="D26" t="str">
            <v>Aavid Acquisition Inc</v>
          </cell>
          <cell r="E26">
            <v>46</v>
          </cell>
          <cell r="F26" t="str">
            <v>Aavid Acquisition Inc</v>
          </cell>
          <cell r="G26">
            <v>35312404.340000004</v>
          </cell>
          <cell r="H26">
            <v>0</v>
          </cell>
          <cell r="I26">
            <v>0</v>
          </cell>
          <cell r="K26" t="str">
            <v>BluePay Processing LLC</v>
          </cell>
          <cell r="L26">
            <v>23</v>
          </cell>
          <cell r="M26">
            <v>39617246.829999998</v>
          </cell>
          <cell r="N26">
            <v>0.01</v>
          </cell>
          <cell r="O26">
            <v>8727074419.3644123</v>
          </cell>
          <cell r="P26">
            <v>0</v>
          </cell>
          <cell r="Q26">
            <v>0</v>
          </cell>
        </row>
        <row r="27">
          <cell r="A27">
            <v>24</v>
          </cell>
          <cell r="B27">
            <v>84069295</v>
          </cell>
          <cell r="C27">
            <v>62443.3</v>
          </cell>
          <cell r="D27" t="str">
            <v>ABP Corporation</v>
          </cell>
          <cell r="E27">
            <v>453</v>
          </cell>
          <cell r="F27">
            <v>0</v>
          </cell>
          <cell r="G27">
            <v>0</v>
          </cell>
          <cell r="H27">
            <v>0</v>
          </cell>
          <cell r="I27">
            <v>0</v>
          </cell>
          <cell r="K27" t="str">
            <v>Dwyer Acquisition Parent Inc</v>
          </cell>
          <cell r="L27">
            <v>24</v>
          </cell>
          <cell r="M27">
            <v>39510651.719999999</v>
          </cell>
          <cell r="N27">
            <v>0.01</v>
          </cell>
          <cell r="O27">
            <v>8727074419.3644123</v>
          </cell>
          <cell r="P27">
            <v>0</v>
          </cell>
          <cell r="Q27">
            <v>0</v>
          </cell>
        </row>
        <row r="28">
          <cell r="A28">
            <v>25</v>
          </cell>
          <cell r="B28">
            <v>84069296</v>
          </cell>
          <cell r="C28">
            <v>23790896.899999999</v>
          </cell>
          <cell r="D28" t="str">
            <v>ABP Corporation</v>
          </cell>
          <cell r="E28">
            <v>134</v>
          </cell>
          <cell r="F28" t="str">
            <v>ABP Corporation</v>
          </cell>
          <cell r="G28">
            <v>23853340.199999999</v>
          </cell>
          <cell r="H28">
            <v>0</v>
          </cell>
          <cell r="I28">
            <v>0</v>
          </cell>
          <cell r="K28" t="str">
            <v>Charter Communications Operating LLC</v>
          </cell>
          <cell r="L28">
            <v>25</v>
          </cell>
          <cell r="M28">
            <v>39332386.32</v>
          </cell>
          <cell r="N28">
            <v>0.01</v>
          </cell>
          <cell r="O28">
            <v>8727074419.3644123</v>
          </cell>
          <cell r="P28">
            <v>0</v>
          </cell>
          <cell r="Q28">
            <v>0</v>
          </cell>
        </row>
        <row r="29">
          <cell r="A29">
            <v>26</v>
          </cell>
          <cell r="B29">
            <v>84069469</v>
          </cell>
          <cell r="C29">
            <v>5884217.8700000001</v>
          </cell>
          <cell r="D29" t="str">
            <v>Accenthealth LLC</v>
          </cell>
          <cell r="E29">
            <v>454</v>
          </cell>
          <cell r="F29">
            <v>0</v>
          </cell>
          <cell r="G29">
            <v>0</v>
          </cell>
          <cell r="H29">
            <v>0</v>
          </cell>
          <cell r="I29">
            <v>0</v>
          </cell>
          <cell r="K29" t="str">
            <v>Benihana Inc</v>
          </cell>
          <cell r="L29">
            <v>26</v>
          </cell>
          <cell r="M29">
            <v>39100312.5</v>
          </cell>
          <cell r="N29">
            <v>0.01</v>
          </cell>
          <cell r="O29">
            <v>8727074419.3644123</v>
          </cell>
          <cell r="P29">
            <v>0</v>
          </cell>
          <cell r="Q29">
            <v>0</v>
          </cell>
        </row>
        <row r="30">
          <cell r="A30">
            <v>27</v>
          </cell>
          <cell r="B30">
            <v>84069470</v>
          </cell>
          <cell r="C30">
            <v>2698264.48</v>
          </cell>
          <cell r="D30" t="str">
            <v>Accenthealth LLC</v>
          </cell>
          <cell r="E30">
            <v>455</v>
          </cell>
          <cell r="F30">
            <v>0</v>
          </cell>
          <cell r="G30">
            <v>0</v>
          </cell>
          <cell r="H30">
            <v>0</v>
          </cell>
          <cell r="I30">
            <v>0</v>
          </cell>
          <cell r="K30" t="str">
            <v>United Central Industrial Supply Company LLC</v>
          </cell>
          <cell r="L30">
            <v>27</v>
          </cell>
          <cell r="M30">
            <v>38800000</v>
          </cell>
          <cell r="N30">
            <v>0.01</v>
          </cell>
          <cell r="O30">
            <v>8727074419.3644123</v>
          </cell>
          <cell r="P30">
            <v>0</v>
          </cell>
          <cell r="Q30">
            <v>0</v>
          </cell>
        </row>
        <row r="31">
          <cell r="A31">
            <v>28</v>
          </cell>
          <cell r="B31">
            <v>84069601</v>
          </cell>
          <cell r="C31">
            <v>9339143.4399999995</v>
          </cell>
          <cell r="D31" t="str">
            <v>Accenthealth LLC</v>
          </cell>
          <cell r="E31">
            <v>227</v>
          </cell>
          <cell r="F31" t="str">
            <v>Accenthealth LLC</v>
          </cell>
          <cell r="G31">
            <v>17921625.789999999</v>
          </cell>
          <cell r="H31">
            <v>0</v>
          </cell>
          <cell r="I31">
            <v>0</v>
          </cell>
          <cell r="K31" t="str">
            <v>Technimark LLC</v>
          </cell>
          <cell r="L31">
            <v>28</v>
          </cell>
          <cell r="M31">
            <v>38524375.030000001</v>
          </cell>
          <cell r="N31">
            <v>0.01</v>
          </cell>
          <cell r="O31">
            <v>8727074419.3644123</v>
          </cell>
          <cell r="P31">
            <v>0</v>
          </cell>
          <cell r="Q31">
            <v>0</v>
          </cell>
        </row>
        <row r="32">
          <cell r="A32">
            <v>29</v>
          </cell>
          <cell r="B32">
            <v>84070123</v>
          </cell>
          <cell r="C32">
            <v>4511718.76</v>
          </cell>
          <cell r="D32" t="str">
            <v>Achieve3000 INC</v>
          </cell>
          <cell r="E32">
            <v>456</v>
          </cell>
          <cell r="F32">
            <v>0</v>
          </cell>
          <cell r="G32">
            <v>0</v>
          </cell>
          <cell r="H32">
            <v>0</v>
          </cell>
          <cell r="I32">
            <v>0</v>
          </cell>
          <cell r="K32" t="str">
            <v>OTELCO INC</v>
          </cell>
          <cell r="L32">
            <v>29</v>
          </cell>
          <cell r="M32">
            <v>38480937.979999997</v>
          </cell>
          <cell r="N32">
            <v>0.01</v>
          </cell>
          <cell r="O32">
            <v>8727074419.3644123</v>
          </cell>
          <cell r="P32">
            <v>0</v>
          </cell>
          <cell r="Q32">
            <v>0</v>
          </cell>
        </row>
        <row r="33">
          <cell r="A33">
            <v>30</v>
          </cell>
          <cell r="B33">
            <v>84070124</v>
          </cell>
          <cell r="C33">
            <v>31582031.239999998</v>
          </cell>
          <cell r="D33" t="str">
            <v>Achieve3000 INC</v>
          </cell>
          <cell r="E33">
            <v>42</v>
          </cell>
          <cell r="F33" t="str">
            <v>Achieve3000 INC</v>
          </cell>
          <cell r="G33">
            <v>36093750</v>
          </cell>
          <cell r="H33">
            <v>0</v>
          </cell>
          <cell r="I33">
            <v>0</v>
          </cell>
          <cell r="K33" t="str">
            <v>Atlantic Broadband (Penn)  Holdings Inc</v>
          </cell>
          <cell r="L33">
            <v>30</v>
          </cell>
          <cell r="M33">
            <v>38480601.880000003</v>
          </cell>
          <cell r="N33">
            <v>0.01</v>
          </cell>
          <cell r="O33">
            <v>8727074419.3644123</v>
          </cell>
          <cell r="P33">
            <v>0</v>
          </cell>
          <cell r="Q33">
            <v>0</v>
          </cell>
        </row>
        <row r="34">
          <cell r="A34">
            <v>31</v>
          </cell>
          <cell r="B34">
            <v>84069305</v>
          </cell>
          <cell r="C34">
            <v>12000000</v>
          </cell>
          <cell r="D34" t="str">
            <v>ACP Datacenter LP Inc</v>
          </cell>
          <cell r="E34">
            <v>312</v>
          </cell>
          <cell r="F34" t="str">
            <v>ACP Datacenter LP Inc</v>
          </cell>
          <cell r="G34">
            <v>12000000</v>
          </cell>
          <cell r="H34">
            <v>0</v>
          </cell>
          <cell r="I34">
            <v>0</v>
          </cell>
          <cell r="K34" t="str">
            <v>RH Donnelley Inc.</v>
          </cell>
          <cell r="L34">
            <v>31</v>
          </cell>
          <cell r="M34">
            <v>37975483.769999996</v>
          </cell>
          <cell r="N34">
            <v>0.01</v>
          </cell>
          <cell r="O34">
            <v>8727074419.3644123</v>
          </cell>
          <cell r="P34">
            <v>0</v>
          </cell>
          <cell r="Q34">
            <v>0</v>
          </cell>
        </row>
        <row r="35">
          <cell r="A35">
            <v>32</v>
          </cell>
          <cell r="B35">
            <v>84070116</v>
          </cell>
          <cell r="C35">
            <v>33777777.770000003</v>
          </cell>
          <cell r="D35" t="str">
            <v>Actagro LLC</v>
          </cell>
          <cell r="E35">
            <v>457</v>
          </cell>
          <cell r="F35">
            <v>0</v>
          </cell>
          <cell r="G35">
            <v>0</v>
          </cell>
          <cell r="H35">
            <v>0</v>
          </cell>
          <cell r="I35">
            <v>0</v>
          </cell>
          <cell r="K35" t="str">
            <v>Blackhawk Industrial Distribution Inc</v>
          </cell>
          <cell r="L35">
            <v>32</v>
          </cell>
          <cell r="M35">
            <v>37798567.700000003</v>
          </cell>
          <cell r="N35">
            <v>0.01</v>
          </cell>
          <cell r="O35">
            <v>8727074419.3644123</v>
          </cell>
          <cell r="P35">
            <v>0</v>
          </cell>
          <cell r="Q35">
            <v>0</v>
          </cell>
        </row>
        <row r="36">
          <cell r="A36">
            <v>33</v>
          </cell>
          <cell r="B36">
            <v>84070115</v>
          </cell>
          <cell r="C36">
            <v>888888.89</v>
          </cell>
          <cell r="D36" t="str">
            <v>Actagro LLC</v>
          </cell>
          <cell r="E36">
            <v>51</v>
          </cell>
          <cell r="F36" t="str">
            <v>Actagro LLC</v>
          </cell>
          <cell r="G36">
            <v>34666666.660000004</v>
          </cell>
          <cell r="H36">
            <v>0</v>
          </cell>
          <cell r="I36">
            <v>0</v>
          </cell>
          <cell r="K36" t="str">
            <v>Pinnacle Foods Finance LLC</v>
          </cell>
          <cell r="L36">
            <v>33</v>
          </cell>
          <cell r="M36">
            <v>37778372.289999999</v>
          </cell>
          <cell r="N36">
            <v>0.01</v>
          </cell>
          <cell r="O36">
            <v>8727074419.3644123</v>
          </cell>
          <cell r="P36">
            <v>0</v>
          </cell>
          <cell r="Q36">
            <v>0</v>
          </cell>
        </row>
        <row r="37">
          <cell r="A37">
            <v>34</v>
          </cell>
          <cell r="B37">
            <v>84069311</v>
          </cell>
          <cell r="C37">
            <v>17607042.77</v>
          </cell>
          <cell r="D37" t="str">
            <v>Activision Blizzard Inc</v>
          </cell>
          <cell r="E37">
            <v>234</v>
          </cell>
          <cell r="F37" t="str">
            <v>Activision Blizzard Inc</v>
          </cell>
          <cell r="G37">
            <v>17607042.77</v>
          </cell>
          <cell r="H37">
            <v>0</v>
          </cell>
          <cell r="I37">
            <v>0</v>
          </cell>
          <cell r="K37" t="str">
            <v>Gerber Scientific Inc</v>
          </cell>
          <cell r="L37">
            <v>34</v>
          </cell>
          <cell r="M37">
            <v>37692853.509999998</v>
          </cell>
          <cell r="N37">
            <v>0.01</v>
          </cell>
          <cell r="O37">
            <v>8727074419.3644123</v>
          </cell>
          <cell r="P37">
            <v>0</v>
          </cell>
          <cell r="Q37">
            <v>0</v>
          </cell>
        </row>
        <row r="38">
          <cell r="A38">
            <v>35</v>
          </cell>
          <cell r="B38">
            <v>84070291</v>
          </cell>
          <cell r="C38">
            <v>28418972.329999998</v>
          </cell>
          <cell r="D38" t="str">
            <v>Aff Inc</v>
          </cell>
          <cell r="E38">
            <v>86</v>
          </cell>
          <cell r="F38" t="str">
            <v>Aff Inc</v>
          </cell>
          <cell r="G38">
            <v>28418972.329999998</v>
          </cell>
          <cell r="H38">
            <v>0</v>
          </cell>
          <cell r="I38">
            <v>0</v>
          </cell>
          <cell r="K38" t="str">
            <v>EAG Inc</v>
          </cell>
          <cell r="L38">
            <v>35</v>
          </cell>
          <cell r="M38">
            <v>37624884.989999995</v>
          </cell>
          <cell r="N38">
            <v>0.01</v>
          </cell>
          <cell r="O38">
            <v>8727074419.3644123</v>
          </cell>
          <cell r="P38">
            <v>0</v>
          </cell>
          <cell r="Q38">
            <v>0</v>
          </cell>
        </row>
        <row r="39">
          <cell r="A39">
            <v>36</v>
          </cell>
          <cell r="B39">
            <v>84070125</v>
          </cell>
          <cell r="C39">
            <v>3090897.88</v>
          </cell>
          <cell r="D39" t="str">
            <v>Agilex Flavors and Fragrances Inc</v>
          </cell>
          <cell r="E39">
            <v>458</v>
          </cell>
          <cell r="F39">
            <v>0</v>
          </cell>
          <cell r="G39">
            <v>0</v>
          </cell>
          <cell r="H39">
            <v>0</v>
          </cell>
          <cell r="I39">
            <v>0</v>
          </cell>
          <cell r="K39" t="str">
            <v>Chromalox Inc.</v>
          </cell>
          <cell r="L39">
            <v>36</v>
          </cell>
          <cell r="M39">
            <v>37514403.810000002</v>
          </cell>
          <cell r="N39">
            <v>0.01</v>
          </cell>
          <cell r="O39">
            <v>8727074419.3644123</v>
          </cell>
          <cell r="P39">
            <v>0</v>
          </cell>
          <cell r="Q39">
            <v>0</v>
          </cell>
        </row>
        <row r="40">
          <cell r="A40">
            <v>37</v>
          </cell>
          <cell r="B40">
            <v>84070126</v>
          </cell>
          <cell r="C40">
            <v>25163849.309999999</v>
          </cell>
          <cell r="D40" t="str">
            <v>Agilex Flavors and Fragrances Inc</v>
          </cell>
          <cell r="E40">
            <v>87</v>
          </cell>
          <cell r="F40" t="str">
            <v>Agilex Flavors and Fragrances Inc</v>
          </cell>
          <cell r="G40">
            <v>28254747.189999998</v>
          </cell>
          <cell r="H40">
            <v>0</v>
          </cell>
          <cell r="I40">
            <v>0</v>
          </cell>
          <cell r="K40" t="str">
            <v>WirePath Home Systems LLC</v>
          </cell>
          <cell r="L40">
            <v>37</v>
          </cell>
          <cell r="M40">
            <v>37165786.469999999</v>
          </cell>
          <cell r="N40">
            <v>0.01</v>
          </cell>
          <cell r="O40">
            <v>8727074419.3644123</v>
          </cell>
          <cell r="P40">
            <v>0</v>
          </cell>
          <cell r="Q40">
            <v>0</v>
          </cell>
        </row>
        <row r="41">
          <cell r="A41">
            <v>38</v>
          </cell>
          <cell r="B41">
            <v>84069326</v>
          </cell>
          <cell r="C41">
            <v>17317028.98</v>
          </cell>
          <cell r="D41" t="str">
            <v>AgKnowledge Holdings Company Inc</v>
          </cell>
          <cell r="E41">
            <v>240</v>
          </cell>
          <cell r="F41" t="str">
            <v>AgKnowledge Holdings Company Inc</v>
          </cell>
          <cell r="G41">
            <v>17317028.98</v>
          </cell>
          <cell r="H41">
            <v>0</v>
          </cell>
          <cell r="I41">
            <v>0</v>
          </cell>
          <cell r="K41" t="str">
            <v>Potpourri Group, Inc.</v>
          </cell>
          <cell r="L41">
            <v>38</v>
          </cell>
          <cell r="M41">
            <v>36631293.57</v>
          </cell>
          <cell r="N41">
            <v>0.01</v>
          </cell>
          <cell r="O41">
            <v>8727074419.3644123</v>
          </cell>
          <cell r="P41">
            <v>0</v>
          </cell>
          <cell r="Q41">
            <v>0</v>
          </cell>
        </row>
        <row r="42">
          <cell r="A42">
            <v>39</v>
          </cell>
          <cell r="B42">
            <v>84070059</v>
          </cell>
          <cell r="C42">
            <v>3924375</v>
          </cell>
          <cell r="D42" t="str">
            <v>Airxcel Inc</v>
          </cell>
          <cell r="E42">
            <v>459</v>
          </cell>
          <cell r="F42">
            <v>0</v>
          </cell>
          <cell r="G42">
            <v>0</v>
          </cell>
          <cell r="H42">
            <v>0</v>
          </cell>
          <cell r="I42">
            <v>0</v>
          </cell>
          <cell r="K42" t="str">
            <v>Give And Go Prepared Foods Corp.</v>
          </cell>
          <cell r="L42">
            <v>39</v>
          </cell>
          <cell r="M42">
            <v>36444063.759999998</v>
          </cell>
          <cell r="N42">
            <v>0.01</v>
          </cell>
          <cell r="O42">
            <v>8727074419.3644123</v>
          </cell>
          <cell r="P42">
            <v>0</v>
          </cell>
          <cell r="Q42">
            <v>0</v>
          </cell>
        </row>
        <row r="43">
          <cell r="A43">
            <v>40</v>
          </cell>
          <cell r="B43">
            <v>84070060</v>
          </cell>
          <cell r="C43">
            <v>5362500</v>
          </cell>
          <cell r="D43" t="str">
            <v>Airxcel Inc</v>
          </cell>
          <cell r="E43">
            <v>460</v>
          </cell>
          <cell r="F43">
            <v>0</v>
          </cell>
          <cell r="G43">
            <v>0</v>
          </cell>
          <cell r="H43">
            <v>0</v>
          </cell>
          <cell r="I43">
            <v>0</v>
          </cell>
          <cell r="K43" t="str">
            <v>Bradshaw International Acquisition Corp</v>
          </cell>
          <cell r="L43">
            <v>40</v>
          </cell>
          <cell r="M43">
            <v>36250500</v>
          </cell>
          <cell r="N43">
            <v>0.01</v>
          </cell>
          <cell r="O43">
            <v>8727074419.3644123</v>
          </cell>
          <cell r="P43">
            <v>0</v>
          </cell>
          <cell r="Q43">
            <v>0</v>
          </cell>
        </row>
        <row r="44">
          <cell r="A44">
            <v>41</v>
          </cell>
          <cell r="B44">
            <v>84070061</v>
          </cell>
          <cell r="C44">
            <v>5850000</v>
          </cell>
          <cell r="D44" t="str">
            <v>Airxcel Inc</v>
          </cell>
          <cell r="E44">
            <v>461</v>
          </cell>
          <cell r="F44">
            <v>0</v>
          </cell>
          <cell r="G44">
            <v>0</v>
          </cell>
          <cell r="H44">
            <v>0</v>
          </cell>
          <cell r="I44">
            <v>0</v>
          </cell>
          <cell r="K44" t="str">
            <v>Edmentum Inc.</v>
          </cell>
          <cell r="L44">
            <v>41</v>
          </cell>
          <cell r="M44">
            <v>36142922.789999999</v>
          </cell>
          <cell r="N44">
            <v>0.01</v>
          </cell>
          <cell r="O44">
            <v>8727074419.3644123</v>
          </cell>
          <cell r="P44">
            <v>0</v>
          </cell>
          <cell r="Q44">
            <v>0</v>
          </cell>
        </row>
        <row r="45">
          <cell r="A45">
            <v>42</v>
          </cell>
          <cell r="B45">
            <v>84070062</v>
          </cell>
          <cell r="C45">
            <v>15942773.42</v>
          </cell>
          <cell r="D45" t="str">
            <v>Airxcel Inc</v>
          </cell>
          <cell r="E45">
            <v>462</v>
          </cell>
          <cell r="F45">
            <v>0</v>
          </cell>
          <cell r="G45">
            <v>0</v>
          </cell>
          <cell r="H45">
            <v>0</v>
          </cell>
          <cell r="I45">
            <v>0</v>
          </cell>
          <cell r="K45" t="str">
            <v>Achieve3000 INC</v>
          </cell>
          <cell r="L45">
            <v>42</v>
          </cell>
          <cell r="M45">
            <v>36093750</v>
          </cell>
          <cell r="N45">
            <v>0.01</v>
          </cell>
          <cell r="O45">
            <v>8727074419.3644123</v>
          </cell>
          <cell r="P45">
            <v>0</v>
          </cell>
          <cell r="Q45">
            <v>0</v>
          </cell>
        </row>
        <row r="46">
          <cell r="A46">
            <v>43</v>
          </cell>
          <cell r="B46">
            <v>84070063</v>
          </cell>
          <cell r="C46">
            <v>3900000</v>
          </cell>
          <cell r="D46" t="str">
            <v>Airxcel Inc</v>
          </cell>
          <cell r="E46">
            <v>463</v>
          </cell>
          <cell r="F46">
            <v>0</v>
          </cell>
          <cell r="G46">
            <v>0</v>
          </cell>
          <cell r="H46">
            <v>0</v>
          </cell>
          <cell r="I46">
            <v>0</v>
          </cell>
          <cell r="K46" t="str">
            <v>SHO Holding I Corporation</v>
          </cell>
          <cell r="L46">
            <v>43</v>
          </cell>
          <cell r="M46">
            <v>35726744.189999998</v>
          </cell>
          <cell r="N46">
            <v>0.01</v>
          </cell>
          <cell r="O46">
            <v>8727074419.3644123</v>
          </cell>
          <cell r="P46">
            <v>0</v>
          </cell>
          <cell r="Q46">
            <v>0</v>
          </cell>
        </row>
        <row r="47">
          <cell r="A47">
            <v>44</v>
          </cell>
          <cell r="B47">
            <v>84070064</v>
          </cell>
          <cell r="C47">
            <v>245979.07</v>
          </cell>
          <cell r="D47" t="str">
            <v>Airxcel Inc</v>
          </cell>
          <cell r="E47">
            <v>464</v>
          </cell>
          <cell r="F47">
            <v>0</v>
          </cell>
          <cell r="G47">
            <v>0</v>
          </cell>
          <cell r="H47">
            <v>0</v>
          </cell>
          <cell r="I47">
            <v>0</v>
          </cell>
          <cell r="K47" t="str">
            <v>Prestige Brands Inc.</v>
          </cell>
          <cell r="L47">
            <v>44</v>
          </cell>
          <cell r="M47">
            <v>35665546.590000004</v>
          </cell>
          <cell r="N47">
            <v>0.01</v>
          </cell>
          <cell r="O47">
            <v>8727074419.3644123</v>
          </cell>
          <cell r="P47">
            <v>0</v>
          </cell>
          <cell r="Q47">
            <v>0</v>
          </cell>
        </row>
        <row r="48">
          <cell r="A48">
            <v>45</v>
          </cell>
          <cell r="B48">
            <v>84070311</v>
          </cell>
          <cell r="C48">
            <v>8835937.5</v>
          </cell>
          <cell r="D48" t="str">
            <v>Airxcel Inc</v>
          </cell>
          <cell r="E48">
            <v>465</v>
          </cell>
          <cell r="F48">
            <v>0</v>
          </cell>
          <cell r="G48">
            <v>0</v>
          </cell>
          <cell r="H48">
            <v>0</v>
          </cell>
          <cell r="I48">
            <v>0</v>
          </cell>
          <cell r="K48" t="str">
            <v>Ansira Partners Inc</v>
          </cell>
          <cell r="L48">
            <v>45</v>
          </cell>
          <cell r="M48">
            <v>35527868.850000001</v>
          </cell>
          <cell r="N48">
            <v>0.01</v>
          </cell>
          <cell r="O48">
            <v>8727074419.3644123</v>
          </cell>
          <cell r="P48">
            <v>0</v>
          </cell>
          <cell r="Q48">
            <v>0</v>
          </cell>
        </row>
        <row r="49">
          <cell r="A49">
            <v>46</v>
          </cell>
          <cell r="B49">
            <v>84070269</v>
          </cell>
          <cell r="C49">
            <v>856367.86</v>
          </cell>
          <cell r="D49" t="str">
            <v>Airxcel Inc</v>
          </cell>
          <cell r="E49">
            <v>14</v>
          </cell>
          <cell r="F49" t="str">
            <v>Airxcel Inc</v>
          </cell>
          <cell r="G49">
            <v>44917932.850000001</v>
          </cell>
          <cell r="H49">
            <v>0</v>
          </cell>
          <cell r="I49">
            <v>0</v>
          </cell>
          <cell r="K49" t="str">
            <v>Aavid Acquisition Inc</v>
          </cell>
          <cell r="L49">
            <v>46</v>
          </cell>
          <cell r="M49">
            <v>35312404.340000004</v>
          </cell>
          <cell r="N49">
            <v>0.01</v>
          </cell>
          <cell r="O49">
            <v>8727074419.3644123</v>
          </cell>
          <cell r="P49">
            <v>0</v>
          </cell>
          <cell r="Q49">
            <v>0</v>
          </cell>
        </row>
        <row r="50">
          <cell r="A50">
            <v>47</v>
          </cell>
          <cell r="B50">
            <v>84069340</v>
          </cell>
          <cell r="C50">
            <v>7240254.5899999999</v>
          </cell>
          <cell r="D50" t="str">
            <v>Allison Transmission, Inc</v>
          </cell>
          <cell r="E50">
            <v>391</v>
          </cell>
          <cell r="F50" t="str">
            <v>Allison Transmission, Inc</v>
          </cell>
          <cell r="G50">
            <v>7240254.5899999999</v>
          </cell>
          <cell r="H50">
            <v>0</v>
          </cell>
          <cell r="I50">
            <v>0</v>
          </cell>
          <cell r="K50" t="str">
            <v>Dubois Chemicals Inc</v>
          </cell>
          <cell r="L50">
            <v>47</v>
          </cell>
          <cell r="M50">
            <v>35275000</v>
          </cell>
          <cell r="N50">
            <v>0.01</v>
          </cell>
          <cell r="O50">
            <v>8727074419.3644123</v>
          </cell>
          <cell r="P50">
            <v>0</v>
          </cell>
          <cell r="Q50">
            <v>0</v>
          </cell>
        </row>
        <row r="51">
          <cell r="A51">
            <v>48</v>
          </cell>
          <cell r="B51">
            <v>84069502</v>
          </cell>
          <cell r="C51">
            <v>9814452.5299999993</v>
          </cell>
          <cell r="D51" t="str">
            <v>Alpha Packaging Holdings Inc</v>
          </cell>
          <cell r="E51">
            <v>466</v>
          </cell>
          <cell r="F51">
            <v>0</v>
          </cell>
          <cell r="G51">
            <v>0</v>
          </cell>
          <cell r="H51">
            <v>0</v>
          </cell>
          <cell r="I51">
            <v>0</v>
          </cell>
          <cell r="K51" t="str">
            <v>Alpheus Communications LLC</v>
          </cell>
          <cell r="L51">
            <v>48</v>
          </cell>
          <cell r="M51">
            <v>35228296.879999995</v>
          </cell>
          <cell r="N51">
            <v>0.01</v>
          </cell>
          <cell r="O51">
            <v>8727074419.3644123</v>
          </cell>
          <cell r="P51">
            <v>0</v>
          </cell>
          <cell r="Q51">
            <v>0</v>
          </cell>
        </row>
        <row r="52">
          <cell r="A52">
            <v>49</v>
          </cell>
          <cell r="B52">
            <v>84069341</v>
          </cell>
          <cell r="C52">
            <v>17066637.77</v>
          </cell>
          <cell r="D52" t="str">
            <v>Alpha Packaging Holdings Inc</v>
          </cell>
          <cell r="E52">
            <v>467</v>
          </cell>
          <cell r="F52">
            <v>0</v>
          </cell>
          <cell r="G52">
            <v>0</v>
          </cell>
          <cell r="H52">
            <v>0</v>
          </cell>
          <cell r="I52">
            <v>0</v>
          </cell>
          <cell r="K52" t="str">
            <v>Nielsen and Bainbridge LLC</v>
          </cell>
          <cell r="L52">
            <v>49</v>
          </cell>
          <cell r="M52">
            <v>34957726.759999998</v>
          </cell>
          <cell r="N52">
            <v>0.01</v>
          </cell>
          <cell r="O52">
            <v>8727074419.3644123</v>
          </cell>
          <cell r="P52">
            <v>0</v>
          </cell>
          <cell r="Q52">
            <v>0</v>
          </cell>
        </row>
        <row r="53">
          <cell r="A53">
            <v>50</v>
          </cell>
          <cell r="B53">
            <v>84069497</v>
          </cell>
          <cell r="C53">
            <v>1962890.51</v>
          </cell>
          <cell r="D53" t="str">
            <v>Alpha Packaging Holdings Inc</v>
          </cell>
          <cell r="E53">
            <v>83</v>
          </cell>
          <cell r="F53" t="str">
            <v>Alpha Packaging Holdings Inc</v>
          </cell>
          <cell r="G53">
            <v>28843980.809999999</v>
          </cell>
          <cell r="H53">
            <v>0</v>
          </cell>
          <cell r="I53">
            <v>0</v>
          </cell>
          <cell r="K53" t="str">
            <v>Cambridge International Inc.</v>
          </cell>
          <cell r="L53">
            <v>50</v>
          </cell>
          <cell r="M53">
            <v>34794113.710000001</v>
          </cell>
          <cell r="N53">
            <v>0.01</v>
          </cell>
          <cell r="O53">
            <v>8727074419.3644123</v>
          </cell>
          <cell r="P53">
            <v>0</v>
          </cell>
          <cell r="Q53">
            <v>0</v>
          </cell>
        </row>
        <row r="54">
          <cell r="A54">
            <v>51</v>
          </cell>
          <cell r="B54">
            <v>84069488</v>
          </cell>
          <cell r="C54">
            <v>33249999.989999998</v>
          </cell>
          <cell r="D54" t="str">
            <v>Alpheus Communications LLC</v>
          </cell>
          <cell r="E54">
            <v>468</v>
          </cell>
          <cell r="F54">
            <v>0</v>
          </cell>
          <cell r="G54">
            <v>0</v>
          </cell>
          <cell r="H54">
            <v>0</v>
          </cell>
          <cell r="I54">
            <v>0</v>
          </cell>
          <cell r="K54" t="str">
            <v>Actagro LLC</v>
          </cell>
          <cell r="L54">
            <v>51</v>
          </cell>
          <cell r="M54">
            <v>34666666.660000004</v>
          </cell>
          <cell r="N54">
            <v>0.01</v>
          </cell>
          <cell r="O54">
            <v>8727074419.3644123</v>
          </cell>
          <cell r="P54">
            <v>0</v>
          </cell>
          <cell r="Q54">
            <v>0</v>
          </cell>
        </row>
        <row r="55">
          <cell r="A55">
            <v>52</v>
          </cell>
          <cell r="B55">
            <v>84069487</v>
          </cell>
          <cell r="C55">
            <v>437500</v>
          </cell>
          <cell r="D55" t="str">
            <v>Alpheus Communications LLC</v>
          </cell>
          <cell r="E55">
            <v>469</v>
          </cell>
          <cell r="F55">
            <v>0</v>
          </cell>
          <cell r="G55">
            <v>0</v>
          </cell>
          <cell r="H55">
            <v>0</v>
          </cell>
          <cell r="I55">
            <v>0</v>
          </cell>
          <cell r="K55" t="str">
            <v>West Corporation</v>
          </cell>
          <cell r="L55">
            <v>52</v>
          </cell>
          <cell r="M55">
            <v>34576638.799999997</v>
          </cell>
          <cell r="N55">
            <v>0.01</v>
          </cell>
          <cell r="O55">
            <v>8727074419.3644123</v>
          </cell>
          <cell r="P55">
            <v>0</v>
          </cell>
          <cell r="Q55">
            <v>0</v>
          </cell>
        </row>
        <row r="56">
          <cell r="A56">
            <v>53</v>
          </cell>
          <cell r="B56">
            <v>84069489</v>
          </cell>
          <cell r="C56">
            <v>25845.62</v>
          </cell>
          <cell r="D56" t="str">
            <v>Alpheus Communications LLC</v>
          </cell>
          <cell r="E56">
            <v>470</v>
          </cell>
          <cell r="F56">
            <v>0</v>
          </cell>
          <cell r="G56">
            <v>0</v>
          </cell>
          <cell r="H56">
            <v>0</v>
          </cell>
          <cell r="I56">
            <v>0</v>
          </cell>
          <cell r="K56" t="str">
            <v>U.S. Security Associates Holdings Inc</v>
          </cell>
          <cell r="L56">
            <v>53</v>
          </cell>
          <cell r="M56">
            <v>34507831.200000003</v>
          </cell>
          <cell r="N56">
            <v>0.01</v>
          </cell>
          <cell r="O56">
            <v>8727074419.3644123</v>
          </cell>
          <cell r="P56">
            <v>0</v>
          </cell>
          <cell r="Q56">
            <v>0</v>
          </cell>
        </row>
        <row r="57">
          <cell r="A57">
            <v>54</v>
          </cell>
          <cell r="B57">
            <v>84069490</v>
          </cell>
          <cell r="C57">
            <v>1514951.27</v>
          </cell>
          <cell r="D57" t="str">
            <v>Alpheus Communications LLC</v>
          </cell>
          <cell r="E57">
            <v>48</v>
          </cell>
          <cell r="F57" t="str">
            <v>Alpheus Communications LLC</v>
          </cell>
          <cell r="G57">
            <v>35228296.879999995</v>
          </cell>
          <cell r="H57">
            <v>0</v>
          </cell>
          <cell r="I57">
            <v>0</v>
          </cell>
          <cell r="K57" t="str">
            <v>Live Nation Entertainment Inc</v>
          </cell>
          <cell r="L57">
            <v>54</v>
          </cell>
          <cell r="M57">
            <v>34310250</v>
          </cell>
          <cell r="N57">
            <v>0.01</v>
          </cell>
          <cell r="O57">
            <v>8727074419.3644123</v>
          </cell>
          <cell r="P57">
            <v>0</v>
          </cell>
          <cell r="Q57">
            <v>0</v>
          </cell>
        </row>
        <row r="58">
          <cell r="A58">
            <v>55</v>
          </cell>
          <cell r="B58">
            <v>84070249</v>
          </cell>
          <cell r="C58">
            <v>10368750</v>
          </cell>
          <cell r="D58" t="str">
            <v>AM Conservation Holding Corporation</v>
          </cell>
          <cell r="E58">
            <v>471</v>
          </cell>
          <cell r="F58">
            <v>0</v>
          </cell>
          <cell r="G58">
            <v>0</v>
          </cell>
          <cell r="H58">
            <v>0</v>
          </cell>
          <cell r="I58">
            <v>0</v>
          </cell>
          <cell r="K58" t="str">
            <v>PMI Holdings Inc  (Papa Murphys)</v>
          </cell>
          <cell r="L58">
            <v>55</v>
          </cell>
          <cell r="M58">
            <v>34199999.990000002</v>
          </cell>
          <cell r="N58">
            <v>0.01</v>
          </cell>
          <cell r="O58">
            <v>8727074419.3644123</v>
          </cell>
          <cell r="P58">
            <v>0</v>
          </cell>
          <cell r="Q58">
            <v>0</v>
          </cell>
        </row>
        <row r="59">
          <cell r="A59">
            <v>56</v>
          </cell>
          <cell r="B59">
            <v>84070129</v>
          </cell>
          <cell r="C59">
            <v>9435096.1699999999</v>
          </cell>
          <cell r="D59" t="str">
            <v>AM Conservation Holding Corporation</v>
          </cell>
          <cell r="E59">
            <v>180</v>
          </cell>
          <cell r="F59" t="str">
            <v>AM Conservation Holding Corporation</v>
          </cell>
          <cell r="G59">
            <v>19803846.170000002</v>
          </cell>
          <cell r="H59">
            <v>0</v>
          </cell>
          <cell r="I59">
            <v>0</v>
          </cell>
          <cell r="K59" t="str">
            <v>Washington Inventory Service International</v>
          </cell>
          <cell r="L59">
            <v>56</v>
          </cell>
          <cell r="M59">
            <v>34015927.670000002</v>
          </cell>
          <cell r="N59">
            <v>0.01</v>
          </cell>
          <cell r="O59">
            <v>8727074419.3644123</v>
          </cell>
          <cell r="P59">
            <v>0</v>
          </cell>
          <cell r="Q59">
            <v>0</v>
          </cell>
        </row>
        <row r="60">
          <cell r="A60">
            <v>57</v>
          </cell>
          <cell r="B60">
            <v>84069359</v>
          </cell>
          <cell r="C60">
            <v>3881022.36</v>
          </cell>
          <cell r="D60" t="str">
            <v>Ameriforge Group Inc</v>
          </cell>
          <cell r="E60">
            <v>423</v>
          </cell>
          <cell r="F60" t="str">
            <v>Ameriforge Group Inc</v>
          </cell>
          <cell r="G60">
            <v>3881022.36</v>
          </cell>
          <cell r="H60">
            <v>0</v>
          </cell>
          <cell r="I60">
            <v>0</v>
          </cell>
          <cell r="K60" t="str">
            <v>DialogDirect Inc</v>
          </cell>
          <cell r="L60">
            <v>57</v>
          </cell>
          <cell r="M60">
            <v>33899485.539999999</v>
          </cell>
          <cell r="N60">
            <v>0.01</v>
          </cell>
          <cell r="O60">
            <v>8727074419.3644123</v>
          </cell>
          <cell r="P60">
            <v>0</v>
          </cell>
          <cell r="Q60">
            <v>0</v>
          </cell>
        </row>
        <row r="61">
          <cell r="A61">
            <v>58</v>
          </cell>
          <cell r="B61">
            <v>84069360</v>
          </cell>
          <cell r="C61">
            <v>14384615.369999999</v>
          </cell>
          <cell r="D61" t="str">
            <v>Amspec LLC</v>
          </cell>
          <cell r="E61">
            <v>282</v>
          </cell>
          <cell r="F61" t="str">
            <v>Amspec LLC</v>
          </cell>
          <cell r="G61">
            <v>14384615.369999999</v>
          </cell>
          <cell r="H61">
            <v>0</v>
          </cell>
          <cell r="I61">
            <v>0</v>
          </cell>
          <cell r="K61" t="str">
            <v>Plaze, Inc.</v>
          </cell>
          <cell r="L61">
            <v>58</v>
          </cell>
          <cell r="M61">
            <v>33250000</v>
          </cell>
          <cell r="N61">
            <v>0.01</v>
          </cell>
          <cell r="O61">
            <v>8727074419.3644123</v>
          </cell>
          <cell r="P61">
            <v>0</v>
          </cell>
          <cell r="Q61">
            <v>0</v>
          </cell>
        </row>
        <row r="62">
          <cell r="A62">
            <v>59</v>
          </cell>
          <cell r="B62">
            <v>84069366</v>
          </cell>
          <cell r="C62">
            <v>1495977.79</v>
          </cell>
          <cell r="D62" t="str">
            <v>AmWINS Group LLC</v>
          </cell>
          <cell r="E62">
            <v>472</v>
          </cell>
          <cell r="F62">
            <v>0</v>
          </cell>
          <cell r="G62">
            <v>0</v>
          </cell>
          <cell r="H62">
            <v>0</v>
          </cell>
          <cell r="I62">
            <v>0</v>
          </cell>
          <cell r="K62" t="str">
            <v>Crisis Prevention Institute Inc</v>
          </cell>
          <cell r="L62">
            <v>59</v>
          </cell>
          <cell r="M62">
            <v>32779781.900000002</v>
          </cell>
          <cell r="N62">
            <v>0.01</v>
          </cell>
          <cell r="O62">
            <v>8727074419.3644123</v>
          </cell>
          <cell r="P62">
            <v>0</v>
          </cell>
          <cell r="Q62">
            <v>0</v>
          </cell>
        </row>
        <row r="63">
          <cell r="A63">
            <v>60</v>
          </cell>
          <cell r="B63">
            <v>84069364</v>
          </cell>
          <cell r="C63">
            <v>2692628.35</v>
          </cell>
          <cell r="D63" t="str">
            <v>AmWINS Group LLC</v>
          </cell>
          <cell r="E63">
            <v>473</v>
          </cell>
          <cell r="F63">
            <v>0</v>
          </cell>
          <cell r="G63">
            <v>0</v>
          </cell>
          <cell r="H63">
            <v>0</v>
          </cell>
          <cell r="I63">
            <v>0</v>
          </cell>
          <cell r="K63" t="str">
            <v>US Anesthesia Partners Inc</v>
          </cell>
          <cell r="L63">
            <v>60</v>
          </cell>
          <cell r="M63">
            <v>32418750</v>
          </cell>
          <cell r="N63">
            <v>0.01</v>
          </cell>
          <cell r="O63">
            <v>8727074419.3644123</v>
          </cell>
          <cell r="P63">
            <v>0</v>
          </cell>
          <cell r="Q63">
            <v>0</v>
          </cell>
        </row>
        <row r="64">
          <cell r="A64">
            <v>61</v>
          </cell>
          <cell r="B64">
            <v>84069365</v>
          </cell>
          <cell r="C64">
            <v>661560.80000000005</v>
          </cell>
          <cell r="D64" t="str">
            <v>AmWINS Group LLC</v>
          </cell>
          <cell r="E64">
            <v>414</v>
          </cell>
          <cell r="F64" t="str">
            <v>AmWINS Group LLC</v>
          </cell>
          <cell r="G64">
            <v>4850166.9400000004</v>
          </cell>
          <cell r="H64">
            <v>0</v>
          </cell>
          <cell r="I64">
            <v>0</v>
          </cell>
          <cell r="K64" t="str">
            <v>Carr Management Inc</v>
          </cell>
          <cell r="L64">
            <v>61</v>
          </cell>
          <cell r="M64">
            <v>32067227.989999998</v>
          </cell>
          <cell r="N64">
            <v>0.01</v>
          </cell>
          <cell r="O64">
            <v>8727074419.3644123</v>
          </cell>
          <cell r="P64">
            <v>0</v>
          </cell>
          <cell r="Q64">
            <v>0</v>
          </cell>
        </row>
        <row r="65">
          <cell r="A65">
            <v>62</v>
          </cell>
          <cell r="B65">
            <v>84070293</v>
          </cell>
          <cell r="C65">
            <v>35527868.850000001</v>
          </cell>
          <cell r="D65" t="str">
            <v>Ansira Partners Inc</v>
          </cell>
          <cell r="E65">
            <v>45</v>
          </cell>
          <cell r="F65" t="str">
            <v>Ansira Partners Inc</v>
          </cell>
          <cell r="G65">
            <v>35527868.850000001</v>
          </cell>
          <cell r="H65">
            <v>0</v>
          </cell>
          <cell r="I65">
            <v>0</v>
          </cell>
          <cell r="K65" t="str">
            <v>Grakon Holdings LLC</v>
          </cell>
          <cell r="L65">
            <v>62</v>
          </cell>
          <cell r="M65">
            <v>31888501.450000003</v>
          </cell>
          <cell r="N65">
            <v>0.01</v>
          </cell>
          <cell r="O65">
            <v>8727074419.3644123</v>
          </cell>
          <cell r="P65">
            <v>0</v>
          </cell>
          <cell r="Q65">
            <v>0</v>
          </cell>
        </row>
        <row r="66">
          <cell r="A66">
            <v>63</v>
          </cell>
          <cell r="B66">
            <v>84069862</v>
          </cell>
          <cell r="C66">
            <v>4197722.42</v>
          </cell>
          <cell r="D66" t="str">
            <v>Apache Industrial Services Inc</v>
          </cell>
          <cell r="E66">
            <v>474</v>
          </cell>
          <cell r="F66">
            <v>0</v>
          </cell>
          <cell r="G66">
            <v>0</v>
          </cell>
          <cell r="H66">
            <v>0</v>
          </cell>
          <cell r="I66">
            <v>0</v>
          </cell>
          <cell r="K66" t="str">
            <v>RSC Acquisition</v>
          </cell>
          <cell r="L66">
            <v>63</v>
          </cell>
          <cell r="M66">
            <v>31609756.100000001</v>
          </cell>
          <cell r="N66">
            <v>0.01</v>
          </cell>
          <cell r="O66">
            <v>8727074419.3644123</v>
          </cell>
          <cell r="P66">
            <v>0</v>
          </cell>
          <cell r="Q66">
            <v>0</v>
          </cell>
        </row>
        <row r="67">
          <cell r="A67">
            <v>64</v>
          </cell>
          <cell r="B67">
            <v>84070132</v>
          </cell>
          <cell r="C67">
            <v>12199152.58</v>
          </cell>
          <cell r="D67" t="str">
            <v>Apache Industrial Services Inc</v>
          </cell>
          <cell r="E67">
            <v>257</v>
          </cell>
          <cell r="F67" t="str">
            <v>Apache Industrial Services Inc</v>
          </cell>
          <cell r="G67">
            <v>16396875</v>
          </cell>
          <cell r="H67">
            <v>0</v>
          </cell>
          <cell r="I67">
            <v>0</v>
          </cell>
          <cell r="K67" t="str">
            <v>Weiman Products LLC</v>
          </cell>
          <cell r="L67">
            <v>64</v>
          </cell>
          <cell r="M67">
            <v>31582786.77</v>
          </cell>
          <cell r="N67">
            <v>0.01</v>
          </cell>
          <cell r="O67">
            <v>8727074419.3644123</v>
          </cell>
          <cell r="P67">
            <v>0</v>
          </cell>
          <cell r="Q67">
            <v>0</v>
          </cell>
        </row>
        <row r="68">
          <cell r="A68">
            <v>65</v>
          </cell>
          <cell r="B68">
            <v>84069371</v>
          </cell>
          <cell r="C68">
            <v>19393629.809999999</v>
          </cell>
          <cell r="D68" t="str">
            <v>Apex Analytix LLC</v>
          </cell>
          <cell r="E68">
            <v>202</v>
          </cell>
          <cell r="F68" t="str">
            <v>Apex Analytix LLC</v>
          </cell>
          <cell r="G68">
            <v>19393629.809999999</v>
          </cell>
          <cell r="H68">
            <v>0</v>
          </cell>
          <cell r="I68">
            <v>0</v>
          </cell>
          <cell r="K68" t="str">
            <v>Phillips &amp; Temro Industries Inc</v>
          </cell>
          <cell r="L68">
            <v>65</v>
          </cell>
          <cell r="M68">
            <v>31409821.729999993</v>
          </cell>
          <cell r="N68">
            <v>0.01</v>
          </cell>
          <cell r="O68">
            <v>8727074419.3644123</v>
          </cell>
          <cell r="P68">
            <v>0</v>
          </cell>
          <cell r="Q68">
            <v>0</v>
          </cell>
        </row>
        <row r="69">
          <cell r="A69">
            <v>66</v>
          </cell>
          <cell r="B69">
            <v>84069385</v>
          </cell>
          <cell r="C69">
            <v>16476304.77</v>
          </cell>
          <cell r="D69" t="str">
            <v>Apothecary Products LLC</v>
          </cell>
          <cell r="E69">
            <v>255</v>
          </cell>
          <cell r="F69" t="str">
            <v>Apothecary Products LLC</v>
          </cell>
          <cell r="G69">
            <v>16476304.77</v>
          </cell>
          <cell r="H69">
            <v>0</v>
          </cell>
          <cell r="I69">
            <v>0</v>
          </cell>
          <cell r="K69" t="str">
            <v>Worldwide Express Operations LLC</v>
          </cell>
          <cell r="L69">
            <v>66</v>
          </cell>
          <cell r="M69">
            <v>31089225.529999997</v>
          </cell>
          <cell r="N69">
            <v>0.01</v>
          </cell>
          <cell r="O69">
            <v>8727074419.3644123</v>
          </cell>
          <cell r="P69">
            <v>0</v>
          </cell>
          <cell r="Q69">
            <v>0</v>
          </cell>
        </row>
        <row r="70">
          <cell r="A70">
            <v>67</v>
          </cell>
          <cell r="B70">
            <v>84070240</v>
          </cell>
          <cell r="C70">
            <v>420222.93</v>
          </cell>
          <cell r="D70" t="str">
            <v>Apple American Group LLC</v>
          </cell>
          <cell r="E70">
            <v>475</v>
          </cell>
          <cell r="F70">
            <v>0</v>
          </cell>
          <cell r="G70">
            <v>0</v>
          </cell>
          <cell r="H70">
            <v>0</v>
          </cell>
          <cell r="I70">
            <v>0</v>
          </cell>
          <cell r="K70" t="str">
            <v>Roland Foods Corporation</v>
          </cell>
          <cell r="L70">
            <v>67</v>
          </cell>
          <cell r="M70">
            <v>30653638.899999999</v>
          </cell>
          <cell r="N70">
            <v>0.01</v>
          </cell>
          <cell r="O70">
            <v>8727074419.3644123</v>
          </cell>
          <cell r="P70">
            <v>0</v>
          </cell>
          <cell r="Q70">
            <v>0</v>
          </cell>
        </row>
        <row r="71">
          <cell r="A71">
            <v>68</v>
          </cell>
          <cell r="B71">
            <v>84070139</v>
          </cell>
          <cell r="C71">
            <v>21900682.469999999</v>
          </cell>
          <cell r="D71" t="str">
            <v>Apple American Group LLC</v>
          </cell>
          <cell r="E71">
            <v>476</v>
          </cell>
          <cell r="F71">
            <v>0</v>
          </cell>
          <cell r="G71">
            <v>0</v>
          </cell>
          <cell r="H71">
            <v>0</v>
          </cell>
          <cell r="I71">
            <v>0</v>
          </cell>
          <cell r="K71" t="str">
            <v>Top Knobs USA Inc</v>
          </cell>
          <cell r="L71">
            <v>68</v>
          </cell>
          <cell r="M71">
            <v>30623631.84</v>
          </cell>
          <cell r="N71">
            <v>0.01</v>
          </cell>
          <cell r="O71">
            <v>8727074419.3644123</v>
          </cell>
          <cell r="P71">
            <v>0</v>
          </cell>
          <cell r="Q71">
            <v>0</v>
          </cell>
        </row>
        <row r="72">
          <cell r="A72">
            <v>69</v>
          </cell>
          <cell r="B72">
            <v>84070140</v>
          </cell>
          <cell r="C72">
            <v>413612.01</v>
          </cell>
          <cell r="D72" t="str">
            <v>Apple American Group LLC</v>
          </cell>
          <cell r="E72">
            <v>143</v>
          </cell>
          <cell r="F72" t="str">
            <v>Apple American Group LLC</v>
          </cell>
          <cell r="G72">
            <v>22734517.41</v>
          </cell>
          <cell r="H72">
            <v>0</v>
          </cell>
          <cell r="I72">
            <v>0</v>
          </cell>
          <cell r="K72" t="str">
            <v>Doskocil Manufacturing Company Inc.</v>
          </cell>
          <cell r="L72">
            <v>69</v>
          </cell>
          <cell r="M72">
            <v>30409836.07</v>
          </cell>
          <cell r="N72">
            <v>0.01</v>
          </cell>
          <cell r="O72">
            <v>8727074419.3644123</v>
          </cell>
          <cell r="P72">
            <v>0</v>
          </cell>
          <cell r="Q72">
            <v>0</v>
          </cell>
        </row>
        <row r="73">
          <cell r="A73">
            <v>70</v>
          </cell>
          <cell r="B73">
            <v>84070147</v>
          </cell>
          <cell r="C73">
            <v>2909749.64</v>
          </cell>
          <cell r="D73" t="str">
            <v>Applied Consultants Inc</v>
          </cell>
          <cell r="E73">
            <v>477</v>
          </cell>
          <cell r="F73">
            <v>0</v>
          </cell>
          <cell r="G73">
            <v>0</v>
          </cell>
          <cell r="H73">
            <v>0</v>
          </cell>
          <cell r="I73">
            <v>0</v>
          </cell>
          <cell r="K73" t="str">
            <v>Component Hardware Group Inc</v>
          </cell>
          <cell r="L73">
            <v>70</v>
          </cell>
          <cell r="M73">
            <v>30063423.16</v>
          </cell>
          <cell r="N73">
            <v>0.01</v>
          </cell>
          <cell r="O73">
            <v>8727074419.3644123</v>
          </cell>
          <cell r="P73">
            <v>0</v>
          </cell>
          <cell r="Q73">
            <v>0</v>
          </cell>
        </row>
        <row r="74">
          <cell r="A74">
            <v>71</v>
          </cell>
          <cell r="B74">
            <v>84070148</v>
          </cell>
          <cell r="C74">
            <v>9661140.3200000003</v>
          </cell>
          <cell r="D74" t="str">
            <v>Applied Consultants Inc</v>
          </cell>
          <cell r="E74">
            <v>478</v>
          </cell>
          <cell r="F74">
            <v>0</v>
          </cell>
          <cell r="G74">
            <v>0</v>
          </cell>
          <cell r="H74">
            <v>0</v>
          </cell>
          <cell r="I74">
            <v>0</v>
          </cell>
          <cell r="K74" t="str">
            <v>Tricorbraun Inc</v>
          </cell>
          <cell r="L74">
            <v>71</v>
          </cell>
          <cell r="M74">
            <v>30013276.100000001</v>
          </cell>
          <cell r="N74">
            <v>0.01</v>
          </cell>
          <cell r="O74">
            <v>8727074419.3644123</v>
          </cell>
          <cell r="P74">
            <v>0</v>
          </cell>
          <cell r="Q74">
            <v>0</v>
          </cell>
        </row>
        <row r="75">
          <cell r="A75">
            <v>72</v>
          </cell>
          <cell r="B75">
            <v>84070149</v>
          </cell>
          <cell r="C75">
            <v>2621333.9500000002</v>
          </cell>
          <cell r="D75" t="str">
            <v>Applied Consultants Inc</v>
          </cell>
          <cell r="E75">
            <v>479</v>
          </cell>
          <cell r="F75">
            <v>0</v>
          </cell>
          <cell r="G75">
            <v>0</v>
          </cell>
          <cell r="H75">
            <v>0</v>
          </cell>
          <cell r="I75">
            <v>0</v>
          </cell>
          <cell r="K75" t="str">
            <v>Shearers Foods LLC</v>
          </cell>
          <cell r="L75">
            <v>72</v>
          </cell>
          <cell r="M75">
            <v>30000000</v>
          </cell>
          <cell r="N75">
            <v>0.01</v>
          </cell>
          <cell r="O75">
            <v>8727074419.3644123</v>
          </cell>
          <cell r="P75">
            <v>0</v>
          </cell>
          <cell r="Q75">
            <v>0</v>
          </cell>
        </row>
        <row r="76">
          <cell r="A76">
            <v>73</v>
          </cell>
          <cell r="B76">
            <v>84070150</v>
          </cell>
          <cell r="C76">
            <v>8703523.7799999993</v>
          </cell>
          <cell r="D76" t="str">
            <v>Applied Consultants Inc</v>
          </cell>
          <cell r="E76">
            <v>133</v>
          </cell>
          <cell r="F76" t="str">
            <v>Applied Consultants Inc</v>
          </cell>
          <cell r="G76">
            <v>23895747.689999998</v>
          </cell>
          <cell r="H76">
            <v>0</v>
          </cell>
          <cell r="I76">
            <v>0</v>
          </cell>
          <cell r="K76" t="str">
            <v>Cayan LLC</v>
          </cell>
          <cell r="L76">
            <v>73</v>
          </cell>
          <cell r="M76">
            <v>29925000</v>
          </cell>
          <cell r="N76">
            <v>0.01</v>
          </cell>
          <cell r="O76">
            <v>8727074419.3644123</v>
          </cell>
          <cell r="P76">
            <v>0</v>
          </cell>
          <cell r="Q76">
            <v>0</v>
          </cell>
        </row>
        <row r="77">
          <cell r="A77">
            <v>74</v>
          </cell>
          <cell r="B77">
            <v>84069496</v>
          </cell>
          <cell r="C77">
            <v>6650275.79</v>
          </cell>
          <cell r="D77" t="str">
            <v>Aqua-Chem Inc.</v>
          </cell>
          <cell r="E77">
            <v>400</v>
          </cell>
          <cell r="F77" t="str">
            <v>Aqua-Chem Inc.</v>
          </cell>
          <cell r="G77">
            <v>6650275.79</v>
          </cell>
          <cell r="H77">
            <v>0</v>
          </cell>
          <cell r="I77">
            <v>0</v>
          </cell>
          <cell r="K77" t="str">
            <v>Digity Media LLC</v>
          </cell>
          <cell r="L77">
            <v>74</v>
          </cell>
          <cell r="M77">
            <v>29875367.900000002</v>
          </cell>
          <cell r="N77">
            <v>0.01</v>
          </cell>
          <cell r="O77">
            <v>8727074419.3644123</v>
          </cell>
          <cell r="P77">
            <v>0</v>
          </cell>
          <cell r="Q77">
            <v>0</v>
          </cell>
        </row>
        <row r="78">
          <cell r="A78">
            <v>75</v>
          </cell>
          <cell r="B78">
            <v>84069400</v>
          </cell>
          <cell r="C78">
            <v>5584.03</v>
          </cell>
          <cell r="D78" t="str">
            <v>Aquilex LLC</v>
          </cell>
          <cell r="E78">
            <v>433</v>
          </cell>
          <cell r="F78" t="str">
            <v>Aquilex LLC</v>
          </cell>
          <cell r="G78">
            <v>5584.03</v>
          </cell>
          <cell r="H78">
            <v>0</v>
          </cell>
          <cell r="I78">
            <v>0</v>
          </cell>
          <cell r="K78" t="str">
            <v>Aurora Parts &amp; Accessories LLC</v>
          </cell>
          <cell r="L78">
            <v>75</v>
          </cell>
          <cell r="M78">
            <v>29764817.52</v>
          </cell>
          <cell r="N78">
            <v>0.01</v>
          </cell>
          <cell r="O78">
            <v>8727074419.3644123</v>
          </cell>
          <cell r="P78">
            <v>0</v>
          </cell>
          <cell r="Q78">
            <v>0</v>
          </cell>
        </row>
        <row r="79">
          <cell r="A79">
            <v>76</v>
          </cell>
          <cell r="B79">
            <v>84070228</v>
          </cell>
          <cell r="C79">
            <v>2780086.26</v>
          </cell>
          <cell r="D79" t="str">
            <v>Aramsco  Holdings Inc</v>
          </cell>
          <cell r="E79">
            <v>480</v>
          </cell>
          <cell r="F79">
            <v>0</v>
          </cell>
          <cell r="G79">
            <v>0</v>
          </cell>
          <cell r="H79">
            <v>0</v>
          </cell>
          <cell r="I79">
            <v>0</v>
          </cell>
          <cell r="K79" t="str">
            <v>Safeworks LLC</v>
          </cell>
          <cell r="L79">
            <v>76</v>
          </cell>
          <cell r="M79">
            <v>29713783.120000001</v>
          </cell>
          <cell r="N79">
            <v>0.01</v>
          </cell>
          <cell r="O79">
            <v>8727074419.3644123</v>
          </cell>
          <cell r="P79">
            <v>0</v>
          </cell>
          <cell r="Q79">
            <v>0</v>
          </cell>
        </row>
        <row r="80">
          <cell r="A80">
            <v>77</v>
          </cell>
          <cell r="B80">
            <v>84069530</v>
          </cell>
          <cell r="C80">
            <v>1666666.67</v>
          </cell>
          <cell r="D80" t="str">
            <v>Aramsco  Holdings Inc</v>
          </cell>
          <cell r="E80">
            <v>481</v>
          </cell>
          <cell r="F80">
            <v>0</v>
          </cell>
          <cell r="G80">
            <v>0</v>
          </cell>
          <cell r="H80">
            <v>0</v>
          </cell>
          <cell r="I80">
            <v>0</v>
          </cell>
          <cell r="K80" t="str">
            <v>Harvey Tool Acquisition LLC</v>
          </cell>
          <cell r="L80">
            <v>77</v>
          </cell>
          <cell r="M80">
            <v>29613281.25</v>
          </cell>
          <cell r="N80">
            <v>0.01</v>
          </cell>
          <cell r="O80">
            <v>8727074419.3644123</v>
          </cell>
          <cell r="P80">
            <v>0</v>
          </cell>
          <cell r="Q80">
            <v>0</v>
          </cell>
        </row>
        <row r="81">
          <cell r="A81">
            <v>78</v>
          </cell>
          <cell r="B81">
            <v>84069410</v>
          </cell>
          <cell r="C81">
            <v>23158600.149999999</v>
          </cell>
          <cell r="D81" t="str">
            <v>Aramsco  Holdings Inc</v>
          </cell>
          <cell r="E81">
            <v>91</v>
          </cell>
          <cell r="F81" t="str">
            <v>Aramsco  Holdings Inc</v>
          </cell>
          <cell r="G81">
            <v>27605353.079999998</v>
          </cell>
          <cell r="H81">
            <v>0</v>
          </cell>
          <cell r="I81">
            <v>0</v>
          </cell>
          <cell r="K81" t="str">
            <v>Nomacorc LLC</v>
          </cell>
          <cell r="L81">
            <v>78</v>
          </cell>
          <cell r="M81">
            <v>29501984.210000001</v>
          </cell>
          <cell r="N81">
            <v>0.01</v>
          </cell>
          <cell r="O81">
            <v>8727074419.3644123</v>
          </cell>
          <cell r="P81">
            <v>0</v>
          </cell>
          <cell r="Q81">
            <v>0</v>
          </cell>
        </row>
        <row r="82">
          <cell r="A82">
            <v>79</v>
          </cell>
          <cell r="B82">
            <v>84069491</v>
          </cell>
          <cell r="C82">
            <v>23250000</v>
          </cell>
          <cell r="D82" t="str">
            <v>Arcserve USA LLC</v>
          </cell>
          <cell r="E82">
            <v>139</v>
          </cell>
          <cell r="F82" t="str">
            <v>Arcserve USA LLC</v>
          </cell>
          <cell r="G82">
            <v>23250000</v>
          </cell>
          <cell r="H82">
            <v>0</v>
          </cell>
          <cell r="I82">
            <v>0</v>
          </cell>
          <cell r="K82" t="str">
            <v>Liqui-Box Holdings Inc</v>
          </cell>
          <cell r="L82">
            <v>79</v>
          </cell>
          <cell r="M82">
            <v>29449268.289999999</v>
          </cell>
          <cell r="N82">
            <v>0.01</v>
          </cell>
          <cell r="O82">
            <v>8727074419.3644123</v>
          </cell>
          <cell r="P82">
            <v>0</v>
          </cell>
          <cell r="Q82">
            <v>0</v>
          </cell>
        </row>
        <row r="83">
          <cell r="A83">
            <v>80</v>
          </cell>
          <cell r="B83">
            <v>84069940</v>
          </cell>
          <cell r="C83">
            <v>42961016.950000003</v>
          </cell>
          <cell r="D83" t="str">
            <v>Argon Medical Devices Inc</v>
          </cell>
          <cell r="E83">
            <v>482</v>
          </cell>
          <cell r="F83">
            <v>0</v>
          </cell>
          <cell r="G83">
            <v>0</v>
          </cell>
          <cell r="H83">
            <v>0</v>
          </cell>
          <cell r="I83">
            <v>0</v>
          </cell>
          <cell r="K83" t="str">
            <v>JHCC Holdings LLC</v>
          </cell>
          <cell r="L83">
            <v>80</v>
          </cell>
          <cell r="M83">
            <v>29373151.32</v>
          </cell>
          <cell r="N83">
            <v>0.01</v>
          </cell>
          <cell r="O83">
            <v>8727074419.3644123</v>
          </cell>
          <cell r="P83">
            <v>0</v>
          </cell>
          <cell r="Q83">
            <v>0</v>
          </cell>
        </row>
        <row r="84">
          <cell r="A84">
            <v>81</v>
          </cell>
          <cell r="B84">
            <v>84069941</v>
          </cell>
          <cell r="C84">
            <v>15000000</v>
          </cell>
          <cell r="D84" t="str">
            <v>Argon Medical Devices Inc</v>
          </cell>
          <cell r="E84">
            <v>6</v>
          </cell>
          <cell r="F84" t="str">
            <v>Argon Medical Devices Inc</v>
          </cell>
          <cell r="G84">
            <v>57961016.950000003</v>
          </cell>
          <cell r="H84">
            <v>0</v>
          </cell>
          <cell r="I84">
            <v>0</v>
          </cell>
          <cell r="K84" t="str">
            <v>Neptune-Benson LLc</v>
          </cell>
          <cell r="L84">
            <v>81</v>
          </cell>
          <cell r="M84">
            <v>28974140.600000001</v>
          </cell>
          <cell r="N84">
            <v>0.01</v>
          </cell>
          <cell r="O84">
            <v>8727074419.3644123</v>
          </cell>
          <cell r="P84">
            <v>0</v>
          </cell>
          <cell r="Q84">
            <v>0</v>
          </cell>
        </row>
        <row r="85">
          <cell r="A85">
            <v>82</v>
          </cell>
          <cell r="B85">
            <v>84069417</v>
          </cell>
          <cell r="C85">
            <v>27389666.359999999</v>
          </cell>
          <cell r="D85" t="str">
            <v>Armstrong World Industries Inc</v>
          </cell>
          <cell r="E85">
            <v>97</v>
          </cell>
          <cell r="F85" t="str">
            <v>Armstrong World Industries Inc</v>
          </cell>
          <cell r="G85">
            <v>27389666.359999999</v>
          </cell>
          <cell r="H85">
            <v>0</v>
          </cell>
          <cell r="I85">
            <v>0</v>
          </cell>
          <cell r="K85" t="str">
            <v>Maxcess Webex</v>
          </cell>
          <cell r="L85">
            <v>82</v>
          </cell>
          <cell r="M85">
            <v>28915193.210000001</v>
          </cell>
          <cell r="N85">
            <v>0.01</v>
          </cell>
          <cell r="O85">
            <v>8727074419.3644123</v>
          </cell>
          <cell r="P85">
            <v>0</v>
          </cell>
          <cell r="Q85">
            <v>0</v>
          </cell>
        </row>
        <row r="86">
          <cell r="A86">
            <v>83</v>
          </cell>
          <cell r="B86">
            <v>84069434</v>
          </cell>
          <cell r="C86">
            <v>6364763.79</v>
          </cell>
          <cell r="D86" t="str">
            <v>Ascend Learning LLC</v>
          </cell>
          <cell r="E86">
            <v>483</v>
          </cell>
          <cell r="F86">
            <v>0</v>
          </cell>
          <cell r="G86">
            <v>0</v>
          </cell>
          <cell r="H86">
            <v>0</v>
          </cell>
          <cell r="I86">
            <v>0</v>
          </cell>
          <cell r="K86" t="str">
            <v>Alpha Packaging Holdings Inc</v>
          </cell>
          <cell r="L86">
            <v>83</v>
          </cell>
          <cell r="M86">
            <v>28843980.809999999</v>
          </cell>
          <cell r="N86">
            <v>0.01</v>
          </cell>
          <cell r="O86">
            <v>8727074419.3644123</v>
          </cell>
          <cell r="P86">
            <v>0</v>
          </cell>
          <cell r="Q86">
            <v>0</v>
          </cell>
        </row>
        <row r="87">
          <cell r="A87">
            <v>84</v>
          </cell>
          <cell r="B87">
            <v>84069435</v>
          </cell>
          <cell r="C87">
            <v>636476.38</v>
          </cell>
          <cell r="D87" t="str">
            <v>Ascend Learning LLC</v>
          </cell>
          <cell r="E87">
            <v>484</v>
          </cell>
          <cell r="F87">
            <v>0</v>
          </cell>
          <cell r="G87">
            <v>0</v>
          </cell>
          <cell r="H87">
            <v>0</v>
          </cell>
          <cell r="I87">
            <v>0</v>
          </cell>
          <cell r="K87" t="str">
            <v>Evestment Inc</v>
          </cell>
          <cell r="L87">
            <v>84</v>
          </cell>
          <cell r="M87">
            <v>28662885.280000001</v>
          </cell>
          <cell r="N87">
            <v>0.01</v>
          </cell>
          <cell r="O87">
            <v>8727074419.3644123</v>
          </cell>
          <cell r="P87">
            <v>0</v>
          </cell>
          <cell r="Q87">
            <v>0</v>
          </cell>
        </row>
        <row r="88">
          <cell r="A88">
            <v>85</v>
          </cell>
          <cell r="B88">
            <v>84069436</v>
          </cell>
          <cell r="C88">
            <v>636476.38</v>
          </cell>
          <cell r="D88" t="str">
            <v>Ascend Learning LLC</v>
          </cell>
          <cell r="E88">
            <v>485</v>
          </cell>
          <cell r="F88">
            <v>0</v>
          </cell>
          <cell r="G88">
            <v>0</v>
          </cell>
          <cell r="H88">
            <v>0</v>
          </cell>
          <cell r="I88">
            <v>0</v>
          </cell>
          <cell r="K88" t="str">
            <v>CSDVRS LLC</v>
          </cell>
          <cell r="L88">
            <v>85</v>
          </cell>
          <cell r="M88">
            <v>28426384.329999998</v>
          </cell>
          <cell r="N88">
            <v>0.01</v>
          </cell>
          <cell r="O88">
            <v>8727074419.3644123</v>
          </cell>
          <cell r="P88">
            <v>0</v>
          </cell>
          <cell r="Q88">
            <v>0</v>
          </cell>
        </row>
        <row r="89">
          <cell r="A89">
            <v>86</v>
          </cell>
          <cell r="B89">
            <v>84069437</v>
          </cell>
          <cell r="C89">
            <v>297552.71000000002</v>
          </cell>
          <cell r="D89" t="str">
            <v>Ascend Learning LLC</v>
          </cell>
          <cell r="E89">
            <v>486</v>
          </cell>
          <cell r="F89">
            <v>0</v>
          </cell>
          <cell r="G89">
            <v>0</v>
          </cell>
          <cell r="H89">
            <v>0</v>
          </cell>
          <cell r="I89">
            <v>0</v>
          </cell>
          <cell r="K89" t="str">
            <v>Aff Inc</v>
          </cell>
          <cell r="L89">
            <v>86</v>
          </cell>
          <cell r="M89">
            <v>28418972.329999998</v>
          </cell>
          <cell r="N89">
            <v>0.01</v>
          </cell>
          <cell r="O89">
            <v>8727074419.3644123</v>
          </cell>
          <cell r="P89">
            <v>0</v>
          </cell>
          <cell r="Q89">
            <v>0</v>
          </cell>
        </row>
        <row r="90">
          <cell r="A90">
            <v>87</v>
          </cell>
          <cell r="B90">
            <v>84069433</v>
          </cell>
          <cell r="C90">
            <v>499.98</v>
          </cell>
          <cell r="D90" t="str">
            <v>Ascend Learning LLC</v>
          </cell>
          <cell r="E90">
            <v>385</v>
          </cell>
          <cell r="F90" t="str">
            <v>Ascend Learning LLC</v>
          </cell>
          <cell r="G90">
            <v>7935769.2400000002</v>
          </cell>
          <cell r="H90">
            <v>0</v>
          </cell>
          <cell r="I90">
            <v>0</v>
          </cell>
          <cell r="K90" t="str">
            <v>Agilex Flavors and Fragrances Inc</v>
          </cell>
          <cell r="L90">
            <v>87</v>
          </cell>
          <cell r="M90">
            <v>28254747.189999998</v>
          </cell>
          <cell r="N90">
            <v>0.01</v>
          </cell>
          <cell r="O90">
            <v>8727074419.3644123</v>
          </cell>
          <cell r="P90">
            <v>0</v>
          </cell>
          <cell r="Q90">
            <v>0</v>
          </cell>
        </row>
        <row r="91">
          <cell r="A91">
            <v>88</v>
          </cell>
          <cell r="B91">
            <v>84069439</v>
          </cell>
          <cell r="C91">
            <v>18043360.75</v>
          </cell>
          <cell r="D91" t="str">
            <v>Atkins Nutritionals, Inc.</v>
          </cell>
          <cell r="E91">
            <v>223</v>
          </cell>
          <cell r="F91" t="str">
            <v>Atkins Nutritionals, Inc.</v>
          </cell>
          <cell r="G91">
            <v>18043360.75</v>
          </cell>
          <cell r="H91">
            <v>0</v>
          </cell>
          <cell r="I91">
            <v>0</v>
          </cell>
          <cell r="K91" t="str">
            <v>OneTouchPoint Corp.</v>
          </cell>
          <cell r="L91">
            <v>88</v>
          </cell>
          <cell r="M91">
            <v>28215557.420000006</v>
          </cell>
          <cell r="N91">
            <v>0.01</v>
          </cell>
          <cell r="O91">
            <v>8727074419.3644123</v>
          </cell>
          <cell r="P91">
            <v>0</v>
          </cell>
          <cell r="Q91">
            <v>0</v>
          </cell>
        </row>
        <row r="92">
          <cell r="A92">
            <v>89</v>
          </cell>
          <cell r="B92">
            <v>84069628</v>
          </cell>
          <cell r="C92">
            <v>38480601.880000003</v>
          </cell>
          <cell r="D92" t="str">
            <v>Atlantic Broadband (Penn)  Holdings Inc</v>
          </cell>
          <cell r="E92">
            <v>30</v>
          </cell>
          <cell r="F92" t="str">
            <v>Atlantic Broadband (Penn)  Holdings Inc</v>
          </cell>
          <cell r="G92">
            <v>38480601.880000003</v>
          </cell>
          <cell r="H92">
            <v>0</v>
          </cell>
          <cell r="I92">
            <v>0</v>
          </cell>
          <cell r="K92" t="str">
            <v>USS Parent Holding Corp</v>
          </cell>
          <cell r="L92">
            <v>89</v>
          </cell>
          <cell r="M92">
            <v>28206985.880000003</v>
          </cell>
          <cell r="N92">
            <v>0.01</v>
          </cell>
          <cell r="O92">
            <v>8727074419.3644123</v>
          </cell>
          <cell r="P92">
            <v>0</v>
          </cell>
          <cell r="Q92">
            <v>0</v>
          </cell>
        </row>
        <row r="93">
          <cell r="A93">
            <v>90</v>
          </cell>
          <cell r="B93">
            <v>84069633</v>
          </cell>
          <cell r="C93">
            <v>4233323.8899999997</v>
          </cell>
          <cell r="D93" t="str">
            <v>Audax AAMP Holdings Inc</v>
          </cell>
          <cell r="E93">
            <v>487</v>
          </cell>
          <cell r="F93">
            <v>0</v>
          </cell>
          <cell r="G93">
            <v>0</v>
          </cell>
          <cell r="H93">
            <v>0</v>
          </cell>
          <cell r="I93">
            <v>0</v>
          </cell>
          <cell r="K93" t="str">
            <v>Mold-Rite Plastics, LLC.</v>
          </cell>
          <cell r="L93">
            <v>90</v>
          </cell>
          <cell r="M93">
            <v>28085858.590000004</v>
          </cell>
          <cell r="N93">
            <v>0.01</v>
          </cell>
          <cell r="O93">
            <v>8727074419.3644123</v>
          </cell>
          <cell r="P93">
            <v>0</v>
          </cell>
          <cell r="Q93">
            <v>0</v>
          </cell>
        </row>
        <row r="94">
          <cell r="A94">
            <v>91</v>
          </cell>
          <cell r="B94">
            <v>84069634</v>
          </cell>
          <cell r="C94">
            <v>6972533.4500000002</v>
          </cell>
          <cell r="D94" t="str">
            <v>Audax AAMP Holdings Inc</v>
          </cell>
          <cell r="E94">
            <v>488</v>
          </cell>
          <cell r="F94">
            <v>0</v>
          </cell>
          <cell r="G94">
            <v>0</v>
          </cell>
          <cell r="H94">
            <v>0</v>
          </cell>
          <cell r="I94">
            <v>0</v>
          </cell>
          <cell r="K94" t="str">
            <v>Aramsco  Holdings Inc</v>
          </cell>
          <cell r="L94">
            <v>91</v>
          </cell>
          <cell r="M94">
            <v>27605353.079999998</v>
          </cell>
          <cell r="N94">
            <v>0.01</v>
          </cell>
          <cell r="O94">
            <v>8727074419.3644123</v>
          </cell>
          <cell r="P94">
            <v>0</v>
          </cell>
          <cell r="Q94">
            <v>0</v>
          </cell>
        </row>
        <row r="95">
          <cell r="A95">
            <v>92</v>
          </cell>
          <cell r="B95">
            <v>84069631</v>
          </cell>
          <cell r="C95">
            <v>26769.56</v>
          </cell>
          <cell r="D95" t="str">
            <v>Audax AAMP Holdings Inc</v>
          </cell>
          <cell r="E95">
            <v>489</v>
          </cell>
          <cell r="F95">
            <v>0</v>
          </cell>
          <cell r="G95">
            <v>0</v>
          </cell>
          <cell r="H95">
            <v>0</v>
          </cell>
          <cell r="I95">
            <v>0</v>
          </cell>
          <cell r="K95" t="str">
            <v>ORG Chemical Midco LLC</v>
          </cell>
          <cell r="L95">
            <v>92</v>
          </cell>
          <cell r="M95">
            <v>27475000</v>
          </cell>
          <cell r="N95">
            <v>0.01</v>
          </cell>
          <cell r="O95">
            <v>8727074419.3644123</v>
          </cell>
          <cell r="P95">
            <v>0</v>
          </cell>
          <cell r="Q95">
            <v>0</v>
          </cell>
        </row>
        <row r="96">
          <cell r="A96">
            <v>93</v>
          </cell>
          <cell r="B96">
            <v>84069632</v>
          </cell>
          <cell r="C96">
            <v>4855871.5199999996</v>
          </cell>
          <cell r="D96" t="str">
            <v>Audax AAMP Holdings Inc</v>
          </cell>
          <cell r="E96">
            <v>262</v>
          </cell>
          <cell r="F96" t="str">
            <v>Audax AAMP Holdings Inc</v>
          </cell>
          <cell r="G96">
            <v>16088498.42</v>
          </cell>
          <cell r="H96">
            <v>0</v>
          </cell>
          <cell r="I96">
            <v>0</v>
          </cell>
          <cell r="K96" t="str">
            <v>Otter Products, LLC</v>
          </cell>
          <cell r="L96">
            <v>93</v>
          </cell>
          <cell r="M96">
            <v>27472826.09</v>
          </cell>
          <cell r="N96">
            <v>0.01</v>
          </cell>
          <cell r="O96">
            <v>8727074419.3644123</v>
          </cell>
          <cell r="P96">
            <v>0</v>
          </cell>
          <cell r="Q96">
            <v>0</v>
          </cell>
        </row>
        <row r="97">
          <cell r="A97">
            <v>94</v>
          </cell>
          <cell r="B97">
            <v>84070286</v>
          </cell>
          <cell r="C97">
            <v>22201946.469999999</v>
          </cell>
          <cell r="D97" t="str">
            <v>Aurora Parts &amp; Accessories LLC</v>
          </cell>
          <cell r="E97">
            <v>490</v>
          </cell>
          <cell r="F97">
            <v>0</v>
          </cell>
          <cell r="G97">
            <v>0</v>
          </cell>
          <cell r="H97">
            <v>0</v>
          </cell>
          <cell r="I97">
            <v>0</v>
          </cell>
          <cell r="K97" t="str">
            <v>Heritage Food Service Group Inc</v>
          </cell>
          <cell r="L97">
            <v>94</v>
          </cell>
          <cell r="M97">
            <v>27431250</v>
          </cell>
          <cell r="N97">
            <v>0.01</v>
          </cell>
          <cell r="O97">
            <v>8727074419.3644123</v>
          </cell>
          <cell r="P97">
            <v>0</v>
          </cell>
          <cell r="Q97">
            <v>0</v>
          </cell>
        </row>
        <row r="98">
          <cell r="A98">
            <v>95</v>
          </cell>
          <cell r="B98">
            <v>84070287</v>
          </cell>
          <cell r="C98">
            <v>14209.25</v>
          </cell>
          <cell r="D98" t="str">
            <v>Aurora Parts &amp; Accessories LLC</v>
          </cell>
          <cell r="E98">
            <v>491</v>
          </cell>
          <cell r="F98">
            <v>0</v>
          </cell>
          <cell r="G98">
            <v>0</v>
          </cell>
          <cell r="H98">
            <v>0</v>
          </cell>
          <cell r="I98">
            <v>0</v>
          </cell>
          <cell r="K98" t="str">
            <v>Power Buyer LLC</v>
          </cell>
          <cell r="L98">
            <v>95</v>
          </cell>
          <cell r="M98">
            <v>27402531.59</v>
          </cell>
          <cell r="N98">
            <v>0.01</v>
          </cell>
          <cell r="O98">
            <v>8727074419.3644123</v>
          </cell>
          <cell r="P98">
            <v>0</v>
          </cell>
          <cell r="Q98">
            <v>0</v>
          </cell>
        </row>
        <row r="99">
          <cell r="A99">
            <v>96</v>
          </cell>
          <cell r="B99">
            <v>84070288</v>
          </cell>
          <cell r="C99">
            <v>7548661.7999999998</v>
          </cell>
          <cell r="D99" t="str">
            <v>Aurora Parts &amp; Accessories LLC</v>
          </cell>
          <cell r="E99">
            <v>75</v>
          </cell>
          <cell r="F99" t="str">
            <v>Aurora Parts &amp; Accessories LLC</v>
          </cell>
          <cell r="G99">
            <v>29764817.52</v>
          </cell>
          <cell r="H99">
            <v>0</v>
          </cell>
          <cell r="I99">
            <v>0</v>
          </cell>
          <cell r="K99" t="str">
            <v>FocusVision Worldwide Inc.</v>
          </cell>
          <cell r="L99">
            <v>96</v>
          </cell>
          <cell r="M99">
            <v>27391304.350000001</v>
          </cell>
          <cell r="N99">
            <v>0.01</v>
          </cell>
          <cell r="O99">
            <v>8727074419.3644123</v>
          </cell>
          <cell r="P99">
            <v>0</v>
          </cell>
          <cell r="Q99">
            <v>0</v>
          </cell>
        </row>
        <row r="100">
          <cell r="A100">
            <v>97</v>
          </cell>
          <cell r="B100">
            <v>84069639</v>
          </cell>
          <cell r="C100">
            <v>19535795.449999999</v>
          </cell>
          <cell r="D100" t="str">
            <v>Automotive Remarketing Group Inc.</v>
          </cell>
          <cell r="E100">
            <v>191</v>
          </cell>
          <cell r="F100" t="str">
            <v>Automotive Remarketing Group Inc.</v>
          </cell>
          <cell r="G100">
            <v>19535795.449999999</v>
          </cell>
          <cell r="H100">
            <v>0</v>
          </cell>
          <cell r="I100">
            <v>0</v>
          </cell>
          <cell r="K100" t="str">
            <v>Armstrong World Industries Inc</v>
          </cell>
          <cell r="L100">
            <v>97</v>
          </cell>
          <cell r="M100">
            <v>27389666.359999999</v>
          </cell>
          <cell r="N100">
            <v>0.01</v>
          </cell>
          <cell r="O100">
            <v>8727074419.3644123</v>
          </cell>
          <cell r="P100">
            <v>0</v>
          </cell>
          <cell r="Q100">
            <v>0</v>
          </cell>
        </row>
        <row r="101">
          <cell r="A101">
            <v>98</v>
          </cell>
          <cell r="B101">
            <v>84069498</v>
          </cell>
          <cell r="C101">
            <v>12467189.43</v>
          </cell>
          <cell r="D101" t="str">
            <v>Avantor Performance Materials Holdings Inc.</v>
          </cell>
          <cell r="E101">
            <v>308</v>
          </cell>
          <cell r="F101" t="str">
            <v>Avantor Performance Materials Holdings Inc.</v>
          </cell>
          <cell r="G101">
            <v>12467189.43</v>
          </cell>
          <cell r="H101">
            <v>0</v>
          </cell>
          <cell r="I101">
            <v>0</v>
          </cell>
          <cell r="K101" t="str">
            <v>4L Technologies Inc</v>
          </cell>
          <cell r="L101">
            <v>98</v>
          </cell>
          <cell r="M101">
            <v>26810625</v>
          </cell>
          <cell r="N101">
            <v>0.01</v>
          </cell>
          <cell r="O101">
            <v>8727074419.3644123</v>
          </cell>
          <cell r="P101">
            <v>0</v>
          </cell>
          <cell r="Q101">
            <v>0</v>
          </cell>
        </row>
        <row r="102">
          <cell r="A102">
            <v>99</v>
          </cell>
          <cell r="B102">
            <v>84069500</v>
          </cell>
          <cell r="C102">
            <v>10498280.890000001</v>
          </cell>
          <cell r="D102" t="str">
            <v>AVI-SPL Inc</v>
          </cell>
          <cell r="E102">
            <v>337</v>
          </cell>
          <cell r="F102" t="str">
            <v>AVI-SPL Inc</v>
          </cell>
          <cell r="G102">
            <v>10498280.890000001</v>
          </cell>
          <cell r="H102">
            <v>0</v>
          </cell>
          <cell r="I102">
            <v>0</v>
          </cell>
          <cell r="K102" t="str">
            <v>Bartlett Holdings Inc.</v>
          </cell>
          <cell r="L102">
            <v>99</v>
          </cell>
          <cell r="M102">
            <v>26708866.66</v>
          </cell>
          <cell r="N102">
            <v>0.01</v>
          </cell>
          <cell r="O102">
            <v>8727074419.3644123</v>
          </cell>
          <cell r="P102">
            <v>0</v>
          </cell>
          <cell r="Q102">
            <v>0</v>
          </cell>
        </row>
        <row r="103">
          <cell r="A103">
            <v>100</v>
          </cell>
          <cell r="B103">
            <v>84069643</v>
          </cell>
          <cell r="C103">
            <v>25117840.940000001</v>
          </cell>
          <cell r="D103" t="str">
            <v>AWP Inc</v>
          </cell>
          <cell r="E103">
            <v>116</v>
          </cell>
          <cell r="F103" t="str">
            <v>AWP Inc</v>
          </cell>
          <cell r="G103">
            <v>25117840.940000001</v>
          </cell>
          <cell r="H103">
            <v>0</v>
          </cell>
          <cell r="I103">
            <v>0</v>
          </cell>
          <cell r="K103" t="str">
            <v>TBG Food Acquisition Corp</v>
          </cell>
          <cell r="L103">
            <v>100</v>
          </cell>
          <cell r="M103">
            <v>26690625</v>
          </cell>
          <cell r="N103">
            <v>0.01</v>
          </cell>
          <cell r="O103">
            <v>8727074419.3644123</v>
          </cell>
          <cell r="P103">
            <v>0</v>
          </cell>
          <cell r="Q103">
            <v>0</v>
          </cell>
        </row>
        <row r="104">
          <cell r="A104">
            <v>101</v>
          </cell>
          <cell r="B104">
            <v>84069501</v>
          </cell>
          <cell r="C104">
            <v>9701687.5</v>
          </cell>
          <cell r="D104" t="str">
            <v>BakerCorp International Inc</v>
          </cell>
          <cell r="E104">
            <v>353</v>
          </cell>
          <cell r="F104" t="str">
            <v>BakerCorp International Inc</v>
          </cell>
          <cell r="G104">
            <v>9701687.5</v>
          </cell>
          <cell r="H104">
            <v>0</v>
          </cell>
          <cell r="I104">
            <v>0</v>
          </cell>
          <cell r="K104" t="str">
            <v>Marco Inc</v>
          </cell>
          <cell r="L104">
            <v>101</v>
          </cell>
          <cell r="M104">
            <v>26666666.670000002</v>
          </cell>
          <cell r="N104">
            <v>0.01</v>
          </cell>
          <cell r="O104">
            <v>8727074419.3644123</v>
          </cell>
          <cell r="P104">
            <v>0</v>
          </cell>
          <cell r="Q104">
            <v>0</v>
          </cell>
        </row>
        <row r="105">
          <cell r="A105">
            <v>102</v>
          </cell>
          <cell r="B105">
            <v>84069637</v>
          </cell>
          <cell r="C105">
            <v>9080763.2100000009</v>
          </cell>
          <cell r="D105" t="str">
            <v>BarBri Inc</v>
          </cell>
          <cell r="E105">
            <v>369</v>
          </cell>
          <cell r="F105" t="str">
            <v>BarBri Inc</v>
          </cell>
          <cell r="G105">
            <v>9080763.2100000009</v>
          </cell>
          <cell r="H105">
            <v>0</v>
          </cell>
          <cell r="I105">
            <v>0</v>
          </cell>
          <cell r="K105" t="str">
            <v>BL Restaurant Operations LLC</v>
          </cell>
          <cell r="L105">
            <v>102</v>
          </cell>
          <cell r="M105">
            <v>26587500</v>
          </cell>
          <cell r="N105">
            <v>0.01</v>
          </cell>
          <cell r="O105">
            <v>8727074419.3644123</v>
          </cell>
          <cell r="P105">
            <v>0</v>
          </cell>
          <cell r="Q105">
            <v>0</v>
          </cell>
        </row>
        <row r="106">
          <cell r="A106">
            <v>103</v>
          </cell>
          <cell r="B106">
            <v>84069627</v>
          </cell>
          <cell r="C106">
            <v>8774828.9600000009</v>
          </cell>
          <cell r="D106" t="str">
            <v>Bartlett Holdings Inc.</v>
          </cell>
          <cell r="E106">
            <v>492</v>
          </cell>
          <cell r="F106">
            <v>0</v>
          </cell>
          <cell r="G106">
            <v>0</v>
          </cell>
          <cell r="H106">
            <v>0</v>
          </cell>
          <cell r="I106">
            <v>0</v>
          </cell>
          <cell r="K106" t="str">
            <v>YRS Industrial LLC</v>
          </cell>
          <cell r="L106">
            <v>103</v>
          </cell>
          <cell r="M106">
            <v>26500000</v>
          </cell>
          <cell r="N106">
            <v>0.01</v>
          </cell>
          <cell r="O106">
            <v>8727074419.3644123</v>
          </cell>
          <cell r="P106">
            <v>0</v>
          </cell>
          <cell r="Q106">
            <v>0</v>
          </cell>
        </row>
        <row r="107">
          <cell r="A107">
            <v>104</v>
          </cell>
          <cell r="B107">
            <v>84069629</v>
          </cell>
          <cell r="C107">
            <v>3852589.54</v>
          </cell>
          <cell r="D107" t="str">
            <v>Bartlett Holdings Inc.</v>
          </cell>
          <cell r="E107">
            <v>493</v>
          </cell>
          <cell r="F107">
            <v>0</v>
          </cell>
          <cell r="G107">
            <v>0</v>
          </cell>
          <cell r="H107">
            <v>0</v>
          </cell>
          <cell r="I107">
            <v>0</v>
          </cell>
          <cell r="K107" t="str">
            <v>Gordian Group</v>
          </cell>
          <cell r="L107">
            <v>104</v>
          </cell>
          <cell r="M107">
            <v>26341839.719999999</v>
          </cell>
          <cell r="N107">
            <v>0.01</v>
          </cell>
          <cell r="O107">
            <v>8727074419.3644123</v>
          </cell>
          <cell r="P107">
            <v>0</v>
          </cell>
          <cell r="Q107">
            <v>0</v>
          </cell>
        </row>
        <row r="108">
          <cell r="A108">
            <v>105</v>
          </cell>
          <cell r="B108">
            <v>84070292</v>
          </cell>
          <cell r="C108">
            <v>14081448.16</v>
          </cell>
          <cell r="D108" t="str">
            <v>Bartlett Holdings Inc.</v>
          </cell>
          <cell r="E108">
            <v>99</v>
          </cell>
          <cell r="F108" t="str">
            <v>Bartlett Holdings Inc.</v>
          </cell>
          <cell r="G108">
            <v>26708866.66</v>
          </cell>
          <cell r="H108">
            <v>0</v>
          </cell>
          <cell r="I108">
            <v>0</v>
          </cell>
          <cell r="K108" t="str">
            <v>Gold Star Foods Inc</v>
          </cell>
          <cell r="L108">
            <v>105</v>
          </cell>
          <cell r="M108">
            <v>26319801.140000001</v>
          </cell>
          <cell r="N108">
            <v>0.01</v>
          </cell>
          <cell r="O108">
            <v>8727074419.3644123</v>
          </cell>
          <cell r="P108">
            <v>0</v>
          </cell>
          <cell r="Q108">
            <v>0</v>
          </cell>
        </row>
        <row r="109">
          <cell r="A109">
            <v>106</v>
          </cell>
          <cell r="B109">
            <v>84069503</v>
          </cell>
          <cell r="C109">
            <v>14540579.140000001</v>
          </cell>
          <cell r="D109" t="str">
            <v>Belfor USA Group Inc</v>
          </cell>
          <cell r="E109">
            <v>280</v>
          </cell>
          <cell r="F109" t="str">
            <v>Belfor USA Group Inc</v>
          </cell>
          <cell r="G109">
            <v>14540579.140000001</v>
          </cell>
          <cell r="H109">
            <v>0</v>
          </cell>
          <cell r="I109">
            <v>0</v>
          </cell>
          <cell r="K109" t="str">
            <v>Trojan Battery Company LLC</v>
          </cell>
          <cell r="L109">
            <v>106</v>
          </cell>
          <cell r="M109">
            <v>26295236.859999999</v>
          </cell>
          <cell r="N109">
            <v>0.01</v>
          </cell>
          <cell r="O109">
            <v>8727074419.3644123</v>
          </cell>
          <cell r="P109">
            <v>0</v>
          </cell>
          <cell r="Q109">
            <v>0</v>
          </cell>
        </row>
        <row r="110">
          <cell r="A110">
            <v>107</v>
          </cell>
          <cell r="B110">
            <v>84070087</v>
          </cell>
          <cell r="C110">
            <v>3604239.08</v>
          </cell>
          <cell r="D110" t="str">
            <v>Bellisio Foods Canada Corp</v>
          </cell>
          <cell r="E110">
            <v>426</v>
          </cell>
          <cell r="F110" t="str">
            <v>Bellisio Foods Canada Corp</v>
          </cell>
          <cell r="G110">
            <v>3604239.08</v>
          </cell>
          <cell r="H110">
            <v>0</v>
          </cell>
          <cell r="I110">
            <v>0</v>
          </cell>
          <cell r="K110" t="str">
            <v>Rough Country LLC</v>
          </cell>
          <cell r="L110">
            <v>107</v>
          </cell>
          <cell r="M110">
            <v>26250476.449999999</v>
          </cell>
          <cell r="N110">
            <v>0.01</v>
          </cell>
          <cell r="O110">
            <v>8727074419.3644123</v>
          </cell>
          <cell r="P110">
            <v>0</v>
          </cell>
          <cell r="Q110">
            <v>0</v>
          </cell>
        </row>
        <row r="111">
          <cell r="A111">
            <v>108</v>
          </cell>
          <cell r="B111">
            <v>84069401</v>
          </cell>
          <cell r="C111">
            <v>21947950.23</v>
          </cell>
          <cell r="D111" t="str">
            <v>Bellisio Foods Inc</v>
          </cell>
          <cell r="E111">
            <v>152</v>
          </cell>
          <cell r="F111" t="str">
            <v>Bellisio Foods Inc</v>
          </cell>
          <cell r="G111">
            <v>21947950.23</v>
          </cell>
          <cell r="H111">
            <v>0</v>
          </cell>
          <cell r="I111">
            <v>0</v>
          </cell>
          <cell r="K111" t="str">
            <v>Smyth Companies LLC</v>
          </cell>
          <cell r="L111">
            <v>108</v>
          </cell>
          <cell r="M111">
            <v>26003906.25</v>
          </cell>
          <cell r="N111">
            <v>0.01</v>
          </cell>
          <cell r="O111">
            <v>8727074419.3644123</v>
          </cell>
          <cell r="P111">
            <v>0</v>
          </cell>
          <cell r="Q111">
            <v>0</v>
          </cell>
        </row>
        <row r="112">
          <cell r="A112">
            <v>109</v>
          </cell>
          <cell r="B112">
            <v>84069397</v>
          </cell>
          <cell r="C112">
            <v>4575966.47</v>
          </cell>
          <cell r="D112" t="str">
            <v>Bendon Inc</v>
          </cell>
          <cell r="E112">
            <v>494</v>
          </cell>
          <cell r="F112">
            <v>0</v>
          </cell>
          <cell r="G112">
            <v>0</v>
          </cell>
          <cell r="H112">
            <v>0</v>
          </cell>
          <cell r="I112">
            <v>0</v>
          </cell>
          <cell r="K112" t="str">
            <v>Patientpoint Network Solutions LLC</v>
          </cell>
          <cell r="L112">
            <v>109</v>
          </cell>
          <cell r="M112">
            <v>25817582.419999998</v>
          </cell>
          <cell r="N112">
            <v>0.01</v>
          </cell>
          <cell r="O112">
            <v>8727074419.3644123</v>
          </cell>
          <cell r="P112">
            <v>0</v>
          </cell>
          <cell r="Q112">
            <v>0</v>
          </cell>
        </row>
        <row r="113">
          <cell r="A113">
            <v>110</v>
          </cell>
          <cell r="B113">
            <v>84069395</v>
          </cell>
          <cell r="C113">
            <v>4575966.4800000004</v>
          </cell>
          <cell r="D113" t="str">
            <v>Bendon Inc</v>
          </cell>
          <cell r="E113">
            <v>495</v>
          </cell>
          <cell r="F113">
            <v>0</v>
          </cell>
          <cell r="G113">
            <v>0</v>
          </cell>
          <cell r="H113">
            <v>0</v>
          </cell>
          <cell r="I113">
            <v>0</v>
          </cell>
          <cell r="K113" t="str">
            <v>Omnova Solutions Inc</v>
          </cell>
          <cell r="L113">
            <v>110</v>
          </cell>
          <cell r="M113">
            <v>25789363.100000001</v>
          </cell>
          <cell r="N113">
            <v>0.01</v>
          </cell>
          <cell r="O113">
            <v>8727074419.3644123</v>
          </cell>
          <cell r="P113">
            <v>0</v>
          </cell>
          <cell r="Q113">
            <v>0</v>
          </cell>
        </row>
        <row r="114">
          <cell r="A114">
            <v>111</v>
          </cell>
          <cell r="B114">
            <v>84069396</v>
          </cell>
          <cell r="C114">
            <v>4507326.9800000004</v>
          </cell>
          <cell r="D114" t="str">
            <v>Bendon Inc</v>
          </cell>
          <cell r="E114">
            <v>295</v>
          </cell>
          <cell r="F114" t="str">
            <v>Bendon Inc</v>
          </cell>
          <cell r="G114">
            <v>13659259.93</v>
          </cell>
          <cell r="H114">
            <v>0</v>
          </cell>
          <cell r="I114">
            <v>0</v>
          </cell>
          <cell r="K114" t="str">
            <v>SMS Systems Maintenance Services Inc</v>
          </cell>
          <cell r="L114">
            <v>111</v>
          </cell>
          <cell r="M114">
            <v>25706210.59</v>
          </cell>
          <cell r="N114">
            <v>0.01</v>
          </cell>
          <cell r="O114">
            <v>8727074419.3644123</v>
          </cell>
          <cell r="P114">
            <v>0</v>
          </cell>
          <cell r="Q114">
            <v>0</v>
          </cell>
        </row>
        <row r="115">
          <cell r="A115">
            <v>112</v>
          </cell>
          <cell r="B115">
            <v>84069508</v>
          </cell>
          <cell r="C115">
            <v>39100312.5</v>
          </cell>
          <cell r="D115" t="str">
            <v>Benihana Inc</v>
          </cell>
          <cell r="E115">
            <v>26</v>
          </cell>
          <cell r="F115" t="str">
            <v>Benihana Inc</v>
          </cell>
          <cell r="G115">
            <v>39100312.5</v>
          </cell>
          <cell r="H115">
            <v>0</v>
          </cell>
          <cell r="I115">
            <v>0</v>
          </cell>
          <cell r="K115" t="str">
            <v>Unishippers Holdings LLC</v>
          </cell>
          <cell r="L115">
            <v>112</v>
          </cell>
          <cell r="M115">
            <v>25694053.079999998</v>
          </cell>
          <cell r="N115">
            <v>0.01</v>
          </cell>
          <cell r="O115">
            <v>8727074419.3644123</v>
          </cell>
          <cell r="P115">
            <v>0</v>
          </cell>
          <cell r="Q115">
            <v>0</v>
          </cell>
        </row>
        <row r="116">
          <cell r="A116">
            <v>113</v>
          </cell>
          <cell r="B116">
            <v>84069832</v>
          </cell>
          <cell r="C116">
            <v>3950000</v>
          </cell>
          <cell r="D116" t="str">
            <v>Bestop Inc</v>
          </cell>
          <cell r="E116">
            <v>496</v>
          </cell>
          <cell r="F116">
            <v>0</v>
          </cell>
          <cell r="G116">
            <v>0</v>
          </cell>
          <cell r="H116">
            <v>0</v>
          </cell>
          <cell r="I116">
            <v>0</v>
          </cell>
          <cell r="K116" t="str">
            <v>T-Bird Restaurant Group Holdings Inc</v>
          </cell>
          <cell r="L116">
            <v>113</v>
          </cell>
          <cell r="M116">
            <v>25457142.869999997</v>
          </cell>
          <cell r="N116">
            <v>0.01</v>
          </cell>
          <cell r="O116">
            <v>8727074419.3644123</v>
          </cell>
          <cell r="P116">
            <v>0</v>
          </cell>
          <cell r="Q116">
            <v>0</v>
          </cell>
        </row>
        <row r="117">
          <cell r="A117">
            <v>114</v>
          </cell>
          <cell r="B117">
            <v>84070043</v>
          </cell>
          <cell r="C117">
            <v>12236860.609999999</v>
          </cell>
          <cell r="D117" t="str">
            <v>Bestop Inc</v>
          </cell>
          <cell r="E117">
            <v>260</v>
          </cell>
          <cell r="F117" t="str">
            <v>Bestop Inc</v>
          </cell>
          <cell r="G117">
            <v>16186860.609999999</v>
          </cell>
          <cell r="H117">
            <v>0</v>
          </cell>
          <cell r="I117">
            <v>0</v>
          </cell>
          <cell r="K117" t="str">
            <v>SP Lab Equipment LLC</v>
          </cell>
          <cell r="L117">
            <v>114</v>
          </cell>
          <cell r="M117">
            <v>25297422.68</v>
          </cell>
          <cell r="N117">
            <v>0.01</v>
          </cell>
          <cell r="O117">
            <v>8727074419.3644123</v>
          </cell>
          <cell r="P117">
            <v>0</v>
          </cell>
          <cell r="Q117">
            <v>0</v>
          </cell>
        </row>
        <row r="118">
          <cell r="A118">
            <v>115</v>
          </cell>
          <cell r="B118">
            <v>84070275</v>
          </cell>
          <cell r="C118">
            <v>9627173.9100000001</v>
          </cell>
          <cell r="D118" t="str">
            <v>Big Jack Holding Lp</v>
          </cell>
          <cell r="E118">
            <v>357</v>
          </cell>
          <cell r="F118" t="str">
            <v>Big Jack Holding Lp</v>
          </cell>
          <cell r="G118">
            <v>9627173.9100000001</v>
          </cell>
          <cell r="H118">
            <v>0</v>
          </cell>
          <cell r="I118">
            <v>0</v>
          </cell>
          <cell r="K118" t="str">
            <v>Safety Technology Holdings Inc</v>
          </cell>
          <cell r="L118">
            <v>115</v>
          </cell>
          <cell r="M118">
            <v>25234218.75</v>
          </cell>
          <cell r="N118">
            <v>0.01</v>
          </cell>
          <cell r="O118">
            <v>8727074419.3644123</v>
          </cell>
          <cell r="P118">
            <v>0</v>
          </cell>
          <cell r="Q118">
            <v>0</v>
          </cell>
        </row>
        <row r="119">
          <cell r="A119">
            <v>116</v>
          </cell>
          <cell r="B119">
            <v>84069904</v>
          </cell>
          <cell r="C119">
            <v>6912500</v>
          </cell>
          <cell r="D119" t="str">
            <v>BL Restaurant Operations LLC</v>
          </cell>
          <cell r="E119">
            <v>497</v>
          </cell>
          <cell r="F119">
            <v>0</v>
          </cell>
          <cell r="G119">
            <v>0</v>
          </cell>
          <cell r="H119">
            <v>0</v>
          </cell>
          <cell r="I119">
            <v>0</v>
          </cell>
          <cell r="K119" t="str">
            <v>AWP Inc</v>
          </cell>
          <cell r="L119">
            <v>116</v>
          </cell>
          <cell r="M119">
            <v>25117840.940000001</v>
          </cell>
          <cell r="N119">
            <v>0.01</v>
          </cell>
          <cell r="O119">
            <v>8727074419.3644123</v>
          </cell>
          <cell r="P119">
            <v>0</v>
          </cell>
          <cell r="Q119">
            <v>0</v>
          </cell>
        </row>
        <row r="120">
          <cell r="A120">
            <v>117</v>
          </cell>
          <cell r="B120">
            <v>84069874</v>
          </cell>
          <cell r="C120">
            <v>4875000</v>
          </cell>
          <cell r="D120" t="str">
            <v>BL Restaurant Operations LLC</v>
          </cell>
          <cell r="E120">
            <v>498</v>
          </cell>
          <cell r="F120">
            <v>0</v>
          </cell>
          <cell r="G120">
            <v>0</v>
          </cell>
          <cell r="H120">
            <v>0</v>
          </cell>
          <cell r="I120">
            <v>0</v>
          </cell>
          <cell r="K120" t="str">
            <v>US Acute Care Solutions</v>
          </cell>
          <cell r="L120">
            <v>117</v>
          </cell>
          <cell r="M120">
            <v>25100000</v>
          </cell>
          <cell r="N120">
            <v>0.01</v>
          </cell>
          <cell r="O120">
            <v>8727074419.3644123</v>
          </cell>
          <cell r="P120">
            <v>0</v>
          </cell>
          <cell r="Q120">
            <v>0</v>
          </cell>
        </row>
        <row r="121">
          <cell r="A121">
            <v>118</v>
          </cell>
          <cell r="B121">
            <v>84069510</v>
          </cell>
          <cell r="C121">
            <v>7828571.4299999997</v>
          </cell>
          <cell r="D121" t="str">
            <v>BL Restaurant Operations LLC</v>
          </cell>
          <cell r="E121">
            <v>499</v>
          </cell>
          <cell r="F121">
            <v>0</v>
          </cell>
          <cell r="G121">
            <v>0</v>
          </cell>
          <cell r="H121">
            <v>0</v>
          </cell>
          <cell r="I121">
            <v>0</v>
          </cell>
          <cell r="K121" t="str">
            <v>Jensen Hughes Inc.</v>
          </cell>
          <cell r="L121">
            <v>118</v>
          </cell>
          <cell r="M121">
            <v>25072058.469999999</v>
          </cell>
          <cell r="N121">
            <v>0.01</v>
          </cell>
          <cell r="O121">
            <v>8727074419.3644123</v>
          </cell>
          <cell r="P121">
            <v>0</v>
          </cell>
          <cell r="Q121">
            <v>0</v>
          </cell>
        </row>
        <row r="122">
          <cell r="A122">
            <v>119</v>
          </cell>
          <cell r="B122">
            <v>84069509</v>
          </cell>
          <cell r="C122">
            <v>6971428.5700000003</v>
          </cell>
          <cell r="D122" t="str">
            <v>BL Restaurant Operations LLC</v>
          </cell>
          <cell r="E122">
            <v>102</v>
          </cell>
          <cell r="F122" t="str">
            <v>BL Restaurant Operations LLC</v>
          </cell>
          <cell r="G122">
            <v>26587500</v>
          </cell>
          <cell r="H122">
            <v>0</v>
          </cell>
          <cell r="I122">
            <v>0</v>
          </cell>
          <cell r="K122" t="str">
            <v>Henry Company LLC</v>
          </cell>
          <cell r="L122">
            <v>119</v>
          </cell>
          <cell r="M122">
            <v>25045112.34</v>
          </cell>
          <cell r="N122">
            <v>0.01</v>
          </cell>
          <cell r="O122">
            <v>8727074419.3644123</v>
          </cell>
          <cell r="P122">
            <v>0</v>
          </cell>
          <cell r="Q122">
            <v>0</v>
          </cell>
        </row>
        <row r="123">
          <cell r="A123">
            <v>120</v>
          </cell>
          <cell r="B123">
            <v>84069391</v>
          </cell>
          <cell r="C123">
            <v>19394157.629999999</v>
          </cell>
          <cell r="D123" t="str">
            <v>Blackboard Inc</v>
          </cell>
          <cell r="E123">
            <v>200</v>
          </cell>
          <cell r="F123" t="str">
            <v>Blackboard Inc</v>
          </cell>
          <cell r="G123">
            <v>19394157.629999999</v>
          </cell>
          <cell r="H123">
            <v>0</v>
          </cell>
          <cell r="I123">
            <v>0</v>
          </cell>
          <cell r="K123" t="str">
            <v>Shaw Data Centre LP</v>
          </cell>
          <cell r="L123">
            <v>120</v>
          </cell>
          <cell r="M123">
            <v>24875000</v>
          </cell>
          <cell r="N123">
            <v>0.01</v>
          </cell>
          <cell r="O123">
            <v>8727074419.3644123</v>
          </cell>
          <cell r="P123">
            <v>0</v>
          </cell>
          <cell r="Q123">
            <v>0</v>
          </cell>
        </row>
        <row r="124">
          <cell r="A124">
            <v>121</v>
          </cell>
          <cell r="B124">
            <v>84069494</v>
          </cell>
          <cell r="C124">
            <v>8790364.5800000001</v>
          </cell>
          <cell r="D124" t="str">
            <v>Blackhawk Industrial Distribution Inc</v>
          </cell>
          <cell r="E124">
            <v>500</v>
          </cell>
          <cell r="F124">
            <v>0</v>
          </cell>
          <cell r="G124">
            <v>0</v>
          </cell>
          <cell r="H124">
            <v>0</v>
          </cell>
          <cell r="I124">
            <v>0</v>
          </cell>
          <cell r="K124" t="str">
            <v>Melissa &amp; Doug LLC</v>
          </cell>
          <cell r="L124">
            <v>121</v>
          </cell>
          <cell r="M124">
            <v>24781505.300000001</v>
          </cell>
          <cell r="N124">
            <v>0.01</v>
          </cell>
          <cell r="O124">
            <v>8727074419.3644123</v>
          </cell>
          <cell r="P124">
            <v>0</v>
          </cell>
          <cell r="Q124">
            <v>0</v>
          </cell>
        </row>
        <row r="125">
          <cell r="A125">
            <v>122</v>
          </cell>
          <cell r="B125">
            <v>84069511</v>
          </cell>
          <cell r="C125">
            <v>29008203.120000001</v>
          </cell>
          <cell r="D125" t="str">
            <v>Blackhawk Industrial Distribution Inc</v>
          </cell>
          <cell r="E125">
            <v>32</v>
          </cell>
          <cell r="F125" t="str">
            <v>Blackhawk Industrial Distribution Inc</v>
          </cell>
          <cell r="G125">
            <v>37798567.700000003</v>
          </cell>
          <cell r="H125">
            <v>0</v>
          </cell>
          <cell r="I125">
            <v>0</v>
          </cell>
          <cell r="K125" t="str">
            <v>Cascade Drilling LP</v>
          </cell>
          <cell r="L125">
            <v>122</v>
          </cell>
          <cell r="M125">
            <v>24715426.48</v>
          </cell>
          <cell r="N125">
            <v>0.01</v>
          </cell>
          <cell r="O125">
            <v>8727074419.3644123</v>
          </cell>
          <cell r="P125">
            <v>0</v>
          </cell>
          <cell r="Q125">
            <v>0</v>
          </cell>
        </row>
        <row r="126">
          <cell r="A126">
            <v>123</v>
          </cell>
          <cell r="B126">
            <v>84069512</v>
          </cell>
          <cell r="C126">
            <v>8374997.8300000001</v>
          </cell>
          <cell r="D126" t="str">
            <v>Blackhawk Specialty Tools LLC</v>
          </cell>
          <cell r="E126">
            <v>379</v>
          </cell>
          <cell r="F126" t="str">
            <v>Blackhawk Specialty Tools LLC</v>
          </cell>
          <cell r="G126">
            <v>8374997.8300000001</v>
          </cell>
          <cell r="H126">
            <v>0</v>
          </cell>
          <cell r="I126">
            <v>0</v>
          </cell>
          <cell r="K126" t="str">
            <v>Pasternack Enterprises Inc</v>
          </cell>
          <cell r="L126">
            <v>123</v>
          </cell>
          <cell r="M126">
            <v>24616002.68</v>
          </cell>
          <cell r="N126">
            <v>0.01</v>
          </cell>
          <cell r="O126">
            <v>8727074419.3644123</v>
          </cell>
          <cell r="P126">
            <v>0</v>
          </cell>
          <cell r="Q126">
            <v>0</v>
          </cell>
        </row>
        <row r="127">
          <cell r="A127">
            <v>124</v>
          </cell>
          <cell r="B127">
            <v>84069382</v>
          </cell>
          <cell r="C127">
            <v>19750000</v>
          </cell>
          <cell r="D127" t="str">
            <v>Block Communication Inc.</v>
          </cell>
          <cell r="E127">
            <v>182</v>
          </cell>
          <cell r="F127" t="str">
            <v>Block Communication Inc.</v>
          </cell>
          <cell r="G127">
            <v>19750000</v>
          </cell>
          <cell r="H127">
            <v>0</v>
          </cell>
          <cell r="I127">
            <v>0</v>
          </cell>
          <cell r="K127" t="str">
            <v>USIC Holdings Inc</v>
          </cell>
          <cell r="L127">
            <v>124</v>
          </cell>
          <cell r="M127">
            <v>24548663.98</v>
          </cell>
          <cell r="N127">
            <v>0.01</v>
          </cell>
          <cell r="O127">
            <v>8727074419.3644123</v>
          </cell>
          <cell r="P127">
            <v>0</v>
          </cell>
          <cell r="Q127">
            <v>0</v>
          </cell>
        </row>
        <row r="128">
          <cell r="A128">
            <v>125</v>
          </cell>
          <cell r="B128">
            <v>84069378</v>
          </cell>
          <cell r="C128">
            <v>15189873.42</v>
          </cell>
          <cell r="D128" t="str">
            <v>Blue Ribbon LLC</v>
          </cell>
          <cell r="E128">
            <v>501</v>
          </cell>
          <cell r="F128">
            <v>0</v>
          </cell>
          <cell r="G128">
            <v>0</v>
          </cell>
          <cell r="H128">
            <v>0</v>
          </cell>
          <cell r="I128">
            <v>0</v>
          </cell>
          <cell r="K128" t="str">
            <v>IBA Acquisition LLC</v>
          </cell>
          <cell r="L128">
            <v>125</v>
          </cell>
          <cell r="M128">
            <v>24418958.32</v>
          </cell>
          <cell r="N128">
            <v>0.01</v>
          </cell>
          <cell r="O128">
            <v>8727074419.3644123</v>
          </cell>
          <cell r="P128">
            <v>0</v>
          </cell>
          <cell r="Q128">
            <v>0</v>
          </cell>
        </row>
        <row r="129">
          <cell r="A129">
            <v>126</v>
          </cell>
          <cell r="B129">
            <v>84069377</v>
          </cell>
          <cell r="C129">
            <v>3037974.68</v>
          </cell>
          <cell r="D129" t="str">
            <v>Blue Ribbon LLC</v>
          </cell>
          <cell r="E129">
            <v>219</v>
          </cell>
          <cell r="F129" t="str">
            <v>Blue Ribbon LLC</v>
          </cell>
          <cell r="G129">
            <v>18227848.100000001</v>
          </cell>
          <cell r="H129">
            <v>0</v>
          </cell>
          <cell r="I129">
            <v>0</v>
          </cell>
          <cell r="K129" t="str">
            <v>Grande Communications Networks LLC</v>
          </cell>
          <cell r="L129">
            <v>126</v>
          </cell>
          <cell r="M129">
            <v>24375576.510000002</v>
          </cell>
          <cell r="N129">
            <v>0.01</v>
          </cell>
          <cell r="O129">
            <v>8727074419.3644123</v>
          </cell>
          <cell r="P129">
            <v>0</v>
          </cell>
          <cell r="Q129">
            <v>0</v>
          </cell>
        </row>
        <row r="130">
          <cell r="A130">
            <v>127</v>
          </cell>
          <cell r="B130">
            <v>84069513</v>
          </cell>
          <cell r="C130">
            <v>34657958.109999999</v>
          </cell>
          <cell r="D130" t="str">
            <v>BluePay Processing LLC</v>
          </cell>
          <cell r="E130">
            <v>502</v>
          </cell>
          <cell r="F130">
            <v>0</v>
          </cell>
          <cell r="G130">
            <v>0</v>
          </cell>
          <cell r="H130">
            <v>0</v>
          </cell>
          <cell r="I130">
            <v>0</v>
          </cell>
          <cell r="K130" t="str">
            <v>Il Fornaio Corporation</v>
          </cell>
          <cell r="L130">
            <v>127</v>
          </cell>
          <cell r="M130">
            <v>24375000</v>
          </cell>
          <cell r="N130">
            <v>0.01</v>
          </cell>
          <cell r="O130">
            <v>8727074419.3644123</v>
          </cell>
          <cell r="P130">
            <v>0</v>
          </cell>
          <cell r="Q130">
            <v>0</v>
          </cell>
        </row>
        <row r="131">
          <cell r="A131">
            <v>128</v>
          </cell>
          <cell r="B131">
            <v>84069514</v>
          </cell>
          <cell r="C131">
            <v>4959288.72</v>
          </cell>
          <cell r="D131" t="str">
            <v>BluePay Processing LLC</v>
          </cell>
          <cell r="E131">
            <v>23</v>
          </cell>
          <cell r="F131" t="str">
            <v>BluePay Processing LLC</v>
          </cell>
          <cell r="G131">
            <v>39617246.829999998</v>
          </cell>
          <cell r="H131">
            <v>0</v>
          </cell>
          <cell r="I131">
            <v>0</v>
          </cell>
          <cell r="K131" t="str">
            <v>WHEEL PROS LLC</v>
          </cell>
          <cell r="L131">
            <v>128</v>
          </cell>
          <cell r="M131">
            <v>24350101.399999999</v>
          </cell>
          <cell r="N131">
            <v>0.01</v>
          </cell>
          <cell r="O131">
            <v>8727074419.3644123</v>
          </cell>
          <cell r="P131">
            <v>0</v>
          </cell>
          <cell r="Q131">
            <v>0</v>
          </cell>
        </row>
        <row r="132">
          <cell r="A132">
            <v>129</v>
          </cell>
          <cell r="B132">
            <v>84069372</v>
          </cell>
          <cell r="C132">
            <v>19788571.43</v>
          </cell>
          <cell r="D132" t="str">
            <v>Bombardier Recreational Products Inc.</v>
          </cell>
          <cell r="E132">
            <v>181</v>
          </cell>
          <cell r="F132" t="str">
            <v>Bombardier Recreational Products Inc.</v>
          </cell>
          <cell r="G132">
            <v>19788571.43</v>
          </cell>
          <cell r="H132">
            <v>0</v>
          </cell>
          <cell r="I132">
            <v>0</v>
          </cell>
          <cell r="K132" t="str">
            <v>Good Smoke LLC</v>
          </cell>
          <cell r="L132">
            <v>129</v>
          </cell>
          <cell r="M132">
            <v>24165867.620000001</v>
          </cell>
          <cell r="N132">
            <v>0.01</v>
          </cell>
          <cell r="O132">
            <v>8727074419.3644123</v>
          </cell>
          <cell r="P132">
            <v>0</v>
          </cell>
          <cell r="Q132">
            <v>0</v>
          </cell>
        </row>
        <row r="133">
          <cell r="A133">
            <v>130</v>
          </cell>
          <cell r="B133">
            <v>84069965</v>
          </cell>
          <cell r="C133">
            <v>10000000</v>
          </cell>
          <cell r="D133" t="str">
            <v>Booz Allen Hamilton Inc.</v>
          </cell>
          <cell r="E133">
            <v>503</v>
          </cell>
          <cell r="F133">
            <v>0</v>
          </cell>
          <cell r="G133">
            <v>0</v>
          </cell>
          <cell r="H133">
            <v>0</v>
          </cell>
          <cell r="I133">
            <v>0</v>
          </cell>
          <cell r="K133" t="str">
            <v>Renew Life Formulas Inc</v>
          </cell>
          <cell r="L133">
            <v>130</v>
          </cell>
          <cell r="M133">
            <v>24102923.899999999</v>
          </cell>
          <cell r="N133">
            <v>0.01</v>
          </cell>
          <cell r="O133">
            <v>8727074419.3644123</v>
          </cell>
          <cell r="P133">
            <v>0</v>
          </cell>
          <cell r="Q133">
            <v>0</v>
          </cell>
        </row>
        <row r="134">
          <cell r="A134">
            <v>131</v>
          </cell>
          <cell r="B134">
            <v>84069363</v>
          </cell>
          <cell r="C134">
            <v>30933539.289999999</v>
          </cell>
          <cell r="D134" t="str">
            <v>Booz Allen Hamilton Inc.</v>
          </cell>
          <cell r="E134">
            <v>21</v>
          </cell>
          <cell r="F134" t="str">
            <v>Booz Allen Hamilton Inc.</v>
          </cell>
          <cell r="G134">
            <v>40933539.289999999</v>
          </cell>
          <cell r="H134">
            <v>0</v>
          </cell>
          <cell r="I134">
            <v>0</v>
          </cell>
          <cell r="K134" t="str">
            <v>Randall-Reilly LLC</v>
          </cell>
          <cell r="L134">
            <v>131</v>
          </cell>
          <cell r="M134">
            <v>24030608.449999999</v>
          </cell>
          <cell r="N134">
            <v>0.01</v>
          </cell>
          <cell r="O134">
            <v>8727074419.3644123</v>
          </cell>
          <cell r="P134">
            <v>0</v>
          </cell>
          <cell r="Q134">
            <v>0</v>
          </cell>
        </row>
        <row r="135">
          <cell r="A135">
            <v>132</v>
          </cell>
          <cell r="B135">
            <v>84069869</v>
          </cell>
          <cell r="C135">
            <v>651543.31000000006</v>
          </cell>
          <cell r="D135" t="str">
            <v>Bowtech Inc</v>
          </cell>
          <cell r="E135">
            <v>504</v>
          </cell>
          <cell r="F135">
            <v>0</v>
          </cell>
          <cell r="G135">
            <v>0</v>
          </cell>
          <cell r="H135">
            <v>0</v>
          </cell>
          <cell r="I135">
            <v>0</v>
          </cell>
          <cell r="K135" t="str">
            <v>Rowmark LLC</v>
          </cell>
          <cell r="L135">
            <v>132</v>
          </cell>
          <cell r="M135">
            <v>23949218.75</v>
          </cell>
          <cell r="N135">
            <v>0.01</v>
          </cell>
          <cell r="O135">
            <v>8727074419.3644123</v>
          </cell>
          <cell r="P135">
            <v>0</v>
          </cell>
          <cell r="Q135">
            <v>0</v>
          </cell>
        </row>
        <row r="136">
          <cell r="A136">
            <v>133</v>
          </cell>
          <cell r="B136">
            <v>84069516</v>
          </cell>
          <cell r="C136">
            <v>2617475.0699999998</v>
          </cell>
          <cell r="D136" t="str">
            <v>Bowtech Inc</v>
          </cell>
          <cell r="E136">
            <v>505</v>
          </cell>
          <cell r="F136">
            <v>0</v>
          </cell>
          <cell r="G136">
            <v>0</v>
          </cell>
          <cell r="H136">
            <v>0</v>
          </cell>
          <cell r="I136">
            <v>0</v>
          </cell>
          <cell r="K136" t="str">
            <v>Applied Consultants Inc</v>
          </cell>
          <cell r="L136">
            <v>133</v>
          </cell>
          <cell r="M136">
            <v>23895747.689999998</v>
          </cell>
          <cell r="N136">
            <v>0.01</v>
          </cell>
          <cell r="O136">
            <v>8727074419.3644123</v>
          </cell>
          <cell r="P136">
            <v>0</v>
          </cell>
          <cell r="Q136">
            <v>0</v>
          </cell>
        </row>
        <row r="137">
          <cell r="A137">
            <v>134</v>
          </cell>
          <cell r="B137">
            <v>84069870</v>
          </cell>
          <cell r="C137">
            <v>2072722.14</v>
          </cell>
          <cell r="D137" t="str">
            <v>Bowtech Inc</v>
          </cell>
          <cell r="E137">
            <v>506</v>
          </cell>
          <cell r="F137">
            <v>0</v>
          </cell>
          <cell r="G137">
            <v>0</v>
          </cell>
          <cell r="H137">
            <v>0</v>
          </cell>
          <cell r="I137">
            <v>0</v>
          </cell>
          <cell r="K137" t="str">
            <v>ABP Corporation</v>
          </cell>
          <cell r="L137">
            <v>134</v>
          </cell>
          <cell r="M137">
            <v>23853340.199999999</v>
          </cell>
          <cell r="N137">
            <v>0.01</v>
          </cell>
          <cell r="O137">
            <v>8727074419.3644123</v>
          </cell>
          <cell r="P137">
            <v>0</v>
          </cell>
          <cell r="Q137">
            <v>0</v>
          </cell>
        </row>
        <row r="138">
          <cell r="A138">
            <v>135</v>
          </cell>
          <cell r="B138">
            <v>84069515</v>
          </cell>
          <cell r="C138">
            <v>822781.94</v>
          </cell>
          <cell r="D138" t="str">
            <v>Bowtech Inc</v>
          </cell>
          <cell r="E138">
            <v>402</v>
          </cell>
          <cell r="F138" t="str">
            <v>Bowtech Inc</v>
          </cell>
          <cell r="G138">
            <v>6164522.459999999</v>
          </cell>
          <cell r="H138">
            <v>0</v>
          </cell>
          <cell r="I138">
            <v>0</v>
          </cell>
          <cell r="K138" t="str">
            <v>Conterra Ultra Broadband Holdings Inc</v>
          </cell>
          <cell r="L138">
            <v>135</v>
          </cell>
          <cell r="M138">
            <v>23810897.77</v>
          </cell>
          <cell r="N138">
            <v>0.01</v>
          </cell>
          <cell r="O138">
            <v>8727074419.3644123</v>
          </cell>
          <cell r="P138">
            <v>0</v>
          </cell>
          <cell r="Q138">
            <v>0</v>
          </cell>
        </row>
        <row r="139">
          <cell r="A139">
            <v>136</v>
          </cell>
          <cell r="B139">
            <v>84069799</v>
          </cell>
          <cell r="C139">
            <v>8034993.75</v>
          </cell>
          <cell r="D139" t="str">
            <v>Bradshaw International Acquisition Corp</v>
          </cell>
          <cell r="E139">
            <v>507</v>
          </cell>
          <cell r="F139">
            <v>0</v>
          </cell>
          <cell r="G139">
            <v>0</v>
          </cell>
          <cell r="H139">
            <v>0</v>
          </cell>
          <cell r="I139">
            <v>0</v>
          </cell>
          <cell r="K139" t="str">
            <v>Lazer Spot Inc</v>
          </cell>
          <cell r="L139">
            <v>136</v>
          </cell>
          <cell r="M139">
            <v>23686895.920000002</v>
          </cell>
          <cell r="N139">
            <v>0.01</v>
          </cell>
          <cell r="O139">
            <v>8727074419.3644123</v>
          </cell>
          <cell r="P139">
            <v>0</v>
          </cell>
          <cell r="Q139">
            <v>0</v>
          </cell>
        </row>
        <row r="140">
          <cell r="A140">
            <v>137</v>
          </cell>
          <cell r="B140">
            <v>84069800</v>
          </cell>
          <cell r="C140">
            <v>2865506.25</v>
          </cell>
          <cell r="D140" t="str">
            <v>Bradshaw International Acquisition Corp</v>
          </cell>
          <cell r="E140">
            <v>508</v>
          </cell>
          <cell r="F140">
            <v>0</v>
          </cell>
          <cell r="G140">
            <v>0</v>
          </cell>
          <cell r="H140">
            <v>0</v>
          </cell>
          <cell r="I140">
            <v>0</v>
          </cell>
          <cell r="K140" t="str">
            <v>MPG Holdco I Inc</v>
          </cell>
          <cell r="L140">
            <v>137</v>
          </cell>
          <cell r="M140">
            <v>23573591.200000003</v>
          </cell>
          <cell r="N140">
            <v>0.01</v>
          </cell>
          <cell r="O140">
            <v>8727074419.3644123</v>
          </cell>
          <cell r="P140">
            <v>0</v>
          </cell>
          <cell r="Q140">
            <v>0</v>
          </cell>
        </row>
        <row r="141">
          <cell r="A141">
            <v>138</v>
          </cell>
          <cell r="B141">
            <v>84069801</v>
          </cell>
          <cell r="C141">
            <v>18686031.969999999</v>
          </cell>
          <cell r="D141" t="str">
            <v>Bradshaw International Acquisition Corp</v>
          </cell>
          <cell r="E141">
            <v>509</v>
          </cell>
          <cell r="F141">
            <v>0</v>
          </cell>
          <cell r="G141">
            <v>0</v>
          </cell>
          <cell r="H141">
            <v>0</v>
          </cell>
          <cell r="I141">
            <v>0</v>
          </cell>
          <cell r="K141" t="str">
            <v>MSHC Inc (Service Logic)</v>
          </cell>
          <cell r="L141">
            <v>138</v>
          </cell>
          <cell r="M141">
            <v>23338615.040000003</v>
          </cell>
          <cell r="N141">
            <v>0.01</v>
          </cell>
          <cell r="O141">
            <v>8727074419.3644123</v>
          </cell>
          <cell r="P141">
            <v>0</v>
          </cell>
          <cell r="Q141">
            <v>0</v>
          </cell>
        </row>
        <row r="142">
          <cell r="A142">
            <v>139</v>
          </cell>
          <cell r="B142">
            <v>84069802</v>
          </cell>
          <cell r="C142">
            <v>6663968.0300000003</v>
          </cell>
          <cell r="D142" t="str">
            <v>Bradshaw International Acquisition Corp</v>
          </cell>
          <cell r="E142">
            <v>40</v>
          </cell>
          <cell r="F142" t="str">
            <v>Bradshaw International Acquisition Corp</v>
          </cell>
          <cell r="G142">
            <v>36250500</v>
          </cell>
          <cell r="H142">
            <v>0</v>
          </cell>
          <cell r="I142">
            <v>0</v>
          </cell>
          <cell r="K142" t="str">
            <v>Arcserve USA LLC</v>
          </cell>
          <cell r="L142">
            <v>139</v>
          </cell>
          <cell r="M142">
            <v>23250000</v>
          </cell>
          <cell r="N142">
            <v>0.01</v>
          </cell>
          <cell r="O142">
            <v>8727074419.3644123</v>
          </cell>
          <cell r="P142">
            <v>0</v>
          </cell>
          <cell r="Q142">
            <v>0</v>
          </cell>
        </row>
        <row r="143">
          <cell r="A143">
            <v>140</v>
          </cell>
          <cell r="B143">
            <v>84069358</v>
          </cell>
          <cell r="C143">
            <v>16558686.609999999</v>
          </cell>
          <cell r="D143" t="str">
            <v>Bright Horizons Family Solutions LLC</v>
          </cell>
          <cell r="E143">
            <v>252</v>
          </cell>
          <cell r="F143" t="str">
            <v>Bright Horizons Family Solutions LLC</v>
          </cell>
          <cell r="G143">
            <v>16558686.609999999</v>
          </cell>
          <cell r="H143">
            <v>0</v>
          </cell>
          <cell r="I143">
            <v>0</v>
          </cell>
          <cell r="K143" t="str">
            <v>DuBois Holding Company</v>
          </cell>
          <cell r="L143">
            <v>140</v>
          </cell>
          <cell r="M143">
            <v>23245444.329999998</v>
          </cell>
          <cell r="N143">
            <v>0.01</v>
          </cell>
          <cell r="O143">
            <v>8727074419.3644123</v>
          </cell>
          <cell r="P143">
            <v>0</v>
          </cell>
          <cell r="Q143">
            <v>0</v>
          </cell>
        </row>
        <row r="144">
          <cell r="A144">
            <v>141</v>
          </cell>
          <cell r="B144">
            <v>84069357</v>
          </cell>
          <cell r="C144">
            <v>7387297.96</v>
          </cell>
          <cell r="D144" t="str">
            <v>Brock Holdings III, Inc.</v>
          </cell>
          <cell r="E144">
            <v>389</v>
          </cell>
          <cell r="F144" t="str">
            <v>Brock Holdings III, Inc.</v>
          </cell>
          <cell r="G144">
            <v>7387297.96</v>
          </cell>
          <cell r="H144">
            <v>0</v>
          </cell>
          <cell r="I144">
            <v>0</v>
          </cell>
          <cell r="K144" t="str">
            <v>Entercom Radio LLC</v>
          </cell>
          <cell r="L144">
            <v>141</v>
          </cell>
          <cell r="M144">
            <v>23013048.619999997</v>
          </cell>
          <cell r="N144">
            <v>0.01</v>
          </cell>
          <cell r="O144">
            <v>8727074419.3644123</v>
          </cell>
          <cell r="P144">
            <v>0</v>
          </cell>
          <cell r="Q144">
            <v>0</v>
          </cell>
        </row>
        <row r="145">
          <cell r="A145">
            <v>142</v>
          </cell>
          <cell r="B145">
            <v>84069308</v>
          </cell>
          <cell r="C145">
            <v>15600000</v>
          </cell>
          <cell r="D145" t="str">
            <v>Caldwell &amp; Gregory LLC</v>
          </cell>
          <cell r="E145">
            <v>266</v>
          </cell>
          <cell r="F145" t="str">
            <v>Caldwell &amp; Gregory LLC</v>
          </cell>
          <cell r="G145">
            <v>15600000</v>
          </cell>
          <cell r="H145">
            <v>0</v>
          </cell>
          <cell r="I145">
            <v>0</v>
          </cell>
          <cell r="K145" t="str">
            <v>Convergint Technologies LLC</v>
          </cell>
          <cell r="L145">
            <v>142</v>
          </cell>
          <cell r="M145">
            <v>22824608.059999999</v>
          </cell>
          <cell r="N145">
            <v>0.01</v>
          </cell>
          <cell r="O145">
            <v>8727074419.3644123</v>
          </cell>
          <cell r="P145">
            <v>0</v>
          </cell>
          <cell r="Q145">
            <v>0</v>
          </cell>
        </row>
        <row r="146">
          <cell r="A146">
            <v>143</v>
          </cell>
          <cell r="B146">
            <v>84069938</v>
          </cell>
          <cell r="C146">
            <v>34794113.710000001</v>
          </cell>
          <cell r="D146" t="str">
            <v>Cambridge International Inc.</v>
          </cell>
          <cell r="E146">
            <v>50</v>
          </cell>
          <cell r="F146" t="str">
            <v>Cambridge International Inc.</v>
          </cell>
          <cell r="G146">
            <v>34794113.710000001</v>
          </cell>
          <cell r="H146">
            <v>0</v>
          </cell>
          <cell r="I146">
            <v>0</v>
          </cell>
          <cell r="K146" t="str">
            <v>Apple American Group LLC</v>
          </cell>
          <cell r="L146">
            <v>143</v>
          </cell>
          <cell r="M146">
            <v>22734517.41</v>
          </cell>
          <cell r="N146">
            <v>0.01</v>
          </cell>
          <cell r="O146">
            <v>8727074419.3644123</v>
          </cell>
          <cell r="P146">
            <v>0</v>
          </cell>
          <cell r="Q146">
            <v>0</v>
          </cell>
        </row>
        <row r="147">
          <cell r="A147">
            <v>144</v>
          </cell>
          <cell r="B147">
            <v>84070222</v>
          </cell>
          <cell r="C147">
            <v>2078692.9</v>
          </cell>
          <cell r="D147" t="str">
            <v>Camp International Holding Company</v>
          </cell>
          <cell r="E147">
            <v>429</v>
          </cell>
          <cell r="F147" t="str">
            <v>Camp International Holding Company</v>
          </cell>
          <cell r="G147">
            <v>2078692.9</v>
          </cell>
          <cell r="H147">
            <v>0</v>
          </cell>
          <cell r="I147">
            <v>0</v>
          </cell>
          <cell r="K147" t="str">
            <v>NHR Holdings LLC</v>
          </cell>
          <cell r="L147">
            <v>144</v>
          </cell>
          <cell r="M147">
            <v>22710840.130000003</v>
          </cell>
          <cell r="N147">
            <v>0.01</v>
          </cell>
          <cell r="O147">
            <v>8727074419.3644123</v>
          </cell>
          <cell r="P147">
            <v>0</v>
          </cell>
          <cell r="Q147">
            <v>0</v>
          </cell>
        </row>
        <row r="148">
          <cell r="A148">
            <v>145</v>
          </cell>
          <cell r="B148">
            <v>84069519</v>
          </cell>
          <cell r="C148">
            <v>1333384.1100000001</v>
          </cell>
          <cell r="D148" t="str">
            <v>Carr Management Inc</v>
          </cell>
          <cell r="E148">
            <v>510</v>
          </cell>
          <cell r="F148">
            <v>0</v>
          </cell>
          <cell r="G148">
            <v>0</v>
          </cell>
          <cell r="H148">
            <v>0</v>
          </cell>
          <cell r="I148">
            <v>0</v>
          </cell>
          <cell r="K148" t="str">
            <v>Tooling Acquisition Co</v>
          </cell>
          <cell r="L148">
            <v>145</v>
          </cell>
          <cell r="M148">
            <v>22287242.280000001</v>
          </cell>
          <cell r="N148">
            <v>0.01</v>
          </cell>
          <cell r="O148">
            <v>8727074419.3644123</v>
          </cell>
          <cell r="P148">
            <v>0</v>
          </cell>
          <cell r="Q148">
            <v>0</v>
          </cell>
        </row>
        <row r="149">
          <cell r="A149">
            <v>146</v>
          </cell>
          <cell r="B149">
            <v>84069520</v>
          </cell>
          <cell r="C149">
            <v>6764149.5599999996</v>
          </cell>
          <cell r="D149" t="str">
            <v>Carr Management Inc</v>
          </cell>
          <cell r="E149">
            <v>511</v>
          </cell>
          <cell r="F149">
            <v>0</v>
          </cell>
          <cell r="G149">
            <v>0</v>
          </cell>
          <cell r="H149">
            <v>0</v>
          </cell>
          <cell r="I149">
            <v>0</v>
          </cell>
          <cell r="K149" t="str">
            <v>Roto Holdings Inc</v>
          </cell>
          <cell r="L149">
            <v>146</v>
          </cell>
          <cell r="M149">
            <v>22275000</v>
          </cell>
          <cell r="N149">
            <v>0.01</v>
          </cell>
          <cell r="O149">
            <v>8727074419.3644123</v>
          </cell>
          <cell r="P149">
            <v>0</v>
          </cell>
          <cell r="Q149">
            <v>0</v>
          </cell>
        </row>
        <row r="150">
          <cell r="A150">
            <v>147</v>
          </cell>
          <cell r="B150">
            <v>84069521</v>
          </cell>
          <cell r="C150">
            <v>2516166.02</v>
          </cell>
          <cell r="D150" t="str">
            <v>Carr Management Inc</v>
          </cell>
          <cell r="E150">
            <v>512</v>
          </cell>
          <cell r="F150">
            <v>0</v>
          </cell>
          <cell r="G150">
            <v>0</v>
          </cell>
          <cell r="H150">
            <v>0</v>
          </cell>
          <cell r="I150">
            <v>0</v>
          </cell>
          <cell r="K150" t="str">
            <v>Paradigm DKD Group LLC</v>
          </cell>
          <cell r="L150">
            <v>147</v>
          </cell>
          <cell r="M150">
            <v>22246000</v>
          </cell>
          <cell r="N150">
            <v>0.01</v>
          </cell>
          <cell r="O150">
            <v>8727074419.3644123</v>
          </cell>
          <cell r="P150">
            <v>0</v>
          </cell>
          <cell r="Q150">
            <v>0</v>
          </cell>
        </row>
        <row r="151">
          <cell r="A151">
            <v>148</v>
          </cell>
          <cell r="B151">
            <v>84069522</v>
          </cell>
          <cell r="C151">
            <v>12764306.390000001</v>
          </cell>
          <cell r="D151" t="str">
            <v>Carr Management Inc</v>
          </cell>
          <cell r="E151">
            <v>513</v>
          </cell>
          <cell r="F151">
            <v>0</v>
          </cell>
          <cell r="G151">
            <v>0</v>
          </cell>
          <cell r="H151">
            <v>0</v>
          </cell>
          <cell r="I151">
            <v>0</v>
          </cell>
          <cell r="K151" t="str">
            <v>VerticalScope Inc</v>
          </cell>
          <cell r="L151">
            <v>148</v>
          </cell>
          <cell r="M151">
            <v>22218750.010000002</v>
          </cell>
          <cell r="N151">
            <v>0.01</v>
          </cell>
          <cell r="O151">
            <v>8727074419.3644123</v>
          </cell>
          <cell r="P151">
            <v>0</v>
          </cell>
          <cell r="Q151">
            <v>0</v>
          </cell>
        </row>
        <row r="152">
          <cell r="A152">
            <v>149</v>
          </cell>
          <cell r="B152">
            <v>84070294</v>
          </cell>
          <cell r="C152">
            <v>1430814.72</v>
          </cell>
          <cell r="D152" t="str">
            <v>Carr Management Inc</v>
          </cell>
          <cell r="E152">
            <v>514</v>
          </cell>
          <cell r="F152">
            <v>0</v>
          </cell>
          <cell r="G152">
            <v>0</v>
          </cell>
          <cell r="H152">
            <v>0</v>
          </cell>
          <cell r="I152">
            <v>0</v>
          </cell>
          <cell r="K152" t="str">
            <v>MULTICULTURAL RADIO BROADCASTING INC</v>
          </cell>
          <cell r="L152">
            <v>149</v>
          </cell>
          <cell r="M152">
            <v>22196571.43</v>
          </cell>
          <cell r="N152">
            <v>0.01</v>
          </cell>
          <cell r="O152">
            <v>8727074419.3644123</v>
          </cell>
          <cell r="P152">
            <v>0</v>
          </cell>
          <cell r="Q152">
            <v>0</v>
          </cell>
        </row>
        <row r="153">
          <cell r="A153">
            <v>150</v>
          </cell>
          <cell r="B153">
            <v>84070295</v>
          </cell>
          <cell r="C153">
            <v>7258407.1900000004</v>
          </cell>
          <cell r="D153" t="str">
            <v>Carr Management Inc</v>
          </cell>
          <cell r="E153">
            <v>61</v>
          </cell>
          <cell r="F153" t="str">
            <v>Carr Management Inc</v>
          </cell>
          <cell r="G153">
            <v>32067227.989999998</v>
          </cell>
          <cell r="H153">
            <v>0</v>
          </cell>
          <cell r="I153">
            <v>0</v>
          </cell>
          <cell r="K153" t="str">
            <v>Telecommunication Systems Inc</v>
          </cell>
          <cell r="L153">
            <v>150</v>
          </cell>
          <cell r="M153">
            <v>22154640.629999999</v>
          </cell>
          <cell r="N153">
            <v>0.01</v>
          </cell>
          <cell r="O153">
            <v>8727074419.3644123</v>
          </cell>
          <cell r="P153">
            <v>0</v>
          </cell>
          <cell r="Q153">
            <v>0</v>
          </cell>
        </row>
        <row r="154">
          <cell r="A154">
            <v>151</v>
          </cell>
          <cell r="B154">
            <v>84069524</v>
          </cell>
          <cell r="C154">
            <v>2007184.65</v>
          </cell>
          <cell r="D154" t="str">
            <v>Cascade Drilling LP</v>
          </cell>
          <cell r="E154">
            <v>515</v>
          </cell>
          <cell r="F154">
            <v>0</v>
          </cell>
          <cell r="G154">
            <v>0</v>
          </cell>
          <cell r="H154">
            <v>0</v>
          </cell>
          <cell r="I154">
            <v>0</v>
          </cell>
          <cell r="K154" t="str">
            <v>Skybeam LLC</v>
          </cell>
          <cell r="L154">
            <v>151</v>
          </cell>
          <cell r="M154">
            <v>22141824.920000002</v>
          </cell>
          <cell r="N154">
            <v>0.01</v>
          </cell>
          <cell r="O154">
            <v>8727074419.3644123</v>
          </cell>
          <cell r="P154">
            <v>0</v>
          </cell>
          <cell r="Q154">
            <v>0</v>
          </cell>
        </row>
        <row r="155">
          <cell r="A155">
            <v>152</v>
          </cell>
          <cell r="B155">
            <v>84069527</v>
          </cell>
          <cell r="C155">
            <v>4522818.07</v>
          </cell>
          <cell r="D155" t="str">
            <v>Cascade Drilling LP</v>
          </cell>
          <cell r="E155">
            <v>516</v>
          </cell>
          <cell r="F155">
            <v>0</v>
          </cell>
          <cell r="G155">
            <v>0</v>
          </cell>
          <cell r="H155">
            <v>0</v>
          </cell>
          <cell r="I155">
            <v>0</v>
          </cell>
          <cell r="K155" t="str">
            <v>Bellisio Foods Inc</v>
          </cell>
          <cell r="L155">
            <v>152</v>
          </cell>
          <cell r="M155">
            <v>21947950.23</v>
          </cell>
          <cell r="N155">
            <v>0.01</v>
          </cell>
          <cell r="O155">
            <v>8727074419.3644123</v>
          </cell>
          <cell r="P155">
            <v>0</v>
          </cell>
          <cell r="Q155">
            <v>0</v>
          </cell>
        </row>
        <row r="156">
          <cell r="A156">
            <v>153</v>
          </cell>
          <cell r="B156">
            <v>84069525</v>
          </cell>
          <cell r="C156">
            <v>3323145.09</v>
          </cell>
          <cell r="D156" t="str">
            <v>Cascade Drilling LP</v>
          </cell>
          <cell r="E156">
            <v>517</v>
          </cell>
          <cell r="F156">
            <v>0</v>
          </cell>
          <cell r="G156">
            <v>0</v>
          </cell>
          <cell r="H156">
            <v>0</v>
          </cell>
          <cell r="I156">
            <v>0</v>
          </cell>
          <cell r="K156" t="str">
            <v>Metro Donut Acquisition Company LLC</v>
          </cell>
          <cell r="L156">
            <v>153</v>
          </cell>
          <cell r="M156">
            <v>21848686.880000003</v>
          </cell>
          <cell r="N156">
            <v>0.01</v>
          </cell>
          <cell r="O156">
            <v>8727074419.3644123</v>
          </cell>
          <cell r="P156">
            <v>0</v>
          </cell>
          <cell r="Q156">
            <v>0</v>
          </cell>
        </row>
        <row r="157">
          <cell r="A157">
            <v>154</v>
          </cell>
          <cell r="B157">
            <v>84069528</v>
          </cell>
          <cell r="C157">
            <v>7488090.6600000001</v>
          </cell>
          <cell r="D157" t="str">
            <v>Cascade Drilling LP</v>
          </cell>
          <cell r="E157">
            <v>518</v>
          </cell>
          <cell r="F157">
            <v>0</v>
          </cell>
          <cell r="G157">
            <v>0</v>
          </cell>
          <cell r="H157">
            <v>0</v>
          </cell>
          <cell r="I157">
            <v>0</v>
          </cell>
          <cell r="K157" t="str">
            <v>FCX Holding Corp</v>
          </cell>
          <cell r="L157">
            <v>154</v>
          </cell>
          <cell r="M157">
            <v>21742461.59</v>
          </cell>
          <cell r="N157">
            <v>0.01</v>
          </cell>
          <cell r="O157">
            <v>8727074419.3644123</v>
          </cell>
          <cell r="P157">
            <v>0</v>
          </cell>
          <cell r="Q157">
            <v>0</v>
          </cell>
        </row>
        <row r="158">
          <cell r="A158">
            <v>155</v>
          </cell>
          <cell r="B158">
            <v>84069523</v>
          </cell>
          <cell r="C158">
            <v>2266669.35</v>
          </cell>
          <cell r="D158" t="str">
            <v>Cascade Drilling LP</v>
          </cell>
          <cell r="E158">
            <v>519</v>
          </cell>
          <cell r="F158">
            <v>0</v>
          </cell>
          <cell r="G158">
            <v>0</v>
          </cell>
          <cell r="H158">
            <v>0</v>
          </cell>
          <cell r="I158">
            <v>0</v>
          </cell>
          <cell r="K158" t="str">
            <v>Dayton Parts LLC</v>
          </cell>
          <cell r="L158">
            <v>155</v>
          </cell>
          <cell r="M158">
            <v>21644955.289999999</v>
          </cell>
          <cell r="N158">
            <v>0.01</v>
          </cell>
          <cell r="O158">
            <v>8727074419.3644123</v>
          </cell>
          <cell r="P158">
            <v>0</v>
          </cell>
          <cell r="Q158">
            <v>0</v>
          </cell>
        </row>
        <row r="159">
          <cell r="A159">
            <v>156</v>
          </cell>
          <cell r="B159">
            <v>84069526</v>
          </cell>
          <cell r="C159">
            <v>5107518.66</v>
          </cell>
          <cell r="D159" t="str">
            <v>Cascade Drilling LP</v>
          </cell>
          <cell r="E159">
            <v>122</v>
          </cell>
          <cell r="F159" t="str">
            <v>Cascade Drilling LP</v>
          </cell>
          <cell r="G159">
            <v>24715426.48</v>
          </cell>
          <cell r="H159">
            <v>0</v>
          </cell>
          <cell r="I159">
            <v>0</v>
          </cell>
          <cell r="K159" t="str">
            <v>CVR Management LLC</v>
          </cell>
          <cell r="L159">
            <v>156</v>
          </cell>
          <cell r="M159">
            <v>21621621.620000001</v>
          </cell>
          <cell r="N159">
            <v>0.01</v>
          </cell>
          <cell r="O159">
            <v>8727074419.3644123</v>
          </cell>
          <cell r="P159">
            <v>0</v>
          </cell>
          <cell r="Q159">
            <v>0</v>
          </cell>
        </row>
        <row r="160">
          <cell r="A160">
            <v>157</v>
          </cell>
          <cell r="B160">
            <v>84070281</v>
          </cell>
          <cell r="C160">
            <v>29925000</v>
          </cell>
          <cell r="D160" t="str">
            <v>Cayan LLC</v>
          </cell>
          <cell r="E160">
            <v>73</v>
          </cell>
          <cell r="F160" t="str">
            <v>Cayan LLC</v>
          </cell>
          <cell r="G160">
            <v>29925000</v>
          </cell>
          <cell r="H160">
            <v>0</v>
          </cell>
          <cell r="I160">
            <v>0</v>
          </cell>
          <cell r="K160" t="str">
            <v>Service Champ Inc</v>
          </cell>
          <cell r="L160">
            <v>157</v>
          </cell>
          <cell r="M160">
            <v>21525739.350000005</v>
          </cell>
          <cell r="N160">
            <v>0.01</v>
          </cell>
          <cell r="O160">
            <v>8727074419.3644123</v>
          </cell>
          <cell r="P160">
            <v>0</v>
          </cell>
          <cell r="Q160">
            <v>0</v>
          </cell>
        </row>
        <row r="161">
          <cell r="A161">
            <v>158</v>
          </cell>
          <cell r="B161">
            <v>84069517</v>
          </cell>
          <cell r="C161">
            <v>17120625</v>
          </cell>
          <cell r="D161" t="str">
            <v>CB Fleet Company Inc</v>
          </cell>
          <cell r="E161">
            <v>243</v>
          </cell>
          <cell r="F161" t="str">
            <v>CB Fleet Company Inc</v>
          </cell>
          <cell r="G161">
            <v>17120625</v>
          </cell>
          <cell r="H161">
            <v>0</v>
          </cell>
          <cell r="I161">
            <v>0</v>
          </cell>
          <cell r="K161" t="str">
            <v>Welocalize Inc.</v>
          </cell>
          <cell r="L161">
            <v>158</v>
          </cell>
          <cell r="M161">
            <v>21516875</v>
          </cell>
          <cell r="N161">
            <v>0.01</v>
          </cell>
          <cell r="O161">
            <v>8727074419.3644123</v>
          </cell>
          <cell r="P161">
            <v>0</v>
          </cell>
          <cell r="Q161">
            <v>0</v>
          </cell>
        </row>
        <row r="162">
          <cell r="A162">
            <v>159</v>
          </cell>
          <cell r="B162">
            <v>84069467</v>
          </cell>
          <cell r="C162">
            <v>14557293.199999999</v>
          </cell>
          <cell r="D162" t="str">
            <v>CCC Information Services Inc</v>
          </cell>
          <cell r="E162">
            <v>277</v>
          </cell>
          <cell r="F162" t="str">
            <v>CCC Information Services Inc</v>
          </cell>
          <cell r="G162">
            <v>14557293.199999999</v>
          </cell>
          <cell r="H162">
            <v>0</v>
          </cell>
          <cell r="I162">
            <v>0</v>
          </cell>
          <cell r="K162" t="str">
            <v>Momentum Textiles LLC</v>
          </cell>
          <cell r="L162">
            <v>159</v>
          </cell>
          <cell r="M162">
            <v>21492772.890000001</v>
          </cell>
          <cell r="N162">
            <v>0.01</v>
          </cell>
          <cell r="O162">
            <v>8727074419.3644123</v>
          </cell>
          <cell r="P162">
            <v>0</v>
          </cell>
          <cell r="Q162">
            <v>0</v>
          </cell>
        </row>
        <row r="163">
          <cell r="A163">
            <v>160</v>
          </cell>
          <cell r="B163">
            <v>84069660</v>
          </cell>
          <cell r="C163">
            <v>11711198.15</v>
          </cell>
          <cell r="D163" t="str">
            <v>Cedar Fair, LP.</v>
          </cell>
          <cell r="E163">
            <v>318</v>
          </cell>
          <cell r="F163" t="str">
            <v>Cedar Fair, LP.</v>
          </cell>
          <cell r="G163">
            <v>11711198.15</v>
          </cell>
          <cell r="H163">
            <v>0</v>
          </cell>
          <cell r="I163">
            <v>0</v>
          </cell>
          <cell r="K163" t="str">
            <v>Stanton Carpet Corporaiton</v>
          </cell>
          <cell r="L163">
            <v>160</v>
          </cell>
          <cell r="M163">
            <v>21487974.439999998</v>
          </cell>
          <cell r="N163">
            <v>0.01</v>
          </cell>
          <cell r="O163">
            <v>8727074419.3644123</v>
          </cell>
          <cell r="P163">
            <v>0</v>
          </cell>
          <cell r="Q163">
            <v>0</v>
          </cell>
        </row>
        <row r="164">
          <cell r="A164">
            <v>161</v>
          </cell>
          <cell r="B164">
            <v>84069529</v>
          </cell>
          <cell r="C164">
            <v>13567492.35</v>
          </cell>
          <cell r="D164" t="str">
            <v>Centerplate Inc</v>
          </cell>
          <cell r="E164">
            <v>298</v>
          </cell>
          <cell r="F164" t="str">
            <v>Centerplate Inc</v>
          </cell>
          <cell r="G164">
            <v>13567492.35</v>
          </cell>
          <cell r="H164">
            <v>0</v>
          </cell>
          <cell r="I164">
            <v>0</v>
          </cell>
          <cell r="K164" t="str">
            <v>Water Pik Inc.</v>
          </cell>
          <cell r="L164">
            <v>161</v>
          </cell>
          <cell r="M164">
            <v>21483073.109999999</v>
          </cell>
          <cell r="N164">
            <v>0.01</v>
          </cell>
          <cell r="O164">
            <v>8727074419.3644123</v>
          </cell>
          <cell r="P164">
            <v>0</v>
          </cell>
          <cell r="Q164">
            <v>0</v>
          </cell>
        </row>
        <row r="165">
          <cell r="A165">
            <v>162</v>
          </cell>
          <cell r="B165">
            <v>84069668</v>
          </cell>
          <cell r="C165">
            <v>9837787.2200000007</v>
          </cell>
          <cell r="D165" t="str">
            <v>Cequel Communications LLC</v>
          </cell>
          <cell r="E165">
            <v>520</v>
          </cell>
          <cell r="F165">
            <v>0</v>
          </cell>
          <cell r="G165">
            <v>0</v>
          </cell>
          <cell r="H165">
            <v>0</v>
          </cell>
          <cell r="I165">
            <v>0</v>
          </cell>
          <cell r="K165" t="str">
            <v>Shari's Management Corp</v>
          </cell>
          <cell r="L165">
            <v>162</v>
          </cell>
          <cell r="M165">
            <v>21464843.75</v>
          </cell>
          <cell r="N165">
            <v>0.01</v>
          </cell>
          <cell r="O165">
            <v>8727074419.3644123</v>
          </cell>
          <cell r="P165">
            <v>0</v>
          </cell>
          <cell r="Q165">
            <v>0</v>
          </cell>
        </row>
        <row r="166">
          <cell r="A166">
            <v>163</v>
          </cell>
          <cell r="B166">
            <v>84069562</v>
          </cell>
          <cell r="C166">
            <v>4328644.1500000004</v>
          </cell>
          <cell r="D166" t="str">
            <v>Cequel Communications LLC</v>
          </cell>
          <cell r="E166">
            <v>286</v>
          </cell>
          <cell r="F166" t="str">
            <v>Cequel Communications LLC</v>
          </cell>
          <cell r="G166">
            <v>14166431.370000001</v>
          </cell>
          <cell r="H166">
            <v>0</v>
          </cell>
          <cell r="I166">
            <v>0</v>
          </cell>
          <cell r="K166" t="str">
            <v>Lipari Foods Operating Company LLC</v>
          </cell>
          <cell r="L166">
            <v>163</v>
          </cell>
          <cell r="M166">
            <v>21281192.050000001</v>
          </cell>
          <cell r="N166">
            <v>0.01</v>
          </cell>
          <cell r="O166">
            <v>8727074419.3644123</v>
          </cell>
          <cell r="P166">
            <v>0</v>
          </cell>
          <cell r="Q166">
            <v>0</v>
          </cell>
        </row>
        <row r="167">
          <cell r="A167">
            <v>164</v>
          </cell>
          <cell r="B167">
            <v>84069532</v>
          </cell>
          <cell r="C167">
            <v>18623853.18</v>
          </cell>
          <cell r="D167" t="str">
            <v>Certified Power Inc</v>
          </cell>
          <cell r="E167">
            <v>521</v>
          </cell>
          <cell r="F167">
            <v>0</v>
          </cell>
          <cell r="G167">
            <v>0</v>
          </cell>
          <cell r="H167">
            <v>0</v>
          </cell>
          <cell r="I167">
            <v>0</v>
          </cell>
          <cell r="K167" t="str">
            <v>E+ Healthcare LLC</v>
          </cell>
          <cell r="L167">
            <v>164</v>
          </cell>
          <cell r="M167">
            <v>21250000</v>
          </cell>
          <cell r="N167">
            <v>0.01</v>
          </cell>
          <cell r="O167">
            <v>8727074419.3644123</v>
          </cell>
          <cell r="P167">
            <v>0</v>
          </cell>
          <cell r="Q167">
            <v>0</v>
          </cell>
        </row>
        <row r="168">
          <cell r="A168">
            <v>165</v>
          </cell>
          <cell r="B168">
            <v>84069531</v>
          </cell>
          <cell r="C168">
            <v>2866.97</v>
          </cell>
          <cell r="D168" t="str">
            <v>Certified Power Inc</v>
          </cell>
          <cell r="E168">
            <v>216</v>
          </cell>
          <cell r="F168" t="str">
            <v>Certified Power Inc</v>
          </cell>
          <cell r="G168">
            <v>18626720.149999999</v>
          </cell>
          <cell r="H168">
            <v>0</v>
          </cell>
          <cell r="I168">
            <v>0</v>
          </cell>
          <cell r="K168" t="str">
            <v>Liaison Acquisition LLC</v>
          </cell>
          <cell r="L168">
            <v>165</v>
          </cell>
          <cell r="M168">
            <v>20968750</v>
          </cell>
          <cell r="N168">
            <v>0.01</v>
          </cell>
          <cell r="O168">
            <v>8727074419.3644123</v>
          </cell>
          <cell r="P168">
            <v>0</v>
          </cell>
          <cell r="Q168">
            <v>0</v>
          </cell>
        </row>
        <row r="169">
          <cell r="A169">
            <v>166</v>
          </cell>
          <cell r="B169">
            <v>84070298</v>
          </cell>
          <cell r="C169">
            <v>14065331.51</v>
          </cell>
          <cell r="D169" t="str">
            <v>CH Hold Corp</v>
          </cell>
          <cell r="E169">
            <v>289</v>
          </cell>
          <cell r="F169" t="str">
            <v>CH Hold Corp</v>
          </cell>
          <cell r="G169">
            <v>14065331.51</v>
          </cell>
          <cell r="H169">
            <v>0</v>
          </cell>
          <cell r="I169">
            <v>0</v>
          </cell>
          <cell r="K169" t="str">
            <v>National Industrial Coatings Inc</v>
          </cell>
          <cell r="L169">
            <v>166</v>
          </cell>
          <cell r="M169">
            <v>20947500</v>
          </cell>
          <cell r="N169">
            <v>0.01</v>
          </cell>
          <cell r="O169">
            <v>8727074419.3644123</v>
          </cell>
          <cell r="P169">
            <v>0</v>
          </cell>
          <cell r="Q169">
            <v>0</v>
          </cell>
        </row>
        <row r="170">
          <cell r="A170">
            <v>167</v>
          </cell>
          <cell r="B170">
            <v>84069677</v>
          </cell>
          <cell r="C170">
            <v>17727272.699999999</v>
          </cell>
          <cell r="D170" t="str">
            <v>Charter Communications Operating LLC</v>
          </cell>
          <cell r="E170">
            <v>522</v>
          </cell>
          <cell r="F170">
            <v>0</v>
          </cell>
          <cell r="G170">
            <v>0</v>
          </cell>
          <cell r="H170">
            <v>0</v>
          </cell>
          <cell r="I170">
            <v>0</v>
          </cell>
          <cell r="K170" t="str">
            <v>Nelson Intermediate Holdings Corp</v>
          </cell>
          <cell r="L170">
            <v>167</v>
          </cell>
          <cell r="M170">
            <v>20874172.710000001</v>
          </cell>
          <cell r="N170">
            <v>0.01</v>
          </cell>
          <cell r="O170">
            <v>8727074419.3644123</v>
          </cell>
          <cell r="P170">
            <v>0</v>
          </cell>
          <cell r="Q170">
            <v>0</v>
          </cell>
        </row>
        <row r="171">
          <cell r="A171">
            <v>168</v>
          </cell>
          <cell r="B171">
            <v>84069681</v>
          </cell>
          <cell r="C171">
            <v>21605113.620000001</v>
          </cell>
          <cell r="D171" t="str">
            <v>Charter Communications Operating LLC</v>
          </cell>
          <cell r="E171">
            <v>25</v>
          </cell>
          <cell r="F171" t="str">
            <v>Charter Communications Operating LLC</v>
          </cell>
          <cell r="G171">
            <v>39332386.32</v>
          </cell>
          <cell r="H171">
            <v>0</v>
          </cell>
          <cell r="I171">
            <v>0</v>
          </cell>
          <cell r="K171" t="str">
            <v>Fasteners For Retail Inc.</v>
          </cell>
          <cell r="L171">
            <v>168</v>
          </cell>
          <cell r="M171">
            <v>20773402.550000001</v>
          </cell>
          <cell r="N171">
            <v>0.01</v>
          </cell>
          <cell r="O171">
            <v>8727074419.3644123</v>
          </cell>
          <cell r="P171">
            <v>0</v>
          </cell>
          <cell r="Q171">
            <v>0</v>
          </cell>
        </row>
        <row r="172">
          <cell r="A172">
            <v>169</v>
          </cell>
          <cell r="B172">
            <v>84069683</v>
          </cell>
          <cell r="C172">
            <v>1915925.93</v>
          </cell>
          <cell r="D172" t="str">
            <v>Charter Nex US Holdings Inc.</v>
          </cell>
          <cell r="E172">
            <v>430</v>
          </cell>
          <cell r="F172" t="str">
            <v>Charter Nex US Holdings Inc.</v>
          </cell>
          <cell r="G172">
            <v>1915925.93</v>
          </cell>
          <cell r="H172">
            <v>0</v>
          </cell>
          <cell r="I172">
            <v>0</v>
          </cell>
          <cell r="K172" t="str">
            <v>RAPC Holding Company</v>
          </cell>
          <cell r="L172">
            <v>169</v>
          </cell>
          <cell r="M172">
            <v>20762655.669999998</v>
          </cell>
          <cell r="N172">
            <v>0.01</v>
          </cell>
          <cell r="O172">
            <v>8727074419.3644123</v>
          </cell>
          <cell r="P172">
            <v>0</v>
          </cell>
          <cell r="Q172">
            <v>0</v>
          </cell>
        </row>
        <row r="173">
          <cell r="A173">
            <v>170</v>
          </cell>
          <cell r="B173">
            <v>84069931</v>
          </cell>
          <cell r="C173">
            <v>42167245.659999996</v>
          </cell>
          <cell r="D173" t="str">
            <v>Checkers Drive-In Restaurants Inc</v>
          </cell>
          <cell r="E173">
            <v>20</v>
          </cell>
          <cell r="F173" t="str">
            <v>Checkers Drive-In Restaurants Inc</v>
          </cell>
          <cell r="G173">
            <v>42167245.659999996</v>
          </cell>
          <cell r="H173">
            <v>0</v>
          </cell>
          <cell r="I173">
            <v>0</v>
          </cell>
          <cell r="K173" t="str">
            <v>Colson Group Holdings Inc.</v>
          </cell>
          <cell r="L173">
            <v>170</v>
          </cell>
          <cell r="M173">
            <v>20587055.710000005</v>
          </cell>
          <cell r="N173">
            <v>0.01</v>
          </cell>
          <cell r="O173">
            <v>8727074419.3644123</v>
          </cell>
          <cell r="P173">
            <v>0</v>
          </cell>
          <cell r="Q173">
            <v>0</v>
          </cell>
        </row>
        <row r="174">
          <cell r="A174">
            <v>171</v>
          </cell>
          <cell r="B174">
            <v>84069685</v>
          </cell>
          <cell r="C174">
            <v>15897020.6</v>
          </cell>
          <cell r="D174" t="str">
            <v>Checkers Industrial Products LLC</v>
          </cell>
          <cell r="E174">
            <v>523</v>
          </cell>
          <cell r="F174">
            <v>0</v>
          </cell>
          <cell r="G174">
            <v>0</v>
          </cell>
          <cell r="H174">
            <v>0</v>
          </cell>
          <cell r="I174">
            <v>0</v>
          </cell>
          <cell r="K174" t="str">
            <v>CRCI HOLDINGS INC</v>
          </cell>
          <cell r="L174">
            <v>171</v>
          </cell>
          <cell r="M174">
            <v>20567500</v>
          </cell>
          <cell r="N174">
            <v>0.01</v>
          </cell>
          <cell r="O174">
            <v>8727074419.3644123</v>
          </cell>
          <cell r="P174">
            <v>0</v>
          </cell>
          <cell r="Q174">
            <v>0</v>
          </cell>
        </row>
        <row r="175">
          <cell r="A175">
            <v>172</v>
          </cell>
          <cell r="B175">
            <v>84070231</v>
          </cell>
          <cell r="C175">
            <v>1057576.1599999999</v>
          </cell>
          <cell r="D175" t="str">
            <v>Checkers Industrial Products LLC</v>
          </cell>
          <cell r="E175">
            <v>246</v>
          </cell>
          <cell r="F175" t="str">
            <v>Checkers Industrial Products LLC</v>
          </cell>
          <cell r="G175">
            <v>16954596.759999998</v>
          </cell>
          <cell r="H175">
            <v>0</v>
          </cell>
          <cell r="I175">
            <v>0</v>
          </cell>
          <cell r="K175" t="str">
            <v>K &amp; N Engineering, Inc</v>
          </cell>
          <cell r="L175">
            <v>172</v>
          </cell>
          <cell r="M175">
            <v>20453147.399999999</v>
          </cell>
          <cell r="N175">
            <v>0.01</v>
          </cell>
          <cell r="O175">
            <v>8727074419.3644123</v>
          </cell>
          <cell r="P175">
            <v>0</v>
          </cell>
          <cell r="Q175">
            <v>0</v>
          </cell>
        </row>
        <row r="176">
          <cell r="A176">
            <v>173</v>
          </cell>
          <cell r="B176">
            <v>84069902</v>
          </cell>
          <cell r="C176">
            <v>16400000</v>
          </cell>
          <cell r="D176" t="str">
            <v>Chelsea Building Products Inc</v>
          </cell>
          <cell r="E176">
            <v>256</v>
          </cell>
          <cell r="F176" t="str">
            <v>Chelsea Building Products Inc</v>
          </cell>
          <cell r="G176">
            <v>16400000</v>
          </cell>
          <cell r="H176">
            <v>0</v>
          </cell>
          <cell r="I176">
            <v>0</v>
          </cell>
          <cell r="K176" t="str">
            <v>Rutland Intermediate Holding Cp</v>
          </cell>
          <cell r="L176">
            <v>173</v>
          </cell>
          <cell r="M176">
            <v>20325817.060000002</v>
          </cell>
          <cell r="N176">
            <v>0.01</v>
          </cell>
          <cell r="O176">
            <v>8727074419.3644123</v>
          </cell>
          <cell r="P176">
            <v>0</v>
          </cell>
          <cell r="Q176">
            <v>0</v>
          </cell>
        </row>
        <row r="177">
          <cell r="A177">
            <v>174</v>
          </cell>
          <cell r="B177">
            <v>84070065</v>
          </cell>
          <cell r="C177">
            <v>31018422.359999999</v>
          </cell>
          <cell r="D177" t="str">
            <v>Chromalox Inc.</v>
          </cell>
          <cell r="E177">
            <v>524</v>
          </cell>
          <cell r="F177">
            <v>0</v>
          </cell>
          <cell r="G177">
            <v>0</v>
          </cell>
          <cell r="H177">
            <v>0</v>
          </cell>
          <cell r="I177">
            <v>0</v>
          </cell>
          <cell r="K177" t="str">
            <v>MailSouth Inc.</v>
          </cell>
          <cell r="L177">
            <v>174</v>
          </cell>
          <cell r="M177">
            <v>20307272.740000002</v>
          </cell>
          <cell r="N177">
            <v>0.01</v>
          </cell>
          <cell r="O177">
            <v>8727074419.3644123</v>
          </cell>
          <cell r="P177">
            <v>0</v>
          </cell>
          <cell r="Q177">
            <v>0</v>
          </cell>
        </row>
        <row r="178">
          <cell r="A178">
            <v>175</v>
          </cell>
          <cell r="B178">
            <v>84070066</v>
          </cell>
          <cell r="C178">
            <v>6495981.4500000002</v>
          </cell>
          <cell r="D178" t="str">
            <v>Chromalox Inc.</v>
          </cell>
          <cell r="E178">
            <v>36</v>
          </cell>
          <cell r="F178" t="str">
            <v>Chromalox Inc.</v>
          </cell>
          <cell r="G178">
            <v>37514403.810000002</v>
          </cell>
          <cell r="H178">
            <v>0</v>
          </cell>
          <cell r="I178">
            <v>0</v>
          </cell>
          <cell r="K178" t="str">
            <v>Level 3 Financing Inc</v>
          </cell>
          <cell r="L178">
            <v>175</v>
          </cell>
          <cell r="M178">
            <v>20000000</v>
          </cell>
          <cell r="N178">
            <v>0.01</v>
          </cell>
          <cell r="O178">
            <v>8727074419.3644123</v>
          </cell>
          <cell r="P178">
            <v>0</v>
          </cell>
          <cell r="Q178">
            <v>0</v>
          </cell>
        </row>
        <row r="179">
          <cell r="A179">
            <v>176</v>
          </cell>
          <cell r="B179">
            <v>84069697</v>
          </cell>
          <cell r="C179">
            <v>5089058.42</v>
          </cell>
          <cell r="D179" t="str">
            <v>Cinemark USA Inc</v>
          </cell>
          <cell r="E179">
            <v>525</v>
          </cell>
          <cell r="F179">
            <v>0</v>
          </cell>
          <cell r="G179">
            <v>0</v>
          </cell>
          <cell r="H179">
            <v>0</v>
          </cell>
          <cell r="I179">
            <v>0</v>
          </cell>
          <cell r="K179" t="str">
            <v>Vertafore Inc</v>
          </cell>
          <cell r="L179">
            <v>176</v>
          </cell>
          <cell r="M179">
            <v>19970676.25</v>
          </cell>
          <cell r="N179">
            <v>0.01</v>
          </cell>
          <cell r="O179">
            <v>8727074419.3644123</v>
          </cell>
          <cell r="P179">
            <v>0</v>
          </cell>
          <cell r="Q179">
            <v>0</v>
          </cell>
        </row>
        <row r="180">
          <cell r="A180">
            <v>177</v>
          </cell>
          <cell r="B180">
            <v>84069698</v>
          </cell>
          <cell r="C180">
            <v>5089058.42</v>
          </cell>
          <cell r="D180" t="str">
            <v>Cinemark USA Inc</v>
          </cell>
          <cell r="E180">
            <v>526</v>
          </cell>
          <cell r="F180">
            <v>0</v>
          </cell>
          <cell r="G180">
            <v>0</v>
          </cell>
          <cell r="H180">
            <v>0</v>
          </cell>
          <cell r="I180">
            <v>0</v>
          </cell>
          <cell r="K180" t="str">
            <v>Petrochoice Holdings Inc</v>
          </cell>
          <cell r="L180">
            <v>177</v>
          </cell>
          <cell r="M180">
            <v>19950000</v>
          </cell>
          <cell r="N180">
            <v>0.01</v>
          </cell>
          <cell r="O180">
            <v>8727074419.3644123</v>
          </cell>
          <cell r="P180">
            <v>0</v>
          </cell>
          <cell r="Q180">
            <v>0</v>
          </cell>
        </row>
        <row r="181">
          <cell r="A181">
            <v>178</v>
          </cell>
          <cell r="B181">
            <v>84069699</v>
          </cell>
          <cell r="C181">
            <v>2908033.38</v>
          </cell>
          <cell r="D181" t="str">
            <v>Cinemark USA Inc</v>
          </cell>
          <cell r="E181">
            <v>527</v>
          </cell>
          <cell r="F181">
            <v>0</v>
          </cell>
          <cell r="G181">
            <v>0</v>
          </cell>
          <cell r="H181">
            <v>0</v>
          </cell>
          <cell r="I181">
            <v>0</v>
          </cell>
          <cell r="K181" t="str">
            <v>Performance Sports Group Ltd</v>
          </cell>
          <cell r="L181">
            <v>178</v>
          </cell>
          <cell r="M181">
            <v>19915249.670000002</v>
          </cell>
          <cell r="N181">
            <v>0.01</v>
          </cell>
          <cell r="O181">
            <v>8727074419.3644123</v>
          </cell>
          <cell r="P181">
            <v>0</v>
          </cell>
          <cell r="Q181">
            <v>0</v>
          </cell>
        </row>
        <row r="182">
          <cell r="A182">
            <v>179</v>
          </cell>
          <cell r="B182">
            <v>84069696</v>
          </cell>
          <cell r="C182">
            <v>6659396.46</v>
          </cell>
          <cell r="D182" t="str">
            <v>Cinemark USA Inc</v>
          </cell>
          <cell r="E182">
            <v>184</v>
          </cell>
          <cell r="F182" t="str">
            <v>Cinemark USA Inc</v>
          </cell>
          <cell r="G182">
            <v>19745546.68</v>
          </cell>
          <cell r="H182">
            <v>0</v>
          </cell>
          <cell r="I182">
            <v>0</v>
          </cell>
          <cell r="K182" t="str">
            <v>Power Services Holdings Company</v>
          </cell>
          <cell r="L182">
            <v>179</v>
          </cell>
          <cell r="M182">
            <v>19856091.009999998</v>
          </cell>
          <cell r="N182">
            <v>0.01</v>
          </cell>
          <cell r="O182">
            <v>8727074419.3644123</v>
          </cell>
          <cell r="P182">
            <v>0</v>
          </cell>
          <cell r="Q182">
            <v>0</v>
          </cell>
        </row>
        <row r="183">
          <cell r="A183">
            <v>180</v>
          </cell>
          <cell r="B183">
            <v>84070127</v>
          </cell>
          <cell r="C183">
            <v>19250000</v>
          </cell>
          <cell r="D183" t="str">
            <v>Clarion Brands LLC</v>
          </cell>
          <cell r="E183">
            <v>206</v>
          </cell>
          <cell r="F183" t="str">
            <v>Clarion Brands LLC</v>
          </cell>
          <cell r="G183">
            <v>19250000</v>
          </cell>
          <cell r="H183">
            <v>0</v>
          </cell>
          <cell r="I183">
            <v>0</v>
          </cell>
          <cell r="K183" t="str">
            <v>AM Conservation Holding Corporation</v>
          </cell>
          <cell r="L183">
            <v>180</v>
          </cell>
          <cell r="M183">
            <v>19803846.170000002</v>
          </cell>
          <cell r="N183">
            <v>0.01</v>
          </cell>
          <cell r="O183">
            <v>8727074419.3644123</v>
          </cell>
          <cell r="P183">
            <v>0</v>
          </cell>
          <cell r="Q183">
            <v>0</v>
          </cell>
        </row>
        <row r="184">
          <cell r="A184">
            <v>181</v>
          </cell>
          <cell r="B184">
            <v>84069810</v>
          </cell>
          <cell r="C184">
            <v>8674632.3399999999</v>
          </cell>
          <cell r="D184" t="str">
            <v>Clarity Telecom LLC</v>
          </cell>
          <cell r="E184">
            <v>528</v>
          </cell>
          <cell r="F184">
            <v>0</v>
          </cell>
          <cell r="G184">
            <v>0</v>
          </cell>
          <cell r="H184">
            <v>0</v>
          </cell>
          <cell r="I184">
            <v>0</v>
          </cell>
          <cell r="K184" t="str">
            <v>Bombardier Recreational Products Inc.</v>
          </cell>
          <cell r="L184">
            <v>181</v>
          </cell>
          <cell r="M184">
            <v>19788571.43</v>
          </cell>
          <cell r="N184">
            <v>0.01</v>
          </cell>
          <cell r="O184">
            <v>8727074419.3644123</v>
          </cell>
          <cell r="P184">
            <v>0</v>
          </cell>
          <cell r="Q184">
            <v>0</v>
          </cell>
        </row>
        <row r="185">
          <cell r="A185">
            <v>182</v>
          </cell>
          <cell r="B185">
            <v>84069809</v>
          </cell>
          <cell r="C185">
            <v>2426470.61</v>
          </cell>
          <cell r="D185" t="str">
            <v>Clarity Telecom LLC</v>
          </cell>
          <cell r="E185">
            <v>331</v>
          </cell>
          <cell r="F185" t="str">
            <v>Clarity Telecom LLC</v>
          </cell>
          <cell r="G185">
            <v>11101102.949999999</v>
          </cell>
          <cell r="H185">
            <v>0</v>
          </cell>
          <cell r="I185">
            <v>0</v>
          </cell>
          <cell r="K185" t="str">
            <v>Block Communication Inc.</v>
          </cell>
          <cell r="L185">
            <v>182</v>
          </cell>
          <cell r="M185">
            <v>19750000</v>
          </cell>
          <cell r="N185">
            <v>0.01</v>
          </cell>
          <cell r="O185">
            <v>8727074419.3644123</v>
          </cell>
          <cell r="P185">
            <v>0</v>
          </cell>
          <cell r="Q185">
            <v>0</v>
          </cell>
        </row>
        <row r="186">
          <cell r="A186">
            <v>183</v>
          </cell>
          <cell r="B186">
            <v>84070128</v>
          </cell>
          <cell r="C186">
            <v>10370225.699999999</v>
          </cell>
          <cell r="D186" t="str">
            <v>Clear Link Technologies LLC</v>
          </cell>
          <cell r="E186">
            <v>338</v>
          </cell>
          <cell r="F186" t="str">
            <v>Clear Link Technologies LLC</v>
          </cell>
          <cell r="G186">
            <v>10370225.699999999</v>
          </cell>
          <cell r="H186">
            <v>0</v>
          </cell>
          <cell r="I186">
            <v>0</v>
          </cell>
          <cell r="K186" t="str">
            <v>Raycom TV Broadcasting LLC</v>
          </cell>
          <cell r="L186">
            <v>183</v>
          </cell>
          <cell r="M186">
            <v>19750000</v>
          </cell>
          <cell r="N186">
            <v>0.01</v>
          </cell>
          <cell r="O186">
            <v>8727074419.3644123</v>
          </cell>
          <cell r="P186">
            <v>0</v>
          </cell>
          <cell r="Q186">
            <v>0</v>
          </cell>
        </row>
        <row r="187">
          <cell r="A187">
            <v>184</v>
          </cell>
          <cell r="B187">
            <v>84069615</v>
          </cell>
          <cell r="C187">
            <v>2385661.94</v>
          </cell>
          <cell r="D187" t="str">
            <v>Colson Group Holdings Inc.</v>
          </cell>
          <cell r="E187">
            <v>529</v>
          </cell>
          <cell r="F187">
            <v>0</v>
          </cell>
          <cell r="G187">
            <v>0</v>
          </cell>
          <cell r="H187">
            <v>0</v>
          </cell>
          <cell r="I187">
            <v>0</v>
          </cell>
          <cell r="K187" t="str">
            <v>Cinemark USA Inc</v>
          </cell>
          <cell r="L187">
            <v>184</v>
          </cell>
          <cell r="M187">
            <v>19745546.68</v>
          </cell>
          <cell r="N187">
            <v>0.01</v>
          </cell>
          <cell r="O187">
            <v>8727074419.3644123</v>
          </cell>
          <cell r="P187">
            <v>0</v>
          </cell>
          <cell r="Q187">
            <v>0</v>
          </cell>
        </row>
        <row r="188">
          <cell r="A188">
            <v>185</v>
          </cell>
          <cell r="B188">
            <v>84069624</v>
          </cell>
          <cell r="C188">
            <v>4599110.6900000004</v>
          </cell>
          <cell r="D188" t="str">
            <v>Colson Group Holdings Inc.</v>
          </cell>
          <cell r="E188">
            <v>530</v>
          </cell>
          <cell r="F188">
            <v>0</v>
          </cell>
          <cell r="G188">
            <v>0</v>
          </cell>
          <cell r="H188">
            <v>0</v>
          </cell>
          <cell r="I188">
            <v>0</v>
          </cell>
          <cell r="K188" t="str">
            <v>Trans Union LLC</v>
          </cell>
          <cell r="L188">
            <v>185</v>
          </cell>
          <cell r="M188">
            <v>19650000</v>
          </cell>
          <cell r="N188">
            <v>0.01</v>
          </cell>
          <cell r="O188">
            <v>8727074419.3644123</v>
          </cell>
          <cell r="P188">
            <v>0</v>
          </cell>
          <cell r="Q188">
            <v>0</v>
          </cell>
        </row>
        <row r="189">
          <cell r="A189">
            <v>186</v>
          </cell>
          <cell r="B189">
            <v>84069623</v>
          </cell>
          <cell r="C189">
            <v>2032587.46</v>
          </cell>
          <cell r="D189" t="str">
            <v>Colson Group Holdings Inc.</v>
          </cell>
          <cell r="E189">
            <v>531</v>
          </cell>
          <cell r="F189">
            <v>0</v>
          </cell>
          <cell r="G189">
            <v>0</v>
          </cell>
          <cell r="H189">
            <v>0</v>
          </cell>
          <cell r="I189">
            <v>0</v>
          </cell>
          <cell r="K189" t="str">
            <v>Sinclair Television Group Inc</v>
          </cell>
          <cell r="L189">
            <v>186</v>
          </cell>
          <cell r="M189">
            <v>19612022.550000001</v>
          </cell>
          <cell r="N189">
            <v>0.01</v>
          </cell>
          <cell r="O189">
            <v>8727074419.3644123</v>
          </cell>
          <cell r="P189">
            <v>0</v>
          </cell>
          <cell r="Q189">
            <v>0</v>
          </cell>
        </row>
        <row r="190">
          <cell r="A190">
            <v>187</v>
          </cell>
          <cell r="B190">
            <v>84069613</v>
          </cell>
          <cell r="C190">
            <v>1130050.3999999999</v>
          </cell>
          <cell r="D190" t="str">
            <v>Colson Group Holdings Inc.</v>
          </cell>
          <cell r="E190">
            <v>532</v>
          </cell>
          <cell r="F190">
            <v>0</v>
          </cell>
          <cell r="G190">
            <v>0</v>
          </cell>
          <cell r="H190">
            <v>0</v>
          </cell>
          <cell r="I190">
            <v>0</v>
          </cell>
          <cell r="K190" t="str">
            <v>KAR Auction Services Inc</v>
          </cell>
          <cell r="L190">
            <v>187</v>
          </cell>
          <cell r="M190">
            <v>19607222.329999998</v>
          </cell>
          <cell r="N190">
            <v>0.01</v>
          </cell>
          <cell r="O190">
            <v>8727074419.3644123</v>
          </cell>
          <cell r="P190">
            <v>0</v>
          </cell>
          <cell r="Q190">
            <v>0</v>
          </cell>
        </row>
        <row r="191">
          <cell r="A191">
            <v>188</v>
          </cell>
          <cell r="B191">
            <v>84069614</v>
          </cell>
          <cell r="C191">
            <v>1054348.74</v>
          </cell>
          <cell r="D191" t="str">
            <v>Colson Group Holdings Inc.</v>
          </cell>
          <cell r="E191">
            <v>533</v>
          </cell>
          <cell r="F191">
            <v>0</v>
          </cell>
          <cell r="G191">
            <v>0</v>
          </cell>
          <cell r="H191">
            <v>0</v>
          </cell>
          <cell r="I191">
            <v>0</v>
          </cell>
          <cell r="K191" t="str">
            <v>CTI Foods Holding Co. LLC</v>
          </cell>
          <cell r="L191">
            <v>188</v>
          </cell>
          <cell r="M191">
            <v>19550000</v>
          </cell>
          <cell r="N191">
            <v>0.01</v>
          </cell>
          <cell r="O191">
            <v>8727074419.3644123</v>
          </cell>
          <cell r="P191">
            <v>0</v>
          </cell>
          <cell r="Q191">
            <v>0</v>
          </cell>
        </row>
        <row r="192">
          <cell r="A192">
            <v>189</v>
          </cell>
          <cell r="B192">
            <v>84069622</v>
          </cell>
          <cell r="C192">
            <v>2178526.12</v>
          </cell>
          <cell r="D192" t="str">
            <v>Colson Group Holdings Inc.</v>
          </cell>
          <cell r="E192">
            <v>534</v>
          </cell>
          <cell r="F192">
            <v>0</v>
          </cell>
          <cell r="G192">
            <v>0</v>
          </cell>
          <cell r="H192">
            <v>0</v>
          </cell>
          <cell r="I192">
            <v>0</v>
          </cell>
          <cell r="K192" t="str">
            <v>Watchfire Enterprises Inc</v>
          </cell>
          <cell r="L192">
            <v>189</v>
          </cell>
          <cell r="M192">
            <v>19550000</v>
          </cell>
          <cell r="N192">
            <v>0.01</v>
          </cell>
          <cell r="O192">
            <v>8727074419.3644123</v>
          </cell>
          <cell r="P192">
            <v>0</v>
          </cell>
          <cell r="Q192">
            <v>0</v>
          </cell>
        </row>
        <row r="193">
          <cell r="A193">
            <v>190</v>
          </cell>
          <cell r="B193">
            <v>84069709</v>
          </cell>
          <cell r="C193">
            <v>1284944.04</v>
          </cell>
          <cell r="D193" t="str">
            <v>Colson Group Holdings Inc.</v>
          </cell>
          <cell r="E193">
            <v>535</v>
          </cell>
          <cell r="F193">
            <v>0</v>
          </cell>
          <cell r="G193">
            <v>0</v>
          </cell>
          <cell r="H193">
            <v>0</v>
          </cell>
          <cell r="I193">
            <v>0</v>
          </cell>
          <cell r="K193" t="str">
            <v>Thermal Solutions Holdings Inc</v>
          </cell>
          <cell r="L193">
            <v>190</v>
          </cell>
          <cell r="M193">
            <v>19549685.390000001</v>
          </cell>
          <cell r="N193">
            <v>0.01</v>
          </cell>
          <cell r="O193">
            <v>8727074419.3644123</v>
          </cell>
          <cell r="P193">
            <v>0</v>
          </cell>
          <cell r="Q193">
            <v>0</v>
          </cell>
        </row>
        <row r="194">
          <cell r="A194">
            <v>191</v>
          </cell>
          <cell r="B194">
            <v>84069712</v>
          </cell>
          <cell r="C194">
            <v>2477132.11</v>
          </cell>
          <cell r="D194" t="str">
            <v>Colson Group Holdings Inc.</v>
          </cell>
          <cell r="E194">
            <v>536</v>
          </cell>
          <cell r="F194">
            <v>0</v>
          </cell>
          <cell r="G194">
            <v>0</v>
          </cell>
          <cell r="H194">
            <v>0</v>
          </cell>
          <cell r="I194">
            <v>0</v>
          </cell>
          <cell r="K194" t="str">
            <v>Automotive Remarketing Group Inc.</v>
          </cell>
          <cell r="L194">
            <v>191</v>
          </cell>
          <cell r="M194">
            <v>19535795.449999999</v>
          </cell>
          <cell r="N194">
            <v>0.01</v>
          </cell>
          <cell r="O194">
            <v>8727074419.3644123</v>
          </cell>
          <cell r="P194">
            <v>0</v>
          </cell>
          <cell r="Q194">
            <v>0</v>
          </cell>
        </row>
        <row r="195">
          <cell r="A195">
            <v>192</v>
          </cell>
          <cell r="B195">
            <v>84069708</v>
          </cell>
          <cell r="C195">
            <v>569505.78</v>
          </cell>
          <cell r="D195" t="str">
            <v>Colson Group Holdings Inc.</v>
          </cell>
          <cell r="E195">
            <v>537</v>
          </cell>
          <cell r="F195">
            <v>0</v>
          </cell>
          <cell r="G195">
            <v>0</v>
          </cell>
          <cell r="H195">
            <v>0</v>
          </cell>
          <cell r="I195">
            <v>0</v>
          </cell>
          <cell r="K195" t="str">
            <v>CSM Bakery Supplies LLC</v>
          </cell>
          <cell r="L195">
            <v>192</v>
          </cell>
          <cell r="M195">
            <v>19500554.100000001</v>
          </cell>
          <cell r="N195">
            <v>0.01</v>
          </cell>
          <cell r="O195">
            <v>8727074419.3644123</v>
          </cell>
          <cell r="P195">
            <v>0</v>
          </cell>
          <cell r="Q195">
            <v>0</v>
          </cell>
        </row>
        <row r="196">
          <cell r="A196">
            <v>193</v>
          </cell>
          <cell r="B196">
            <v>84069711</v>
          </cell>
          <cell r="C196">
            <v>1097900.78</v>
          </cell>
          <cell r="D196" t="str">
            <v>Colson Group Holdings Inc.</v>
          </cell>
          <cell r="E196">
            <v>538</v>
          </cell>
          <cell r="F196">
            <v>0</v>
          </cell>
          <cell r="G196">
            <v>0</v>
          </cell>
          <cell r="H196">
            <v>0</v>
          </cell>
          <cell r="I196">
            <v>0</v>
          </cell>
          <cell r="K196" t="str">
            <v>U. S. Silica Company</v>
          </cell>
          <cell r="L196">
            <v>193</v>
          </cell>
          <cell r="M196">
            <v>19500000</v>
          </cell>
          <cell r="N196">
            <v>0.01</v>
          </cell>
          <cell r="O196">
            <v>8727074419.3644123</v>
          </cell>
          <cell r="P196">
            <v>0</v>
          </cell>
          <cell r="Q196">
            <v>0</v>
          </cell>
        </row>
        <row r="197">
          <cell r="A197">
            <v>194</v>
          </cell>
          <cell r="B197">
            <v>84069707</v>
          </cell>
          <cell r="C197">
            <v>607035.87</v>
          </cell>
          <cell r="D197" t="str">
            <v>Colson Group Holdings Inc.</v>
          </cell>
          <cell r="E197">
            <v>539</v>
          </cell>
          <cell r="F197">
            <v>0</v>
          </cell>
          <cell r="G197">
            <v>0</v>
          </cell>
          <cell r="H197">
            <v>0</v>
          </cell>
          <cell r="I197">
            <v>0</v>
          </cell>
          <cell r="K197" t="str">
            <v>Interconnect Holding Company</v>
          </cell>
          <cell r="L197">
            <v>194</v>
          </cell>
          <cell r="M197">
            <v>19479857.32</v>
          </cell>
          <cell r="N197">
            <v>0.01</v>
          </cell>
          <cell r="O197">
            <v>8727074419.3644123</v>
          </cell>
          <cell r="P197">
            <v>0</v>
          </cell>
          <cell r="Q197">
            <v>0</v>
          </cell>
        </row>
        <row r="198">
          <cell r="A198">
            <v>195</v>
          </cell>
          <cell r="B198">
            <v>84069710</v>
          </cell>
          <cell r="C198">
            <v>1170251.78</v>
          </cell>
          <cell r="D198" t="str">
            <v>Colson Group Holdings Inc.</v>
          </cell>
          <cell r="E198">
            <v>170</v>
          </cell>
          <cell r="F198" t="str">
            <v>Colson Group Holdings Inc.</v>
          </cell>
          <cell r="G198">
            <v>20587055.710000005</v>
          </cell>
          <cell r="H198">
            <v>0</v>
          </cell>
          <cell r="I198">
            <v>0</v>
          </cell>
          <cell r="K198" t="str">
            <v>Southern Graphics Inc</v>
          </cell>
          <cell r="L198">
            <v>195</v>
          </cell>
          <cell r="M198">
            <v>19473635.52</v>
          </cell>
          <cell r="N198">
            <v>0.01</v>
          </cell>
          <cell r="O198">
            <v>8727074419.3644123</v>
          </cell>
          <cell r="P198">
            <v>0</v>
          </cell>
          <cell r="Q198">
            <v>0</v>
          </cell>
        </row>
        <row r="199">
          <cell r="A199">
            <v>196</v>
          </cell>
          <cell r="B199">
            <v>84070133</v>
          </cell>
          <cell r="C199">
            <v>20132297.059999999</v>
          </cell>
          <cell r="D199" t="str">
            <v>Component Hardware Group Inc</v>
          </cell>
          <cell r="E199">
            <v>540</v>
          </cell>
          <cell r="F199">
            <v>0</v>
          </cell>
          <cell r="G199">
            <v>0</v>
          </cell>
          <cell r="H199">
            <v>0</v>
          </cell>
          <cell r="I199">
            <v>0</v>
          </cell>
          <cell r="K199" t="str">
            <v>Flight Buyer LLC</v>
          </cell>
          <cell r="L199">
            <v>196</v>
          </cell>
          <cell r="M199">
            <v>19431818.18</v>
          </cell>
          <cell r="N199">
            <v>0.01</v>
          </cell>
          <cell r="O199">
            <v>8727074419.3644123</v>
          </cell>
          <cell r="P199">
            <v>0</v>
          </cell>
          <cell r="Q199">
            <v>0</v>
          </cell>
        </row>
        <row r="200">
          <cell r="A200">
            <v>197</v>
          </cell>
          <cell r="B200">
            <v>84070134</v>
          </cell>
          <cell r="C200">
            <v>3889949.64</v>
          </cell>
          <cell r="D200" t="str">
            <v>Component Hardware Group Inc</v>
          </cell>
          <cell r="E200">
            <v>541</v>
          </cell>
          <cell r="F200">
            <v>0</v>
          </cell>
          <cell r="G200">
            <v>0</v>
          </cell>
          <cell r="H200">
            <v>0</v>
          </cell>
          <cell r="I200">
            <v>0</v>
          </cell>
          <cell r="K200" t="str">
            <v>Phoenix Childrens Academy Inc</v>
          </cell>
          <cell r="L200">
            <v>197</v>
          </cell>
          <cell r="M200">
            <v>19428402.43</v>
          </cell>
          <cell r="N200">
            <v>0.01</v>
          </cell>
          <cell r="O200">
            <v>8727074419.3644123</v>
          </cell>
          <cell r="P200">
            <v>0</v>
          </cell>
          <cell r="Q200">
            <v>0</v>
          </cell>
        </row>
        <row r="201">
          <cell r="A201">
            <v>198</v>
          </cell>
          <cell r="B201">
            <v>84070135</v>
          </cell>
          <cell r="C201">
            <v>5062921.91</v>
          </cell>
          <cell r="D201" t="str">
            <v>Component Hardware Group Inc</v>
          </cell>
          <cell r="E201">
            <v>542</v>
          </cell>
          <cell r="F201">
            <v>0</v>
          </cell>
          <cell r="G201">
            <v>0</v>
          </cell>
          <cell r="H201">
            <v>0</v>
          </cell>
          <cell r="I201">
            <v>0</v>
          </cell>
          <cell r="K201" t="str">
            <v>USI Inc</v>
          </cell>
          <cell r="L201">
            <v>198</v>
          </cell>
          <cell r="M201">
            <v>19403375</v>
          </cell>
          <cell r="N201">
            <v>0.01</v>
          </cell>
          <cell r="O201">
            <v>8727074419.3644123</v>
          </cell>
          <cell r="P201">
            <v>0</v>
          </cell>
          <cell r="Q201">
            <v>0</v>
          </cell>
        </row>
        <row r="202">
          <cell r="A202">
            <v>199</v>
          </cell>
          <cell r="B202">
            <v>84070136</v>
          </cell>
          <cell r="C202">
            <v>978254.55</v>
          </cell>
          <cell r="D202" t="str">
            <v>Component Hardware Group Inc</v>
          </cell>
          <cell r="E202">
            <v>70</v>
          </cell>
          <cell r="F202" t="str">
            <v>Component Hardware Group Inc</v>
          </cell>
          <cell r="G202">
            <v>30063423.16</v>
          </cell>
          <cell r="H202">
            <v>0</v>
          </cell>
          <cell r="I202">
            <v>0</v>
          </cell>
          <cell r="K202" t="str">
            <v>Hawaiian Telecom Communications Inc</v>
          </cell>
          <cell r="L202">
            <v>199</v>
          </cell>
          <cell r="M202">
            <v>19401436.239999998</v>
          </cell>
          <cell r="N202">
            <v>0.01</v>
          </cell>
          <cell r="O202">
            <v>8727074419.3644123</v>
          </cell>
          <cell r="P202">
            <v>0</v>
          </cell>
          <cell r="Q202">
            <v>0</v>
          </cell>
        </row>
        <row r="203">
          <cell r="A203">
            <v>200</v>
          </cell>
          <cell r="B203">
            <v>84069714</v>
          </cell>
          <cell r="C203">
            <v>10314616.300000001</v>
          </cell>
          <cell r="D203" t="str">
            <v>CompuCom Systems, Inc.</v>
          </cell>
          <cell r="E203">
            <v>340</v>
          </cell>
          <cell r="F203" t="str">
            <v>CompuCom Systems, Inc.</v>
          </cell>
          <cell r="G203">
            <v>10314616.300000001</v>
          </cell>
          <cell r="H203">
            <v>0</v>
          </cell>
          <cell r="I203">
            <v>0</v>
          </cell>
          <cell r="K203" t="str">
            <v>Blackboard Inc</v>
          </cell>
          <cell r="L203">
            <v>200</v>
          </cell>
          <cell r="M203">
            <v>19394157.629999999</v>
          </cell>
          <cell r="N203">
            <v>0.01</v>
          </cell>
          <cell r="O203">
            <v>8727074419.3644123</v>
          </cell>
          <cell r="P203">
            <v>0</v>
          </cell>
          <cell r="Q203">
            <v>0</v>
          </cell>
        </row>
        <row r="204">
          <cell r="A204">
            <v>201</v>
          </cell>
          <cell r="B204">
            <v>84069715</v>
          </cell>
          <cell r="C204">
            <v>12476568.93</v>
          </cell>
          <cell r="D204" t="str">
            <v>Confie Seguros Holding II CO.</v>
          </cell>
          <cell r="E204">
            <v>306</v>
          </cell>
          <cell r="F204" t="str">
            <v>Confie Seguros Holding II CO.</v>
          </cell>
          <cell r="G204">
            <v>12476568.93</v>
          </cell>
          <cell r="H204">
            <v>0</v>
          </cell>
          <cell r="I204">
            <v>0</v>
          </cell>
          <cell r="K204" t="str">
            <v>Harmar Acquisition Corporation</v>
          </cell>
          <cell r="L204">
            <v>201</v>
          </cell>
          <cell r="M204">
            <v>19394023.640000001</v>
          </cell>
          <cell r="N204">
            <v>0.01</v>
          </cell>
          <cell r="O204">
            <v>8727074419.3644123</v>
          </cell>
          <cell r="P204">
            <v>0</v>
          </cell>
          <cell r="Q204">
            <v>0</v>
          </cell>
        </row>
        <row r="205">
          <cell r="A205">
            <v>202</v>
          </cell>
          <cell r="B205">
            <v>84069718</v>
          </cell>
          <cell r="C205">
            <v>23810897.77</v>
          </cell>
          <cell r="D205" t="str">
            <v>Conterra Ultra Broadband Holdings Inc</v>
          </cell>
          <cell r="E205">
            <v>135</v>
          </cell>
          <cell r="F205" t="str">
            <v>Conterra Ultra Broadband Holdings Inc</v>
          </cell>
          <cell r="G205">
            <v>23810897.77</v>
          </cell>
          <cell r="H205">
            <v>0</v>
          </cell>
          <cell r="I205">
            <v>0</v>
          </cell>
          <cell r="K205" t="str">
            <v>Apex Analytix LLC</v>
          </cell>
          <cell r="L205">
            <v>202</v>
          </cell>
          <cell r="M205">
            <v>19393629.809999999</v>
          </cell>
          <cell r="N205">
            <v>0.01</v>
          </cell>
          <cell r="O205">
            <v>8727074419.3644123</v>
          </cell>
          <cell r="P205">
            <v>0</v>
          </cell>
          <cell r="Q205">
            <v>0</v>
          </cell>
        </row>
        <row r="206">
          <cell r="A206">
            <v>203</v>
          </cell>
          <cell r="B206">
            <v>84069533</v>
          </cell>
          <cell r="C206">
            <v>16777527.579999998</v>
          </cell>
          <cell r="D206" t="str">
            <v>Convergint Technologies LLC</v>
          </cell>
          <cell r="E206">
            <v>543</v>
          </cell>
          <cell r="F206">
            <v>0</v>
          </cell>
          <cell r="G206">
            <v>0</v>
          </cell>
          <cell r="H206">
            <v>0</v>
          </cell>
          <cell r="I206">
            <v>0</v>
          </cell>
          <cell r="K206" t="str">
            <v>Curt Manufacturing LLC</v>
          </cell>
          <cell r="L206">
            <v>203</v>
          </cell>
          <cell r="M206">
            <v>19347656.239999998</v>
          </cell>
          <cell r="N206">
            <v>0.01</v>
          </cell>
          <cell r="O206">
            <v>8727074419.3644123</v>
          </cell>
          <cell r="P206">
            <v>0</v>
          </cell>
          <cell r="Q206">
            <v>0</v>
          </cell>
        </row>
        <row r="207">
          <cell r="A207">
            <v>204</v>
          </cell>
          <cell r="B207">
            <v>84069534</v>
          </cell>
          <cell r="C207">
            <v>6047080.4800000004</v>
          </cell>
          <cell r="D207" t="str">
            <v>Convergint Technologies LLC</v>
          </cell>
          <cell r="E207">
            <v>142</v>
          </cell>
          <cell r="F207" t="str">
            <v>Convergint Technologies LLC</v>
          </cell>
          <cell r="G207">
            <v>22824608.059999999</v>
          </cell>
          <cell r="H207">
            <v>0</v>
          </cell>
          <cell r="I207">
            <v>0</v>
          </cell>
          <cell r="K207" t="str">
            <v>Midcontinent Communications</v>
          </cell>
          <cell r="L207">
            <v>204</v>
          </cell>
          <cell r="M207">
            <v>19345835.469999999</v>
          </cell>
          <cell r="N207">
            <v>0.01</v>
          </cell>
          <cell r="O207">
            <v>8727074419.3644123</v>
          </cell>
          <cell r="P207">
            <v>0</v>
          </cell>
          <cell r="Q207">
            <v>0</v>
          </cell>
        </row>
        <row r="208">
          <cell r="A208">
            <v>205</v>
          </cell>
          <cell r="B208">
            <v>84069535</v>
          </cell>
          <cell r="C208">
            <v>2890507.23</v>
          </cell>
          <cell r="D208" t="str">
            <v>Cook &amp; Boardman Group LLC The</v>
          </cell>
          <cell r="E208">
            <v>544</v>
          </cell>
          <cell r="F208">
            <v>0</v>
          </cell>
          <cell r="G208">
            <v>0</v>
          </cell>
          <cell r="H208">
            <v>0</v>
          </cell>
          <cell r="I208">
            <v>0</v>
          </cell>
          <cell r="K208" t="str">
            <v>Regal Cinemas Corporation</v>
          </cell>
          <cell r="L208">
            <v>205</v>
          </cell>
          <cell r="M208">
            <v>19344540.75</v>
          </cell>
          <cell r="N208">
            <v>0.01</v>
          </cell>
          <cell r="O208">
            <v>8727074419.3644123</v>
          </cell>
          <cell r="P208">
            <v>0</v>
          </cell>
          <cell r="Q208">
            <v>0</v>
          </cell>
        </row>
        <row r="209">
          <cell r="A209">
            <v>206</v>
          </cell>
          <cell r="B209">
            <v>84069536</v>
          </cell>
          <cell r="C209">
            <v>14452536.25</v>
          </cell>
          <cell r="D209" t="str">
            <v>Cook &amp; Boardman Group LLC The</v>
          </cell>
          <cell r="E209">
            <v>239</v>
          </cell>
          <cell r="F209" t="str">
            <v>Cook &amp; Boardman Group LLC The</v>
          </cell>
          <cell r="G209">
            <v>17343043.48</v>
          </cell>
          <cell r="H209">
            <v>0</v>
          </cell>
          <cell r="I209">
            <v>0</v>
          </cell>
          <cell r="K209" t="str">
            <v>Clarion Brands LLC</v>
          </cell>
          <cell r="L209">
            <v>206</v>
          </cell>
          <cell r="M209">
            <v>19250000</v>
          </cell>
          <cell r="N209">
            <v>0.01</v>
          </cell>
          <cell r="O209">
            <v>8727074419.3644123</v>
          </cell>
          <cell r="P209">
            <v>0</v>
          </cell>
          <cell r="Q209">
            <v>0</v>
          </cell>
        </row>
        <row r="210">
          <cell r="A210">
            <v>207</v>
          </cell>
          <cell r="B210">
            <v>84069458</v>
          </cell>
          <cell r="C210">
            <v>14556696.43</v>
          </cell>
          <cell r="D210" t="str">
            <v>Corporate Visions Inc</v>
          </cell>
          <cell r="E210">
            <v>278</v>
          </cell>
          <cell r="F210" t="str">
            <v>Corporate Visions Inc</v>
          </cell>
          <cell r="G210">
            <v>14556696.43</v>
          </cell>
          <cell r="H210">
            <v>0</v>
          </cell>
          <cell r="I210">
            <v>0</v>
          </cell>
          <cell r="K210" t="str">
            <v>Energy Services Holdings LLC</v>
          </cell>
          <cell r="L210">
            <v>207</v>
          </cell>
          <cell r="M210">
            <v>19150000</v>
          </cell>
          <cell r="N210">
            <v>0.01</v>
          </cell>
          <cell r="O210">
            <v>8727074419.3644123</v>
          </cell>
          <cell r="P210">
            <v>0</v>
          </cell>
          <cell r="Q210">
            <v>0</v>
          </cell>
        </row>
        <row r="211">
          <cell r="A211">
            <v>208</v>
          </cell>
          <cell r="B211">
            <v>84069720</v>
          </cell>
          <cell r="C211">
            <v>17874999.969999999</v>
          </cell>
          <cell r="D211" t="str">
            <v>Cotton Patch Cafe LLC</v>
          </cell>
          <cell r="E211">
            <v>229</v>
          </cell>
          <cell r="F211" t="str">
            <v>Cotton Patch Cafe LLC</v>
          </cell>
          <cell r="G211">
            <v>17874999.969999999</v>
          </cell>
          <cell r="H211">
            <v>0</v>
          </cell>
          <cell r="I211">
            <v>0</v>
          </cell>
          <cell r="K211" t="str">
            <v>SEAWORLD PARKS &amp; ENTERTAINMENT INC (f/k/a SW Acquisitions Co Inc)</v>
          </cell>
          <cell r="L211">
            <v>208</v>
          </cell>
          <cell r="M211">
            <v>19123763.390000001</v>
          </cell>
          <cell r="N211">
            <v>0.01</v>
          </cell>
          <cell r="O211">
            <v>8727074419.3644123</v>
          </cell>
          <cell r="P211">
            <v>0</v>
          </cell>
          <cell r="Q211">
            <v>0</v>
          </cell>
        </row>
        <row r="212">
          <cell r="A212">
            <v>209</v>
          </cell>
          <cell r="B212">
            <v>84069721</v>
          </cell>
          <cell r="C212">
            <v>9875021.5800000001</v>
          </cell>
          <cell r="D212" t="str">
            <v>CPI Buyer LLC</v>
          </cell>
          <cell r="E212">
            <v>348</v>
          </cell>
          <cell r="F212" t="str">
            <v>CPI Buyer LLC</v>
          </cell>
          <cell r="G212">
            <v>9875021.5800000001</v>
          </cell>
          <cell r="H212">
            <v>0</v>
          </cell>
          <cell r="I212">
            <v>0</v>
          </cell>
          <cell r="K212" t="str">
            <v>CUSTOM WINDOW SYSTEMS INC</v>
          </cell>
          <cell r="L212">
            <v>209</v>
          </cell>
          <cell r="M212">
            <v>19039300.710000001</v>
          </cell>
          <cell r="N212">
            <v>0.01</v>
          </cell>
          <cell r="O212">
            <v>8727074419.3644123</v>
          </cell>
          <cell r="P212">
            <v>0</v>
          </cell>
          <cell r="Q212">
            <v>0</v>
          </cell>
        </row>
        <row r="213">
          <cell r="A213">
            <v>210</v>
          </cell>
          <cell r="B213">
            <v>84070229</v>
          </cell>
          <cell r="C213">
            <v>3950000</v>
          </cell>
          <cell r="D213" t="str">
            <v>CRCI HOLDINGS INC</v>
          </cell>
          <cell r="E213">
            <v>545</v>
          </cell>
          <cell r="F213">
            <v>0</v>
          </cell>
          <cell r="G213">
            <v>0</v>
          </cell>
          <cell r="H213">
            <v>0</v>
          </cell>
          <cell r="I213">
            <v>0</v>
          </cell>
          <cell r="K213" t="str">
            <v>VPC PIZZA OPERATING CORP</v>
          </cell>
          <cell r="L213">
            <v>210</v>
          </cell>
          <cell r="M213">
            <v>18889062.5</v>
          </cell>
          <cell r="N213">
            <v>0.01</v>
          </cell>
          <cell r="O213">
            <v>8727074419.3644123</v>
          </cell>
          <cell r="P213">
            <v>0</v>
          </cell>
          <cell r="Q213">
            <v>0</v>
          </cell>
        </row>
        <row r="214">
          <cell r="A214">
            <v>211</v>
          </cell>
          <cell r="B214">
            <v>84069726</v>
          </cell>
          <cell r="C214">
            <v>16617500</v>
          </cell>
          <cell r="D214" t="str">
            <v>CRCI HOLDINGS INC</v>
          </cell>
          <cell r="E214">
            <v>171</v>
          </cell>
          <cell r="F214" t="str">
            <v>CRCI HOLDINGS INC</v>
          </cell>
          <cell r="G214">
            <v>20567500</v>
          </cell>
          <cell r="H214">
            <v>0</v>
          </cell>
          <cell r="I214">
            <v>0</v>
          </cell>
          <cell r="K214" t="str">
            <v>Ross Education Holdings LLC</v>
          </cell>
          <cell r="L214">
            <v>211</v>
          </cell>
          <cell r="M214">
            <v>18786466.690000001</v>
          </cell>
          <cell r="N214">
            <v>0.01</v>
          </cell>
          <cell r="O214">
            <v>8727074419.3644123</v>
          </cell>
          <cell r="P214">
            <v>0</v>
          </cell>
          <cell r="Q214">
            <v>0</v>
          </cell>
        </row>
        <row r="215">
          <cell r="A215">
            <v>212</v>
          </cell>
          <cell r="B215">
            <v>84069731</v>
          </cell>
          <cell r="C215">
            <v>299802.13</v>
          </cell>
          <cell r="D215" t="str">
            <v>Credit Infonet, Inc.</v>
          </cell>
          <cell r="E215">
            <v>546</v>
          </cell>
          <cell r="F215">
            <v>0</v>
          </cell>
          <cell r="G215">
            <v>0</v>
          </cell>
          <cell r="H215">
            <v>0</v>
          </cell>
          <cell r="I215">
            <v>0</v>
          </cell>
          <cell r="K215" t="str">
            <v>RGIS Services LLC</v>
          </cell>
          <cell r="L215">
            <v>212</v>
          </cell>
          <cell r="M215">
            <v>18755532.010000002</v>
          </cell>
          <cell r="N215">
            <v>0.01</v>
          </cell>
          <cell r="O215">
            <v>8727074419.3644123</v>
          </cell>
          <cell r="P215">
            <v>0</v>
          </cell>
          <cell r="Q215">
            <v>0</v>
          </cell>
        </row>
        <row r="216">
          <cell r="A216">
            <v>213</v>
          </cell>
          <cell r="B216">
            <v>84069727</v>
          </cell>
          <cell r="C216">
            <v>2676658.1800000002</v>
          </cell>
          <cell r="D216" t="str">
            <v>Credit Infonet, Inc.</v>
          </cell>
          <cell r="E216">
            <v>547</v>
          </cell>
          <cell r="F216">
            <v>0</v>
          </cell>
          <cell r="G216">
            <v>0</v>
          </cell>
          <cell r="H216">
            <v>0</v>
          </cell>
          <cell r="I216">
            <v>0</v>
          </cell>
          <cell r="K216" t="str">
            <v>Quadion LLc</v>
          </cell>
          <cell r="L216">
            <v>213</v>
          </cell>
          <cell r="M216">
            <v>18694710.82</v>
          </cell>
          <cell r="N216">
            <v>0.01</v>
          </cell>
          <cell r="O216">
            <v>8727074419.3644123</v>
          </cell>
          <cell r="P216">
            <v>0</v>
          </cell>
          <cell r="Q216">
            <v>0</v>
          </cell>
        </row>
        <row r="217">
          <cell r="A217">
            <v>214</v>
          </cell>
          <cell r="B217">
            <v>84069730</v>
          </cell>
          <cell r="C217">
            <v>2718103.45</v>
          </cell>
          <cell r="D217" t="str">
            <v>Credit Infonet, Inc.</v>
          </cell>
          <cell r="E217">
            <v>548</v>
          </cell>
          <cell r="F217">
            <v>0</v>
          </cell>
          <cell r="G217">
            <v>0</v>
          </cell>
          <cell r="H217">
            <v>0</v>
          </cell>
          <cell r="I217">
            <v>0</v>
          </cell>
          <cell r="K217" t="str">
            <v>Get Enterprises LLC</v>
          </cell>
          <cell r="L217">
            <v>214</v>
          </cell>
          <cell r="M217">
            <v>18649800.850000001</v>
          </cell>
          <cell r="N217">
            <v>0.01</v>
          </cell>
          <cell r="O217">
            <v>8727074419.3644123</v>
          </cell>
          <cell r="P217">
            <v>0</v>
          </cell>
          <cell r="Q217">
            <v>0</v>
          </cell>
        </row>
        <row r="218">
          <cell r="A218">
            <v>215</v>
          </cell>
          <cell r="B218">
            <v>84069728</v>
          </cell>
          <cell r="C218">
            <v>2159416.7999999998</v>
          </cell>
          <cell r="D218" t="str">
            <v>Credit Infonet, Inc.</v>
          </cell>
          <cell r="E218">
            <v>549</v>
          </cell>
          <cell r="F218">
            <v>0</v>
          </cell>
          <cell r="G218">
            <v>0</v>
          </cell>
          <cell r="H218">
            <v>0</v>
          </cell>
          <cell r="I218">
            <v>0</v>
          </cell>
          <cell r="K218" t="str">
            <v>Verint Systems Inc</v>
          </cell>
          <cell r="L218">
            <v>215</v>
          </cell>
          <cell r="M218">
            <v>18628082.629999999</v>
          </cell>
          <cell r="N218">
            <v>0.01</v>
          </cell>
          <cell r="O218">
            <v>8727074419.3644123</v>
          </cell>
          <cell r="P218">
            <v>0</v>
          </cell>
          <cell r="Q218">
            <v>0</v>
          </cell>
        </row>
        <row r="219">
          <cell r="A219">
            <v>216</v>
          </cell>
          <cell r="B219">
            <v>84069729</v>
          </cell>
          <cell r="C219">
            <v>2200862.0699999998</v>
          </cell>
          <cell r="D219" t="str">
            <v>Credit Infonet, Inc.</v>
          </cell>
          <cell r="E219">
            <v>344</v>
          </cell>
          <cell r="F219" t="str">
            <v>Credit Infonet, Inc.</v>
          </cell>
          <cell r="G219">
            <v>10054842.629999999</v>
          </cell>
          <cell r="H219">
            <v>0</v>
          </cell>
          <cell r="I219">
            <v>0</v>
          </cell>
          <cell r="K219" t="str">
            <v>Certified Power Inc</v>
          </cell>
          <cell r="L219">
            <v>216</v>
          </cell>
          <cell r="M219">
            <v>18626720.149999999</v>
          </cell>
          <cell r="N219">
            <v>0.01</v>
          </cell>
          <cell r="O219">
            <v>8727074419.3644123</v>
          </cell>
          <cell r="P219">
            <v>0</v>
          </cell>
          <cell r="Q219">
            <v>0</v>
          </cell>
        </row>
        <row r="220">
          <cell r="A220">
            <v>217</v>
          </cell>
          <cell r="B220">
            <v>84069538</v>
          </cell>
          <cell r="C220">
            <v>6275327.7999999998</v>
          </cell>
          <cell r="D220" t="str">
            <v>Crisis Prevention Institute Inc</v>
          </cell>
          <cell r="E220">
            <v>550</v>
          </cell>
          <cell r="F220">
            <v>0</v>
          </cell>
          <cell r="G220">
            <v>0</v>
          </cell>
          <cell r="H220">
            <v>0</v>
          </cell>
          <cell r="I220">
            <v>0</v>
          </cell>
          <cell r="K220" t="str">
            <v>Lindstrom LLC</v>
          </cell>
          <cell r="L220">
            <v>217</v>
          </cell>
          <cell r="M220">
            <v>18515234.780000001</v>
          </cell>
          <cell r="N220">
            <v>0.01</v>
          </cell>
          <cell r="O220">
            <v>8727074419.3644123</v>
          </cell>
          <cell r="P220">
            <v>0</v>
          </cell>
          <cell r="Q220">
            <v>0</v>
          </cell>
        </row>
        <row r="221">
          <cell r="A221">
            <v>218</v>
          </cell>
          <cell r="B221">
            <v>84069539</v>
          </cell>
          <cell r="C221">
            <v>26049178.73</v>
          </cell>
          <cell r="D221" t="str">
            <v>Crisis Prevention Institute Inc</v>
          </cell>
          <cell r="E221">
            <v>551</v>
          </cell>
          <cell r="F221">
            <v>0</v>
          </cell>
          <cell r="G221">
            <v>0</v>
          </cell>
          <cell r="H221">
            <v>0</v>
          </cell>
          <cell r="I221">
            <v>0</v>
          </cell>
          <cell r="K221" t="str">
            <v>Transdigm Inc</v>
          </cell>
          <cell r="L221">
            <v>218</v>
          </cell>
          <cell r="M221">
            <v>18464899.579999998</v>
          </cell>
          <cell r="N221">
            <v>0.01</v>
          </cell>
          <cell r="O221">
            <v>8727074419.3644123</v>
          </cell>
          <cell r="P221">
            <v>0</v>
          </cell>
          <cell r="Q221">
            <v>0</v>
          </cell>
        </row>
        <row r="222">
          <cell r="A222">
            <v>219</v>
          </cell>
          <cell r="B222">
            <v>84069537</v>
          </cell>
          <cell r="C222">
            <v>455275.37</v>
          </cell>
          <cell r="D222" t="str">
            <v>Crisis Prevention Institute Inc</v>
          </cell>
          <cell r="E222">
            <v>59</v>
          </cell>
          <cell r="F222" t="str">
            <v>Crisis Prevention Institute Inc</v>
          </cell>
          <cell r="G222">
            <v>32779781.900000002</v>
          </cell>
          <cell r="H222">
            <v>0</v>
          </cell>
          <cell r="I222">
            <v>0</v>
          </cell>
          <cell r="K222" t="str">
            <v>Blue Ribbon LLC</v>
          </cell>
          <cell r="L222">
            <v>219</v>
          </cell>
          <cell r="M222">
            <v>18227848.100000001</v>
          </cell>
          <cell r="N222">
            <v>0.01</v>
          </cell>
          <cell r="O222">
            <v>8727074419.3644123</v>
          </cell>
          <cell r="P222">
            <v>0</v>
          </cell>
          <cell r="Q222">
            <v>0</v>
          </cell>
        </row>
        <row r="223">
          <cell r="A223">
            <v>220</v>
          </cell>
          <cell r="B223">
            <v>84069732</v>
          </cell>
          <cell r="C223">
            <v>14963398.16</v>
          </cell>
          <cell r="D223" t="str">
            <v>Cross MediaWorks Inc</v>
          </cell>
          <cell r="E223">
            <v>272</v>
          </cell>
          <cell r="F223" t="str">
            <v>Cross MediaWorks Inc</v>
          </cell>
          <cell r="G223">
            <v>14963398.16</v>
          </cell>
          <cell r="H223">
            <v>0</v>
          </cell>
          <cell r="I223">
            <v>0</v>
          </cell>
          <cell r="K223" t="str">
            <v>Reliable Parts Holding LLC</v>
          </cell>
          <cell r="L223">
            <v>220</v>
          </cell>
          <cell r="M223">
            <v>18224708.510000002</v>
          </cell>
          <cell r="N223">
            <v>0.01</v>
          </cell>
          <cell r="O223">
            <v>8727074419.3644123</v>
          </cell>
          <cell r="P223">
            <v>0</v>
          </cell>
          <cell r="Q223">
            <v>0</v>
          </cell>
        </row>
        <row r="224">
          <cell r="A224">
            <v>221</v>
          </cell>
          <cell r="B224">
            <v>84069733</v>
          </cell>
          <cell r="C224">
            <v>4744691.7</v>
          </cell>
          <cell r="D224" t="str">
            <v>Crossmark Holdings Inc</v>
          </cell>
          <cell r="E224">
            <v>416</v>
          </cell>
          <cell r="F224" t="str">
            <v>Crossmark Holdings Inc</v>
          </cell>
          <cell r="G224">
            <v>4744691.7</v>
          </cell>
          <cell r="H224">
            <v>0</v>
          </cell>
          <cell r="I224">
            <v>0</v>
          </cell>
          <cell r="K224" t="str">
            <v>Garda World Security Corp</v>
          </cell>
          <cell r="L224">
            <v>221</v>
          </cell>
          <cell r="M224">
            <v>18209049.600000001</v>
          </cell>
          <cell r="N224">
            <v>0.01</v>
          </cell>
          <cell r="O224">
            <v>8727074419.3644123</v>
          </cell>
          <cell r="P224">
            <v>0</v>
          </cell>
          <cell r="Q224">
            <v>0</v>
          </cell>
        </row>
        <row r="225">
          <cell r="A225">
            <v>222</v>
          </cell>
          <cell r="B225">
            <v>84069719</v>
          </cell>
          <cell r="C225">
            <v>9850000</v>
          </cell>
          <cell r="D225" t="str">
            <v>CS Intermediate Holdco 2 LLC</v>
          </cell>
          <cell r="E225">
            <v>349</v>
          </cell>
          <cell r="F225" t="str">
            <v>CS Intermediate Holdco 2 LLC</v>
          </cell>
          <cell r="G225">
            <v>9850000</v>
          </cell>
          <cell r="H225">
            <v>0</v>
          </cell>
          <cell r="I225">
            <v>0</v>
          </cell>
          <cell r="K225" t="str">
            <v>Wesco Aircraft Hardware Corp.</v>
          </cell>
          <cell r="L225">
            <v>222</v>
          </cell>
          <cell r="M225">
            <v>18116666.670000002</v>
          </cell>
          <cell r="N225">
            <v>0.01</v>
          </cell>
          <cell r="O225">
            <v>8727074419.3644123</v>
          </cell>
          <cell r="P225">
            <v>0</v>
          </cell>
          <cell r="Q225">
            <v>0</v>
          </cell>
        </row>
        <row r="226">
          <cell r="A226">
            <v>223</v>
          </cell>
          <cell r="B226">
            <v>84069459</v>
          </cell>
          <cell r="C226">
            <v>9434523.8100000005</v>
          </cell>
          <cell r="D226" t="str">
            <v>CSDVRS LLC</v>
          </cell>
          <cell r="E226">
            <v>552</v>
          </cell>
          <cell r="F226">
            <v>0</v>
          </cell>
          <cell r="G226">
            <v>0</v>
          </cell>
          <cell r="H226">
            <v>0</v>
          </cell>
          <cell r="I226">
            <v>0</v>
          </cell>
          <cell r="K226" t="str">
            <v>Atkins Nutritionals, Inc.</v>
          </cell>
          <cell r="L226">
            <v>223</v>
          </cell>
          <cell r="M226">
            <v>18043360.75</v>
          </cell>
          <cell r="N226">
            <v>0.01</v>
          </cell>
          <cell r="O226">
            <v>8727074419.3644123</v>
          </cell>
          <cell r="P226">
            <v>0</v>
          </cell>
          <cell r="Q226">
            <v>0</v>
          </cell>
        </row>
        <row r="227">
          <cell r="A227">
            <v>224</v>
          </cell>
          <cell r="B227">
            <v>84069460</v>
          </cell>
          <cell r="C227">
            <v>18991860.52</v>
          </cell>
          <cell r="D227" t="str">
            <v>CSDVRS LLC</v>
          </cell>
          <cell r="E227">
            <v>85</v>
          </cell>
          <cell r="F227" t="str">
            <v>CSDVRS LLC</v>
          </cell>
          <cell r="G227">
            <v>28426384.329999998</v>
          </cell>
          <cell r="H227">
            <v>0</v>
          </cell>
          <cell r="I227">
            <v>0</v>
          </cell>
          <cell r="K227" t="str">
            <v>Penton Business Media Inc</v>
          </cell>
          <cell r="L227">
            <v>224</v>
          </cell>
          <cell r="M227">
            <v>18014472.510000002</v>
          </cell>
          <cell r="N227">
            <v>0.01</v>
          </cell>
          <cell r="O227">
            <v>8727074419.3644123</v>
          </cell>
          <cell r="P227">
            <v>0</v>
          </cell>
          <cell r="Q227">
            <v>0</v>
          </cell>
        </row>
        <row r="228">
          <cell r="A228">
            <v>225</v>
          </cell>
          <cell r="B228">
            <v>84069540</v>
          </cell>
          <cell r="C228">
            <v>19500554.100000001</v>
          </cell>
          <cell r="D228" t="str">
            <v>CSM Bakery Supplies LLC</v>
          </cell>
          <cell r="E228">
            <v>192</v>
          </cell>
          <cell r="F228" t="str">
            <v>CSM Bakery Supplies LLC</v>
          </cell>
          <cell r="G228">
            <v>19500554.100000001</v>
          </cell>
          <cell r="H228">
            <v>0</v>
          </cell>
          <cell r="I228">
            <v>0</v>
          </cell>
          <cell r="K228" t="str">
            <v>GTT COMMUNICATIONS INC</v>
          </cell>
          <cell r="L228">
            <v>225</v>
          </cell>
          <cell r="M228">
            <v>18000000</v>
          </cell>
          <cell r="N228">
            <v>0.01</v>
          </cell>
          <cell r="O228">
            <v>8727074419.3644123</v>
          </cell>
          <cell r="P228">
            <v>0</v>
          </cell>
          <cell r="Q228">
            <v>0</v>
          </cell>
        </row>
        <row r="229">
          <cell r="A229">
            <v>226</v>
          </cell>
          <cell r="B229">
            <v>84069735</v>
          </cell>
          <cell r="C229">
            <v>19550000</v>
          </cell>
          <cell r="D229" t="str">
            <v>CTI Foods Holding Co. LLC</v>
          </cell>
          <cell r="E229">
            <v>188</v>
          </cell>
          <cell r="F229" t="str">
            <v>CTI Foods Holding Co. LLC</v>
          </cell>
          <cell r="G229">
            <v>19550000</v>
          </cell>
          <cell r="H229">
            <v>0</v>
          </cell>
          <cell r="I229">
            <v>0</v>
          </cell>
          <cell r="K229" t="str">
            <v>Marine Acquisition Corp</v>
          </cell>
          <cell r="L229">
            <v>226</v>
          </cell>
          <cell r="M229">
            <v>17982142.859999999</v>
          </cell>
          <cell r="N229">
            <v>0.01</v>
          </cell>
          <cell r="O229">
            <v>8727074419.3644123</v>
          </cell>
          <cell r="P229">
            <v>0</v>
          </cell>
          <cell r="Q229">
            <v>0</v>
          </cell>
        </row>
        <row r="230">
          <cell r="A230">
            <v>227</v>
          </cell>
          <cell r="B230">
            <v>84069734</v>
          </cell>
          <cell r="C230">
            <v>14102777.779999999</v>
          </cell>
          <cell r="D230" t="str">
            <v>Cumulus Media Holdings Inc</v>
          </cell>
          <cell r="E230">
            <v>288</v>
          </cell>
          <cell r="F230" t="str">
            <v>Cumulus Media Holdings Inc</v>
          </cell>
          <cell r="G230">
            <v>14102777.779999999</v>
          </cell>
          <cell r="H230">
            <v>0</v>
          </cell>
          <cell r="I230">
            <v>0</v>
          </cell>
          <cell r="K230" t="str">
            <v>Accenthealth LLC</v>
          </cell>
          <cell r="L230">
            <v>227</v>
          </cell>
          <cell r="M230">
            <v>17921625.789999999</v>
          </cell>
          <cell r="N230">
            <v>0.01</v>
          </cell>
          <cell r="O230">
            <v>8727074419.3644123</v>
          </cell>
          <cell r="P230">
            <v>0</v>
          </cell>
          <cell r="Q230">
            <v>0</v>
          </cell>
        </row>
        <row r="231">
          <cell r="A231">
            <v>228</v>
          </cell>
          <cell r="B231">
            <v>84069472</v>
          </cell>
          <cell r="C231">
            <v>1706250</v>
          </cell>
          <cell r="D231" t="str">
            <v>Curt Manufacturing LLC</v>
          </cell>
          <cell r="E231">
            <v>553</v>
          </cell>
          <cell r="F231">
            <v>0</v>
          </cell>
          <cell r="G231">
            <v>0</v>
          </cell>
          <cell r="H231">
            <v>0</v>
          </cell>
          <cell r="I231">
            <v>0</v>
          </cell>
          <cell r="K231" t="str">
            <v>SuperMedia Inc.</v>
          </cell>
          <cell r="L231">
            <v>228</v>
          </cell>
          <cell r="M231">
            <v>17916565.129999999</v>
          </cell>
          <cell r="N231">
            <v>0.01</v>
          </cell>
          <cell r="O231">
            <v>8727074419.3644123</v>
          </cell>
          <cell r="P231">
            <v>0</v>
          </cell>
          <cell r="Q231">
            <v>0</v>
          </cell>
        </row>
        <row r="232">
          <cell r="A232">
            <v>229</v>
          </cell>
          <cell r="B232">
            <v>84069471</v>
          </cell>
          <cell r="C232">
            <v>17641406.239999998</v>
          </cell>
          <cell r="D232" t="str">
            <v>Curt Manufacturing LLC</v>
          </cell>
          <cell r="E232">
            <v>203</v>
          </cell>
          <cell r="F232" t="str">
            <v>Curt Manufacturing LLC</v>
          </cell>
          <cell r="G232">
            <v>19347656.239999998</v>
          </cell>
          <cell r="H232">
            <v>0</v>
          </cell>
          <cell r="I232">
            <v>0</v>
          </cell>
          <cell r="K232" t="str">
            <v>Cotton Patch Cafe LLC</v>
          </cell>
          <cell r="L232">
            <v>229</v>
          </cell>
          <cell r="M232">
            <v>17874999.969999999</v>
          </cell>
          <cell r="N232">
            <v>0.01</v>
          </cell>
          <cell r="O232">
            <v>8727074419.3644123</v>
          </cell>
          <cell r="P232">
            <v>0</v>
          </cell>
          <cell r="Q232">
            <v>0</v>
          </cell>
        </row>
        <row r="233">
          <cell r="A233">
            <v>230</v>
          </cell>
          <cell r="B233">
            <v>84069542</v>
          </cell>
          <cell r="C233">
            <v>5920548.1699999999</v>
          </cell>
          <cell r="D233" t="str">
            <v>CUSTOM WINDOW SYSTEMS INC</v>
          </cell>
          <cell r="E233">
            <v>554</v>
          </cell>
          <cell r="F233">
            <v>0</v>
          </cell>
          <cell r="G233">
            <v>0</v>
          </cell>
          <cell r="H233">
            <v>0</v>
          </cell>
          <cell r="I233">
            <v>0</v>
          </cell>
          <cell r="K233" t="str">
            <v>Hilex Poly Co LLC</v>
          </cell>
          <cell r="L233">
            <v>230</v>
          </cell>
          <cell r="M233">
            <v>17819999.920000002</v>
          </cell>
          <cell r="N233">
            <v>0.01</v>
          </cell>
          <cell r="O233">
            <v>8727074419.3644123</v>
          </cell>
          <cell r="P233">
            <v>0</v>
          </cell>
          <cell r="Q233">
            <v>0</v>
          </cell>
        </row>
        <row r="234">
          <cell r="A234">
            <v>231</v>
          </cell>
          <cell r="B234">
            <v>84069541</v>
          </cell>
          <cell r="C234">
            <v>13118752.539999999</v>
          </cell>
          <cell r="D234" t="str">
            <v>CUSTOM WINDOW SYSTEMS INC</v>
          </cell>
          <cell r="E234">
            <v>209</v>
          </cell>
          <cell r="F234" t="str">
            <v>CUSTOM WINDOW SYSTEMS INC</v>
          </cell>
          <cell r="G234">
            <v>19039300.710000001</v>
          </cell>
          <cell r="H234">
            <v>0</v>
          </cell>
          <cell r="I234">
            <v>0</v>
          </cell>
          <cell r="K234" t="str">
            <v>Gray Television Inc</v>
          </cell>
          <cell r="L234">
            <v>231</v>
          </cell>
          <cell r="M234">
            <v>17806000</v>
          </cell>
          <cell r="N234">
            <v>0.01</v>
          </cell>
          <cell r="O234">
            <v>8727074419.3644123</v>
          </cell>
          <cell r="P234">
            <v>0</v>
          </cell>
          <cell r="Q234">
            <v>0</v>
          </cell>
        </row>
        <row r="235">
          <cell r="A235">
            <v>232</v>
          </cell>
          <cell r="B235">
            <v>84069942</v>
          </cell>
          <cell r="C235">
            <v>21621621.620000001</v>
          </cell>
          <cell r="D235" t="str">
            <v>CVR Management LLC</v>
          </cell>
          <cell r="E235">
            <v>156</v>
          </cell>
          <cell r="F235" t="str">
            <v>CVR Management LLC</v>
          </cell>
          <cell r="G235">
            <v>21621621.620000001</v>
          </cell>
          <cell r="H235">
            <v>0</v>
          </cell>
          <cell r="I235">
            <v>0</v>
          </cell>
          <cell r="K235" t="str">
            <v>High Liner Foods Inc</v>
          </cell>
          <cell r="L235">
            <v>232</v>
          </cell>
          <cell r="M235">
            <v>17685000</v>
          </cell>
          <cell r="N235">
            <v>0.01</v>
          </cell>
          <cell r="O235">
            <v>8727074419.3644123</v>
          </cell>
          <cell r="P235">
            <v>0</v>
          </cell>
          <cell r="Q235">
            <v>0</v>
          </cell>
        </row>
        <row r="236">
          <cell r="A236">
            <v>233</v>
          </cell>
          <cell r="B236">
            <v>84069724</v>
          </cell>
          <cell r="C236">
            <v>8890520.1300000008</v>
          </cell>
          <cell r="D236" t="str">
            <v>Dayton Parts LLC</v>
          </cell>
          <cell r="E236">
            <v>555</v>
          </cell>
          <cell r="F236">
            <v>0</v>
          </cell>
          <cell r="G236">
            <v>0</v>
          </cell>
          <cell r="H236">
            <v>0</v>
          </cell>
          <cell r="I236">
            <v>0</v>
          </cell>
          <cell r="K236" t="str">
            <v>TVC Albany Inc</v>
          </cell>
          <cell r="L236">
            <v>233</v>
          </cell>
          <cell r="M236">
            <v>17642857.140000001</v>
          </cell>
          <cell r="N236">
            <v>0.01</v>
          </cell>
          <cell r="O236">
            <v>8727074419.3644123</v>
          </cell>
          <cell r="P236">
            <v>0</v>
          </cell>
          <cell r="Q236">
            <v>0</v>
          </cell>
        </row>
        <row r="237">
          <cell r="A237">
            <v>234</v>
          </cell>
          <cell r="B237">
            <v>84069725</v>
          </cell>
          <cell r="C237">
            <v>12379199.59</v>
          </cell>
          <cell r="D237" t="str">
            <v>Dayton Parts LLC</v>
          </cell>
          <cell r="E237">
            <v>556</v>
          </cell>
          <cell r="F237">
            <v>0</v>
          </cell>
          <cell r="G237">
            <v>0</v>
          </cell>
          <cell r="H237">
            <v>0</v>
          </cell>
          <cell r="I237">
            <v>0</v>
          </cell>
          <cell r="K237" t="str">
            <v>Activision Blizzard Inc</v>
          </cell>
          <cell r="L237">
            <v>234</v>
          </cell>
          <cell r="M237">
            <v>17607042.77</v>
          </cell>
          <cell r="N237">
            <v>0.01</v>
          </cell>
          <cell r="O237">
            <v>8727074419.3644123</v>
          </cell>
          <cell r="P237">
            <v>0</v>
          </cell>
          <cell r="Q237">
            <v>0</v>
          </cell>
        </row>
        <row r="238">
          <cell r="A238">
            <v>235</v>
          </cell>
          <cell r="B238">
            <v>84069723</v>
          </cell>
          <cell r="C238">
            <v>375235.57</v>
          </cell>
          <cell r="D238" t="str">
            <v>Dayton Parts LLC</v>
          </cell>
          <cell r="E238">
            <v>155</v>
          </cell>
          <cell r="F238" t="str">
            <v>Dayton Parts LLC</v>
          </cell>
          <cell r="G238">
            <v>21644955.289999999</v>
          </cell>
          <cell r="H238">
            <v>0</v>
          </cell>
          <cell r="I238">
            <v>0</v>
          </cell>
          <cell r="K238" t="str">
            <v>MA FinanceCo LLC</v>
          </cell>
          <cell r="L238">
            <v>235</v>
          </cell>
          <cell r="M238">
            <v>17497058.82</v>
          </cell>
          <cell r="N238">
            <v>0.01</v>
          </cell>
          <cell r="O238">
            <v>8727074419.3644123</v>
          </cell>
          <cell r="P238">
            <v>0</v>
          </cell>
          <cell r="Q238">
            <v>0</v>
          </cell>
        </row>
        <row r="239">
          <cell r="A239">
            <v>236</v>
          </cell>
          <cell r="B239">
            <v>84070088</v>
          </cell>
          <cell r="C239">
            <v>3161824.98</v>
          </cell>
          <cell r="D239" t="str">
            <v>DEI Sales Inc (Directed Electronics)</v>
          </cell>
          <cell r="E239">
            <v>557</v>
          </cell>
          <cell r="F239">
            <v>0</v>
          </cell>
          <cell r="G239">
            <v>0</v>
          </cell>
          <cell r="H239">
            <v>0</v>
          </cell>
          <cell r="I239">
            <v>0</v>
          </cell>
          <cell r="K239" t="str">
            <v>Emerald Expositions Holding, Inc</v>
          </cell>
          <cell r="L239">
            <v>236</v>
          </cell>
          <cell r="M239">
            <v>17439334.079999998</v>
          </cell>
          <cell r="N239">
            <v>0.01</v>
          </cell>
          <cell r="O239">
            <v>8727074419.3644123</v>
          </cell>
          <cell r="P239">
            <v>0</v>
          </cell>
          <cell r="Q239">
            <v>0</v>
          </cell>
        </row>
        <row r="240">
          <cell r="A240">
            <v>237</v>
          </cell>
          <cell r="B240">
            <v>84069722</v>
          </cell>
          <cell r="C240">
            <v>5431362.1600000001</v>
          </cell>
          <cell r="D240" t="str">
            <v>DEI Sales Inc (Directed Electronics)</v>
          </cell>
          <cell r="E240">
            <v>375</v>
          </cell>
          <cell r="F240" t="str">
            <v>DEI Sales Inc (Directed Electronics)</v>
          </cell>
          <cell r="G240">
            <v>8593187.1400000006</v>
          </cell>
          <cell r="H240">
            <v>0</v>
          </cell>
          <cell r="I240">
            <v>0</v>
          </cell>
          <cell r="K240" t="str">
            <v>Washing Systems LLC</v>
          </cell>
          <cell r="L240">
            <v>237</v>
          </cell>
          <cell r="M240">
            <v>17379310.34</v>
          </cell>
          <cell r="N240">
            <v>0.01</v>
          </cell>
          <cell r="O240">
            <v>8727074419.3644123</v>
          </cell>
          <cell r="P240">
            <v>0</v>
          </cell>
          <cell r="Q240">
            <v>0</v>
          </cell>
        </row>
        <row r="241">
          <cell r="A241">
            <v>238</v>
          </cell>
          <cell r="B241">
            <v>84069543</v>
          </cell>
          <cell r="C241">
            <v>9965787.3200000003</v>
          </cell>
          <cell r="D241" t="str">
            <v>Dex Media West</v>
          </cell>
          <cell r="E241">
            <v>558</v>
          </cell>
          <cell r="F241">
            <v>0</v>
          </cell>
          <cell r="G241">
            <v>0</v>
          </cell>
          <cell r="H241">
            <v>0</v>
          </cell>
          <cell r="I241">
            <v>0</v>
          </cell>
          <cell r="K241" t="str">
            <v>Velocity Technology Enterprises Inc</v>
          </cell>
          <cell r="L241">
            <v>238</v>
          </cell>
          <cell r="M241">
            <v>17367707.41</v>
          </cell>
          <cell r="N241">
            <v>0.01</v>
          </cell>
          <cell r="O241">
            <v>8727074419.3644123</v>
          </cell>
          <cell r="P241">
            <v>0</v>
          </cell>
          <cell r="Q241">
            <v>0</v>
          </cell>
        </row>
        <row r="242">
          <cell r="A242">
            <v>239</v>
          </cell>
          <cell r="B242">
            <v>84069544</v>
          </cell>
          <cell r="C242">
            <v>5370628.0800000001</v>
          </cell>
          <cell r="D242" t="str">
            <v>Dex Media West</v>
          </cell>
          <cell r="E242">
            <v>269</v>
          </cell>
          <cell r="F242" t="str">
            <v>Dex Media West</v>
          </cell>
          <cell r="G242">
            <v>15336415.4</v>
          </cell>
          <cell r="H242">
            <v>0</v>
          </cell>
          <cell r="I242">
            <v>0</v>
          </cell>
          <cell r="K242" t="str">
            <v>Cook &amp; Boardman Group LLC The</v>
          </cell>
          <cell r="L242">
            <v>239</v>
          </cell>
          <cell r="M242">
            <v>17343043.48</v>
          </cell>
          <cell r="N242">
            <v>0.01</v>
          </cell>
          <cell r="O242">
            <v>8727074419.3644123</v>
          </cell>
          <cell r="P242">
            <v>0</v>
          </cell>
          <cell r="Q242">
            <v>0</v>
          </cell>
        </row>
        <row r="243">
          <cell r="A243">
            <v>240</v>
          </cell>
          <cell r="B243">
            <v>84069545</v>
          </cell>
          <cell r="C243">
            <v>9515532.5600000005</v>
          </cell>
          <cell r="D243" t="str">
            <v>DialogDirect Inc</v>
          </cell>
          <cell r="E243">
            <v>559</v>
          </cell>
          <cell r="F243">
            <v>0</v>
          </cell>
          <cell r="G243">
            <v>0</v>
          </cell>
          <cell r="H243">
            <v>0</v>
          </cell>
          <cell r="I243">
            <v>0</v>
          </cell>
          <cell r="K243" t="str">
            <v>AgKnowledge Holdings Company Inc</v>
          </cell>
          <cell r="L243">
            <v>240</v>
          </cell>
          <cell r="M243">
            <v>17317028.98</v>
          </cell>
          <cell r="N243">
            <v>0.01</v>
          </cell>
          <cell r="O243">
            <v>8727074419.3644123</v>
          </cell>
          <cell r="P243">
            <v>0</v>
          </cell>
          <cell r="Q243">
            <v>0</v>
          </cell>
        </row>
        <row r="244">
          <cell r="A244">
            <v>241</v>
          </cell>
          <cell r="B244">
            <v>84069546</v>
          </cell>
          <cell r="C244">
            <v>5008952.9800000004</v>
          </cell>
          <cell r="D244" t="str">
            <v>DialogDirect Inc</v>
          </cell>
          <cell r="E244">
            <v>560</v>
          </cell>
          <cell r="F244">
            <v>0</v>
          </cell>
          <cell r="G244">
            <v>0</v>
          </cell>
          <cell r="H244">
            <v>0</v>
          </cell>
          <cell r="I244">
            <v>0</v>
          </cell>
          <cell r="K244" t="str">
            <v>FMH Aerospace Corp</v>
          </cell>
          <cell r="L244">
            <v>241</v>
          </cell>
          <cell r="M244">
            <v>17306962.529999997</v>
          </cell>
          <cell r="N244">
            <v>0.01</v>
          </cell>
          <cell r="O244">
            <v>8727074419.3644123</v>
          </cell>
          <cell r="P244">
            <v>0</v>
          </cell>
          <cell r="Q244">
            <v>0</v>
          </cell>
        </row>
        <row r="245">
          <cell r="A245">
            <v>242</v>
          </cell>
          <cell r="B245">
            <v>84069547</v>
          </cell>
          <cell r="C245">
            <v>19375000</v>
          </cell>
          <cell r="D245" t="str">
            <v>DialogDirect Inc</v>
          </cell>
          <cell r="E245">
            <v>57</v>
          </cell>
          <cell r="F245" t="str">
            <v>DialogDirect Inc</v>
          </cell>
          <cell r="G245">
            <v>33899485.539999999</v>
          </cell>
          <cell r="H245">
            <v>0</v>
          </cell>
          <cell r="I245">
            <v>0</v>
          </cell>
          <cell r="K245" t="str">
            <v>Reynolds Group Holdings Inc.</v>
          </cell>
          <cell r="L245">
            <v>242</v>
          </cell>
          <cell r="M245">
            <v>17194958.710000001</v>
          </cell>
          <cell r="N245">
            <v>0.01</v>
          </cell>
          <cell r="O245">
            <v>8727074419.3644123</v>
          </cell>
          <cell r="P245">
            <v>0</v>
          </cell>
          <cell r="Q245">
            <v>0</v>
          </cell>
        </row>
        <row r="246">
          <cell r="A246">
            <v>243</v>
          </cell>
          <cell r="B246">
            <v>84069446</v>
          </cell>
          <cell r="C246">
            <v>4985250.1399999997</v>
          </cell>
          <cell r="D246" t="str">
            <v>Digity Media LLC</v>
          </cell>
          <cell r="E246">
            <v>561</v>
          </cell>
          <cell r="F246">
            <v>0</v>
          </cell>
          <cell r="G246">
            <v>0</v>
          </cell>
          <cell r="H246">
            <v>0</v>
          </cell>
          <cell r="I246">
            <v>0</v>
          </cell>
          <cell r="K246" t="str">
            <v>CB Fleet Company Inc</v>
          </cell>
          <cell r="L246">
            <v>243</v>
          </cell>
          <cell r="M246">
            <v>17120625</v>
          </cell>
          <cell r="N246">
            <v>0.01</v>
          </cell>
          <cell r="O246">
            <v>8727074419.3644123</v>
          </cell>
          <cell r="P246">
            <v>0</v>
          </cell>
          <cell r="Q246">
            <v>0</v>
          </cell>
        </row>
        <row r="247">
          <cell r="A247">
            <v>244</v>
          </cell>
          <cell r="B247">
            <v>84069447</v>
          </cell>
          <cell r="C247">
            <v>24890117.760000002</v>
          </cell>
          <cell r="D247" t="str">
            <v>Digity Media LLC</v>
          </cell>
          <cell r="E247">
            <v>74</v>
          </cell>
          <cell r="F247" t="str">
            <v>Digity Media LLC</v>
          </cell>
          <cell r="G247">
            <v>29875367.900000002</v>
          </cell>
          <cell r="H247">
            <v>0</v>
          </cell>
          <cell r="I247">
            <v>0</v>
          </cell>
          <cell r="K247" t="str">
            <v>LTS Buyer LLC</v>
          </cell>
          <cell r="L247">
            <v>244</v>
          </cell>
          <cell r="M247">
            <v>17062500</v>
          </cell>
          <cell r="N247">
            <v>0.01</v>
          </cell>
          <cell r="O247">
            <v>8727074419.3644123</v>
          </cell>
          <cell r="P247">
            <v>0</v>
          </cell>
          <cell r="Q247">
            <v>0</v>
          </cell>
        </row>
        <row r="248">
          <cell r="A248">
            <v>245</v>
          </cell>
          <cell r="B248">
            <v>84069548</v>
          </cell>
          <cell r="C248">
            <v>9900000</v>
          </cell>
          <cell r="D248" t="str">
            <v>DISA Holdings Acquisiton Subsidiary Corp</v>
          </cell>
          <cell r="E248">
            <v>562</v>
          </cell>
          <cell r="F248">
            <v>0</v>
          </cell>
          <cell r="G248">
            <v>0</v>
          </cell>
          <cell r="H248">
            <v>0</v>
          </cell>
          <cell r="I248">
            <v>0</v>
          </cell>
          <cell r="K248" t="str">
            <v>PJ United Inc</v>
          </cell>
          <cell r="L248">
            <v>245</v>
          </cell>
          <cell r="M248">
            <v>16996906.710000001</v>
          </cell>
          <cell r="N248">
            <v>0.01</v>
          </cell>
          <cell r="O248">
            <v>8727074419.3644123</v>
          </cell>
          <cell r="P248">
            <v>0</v>
          </cell>
          <cell r="Q248">
            <v>0</v>
          </cell>
        </row>
        <row r="249">
          <cell r="A249">
            <v>246</v>
          </cell>
          <cell r="B249">
            <v>84069549</v>
          </cell>
          <cell r="C249">
            <v>6298464.6399999997</v>
          </cell>
          <cell r="D249" t="str">
            <v>DISA Holdings Acquisiton Subsidiary Corp</v>
          </cell>
          <cell r="E249">
            <v>259</v>
          </cell>
          <cell r="F249" t="str">
            <v>DISA Holdings Acquisiton Subsidiary Corp</v>
          </cell>
          <cell r="G249">
            <v>16198464.640000001</v>
          </cell>
          <cell r="H249">
            <v>0</v>
          </cell>
          <cell r="I249">
            <v>0</v>
          </cell>
          <cell r="K249" t="str">
            <v>Checkers Industrial Products LLC</v>
          </cell>
          <cell r="L249">
            <v>246</v>
          </cell>
          <cell r="M249">
            <v>16954596.759999998</v>
          </cell>
          <cell r="N249">
            <v>0.01</v>
          </cell>
          <cell r="O249">
            <v>8727074419.3644123</v>
          </cell>
          <cell r="P249">
            <v>0</v>
          </cell>
          <cell r="Q249">
            <v>0</v>
          </cell>
        </row>
        <row r="250">
          <cell r="A250">
            <v>247</v>
          </cell>
          <cell r="B250">
            <v>84069717</v>
          </cell>
          <cell r="C250">
            <v>11340000</v>
          </cell>
          <cell r="D250" t="str">
            <v>DiscoverOrg LLC</v>
          </cell>
          <cell r="E250">
            <v>324</v>
          </cell>
          <cell r="F250" t="str">
            <v>DiscoverOrg LLC</v>
          </cell>
          <cell r="G250">
            <v>11340000</v>
          </cell>
          <cell r="H250">
            <v>0</v>
          </cell>
          <cell r="I250">
            <v>0</v>
          </cell>
          <cell r="K250" t="str">
            <v>The Aristotle Corporation</v>
          </cell>
          <cell r="L250">
            <v>247</v>
          </cell>
          <cell r="M250">
            <v>16915000</v>
          </cell>
          <cell r="N250">
            <v>0.01</v>
          </cell>
          <cell r="O250">
            <v>8727074419.3644123</v>
          </cell>
          <cell r="P250">
            <v>0</v>
          </cell>
          <cell r="Q250">
            <v>0</v>
          </cell>
        </row>
        <row r="251">
          <cell r="A251">
            <v>248</v>
          </cell>
          <cell r="B251">
            <v>84069716</v>
          </cell>
          <cell r="C251">
            <v>13621153.85</v>
          </cell>
          <cell r="D251" t="str">
            <v>Doosan Infracore International Inc</v>
          </cell>
          <cell r="E251">
            <v>296</v>
          </cell>
          <cell r="F251" t="str">
            <v>Doosan Infracore International Inc</v>
          </cell>
          <cell r="G251">
            <v>13621153.85</v>
          </cell>
          <cell r="H251">
            <v>0</v>
          </cell>
          <cell r="I251">
            <v>0</v>
          </cell>
          <cell r="K251" t="str">
            <v>ISHC Merger Sub LLC</v>
          </cell>
          <cell r="L251">
            <v>248</v>
          </cell>
          <cell r="M251">
            <v>16828728.449999999</v>
          </cell>
          <cell r="N251">
            <v>0.01</v>
          </cell>
          <cell r="O251">
            <v>8727074419.3644123</v>
          </cell>
          <cell r="P251">
            <v>0</v>
          </cell>
          <cell r="Q251">
            <v>0</v>
          </cell>
        </row>
        <row r="252">
          <cell r="A252">
            <v>249</v>
          </cell>
          <cell r="B252">
            <v>84069864</v>
          </cell>
          <cell r="C252">
            <v>30409836.07</v>
          </cell>
          <cell r="D252" t="str">
            <v>Doskocil Manufacturing Company Inc.</v>
          </cell>
          <cell r="E252">
            <v>69</v>
          </cell>
          <cell r="F252" t="str">
            <v>Doskocil Manufacturing Company Inc.</v>
          </cell>
          <cell r="G252">
            <v>30409836.07</v>
          </cell>
          <cell r="H252">
            <v>0</v>
          </cell>
          <cell r="I252">
            <v>0</v>
          </cell>
          <cell r="K252" t="str">
            <v>Gulfstream Services Inc</v>
          </cell>
          <cell r="L252">
            <v>249</v>
          </cell>
          <cell r="M252">
            <v>16770000</v>
          </cell>
          <cell r="N252">
            <v>0.01</v>
          </cell>
          <cell r="O252">
            <v>8727074419.3644123</v>
          </cell>
          <cell r="P252">
            <v>0</v>
          </cell>
          <cell r="Q252">
            <v>0</v>
          </cell>
        </row>
        <row r="253">
          <cell r="A253">
            <v>250</v>
          </cell>
          <cell r="B253">
            <v>84069713</v>
          </cell>
          <cell r="C253">
            <v>5940000</v>
          </cell>
          <cell r="D253" t="str">
            <v>Douglas Dynamics L.L.C.</v>
          </cell>
          <cell r="E253">
            <v>404</v>
          </cell>
          <cell r="F253" t="str">
            <v>Douglas Dynamics L.L.C.</v>
          </cell>
          <cell r="G253">
            <v>5940000</v>
          </cell>
          <cell r="H253">
            <v>0</v>
          </cell>
          <cell r="I253">
            <v>0</v>
          </cell>
          <cell r="K253" t="str">
            <v>IPayment Inc</v>
          </cell>
          <cell r="L253">
            <v>250</v>
          </cell>
          <cell r="M253">
            <v>16758156.029999999</v>
          </cell>
          <cell r="N253">
            <v>0.01</v>
          </cell>
          <cell r="O253">
            <v>8727074419.3644123</v>
          </cell>
          <cell r="P253">
            <v>0</v>
          </cell>
          <cell r="Q253">
            <v>0</v>
          </cell>
        </row>
        <row r="254">
          <cell r="A254">
            <v>251</v>
          </cell>
          <cell r="B254">
            <v>84069939</v>
          </cell>
          <cell r="C254">
            <v>35275000</v>
          </cell>
          <cell r="D254" t="str">
            <v>Dubois Chemicals Inc</v>
          </cell>
          <cell r="E254">
            <v>47</v>
          </cell>
          <cell r="F254" t="str">
            <v>Dubois Chemicals Inc</v>
          </cell>
          <cell r="G254">
            <v>35275000</v>
          </cell>
          <cell r="H254">
            <v>0</v>
          </cell>
          <cell r="I254">
            <v>0</v>
          </cell>
          <cell r="K254" t="str">
            <v>Primanti Corporation</v>
          </cell>
          <cell r="L254">
            <v>251</v>
          </cell>
          <cell r="M254">
            <v>16694806.74</v>
          </cell>
          <cell r="N254">
            <v>0.01</v>
          </cell>
          <cell r="O254">
            <v>8727074419.3644123</v>
          </cell>
          <cell r="P254">
            <v>0</v>
          </cell>
          <cell r="Q254">
            <v>0</v>
          </cell>
        </row>
        <row r="255">
          <cell r="A255">
            <v>252</v>
          </cell>
          <cell r="B255">
            <v>84069550</v>
          </cell>
          <cell r="C255">
            <v>2210592.87</v>
          </cell>
          <cell r="D255" t="str">
            <v>DuBois Holding Company</v>
          </cell>
          <cell r="E255">
            <v>563</v>
          </cell>
          <cell r="F255">
            <v>0</v>
          </cell>
          <cell r="G255">
            <v>0</v>
          </cell>
          <cell r="H255">
            <v>0</v>
          </cell>
          <cell r="I255">
            <v>0</v>
          </cell>
          <cell r="K255" t="str">
            <v>Bright Horizons Family Solutions LLC</v>
          </cell>
          <cell r="L255">
            <v>252</v>
          </cell>
          <cell r="M255">
            <v>16558686.609999999</v>
          </cell>
          <cell r="N255">
            <v>0.01</v>
          </cell>
          <cell r="O255">
            <v>8727074419.3644123</v>
          </cell>
          <cell r="P255">
            <v>0</v>
          </cell>
          <cell r="Q255">
            <v>0</v>
          </cell>
        </row>
        <row r="256">
          <cell r="A256">
            <v>253</v>
          </cell>
          <cell r="B256">
            <v>84069552</v>
          </cell>
          <cell r="C256">
            <v>20856316.829999998</v>
          </cell>
          <cell r="D256" t="str">
            <v>DuBois Holding Company</v>
          </cell>
          <cell r="E256">
            <v>564</v>
          </cell>
          <cell r="F256">
            <v>0</v>
          </cell>
          <cell r="G256">
            <v>0</v>
          </cell>
          <cell r="H256">
            <v>0</v>
          </cell>
          <cell r="I256">
            <v>0</v>
          </cell>
          <cell r="K256" t="str">
            <v>Quikrete Holdings Inc</v>
          </cell>
          <cell r="L256">
            <v>253</v>
          </cell>
          <cell r="M256">
            <v>16543546.74</v>
          </cell>
          <cell r="N256">
            <v>0.01</v>
          </cell>
          <cell r="O256">
            <v>8727074419.3644123</v>
          </cell>
          <cell r="P256">
            <v>0</v>
          </cell>
          <cell r="Q256">
            <v>0</v>
          </cell>
        </row>
        <row r="257">
          <cell r="A257">
            <v>254</v>
          </cell>
          <cell r="B257">
            <v>84069551</v>
          </cell>
          <cell r="C257">
            <v>17109.68</v>
          </cell>
          <cell r="D257" t="str">
            <v>DuBois Holding Company</v>
          </cell>
          <cell r="E257">
            <v>565</v>
          </cell>
          <cell r="F257">
            <v>0</v>
          </cell>
          <cell r="G257">
            <v>0</v>
          </cell>
          <cell r="H257">
            <v>0</v>
          </cell>
          <cell r="I257">
            <v>0</v>
          </cell>
          <cell r="K257" t="str">
            <v>Survey Sampling International LLC</v>
          </cell>
          <cell r="L257">
            <v>254</v>
          </cell>
          <cell r="M257">
            <v>16494597.15</v>
          </cell>
          <cell r="N257">
            <v>0.01</v>
          </cell>
          <cell r="O257">
            <v>8727074419.3644123</v>
          </cell>
          <cell r="P257">
            <v>0</v>
          </cell>
          <cell r="Q257">
            <v>0</v>
          </cell>
        </row>
        <row r="258">
          <cell r="A258">
            <v>255</v>
          </cell>
          <cell r="B258">
            <v>84069553</v>
          </cell>
          <cell r="C258">
            <v>161424.95000000001</v>
          </cell>
          <cell r="D258" t="str">
            <v>DuBois Holding Company</v>
          </cell>
          <cell r="E258">
            <v>140</v>
          </cell>
          <cell r="F258" t="str">
            <v>DuBois Holding Company</v>
          </cell>
          <cell r="G258">
            <v>23245444.329999998</v>
          </cell>
          <cell r="H258">
            <v>0</v>
          </cell>
          <cell r="I258">
            <v>0</v>
          </cell>
          <cell r="K258" t="str">
            <v>Apothecary Products LLC</v>
          </cell>
          <cell r="L258">
            <v>255</v>
          </cell>
          <cell r="M258">
            <v>16476304.77</v>
          </cell>
          <cell r="N258">
            <v>0.01</v>
          </cell>
          <cell r="O258">
            <v>8727074419.3644123</v>
          </cell>
          <cell r="P258">
            <v>0</v>
          </cell>
          <cell r="Q258">
            <v>0</v>
          </cell>
        </row>
        <row r="259">
          <cell r="A259">
            <v>256</v>
          </cell>
          <cell r="B259">
            <v>84069706</v>
          </cell>
          <cell r="C259">
            <v>39510651.719999999</v>
          </cell>
          <cell r="D259" t="str">
            <v>Dwyer Acquisition Parent Inc</v>
          </cell>
          <cell r="E259">
            <v>24</v>
          </cell>
          <cell r="F259" t="str">
            <v>Dwyer Acquisition Parent Inc</v>
          </cell>
          <cell r="G259">
            <v>39510651.719999999</v>
          </cell>
          <cell r="H259">
            <v>0</v>
          </cell>
          <cell r="I259">
            <v>0</v>
          </cell>
          <cell r="K259" t="str">
            <v>Chelsea Building Products Inc</v>
          </cell>
          <cell r="L259">
            <v>256</v>
          </cell>
          <cell r="M259">
            <v>16400000</v>
          </cell>
          <cell r="N259">
            <v>0.01</v>
          </cell>
          <cell r="O259">
            <v>8727074419.3644123</v>
          </cell>
          <cell r="P259">
            <v>0</v>
          </cell>
          <cell r="Q259">
            <v>0</v>
          </cell>
        </row>
        <row r="260">
          <cell r="A260">
            <v>257</v>
          </cell>
          <cell r="B260">
            <v>84070153</v>
          </cell>
          <cell r="C260">
            <v>1700.63</v>
          </cell>
          <cell r="D260" t="str">
            <v>Dynatect Group Holdings Inc</v>
          </cell>
          <cell r="E260">
            <v>566</v>
          </cell>
          <cell r="F260">
            <v>0</v>
          </cell>
          <cell r="G260">
            <v>0</v>
          </cell>
          <cell r="H260">
            <v>0</v>
          </cell>
          <cell r="I260">
            <v>0</v>
          </cell>
          <cell r="K260" t="str">
            <v>Apache Industrial Services Inc</v>
          </cell>
          <cell r="L260">
            <v>257</v>
          </cell>
          <cell r="M260">
            <v>16396875</v>
          </cell>
          <cell r="N260">
            <v>0.01</v>
          </cell>
          <cell r="O260">
            <v>8727074419.3644123</v>
          </cell>
          <cell r="P260">
            <v>0</v>
          </cell>
          <cell r="Q260">
            <v>0</v>
          </cell>
        </row>
        <row r="261">
          <cell r="A261">
            <v>258</v>
          </cell>
          <cell r="B261">
            <v>84070155</v>
          </cell>
          <cell r="C261">
            <v>99.84</v>
          </cell>
          <cell r="D261" t="str">
            <v>Dynatect Group Holdings Inc</v>
          </cell>
          <cell r="E261">
            <v>567</v>
          </cell>
          <cell r="F261">
            <v>0</v>
          </cell>
          <cell r="G261">
            <v>0</v>
          </cell>
          <cell r="H261">
            <v>0</v>
          </cell>
          <cell r="I261">
            <v>0</v>
          </cell>
          <cell r="K261" t="str">
            <v>Saxton Group LLC The</v>
          </cell>
          <cell r="L261">
            <v>258</v>
          </cell>
          <cell r="M261">
            <v>16249999.99</v>
          </cell>
          <cell r="N261">
            <v>0.01</v>
          </cell>
          <cell r="O261">
            <v>8727074419.3644123</v>
          </cell>
          <cell r="P261">
            <v>0</v>
          </cell>
          <cell r="Q261">
            <v>0</v>
          </cell>
        </row>
        <row r="262">
          <cell r="A262">
            <v>259</v>
          </cell>
          <cell r="B262">
            <v>84070154</v>
          </cell>
          <cell r="C262">
            <v>6581632.7000000002</v>
          </cell>
          <cell r="D262" t="str">
            <v>Dynatect Group Holdings Inc</v>
          </cell>
          <cell r="E262">
            <v>568</v>
          </cell>
          <cell r="F262">
            <v>0</v>
          </cell>
          <cell r="G262">
            <v>0</v>
          </cell>
          <cell r="H262">
            <v>0</v>
          </cell>
          <cell r="I262">
            <v>0</v>
          </cell>
          <cell r="K262" t="str">
            <v>DISA Holdings Acquisiton Subsidiary Corp</v>
          </cell>
          <cell r="L262">
            <v>259</v>
          </cell>
          <cell r="M262">
            <v>16198464.640000001</v>
          </cell>
          <cell r="N262">
            <v>0.01</v>
          </cell>
          <cell r="O262">
            <v>8727074419.3644123</v>
          </cell>
          <cell r="P262">
            <v>0</v>
          </cell>
          <cell r="Q262">
            <v>0</v>
          </cell>
        </row>
        <row r="263">
          <cell r="A263">
            <v>260</v>
          </cell>
          <cell r="B263">
            <v>84070156</v>
          </cell>
          <cell r="C263">
            <v>386388.32</v>
          </cell>
          <cell r="D263" t="str">
            <v>Dynatect Group Holdings Inc</v>
          </cell>
          <cell r="E263">
            <v>394</v>
          </cell>
          <cell r="F263" t="str">
            <v>Dynatect Group Holdings Inc</v>
          </cell>
          <cell r="G263">
            <v>6969821.4900000002</v>
          </cell>
          <cell r="H263">
            <v>0</v>
          </cell>
          <cell r="I263">
            <v>0</v>
          </cell>
          <cell r="K263" t="str">
            <v>Bestop Inc</v>
          </cell>
          <cell r="L263">
            <v>260</v>
          </cell>
          <cell r="M263">
            <v>16186860.609999999</v>
          </cell>
          <cell r="N263">
            <v>0.01</v>
          </cell>
          <cell r="O263">
            <v>8727074419.3644123</v>
          </cell>
          <cell r="P263">
            <v>0</v>
          </cell>
          <cell r="Q263">
            <v>0</v>
          </cell>
        </row>
        <row r="264">
          <cell r="A264">
            <v>261</v>
          </cell>
          <cell r="B264">
            <v>84069936</v>
          </cell>
          <cell r="C264">
            <v>11860568.58</v>
          </cell>
          <cell r="D264" t="str">
            <v>E+ Healthcare LLC</v>
          </cell>
          <cell r="E264">
            <v>569</v>
          </cell>
          <cell r="F264">
            <v>0</v>
          </cell>
          <cell r="G264">
            <v>0</v>
          </cell>
          <cell r="H264">
            <v>0</v>
          </cell>
          <cell r="I264">
            <v>0</v>
          </cell>
          <cell r="K264" t="str">
            <v>Plaskolite Inc.</v>
          </cell>
          <cell r="L264">
            <v>261</v>
          </cell>
          <cell r="M264">
            <v>16170000</v>
          </cell>
          <cell r="N264">
            <v>0.01</v>
          </cell>
          <cell r="O264">
            <v>8727074419.3644123</v>
          </cell>
          <cell r="P264">
            <v>0</v>
          </cell>
          <cell r="Q264">
            <v>0</v>
          </cell>
        </row>
        <row r="265">
          <cell r="A265">
            <v>262</v>
          </cell>
          <cell r="B265">
            <v>84069937</v>
          </cell>
          <cell r="C265">
            <v>9389431.4199999999</v>
          </cell>
          <cell r="D265" t="str">
            <v>E+ Healthcare LLC</v>
          </cell>
          <cell r="E265">
            <v>164</v>
          </cell>
          <cell r="F265" t="str">
            <v>E+ Healthcare LLC</v>
          </cell>
          <cell r="G265">
            <v>21250000</v>
          </cell>
          <cell r="H265">
            <v>0</v>
          </cell>
          <cell r="I265">
            <v>0</v>
          </cell>
          <cell r="K265" t="str">
            <v>Audax AAMP Holdings Inc</v>
          </cell>
          <cell r="L265">
            <v>262</v>
          </cell>
          <cell r="M265">
            <v>16088498.42</v>
          </cell>
          <cell r="N265">
            <v>0.01</v>
          </cell>
          <cell r="O265">
            <v>8727074419.3644123</v>
          </cell>
          <cell r="P265">
            <v>0</v>
          </cell>
          <cell r="Q265">
            <v>0</v>
          </cell>
        </row>
        <row r="266">
          <cell r="A266">
            <v>263</v>
          </cell>
          <cell r="B266">
            <v>84069928</v>
          </cell>
          <cell r="C266">
            <v>95278.32</v>
          </cell>
          <cell r="D266" t="str">
            <v>EAG Inc</v>
          </cell>
          <cell r="E266">
            <v>570</v>
          </cell>
          <cell r="F266">
            <v>0</v>
          </cell>
          <cell r="G266">
            <v>0</v>
          </cell>
          <cell r="H266">
            <v>0</v>
          </cell>
          <cell r="I266">
            <v>0</v>
          </cell>
          <cell r="K266" t="str">
            <v>Generac Power Systems Inc.</v>
          </cell>
          <cell r="L266">
            <v>263</v>
          </cell>
          <cell r="M266">
            <v>15900000</v>
          </cell>
          <cell r="N266">
            <v>0.01</v>
          </cell>
          <cell r="O266">
            <v>8727074419.3644123</v>
          </cell>
          <cell r="P266">
            <v>0</v>
          </cell>
          <cell r="Q266">
            <v>0</v>
          </cell>
        </row>
        <row r="267">
          <cell r="A267">
            <v>264</v>
          </cell>
          <cell r="B267">
            <v>84069929</v>
          </cell>
          <cell r="C267">
            <v>1063327.99</v>
          </cell>
          <cell r="D267" t="str">
            <v>EAG Inc</v>
          </cell>
          <cell r="E267">
            <v>571</v>
          </cell>
          <cell r="F267">
            <v>0</v>
          </cell>
          <cell r="G267">
            <v>0</v>
          </cell>
          <cell r="H267">
            <v>0</v>
          </cell>
          <cell r="I267">
            <v>0</v>
          </cell>
          <cell r="K267" t="str">
            <v>Epiq Systems Inc</v>
          </cell>
          <cell r="L267">
            <v>264</v>
          </cell>
          <cell r="M267">
            <v>15770453.83</v>
          </cell>
          <cell r="N267">
            <v>0.01</v>
          </cell>
          <cell r="O267">
            <v>8727074419.3644123</v>
          </cell>
          <cell r="P267">
            <v>0</v>
          </cell>
          <cell r="Q267">
            <v>0</v>
          </cell>
        </row>
        <row r="268">
          <cell r="A268">
            <v>265</v>
          </cell>
          <cell r="B268">
            <v>84069930</v>
          </cell>
          <cell r="C268">
            <v>33051.86</v>
          </cell>
          <cell r="D268" t="str">
            <v>EAG Inc</v>
          </cell>
          <cell r="E268">
            <v>572</v>
          </cell>
          <cell r="F268">
            <v>0</v>
          </cell>
          <cell r="G268">
            <v>0</v>
          </cell>
          <cell r="H268">
            <v>0</v>
          </cell>
          <cell r="I268">
            <v>0</v>
          </cell>
          <cell r="K268" t="str">
            <v>Wing Stop Holding Corporation</v>
          </cell>
          <cell r="L268">
            <v>265</v>
          </cell>
          <cell r="M268">
            <v>15627272.73</v>
          </cell>
          <cell r="N268">
            <v>0.01</v>
          </cell>
          <cell r="O268">
            <v>8727074419.3644123</v>
          </cell>
          <cell r="P268">
            <v>0</v>
          </cell>
          <cell r="Q268">
            <v>0</v>
          </cell>
        </row>
        <row r="269">
          <cell r="A269">
            <v>266</v>
          </cell>
          <cell r="B269">
            <v>84069894</v>
          </cell>
          <cell r="C269">
            <v>196731.48</v>
          </cell>
          <cell r="D269" t="str">
            <v>EAG Inc</v>
          </cell>
          <cell r="E269">
            <v>573</v>
          </cell>
          <cell r="F269">
            <v>0</v>
          </cell>
          <cell r="G269">
            <v>0</v>
          </cell>
          <cell r="H269">
            <v>0</v>
          </cell>
          <cell r="I269">
            <v>0</v>
          </cell>
          <cell r="K269" t="str">
            <v>Caldwell &amp; Gregory LLC</v>
          </cell>
          <cell r="L269">
            <v>266</v>
          </cell>
          <cell r="M269">
            <v>15600000</v>
          </cell>
          <cell r="N269">
            <v>0.01</v>
          </cell>
          <cell r="O269">
            <v>8727074419.3644123</v>
          </cell>
          <cell r="P269">
            <v>0</v>
          </cell>
          <cell r="Q269">
            <v>0</v>
          </cell>
        </row>
        <row r="270">
          <cell r="A270">
            <v>267</v>
          </cell>
          <cell r="B270">
            <v>84069895</v>
          </cell>
          <cell r="C270">
            <v>2195568.6</v>
          </cell>
          <cell r="D270" t="str">
            <v>EAG Inc</v>
          </cell>
          <cell r="E270">
            <v>574</v>
          </cell>
          <cell r="F270">
            <v>0</v>
          </cell>
          <cell r="G270">
            <v>0</v>
          </cell>
          <cell r="H270">
            <v>0</v>
          </cell>
          <cell r="I270">
            <v>0</v>
          </cell>
          <cell r="K270" t="str">
            <v>Taylor Precision Products Inc</v>
          </cell>
          <cell r="L270">
            <v>267</v>
          </cell>
          <cell r="M270">
            <v>15569081.609999999</v>
          </cell>
          <cell r="N270">
            <v>0.01</v>
          </cell>
          <cell r="O270">
            <v>8727074419.3644123</v>
          </cell>
          <cell r="P270">
            <v>0</v>
          </cell>
          <cell r="Q270">
            <v>0</v>
          </cell>
        </row>
        <row r="271">
          <cell r="A271">
            <v>268</v>
          </cell>
          <cell r="B271">
            <v>84069896</v>
          </cell>
          <cell r="C271">
            <v>68245.759999999995</v>
          </cell>
          <cell r="D271" t="str">
            <v>EAG Inc</v>
          </cell>
          <cell r="E271">
            <v>575</v>
          </cell>
          <cell r="F271">
            <v>0</v>
          </cell>
          <cell r="G271">
            <v>0</v>
          </cell>
          <cell r="H271">
            <v>0</v>
          </cell>
          <cell r="I271">
            <v>0</v>
          </cell>
          <cell r="K271" t="str">
            <v>Media Source Inc</v>
          </cell>
          <cell r="L271">
            <v>268</v>
          </cell>
          <cell r="M271">
            <v>15499259.789999999</v>
          </cell>
          <cell r="N271">
            <v>0.01</v>
          </cell>
          <cell r="O271">
            <v>8727074419.3644123</v>
          </cell>
          <cell r="P271">
            <v>0</v>
          </cell>
          <cell r="Q271">
            <v>0</v>
          </cell>
        </row>
        <row r="272">
          <cell r="A272">
            <v>269</v>
          </cell>
          <cell r="B272">
            <v>84069703</v>
          </cell>
          <cell r="C272">
            <v>2716265.52</v>
          </cell>
          <cell r="D272" t="str">
            <v>EAG Inc</v>
          </cell>
          <cell r="E272">
            <v>576</v>
          </cell>
          <cell r="F272">
            <v>0</v>
          </cell>
          <cell r="G272">
            <v>0</v>
          </cell>
          <cell r="H272">
            <v>0</v>
          </cell>
          <cell r="I272">
            <v>0</v>
          </cell>
          <cell r="K272" t="str">
            <v>Dex Media West</v>
          </cell>
          <cell r="L272">
            <v>269</v>
          </cell>
          <cell r="M272">
            <v>15336415.4</v>
          </cell>
          <cell r="N272">
            <v>0.01</v>
          </cell>
          <cell r="O272">
            <v>8727074419.3644123</v>
          </cell>
          <cell r="P272">
            <v>0</v>
          </cell>
          <cell r="Q272">
            <v>0</v>
          </cell>
        </row>
        <row r="273">
          <cell r="A273">
            <v>270</v>
          </cell>
          <cell r="B273">
            <v>84069704</v>
          </cell>
          <cell r="C273">
            <v>30314148.309999999</v>
          </cell>
          <cell r="D273" t="str">
            <v>EAG Inc</v>
          </cell>
          <cell r="E273">
            <v>577</v>
          </cell>
          <cell r="F273">
            <v>0</v>
          </cell>
          <cell r="G273">
            <v>0</v>
          </cell>
          <cell r="H273">
            <v>0</v>
          </cell>
          <cell r="I273">
            <v>0</v>
          </cell>
          <cell r="K273" t="str">
            <v>Vestcom International Inc</v>
          </cell>
          <cell r="L273">
            <v>270</v>
          </cell>
          <cell r="M273">
            <v>15183419.470000001</v>
          </cell>
          <cell r="N273">
            <v>0.01</v>
          </cell>
          <cell r="O273">
            <v>8727074419.3644123</v>
          </cell>
          <cell r="P273">
            <v>0</v>
          </cell>
          <cell r="Q273">
            <v>0</v>
          </cell>
        </row>
        <row r="274">
          <cell r="A274">
            <v>271</v>
          </cell>
          <cell r="B274">
            <v>84069705</v>
          </cell>
          <cell r="C274">
            <v>942267.15</v>
          </cell>
          <cell r="D274" t="str">
            <v>EAG Inc</v>
          </cell>
          <cell r="E274">
            <v>35</v>
          </cell>
          <cell r="F274" t="str">
            <v>EAG Inc</v>
          </cell>
          <cell r="G274">
            <v>37624884.989999995</v>
          </cell>
          <cell r="H274">
            <v>0</v>
          </cell>
          <cell r="I274">
            <v>0</v>
          </cell>
          <cell r="K274" t="str">
            <v>Recochem Inc</v>
          </cell>
          <cell r="L274">
            <v>271</v>
          </cell>
          <cell r="M274">
            <v>15075851.380000001</v>
          </cell>
          <cell r="N274">
            <v>0.01</v>
          </cell>
          <cell r="O274">
            <v>8727074419.3644123</v>
          </cell>
          <cell r="P274">
            <v>0</v>
          </cell>
          <cell r="Q274">
            <v>0</v>
          </cell>
        </row>
        <row r="275">
          <cell r="A275">
            <v>272</v>
          </cell>
          <cell r="B275">
            <v>84070163</v>
          </cell>
          <cell r="C275">
            <v>36142922.789999999</v>
          </cell>
          <cell r="D275" t="str">
            <v>Edmentum Inc.</v>
          </cell>
          <cell r="E275">
            <v>41</v>
          </cell>
          <cell r="F275" t="str">
            <v>Edmentum Inc.</v>
          </cell>
          <cell r="G275">
            <v>36142922.789999999</v>
          </cell>
          <cell r="H275">
            <v>0</v>
          </cell>
          <cell r="I275">
            <v>0</v>
          </cell>
          <cell r="K275" t="str">
            <v>Cross MediaWorks Inc</v>
          </cell>
          <cell r="L275">
            <v>272</v>
          </cell>
          <cell r="M275">
            <v>14963398.16</v>
          </cell>
          <cell r="N275">
            <v>0.01</v>
          </cell>
          <cell r="O275">
            <v>8727074419.3644123</v>
          </cell>
          <cell r="P275">
            <v>0</v>
          </cell>
          <cell r="Q275">
            <v>0</v>
          </cell>
        </row>
        <row r="276">
          <cell r="A276">
            <v>273</v>
          </cell>
          <cell r="B276">
            <v>84069556</v>
          </cell>
          <cell r="C276">
            <v>4696917.87</v>
          </cell>
          <cell r="D276" t="str">
            <v>Elgin Equipment Group LLC</v>
          </cell>
          <cell r="E276">
            <v>578</v>
          </cell>
          <cell r="F276">
            <v>0</v>
          </cell>
          <cell r="G276">
            <v>0</v>
          </cell>
          <cell r="H276">
            <v>0</v>
          </cell>
          <cell r="I276">
            <v>0</v>
          </cell>
          <cell r="K276" t="str">
            <v>Rovi Solutions Corporation</v>
          </cell>
          <cell r="L276">
            <v>273</v>
          </cell>
          <cell r="M276">
            <v>14775000</v>
          </cell>
          <cell r="N276">
            <v>0.01</v>
          </cell>
          <cell r="O276">
            <v>8727074419.3644123</v>
          </cell>
          <cell r="P276">
            <v>0</v>
          </cell>
          <cell r="Q276">
            <v>0</v>
          </cell>
        </row>
        <row r="277">
          <cell r="A277">
            <v>274</v>
          </cell>
          <cell r="B277">
            <v>84069557</v>
          </cell>
          <cell r="C277">
            <v>6870714.1399999997</v>
          </cell>
          <cell r="D277" t="str">
            <v>Elgin Equipment Group LLC</v>
          </cell>
          <cell r="E277">
            <v>321</v>
          </cell>
          <cell r="F277" t="str">
            <v>Elgin Equipment Group LLC</v>
          </cell>
          <cell r="G277">
            <v>11567632.01</v>
          </cell>
          <cell r="H277">
            <v>0</v>
          </cell>
          <cell r="I277">
            <v>0</v>
          </cell>
          <cell r="K277" t="str">
            <v>Scientific Games International Inc</v>
          </cell>
          <cell r="L277">
            <v>274</v>
          </cell>
          <cell r="M277">
            <v>14700000</v>
          </cell>
          <cell r="N277">
            <v>0.01</v>
          </cell>
          <cell r="O277">
            <v>8727074419.3644123</v>
          </cell>
          <cell r="P277">
            <v>0</v>
          </cell>
          <cell r="Q277">
            <v>0</v>
          </cell>
        </row>
        <row r="278">
          <cell r="A278">
            <v>275</v>
          </cell>
          <cell r="B278">
            <v>84069702</v>
          </cell>
          <cell r="C278">
            <v>11435398.890000001</v>
          </cell>
          <cell r="D278" t="str">
            <v>ELO Touch Solutions Inc</v>
          </cell>
          <cell r="E278">
            <v>323</v>
          </cell>
          <cell r="F278" t="str">
            <v>ELO Touch Solutions Inc</v>
          </cell>
          <cell r="G278">
            <v>11435398.890000001</v>
          </cell>
          <cell r="H278">
            <v>0</v>
          </cell>
          <cell r="I278">
            <v>0</v>
          </cell>
          <cell r="K278" t="str">
            <v>Spin Holdco Inc</v>
          </cell>
          <cell r="L278">
            <v>275</v>
          </cell>
          <cell r="M278">
            <v>14664746.25</v>
          </cell>
          <cell r="N278">
            <v>0.01</v>
          </cell>
          <cell r="O278">
            <v>8727074419.3644123</v>
          </cell>
          <cell r="P278">
            <v>0</v>
          </cell>
          <cell r="Q278">
            <v>0</v>
          </cell>
        </row>
        <row r="279">
          <cell r="A279">
            <v>276</v>
          </cell>
          <cell r="B279">
            <v>84069701</v>
          </cell>
          <cell r="C279">
            <v>17439334.079999998</v>
          </cell>
          <cell r="D279" t="str">
            <v>Emerald Expositions Holding, Inc</v>
          </cell>
          <cell r="E279">
            <v>236</v>
          </cell>
          <cell r="F279" t="str">
            <v>Emerald Expositions Holding, Inc</v>
          </cell>
          <cell r="G279">
            <v>17439334.079999998</v>
          </cell>
          <cell r="H279">
            <v>0</v>
          </cell>
          <cell r="I279">
            <v>0</v>
          </cell>
          <cell r="K279" t="str">
            <v>Syniverse Holdings, Inc.</v>
          </cell>
          <cell r="L279">
            <v>276</v>
          </cell>
          <cell r="M279">
            <v>14598262.720000001</v>
          </cell>
          <cell r="N279">
            <v>0.01</v>
          </cell>
          <cell r="O279">
            <v>8727074419.3644123</v>
          </cell>
          <cell r="P279">
            <v>0</v>
          </cell>
          <cell r="Q279">
            <v>0</v>
          </cell>
        </row>
        <row r="280">
          <cell r="A280">
            <v>277</v>
          </cell>
          <cell r="B280">
            <v>84069700</v>
          </cell>
          <cell r="C280">
            <v>19150000</v>
          </cell>
          <cell r="D280" t="str">
            <v>Energy Services Holdings LLC</v>
          </cell>
          <cell r="E280">
            <v>207</v>
          </cell>
          <cell r="F280" t="str">
            <v>Energy Services Holdings LLC</v>
          </cell>
          <cell r="G280">
            <v>19150000</v>
          </cell>
          <cell r="H280">
            <v>0</v>
          </cell>
          <cell r="I280">
            <v>0</v>
          </cell>
          <cell r="K280" t="str">
            <v>CCC Information Services Inc</v>
          </cell>
          <cell r="L280">
            <v>277</v>
          </cell>
          <cell r="M280">
            <v>14557293.199999999</v>
          </cell>
          <cell r="N280">
            <v>0.01</v>
          </cell>
          <cell r="O280">
            <v>8727074419.3644123</v>
          </cell>
          <cell r="P280">
            <v>0</v>
          </cell>
          <cell r="Q280">
            <v>0</v>
          </cell>
        </row>
        <row r="281">
          <cell r="A281">
            <v>278</v>
          </cell>
          <cell r="B281">
            <v>84069560</v>
          </cell>
          <cell r="C281">
            <v>1208718.31</v>
          </cell>
          <cell r="D281" t="str">
            <v>Entercom Radio LLC</v>
          </cell>
          <cell r="E281">
            <v>579</v>
          </cell>
          <cell r="F281">
            <v>0</v>
          </cell>
          <cell r="G281">
            <v>0</v>
          </cell>
          <cell r="H281">
            <v>0</v>
          </cell>
          <cell r="I281">
            <v>0</v>
          </cell>
          <cell r="K281" t="str">
            <v>Corporate Visions Inc</v>
          </cell>
          <cell r="L281">
            <v>278</v>
          </cell>
          <cell r="M281">
            <v>14556696.43</v>
          </cell>
          <cell r="N281">
            <v>0.01</v>
          </cell>
          <cell r="O281">
            <v>8727074419.3644123</v>
          </cell>
          <cell r="P281">
            <v>0</v>
          </cell>
          <cell r="Q281">
            <v>0</v>
          </cell>
        </row>
        <row r="282">
          <cell r="A282">
            <v>279</v>
          </cell>
          <cell r="B282">
            <v>84069561</v>
          </cell>
          <cell r="C282">
            <v>21804330.309999999</v>
          </cell>
          <cell r="D282" t="str">
            <v>Entercom Radio LLC</v>
          </cell>
          <cell r="E282">
            <v>141</v>
          </cell>
          <cell r="F282" t="str">
            <v>Entercom Radio LLC</v>
          </cell>
          <cell r="G282">
            <v>23013048.619999997</v>
          </cell>
          <cell r="H282">
            <v>0</v>
          </cell>
          <cell r="I282">
            <v>0</v>
          </cell>
          <cell r="K282" t="str">
            <v>WaveDivision Holdings LLC</v>
          </cell>
          <cell r="L282">
            <v>279</v>
          </cell>
          <cell r="M282">
            <v>14550000</v>
          </cell>
          <cell r="N282">
            <v>0.01</v>
          </cell>
          <cell r="O282">
            <v>8727074419.3644123</v>
          </cell>
          <cell r="P282">
            <v>0</v>
          </cell>
          <cell r="Q282">
            <v>0</v>
          </cell>
        </row>
        <row r="283">
          <cell r="A283">
            <v>280</v>
          </cell>
          <cell r="B283">
            <v>84069689</v>
          </cell>
          <cell r="C283">
            <v>15460668.08</v>
          </cell>
          <cell r="D283" t="str">
            <v>Epiq Systems Inc</v>
          </cell>
          <cell r="E283">
            <v>580</v>
          </cell>
          <cell r="F283">
            <v>0</v>
          </cell>
          <cell r="G283">
            <v>0</v>
          </cell>
          <cell r="H283">
            <v>0</v>
          </cell>
          <cell r="I283">
            <v>0</v>
          </cell>
          <cell r="K283" t="str">
            <v>Belfor USA Group Inc</v>
          </cell>
          <cell r="L283">
            <v>280</v>
          </cell>
          <cell r="M283">
            <v>14540579.140000001</v>
          </cell>
          <cell r="N283">
            <v>0.01</v>
          </cell>
          <cell r="O283">
            <v>8727074419.3644123</v>
          </cell>
          <cell r="P283">
            <v>0</v>
          </cell>
          <cell r="Q283">
            <v>0</v>
          </cell>
        </row>
        <row r="284">
          <cell r="A284">
            <v>281</v>
          </cell>
          <cell r="B284">
            <v>84069690</v>
          </cell>
          <cell r="C284">
            <v>309785.75</v>
          </cell>
          <cell r="D284" t="str">
            <v>Epiq Systems Inc</v>
          </cell>
          <cell r="E284">
            <v>264</v>
          </cell>
          <cell r="F284" t="str">
            <v>Epiq Systems Inc</v>
          </cell>
          <cell r="G284">
            <v>15770453.83</v>
          </cell>
          <cell r="H284">
            <v>0</v>
          </cell>
          <cell r="I284">
            <v>0</v>
          </cell>
          <cell r="K284" t="str">
            <v>Weight Watchers International Inc</v>
          </cell>
          <cell r="L284">
            <v>281</v>
          </cell>
          <cell r="M284">
            <v>14525949.379999999</v>
          </cell>
          <cell r="N284">
            <v>0.01</v>
          </cell>
          <cell r="O284">
            <v>8727074419.3644123</v>
          </cell>
          <cell r="P284">
            <v>0</v>
          </cell>
          <cell r="Q284">
            <v>0</v>
          </cell>
        </row>
        <row r="285">
          <cell r="A285">
            <v>282</v>
          </cell>
          <cell r="B285">
            <v>84070282</v>
          </cell>
          <cell r="C285">
            <v>27422309.93</v>
          </cell>
          <cell r="D285" t="str">
            <v>Evestment Inc</v>
          </cell>
          <cell r="E285">
            <v>581</v>
          </cell>
          <cell r="F285">
            <v>0</v>
          </cell>
          <cell r="G285">
            <v>0</v>
          </cell>
          <cell r="H285">
            <v>0</v>
          </cell>
          <cell r="I285">
            <v>0</v>
          </cell>
          <cell r="K285" t="str">
            <v>Amspec LLC</v>
          </cell>
          <cell r="L285">
            <v>282</v>
          </cell>
          <cell r="M285">
            <v>14384615.369999999</v>
          </cell>
          <cell r="N285">
            <v>0.01</v>
          </cell>
          <cell r="O285">
            <v>8727074419.3644123</v>
          </cell>
          <cell r="P285">
            <v>0</v>
          </cell>
          <cell r="Q285">
            <v>0</v>
          </cell>
        </row>
        <row r="286">
          <cell r="A286">
            <v>283</v>
          </cell>
          <cell r="B286">
            <v>84070283</v>
          </cell>
          <cell r="C286">
            <v>1240575.3500000001</v>
          </cell>
          <cell r="D286" t="str">
            <v>Evestment Inc</v>
          </cell>
          <cell r="E286">
            <v>84</v>
          </cell>
          <cell r="F286" t="str">
            <v>Evestment Inc</v>
          </cell>
          <cell r="G286">
            <v>28662885.280000001</v>
          </cell>
          <cell r="H286">
            <v>0</v>
          </cell>
          <cell r="I286">
            <v>0</v>
          </cell>
          <cell r="K286" t="str">
            <v>Research Now Group Inc</v>
          </cell>
          <cell r="L286">
            <v>283</v>
          </cell>
          <cell r="M286">
            <v>14369660.310000001</v>
          </cell>
          <cell r="N286">
            <v>0.01</v>
          </cell>
          <cell r="O286">
            <v>8727074419.3644123</v>
          </cell>
          <cell r="P286">
            <v>0</v>
          </cell>
          <cell r="Q286">
            <v>0</v>
          </cell>
        </row>
        <row r="287">
          <cell r="A287">
            <v>284</v>
          </cell>
          <cell r="B287">
            <v>84069466</v>
          </cell>
          <cell r="C287">
            <v>13311273.58</v>
          </cell>
          <cell r="D287" t="str">
            <v>EW Scripps Company The</v>
          </cell>
          <cell r="E287">
            <v>299</v>
          </cell>
          <cell r="F287" t="str">
            <v>EW Scripps Company The</v>
          </cell>
          <cell r="G287">
            <v>13311273.58</v>
          </cell>
          <cell r="H287">
            <v>0</v>
          </cell>
          <cell r="I287">
            <v>0</v>
          </cell>
          <cell r="K287" t="str">
            <v>Intrapac Canada Corporation</v>
          </cell>
          <cell r="L287">
            <v>284</v>
          </cell>
          <cell r="M287">
            <v>14282366.859999999</v>
          </cell>
          <cell r="N287">
            <v>0.01</v>
          </cell>
          <cell r="O287">
            <v>8727074419.3644123</v>
          </cell>
          <cell r="P287">
            <v>0</v>
          </cell>
          <cell r="Q287">
            <v>0</v>
          </cell>
        </row>
        <row r="288">
          <cell r="A288">
            <v>285</v>
          </cell>
          <cell r="B288">
            <v>84070049</v>
          </cell>
          <cell r="C288">
            <v>4212500</v>
          </cell>
          <cell r="D288" t="str">
            <v>Excalibur Crossbow Canada Inc</v>
          </cell>
          <cell r="E288">
            <v>421</v>
          </cell>
          <cell r="F288" t="str">
            <v>Excalibur Crossbow Canada Inc</v>
          </cell>
          <cell r="G288">
            <v>4212500</v>
          </cell>
          <cell r="H288">
            <v>0</v>
          </cell>
          <cell r="I288">
            <v>0</v>
          </cell>
          <cell r="K288" t="str">
            <v>Hosting.Com, Inc.</v>
          </cell>
          <cell r="L288">
            <v>285</v>
          </cell>
          <cell r="M288">
            <v>14231000.76</v>
          </cell>
          <cell r="N288">
            <v>0.01</v>
          </cell>
          <cell r="O288">
            <v>8727074419.3644123</v>
          </cell>
          <cell r="P288">
            <v>0</v>
          </cell>
          <cell r="Q288">
            <v>0</v>
          </cell>
        </row>
        <row r="289">
          <cell r="A289">
            <v>286</v>
          </cell>
          <cell r="B289">
            <v>84069568</v>
          </cell>
          <cell r="C289">
            <v>8076139.4800000004</v>
          </cell>
          <cell r="D289" t="str">
            <v>Express Oil Change LLC</v>
          </cell>
          <cell r="E289">
            <v>582</v>
          </cell>
          <cell r="F289">
            <v>0</v>
          </cell>
          <cell r="G289">
            <v>0</v>
          </cell>
          <cell r="H289">
            <v>0</v>
          </cell>
          <cell r="I289">
            <v>0</v>
          </cell>
          <cell r="K289" t="str">
            <v>Cequel Communications LLC</v>
          </cell>
          <cell r="L289">
            <v>286</v>
          </cell>
          <cell r="M289">
            <v>14166431.370000001</v>
          </cell>
          <cell r="N289">
            <v>0.01</v>
          </cell>
          <cell r="O289">
            <v>8727074419.3644123</v>
          </cell>
          <cell r="P289">
            <v>0</v>
          </cell>
          <cell r="Q289">
            <v>0</v>
          </cell>
        </row>
        <row r="290">
          <cell r="A290">
            <v>287</v>
          </cell>
          <cell r="B290">
            <v>84069567</v>
          </cell>
          <cell r="C290">
            <v>1032533.06</v>
          </cell>
          <cell r="D290" t="str">
            <v>Express Oil Change LLC</v>
          </cell>
          <cell r="E290">
            <v>583</v>
          </cell>
          <cell r="F290">
            <v>0</v>
          </cell>
          <cell r="G290">
            <v>0</v>
          </cell>
          <cell r="H290">
            <v>0</v>
          </cell>
          <cell r="I290">
            <v>0</v>
          </cell>
          <cell r="K290" t="str">
            <v>MWI Holdings Inc</v>
          </cell>
          <cell r="L290">
            <v>287</v>
          </cell>
          <cell r="M290">
            <v>14126973.74</v>
          </cell>
          <cell r="N290">
            <v>0.01</v>
          </cell>
          <cell r="O290">
            <v>8727074419.3644123</v>
          </cell>
          <cell r="P290">
            <v>0</v>
          </cell>
          <cell r="Q290">
            <v>0</v>
          </cell>
        </row>
        <row r="291">
          <cell r="A291">
            <v>288</v>
          </cell>
          <cell r="B291">
            <v>84069680</v>
          </cell>
          <cell r="C291">
            <v>4992659.92</v>
          </cell>
          <cell r="D291" t="str">
            <v>Express Oil Change LLC</v>
          </cell>
          <cell r="E291">
            <v>584</v>
          </cell>
          <cell r="F291">
            <v>0</v>
          </cell>
          <cell r="G291">
            <v>0</v>
          </cell>
          <cell r="H291">
            <v>0</v>
          </cell>
          <cell r="I291">
            <v>0</v>
          </cell>
          <cell r="K291" t="str">
            <v>Cumulus Media Holdings Inc</v>
          </cell>
          <cell r="L291">
            <v>288</v>
          </cell>
          <cell r="M291">
            <v>14102777.779999999</v>
          </cell>
          <cell r="N291">
            <v>0.01</v>
          </cell>
          <cell r="O291">
            <v>8727074419.3644123</v>
          </cell>
          <cell r="P291">
            <v>0</v>
          </cell>
          <cell r="Q291">
            <v>0</v>
          </cell>
        </row>
        <row r="292">
          <cell r="A292">
            <v>289</v>
          </cell>
          <cell r="B292">
            <v>84069835</v>
          </cell>
          <cell r="C292">
            <v>3829721.11</v>
          </cell>
          <cell r="D292" t="str">
            <v>Express Oil Change LLC</v>
          </cell>
          <cell r="E292">
            <v>585</v>
          </cell>
          <cell r="F292">
            <v>0</v>
          </cell>
          <cell r="G292">
            <v>0</v>
          </cell>
          <cell r="H292">
            <v>0</v>
          </cell>
          <cell r="I292">
            <v>0</v>
          </cell>
          <cell r="K292" t="str">
            <v>CH Hold Corp</v>
          </cell>
          <cell r="L292">
            <v>289</v>
          </cell>
          <cell r="M292">
            <v>14065331.51</v>
          </cell>
          <cell r="N292">
            <v>0.01</v>
          </cell>
          <cell r="O292">
            <v>8727074419.3644123</v>
          </cell>
          <cell r="P292">
            <v>0</v>
          </cell>
          <cell r="Q292">
            <v>0</v>
          </cell>
        </row>
        <row r="293">
          <cell r="A293">
            <v>290</v>
          </cell>
          <cell r="B293">
            <v>84069682</v>
          </cell>
          <cell r="C293">
            <v>25011924.27</v>
          </cell>
          <cell r="D293" t="str">
            <v>Express Oil Change LLC</v>
          </cell>
          <cell r="E293">
            <v>18</v>
          </cell>
          <cell r="F293" t="str">
            <v>Express Oil Change LLC</v>
          </cell>
          <cell r="G293">
            <v>42942977.840000004</v>
          </cell>
          <cell r="H293">
            <v>0</v>
          </cell>
          <cell r="I293">
            <v>0</v>
          </cell>
          <cell r="K293" t="str">
            <v>Vatterott Education Holdings Inc</v>
          </cell>
          <cell r="L293">
            <v>290</v>
          </cell>
          <cell r="M293">
            <v>14024482.170000002</v>
          </cell>
          <cell r="N293">
            <v>0.01</v>
          </cell>
          <cell r="O293">
            <v>8727074419.3644123</v>
          </cell>
          <cell r="P293">
            <v>0</v>
          </cell>
          <cell r="Q293">
            <v>0</v>
          </cell>
        </row>
        <row r="294">
          <cell r="A294">
            <v>291</v>
          </cell>
          <cell r="B294">
            <v>84069671</v>
          </cell>
          <cell r="C294">
            <v>217070.87</v>
          </cell>
          <cell r="D294" t="str">
            <v>Fasteners For Retail Inc.</v>
          </cell>
          <cell r="E294">
            <v>586</v>
          </cell>
          <cell r="F294">
            <v>0</v>
          </cell>
          <cell r="G294">
            <v>0</v>
          </cell>
          <cell r="H294">
            <v>0</v>
          </cell>
          <cell r="I294">
            <v>0</v>
          </cell>
          <cell r="K294" t="str">
            <v>PetVet Care Centers LLC</v>
          </cell>
          <cell r="L294">
            <v>291</v>
          </cell>
          <cell r="M294">
            <v>14004930.050000001</v>
          </cell>
          <cell r="N294">
            <v>0.01</v>
          </cell>
          <cell r="O294">
            <v>8727074419.3644123</v>
          </cell>
          <cell r="P294">
            <v>0</v>
          </cell>
          <cell r="Q294">
            <v>0</v>
          </cell>
        </row>
        <row r="295">
          <cell r="A295">
            <v>292</v>
          </cell>
          <cell r="B295">
            <v>84069673</v>
          </cell>
          <cell r="C295">
            <v>3046805.75</v>
          </cell>
          <cell r="D295" t="str">
            <v>Fasteners For Retail Inc.</v>
          </cell>
          <cell r="E295">
            <v>587</v>
          </cell>
          <cell r="F295">
            <v>0</v>
          </cell>
          <cell r="G295">
            <v>0</v>
          </cell>
          <cell r="H295">
            <v>0</v>
          </cell>
          <cell r="I295">
            <v>0</v>
          </cell>
          <cell r="K295" t="str">
            <v>Miller's Ale House Inc.</v>
          </cell>
          <cell r="L295">
            <v>292</v>
          </cell>
          <cell r="M295">
            <v>13923731.859999999</v>
          </cell>
          <cell r="N295">
            <v>0.01</v>
          </cell>
          <cell r="O295">
            <v>8727074419.3644123</v>
          </cell>
          <cell r="P295">
            <v>0</v>
          </cell>
          <cell r="Q295">
            <v>0</v>
          </cell>
        </row>
        <row r="296">
          <cell r="A296">
            <v>293</v>
          </cell>
          <cell r="B296">
            <v>84069670</v>
          </cell>
          <cell r="C296">
            <v>1164507.27</v>
          </cell>
          <cell r="D296" t="str">
            <v>Fasteners For Retail Inc.</v>
          </cell>
          <cell r="E296">
            <v>588</v>
          </cell>
          <cell r="F296">
            <v>0</v>
          </cell>
          <cell r="G296">
            <v>0</v>
          </cell>
          <cell r="H296">
            <v>0</v>
          </cell>
          <cell r="I296">
            <v>0</v>
          </cell>
          <cell r="K296" t="str">
            <v>Knape &amp; Vogt Manufacturing Company</v>
          </cell>
          <cell r="L296">
            <v>293</v>
          </cell>
          <cell r="M296">
            <v>13887643.289999999</v>
          </cell>
          <cell r="N296">
            <v>0.01</v>
          </cell>
          <cell r="O296">
            <v>8727074419.3644123</v>
          </cell>
          <cell r="P296">
            <v>0</v>
          </cell>
          <cell r="Q296">
            <v>0</v>
          </cell>
        </row>
        <row r="297">
          <cell r="A297">
            <v>294</v>
          </cell>
          <cell r="B297">
            <v>84069672</v>
          </cell>
          <cell r="C297">
            <v>16345018.66</v>
          </cell>
          <cell r="D297" t="str">
            <v>Fasteners For Retail Inc.</v>
          </cell>
          <cell r="E297">
            <v>168</v>
          </cell>
          <cell r="F297" t="str">
            <v>Fasteners For Retail Inc.</v>
          </cell>
          <cell r="G297">
            <v>20773402.550000001</v>
          </cell>
          <cell r="H297">
            <v>0</v>
          </cell>
          <cell r="I297">
            <v>0</v>
          </cell>
          <cell r="K297" t="str">
            <v>Focus Brands Inc</v>
          </cell>
          <cell r="L297">
            <v>294</v>
          </cell>
          <cell r="M297">
            <v>13659407.82</v>
          </cell>
          <cell r="N297">
            <v>0.01</v>
          </cell>
          <cell r="O297">
            <v>8727074419.3644123</v>
          </cell>
          <cell r="P297">
            <v>0</v>
          </cell>
          <cell r="Q297">
            <v>0</v>
          </cell>
        </row>
        <row r="298">
          <cell r="A298">
            <v>295</v>
          </cell>
          <cell r="B298">
            <v>84069665</v>
          </cell>
          <cell r="C298">
            <v>21742461.59</v>
          </cell>
          <cell r="D298" t="str">
            <v>FCX Holding Corp</v>
          </cell>
          <cell r="E298">
            <v>154</v>
          </cell>
          <cell r="F298" t="str">
            <v>FCX Holding Corp</v>
          </cell>
          <cell r="G298">
            <v>21742461.59</v>
          </cell>
          <cell r="H298">
            <v>0</v>
          </cell>
          <cell r="I298">
            <v>0</v>
          </cell>
          <cell r="K298" t="str">
            <v>Bendon Inc</v>
          </cell>
          <cell r="L298">
            <v>295</v>
          </cell>
          <cell r="M298">
            <v>13659259.93</v>
          </cell>
          <cell r="N298">
            <v>0.01</v>
          </cell>
          <cell r="O298">
            <v>8727074419.3644123</v>
          </cell>
          <cell r="P298">
            <v>0</v>
          </cell>
          <cell r="Q298">
            <v>0</v>
          </cell>
        </row>
        <row r="299">
          <cell r="A299">
            <v>296</v>
          </cell>
          <cell r="B299">
            <v>84070067</v>
          </cell>
          <cell r="C299">
            <v>8780704.9299999997</v>
          </cell>
          <cell r="D299" t="str">
            <v>Fender Musical Instruments Corp</v>
          </cell>
          <cell r="E299">
            <v>371</v>
          </cell>
          <cell r="F299" t="str">
            <v>Fender Musical Instruments Corp</v>
          </cell>
          <cell r="G299">
            <v>8780704.9299999997</v>
          </cell>
          <cell r="H299">
            <v>0</v>
          </cell>
          <cell r="I299">
            <v>0</v>
          </cell>
          <cell r="K299" t="str">
            <v>Doosan Infracore International Inc</v>
          </cell>
          <cell r="L299">
            <v>296</v>
          </cell>
          <cell r="M299">
            <v>13621153.85</v>
          </cell>
          <cell r="N299">
            <v>0.01</v>
          </cell>
          <cell r="O299">
            <v>8727074419.3644123</v>
          </cell>
          <cell r="P299">
            <v>0</v>
          </cell>
          <cell r="Q299">
            <v>0</v>
          </cell>
        </row>
        <row r="300">
          <cell r="A300">
            <v>297</v>
          </cell>
          <cell r="B300">
            <v>84069649</v>
          </cell>
          <cell r="C300">
            <v>370056.92</v>
          </cell>
          <cell r="D300" t="str">
            <v>First American Payment Systems LP</v>
          </cell>
          <cell r="E300">
            <v>589</v>
          </cell>
          <cell r="F300">
            <v>0</v>
          </cell>
          <cell r="G300">
            <v>0</v>
          </cell>
          <cell r="H300">
            <v>0</v>
          </cell>
          <cell r="I300">
            <v>0</v>
          </cell>
          <cell r="K300" t="str">
            <v>Pro Mach Group Inc</v>
          </cell>
          <cell r="L300">
            <v>297</v>
          </cell>
          <cell r="M300">
            <v>13612500</v>
          </cell>
          <cell r="N300">
            <v>0.01</v>
          </cell>
          <cell r="O300">
            <v>8727074419.3644123</v>
          </cell>
          <cell r="P300">
            <v>0</v>
          </cell>
          <cell r="Q300">
            <v>0</v>
          </cell>
        </row>
        <row r="301">
          <cell r="A301">
            <v>298</v>
          </cell>
          <cell r="B301">
            <v>84069650</v>
          </cell>
          <cell r="C301">
            <v>6011487.4100000001</v>
          </cell>
          <cell r="D301" t="str">
            <v>First American Payment Systems LP</v>
          </cell>
          <cell r="E301">
            <v>590</v>
          </cell>
          <cell r="F301">
            <v>0</v>
          </cell>
          <cell r="G301">
            <v>0</v>
          </cell>
          <cell r="H301">
            <v>0</v>
          </cell>
          <cell r="I301">
            <v>0</v>
          </cell>
          <cell r="K301" t="str">
            <v>Centerplate Inc</v>
          </cell>
          <cell r="L301">
            <v>298</v>
          </cell>
          <cell r="M301">
            <v>13567492.35</v>
          </cell>
          <cell r="N301">
            <v>0.01</v>
          </cell>
          <cell r="O301">
            <v>8727074419.3644123</v>
          </cell>
          <cell r="P301">
            <v>0</v>
          </cell>
          <cell r="Q301">
            <v>0</v>
          </cell>
        </row>
        <row r="302">
          <cell r="A302">
            <v>299</v>
          </cell>
          <cell r="B302">
            <v>84069989</v>
          </cell>
          <cell r="C302">
            <v>220000</v>
          </cell>
          <cell r="D302" t="str">
            <v>First American Payment Systems LP</v>
          </cell>
          <cell r="E302">
            <v>591</v>
          </cell>
          <cell r="F302">
            <v>0</v>
          </cell>
          <cell r="G302">
            <v>0</v>
          </cell>
          <cell r="H302">
            <v>0</v>
          </cell>
          <cell r="I302">
            <v>0</v>
          </cell>
          <cell r="K302" t="str">
            <v>EW Scripps Company The</v>
          </cell>
          <cell r="L302">
            <v>299</v>
          </cell>
          <cell r="M302">
            <v>13311273.58</v>
          </cell>
          <cell r="N302">
            <v>0.01</v>
          </cell>
          <cell r="O302">
            <v>8727074419.3644123</v>
          </cell>
          <cell r="P302">
            <v>0</v>
          </cell>
          <cell r="Q302">
            <v>0</v>
          </cell>
        </row>
        <row r="303">
          <cell r="A303">
            <v>300</v>
          </cell>
          <cell r="B303">
            <v>84069990</v>
          </cell>
          <cell r="C303">
            <v>3573848.11</v>
          </cell>
          <cell r="D303" t="str">
            <v>First American Payment Systems LP</v>
          </cell>
          <cell r="E303">
            <v>343</v>
          </cell>
          <cell r="F303" t="str">
            <v>First American Payment Systems LP</v>
          </cell>
          <cell r="G303">
            <v>10175392.439999999</v>
          </cell>
          <cell r="H303">
            <v>0</v>
          </cell>
          <cell r="I303">
            <v>0</v>
          </cell>
          <cell r="K303" t="str">
            <v>Sonneborn LLC</v>
          </cell>
          <cell r="L303">
            <v>300</v>
          </cell>
          <cell r="M303">
            <v>13167000</v>
          </cell>
          <cell r="N303">
            <v>0.01</v>
          </cell>
          <cell r="O303">
            <v>8727074419.3644123</v>
          </cell>
          <cell r="P303">
            <v>0</v>
          </cell>
          <cell r="Q303">
            <v>0</v>
          </cell>
        </row>
        <row r="304">
          <cell r="A304">
            <v>301</v>
          </cell>
          <cell r="B304">
            <v>84069448</v>
          </cell>
          <cell r="C304">
            <v>8250000.0099999998</v>
          </cell>
          <cell r="D304" t="str">
            <v>FleetCor Technologies Inc.</v>
          </cell>
          <cell r="E304">
            <v>381</v>
          </cell>
          <cell r="F304" t="str">
            <v>FleetCor Technologies Inc.</v>
          </cell>
          <cell r="G304">
            <v>8250000.0099999998</v>
          </cell>
          <cell r="H304">
            <v>0</v>
          </cell>
          <cell r="I304">
            <v>0</v>
          </cell>
          <cell r="K304" t="str">
            <v>OGCI Inc</v>
          </cell>
          <cell r="L304">
            <v>301</v>
          </cell>
          <cell r="M304">
            <v>13045933.73</v>
          </cell>
          <cell r="N304">
            <v>0.01</v>
          </cell>
          <cell r="O304">
            <v>8727074419.3644123</v>
          </cell>
          <cell r="P304">
            <v>0</v>
          </cell>
          <cell r="Q304">
            <v>0</v>
          </cell>
        </row>
        <row r="305">
          <cell r="A305">
            <v>302</v>
          </cell>
          <cell r="B305">
            <v>84070226</v>
          </cell>
          <cell r="C305">
            <v>2739475.66</v>
          </cell>
          <cell r="D305" t="str">
            <v>Flexera Software LLC</v>
          </cell>
          <cell r="E305">
            <v>428</v>
          </cell>
          <cell r="F305" t="str">
            <v>Flexera Software LLC</v>
          </cell>
          <cell r="G305">
            <v>2739475.66</v>
          </cell>
          <cell r="H305">
            <v>0</v>
          </cell>
          <cell r="I305">
            <v>0</v>
          </cell>
          <cell r="K305" t="str">
            <v>Safe Fleet Acquisition Corp</v>
          </cell>
          <cell r="L305">
            <v>302</v>
          </cell>
          <cell r="M305">
            <v>13034083.440000001</v>
          </cell>
          <cell r="N305">
            <v>0.01</v>
          </cell>
          <cell r="O305">
            <v>8727074419.3644123</v>
          </cell>
          <cell r="P305">
            <v>0</v>
          </cell>
          <cell r="Q305">
            <v>0</v>
          </cell>
        </row>
        <row r="306">
          <cell r="A306">
            <v>303</v>
          </cell>
          <cell r="B306">
            <v>84070289</v>
          </cell>
          <cell r="C306">
            <v>12594696.970000001</v>
          </cell>
          <cell r="D306" t="str">
            <v>Flight Buyer LLC</v>
          </cell>
          <cell r="E306">
            <v>592</v>
          </cell>
          <cell r="F306">
            <v>0</v>
          </cell>
          <cell r="G306">
            <v>0</v>
          </cell>
          <cell r="H306">
            <v>0</v>
          </cell>
          <cell r="I306">
            <v>0</v>
          </cell>
          <cell r="K306" t="str">
            <v>Hilsinger Company</v>
          </cell>
          <cell r="L306">
            <v>303</v>
          </cell>
          <cell r="M306">
            <v>12941203.880000001</v>
          </cell>
          <cell r="N306">
            <v>0.01</v>
          </cell>
          <cell r="O306">
            <v>8727074419.3644123</v>
          </cell>
          <cell r="P306">
            <v>0</v>
          </cell>
          <cell r="Q306">
            <v>0</v>
          </cell>
        </row>
        <row r="307">
          <cell r="A307">
            <v>304</v>
          </cell>
          <cell r="B307">
            <v>84070290</v>
          </cell>
          <cell r="C307">
            <v>6837121.21</v>
          </cell>
          <cell r="D307" t="str">
            <v>Flight Buyer LLC</v>
          </cell>
          <cell r="E307">
            <v>196</v>
          </cell>
          <cell r="F307" t="str">
            <v>Flight Buyer LLC</v>
          </cell>
          <cell r="G307">
            <v>19431818.18</v>
          </cell>
          <cell r="H307">
            <v>0</v>
          </cell>
          <cell r="I307">
            <v>0</v>
          </cell>
          <cell r="K307" t="str">
            <v>Qualitor Acquisition Inc</v>
          </cell>
          <cell r="L307">
            <v>304</v>
          </cell>
          <cell r="M307">
            <v>12756223.210000001</v>
          </cell>
          <cell r="N307">
            <v>0.01</v>
          </cell>
          <cell r="O307">
            <v>8727074419.3644123</v>
          </cell>
          <cell r="P307">
            <v>0</v>
          </cell>
          <cell r="Q307">
            <v>0</v>
          </cell>
        </row>
        <row r="308">
          <cell r="A308">
            <v>305</v>
          </cell>
          <cell r="B308">
            <v>84069450</v>
          </cell>
          <cell r="C308">
            <v>17268302.149999999</v>
          </cell>
          <cell r="D308" t="str">
            <v>FMH Aerospace Corp</v>
          </cell>
          <cell r="E308">
            <v>593</v>
          </cell>
          <cell r="F308">
            <v>0</v>
          </cell>
          <cell r="G308">
            <v>0</v>
          </cell>
          <cell r="H308">
            <v>0</v>
          </cell>
          <cell r="I308">
            <v>0</v>
          </cell>
          <cell r="K308" t="str">
            <v>VSS-Southern Theatres LLC</v>
          </cell>
          <cell r="L308">
            <v>305</v>
          </cell>
          <cell r="M308">
            <v>12517524.810000001</v>
          </cell>
          <cell r="N308">
            <v>0.01</v>
          </cell>
          <cell r="O308">
            <v>8727074419.3644123</v>
          </cell>
          <cell r="P308">
            <v>0</v>
          </cell>
          <cell r="Q308">
            <v>0</v>
          </cell>
        </row>
        <row r="309">
          <cell r="A309">
            <v>306</v>
          </cell>
          <cell r="B309">
            <v>84069449</v>
          </cell>
          <cell r="C309">
            <v>38660.379999999997</v>
          </cell>
          <cell r="D309" t="str">
            <v>FMH Aerospace Corp</v>
          </cell>
          <cell r="E309">
            <v>241</v>
          </cell>
          <cell r="F309" t="str">
            <v>FMH Aerospace Corp</v>
          </cell>
          <cell r="G309">
            <v>17306962.529999997</v>
          </cell>
          <cell r="H309">
            <v>0</v>
          </cell>
          <cell r="I309">
            <v>0</v>
          </cell>
          <cell r="K309" t="str">
            <v>Confie Seguros Holding II CO.</v>
          </cell>
          <cell r="L309">
            <v>306</v>
          </cell>
          <cell r="M309">
            <v>12476568.93</v>
          </cell>
          <cell r="N309">
            <v>0.01</v>
          </cell>
          <cell r="O309">
            <v>8727074419.3644123</v>
          </cell>
          <cell r="P309">
            <v>0</v>
          </cell>
          <cell r="Q309">
            <v>0</v>
          </cell>
        </row>
        <row r="310">
          <cell r="A310">
            <v>307</v>
          </cell>
          <cell r="B310">
            <v>84069563</v>
          </cell>
          <cell r="C310">
            <v>3342032.45</v>
          </cell>
          <cell r="D310" t="str">
            <v>Focus Brands Inc</v>
          </cell>
          <cell r="E310">
            <v>594</v>
          </cell>
          <cell r="F310">
            <v>0</v>
          </cell>
          <cell r="G310">
            <v>0</v>
          </cell>
          <cell r="H310">
            <v>0</v>
          </cell>
          <cell r="I310">
            <v>0</v>
          </cell>
          <cell r="K310" t="str">
            <v>LW Buyer LLC</v>
          </cell>
          <cell r="L310">
            <v>307</v>
          </cell>
          <cell r="M310">
            <v>12468750</v>
          </cell>
          <cell r="N310">
            <v>0.01</v>
          </cell>
          <cell r="O310">
            <v>8727074419.3644123</v>
          </cell>
          <cell r="P310">
            <v>0</v>
          </cell>
          <cell r="Q310">
            <v>0</v>
          </cell>
        </row>
        <row r="311">
          <cell r="A311">
            <v>308</v>
          </cell>
          <cell r="B311">
            <v>84069564</v>
          </cell>
          <cell r="C311">
            <v>3326702.02</v>
          </cell>
          <cell r="D311" t="str">
            <v>Focus Brands Inc</v>
          </cell>
          <cell r="E311">
            <v>595</v>
          </cell>
          <cell r="F311">
            <v>0</v>
          </cell>
          <cell r="G311">
            <v>0</v>
          </cell>
          <cell r="H311">
            <v>0</v>
          </cell>
          <cell r="I311">
            <v>0</v>
          </cell>
          <cell r="K311" t="str">
            <v>Avantor Performance Materials Holdings Inc.</v>
          </cell>
          <cell r="L311">
            <v>308</v>
          </cell>
          <cell r="M311">
            <v>12467189.43</v>
          </cell>
          <cell r="N311">
            <v>0.01</v>
          </cell>
          <cell r="O311">
            <v>8727074419.3644123</v>
          </cell>
          <cell r="P311">
            <v>0</v>
          </cell>
          <cell r="Q311">
            <v>0</v>
          </cell>
        </row>
        <row r="312">
          <cell r="A312">
            <v>309</v>
          </cell>
          <cell r="B312">
            <v>84069565</v>
          </cell>
          <cell r="C312">
            <v>3449345.41</v>
          </cell>
          <cell r="D312" t="str">
            <v>Focus Brands Inc</v>
          </cell>
          <cell r="E312">
            <v>596</v>
          </cell>
          <cell r="F312">
            <v>0</v>
          </cell>
          <cell r="G312">
            <v>0</v>
          </cell>
          <cell r="H312">
            <v>0</v>
          </cell>
          <cell r="I312">
            <v>0</v>
          </cell>
          <cell r="K312" t="str">
            <v>Hartland Controls LLC</v>
          </cell>
          <cell r="L312">
            <v>309</v>
          </cell>
          <cell r="M312">
            <v>12326209.670000002</v>
          </cell>
          <cell r="N312">
            <v>0.01</v>
          </cell>
          <cell r="O312">
            <v>8727074419.3644123</v>
          </cell>
          <cell r="P312">
            <v>0</v>
          </cell>
          <cell r="Q312">
            <v>0</v>
          </cell>
        </row>
        <row r="313">
          <cell r="A313">
            <v>310</v>
          </cell>
          <cell r="B313">
            <v>84069566</v>
          </cell>
          <cell r="C313">
            <v>3541327.94</v>
          </cell>
          <cell r="D313" t="str">
            <v>Focus Brands Inc</v>
          </cell>
          <cell r="E313">
            <v>294</v>
          </cell>
          <cell r="F313" t="str">
            <v>Focus Brands Inc</v>
          </cell>
          <cell r="G313">
            <v>13659407.82</v>
          </cell>
          <cell r="H313">
            <v>0</v>
          </cell>
          <cell r="I313">
            <v>0</v>
          </cell>
          <cell r="K313" t="str">
            <v>OTB Acquisition LLC</v>
          </cell>
          <cell r="L313">
            <v>310</v>
          </cell>
          <cell r="M313">
            <v>12246093.73</v>
          </cell>
          <cell r="N313">
            <v>0.01</v>
          </cell>
          <cell r="O313">
            <v>8727074419.3644123</v>
          </cell>
          <cell r="P313">
            <v>0</v>
          </cell>
          <cell r="Q313">
            <v>0</v>
          </cell>
        </row>
        <row r="314">
          <cell r="A314">
            <v>311</v>
          </cell>
          <cell r="B314">
            <v>84069885</v>
          </cell>
          <cell r="C314">
            <v>27391304.350000001</v>
          </cell>
          <cell r="D314" t="str">
            <v>FocusVision Worldwide Inc.</v>
          </cell>
          <cell r="E314">
            <v>96</v>
          </cell>
          <cell r="F314" t="str">
            <v>FocusVision Worldwide Inc.</v>
          </cell>
          <cell r="G314">
            <v>27391304.350000001</v>
          </cell>
          <cell r="H314">
            <v>0</v>
          </cell>
          <cell r="I314">
            <v>0</v>
          </cell>
          <cell r="K314" t="str">
            <v>Thermasys Corporation</v>
          </cell>
          <cell r="L314">
            <v>311</v>
          </cell>
          <cell r="M314">
            <v>12187500.02</v>
          </cell>
          <cell r="N314">
            <v>0.01</v>
          </cell>
          <cell r="O314">
            <v>8727074419.3644123</v>
          </cell>
          <cell r="P314">
            <v>0</v>
          </cell>
          <cell r="Q314">
            <v>0</v>
          </cell>
        </row>
        <row r="315">
          <cell r="A315">
            <v>312</v>
          </cell>
          <cell r="B315">
            <v>84069907</v>
          </cell>
          <cell r="C315">
            <v>623110.40000000002</v>
          </cell>
          <cell r="D315" t="str">
            <v>Galls LLC</v>
          </cell>
          <cell r="E315">
            <v>597</v>
          </cell>
          <cell r="F315">
            <v>0</v>
          </cell>
          <cell r="G315">
            <v>0</v>
          </cell>
          <cell r="H315">
            <v>0</v>
          </cell>
          <cell r="I315">
            <v>0</v>
          </cell>
          <cell r="K315" t="str">
            <v>ACP Datacenter LP Inc</v>
          </cell>
          <cell r="L315">
            <v>312</v>
          </cell>
          <cell r="M315">
            <v>12000000</v>
          </cell>
          <cell r="N315">
            <v>0.01</v>
          </cell>
          <cell r="O315">
            <v>8727074419.3644123</v>
          </cell>
          <cell r="P315">
            <v>0</v>
          </cell>
          <cell r="Q315">
            <v>0</v>
          </cell>
        </row>
        <row r="316">
          <cell r="A316">
            <v>313</v>
          </cell>
          <cell r="B316">
            <v>84069908</v>
          </cell>
          <cell r="C316">
            <v>73191.429999999993</v>
          </cell>
          <cell r="D316" t="str">
            <v>Galls LLC</v>
          </cell>
          <cell r="E316">
            <v>598</v>
          </cell>
          <cell r="F316">
            <v>0</v>
          </cell>
          <cell r="G316">
            <v>0</v>
          </cell>
          <cell r="H316">
            <v>0</v>
          </cell>
          <cell r="I316">
            <v>0</v>
          </cell>
          <cell r="K316" t="str">
            <v>Teasdale Foods Inc.</v>
          </cell>
          <cell r="L316">
            <v>313</v>
          </cell>
          <cell r="M316">
            <v>11978764.07</v>
          </cell>
          <cell r="N316">
            <v>0.01</v>
          </cell>
          <cell r="O316">
            <v>8727074419.3644123</v>
          </cell>
          <cell r="P316">
            <v>0</v>
          </cell>
          <cell r="Q316">
            <v>0</v>
          </cell>
        </row>
        <row r="317">
          <cell r="A317">
            <v>314</v>
          </cell>
          <cell r="B317">
            <v>84069909</v>
          </cell>
          <cell r="C317">
            <v>69234.490000000005</v>
          </cell>
          <cell r="D317" t="str">
            <v>Galls LLC</v>
          </cell>
          <cell r="E317">
            <v>599</v>
          </cell>
          <cell r="F317">
            <v>0</v>
          </cell>
          <cell r="G317">
            <v>0</v>
          </cell>
          <cell r="H317">
            <v>0</v>
          </cell>
          <cell r="I317">
            <v>0</v>
          </cell>
          <cell r="K317" t="str">
            <v>YLG Holdings Inc</v>
          </cell>
          <cell r="L317">
            <v>314</v>
          </cell>
          <cell r="M317">
            <v>11975545</v>
          </cell>
          <cell r="N317">
            <v>0.01</v>
          </cell>
          <cell r="O317">
            <v>8727074419.3644123</v>
          </cell>
          <cell r="P317">
            <v>0</v>
          </cell>
          <cell r="Q317">
            <v>0</v>
          </cell>
        </row>
        <row r="318">
          <cell r="A318">
            <v>315</v>
          </cell>
          <cell r="B318">
            <v>84069910</v>
          </cell>
          <cell r="C318">
            <v>13234.97</v>
          </cell>
          <cell r="D318" t="str">
            <v>Galls LLC</v>
          </cell>
          <cell r="E318">
            <v>600</v>
          </cell>
          <cell r="F318">
            <v>0</v>
          </cell>
          <cell r="G318">
            <v>0</v>
          </cell>
          <cell r="H318">
            <v>0</v>
          </cell>
          <cell r="I318">
            <v>0</v>
          </cell>
          <cell r="K318" t="str">
            <v>Manitowoc Company, Inc. (The)</v>
          </cell>
          <cell r="L318">
            <v>315</v>
          </cell>
          <cell r="M318">
            <v>11961231.210000001</v>
          </cell>
          <cell r="N318">
            <v>0.01</v>
          </cell>
          <cell r="O318">
            <v>8727074419.3644123</v>
          </cell>
          <cell r="P318">
            <v>0</v>
          </cell>
          <cell r="Q318">
            <v>0</v>
          </cell>
        </row>
        <row r="319">
          <cell r="A319">
            <v>316</v>
          </cell>
          <cell r="B319">
            <v>84069911</v>
          </cell>
          <cell r="C319">
            <v>58208.160000000003</v>
          </cell>
          <cell r="D319" t="str">
            <v>Galls LLC</v>
          </cell>
          <cell r="E319">
            <v>601</v>
          </cell>
          <cell r="F319">
            <v>0</v>
          </cell>
          <cell r="G319">
            <v>0</v>
          </cell>
          <cell r="H319">
            <v>0</v>
          </cell>
          <cell r="I319">
            <v>0</v>
          </cell>
          <cell r="K319" t="str">
            <v>Pelican Products Inc</v>
          </cell>
          <cell r="L319">
            <v>316</v>
          </cell>
          <cell r="M319">
            <v>11790000</v>
          </cell>
          <cell r="N319">
            <v>0.01</v>
          </cell>
          <cell r="O319">
            <v>8727074419.3644123</v>
          </cell>
          <cell r="P319">
            <v>0</v>
          </cell>
          <cell r="Q319">
            <v>0</v>
          </cell>
        </row>
        <row r="320">
          <cell r="A320">
            <v>317</v>
          </cell>
          <cell r="B320">
            <v>84069912</v>
          </cell>
          <cell r="C320">
            <v>6891277.0199999996</v>
          </cell>
          <cell r="D320" t="str">
            <v>Galls LLC</v>
          </cell>
          <cell r="E320">
            <v>602</v>
          </cell>
          <cell r="F320">
            <v>0</v>
          </cell>
          <cell r="G320">
            <v>0</v>
          </cell>
          <cell r="H320">
            <v>0</v>
          </cell>
          <cell r="I320">
            <v>0</v>
          </cell>
          <cell r="K320" t="str">
            <v>Ring &amp; Pinion Service Inc</v>
          </cell>
          <cell r="L320">
            <v>317</v>
          </cell>
          <cell r="M320">
            <v>11775000</v>
          </cell>
          <cell r="N320">
            <v>0.01</v>
          </cell>
          <cell r="O320">
            <v>8727074419.3644123</v>
          </cell>
          <cell r="P320">
            <v>0</v>
          </cell>
          <cell r="Q320">
            <v>0</v>
          </cell>
        </row>
        <row r="321">
          <cell r="A321">
            <v>318</v>
          </cell>
          <cell r="B321">
            <v>84069913</v>
          </cell>
          <cell r="C321">
            <v>809459.15</v>
          </cell>
          <cell r="D321" t="str">
            <v>Galls LLC</v>
          </cell>
          <cell r="E321">
            <v>603</v>
          </cell>
          <cell r="F321">
            <v>0</v>
          </cell>
          <cell r="G321">
            <v>0</v>
          </cell>
          <cell r="H321">
            <v>0</v>
          </cell>
          <cell r="I321">
            <v>0</v>
          </cell>
          <cell r="K321" t="str">
            <v>Cedar Fair, LP.</v>
          </cell>
          <cell r="L321">
            <v>318</v>
          </cell>
          <cell r="M321">
            <v>11711198.15</v>
          </cell>
          <cell r="N321">
            <v>0.01</v>
          </cell>
          <cell r="O321">
            <v>8727074419.3644123</v>
          </cell>
          <cell r="P321">
            <v>0</v>
          </cell>
          <cell r="Q321">
            <v>0</v>
          </cell>
        </row>
        <row r="322">
          <cell r="A322">
            <v>319</v>
          </cell>
          <cell r="B322">
            <v>84069914</v>
          </cell>
          <cell r="C322">
            <v>765697.45</v>
          </cell>
          <cell r="D322" t="str">
            <v>Galls LLC</v>
          </cell>
          <cell r="E322">
            <v>604</v>
          </cell>
          <cell r="F322">
            <v>0</v>
          </cell>
          <cell r="G322">
            <v>0</v>
          </cell>
          <cell r="H322">
            <v>0</v>
          </cell>
          <cell r="I322">
            <v>0</v>
          </cell>
          <cell r="K322" t="str">
            <v>Information Resources Inc (SymphonyIRI)</v>
          </cell>
          <cell r="L322">
            <v>319</v>
          </cell>
          <cell r="M322">
            <v>11680433.390000001</v>
          </cell>
          <cell r="N322">
            <v>0.01</v>
          </cell>
          <cell r="O322">
            <v>8727074419.3644123</v>
          </cell>
          <cell r="P322">
            <v>0</v>
          </cell>
          <cell r="Q322">
            <v>0</v>
          </cell>
        </row>
        <row r="323">
          <cell r="A323">
            <v>320</v>
          </cell>
          <cell r="B323">
            <v>84069915</v>
          </cell>
          <cell r="C323">
            <v>146371.9</v>
          </cell>
          <cell r="D323" t="str">
            <v>Galls LLC</v>
          </cell>
          <cell r="E323">
            <v>605</v>
          </cell>
          <cell r="F323">
            <v>0</v>
          </cell>
          <cell r="G323">
            <v>0</v>
          </cell>
          <cell r="H323">
            <v>0</v>
          </cell>
          <cell r="I323">
            <v>0</v>
          </cell>
          <cell r="K323" t="str">
            <v>JWC Environmental, LLC</v>
          </cell>
          <cell r="L323">
            <v>320</v>
          </cell>
          <cell r="M323">
            <v>11616681.060000001</v>
          </cell>
          <cell r="N323">
            <v>0.01</v>
          </cell>
          <cell r="O323">
            <v>8727074419.3644123</v>
          </cell>
          <cell r="P323">
            <v>0</v>
          </cell>
          <cell r="Q323">
            <v>0</v>
          </cell>
        </row>
        <row r="324">
          <cell r="A324">
            <v>321</v>
          </cell>
          <cell r="B324">
            <v>84069916</v>
          </cell>
          <cell r="C324">
            <v>643752.03</v>
          </cell>
          <cell r="D324" t="str">
            <v>Galls LLC</v>
          </cell>
          <cell r="E324">
            <v>606</v>
          </cell>
          <cell r="F324">
            <v>0</v>
          </cell>
          <cell r="G324">
            <v>0</v>
          </cell>
          <cell r="H324">
            <v>0</v>
          </cell>
          <cell r="I324">
            <v>0</v>
          </cell>
          <cell r="K324" t="str">
            <v>Elgin Equipment Group LLC</v>
          </cell>
          <cell r="L324">
            <v>321</v>
          </cell>
          <cell r="M324">
            <v>11567632.01</v>
          </cell>
          <cell r="N324">
            <v>0.01</v>
          </cell>
          <cell r="O324">
            <v>8727074419.3644123</v>
          </cell>
          <cell r="P324">
            <v>0</v>
          </cell>
          <cell r="Q324">
            <v>0</v>
          </cell>
        </row>
        <row r="325">
          <cell r="A325">
            <v>322</v>
          </cell>
          <cell r="B325">
            <v>84069917</v>
          </cell>
          <cell r="C325">
            <v>765697.44</v>
          </cell>
          <cell r="D325" t="str">
            <v>Galls LLC</v>
          </cell>
          <cell r="E325">
            <v>607</v>
          </cell>
          <cell r="F325">
            <v>0</v>
          </cell>
          <cell r="G325">
            <v>0</v>
          </cell>
          <cell r="H325">
            <v>0</v>
          </cell>
          <cell r="I325">
            <v>0</v>
          </cell>
          <cell r="K325" t="str">
            <v>UJ Merger Sub Inc.</v>
          </cell>
          <cell r="L325">
            <v>322</v>
          </cell>
          <cell r="M325">
            <v>11488438.039999999</v>
          </cell>
          <cell r="N325">
            <v>0.01</v>
          </cell>
          <cell r="O325">
            <v>8727074419.3644123</v>
          </cell>
          <cell r="P325">
            <v>0</v>
          </cell>
          <cell r="Q325">
            <v>0</v>
          </cell>
        </row>
        <row r="326">
          <cell r="A326">
            <v>323</v>
          </cell>
          <cell r="B326">
            <v>84069918</v>
          </cell>
          <cell r="C326">
            <v>89939.91</v>
          </cell>
          <cell r="D326" t="str">
            <v>Galls LLC</v>
          </cell>
          <cell r="E326">
            <v>608</v>
          </cell>
          <cell r="F326">
            <v>0</v>
          </cell>
          <cell r="G326">
            <v>0</v>
          </cell>
          <cell r="H326">
            <v>0</v>
          </cell>
          <cell r="I326">
            <v>0</v>
          </cell>
          <cell r="K326" t="str">
            <v>ELO Touch Solutions Inc</v>
          </cell>
          <cell r="L326">
            <v>323</v>
          </cell>
          <cell r="M326">
            <v>11435398.890000001</v>
          </cell>
          <cell r="N326">
            <v>0.01</v>
          </cell>
          <cell r="O326">
            <v>8727074419.3644123</v>
          </cell>
          <cell r="P326">
            <v>0</v>
          </cell>
          <cell r="Q326">
            <v>0</v>
          </cell>
        </row>
        <row r="327">
          <cell r="A327">
            <v>324</v>
          </cell>
          <cell r="B327">
            <v>84069919</v>
          </cell>
          <cell r="C327">
            <v>85077.49</v>
          </cell>
          <cell r="D327" t="str">
            <v>Galls LLC</v>
          </cell>
          <cell r="E327">
            <v>609</v>
          </cell>
          <cell r="F327">
            <v>0</v>
          </cell>
          <cell r="G327">
            <v>0</v>
          </cell>
          <cell r="H327">
            <v>0</v>
          </cell>
          <cell r="I327">
            <v>0</v>
          </cell>
          <cell r="K327" t="str">
            <v>DiscoverOrg LLC</v>
          </cell>
          <cell r="L327">
            <v>324</v>
          </cell>
          <cell r="M327">
            <v>11340000</v>
          </cell>
          <cell r="N327">
            <v>0.01</v>
          </cell>
          <cell r="O327">
            <v>8727074419.3644123</v>
          </cell>
          <cell r="P327">
            <v>0</v>
          </cell>
          <cell r="Q327">
            <v>0</v>
          </cell>
        </row>
        <row r="328">
          <cell r="A328">
            <v>325</v>
          </cell>
          <cell r="B328">
            <v>84069920</v>
          </cell>
          <cell r="C328">
            <v>16263.54</v>
          </cell>
          <cell r="D328" t="str">
            <v>Galls LLC</v>
          </cell>
          <cell r="E328">
            <v>610</v>
          </cell>
          <cell r="F328">
            <v>0</v>
          </cell>
          <cell r="G328">
            <v>0</v>
          </cell>
          <cell r="H328">
            <v>0</v>
          </cell>
          <cell r="I328">
            <v>0</v>
          </cell>
          <cell r="K328" t="str">
            <v>Interface Solutions Inc</v>
          </cell>
          <cell r="L328">
            <v>325</v>
          </cell>
          <cell r="M328">
            <v>11320883.33</v>
          </cell>
          <cell r="N328">
            <v>0.01</v>
          </cell>
          <cell r="O328">
            <v>8727074419.3644123</v>
          </cell>
          <cell r="P328">
            <v>0</v>
          </cell>
          <cell r="Q328">
            <v>0</v>
          </cell>
        </row>
        <row r="329">
          <cell r="A329">
            <v>326</v>
          </cell>
          <cell r="B329">
            <v>84069921</v>
          </cell>
          <cell r="C329">
            <v>71528</v>
          </cell>
          <cell r="D329" t="str">
            <v>Galls LLC</v>
          </cell>
          <cell r="E329">
            <v>330</v>
          </cell>
          <cell r="F329" t="str">
            <v>Galls LLC</v>
          </cell>
          <cell r="G329">
            <v>11122043.379999997</v>
          </cell>
          <cell r="H329">
            <v>0</v>
          </cell>
          <cell r="I329">
            <v>0</v>
          </cell>
          <cell r="K329" t="str">
            <v>Richelieu Foods Inc</v>
          </cell>
          <cell r="L329">
            <v>326</v>
          </cell>
          <cell r="M329">
            <v>11227755.189999999</v>
          </cell>
          <cell r="N329">
            <v>0.01</v>
          </cell>
          <cell r="O329">
            <v>8727074419.3644123</v>
          </cell>
          <cell r="P329">
            <v>0</v>
          </cell>
          <cell r="Q329">
            <v>0</v>
          </cell>
        </row>
        <row r="330">
          <cell r="A330">
            <v>327</v>
          </cell>
          <cell r="B330">
            <v>84069492</v>
          </cell>
          <cell r="C330">
            <v>7638.89</v>
          </cell>
          <cell r="D330" t="str">
            <v>Garda World Security Corp</v>
          </cell>
          <cell r="E330">
            <v>611</v>
          </cell>
          <cell r="F330">
            <v>0</v>
          </cell>
          <cell r="G330">
            <v>0</v>
          </cell>
          <cell r="H330">
            <v>0</v>
          </cell>
          <cell r="I330">
            <v>0</v>
          </cell>
          <cell r="K330" t="str">
            <v>New Mountain Learning LLC</v>
          </cell>
          <cell r="L330">
            <v>327</v>
          </cell>
          <cell r="M330">
            <v>11199505.779999999</v>
          </cell>
          <cell r="N330">
            <v>0.01</v>
          </cell>
          <cell r="O330">
            <v>8727074419.3644123</v>
          </cell>
          <cell r="P330">
            <v>0</v>
          </cell>
          <cell r="Q330">
            <v>0</v>
          </cell>
        </row>
        <row r="331">
          <cell r="A331">
            <v>328</v>
          </cell>
          <cell r="B331">
            <v>84069493</v>
          </cell>
          <cell r="C331">
            <v>2979166.66</v>
          </cell>
          <cell r="D331" t="str">
            <v>Garda World Security Corp</v>
          </cell>
          <cell r="E331">
            <v>612</v>
          </cell>
          <cell r="F331">
            <v>0</v>
          </cell>
          <cell r="G331">
            <v>0</v>
          </cell>
          <cell r="H331">
            <v>0</v>
          </cell>
          <cell r="I331">
            <v>0</v>
          </cell>
          <cell r="K331" t="str">
            <v>InfoGroup Inc</v>
          </cell>
          <cell r="L331">
            <v>328</v>
          </cell>
          <cell r="M331">
            <v>11180138.119999999</v>
          </cell>
          <cell r="N331">
            <v>0.01</v>
          </cell>
          <cell r="O331">
            <v>8727074419.3644123</v>
          </cell>
          <cell r="P331">
            <v>0</v>
          </cell>
          <cell r="Q331">
            <v>0</v>
          </cell>
        </row>
        <row r="332">
          <cell r="A332">
            <v>329</v>
          </cell>
          <cell r="B332">
            <v>84070303</v>
          </cell>
          <cell r="C332">
            <v>29861.11</v>
          </cell>
          <cell r="D332" t="str">
            <v>Garda World Security Corp</v>
          </cell>
          <cell r="E332">
            <v>613</v>
          </cell>
          <cell r="F332">
            <v>0</v>
          </cell>
          <cell r="G332">
            <v>0</v>
          </cell>
          <cell r="H332">
            <v>0</v>
          </cell>
          <cell r="I332">
            <v>0</v>
          </cell>
          <cell r="K332" t="str">
            <v>Infor (US) Inc</v>
          </cell>
          <cell r="L332">
            <v>329</v>
          </cell>
          <cell r="M332">
            <v>11174619.52</v>
          </cell>
          <cell r="N332">
            <v>0.01</v>
          </cell>
          <cell r="O332">
            <v>8727074419.3644123</v>
          </cell>
          <cell r="P332">
            <v>0</v>
          </cell>
          <cell r="Q332">
            <v>0</v>
          </cell>
        </row>
        <row r="333">
          <cell r="A333">
            <v>330</v>
          </cell>
          <cell r="B333">
            <v>84070304</v>
          </cell>
          <cell r="C333">
            <v>11645833.34</v>
          </cell>
          <cell r="D333" t="str">
            <v>Garda World Security Corp</v>
          </cell>
          <cell r="E333">
            <v>614</v>
          </cell>
          <cell r="F333">
            <v>0</v>
          </cell>
          <cell r="G333">
            <v>0</v>
          </cell>
          <cell r="H333">
            <v>0</v>
          </cell>
          <cell r="I333">
            <v>0</v>
          </cell>
          <cell r="K333" t="str">
            <v>Galls LLC</v>
          </cell>
          <cell r="L333">
            <v>330</v>
          </cell>
          <cell r="M333">
            <v>11122043.379999997</v>
          </cell>
          <cell r="N333">
            <v>0.01</v>
          </cell>
          <cell r="O333">
            <v>8727074419.3644123</v>
          </cell>
          <cell r="P333">
            <v>0</v>
          </cell>
          <cell r="Q333">
            <v>0</v>
          </cell>
        </row>
        <row r="334">
          <cell r="A334">
            <v>331</v>
          </cell>
          <cell r="B334">
            <v>84070090</v>
          </cell>
          <cell r="C334">
            <v>3546549.6</v>
          </cell>
          <cell r="D334" t="str">
            <v>Garda World Security Corp</v>
          </cell>
          <cell r="E334">
            <v>221</v>
          </cell>
          <cell r="F334" t="str">
            <v>Garda World Security Corp</v>
          </cell>
          <cell r="G334">
            <v>18209049.600000001</v>
          </cell>
          <cell r="H334">
            <v>0</v>
          </cell>
          <cell r="I334">
            <v>0</v>
          </cell>
          <cell r="K334" t="str">
            <v>Clarity Telecom LLC</v>
          </cell>
          <cell r="L334">
            <v>331</v>
          </cell>
          <cell r="M334">
            <v>11101102.949999999</v>
          </cell>
          <cell r="N334">
            <v>0.01</v>
          </cell>
          <cell r="O334">
            <v>8727074419.3644123</v>
          </cell>
          <cell r="P334">
            <v>0</v>
          </cell>
          <cell r="Q334">
            <v>0</v>
          </cell>
        </row>
        <row r="335">
          <cell r="A335">
            <v>332</v>
          </cell>
          <cell r="B335">
            <v>84069736</v>
          </cell>
          <cell r="C335">
            <v>15900000</v>
          </cell>
          <cell r="D335" t="str">
            <v>Generac Power Systems Inc.</v>
          </cell>
          <cell r="E335">
            <v>263</v>
          </cell>
          <cell r="F335" t="str">
            <v>Generac Power Systems Inc.</v>
          </cell>
          <cell r="G335">
            <v>15900000</v>
          </cell>
          <cell r="H335">
            <v>0</v>
          </cell>
          <cell r="I335">
            <v>0</v>
          </cell>
          <cell r="K335" t="str">
            <v>Varsity Brands Holding Co Inc</v>
          </cell>
          <cell r="L335">
            <v>332</v>
          </cell>
          <cell r="M335">
            <v>10890000</v>
          </cell>
          <cell r="N335">
            <v>0.01</v>
          </cell>
          <cell r="O335">
            <v>8727074419.3644123</v>
          </cell>
          <cell r="P335">
            <v>0</v>
          </cell>
          <cell r="Q335">
            <v>0</v>
          </cell>
        </row>
        <row r="336">
          <cell r="A336">
            <v>333</v>
          </cell>
          <cell r="B336">
            <v>84069738</v>
          </cell>
          <cell r="C336">
            <v>11202937.970000001</v>
          </cell>
          <cell r="D336" t="str">
            <v>Gerber Scientific Inc</v>
          </cell>
          <cell r="E336">
            <v>615</v>
          </cell>
          <cell r="F336">
            <v>0</v>
          </cell>
          <cell r="G336">
            <v>0</v>
          </cell>
          <cell r="H336">
            <v>0</v>
          </cell>
          <cell r="I336">
            <v>0</v>
          </cell>
          <cell r="K336" t="str">
            <v>InterWrap Inc</v>
          </cell>
          <cell r="L336">
            <v>333</v>
          </cell>
          <cell r="M336">
            <v>10889844.560000001</v>
          </cell>
          <cell r="N336">
            <v>0.01</v>
          </cell>
          <cell r="O336">
            <v>8727074419.3644123</v>
          </cell>
          <cell r="P336">
            <v>0</v>
          </cell>
          <cell r="Q336">
            <v>0</v>
          </cell>
        </row>
        <row r="337">
          <cell r="A337">
            <v>334</v>
          </cell>
          <cell r="B337">
            <v>84069739</v>
          </cell>
          <cell r="C337">
            <v>26489915.539999999</v>
          </cell>
          <cell r="D337" t="str">
            <v>Gerber Scientific Inc</v>
          </cell>
          <cell r="E337">
            <v>34</v>
          </cell>
          <cell r="F337" t="str">
            <v>Gerber Scientific Inc</v>
          </cell>
          <cell r="G337">
            <v>37692853.509999998</v>
          </cell>
          <cell r="H337">
            <v>0</v>
          </cell>
          <cell r="I337">
            <v>0</v>
          </cell>
          <cell r="K337" t="str">
            <v>Greater Media Inc</v>
          </cell>
          <cell r="L337">
            <v>334</v>
          </cell>
          <cell r="M337">
            <v>10850625</v>
          </cell>
          <cell r="N337">
            <v>0.01</v>
          </cell>
          <cell r="O337">
            <v>8727074419.3644123</v>
          </cell>
          <cell r="P337">
            <v>0</v>
          </cell>
          <cell r="Q337">
            <v>0</v>
          </cell>
        </row>
        <row r="338">
          <cell r="A338">
            <v>335</v>
          </cell>
          <cell r="B338">
            <v>84069795</v>
          </cell>
          <cell r="C338">
            <v>17446972.5</v>
          </cell>
          <cell r="D338" t="str">
            <v>Get Enterprises LLC</v>
          </cell>
          <cell r="E338">
            <v>616</v>
          </cell>
          <cell r="F338">
            <v>0</v>
          </cell>
          <cell r="G338">
            <v>0</v>
          </cell>
          <cell r="H338">
            <v>0</v>
          </cell>
          <cell r="I338">
            <v>0</v>
          </cell>
          <cell r="K338" t="str">
            <v>VYVE BROADBAND J LLC</v>
          </cell>
          <cell r="L338">
            <v>335</v>
          </cell>
          <cell r="M338">
            <v>10660714.300000001</v>
          </cell>
          <cell r="N338">
            <v>0.01</v>
          </cell>
          <cell r="O338">
            <v>8727074419.3644123</v>
          </cell>
          <cell r="P338">
            <v>0</v>
          </cell>
          <cell r="Q338">
            <v>0</v>
          </cell>
        </row>
        <row r="339">
          <cell r="A339">
            <v>336</v>
          </cell>
          <cell r="B339">
            <v>84069888</v>
          </cell>
          <cell r="C339">
            <v>1202828.3500000001</v>
          </cell>
          <cell r="D339" t="str">
            <v>Get Enterprises LLC</v>
          </cell>
          <cell r="E339">
            <v>214</v>
          </cell>
          <cell r="F339" t="str">
            <v>Get Enterprises LLC</v>
          </cell>
          <cell r="G339">
            <v>18649800.850000001</v>
          </cell>
          <cell r="H339">
            <v>0</v>
          </cell>
          <cell r="I339">
            <v>0</v>
          </cell>
          <cell r="K339" t="str">
            <v>Transtar Holding Company</v>
          </cell>
          <cell r="L339">
            <v>336</v>
          </cell>
          <cell r="M339">
            <v>10562162.130000001</v>
          </cell>
          <cell r="N339">
            <v>0.01</v>
          </cell>
          <cell r="O339">
            <v>8727074419.3644123</v>
          </cell>
          <cell r="P339">
            <v>0</v>
          </cell>
          <cell r="Q339">
            <v>0</v>
          </cell>
        </row>
        <row r="340">
          <cell r="A340">
            <v>337</v>
          </cell>
          <cell r="B340">
            <v>84070091</v>
          </cell>
          <cell r="C340">
            <v>1976327.76</v>
          </cell>
          <cell r="D340" t="str">
            <v>Give And Go Prepared Foods Corp.</v>
          </cell>
          <cell r="E340">
            <v>617</v>
          </cell>
          <cell r="F340">
            <v>0</v>
          </cell>
          <cell r="G340">
            <v>0</v>
          </cell>
          <cell r="H340">
            <v>0</v>
          </cell>
          <cell r="I340">
            <v>0</v>
          </cell>
          <cell r="K340" t="str">
            <v>AVI-SPL Inc</v>
          </cell>
          <cell r="L340">
            <v>337</v>
          </cell>
          <cell r="M340">
            <v>10498280.890000001</v>
          </cell>
          <cell r="N340">
            <v>0.01</v>
          </cell>
          <cell r="O340">
            <v>8727074419.3644123</v>
          </cell>
          <cell r="P340">
            <v>0</v>
          </cell>
          <cell r="Q340">
            <v>0</v>
          </cell>
        </row>
        <row r="341">
          <cell r="A341">
            <v>338</v>
          </cell>
          <cell r="B341">
            <v>84070092</v>
          </cell>
          <cell r="C341">
            <v>3942369.01</v>
          </cell>
          <cell r="D341" t="str">
            <v>Give And Go Prepared Foods Corp.</v>
          </cell>
          <cell r="E341">
            <v>618</v>
          </cell>
          <cell r="F341">
            <v>0</v>
          </cell>
          <cell r="G341">
            <v>0</v>
          </cell>
          <cell r="H341">
            <v>0</v>
          </cell>
          <cell r="I341">
            <v>0</v>
          </cell>
          <cell r="K341" t="str">
            <v>Clear Link Technologies LLC</v>
          </cell>
          <cell r="L341">
            <v>338</v>
          </cell>
          <cell r="M341">
            <v>10370225.699999999</v>
          </cell>
          <cell r="N341">
            <v>0.01</v>
          </cell>
          <cell r="O341">
            <v>8727074419.3644123</v>
          </cell>
          <cell r="P341">
            <v>0</v>
          </cell>
          <cell r="Q341">
            <v>0</v>
          </cell>
        </row>
        <row r="342">
          <cell r="A342">
            <v>339</v>
          </cell>
          <cell r="B342">
            <v>84069473</v>
          </cell>
          <cell r="C342">
            <v>25961308.039999999</v>
          </cell>
          <cell r="D342" t="str">
            <v>Give And Go Prepared Foods Corp.</v>
          </cell>
          <cell r="E342">
            <v>619</v>
          </cell>
          <cell r="F342">
            <v>0</v>
          </cell>
          <cell r="G342">
            <v>0</v>
          </cell>
          <cell r="H342">
            <v>0</v>
          </cell>
          <cell r="I342">
            <v>0</v>
          </cell>
          <cell r="K342" t="str">
            <v>Q9 Networks Inc</v>
          </cell>
          <cell r="L342">
            <v>339</v>
          </cell>
          <cell r="M342">
            <v>10333520.789999999</v>
          </cell>
          <cell r="N342">
            <v>0.01</v>
          </cell>
          <cell r="O342">
            <v>8727074419.3644123</v>
          </cell>
          <cell r="P342">
            <v>0</v>
          </cell>
          <cell r="Q342">
            <v>0</v>
          </cell>
        </row>
        <row r="343">
          <cell r="A343">
            <v>340</v>
          </cell>
          <cell r="B343">
            <v>84070093</v>
          </cell>
          <cell r="C343">
            <v>4564058.95</v>
          </cell>
          <cell r="D343" t="str">
            <v>Give And Go Prepared Foods Corp.</v>
          </cell>
          <cell r="E343">
            <v>39</v>
          </cell>
          <cell r="F343" t="str">
            <v>Give And Go Prepared Foods Corp.</v>
          </cell>
          <cell r="G343">
            <v>36444063.759999998</v>
          </cell>
          <cell r="H343">
            <v>0</v>
          </cell>
          <cell r="I343">
            <v>0</v>
          </cell>
          <cell r="K343" t="str">
            <v>CompuCom Systems, Inc.</v>
          </cell>
          <cell r="L343">
            <v>340</v>
          </cell>
          <cell r="M343">
            <v>10314616.300000001</v>
          </cell>
          <cell r="N343">
            <v>0.01</v>
          </cell>
          <cell r="O343">
            <v>8727074419.3644123</v>
          </cell>
          <cell r="P343">
            <v>0</v>
          </cell>
          <cell r="Q343">
            <v>0</v>
          </cell>
        </row>
        <row r="344">
          <cell r="A344">
            <v>341</v>
          </cell>
          <cell r="B344">
            <v>84069475</v>
          </cell>
          <cell r="C344">
            <v>4070700.76</v>
          </cell>
          <cell r="D344" t="str">
            <v>Gold Star Foods Inc</v>
          </cell>
          <cell r="E344">
            <v>620</v>
          </cell>
          <cell r="F344">
            <v>0</v>
          </cell>
          <cell r="G344">
            <v>0</v>
          </cell>
          <cell r="H344">
            <v>0</v>
          </cell>
          <cell r="I344">
            <v>0</v>
          </cell>
          <cell r="K344" t="str">
            <v>PF Growth Partners LLC</v>
          </cell>
          <cell r="L344">
            <v>341</v>
          </cell>
          <cell r="M344">
            <v>10308510.640000001</v>
          </cell>
          <cell r="N344">
            <v>0.01</v>
          </cell>
          <cell r="O344">
            <v>8727074419.3644123</v>
          </cell>
          <cell r="P344">
            <v>0</v>
          </cell>
          <cell r="Q344">
            <v>0</v>
          </cell>
        </row>
        <row r="345">
          <cell r="A345">
            <v>342</v>
          </cell>
          <cell r="B345">
            <v>84069474</v>
          </cell>
          <cell r="C345">
            <v>17147395.809999999</v>
          </cell>
          <cell r="D345" t="str">
            <v>Gold Star Foods Inc</v>
          </cell>
          <cell r="E345">
            <v>621</v>
          </cell>
          <cell r="F345">
            <v>0</v>
          </cell>
          <cell r="G345">
            <v>0</v>
          </cell>
          <cell r="H345">
            <v>0</v>
          </cell>
          <cell r="I345">
            <v>0</v>
          </cell>
          <cell r="K345" t="str">
            <v>Panolam Industries International Inc</v>
          </cell>
          <cell r="L345">
            <v>342</v>
          </cell>
          <cell r="M345">
            <v>10258504.01</v>
          </cell>
          <cell r="N345">
            <v>0.01</v>
          </cell>
          <cell r="O345">
            <v>8727074419.3644123</v>
          </cell>
          <cell r="P345">
            <v>0</v>
          </cell>
          <cell r="Q345">
            <v>0</v>
          </cell>
        </row>
        <row r="346">
          <cell r="A346">
            <v>343</v>
          </cell>
          <cell r="B346">
            <v>84069830</v>
          </cell>
          <cell r="C346">
            <v>5101704.57</v>
          </cell>
          <cell r="D346" t="str">
            <v>Gold Star Foods Inc</v>
          </cell>
          <cell r="E346">
            <v>105</v>
          </cell>
          <cell r="F346" t="str">
            <v>Gold Star Foods Inc</v>
          </cell>
          <cell r="G346">
            <v>26319801.140000001</v>
          </cell>
          <cell r="H346">
            <v>0</v>
          </cell>
          <cell r="I346">
            <v>0</v>
          </cell>
          <cell r="K346" t="str">
            <v>First American Payment Systems LP</v>
          </cell>
          <cell r="L346">
            <v>343</v>
          </cell>
          <cell r="M346">
            <v>10175392.439999999</v>
          </cell>
          <cell r="N346">
            <v>0.01</v>
          </cell>
          <cell r="O346">
            <v>8727074419.3644123</v>
          </cell>
          <cell r="P346">
            <v>0</v>
          </cell>
          <cell r="Q346">
            <v>0</v>
          </cell>
        </row>
        <row r="347">
          <cell r="A347">
            <v>344</v>
          </cell>
          <cell r="B347">
            <v>84069744</v>
          </cell>
          <cell r="C347">
            <v>5925000</v>
          </cell>
          <cell r="D347" t="str">
            <v>Good Smoke LLC</v>
          </cell>
          <cell r="E347">
            <v>622</v>
          </cell>
          <cell r="F347">
            <v>0</v>
          </cell>
          <cell r="G347">
            <v>0</v>
          </cell>
          <cell r="H347">
            <v>0</v>
          </cell>
          <cell r="I347">
            <v>0</v>
          </cell>
          <cell r="K347" t="str">
            <v>Credit Infonet, Inc.</v>
          </cell>
          <cell r="L347">
            <v>344</v>
          </cell>
          <cell r="M347">
            <v>10054842.629999999</v>
          </cell>
          <cell r="N347">
            <v>0.01</v>
          </cell>
          <cell r="O347">
            <v>8727074419.3644123</v>
          </cell>
          <cell r="P347">
            <v>0</v>
          </cell>
          <cell r="Q347">
            <v>0</v>
          </cell>
        </row>
        <row r="348">
          <cell r="A348">
            <v>345</v>
          </cell>
          <cell r="B348">
            <v>84069747</v>
          </cell>
          <cell r="C348">
            <v>18240867.620000001</v>
          </cell>
          <cell r="D348" t="str">
            <v>Good Smoke LLC</v>
          </cell>
          <cell r="E348">
            <v>129</v>
          </cell>
          <cell r="F348" t="str">
            <v>Good Smoke LLC</v>
          </cell>
          <cell r="G348">
            <v>24165867.620000001</v>
          </cell>
          <cell r="H348">
            <v>0</v>
          </cell>
          <cell r="I348">
            <v>0</v>
          </cell>
          <cell r="K348" t="str">
            <v>Institutional Shareholder Services Inc</v>
          </cell>
          <cell r="L348">
            <v>345</v>
          </cell>
          <cell r="M348">
            <v>10047000.01</v>
          </cell>
          <cell r="N348">
            <v>0.01</v>
          </cell>
          <cell r="O348">
            <v>8727074419.3644123</v>
          </cell>
          <cell r="P348">
            <v>0</v>
          </cell>
          <cell r="Q348">
            <v>0</v>
          </cell>
        </row>
        <row r="349">
          <cell r="A349">
            <v>346</v>
          </cell>
          <cell r="B349">
            <v>84069793</v>
          </cell>
          <cell r="C349">
            <v>8780613.2400000002</v>
          </cell>
          <cell r="D349" t="str">
            <v>Gordian Group</v>
          </cell>
          <cell r="E349">
            <v>623</v>
          </cell>
          <cell r="F349">
            <v>0</v>
          </cell>
          <cell r="G349">
            <v>0</v>
          </cell>
          <cell r="H349">
            <v>0</v>
          </cell>
          <cell r="I349">
            <v>0</v>
          </cell>
          <cell r="K349" t="str">
            <v>Navex Global Inc</v>
          </cell>
          <cell r="L349">
            <v>346</v>
          </cell>
          <cell r="M349">
            <v>9900000.0099999998</v>
          </cell>
          <cell r="N349">
            <v>0.01</v>
          </cell>
          <cell r="O349">
            <v>8727074419.3644123</v>
          </cell>
          <cell r="P349">
            <v>0</v>
          </cell>
          <cell r="Q349">
            <v>0</v>
          </cell>
        </row>
        <row r="350">
          <cell r="A350">
            <v>347</v>
          </cell>
          <cell r="B350">
            <v>84069794</v>
          </cell>
          <cell r="C350">
            <v>8780613.2400000002</v>
          </cell>
          <cell r="D350" t="str">
            <v>Gordian Group</v>
          </cell>
          <cell r="E350">
            <v>624</v>
          </cell>
          <cell r="F350">
            <v>0</v>
          </cell>
          <cell r="G350">
            <v>0</v>
          </cell>
          <cell r="H350">
            <v>0</v>
          </cell>
          <cell r="I350">
            <v>0</v>
          </cell>
          <cell r="K350" t="str">
            <v>ProQuest LLC</v>
          </cell>
          <cell r="L350">
            <v>347</v>
          </cell>
          <cell r="M350">
            <v>9899836.1899999995</v>
          </cell>
          <cell r="N350">
            <v>0.01</v>
          </cell>
          <cell r="O350">
            <v>8727074419.3644123</v>
          </cell>
          <cell r="P350">
            <v>0</v>
          </cell>
          <cell r="Q350">
            <v>0</v>
          </cell>
        </row>
        <row r="351">
          <cell r="A351">
            <v>348</v>
          </cell>
          <cell r="B351">
            <v>84069792</v>
          </cell>
          <cell r="C351">
            <v>8780613.2400000002</v>
          </cell>
          <cell r="D351" t="str">
            <v>Gordian Group</v>
          </cell>
          <cell r="E351">
            <v>104</v>
          </cell>
          <cell r="F351" t="str">
            <v>Gordian Group</v>
          </cell>
          <cell r="G351">
            <v>26341839.719999999</v>
          </cell>
          <cell r="H351">
            <v>0</v>
          </cell>
          <cell r="I351">
            <v>0</v>
          </cell>
          <cell r="K351" t="str">
            <v>CPI Buyer LLC</v>
          </cell>
          <cell r="L351">
            <v>348</v>
          </cell>
          <cell r="M351">
            <v>9875021.5800000001</v>
          </cell>
          <cell r="N351">
            <v>0.01</v>
          </cell>
          <cell r="O351">
            <v>8727074419.3644123</v>
          </cell>
          <cell r="P351">
            <v>0</v>
          </cell>
          <cell r="Q351">
            <v>0</v>
          </cell>
        </row>
        <row r="352">
          <cell r="A352">
            <v>349</v>
          </cell>
          <cell r="B352">
            <v>84069865</v>
          </cell>
          <cell r="C352">
            <v>442649</v>
          </cell>
          <cell r="D352" t="str">
            <v>Grakon Holdings LLC</v>
          </cell>
          <cell r="E352">
            <v>625</v>
          </cell>
          <cell r="F352">
            <v>0</v>
          </cell>
          <cell r="G352">
            <v>0</v>
          </cell>
          <cell r="H352">
            <v>0</v>
          </cell>
          <cell r="I352">
            <v>0</v>
          </cell>
          <cell r="K352" t="str">
            <v>CS Intermediate Holdco 2 LLC</v>
          </cell>
          <cell r="L352">
            <v>349</v>
          </cell>
          <cell r="M352">
            <v>9850000</v>
          </cell>
          <cell r="N352">
            <v>0.01</v>
          </cell>
          <cell r="O352">
            <v>8727074419.3644123</v>
          </cell>
          <cell r="P352">
            <v>0</v>
          </cell>
          <cell r="Q352">
            <v>0</v>
          </cell>
        </row>
        <row r="353">
          <cell r="A353">
            <v>350</v>
          </cell>
          <cell r="B353">
            <v>84069866</v>
          </cell>
          <cell r="C353">
            <v>4332683.6100000003</v>
          </cell>
          <cell r="D353" t="str">
            <v>Grakon Holdings LLC</v>
          </cell>
          <cell r="E353">
            <v>626</v>
          </cell>
          <cell r="F353">
            <v>0</v>
          </cell>
          <cell r="G353">
            <v>0</v>
          </cell>
          <cell r="H353">
            <v>0</v>
          </cell>
          <cell r="I353">
            <v>0</v>
          </cell>
          <cell r="K353" t="str">
            <v>Hemisphere Media Holdings LLC</v>
          </cell>
          <cell r="L353">
            <v>350</v>
          </cell>
          <cell r="M353">
            <v>9850000</v>
          </cell>
          <cell r="N353">
            <v>0.01</v>
          </cell>
          <cell r="O353">
            <v>8727074419.3644123</v>
          </cell>
          <cell r="P353">
            <v>0</v>
          </cell>
          <cell r="Q353">
            <v>0</v>
          </cell>
        </row>
        <row r="354">
          <cell r="A354">
            <v>351</v>
          </cell>
          <cell r="B354">
            <v>84069875</v>
          </cell>
          <cell r="C354">
            <v>752477.26</v>
          </cell>
          <cell r="D354" t="str">
            <v>Grakon Holdings LLC</v>
          </cell>
          <cell r="E354">
            <v>627</v>
          </cell>
          <cell r="F354">
            <v>0</v>
          </cell>
          <cell r="G354">
            <v>0</v>
          </cell>
          <cell r="H354">
            <v>0</v>
          </cell>
          <cell r="I354">
            <v>0</v>
          </cell>
          <cell r="K354" t="str">
            <v>Red Lobster Management LLC</v>
          </cell>
          <cell r="L354">
            <v>351</v>
          </cell>
          <cell r="M354">
            <v>9776250</v>
          </cell>
          <cell r="N354">
            <v>0.01</v>
          </cell>
          <cell r="O354">
            <v>8727074419.3644123</v>
          </cell>
          <cell r="P354">
            <v>0</v>
          </cell>
          <cell r="Q354">
            <v>0</v>
          </cell>
        </row>
        <row r="355">
          <cell r="A355">
            <v>352</v>
          </cell>
          <cell r="B355">
            <v>84069876</v>
          </cell>
          <cell r="C355">
            <v>7365307.2400000002</v>
          </cell>
          <cell r="D355" t="str">
            <v>Grakon Holdings LLC</v>
          </cell>
          <cell r="E355">
            <v>628</v>
          </cell>
          <cell r="F355">
            <v>0</v>
          </cell>
          <cell r="G355">
            <v>0</v>
          </cell>
          <cell r="H355">
            <v>0</v>
          </cell>
          <cell r="I355">
            <v>0</v>
          </cell>
          <cell r="K355" t="str">
            <v>Tropicana Entertainment Inc.</v>
          </cell>
          <cell r="L355">
            <v>352</v>
          </cell>
          <cell r="M355">
            <v>9775000</v>
          </cell>
          <cell r="N355">
            <v>0.01</v>
          </cell>
          <cell r="O355">
            <v>8727074419.3644123</v>
          </cell>
          <cell r="P355">
            <v>0</v>
          </cell>
          <cell r="Q355">
            <v>0</v>
          </cell>
        </row>
        <row r="356">
          <cell r="A356">
            <v>353</v>
          </cell>
          <cell r="B356">
            <v>84069878</v>
          </cell>
          <cell r="C356">
            <v>5979951.75</v>
          </cell>
          <cell r="D356" t="str">
            <v>Grakon Holdings LLC</v>
          </cell>
          <cell r="E356">
            <v>629</v>
          </cell>
          <cell r="F356">
            <v>0</v>
          </cell>
          <cell r="G356">
            <v>0</v>
          </cell>
          <cell r="H356">
            <v>0</v>
          </cell>
          <cell r="I356">
            <v>0</v>
          </cell>
          <cell r="K356" t="str">
            <v>BakerCorp International Inc</v>
          </cell>
          <cell r="L356">
            <v>353</v>
          </cell>
          <cell r="M356">
            <v>9701687.5</v>
          </cell>
          <cell r="N356">
            <v>0.01</v>
          </cell>
          <cell r="O356">
            <v>8727074419.3644123</v>
          </cell>
          <cell r="P356">
            <v>0</v>
          </cell>
          <cell r="Q356">
            <v>0</v>
          </cell>
        </row>
        <row r="357">
          <cell r="A357">
            <v>354</v>
          </cell>
          <cell r="B357">
            <v>84069867</v>
          </cell>
          <cell r="C357">
            <v>3517740.42</v>
          </cell>
          <cell r="D357" t="str">
            <v>Grakon Holdings LLC</v>
          </cell>
          <cell r="E357">
            <v>630</v>
          </cell>
          <cell r="F357">
            <v>0</v>
          </cell>
          <cell r="G357">
            <v>0</v>
          </cell>
          <cell r="H357">
            <v>0</v>
          </cell>
          <cell r="I357">
            <v>0</v>
          </cell>
          <cell r="K357" t="str">
            <v>Hunter Fan Company</v>
          </cell>
          <cell r="L357">
            <v>354</v>
          </cell>
          <cell r="M357">
            <v>9691580.1500000004</v>
          </cell>
          <cell r="N357">
            <v>0.01</v>
          </cell>
          <cell r="O357">
            <v>8727074419.3644123</v>
          </cell>
          <cell r="P357">
            <v>0</v>
          </cell>
          <cell r="Q357">
            <v>0</v>
          </cell>
        </row>
        <row r="358">
          <cell r="A358">
            <v>355</v>
          </cell>
          <cell r="B358">
            <v>84069877</v>
          </cell>
          <cell r="C358">
            <v>5979951.75</v>
          </cell>
          <cell r="D358" t="str">
            <v>Grakon Holdings LLC</v>
          </cell>
          <cell r="E358">
            <v>631</v>
          </cell>
          <cell r="F358">
            <v>0</v>
          </cell>
          <cell r="G358">
            <v>0</v>
          </cell>
          <cell r="H358">
            <v>0</v>
          </cell>
          <cell r="I358">
            <v>0</v>
          </cell>
          <cell r="K358" t="str">
            <v>Tube City IMS Corporation</v>
          </cell>
          <cell r="L358">
            <v>355</v>
          </cell>
          <cell r="M358">
            <v>9671600</v>
          </cell>
          <cell r="N358">
            <v>0.01</v>
          </cell>
          <cell r="O358">
            <v>8727074419.3644123</v>
          </cell>
          <cell r="P358">
            <v>0</v>
          </cell>
          <cell r="Q358">
            <v>0</v>
          </cell>
        </row>
        <row r="359">
          <cell r="A359">
            <v>356</v>
          </cell>
          <cell r="B359">
            <v>84069868</v>
          </cell>
          <cell r="C359">
            <v>3517740.42</v>
          </cell>
          <cell r="D359" t="str">
            <v>Grakon Holdings LLC</v>
          </cell>
          <cell r="E359">
            <v>62</v>
          </cell>
          <cell r="F359" t="str">
            <v>Grakon Holdings LLC</v>
          </cell>
          <cell r="G359">
            <v>31888501.450000003</v>
          </cell>
          <cell r="H359">
            <v>0</v>
          </cell>
          <cell r="I359">
            <v>0</v>
          </cell>
          <cell r="K359" t="str">
            <v>Hargray Communications</v>
          </cell>
          <cell r="L359">
            <v>356</v>
          </cell>
          <cell r="M359">
            <v>9650979.3899999987</v>
          </cell>
          <cell r="N359">
            <v>0.01</v>
          </cell>
          <cell r="O359">
            <v>8727074419.3644123</v>
          </cell>
          <cell r="P359">
            <v>0</v>
          </cell>
          <cell r="Q359">
            <v>0</v>
          </cell>
        </row>
        <row r="360">
          <cell r="A360">
            <v>357</v>
          </cell>
          <cell r="B360">
            <v>84069748</v>
          </cell>
          <cell r="C360">
            <v>24375576.510000002</v>
          </cell>
          <cell r="D360" t="str">
            <v>Grande Communications Networks LLC</v>
          </cell>
          <cell r="E360">
            <v>126</v>
          </cell>
          <cell r="F360" t="str">
            <v>Grande Communications Networks LLC</v>
          </cell>
          <cell r="G360">
            <v>24375576.510000002</v>
          </cell>
          <cell r="H360">
            <v>0</v>
          </cell>
          <cell r="I360">
            <v>0</v>
          </cell>
          <cell r="K360" t="str">
            <v>Big Jack Holding Lp</v>
          </cell>
          <cell r="L360">
            <v>357</v>
          </cell>
          <cell r="M360">
            <v>9627173.9100000001</v>
          </cell>
          <cell r="N360">
            <v>0.01</v>
          </cell>
          <cell r="O360">
            <v>8727074419.3644123</v>
          </cell>
          <cell r="P360">
            <v>0</v>
          </cell>
          <cell r="Q360">
            <v>0</v>
          </cell>
        </row>
        <row r="361">
          <cell r="A361">
            <v>358</v>
          </cell>
          <cell r="B361">
            <v>84070089</v>
          </cell>
          <cell r="C361">
            <v>5555247.8600000003</v>
          </cell>
          <cell r="D361" t="str">
            <v>Granite Global Solutions Corp.</v>
          </cell>
          <cell r="E361">
            <v>409</v>
          </cell>
          <cell r="F361" t="str">
            <v>Granite Global Solutions Corp.</v>
          </cell>
          <cell r="G361">
            <v>5555247.8600000003</v>
          </cell>
          <cell r="H361">
            <v>0</v>
          </cell>
          <cell r="I361">
            <v>0</v>
          </cell>
          <cell r="K361" t="str">
            <v>NBTY Inc</v>
          </cell>
          <cell r="L361">
            <v>358</v>
          </cell>
          <cell r="M361">
            <v>9612128.5199999996</v>
          </cell>
          <cell r="N361">
            <v>0.01</v>
          </cell>
          <cell r="O361">
            <v>8727074419.3644123</v>
          </cell>
          <cell r="P361">
            <v>0</v>
          </cell>
          <cell r="Q361">
            <v>0</v>
          </cell>
        </row>
        <row r="362">
          <cell r="A362">
            <v>359</v>
          </cell>
          <cell r="B362">
            <v>84069749</v>
          </cell>
          <cell r="C362">
            <v>7567550</v>
          </cell>
          <cell r="D362" t="str">
            <v>Gray Television Inc</v>
          </cell>
          <cell r="E362">
            <v>632</v>
          </cell>
          <cell r="F362">
            <v>0</v>
          </cell>
          <cell r="G362">
            <v>0</v>
          </cell>
          <cell r="H362">
            <v>0</v>
          </cell>
          <cell r="I362">
            <v>0</v>
          </cell>
          <cell r="K362" t="str">
            <v>OpenLink International Inc (OLF)</v>
          </cell>
          <cell r="L362">
            <v>359</v>
          </cell>
          <cell r="M362">
            <v>9600000</v>
          </cell>
          <cell r="N362">
            <v>0.01</v>
          </cell>
          <cell r="O362">
            <v>8727074419.3644123</v>
          </cell>
          <cell r="P362">
            <v>0</v>
          </cell>
          <cell r="Q362">
            <v>0</v>
          </cell>
        </row>
        <row r="363">
          <cell r="A363">
            <v>360</v>
          </cell>
          <cell r="B363">
            <v>84069993</v>
          </cell>
          <cell r="C363">
            <v>10238450</v>
          </cell>
          <cell r="D363" t="str">
            <v>Gray Television Inc</v>
          </cell>
          <cell r="E363">
            <v>231</v>
          </cell>
          <cell r="F363" t="str">
            <v>Gray Television Inc</v>
          </cell>
          <cell r="G363">
            <v>17806000</v>
          </cell>
          <cell r="H363">
            <v>0</v>
          </cell>
          <cell r="I363">
            <v>0</v>
          </cell>
          <cell r="K363" t="str">
            <v>Rubios Restaurants Inc</v>
          </cell>
          <cell r="L363">
            <v>360</v>
          </cell>
          <cell r="M363">
            <v>9586881.0099999998</v>
          </cell>
          <cell r="N363">
            <v>0.01</v>
          </cell>
          <cell r="O363">
            <v>8727074419.3644123</v>
          </cell>
          <cell r="P363">
            <v>0</v>
          </cell>
          <cell r="Q363">
            <v>0</v>
          </cell>
        </row>
        <row r="364">
          <cell r="A364">
            <v>361</v>
          </cell>
          <cell r="B364">
            <v>84069803</v>
          </cell>
          <cell r="C364">
            <v>10850625</v>
          </cell>
          <cell r="D364" t="str">
            <v>Greater Media Inc</v>
          </cell>
          <cell r="E364">
            <v>334</v>
          </cell>
          <cell r="F364" t="str">
            <v>Greater Media Inc</v>
          </cell>
          <cell r="G364">
            <v>10850625</v>
          </cell>
          <cell r="H364">
            <v>0</v>
          </cell>
          <cell r="I364">
            <v>0</v>
          </cell>
          <cell r="K364" t="str">
            <v>IQOR US Inc</v>
          </cell>
          <cell r="L364">
            <v>361</v>
          </cell>
          <cell r="M364">
            <v>9561507.9299999997</v>
          </cell>
          <cell r="N364">
            <v>0.01</v>
          </cell>
          <cell r="O364">
            <v>8727074419.3644123</v>
          </cell>
          <cell r="P364">
            <v>0</v>
          </cell>
          <cell r="Q364">
            <v>0</v>
          </cell>
        </row>
        <row r="365">
          <cell r="A365">
            <v>362</v>
          </cell>
          <cell r="B365">
            <v>84070301</v>
          </cell>
          <cell r="C365">
            <v>18000000</v>
          </cell>
          <cell r="D365" t="str">
            <v>GTT COMMUNICATIONS INC</v>
          </cell>
          <cell r="E365">
            <v>225</v>
          </cell>
          <cell r="F365" t="str">
            <v>GTT COMMUNICATIONS INC</v>
          </cell>
          <cell r="G365">
            <v>18000000</v>
          </cell>
          <cell r="H365">
            <v>0</v>
          </cell>
          <cell r="I365">
            <v>0</v>
          </cell>
          <cell r="K365" t="str">
            <v>LD Intermediate Holdings Inc</v>
          </cell>
          <cell r="L365">
            <v>362</v>
          </cell>
          <cell r="M365">
            <v>9522356.6799999997</v>
          </cell>
          <cell r="N365">
            <v>0.01</v>
          </cell>
          <cell r="O365">
            <v>8727074419.3644123</v>
          </cell>
          <cell r="P365">
            <v>0</v>
          </cell>
          <cell r="Q365">
            <v>0</v>
          </cell>
        </row>
        <row r="366">
          <cell r="A366">
            <v>363</v>
          </cell>
          <cell r="B366">
            <v>84069752</v>
          </cell>
          <cell r="C366">
            <v>7800000</v>
          </cell>
          <cell r="D366" t="str">
            <v>Gulfstream Services Inc</v>
          </cell>
          <cell r="E366">
            <v>633</v>
          </cell>
          <cell r="F366">
            <v>0</v>
          </cell>
          <cell r="G366">
            <v>0</v>
          </cell>
          <cell r="H366">
            <v>0</v>
          </cell>
          <cell r="I366">
            <v>0</v>
          </cell>
          <cell r="K366" t="str">
            <v>Rocket Software Inc</v>
          </cell>
          <cell r="L366">
            <v>363</v>
          </cell>
          <cell r="M366">
            <v>9509174.1099999994</v>
          </cell>
          <cell r="N366">
            <v>0.01</v>
          </cell>
          <cell r="O366">
            <v>8727074419.3644123</v>
          </cell>
          <cell r="P366">
            <v>0</v>
          </cell>
          <cell r="Q366">
            <v>0</v>
          </cell>
        </row>
        <row r="367">
          <cell r="A367">
            <v>364</v>
          </cell>
          <cell r="B367">
            <v>84069753</v>
          </cell>
          <cell r="C367">
            <v>8970000</v>
          </cell>
          <cell r="D367" t="str">
            <v>Gulfstream Services Inc</v>
          </cell>
          <cell r="E367">
            <v>249</v>
          </cell>
          <cell r="F367" t="str">
            <v>Gulfstream Services Inc</v>
          </cell>
          <cell r="G367">
            <v>16770000</v>
          </cell>
          <cell r="H367">
            <v>0</v>
          </cell>
          <cell r="I367">
            <v>0</v>
          </cell>
          <cell r="K367" t="str">
            <v>Tyden Group Holding Corporation</v>
          </cell>
          <cell r="L367">
            <v>364</v>
          </cell>
          <cell r="M367">
            <v>9491473.9199999999</v>
          </cell>
          <cell r="N367">
            <v>0.01</v>
          </cell>
          <cell r="O367">
            <v>8727074419.3644123</v>
          </cell>
          <cell r="P367">
            <v>0</v>
          </cell>
          <cell r="Q367">
            <v>0</v>
          </cell>
        </row>
        <row r="368">
          <cell r="A368">
            <v>365</v>
          </cell>
          <cell r="B368">
            <v>84069754</v>
          </cell>
          <cell r="C368">
            <v>269071.03999999998</v>
          </cell>
          <cell r="D368" t="str">
            <v>Hargray Communications</v>
          </cell>
          <cell r="E368">
            <v>634</v>
          </cell>
          <cell r="F368">
            <v>0</v>
          </cell>
          <cell r="G368">
            <v>0</v>
          </cell>
          <cell r="H368">
            <v>0</v>
          </cell>
          <cell r="I368">
            <v>0</v>
          </cell>
          <cell r="K368" t="str">
            <v>Questex  LLC</v>
          </cell>
          <cell r="L368">
            <v>365</v>
          </cell>
          <cell r="M368">
            <v>9259159.4800000004</v>
          </cell>
          <cell r="N368">
            <v>0.01</v>
          </cell>
          <cell r="O368">
            <v>8727074419.3644123</v>
          </cell>
          <cell r="P368">
            <v>0</v>
          </cell>
          <cell r="Q368">
            <v>0</v>
          </cell>
        </row>
        <row r="369">
          <cell r="A369">
            <v>366</v>
          </cell>
          <cell r="B369">
            <v>84069755</v>
          </cell>
          <cell r="C369">
            <v>9381908.3499999996</v>
          </cell>
          <cell r="D369" t="str">
            <v>Hargray Communications</v>
          </cell>
          <cell r="E369">
            <v>356</v>
          </cell>
          <cell r="F369" t="str">
            <v>Hargray Communications</v>
          </cell>
          <cell r="G369">
            <v>9650979.3899999987</v>
          </cell>
          <cell r="H369">
            <v>0</v>
          </cell>
          <cell r="I369">
            <v>0</v>
          </cell>
          <cell r="K369" t="str">
            <v>Pamal Broadcasting LTD</v>
          </cell>
          <cell r="L369">
            <v>366</v>
          </cell>
          <cell r="M369">
            <v>9244021.5600000005</v>
          </cell>
          <cell r="N369">
            <v>0.01</v>
          </cell>
          <cell r="O369">
            <v>8727074419.3644123</v>
          </cell>
          <cell r="P369">
            <v>0</v>
          </cell>
          <cell r="Q369">
            <v>0</v>
          </cell>
        </row>
        <row r="370">
          <cell r="A370">
            <v>367</v>
          </cell>
          <cell r="B370">
            <v>84069757</v>
          </cell>
          <cell r="C370">
            <v>8872824.5199999996</v>
          </cell>
          <cell r="D370" t="str">
            <v>Harland Clarke Holdings Corp</v>
          </cell>
          <cell r="E370">
            <v>635</v>
          </cell>
          <cell r="F370">
            <v>0</v>
          </cell>
          <cell r="G370">
            <v>0</v>
          </cell>
          <cell r="H370">
            <v>0</v>
          </cell>
          <cell r="I370">
            <v>0</v>
          </cell>
          <cell r="K370" t="str">
            <v>LTG Acquisition Inc</v>
          </cell>
          <cell r="L370">
            <v>367</v>
          </cell>
          <cell r="M370">
            <v>9126382.1699999999</v>
          </cell>
          <cell r="N370">
            <v>0.01</v>
          </cell>
          <cell r="O370">
            <v>8727074419.3644123</v>
          </cell>
          <cell r="P370">
            <v>0</v>
          </cell>
          <cell r="Q370">
            <v>0</v>
          </cell>
        </row>
        <row r="371">
          <cell r="A371">
            <v>368</v>
          </cell>
          <cell r="B371">
            <v>84069758</v>
          </cell>
          <cell r="C371">
            <v>183023.35</v>
          </cell>
          <cell r="D371" t="str">
            <v>Harland Clarke Holdings Corp</v>
          </cell>
          <cell r="E371">
            <v>370</v>
          </cell>
          <cell r="F371" t="str">
            <v>Harland Clarke Holdings Corp</v>
          </cell>
          <cell r="G371">
            <v>9055847.8699999992</v>
          </cell>
          <cell r="H371">
            <v>0</v>
          </cell>
          <cell r="I371">
            <v>0</v>
          </cell>
          <cell r="K371" t="str">
            <v>1105  Media Inc</v>
          </cell>
          <cell r="L371">
            <v>368</v>
          </cell>
          <cell r="M371">
            <v>9122058.6499999985</v>
          </cell>
          <cell r="N371">
            <v>0.01</v>
          </cell>
          <cell r="O371">
            <v>8727074419.3644123</v>
          </cell>
          <cell r="P371">
            <v>0</v>
          </cell>
          <cell r="Q371">
            <v>0</v>
          </cell>
        </row>
        <row r="372">
          <cell r="A372">
            <v>369</v>
          </cell>
          <cell r="B372">
            <v>84069759</v>
          </cell>
          <cell r="C372">
            <v>19394023.640000001</v>
          </cell>
          <cell r="D372" t="str">
            <v>Harmar Acquisition Corporation</v>
          </cell>
          <cell r="E372">
            <v>201</v>
          </cell>
          <cell r="F372" t="str">
            <v>Harmar Acquisition Corporation</v>
          </cell>
          <cell r="G372">
            <v>19394023.640000001</v>
          </cell>
          <cell r="H372">
            <v>0</v>
          </cell>
          <cell r="I372">
            <v>0</v>
          </cell>
          <cell r="K372" t="str">
            <v>BarBri Inc</v>
          </cell>
          <cell r="L372">
            <v>369</v>
          </cell>
          <cell r="M372">
            <v>9080763.2100000009</v>
          </cell>
          <cell r="N372">
            <v>0.01</v>
          </cell>
          <cell r="O372">
            <v>8727074419.3644123</v>
          </cell>
          <cell r="P372">
            <v>0</v>
          </cell>
          <cell r="Q372">
            <v>0</v>
          </cell>
        </row>
        <row r="373">
          <cell r="A373">
            <v>370</v>
          </cell>
          <cell r="B373">
            <v>84069456</v>
          </cell>
          <cell r="C373">
            <v>7921774.1900000004</v>
          </cell>
          <cell r="D373" t="str">
            <v>Hartland Controls LLC</v>
          </cell>
          <cell r="E373">
            <v>636</v>
          </cell>
          <cell r="F373">
            <v>0</v>
          </cell>
          <cell r="G373">
            <v>0</v>
          </cell>
          <cell r="H373">
            <v>0</v>
          </cell>
          <cell r="I373">
            <v>0</v>
          </cell>
          <cell r="K373" t="str">
            <v>Harland Clarke Holdings Corp</v>
          </cell>
          <cell r="L373">
            <v>370</v>
          </cell>
          <cell r="M373">
            <v>9055847.8699999992</v>
          </cell>
          <cell r="N373">
            <v>0.01</v>
          </cell>
          <cell r="O373">
            <v>8727074419.3644123</v>
          </cell>
          <cell r="P373">
            <v>0</v>
          </cell>
          <cell r="Q373">
            <v>0</v>
          </cell>
        </row>
        <row r="374">
          <cell r="A374">
            <v>371</v>
          </cell>
          <cell r="B374">
            <v>84069457</v>
          </cell>
          <cell r="C374">
            <v>4404435.4800000004</v>
          </cell>
          <cell r="D374" t="str">
            <v>Hartland Controls LLC</v>
          </cell>
          <cell r="E374">
            <v>309</v>
          </cell>
          <cell r="F374" t="str">
            <v>Hartland Controls LLC</v>
          </cell>
          <cell r="G374">
            <v>12326209.670000002</v>
          </cell>
          <cell r="H374">
            <v>0</v>
          </cell>
          <cell r="I374">
            <v>0</v>
          </cell>
          <cell r="K374" t="str">
            <v>Fender Musical Instruments Corp</v>
          </cell>
          <cell r="L374">
            <v>371</v>
          </cell>
          <cell r="M374">
            <v>8780704.9299999997</v>
          </cell>
          <cell r="N374">
            <v>0.01</v>
          </cell>
          <cell r="O374">
            <v>8727074419.3644123</v>
          </cell>
          <cell r="P374">
            <v>0</v>
          </cell>
          <cell r="Q374">
            <v>0</v>
          </cell>
        </row>
        <row r="375">
          <cell r="A375">
            <v>372</v>
          </cell>
          <cell r="B375">
            <v>84070235</v>
          </cell>
          <cell r="C375">
            <v>2197463.2999999998</v>
          </cell>
          <cell r="D375" t="str">
            <v>Harvey Tool Acquisition LLC</v>
          </cell>
          <cell r="E375">
            <v>637</v>
          </cell>
          <cell r="F375">
            <v>0</v>
          </cell>
          <cell r="G375">
            <v>0</v>
          </cell>
          <cell r="H375">
            <v>0</v>
          </cell>
          <cell r="I375">
            <v>0</v>
          </cell>
          <cell r="K375" t="str">
            <v>Sam Holding Company II Inc</v>
          </cell>
          <cell r="L375">
            <v>372</v>
          </cell>
          <cell r="M375">
            <v>8751022.1400000006</v>
          </cell>
          <cell r="N375">
            <v>0.01</v>
          </cell>
          <cell r="O375">
            <v>8727074419.3644123</v>
          </cell>
          <cell r="P375">
            <v>0</v>
          </cell>
          <cell r="Q375">
            <v>0</v>
          </cell>
        </row>
        <row r="376">
          <cell r="A376">
            <v>373</v>
          </cell>
          <cell r="B376">
            <v>84070234</v>
          </cell>
          <cell r="C376">
            <v>2790036.7</v>
          </cell>
          <cell r="D376" t="str">
            <v>Harvey Tool Acquisition LLC</v>
          </cell>
          <cell r="E376">
            <v>638</v>
          </cell>
          <cell r="F376">
            <v>0</v>
          </cell>
          <cell r="G376">
            <v>0</v>
          </cell>
          <cell r="H376">
            <v>0</v>
          </cell>
          <cell r="I376">
            <v>0</v>
          </cell>
          <cell r="K376" t="str">
            <v>MYI Acquiror Limited</v>
          </cell>
          <cell r="L376">
            <v>373</v>
          </cell>
          <cell r="M376">
            <v>8687700</v>
          </cell>
          <cell r="N376">
            <v>0.01</v>
          </cell>
          <cell r="O376">
            <v>8727074419.3644123</v>
          </cell>
          <cell r="P376">
            <v>0</v>
          </cell>
          <cell r="Q376">
            <v>0</v>
          </cell>
        </row>
        <row r="377">
          <cell r="A377">
            <v>374</v>
          </cell>
          <cell r="B377">
            <v>84069762</v>
          </cell>
          <cell r="C377">
            <v>13775806.220000001</v>
          </cell>
          <cell r="D377" t="str">
            <v>Harvey Tool Acquisition LLC</v>
          </cell>
          <cell r="E377">
            <v>639</v>
          </cell>
          <cell r="F377">
            <v>0</v>
          </cell>
          <cell r="G377">
            <v>0</v>
          </cell>
          <cell r="H377">
            <v>0</v>
          </cell>
          <cell r="I377">
            <v>0</v>
          </cell>
          <cell r="K377" t="str">
            <v>TM Restaurant Group LLC</v>
          </cell>
          <cell r="L377">
            <v>374</v>
          </cell>
          <cell r="M377">
            <v>8638113.2200000007</v>
          </cell>
          <cell r="N377">
            <v>0.01</v>
          </cell>
          <cell r="O377">
            <v>8727074419.3644123</v>
          </cell>
          <cell r="P377">
            <v>0</v>
          </cell>
          <cell r="Q377">
            <v>0</v>
          </cell>
        </row>
        <row r="378">
          <cell r="A378">
            <v>375</v>
          </cell>
          <cell r="B378">
            <v>84069763</v>
          </cell>
          <cell r="C378">
            <v>10849975.029999999</v>
          </cell>
          <cell r="D378" t="str">
            <v>Harvey Tool Acquisition LLC</v>
          </cell>
          <cell r="E378">
            <v>77</v>
          </cell>
          <cell r="F378" t="str">
            <v>Harvey Tool Acquisition LLC</v>
          </cell>
          <cell r="G378">
            <v>29613281.25</v>
          </cell>
          <cell r="H378">
            <v>0</v>
          </cell>
          <cell r="I378">
            <v>0</v>
          </cell>
          <cell r="K378" t="str">
            <v>DEI Sales Inc (Directed Electronics)</v>
          </cell>
          <cell r="L378">
            <v>375</v>
          </cell>
          <cell r="M378">
            <v>8593187.1400000006</v>
          </cell>
          <cell r="N378">
            <v>0.01</v>
          </cell>
          <cell r="O378">
            <v>8727074419.3644123</v>
          </cell>
          <cell r="P378">
            <v>0</v>
          </cell>
          <cell r="Q378">
            <v>0</v>
          </cell>
        </row>
        <row r="379">
          <cell r="A379">
            <v>376</v>
          </cell>
          <cell r="B379">
            <v>84069804</v>
          </cell>
          <cell r="C379">
            <v>19351797.239999998</v>
          </cell>
          <cell r="D379" t="str">
            <v>Hawaiian Telecom Communications Inc</v>
          </cell>
          <cell r="E379">
            <v>640</v>
          </cell>
          <cell r="F379">
            <v>0</v>
          </cell>
          <cell r="G379">
            <v>0</v>
          </cell>
          <cell r="H379">
            <v>0</v>
          </cell>
          <cell r="I379">
            <v>0</v>
          </cell>
          <cell r="K379" t="str">
            <v>Penda Corporation</v>
          </cell>
          <cell r="L379">
            <v>376</v>
          </cell>
          <cell r="M379">
            <v>8518234.8399999999</v>
          </cell>
          <cell r="N379">
            <v>0.01</v>
          </cell>
          <cell r="O379">
            <v>8727074419.3644123</v>
          </cell>
          <cell r="P379">
            <v>0</v>
          </cell>
          <cell r="Q379">
            <v>0</v>
          </cell>
        </row>
        <row r="380">
          <cell r="A380">
            <v>377</v>
          </cell>
          <cell r="B380">
            <v>84069805</v>
          </cell>
          <cell r="C380">
            <v>49639</v>
          </cell>
          <cell r="D380" t="str">
            <v>Hawaiian Telecom Communications Inc</v>
          </cell>
          <cell r="E380">
            <v>199</v>
          </cell>
          <cell r="F380" t="str">
            <v>Hawaiian Telecom Communications Inc</v>
          </cell>
          <cell r="G380">
            <v>19401436.239999998</v>
          </cell>
          <cell r="H380">
            <v>0</v>
          </cell>
          <cell r="I380">
            <v>0</v>
          </cell>
          <cell r="K380" t="str">
            <v>3SI Security Systems Inc</v>
          </cell>
          <cell r="L380">
            <v>377</v>
          </cell>
          <cell r="M380">
            <v>8498275.870000001</v>
          </cell>
          <cell r="N380">
            <v>0.01</v>
          </cell>
          <cell r="O380">
            <v>8727074419.3644123</v>
          </cell>
          <cell r="P380">
            <v>0</v>
          </cell>
          <cell r="Q380">
            <v>0</v>
          </cell>
        </row>
        <row r="381">
          <cell r="A381">
            <v>378</v>
          </cell>
          <cell r="B381">
            <v>84070306</v>
          </cell>
          <cell r="C381">
            <v>30500000</v>
          </cell>
          <cell r="D381" t="str">
            <v>Help Systems Holdings</v>
          </cell>
          <cell r="E381">
            <v>641</v>
          </cell>
          <cell r="F381">
            <v>0</v>
          </cell>
          <cell r="G381">
            <v>0</v>
          </cell>
          <cell r="H381">
            <v>0</v>
          </cell>
          <cell r="I381">
            <v>0</v>
          </cell>
          <cell r="K381" t="str">
            <v>Peninsula Packaging LLC</v>
          </cell>
          <cell r="L381">
            <v>378</v>
          </cell>
          <cell r="M381">
            <v>8446428.5800000001</v>
          </cell>
          <cell r="N381">
            <v>0.01</v>
          </cell>
          <cell r="O381">
            <v>8727074419.3644123</v>
          </cell>
          <cell r="P381">
            <v>0</v>
          </cell>
          <cell r="Q381">
            <v>0</v>
          </cell>
        </row>
        <row r="382">
          <cell r="A382">
            <v>379</v>
          </cell>
          <cell r="B382">
            <v>84070305</v>
          </cell>
          <cell r="C382">
            <v>35000000</v>
          </cell>
          <cell r="D382" t="str">
            <v>Help Systems Holdings</v>
          </cell>
          <cell r="E382">
            <v>3</v>
          </cell>
          <cell r="F382" t="str">
            <v>Help Systems Holdings</v>
          </cell>
          <cell r="G382">
            <v>65500000</v>
          </cell>
          <cell r="H382">
            <v>0</v>
          </cell>
          <cell r="I382">
            <v>0</v>
          </cell>
          <cell r="K382" t="str">
            <v>Blackhawk Specialty Tools LLC</v>
          </cell>
          <cell r="L382">
            <v>379</v>
          </cell>
          <cell r="M382">
            <v>8374997.8300000001</v>
          </cell>
          <cell r="N382">
            <v>0.01</v>
          </cell>
          <cell r="O382">
            <v>8727074419.3644123</v>
          </cell>
          <cell r="P382">
            <v>0</v>
          </cell>
          <cell r="Q382">
            <v>0</v>
          </cell>
        </row>
        <row r="383">
          <cell r="A383">
            <v>380</v>
          </cell>
          <cell r="B383">
            <v>84069769</v>
          </cell>
          <cell r="C383">
            <v>9850000</v>
          </cell>
          <cell r="D383" t="str">
            <v>Hemisphere Media Holdings LLC</v>
          </cell>
          <cell r="E383">
            <v>350</v>
          </cell>
          <cell r="F383" t="str">
            <v>Hemisphere Media Holdings LLC</v>
          </cell>
          <cell r="G383">
            <v>9850000</v>
          </cell>
          <cell r="H383">
            <v>0</v>
          </cell>
          <cell r="I383">
            <v>0</v>
          </cell>
          <cell r="K383" t="str">
            <v>NBSC Group Holdings Inc</v>
          </cell>
          <cell r="L383">
            <v>380</v>
          </cell>
          <cell r="M383">
            <v>8280000</v>
          </cell>
          <cell r="N383">
            <v>0.01</v>
          </cell>
          <cell r="O383">
            <v>8727074419.3644123</v>
          </cell>
          <cell r="P383">
            <v>0</v>
          </cell>
          <cell r="Q383">
            <v>0</v>
          </cell>
        </row>
        <row r="384">
          <cell r="A384">
            <v>381</v>
          </cell>
          <cell r="B384">
            <v>84069569</v>
          </cell>
          <cell r="C384">
            <v>9875000</v>
          </cell>
          <cell r="D384" t="str">
            <v>Henry Company LLC</v>
          </cell>
          <cell r="E384">
            <v>642</v>
          </cell>
          <cell r="F384">
            <v>0</v>
          </cell>
          <cell r="G384">
            <v>0</v>
          </cell>
          <cell r="H384">
            <v>0</v>
          </cell>
          <cell r="I384">
            <v>0</v>
          </cell>
          <cell r="K384" t="str">
            <v>FleetCor Technologies Inc.</v>
          </cell>
          <cell r="L384">
            <v>381</v>
          </cell>
          <cell r="M384">
            <v>8250000.0099999998</v>
          </cell>
          <cell r="N384">
            <v>0.01</v>
          </cell>
          <cell r="O384">
            <v>8727074419.3644123</v>
          </cell>
          <cell r="P384">
            <v>0</v>
          </cell>
          <cell r="Q384">
            <v>0</v>
          </cell>
        </row>
        <row r="385">
          <cell r="A385">
            <v>382</v>
          </cell>
          <cell r="B385">
            <v>84069570</v>
          </cell>
          <cell r="C385">
            <v>15170112.34</v>
          </cell>
          <cell r="D385" t="str">
            <v>Henry Company LLC</v>
          </cell>
          <cell r="E385">
            <v>119</v>
          </cell>
          <cell r="F385" t="str">
            <v>Henry Company LLC</v>
          </cell>
          <cell r="G385">
            <v>25045112.34</v>
          </cell>
          <cell r="H385">
            <v>0</v>
          </cell>
          <cell r="I385">
            <v>0</v>
          </cell>
          <cell r="K385" t="str">
            <v>Peacock Engineering Company LLC</v>
          </cell>
          <cell r="L385">
            <v>382</v>
          </cell>
          <cell r="M385">
            <v>7980000.0000000009</v>
          </cell>
          <cell r="N385">
            <v>0.01</v>
          </cell>
          <cell r="O385">
            <v>8727074419.3644123</v>
          </cell>
          <cell r="P385">
            <v>0</v>
          </cell>
          <cell r="Q385">
            <v>0</v>
          </cell>
        </row>
        <row r="386">
          <cell r="A386">
            <v>383</v>
          </cell>
          <cell r="B386">
            <v>84070302</v>
          </cell>
          <cell r="C386">
            <v>27431250</v>
          </cell>
          <cell r="D386" t="str">
            <v>Heritage Food Service Group Inc</v>
          </cell>
          <cell r="E386">
            <v>94</v>
          </cell>
          <cell r="F386" t="str">
            <v>Heritage Food Service Group Inc</v>
          </cell>
          <cell r="G386">
            <v>27431250</v>
          </cell>
          <cell r="H386">
            <v>0</v>
          </cell>
          <cell r="I386">
            <v>0</v>
          </cell>
          <cell r="K386" t="str">
            <v>Infiltrator Water Technologies LLC</v>
          </cell>
          <cell r="L386">
            <v>383</v>
          </cell>
          <cell r="M386">
            <v>7960000</v>
          </cell>
          <cell r="N386">
            <v>0.01</v>
          </cell>
          <cell r="O386">
            <v>8727074419.3644123</v>
          </cell>
          <cell r="P386">
            <v>0</v>
          </cell>
          <cell r="Q386">
            <v>0</v>
          </cell>
        </row>
        <row r="387">
          <cell r="A387">
            <v>384</v>
          </cell>
          <cell r="B387">
            <v>84069774</v>
          </cell>
          <cell r="C387">
            <v>2685000</v>
          </cell>
          <cell r="D387" t="str">
            <v>High Liner Foods Inc</v>
          </cell>
          <cell r="E387">
            <v>643</v>
          </cell>
          <cell r="F387">
            <v>0</v>
          </cell>
          <cell r="G387">
            <v>0</v>
          </cell>
          <cell r="H387">
            <v>0</v>
          </cell>
          <cell r="I387">
            <v>0</v>
          </cell>
          <cell r="K387" t="str">
            <v>Unifrax I LLC</v>
          </cell>
          <cell r="L387">
            <v>384</v>
          </cell>
          <cell r="M387">
            <v>7939884.3700000001</v>
          </cell>
          <cell r="N387">
            <v>0.01</v>
          </cell>
          <cell r="O387">
            <v>8727074419.3644123</v>
          </cell>
          <cell r="P387">
            <v>0</v>
          </cell>
          <cell r="Q387">
            <v>0</v>
          </cell>
        </row>
        <row r="388">
          <cell r="A388">
            <v>385</v>
          </cell>
          <cell r="B388">
            <v>84069775</v>
          </cell>
          <cell r="C388">
            <v>13500000</v>
          </cell>
          <cell r="D388" t="str">
            <v>High Liner Foods Inc</v>
          </cell>
          <cell r="E388">
            <v>644</v>
          </cell>
          <cell r="F388">
            <v>0</v>
          </cell>
          <cell r="G388">
            <v>0</v>
          </cell>
          <cell r="H388">
            <v>0</v>
          </cell>
          <cell r="I388">
            <v>0</v>
          </cell>
          <cell r="K388" t="str">
            <v>Ascend Learning LLC</v>
          </cell>
          <cell r="L388">
            <v>385</v>
          </cell>
          <cell r="M388">
            <v>7935769.2400000002</v>
          </cell>
          <cell r="N388">
            <v>0.01</v>
          </cell>
          <cell r="O388">
            <v>8727074419.3644123</v>
          </cell>
          <cell r="P388">
            <v>0</v>
          </cell>
          <cell r="Q388">
            <v>0</v>
          </cell>
        </row>
        <row r="389">
          <cell r="A389">
            <v>386</v>
          </cell>
          <cell r="B389">
            <v>84069773</v>
          </cell>
          <cell r="C389">
            <v>1500000</v>
          </cell>
          <cell r="D389" t="str">
            <v>High Liner Foods Inc</v>
          </cell>
          <cell r="E389">
            <v>232</v>
          </cell>
          <cell r="F389" t="str">
            <v>High Liner Foods Inc</v>
          </cell>
          <cell r="G389">
            <v>17685000</v>
          </cell>
          <cell r="H389">
            <v>0</v>
          </cell>
          <cell r="I389">
            <v>0</v>
          </cell>
          <cell r="K389" t="str">
            <v>Strategic Products and Services LLC</v>
          </cell>
          <cell r="L389">
            <v>386</v>
          </cell>
          <cell r="M389">
            <v>7762382.0599999996</v>
          </cell>
          <cell r="N389">
            <v>0.01</v>
          </cell>
          <cell r="O389">
            <v>8727074419.3644123</v>
          </cell>
          <cell r="P389">
            <v>0</v>
          </cell>
          <cell r="Q389">
            <v>0</v>
          </cell>
        </row>
        <row r="390">
          <cell r="A390">
            <v>387</v>
          </cell>
          <cell r="B390">
            <v>84069571</v>
          </cell>
          <cell r="C390">
            <v>17819999.920000002</v>
          </cell>
          <cell r="D390" t="str">
            <v>Hilex Poly Co LLC</v>
          </cell>
          <cell r="E390">
            <v>230</v>
          </cell>
          <cell r="F390" t="str">
            <v>Hilex Poly Co LLC</v>
          </cell>
          <cell r="G390">
            <v>17819999.920000002</v>
          </cell>
          <cell r="H390">
            <v>0</v>
          </cell>
          <cell r="I390">
            <v>0</v>
          </cell>
          <cell r="K390" t="str">
            <v>Nellson Nutraceutical LLC</v>
          </cell>
          <cell r="L390">
            <v>387</v>
          </cell>
          <cell r="M390">
            <v>7649374.1799999997</v>
          </cell>
          <cell r="N390">
            <v>0.01</v>
          </cell>
          <cell r="O390">
            <v>8727074419.3644123</v>
          </cell>
          <cell r="P390">
            <v>0</v>
          </cell>
          <cell r="Q390">
            <v>0</v>
          </cell>
        </row>
        <row r="391">
          <cell r="A391">
            <v>388</v>
          </cell>
          <cell r="B391">
            <v>84069573</v>
          </cell>
          <cell r="C391">
            <v>12434698.300000001</v>
          </cell>
          <cell r="D391" t="str">
            <v>Hilsinger Company</v>
          </cell>
          <cell r="E391">
            <v>645</v>
          </cell>
          <cell r="F391">
            <v>0</v>
          </cell>
          <cell r="G391">
            <v>0</v>
          </cell>
          <cell r="H391">
            <v>0</v>
          </cell>
          <cell r="I391">
            <v>0</v>
          </cell>
          <cell r="K391" t="str">
            <v>Nexstar Broadcasting Inc.</v>
          </cell>
          <cell r="L391">
            <v>388</v>
          </cell>
          <cell r="M391">
            <v>7643432.6100000003</v>
          </cell>
          <cell r="N391">
            <v>0.01</v>
          </cell>
          <cell r="O391">
            <v>8727074419.3644123</v>
          </cell>
          <cell r="P391">
            <v>0</v>
          </cell>
          <cell r="Q391">
            <v>0</v>
          </cell>
        </row>
        <row r="392">
          <cell r="A392">
            <v>389</v>
          </cell>
          <cell r="B392">
            <v>84069574</v>
          </cell>
          <cell r="C392">
            <v>434779.66</v>
          </cell>
          <cell r="D392" t="str">
            <v>Hilsinger Company</v>
          </cell>
          <cell r="E392">
            <v>646</v>
          </cell>
          <cell r="F392">
            <v>0</v>
          </cell>
          <cell r="G392">
            <v>0</v>
          </cell>
          <cell r="H392">
            <v>0</v>
          </cell>
          <cell r="I392">
            <v>0</v>
          </cell>
          <cell r="K392" t="str">
            <v>Brock Holdings III, Inc.</v>
          </cell>
          <cell r="L392">
            <v>389</v>
          </cell>
          <cell r="M392">
            <v>7387297.96</v>
          </cell>
          <cell r="N392">
            <v>0.01</v>
          </cell>
          <cell r="O392">
            <v>8727074419.3644123</v>
          </cell>
          <cell r="P392">
            <v>0</v>
          </cell>
          <cell r="Q392">
            <v>0</v>
          </cell>
        </row>
        <row r="393">
          <cell r="A393">
            <v>390</v>
          </cell>
          <cell r="B393">
            <v>84069572</v>
          </cell>
          <cell r="C393">
            <v>71725.919999999998</v>
          </cell>
          <cell r="D393" t="str">
            <v>Hilsinger Company</v>
          </cell>
          <cell r="E393">
            <v>303</v>
          </cell>
          <cell r="F393" t="str">
            <v>Hilsinger Company</v>
          </cell>
          <cell r="G393">
            <v>12941203.880000001</v>
          </cell>
          <cell r="H393">
            <v>0</v>
          </cell>
          <cell r="I393">
            <v>0</v>
          </cell>
          <cell r="K393" t="str">
            <v>W/S Packaging Group Inc</v>
          </cell>
          <cell r="L393">
            <v>390</v>
          </cell>
          <cell r="M393">
            <v>7316958.7000000002</v>
          </cell>
          <cell r="N393">
            <v>0.01</v>
          </cell>
          <cell r="O393">
            <v>8727074419.3644123</v>
          </cell>
          <cell r="P393">
            <v>0</v>
          </cell>
          <cell r="Q393">
            <v>0</v>
          </cell>
        </row>
        <row r="394">
          <cell r="A394">
            <v>391</v>
          </cell>
          <cell r="B394">
            <v>84069576</v>
          </cell>
          <cell r="C394">
            <v>14231000.76</v>
          </cell>
          <cell r="D394" t="str">
            <v>Hosting.Com, Inc.</v>
          </cell>
          <cell r="E394">
            <v>285</v>
          </cell>
          <cell r="F394" t="str">
            <v>Hosting.Com, Inc.</v>
          </cell>
          <cell r="G394">
            <v>14231000.76</v>
          </cell>
          <cell r="H394">
            <v>0</v>
          </cell>
          <cell r="I394">
            <v>0</v>
          </cell>
          <cell r="K394" t="str">
            <v>Allison Transmission, Inc</v>
          </cell>
          <cell r="L394">
            <v>391</v>
          </cell>
          <cell r="M394">
            <v>7240254.5899999999</v>
          </cell>
          <cell r="N394">
            <v>0.01</v>
          </cell>
          <cell r="O394">
            <v>8727074419.3644123</v>
          </cell>
          <cell r="P394">
            <v>0</v>
          </cell>
          <cell r="Q394">
            <v>0</v>
          </cell>
        </row>
        <row r="395">
          <cell r="A395">
            <v>392</v>
          </cell>
          <cell r="B395">
            <v>84069776</v>
          </cell>
          <cell r="C395">
            <v>4875500</v>
          </cell>
          <cell r="D395" t="str">
            <v>Hub International Limited</v>
          </cell>
          <cell r="E395">
            <v>647</v>
          </cell>
          <cell r="F395">
            <v>0</v>
          </cell>
          <cell r="G395">
            <v>0</v>
          </cell>
          <cell r="H395">
            <v>0</v>
          </cell>
          <cell r="I395">
            <v>0</v>
          </cell>
          <cell r="K395" t="str">
            <v>Reliable Parts U.S. Holdings LLC</v>
          </cell>
          <cell r="L395">
            <v>392</v>
          </cell>
          <cell r="M395">
            <v>7048706.9400000004</v>
          </cell>
          <cell r="N395">
            <v>0.01</v>
          </cell>
          <cell r="O395">
            <v>8727074419.3644123</v>
          </cell>
          <cell r="P395">
            <v>0</v>
          </cell>
          <cell r="Q395">
            <v>0</v>
          </cell>
        </row>
        <row r="396">
          <cell r="A396">
            <v>393</v>
          </cell>
          <cell r="B396">
            <v>84069777</v>
          </cell>
          <cell r="C396">
            <v>12437.5</v>
          </cell>
          <cell r="D396" t="str">
            <v>Hub International Limited</v>
          </cell>
          <cell r="E396">
            <v>413</v>
          </cell>
          <cell r="F396" t="str">
            <v>Hub International Limited</v>
          </cell>
          <cell r="G396">
            <v>4887937.5</v>
          </cell>
          <cell r="H396">
            <v>0</v>
          </cell>
          <cell r="I396">
            <v>0</v>
          </cell>
          <cell r="K396" t="str">
            <v>National CineMedia LLC</v>
          </cell>
          <cell r="L396">
            <v>393</v>
          </cell>
          <cell r="M396">
            <v>7000000</v>
          </cell>
          <cell r="N396">
            <v>0.01</v>
          </cell>
          <cell r="O396">
            <v>8727074419.3644123</v>
          </cell>
          <cell r="P396">
            <v>0</v>
          </cell>
          <cell r="Q396">
            <v>0</v>
          </cell>
        </row>
        <row r="397">
          <cell r="A397">
            <v>394</v>
          </cell>
          <cell r="B397">
            <v>84069778</v>
          </cell>
          <cell r="C397">
            <v>9691580.1500000004</v>
          </cell>
          <cell r="D397" t="str">
            <v>Hunter Fan Company</v>
          </cell>
          <cell r="E397">
            <v>354</v>
          </cell>
          <cell r="F397" t="str">
            <v>Hunter Fan Company</v>
          </cell>
          <cell r="G397">
            <v>9691580.1500000004</v>
          </cell>
          <cell r="H397">
            <v>0</v>
          </cell>
          <cell r="I397">
            <v>0</v>
          </cell>
          <cell r="K397" t="str">
            <v>Dynatect Group Holdings Inc</v>
          </cell>
          <cell r="L397">
            <v>394</v>
          </cell>
          <cell r="M397">
            <v>6969821.4900000002</v>
          </cell>
          <cell r="N397">
            <v>0.01</v>
          </cell>
          <cell r="O397">
            <v>8727074419.3644123</v>
          </cell>
          <cell r="P397">
            <v>0</v>
          </cell>
          <cell r="Q397">
            <v>0</v>
          </cell>
        </row>
        <row r="398">
          <cell r="A398">
            <v>395</v>
          </cell>
          <cell r="B398">
            <v>84070227</v>
          </cell>
          <cell r="C398">
            <v>3840540.54</v>
          </cell>
          <cell r="D398" t="str">
            <v>Huntsman International LLC</v>
          </cell>
          <cell r="E398">
            <v>424</v>
          </cell>
          <cell r="F398" t="str">
            <v>Huntsman International LLC</v>
          </cell>
          <cell r="G398">
            <v>3840540.54</v>
          </cell>
          <cell r="H398">
            <v>0</v>
          </cell>
          <cell r="I398">
            <v>0</v>
          </cell>
          <cell r="K398" t="str">
            <v>Royal Holdings Inc</v>
          </cell>
          <cell r="L398">
            <v>395</v>
          </cell>
          <cell r="M398">
            <v>6965000</v>
          </cell>
          <cell r="N398">
            <v>0.01</v>
          </cell>
          <cell r="O398">
            <v>8727074419.3644123</v>
          </cell>
          <cell r="P398">
            <v>0</v>
          </cell>
          <cell r="Q398">
            <v>0</v>
          </cell>
        </row>
        <row r="399">
          <cell r="A399">
            <v>396</v>
          </cell>
          <cell r="B399">
            <v>84070152</v>
          </cell>
          <cell r="C399">
            <v>60481682.68</v>
          </cell>
          <cell r="D399" t="str">
            <v>Hussmann Acquisition Inc</v>
          </cell>
          <cell r="E399">
            <v>4</v>
          </cell>
          <cell r="F399" t="str">
            <v>Hussmann Acquisition Inc</v>
          </cell>
          <cell r="G399">
            <v>60481682.68</v>
          </cell>
          <cell r="H399">
            <v>0</v>
          </cell>
          <cell r="I399">
            <v>0</v>
          </cell>
          <cell r="K399" t="str">
            <v>Mission Broadcasting Inc.</v>
          </cell>
          <cell r="L399">
            <v>396</v>
          </cell>
          <cell r="M399">
            <v>6740146.7599999998</v>
          </cell>
          <cell r="N399">
            <v>0.01</v>
          </cell>
          <cell r="O399">
            <v>8727074419.3644123</v>
          </cell>
          <cell r="P399">
            <v>0</v>
          </cell>
          <cell r="Q399">
            <v>0</v>
          </cell>
        </row>
        <row r="400">
          <cell r="A400">
            <v>397</v>
          </cell>
          <cell r="B400">
            <v>84069462</v>
          </cell>
          <cell r="C400">
            <v>24418958.32</v>
          </cell>
          <cell r="D400" t="str">
            <v>IBA Acquisition LLC</v>
          </cell>
          <cell r="E400">
            <v>125</v>
          </cell>
          <cell r="F400" t="str">
            <v>IBA Acquisition LLC</v>
          </cell>
          <cell r="G400">
            <v>24418958.32</v>
          </cell>
          <cell r="H400">
            <v>0</v>
          </cell>
          <cell r="I400">
            <v>0</v>
          </cell>
          <cell r="K400" t="str">
            <v>Vantiv LLC</v>
          </cell>
          <cell r="L400">
            <v>397</v>
          </cell>
          <cell r="M400">
            <v>6737142.8600000003</v>
          </cell>
          <cell r="N400">
            <v>0.01</v>
          </cell>
          <cell r="O400">
            <v>8727074419.3644123</v>
          </cell>
          <cell r="P400">
            <v>0</v>
          </cell>
          <cell r="Q400">
            <v>0</v>
          </cell>
        </row>
        <row r="401">
          <cell r="A401">
            <v>398</v>
          </cell>
          <cell r="B401">
            <v>84069463</v>
          </cell>
          <cell r="C401">
            <v>908893.62</v>
          </cell>
          <cell r="D401" t="str">
            <v>Icon Identity Solutions Inc</v>
          </cell>
          <cell r="E401">
            <v>431</v>
          </cell>
          <cell r="F401" t="str">
            <v>Icon Identity Solutions Inc</v>
          </cell>
          <cell r="G401">
            <v>908893.62</v>
          </cell>
          <cell r="H401">
            <v>0</v>
          </cell>
          <cell r="I401">
            <v>0</v>
          </cell>
          <cell r="K401" t="str">
            <v>Paris Presents Incorporated</v>
          </cell>
          <cell r="L401">
            <v>398</v>
          </cell>
          <cell r="M401">
            <v>6711078.4800000004</v>
          </cell>
          <cell r="N401">
            <v>0.01</v>
          </cell>
          <cell r="O401">
            <v>8727074419.3644123</v>
          </cell>
          <cell r="P401">
            <v>0</v>
          </cell>
          <cell r="Q401">
            <v>0</v>
          </cell>
        </row>
        <row r="402">
          <cell r="A402">
            <v>399</v>
          </cell>
          <cell r="B402">
            <v>84069464</v>
          </cell>
          <cell r="C402">
            <v>24375000</v>
          </cell>
          <cell r="D402" t="str">
            <v>Il Fornaio Corporation</v>
          </cell>
          <cell r="E402">
            <v>127</v>
          </cell>
          <cell r="F402" t="str">
            <v>Il Fornaio Corporation</v>
          </cell>
          <cell r="G402">
            <v>24375000</v>
          </cell>
          <cell r="H402">
            <v>0</v>
          </cell>
          <cell r="I402">
            <v>0</v>
          </cell>
          <cell r="K402" t="str">
            <v>Spinrite Limited Partnership</v>
          </cell>
          <cell r="L402">
            <v>399</v>
          </cell>
          <cell r="M402">
            <v>6711040.7400000002</v>
          </cell>
          <cell r="N402">
            <v>0.01</v>
          </cell>
          <cell r="O402">
            <v>8727074419.3644123</v>
          </cell>
          <cell r="P402">
            <v>0</v>
          </cell>
          <cell r="Q402">
            <v>0</v>
          </cell>
        </row>
        <row r="403">
          <cell r="A403">
            <v>400</v>
          </cell>
          <cell r="B403">
            <v>84069772</v>
          </cell>
          <cell r="C403">
            <v>7960000</v>
          </cell>
          <cell r="D403" t="str">
            <v>Infiltrator Water Technologies LLC</v>
          </cell>
          <cell r="E403">
            <v>383</v>
          </cell>
          <cell r="F403" t="str">
            <v>Infiltrator Water Technologies LLC</v>
          </cell>
          <cell r="G403">
            <v>7960000</v>
          </cell>
          <cell r="H403">
            <v>0</v>
          </cell>
          <cell r="I403">
            <v>0</v>
          </cell>
          <cell r="K403" t="str">
            <v>Aqua-Chem Inc.</v>
          </cell>
          <cell r="L403">
            <v>400</v>
          </cell>
          <cell r="M403">
            <v>6650275.79</v>
          </cell>
          <cell r="N403">
            <v>0.01</v>
          </cell>
          <cell r="O403">
            <v>8727074419.3644123</v>
          </cell>
          <cell r="P403">
            <v>0</v>
          </cell>
          <cell r="Q403">
            <v>0</v>
          </cell>
        </row>
        <row r="404">
          <cell r="A404">
            <v>401</v>
          </cell>
          <cell r="B404">
            <v>84069771</v>
          </cell>
          <cell r="C404">
            <v>11180138.119999999</v>
          </cell>
          <cell r="D404" t="str">
            <v>InfoGroup Inc</v>
          </cell>
          <cell r="E404">
            <v>328</v>
          </cell>
          <cell r="F404" t="str">
            <v>InfoGroup Inc</v>
          </cell>
          <cell r="G404">
            <v>11180138.119999999</v>
          </cell>
          <cell r="H404">
            <v>0</v>
          </cell>
          <cell r="I404">
            <v>0</v>
          </cell>
          <cell r="K404" t="str">
            <v>TGI Friday's Inc</v>
          </cell>
          <cell r="L404">
            <v>401</v>
          </cell>
          <cell r="M404">
            <v>6425571.21</v>
          </cell>
          <cell r="N404">
            <v>0.01</v>
          </cell>
          <cell r="O404">
            <v>8727074419.3644123</v>
          </cell>
          <cell r="P404">
            <v>0</v>
          </cell>
          <cell r="Q404">
            <v>0</v>
          </cell>
        </row>
        <row r="405">
          <cell r="A405">
            <v>402</v>
          </cell>
          <cell r="B405">
            <v>84069770</v>
          </cell>
          <cell r="C405">
            <v>11174619.52</v>
          </cell>
          <cell r="D405" t="str">
            <v>Infor (US) Inc</v>
          </cell>
          <cell r="E405">
            <v>329</v>
          </cell>
          <cell r="F405" t="str">
            <v>Infor (US) Inc</v>
          </cell>
          <cell r="G405">
            <v>11174619.52</v>
          </cell>
          <cell r="H405">
            <v>0</v>
          </cell>
          <cell r="I405">
            <v>0</v>
          </cell>
          <cell r="K405" t="str">
            <v>Bowtech Inc</v>
          </cell>
          <cell r="L405">
            <v>402</v>
          </cell>
          <cell r="M405">
            <v>6164522.459999999</v>
          </cell>
          <cell r="N405">
            <v>0.01</v>
          </cell>
          <cell r="O405">
            <v>8727074419.3644123</v>
          </cell>
          <cell r="P405">
            <v>0</v>
          </cell>
          <cell r="Q405">
            <v>0</v>
          </cell>
        </row>
        <row r="406">
          <cell r="A406">
            <v>403</v>
          </cell>
          <cell r="B406">
            <v>84069767</v>
          </cell>
          <cell r="C406">
            <v>4837770.2300000004</v>
          </cell>
          <cell r="D406" t="str">
            <v>Information Resources Inc (SymphonyIRI)</v>
          </cell>
          <cell r="E406">
            <v>648</v>
          </cell>
          <cell r="F406">
            <v>0</v>
          </cell>
          <cell r="G406">
            <v>0</v>
          </cell>
          <cell r="H406">
            <v>0</v>
          </cell>
          <cell r="I406">
            <v>0</v>
          </cell>
          <cell r="K406" t="str">
            <v>Smith &amp; Wollensky Restaurant Group Inc The</v>
          </cell>
          <cell r="L406">
            <v>403</v>
          </cell>
          <cell r="M406">
            <v>6124607.2000000002</v>
          </cell>
          <cell r="N406">
            <v>0.01</v>
          </cell>
          <cell r="O406">
            <v>8727074419.3644123</v>
          </cell>
          <cell r="P406">
            <v>0</v>
          </cell>
          <cell r="Q406">
            <v>0</v>
          </cell>
        </row>
        <row r="407">
          <cell r="A407">
            <v>404</v>
          </cell>
          <cell r="B407">
            <v>84069764</v>
          </cell>
          <cell r="C407">
            <v>3870216.18</v>
          </cell>
          <cell r="D407" t="str">
            <v>Information Resources Inc (SymphonyIRI)</v>
          </cell>
          <cell r="E407">
            <v>649</v>
          </cell>
          <cell r="F407">
            <v>0</v>
          </cell>
          <cell r="G407">
            <v>0</v>
          </cell>
          <cell r="H407">
            <v>0</v>
          </cell>
          <cell r="I407">
            <v>0</v>
          </cell>
          <cell r="K407" t="str">
            <v>Douglas Dynamics L.L.C.</v>
          </cell>
          <cell r="L407">
            <v>404</v>
          </cell>
          <cell r="M407">
            <v>5940000</v>
          </cell>
          <cell r="N407">
            <v>0.01</v>
          </cell>
          <cell r="O407">
            <v>8727074419.3644123</v>
          </cell>
          <cell r="P407">
            <v>0</v>
          </cell>
          <cell r="Q407">
            <v>0</v>
          </cell>
        </row>
        <row r="408">
          <cell r="A408">
            <v>405</v>
          </cell>
          <cell r="B408">
            <v>84069765</v>
          </cell>
          <cell r="C408">
            <v>588877.57999999996</v>
          </cell>
          <cell r="D408" t="str">
            <v>Information Resources Inc (SymphonyIRI)</v>
          </cell>
          <cell r="E408">
            <v>650</v>
          </cell>
          <cell r="F408">
            <v>0</v>
          </cell>
          <cell r="G408">
            <v>0</v>
          </cell>
          <cell r="H408">
            <v>0</v>
          </cell>
          <cell r="I408">
            <v>0</v>
          </cell>
          <cell r="K408" t="str">
            <v>Troxell Communications Inc</v>
          </cell>
          <cell r="L408">
            <v>405</v>
          </cell>
          <cell r="M408">
            <v>5783846.8899999997</v>
          </cell>
          <cell r="N408">
            <v>0.01</v>
          </cell>
          <cell r="O408">
            <v>8727074419.3644123</v>
          </cell>
          <cell r="P408">
            <v>0</v>
          </cell>
          <cell r="Q408">
            <v>0</v>
          </cell>
        </row>
        <row r="409">
          <cell r="A409">
            <v>406</v>
          </cell>
          <cell r="B409">
            <v>84069766</v>
          </cell>
          <cell r="C409">
            <v>119492.93</v>
          </cell>
          <cell r="D409" t="str">
            <v>Information Resources Inc (SymphonyIRI)</v>
          </cell>
          <cell r="E409">
            <v>651</v>
          </cell>
          <cell r="F409">
            <v>0</v>
          </cell>
          <cell r="G409">
            <v>0</v>
          </cell>
          <cell r="H409">
            <v>0</v>
          </cell>
          <cell r="I409">
            <v>0</v>
          </cell>
          <cell r="K409" t="str">
            <v>Renfro Corporation</v>
          </cell>
          <cell r="L409">
            <v>406</v>
          </cell>
          <cell r="M409">
            <v>5748421.04</v>
          </cell>
          <cell r="N409">
            <v>0.01</v>
          </cell>
          <cell r="O409">
            <v>8727074419.3644123</v>
          </cell>
          <cell r="P409">
            <v>0</v>
          </cell>
          <cell r="Q409">
            <v>0</v>
          </cell>
        </row>
        <row r="410">
          <cell r="A410">
            <v>407</v>
          </cell>
          <cell r="B410">
            <v>84069768</v>
          </cell>
          <cell r="C410">
            <v>2264076.4700000002</v>
          </cell>
          <cell r="D410" t="str">
            <v>Information Resources Inc (SymphonyIRI)</v>
          </cell>
          <cell r="E410">
            <v>319</v>
          </cell>
          <cell r="F410" t="str">
            <v>Information Resources Inc (SymphonyIRI)</v>
          </cell>
          <cell r="G410">
            <v>11680433.390000001</v>
          </cell>
          <cell r="H410">
            <v>0</v>
          </cell>
          <cell r="I410">
            <v>0</v>
          </cell>
          <cell r="K410" t="str">
            <v>Wastequip, Inc.</v>
          </cell>
          <cell r="L410">
            <v>407</v>
          </cell>
          <cell r="M410">
            <v>5734691.5199999996</v>
          </cell>
          <cell r="N410">
            <v>0.01</v>
          </cell>
          <cell r="O410">
            <v>8727074419.3644123</v>
          </cell>
          <cell r="P410">
            <v>0</v>
          </cell>
          <cell r="Q410">
            <v>0</v>
          </cell>
        </row>
        <row r="411">
          <cell r="A411">
            <v>408</v>
          </cell>
          <cell r="B411">
            <v>84069760</v>
          </cell>
          <cell r="C411">
            <v>4007962.77</v>
          </cell>
          <cell r="D411" t="str">
            <v>Innovative XCessories &amp; Services LLC</v>
          </cell>
          <cell r="E411">
            <v>652</v>
          </cell>
          <cell r="F411">
            <v>0</v>
          </cell>
          <cell r="G411">
            <v>0</v>
          </cell>
          <cell r="H411">
            <v>0</v>
          </cell>
          <cell r="I411">
            <v>0</v>
          </cell>
          <cell r="K411" t="str">
            <v>Science Applications International Corp</v>
          </cell>
          <cell r="L411">
            <v>408</v>
          </cell>
          <cell r="M411">
            <v>5639210.5300000003</v>
          </cell>
          <cell r="N411">
            <v>0.01</v>
          </cell>
          <cell r="O411">
            <v>8727074419.3644123</v>
          </cell>
          <cell r="P411">
            <v>0</v>
          </cell>
          <cell r="Q411">
            <v>0</v>
          </cell>
        </row>
        <row r="412">
          <cell r="A412">
            <v>409</v>
          </cell>
          <cell r="B412">
            <v>84069761</v>
          </cell>
          <cell r="C412">
            <v>17656213.59</v>
          </cell>
          <cell r="D412" t="str">
            <v>Innovative XCessories &amp; Services LLC</v>
          </cell>
          <cell r="E412">
            <v>653</v>
          </cell>
          <cell r="F412">
            <v>0</v>
          </cell>
          <cell r="G412">
            <v>0</v>
          </cell>
          <cell r="H412">
            <v>0</v>
          </cell>
          <cell r="I412">
            <v>0</v>
          </cell>
          <cell r="K412" t="str">
            <v>Granite Global Solutions Corp.</v>
          </cell>
          <cell r="L412">
            <v>409</v>
          </cell>
          <cell r="M412">
            <v>5555247.8600000003</v>
          </cell>
          <cell r="N412">
            <v>0.01</v>
          </cell>
          <cell r="O412">
            <v>8727074419.3644123</v>
          </cell>
          <cell r="P412">
            <v>0</v>
          </cell>
          <cell r="Q412">
            <v>0</v>
          </cell>
        </row>
        <row r="413">
          <cell r="A413">
            <v>410</v>
          </cell>
          <cell r="B413">
            <v>84070262</v>
          </cell>
          <cell r="C413">
            <v>20854324.489999998</v>
          </cell>
          <cell r="D413" t="str">
            <v>Innovative XCessories &amp; Services LLC</v>
          </cell>
          <cell r="E413">
            <v>19</v>
          </cell>
          <cell r="F413" t="str">
            <v>Innovative XCessories &amp; Services LLC</v>
          </cell>
          <cell r="G413">
            <v>42518500.849999994</v>
          </cell>
          <cell r="H413">
            <v>0</v>
          </cell>
          <cell r="I413">
            <v>0</v>
          </cell>
          <cell r="K413" t="str">
            <v>Pinnacle Entertainment Inc</v>
          </cell>
          <cell r="L413">
            <v>410</v>
          </cell>
          <cell r="M413">
            <v>5204536.01</v>
          </cell>
          <cell r="N413">
            <v>0.01</v>
          </cell>
          <cell r="O413">
            <v>8727074419.3644123</v>
          </cell>
          <cell r="P413">
            <v>0</v>
          </cell>
          <cell r="Q413">
            <v>0</v>
          </cell>
        </row>
        <row r="414">
          <cell r="A414">
            <v>411</v>
          </cell>
          <cell r="B414">
            <v>84069756</v>
          </cell>
          <cell r="C414">
            <v>10047000.01</v>
          </cell>
          <cell r="D414" t="str">
            <v>Institutional Shareholder Services Inc</v>
          </cell>
          <cell r="E414">
            <v>345</v>
          </cell>
          <cell r="F414" t="str">
            <v>Institutional Shareholder Services Inc</v>
          </cell>
          <cell r="G414">
            <v>10047000.01</v>
          </cell>
          <cell r="H414">
            <v>0</v>
          </cell>
          <cell r="I414">
            <v>0</v>
          </cell>
          <cell r="K414" t="str">
            <v>Mueller Water Products Inc</v>
          </cell>
          <cell r="L414">
            <v>411</v>
          </cell>
          <cell r="M414">
            <v>4950000</v>
          </cell>
          <cell r="N414">
            <v>0.01</v>
          </cell>
          <cell r="O414">
            <v>8727074419.3644123</v>
          </cell>
          <cell r="P414">
            <v>0</v>
          </cell>
          <cell r="Q414">
            <v>0</v>
          </cell>
        </row>
        <row r="415">
          <cell r="A415">
            <v>412</v>
          </cell>
          <cell r="B415">
            <v>84070232</v>
          </cell>
          <cell r="C415">
            <v>3083.24</v>
          </cell>
          <cell r="D415" t="str">
            <v>Interconnect Holding Company</v>
          </cell>
          <cell r="E415">
            <v>654</v>
          </cell>
          <cell r="F415">
            <v>0</v>
          </cell>
          <cell r="G415">
            <v>0</v>
          </cell>
          <cell r="H415">
            <v>0</v>
          </cell>
          <cell r="I415">
            <v>0</v>
          </cell>
          <cell r="K415" t="str">
            <v>P2 Upstream Acquisition Co</v>
          </cell>
          <cell r="L415">
            <v>412</v>
          </cell>
          <cell r="M415">
            <v>4900000</v>
          </cell>
          <cell r="N415">
            <v>0.01</v>
          </cell>
          <cell r="O415">
            <v>8727074419.3644123</v>
          </cell>
          <cell r="P415">
            <v>0</v>
          </cell>
          <cell r="Q415">
            <v>0</v>
          </cell>
        </row>
        <row r="416">
          <cell r="A416">
            <v>413</v>
          </cell>
          <cell r="B416">
            <v>84070233</v>
          </cell>
          <cell r="C416">
            <v>5357004.8099999996</v>
          </cell>
          <cell r="D416" t="str">
            <v>Interconnect Holding Company</v>
          </cell>
          <cell r="E416">
            <v>655</v>
          </cell>
          <cell r="F416">
            <v>0</v>
          </cell>
          <cell r="G416">
            <v>0</v>
          </cell>
          <cell r="H416">
            <v>0</v>
          </cell>
          <cell r="I416">
            <v>0</v>
          </cell>
          <cell r="K416" t="str">
            <v>Hub International Limited</v>
          </cell>
          <cell r="L416">
            <v>413</v>
          </cell>
          <cell r="M416">
            <v>4887937.5</v>
          </cell>
          <cell r="N416">
            <v>0.01</v>
          </cell>
          <cell r="O416">
            <v>8727074419.3644123</v>
          </cell>
          <cell r="P416">
            <v>0</v>
          </cell>
          <cell r="Q416">
            <v>0</v>
          </cell>
        </row>
        <row r="417">
          <cell r="A417">
            <v>414</v>
          </cell>
          <cell r="B417">
            <v>84070073</v>
          </cell>
          <cell r="C417">
            <v>1852893.91</v>
          </cell>
          <cell r="D417" t="str">
            <v>Interconnect Holding Company</v>
          </cell>
          <cell r="E417">
            <v>656</v>
          </cell>
          <cell r="F417">
            <v>0</v>
          </cell>
          <cell r="G417">
            <v>0</v>
          </cell>
          <cell r="H417">
            <v>0</v>
          </cell>
          <cell r="I417">
            <v>0</v>
          </cell>
          <cell r="K417" t="str">
            <v>AmWINS Group LLC</v>
          </cell>
          <cell r="L417">
            <v>414</v>
          </cell>
          <cell r="M417">
            <v>4850166.9400000004</v>
          </cell>
          <cell r="N417">
            <v>0.01</v>
          </cell>
          <cell r="O417">
            <v>8727074419.3644123</v>
          </cell>
          <cell r="P417">
            <v>0</v>
          </cell>
          <cell r="Q417">
            <v>0</v>
          </cell>
        </row>
        <row r="418">
          <cell r="A418">
            <v>415</v>
          </cell>
          <cell r="B418">
            <v>84070075</v>
          </cell>
          <cell r="C418">
            <v>5945623.8899999997</v>
          </cell>
          <cell r="D418" t="str">
            <v>Interconnect Holding Company</v>
          </cell>
          <cell r="E418">
            <v>657</v>
          </cell>
          <cell r="F418">
            <v>0</v>
          </cell>
          <cell r="G418">
            <v>0</v>
          </cell>
          <cell r="H418">
            <v>0</v>
          </cell>
          <cell r="I418">
            <v>0</v>
          </cell>
          <cell r="K418" t="str">
            <v>Les Aliments Multibar Inc</v>
          </cell>
          <cell r="L418">
            <v>415</v>
          </cell>
          <cell r="M418">
            <v>4751154.4400000004</v>
          </cell>
          <cell r="N418">
            <v>0.01</v>
          </cell>
          <cell r="O418">
            <v>8727074419.3644123</v>
          </cell>
          <cell r="P418">
            <v>0</v>
          </cell>
          <cell r="Q418">
            <v>0</v>
          </cell>
        </row>
        <row r="419">
          <cell r="A419">
            <v>416</v>
          </cell>
          <cell r="B419">
            <v>84070077</v>
          </cell>
          <cell r="C419">
            <v>2960780.04</v>
          </cell>
          <cell r="D419" t="str">
            <v>Interconnect Holding Company</v>
          </cell>
          <cell r="E419">
            <v>658</v>
          </cell>
          <cell r="F419">
            <v>0</v>
          </cell>
          <cell r="G419">
            <v>0</v>
          </cell>
          <cell r="H419">
            <v>0</v>
          </cell>
          <cell r="I419">
            <v>0</v>
          </cell>
          <cell r="K419" t="str">
            <v>Crossmark Holdings Inc</v>
          </cell>
          <cell r="L419">
            <v>416</v>
          </cell>
          <cell r="M419">
            <v>4744691.7</v>
          </cell>
          <cell r="N419">
            <v>0.01</v>
          </cell>
          <cell r="O419">
            <v>8727074419.3644123</v>
          </cell>
          <cell r="P419">
            <v>0</v>
          </cell>
          <cell r="Q419">
            <v>0</v>
          </cell>
        </row>
        <row r="420">
          <cell r="A420">
            <v>417</v>
          </cell>
          <cell r="B420">
            <v>84070072</v>
          </cell>
          <cell r="C420">
            <v>409.93</v>
          </cell>
          <cell r="D420" t="str">
            <v>Interconnect Holding Company</v>
          </cell>
          <cell r="E420">
            <v>659</v>
          </cell>
          <cell r="F420">
            <v>0</v>
          </cell>
          <cell r="G420">
            <v>0</v>
          </cell>
          <cell r="H420">
            <v>0</v>
          </cell>
          <cell r="I420">
            <v>0</v>
          </cell>
          <cell r="K420" t="str">
            <v>Post Holdings Inc</v>
          </cell>
          <cell r="L420">
            <v>417</v>
          </cell>
          <cell r="M420">
            <v>4708465.54</v>
          </cell>
          <cell r="N420">
            <v>0.01</v>
          </cell>
          <cell r="O420">
            <v>8727074419.3644123</v>
          </cell>
          <cell r="P420">
            <v>0</v>
          </cell>
          <cell r="Q420">
            <v>0</v>
          </cell>
        </row>
        <row r="421">
          <cell r="A421">
            <v>418</v>
          </cell>
          <cell r="B421">
            <v>84070074</v>
          </cell>
          <cell r="C421">
            <v>1315.38</v>
          </cell>
          <cell r="D421" t="str">
            <v>Interconnect Holding Company</v>
          </cell>
          <cell r="E421">
            <v>660</v>
          </cell>
          <cell r="F421">
            <v>0</v>
          </cell>
          <cell r="G421">
            <v>0</v>
          </cell>
          <cell r="H421">
            <v>0</v>
          </cell>
          <cell r="I421">
            <v>0</v>
          </cell>
          <cell r="K421" t="str">
            <v>Outfront Media Capital LLC</v>
          </cell>
          <cell r="L421">
            <v>418</v>
          </cell>
          <cell r="M421">
            <v>4687500</v>
          </cell>
          <cell r="N421">
            <v>0.01</v>
          </cell>
          <cell r="O421">
            <v>8727074419.3644123</v>
          </cell>
          <cell r="P421">
            <v>0</v>
          </cell>
          <cell r="Q421">
            <v>0</v>
          </cell>
        </row>
        <row r="422">
          <cell r="A422">
            <v>419</v>
          </cell>
          <cell r="B422">
            <v>84070076</v>
          </cell>
          <cell r="C422">
            <v>655.03</v>
          </cell>
          <cell r="D422" t="str">
            <v>Interconnect Holding Company</v>
          </cell>
          <cell r="E422">
            <v>661</v>
          </cell>
          <cell r="F422">
            <v>0</v>
          </cell>
          <cell r="G422">
            <v>0</v>
          </cell>
          <cell r="H422">
            <v>0</v>
          </cell>
          <cell r="I422">
            <v>0</v>
          </cell>
          <cell r="K422" t="str">
            <v>InterWrap Corp</v>
          </cell>
          <cell r="L422">
            <v>419</v>
          </cell>
          <cell r="M422">
            <v>4626012.93</v>
          </cell>
          <cell r="N422">
            <v>0.01</v>
          </cell>
          <cell r="O422">
            <v>8727074419.3644123</v>
          </cell>
          <cell r="P422">
            <v>0</v>
          </cell>
          <cell r="Q422">
            <v>0</v>
          </cell>
        </row>
        <row r="423">
          <cell r="A423">
            <v>420</v>
          </cell>
          <cell r="B423">
            <v>84070239</v>
          </cell>
          <cell r="C423">
            <v>3347109.66</v>
          </cell>
          <cell r="D423" t="str">
            <v>Interconnect Holding Company</v>
          </cell>
          <cell r="E423">
            <v>662</v>
          </cell>
          <cell r="F423">
            <v>0</v>
          </cell>
          <cell r="G423">
            <v>0</v>
          </cell>
          <cell r="H423">
            <v>0</v>
          </cell>
          <cell r="I423">
            <v>0</v>
          </cell>
          <cell r="K423" t="str">
            <v>WP CPP Holdings LLC</v>
          </cell>
          <cell r="L423">
            <v>420</v>
          </cell>
          <cell r="M423">
            <v>4486250</v>
          </cell>
          <cell r="N423">
            <v>0.01</v>
          </cell>
          <cell r="O423">
            <v>8727074419.3644123</v>
          </cell>
          <cell r="P423">
            <v>0</v>
          </cell>
          <cell r="Q423">
            <v>0</v>
          </cell>
        </row>
        <row r="424">
          <cell r="A424">
            <v>421</v>
          </cell>
          <cell r="B424">
            <v>84070238</v>
          </cell>
          <cell r="C424">
            <v>10981.43</v>
          </cell>
          <cell r="D424" t="str">
            <v>Interconnect Holding Company</v>
          </cell>
          <cell r="E424">
            <v>194</v>
          </cell>
          <cell r="F424" t="str">
            <v>Interconnect Holding Company</v>
          </cell>
          <cell r="G424">
            <v>19479857.32</v>
          </cell>
          <cell r="H424">
            <v>0</v>
          </cell>
          <cell r="I424">
            <v>0</v>
          </cell>
          <cell r="K424" t="str">
            <v>Excalibur Crossbow Canada Inc</v>
          </cell>
          <cell r="L424">
            <v>421</v>
          </cell>
          <cell r="M424">
            <v>4212500</v>
          </cell>
          <cell r="N424">
            <v>0.01</v>
          </cell>
          <cell r="O424">
            <v>8727074419.3644123</v>
          </cell>
          <cell r="P424">
            <v>0</v>
          </cell>
          <cell r="Q424">
            <v>0</v>
          </cell>
        </row>
        <row r="425">
          <cell r="A425">
            <v>422</v>
          </cell>
          <cell r="B425">
            <v>84069750</v>
          </cell>
          <cell r="C425">
            <v>17258.330000000002</v>
          </cell>
          <cell r="D425" t="str">
            <v>Interface Solutions Inc</v>
          </cell>
          <cell r="E425">
            <v>663</v>
          </cell>
          <cell r="F425">
            <v>0</v>
          </cell>
          <cell r="G425">
            <v>0</v>
          </cell>
          <cell r="H425">
            <v>0</v>
          </cell>
          <cell r="I425">
            <v>0</v>
          </cell>
          <cell r="K425" t="str">
            <v>Sun Products Corporation, The</v>
          </cell>
          <cell r="L425">
            <v>422</v>
          </cell>
          <cell r="M425">
            <v>3947544.41</v>
          </cell>
          <cell r="N425">
            <v>0.01</v>
          </cell>
          <cell r="O425">
            <v>8727074419.3644123</v>
          </cell>
          <cell r="P425">
            <v>0</v>
          </cell>
          <cell r="Q425">
            <v>0</v>
          </cell>
        </row>
        <row r="426">
          <cell r="A426">
            <v>423</v>
          </cell>
          <cell r="B426">
            <v>84069751</v>
          </cell>
          <cell r="C426">
            <v>11303625</v>
          </cell>
          <cell r="D426" t="str">
            <v>Interface Solutions Inc</v>
          </cell>
          <cell r="E426">
            <v>325</v>
          </cell>
          <cell r="F426" t="str">
            <v>Interface Solutions Inc</v>
          </cell>
          <cell r="G426">
            <v>11320883.33</v>
          </cell>
          <cell r="H426">
            <v>0</v>
          </cell>
          <cell r="I426">
            <v>0</v>
          </cell>
          <cell r="K426" t="str">
            <v>Ameriforge Group Inc</v>
          </cell>
          <cell r="L426">
            <v>423</v>
          </cell>
          <cell r="M426">
            <v>3881022.36</v>
          </cell>
          <cell r="N426">
            <v>0.01</v>
          </cell>
          <cell r="O426">
            <v>8727074419.3644123</v>
          </cell>
          <cell r="P426">
            <v>0</v>
          </cell>
          <cell r="Q426">
            <v>0</v>
          </cell>
        </row>
        <row r="427">
          <cell r="A427">
            <v>424</v>
          </cell>
          <cell r="B427">
            <v>84070078</v>
          </cell>
          <cell r="C427">
            <v>4292254.83</v>
          </cell>
          <cell r="D427" t="str">
            <v>InterWrap Corp</v>
          </cell>
          <cell r="E427">
            <v>664</v>
          </cell>
          <cell r="F427">
            <v>0</v>
          </cell>
          <cell r="G427">
            <v>0</v>
          </cell>
          <cell r="H427">
            <v>0</v>
          </cell>
          <cell r="I427">
            <v>0</v>
          </cell>
          <cell r="K427" t="str">
            <v>Huntsman International LLC</v>
          </cell>
          <cell r="L427">
            <v>424</v>
          </cell>
          <cell r="M427">
            <v>3840540.54</v>
          </cell>
          <cell r="N427">
            <v>0.01</v>
          </cell>
          <cell r="O427">
            <v>8727074419.3644123</v>
          </cell>
          <cell r="P427">
            <v>0</v>
          </cell>
          <cell r="Q427">
            <v>0</v>
          </cell>
        </row>
        <row r="428">
          <cell r="A428">
            <v>425</v>
          </cell>
          <cell r="B428">
            <v>84070079</v>
          </cell>
          <cell r="C428">
            <v>333758.09999999998</v>
          </cell>
          <cell r="D428" t="str">
            <v>InterWrap Corp</v>
          </cell>
          <cell r="E428">
            <v>419</v>
          </cell>
          <cell r="F428" t="str">
            <v>InterWrap Corp</v>
          </cell>
          <cell r="G428">
            <v>4626012.93</v>
          </cell>
          <cell r="H428">
            <v>0</v>
          </cell>
          <cell r="I428">
            <v>0</v>
          </cell>
          <cell r="K428" t="str">
            <v>Landrys Inc</v>
          </cell>
          <cell r="L428">
            <v>425</v>
          </cell>
          <cell r="M428">
            <v>3663911.82</v>
          </cell>
          <cell r="N428">
            <v>0.01</v>
          </cell>
          <cell r="O428">
            <v>8727074419.3644123</v>
          </cell>
          <cell r="P428">
            <v>0</v>
          </cell>
          <cell r="Q428">
            <v>0</v>
          </cell>
        </row>
        <row r="429">
          <cell r="A429">
            <v>426</v>
          </cell>
          <cell r="B429">
            <v>84070098</v>
          </cell>
          <cell r="C429">
            <v>685554.25</v>
          </cell>
          <cell r="D429" t="str">
            <v>InterWrap Inc</v>
          </cell>
          <cell r="E429">
            <v>665</v>
          </cell>
          <cell r="F429">
            <v>0</v>
          </cell>
          <cell r="G429">
            <v>0</v>
          </cell>
          <cell r="H429">
            <v>0</v>
          </cell>
          <cell r="I429">
            <v>0</v>
          </cell>
          <cell r="K429" t="str">
            <v>Bellisio Foods Canada Corp</v>
          </cell>
          <cell r="L429">
            <v>426</v>
          </cell>
          <cell r="M429">
            <v>3604239.08</v>
          </cell>
          <cell r="N429">
            <v>0.01</v>
          </cell>
          <cell r="O429">
            <v>8727074419.3644123</v>
          </cell>
          <cell r="P429">
            <v>0</v>
          </cell>
          <cell r="Q429">
            <v>0</v>
          </cell>
        </row>
        <row r="430">
          <cell r="A430">
            <v>427</v>
          </cell>
          <cell r="B430">
            <v>84070097</v>
          </cell>
          <cell r="C430">
            <v>8816486.4600000009</v>
          </cell>
          <cell r="D430" t="str">
            <v>InterWrap Inc</v>
          </cell>
          <cell r="E430">
            <v>666</v>
          </cell>
          <cell r="F430">
            <v>0</v>
          </cell>
          <cell r="G430">
            <v>0</v>
          </cell>
          <cell r="H430">
            <v>0</v>
          </cell>
          <cell r="I430">
            <v>0</v>
          </cell>
          <cell r="K430" t="str">
            <v>PRV Aerospace LLC</v>
          </cell>
          <cell r="L430">
            <v>427</v>
          </cell>
          <cell r="M430">
            <v>3064406.5100000002</v>
          </cell>
          <cell r="N430">
            <v>0.01</v>
          </cell>
          <cell r="O430">
            <v>8727074419.3644123</v>
          </cell>
          <cell r="P430">
            <v>0</v>
          </cell>
          <cell r="Q430">
            <v>0</v>
          </cell>
        </row>
        <row r="431">
          <cell r="A431">
            <v>428</v>
          </cell>
          <cell r="B431">
            <v>84070251</v>
          </cell>
          <cell r="C431">
            <v>1287676.44</v>
          </cell>
          <cell r="D431" t="str">
            <v>InterWrap Inc</v>
          </cell>
          <cell r="E431">
            <v>667</v>
          </cell>
          <cell r="F431">
            <v>0</v>
          </cell>
          <cell r="G431">
            <v>0</v>
          </cell>
          <cell r="H431">
            <v>0</v>
          </cell>
          <cell r="I431">
            <v>0</v>
          </cell>
          <cell r="K431" t="str">
            <v>Flexera Software LLC</v>
          </cell>
          <cell r="L431">
            <v>428</v>
          </cell>
          <cell r="M431">
            <v>2739475.66</v>
          </cell>
          <cell r="N431">
            <v>0.01</v>
          </cell>
          <cell r="O431">
            <v>8727074419.3644123</v>
          </cell>
          <cell r="P431">
            <v>0</v>
          </cell>
          <cell r="Q431">
            <v>0</v>
          </cell>
        </row>
        <row r="432">
          <cell r="A432">
            <v>429</v>
          </cell>
          <cell r="B432">
            <v>84070252</v>
          </cell>
          <cell r="C432">
            <v>100127.41</v>
          </cell>
          <cell r="D432" t="str">
            <v>InterWrap Inc</v>
          </cell>
          <cell r="E432">
            <v>333</v>
          </cell>
          <cell r="F432" t="str">
            <v>InterWrap Inc</v>
          </cell>
          <cell r="G432">
            <v>10889844.560000001</v>
          </cell>
          <cell r="H432">
            <v>0</v>
          </cell>
          <cell r="I432">
            <v>0</v>
          </cell>
          <cell r="K432" t="str">
            <v>Camp International Holding Company</v>
          </cell>
          <cell r="L432">
            <v>429</v>
          </cell>
          <cell r="M432">
            <v>2078692.9</v>
          </cell>
          <cell r="N432">
            <v>0.01</v>
          </cell>
          <cell r="O432">
            <v>8727074419.3644123</v>
          </cell>
          <cell r="P432">
            <v>0</v>
          </cell>
          <cell r="Q432">
            <v>0</v>
          </cell>
        </row>
        <row r="433">
          <cell r="A433">
            <v>430</v>
          </cell>
          <cell r="B433">
            <v>84069579</v>
          </cell>
          <cell r="C433">
            <v>14282366.859999999</v>
          </cell>
          <cell r="D433" t="str">
            <v>Intrapac Canada Corporation</v>
          </cell>
          <cell r="E433">
            <v>284</v>
          </cell>
          <cell r="F433" t="str">
            <v>Intrapac Canada Corporation</v>
          </cell>
          <cell r="G433">
            <v>14282366.859999999</v>
          </cell>
          <cell r="H433">
            <v>0</v>
          </cell>
          <cell r="I433">
            <v>0</v>
          </cell>
          <cell r="K433" t="str">
            <v>Charter Nex US Holdings Inc.</v>
          </cell>
          <cell r="L433">
            <v>430</v>
          </cell>
          <cell r="M433">
            <v>1915925.93</v>
          </cell>
          <cell r="N433">
            <v>0.01</v>
          </cell>
          <cell r="O433">
            <v>8727074419.3644123</v>
          </cell>
          <cell r="P433">
            <v>0</v>
          </cell>
          <cell r="Q433">
            <v>0</v>
          </cell>
        </row>
        <row r="434">
          <cell r="A434">
            <v>431</v>
          </cell>
          <cell r="B434">
            <v>84070230</v>
          </cell>
          <cell r="C434">
            <v>7255.79</v>
          </cell>
          <cell r="D434" t="str">
            <v>Intrapac International Corporation</v>
          </cell>
          <cell r="E434">
            <v>432</v>
          </cell>
          <cell r="F434" t="str">
            <v>Intrapac International Corporation</v>
          </cell>
          <cell r="G434">
            <v>7255.79</v>
          </cell>
          <cell r="H434">
            <v>0</v>
          </cell>
          <cell r="I434">
            <v>0</v>
          </cell>
          <cell r="K434" t="str">
            <v>Icon Identity Solutions Inc</v>
          </cell>
          <cell r="L434">
            <v>431</v>
          </cell>
          <cell r="M434">
            <v>908893.62</v>
          </cell>
          <cell r="N434">
            <v>0.01</v>
          </cell>
          <cell r="O434">
            <v>8727074419.3644123</v>
          </cell>
          <cell r="P434">
            <v>0</v>
          </cell>
          <cell r="Q434">
            <v>0</v>
          </cell>
        </row>
        <row r="435">
          <cell r="A435">
            <v>432</v>
          </cell>
          <cell r="B435">
            <v>84069746</v>
          </cell>
          <cell r="C435">
            <v>120562.27</v>
          </cell>
          <cell r="D435" t="str">
            <v>IPayment Inc</v>
          </cell>
          <cell r="E435">
            <v>668</v>
          </cell>
          <cell r="F435">
            <v>0</v>
          </cell>
          <cell r="G435">
            <v>0</v>
          </cell>
          <cell r="H435">
            <v>0</v>
          </cell>
          <cell r="I435">
            <v>0</v>
          </cell>
          <cell r="K435" t="str">
            <v>Intrapac International Corporation</v>
          </cell>
          <cell r="L435">
            <v>432</v>
          </cell>
          <cell r="M435">
            <v>7255.79</v>
          </cell>
          <cell r="N435">
            <v>0.01</v>
          </cell>
          <cell r="O435">
            <v>8727074419.3644123</v>
          </cell>
          <cell r="P435">
            <v>0</v>
          </cell>
          <cell r="Q435">
            <v>0</v>
          </cell>
        </row>
        <row r="436">
          <cell r="A436">
            <v>433</v>
          </cell>
          <cell r="B436">
            <v>84069745</v>
          </cell>
          <cell r="C436">
            <v>16637593.76</v>
          </cell>
          <cell r="D436" t="str">
            <v>IPayment Inc</v>
          </cell>
          <cell r="E436">
            <v>250</v>
          </cell>
          <cell r="F436" t="str">
            <v>IPayment Inc</v>
          </cell>
          <cell r="G436">
            <v>16758156.029999999</v>
          </cell>
          <cell r="H436">
            <v>0</v>
          </cell>
          <cell r="I436">
            <v>0</v>
          </cell>
          <cell r="K436" t="str">
            <v>Aquilex LLC</v>
          </cell>
          <cell r="L436">
            <v>433</v>
          </cell>
          <cell r="M436">
            <v>5584.03</v>
          </cell>
          <cell r="N436">
            <v>0.01</v>
          </cell>
          <cell r="O436">
            <v>8727074419.3644123</v>
          </cell>
          <cell r="P436">
            <v>0</v>
          </cell>
          <cell r="Q436">
            <v>0</v>
          </cell>
        </row>
        <row r="437">
          <cell r="A437">
            <v>434</v>
          </cell>
          <cell r="B437">
            <v>84069743</v>
          </cell>
          <cell r="C437">
            <v>9561507.9299999997</v>
          </cell>
          <cell r="D437" t="str">
            <v>IQOR US Inc</v>
          </cell>
          <cell r="E437">
            <v>361</v>
          </cell>
          <cell r="F437" t="str">
            <v>IQOR US Inc</v>
          </cell>
          <cell r="G437">
            <v>9561507.9299999997</v>
          </cell>
          <cell r="H437">
            <v>0</v>
          </cell>
          <cell r="I437">
            <v>0</v>
          </cell>
          <cell r="K437">
            <v>0</v>
          </cell>
          <cell r="L437">
            <v>434</v>
          </cell>
          <cell r="M437">
            <v>0</v>
          </cell>
          <cell r="N437">
            <v>0.01</v>
          </cell>
          <cell r="O437">
            <v>8727074419.3644123</v>
          </cell>
          <cell r="P437">
            <v>0</v>
          </cell>
          <cell r="Q437">
            <v>0</v>
          </cell>
        </row>
        <row r="438">
          <cell r="A438">
            <v>435</v>
          </cell>
          <cell r="B438">
            <v>84069505</v>
          </cell>
          <cell r="C438">
            <v>1529015.64</v>
          </cell>
          <cell r="D438" t="str">
            <v>ISHC Merger Sub LLC</v>
          </cell>
          <cell r="E438">
            <v>669</v>
          </cell>
          <cell r="F438">
            <v>0</v>
          </cell>
          <cell r="G438">
            <v>0</v>
          </cell>
          <cell r="H438">
            <v>0</v>
          </cell>
          <cell r="I438">
            <v>0</v>
          </cell>
          <cell r="K438">
            <v>0</v>
          </cell>
          <cell r="L438">
            <v>435</v>
          </cell>
          <cell r="M438">
            <v>0</v>
          </cell>
          <cell r="N438">
            <v>0.01</v>
          </cell>
          <cell r="O438">
            <v>8727074419.3644123</v>
          </cell>
          <cell r="P438">
            <v>0</v>
          </cell>
          <cell r="Q438">
            <v>0</v>
          </cell>
        </row>
        <row r="439">
          <cell r="A439">
            <v>436</v>
          </cell>
          <cell r="B439">
            <v>84069506</v>
          </cell>
          <cell r="C439">
            <v>270763.19</v>
          </cell>
          <cell r="D439" t="str">
            <v>ISHC Merger Sub LLC</v>
          </cell>
          <cell r="E439">
            <v>670</v>
          </cell>
          <cell r="F439">
            <v>0</v>
          </cell>
          <cell r="G439">
            <v>0</v>
          </cell>
          <cell r="H439">
            <v>0</v>
          </cell>
          <cell r="I439">
            <v>0</v>
          </cell>
          <cell r="K439">
            <v>0</v>
          </cell>
          <cell r="L439">
            <v>436</v>
          </cell>
          <cell r="M439">
            <v>0</v>
          </cell>
          <cell r="N439">
            <v>0.01</v>
          </cell>
          <cell r="O439">
            <v>8727074419.3644123</v>
          </cell>
          <cell r="P439">
            <v>0</v>
          </cell>
          <cell r="Q439">
            <v>0</v>
          </cell>
        </row>
        <row r="440">
          <cell r="A440">
            <v>437</v>
          </cell>
          <cell r="B440">
            <v>84069507</v>
          </cell>
          <cell r="C440">
            <v>1783851.59</v>
          </cell>
          <cell r="D440" t="str">
            <v>ISHC Merger Sub LLC</v>
          </cell>
          <cell r="E440">
            <v>671</v>
          </cell>
          <cell r="F440">
            <v>0</v>
          </cell>
          <cell r="G440">
            <v>0</v>
          </cell>
          <cell r="H440">
            <v>0</v>
          </cell>
          <cell r="I440">
            <v>0</v>
          </cell>
          <cell r="K440">
            <v>0</v>
          </cell>
          <cell r="L440">
            <v>437</v>
          </cell>
          <cell r="M440">
            <v>0</v>
          </cell>
          <cell r="N440">
            <v>0.01</v>
          </cell>
          <cell r="O440">
            <v>8727074419.3644123</v>
          </cell>
          <cell r="P440">
            <v>0</v>
          </cell>
          <cell r="Q440">
            <v>0</v>
          </cell>
        </row>
        <row r="441">
          <cell r="A441">
            <v>438</v>
          </cell>
          <cell r="B441">
            <v>84069495</v>
          </cell>
          <cell r="C441">
            <v>13245098.029999999</v>
          </cell>
          <cell r="D441" t="str">
            <v>ISHC Merger Sub LLC</v>
          </cell>
          <cell r="E441">
            <v>248</v>
          </cell>
          <cell r="F441" t="str">
            <v>ISHC Merger Sub LLC</v>
          </cell>
          <cell r="G441">
            <v>16828728.449999999</v>
          </cell>
          <cell r="H441">
            <v>0</v>
          </cell>
          <cell r="I441">
            <v>0</v>
          </cell>
          <cell r="K441">
            <v>0</v>
          </cell>
          <cell r="L441">
            <v>438</v>
          </cell>
          <cell r="M441">
            <v>0</v>
          </cell>
          <cell r="N441">
            <v>0.01</v>
          </cell>
          <cell r="O441">
            <v>8727074419.3644123</v>
          </cell>
          <cell r="P441">
            <v>0</v>
          </cell>
          <cell r="Q441">
            <v>0</v>
          </cell>
        </row>
        <row r="442">
          <cell r="A442">
            <v>439</v>
          </cell>
          <cell r="B442">
            <v>84069741</v>
          </cell>
          <cell r="C442">
            <v>2842770.79</v>
          </cell>
          <cell r="D442" t="str">
            <v>Jarden Corporation</v>
          </cell>
          <cell r="E442">
            <v>672</v>
          </cell>
          <cell r="F442">
            <v>0</v>
          </cell>
          <cell r="G442">
            <v>0</v>
          </cell>
          <cell r="H442">
            <v>0</v>
          </cell>
          <cell r="I442">
            <v>0</v>
          </cell>
          <cell r="K442">
            <v>0</v>
          </cell>
          <cell r="L442">
            <v>439</v>
          </cell>
          <cell r="M442">
            <v>0</v>
          </cell>
          <cell r="N442">
            <v>0.01</v>
          </cell>
          <cell r="O442">
            <v>8727074419.3644123</v>
          </cell>
          <cell r="P442">
            <v>0</v>
          </cell>
          <cell r="Q442">
            <v>0</v>
          </cell>
        </row>
        <row r="443">
          <cell r="A443">
            <v>440</v>
          </cell>
          <cell r="B443">
            <v>84069740</v>
          </cell>
          <cell r="C443">
            <v>1919729.21</v>
          </cell>
          <cell r="D443" t="str">
            <v>Jarden Corporation</v>
          </cell>
          <cell r="E443">
            <v>673</v>
          </cell>
          <cell r="F443">
            <v>0</v>
          </cell>
          <cell r="G443">
            <v>0</v>
          </cell>
          <cell r="H443">
            <v>0</v>
          </cell>
          <cell r="I443">
            <v>0</v>
          </cell>
          <cell r="K443">
            <v>0</v>
          </cell>
          <cell r="L443">
            <v>440</v>
          </cell>
          <cell r="M443">
            <v>0</v>
          </cell>
          <cell r="N443">
            <v>0.01</v>
          </cell>
          <cell r="O443">
            <v>8727074419.3644123</v>
          </cell>
          <cell r="P443">
            <v>0</v>
          </cell>
          <cell r="Q443">
            <v>0</v>
          </cell>
        </row>
        <row r="444">
          <cell r="A444">
            <v>441</v>
          </cell>
          <cell r="B444">
            <v>84069742</v>
          </cell>
          <cell r="C444">
            <v>40657086.210000001</v>
          </cell>
          <cell r="D444" t="str">
            <v>Jarden Corporation</v>
          </cell>
          <cell r="E444">
            <v>13</v>
          </cell>
          <cell r="F444" t="str">
            <v>Jarden Corporation</v>
          </cell>
          <cell r="G444">
            <v>45419586.210000001</v>
          </cell>
          <cell r="H444">
            <v>0</v>
          </cell>
          <cell r="I444">
            <v>0</v>
          </cell>
          <cell r="K444">
            <v>0</v>
          </cell>
          <cell r="L444">
            <v>441</v>
          </cell>
          <cell r="M444">
            <v>0</v>
          </cell>
          <cell r="N444">
            <v>0.01</v>
          </cell>
          <cell r="O444">
            <v>8727074419.3644123</v>
          </cell>
          <cell r="P444">
            <v>0</v>
          </cell>
          <cell r="Q444">
            <v>0</v>
          </cell>
        </row>
        <row r="445">
          <cell r="A445">
            <v>442</v>
          </cell>
          <cell r="B445">
            <v>84069881</v>
          </cell>
          <cell r="C445">
            <v>25072058.469999999</v>
          </cell>
          <cell r="D445" t="str">
            <v>Jensen Hughes Inc.</v>
          </cell>
          <cell r="E445">
            <v>118</v>
          </cell>
          <cell r="F445" t="str">
            <v>Jensen Hughes Inc.</v>
          </cell>
          <cell r="G445">
            <v>25072058.469999999</v>
          </cell>
          <cell r="H445">
            <v>0</v>
          </cell>
          <cell r="I445">
            <v>0</v>
          </cell>
          <cell r="K445">
            <v>0</v>
          </cell>
          <cell r="L445">
            <v>442</v>
          </cell>
          <cell r="M445">
            <v>0</v>
          </cell>
          <cell r="N445">
            <v>0.01</v>
          </cell>
          <cell r="O445">
            <v>8727074419.3644123</v>
          </cell>
          <cell r="P445">
            <v>0</v>
          </cell>
          <cell r="Q445">
            <v>0</v>
          </cell>
        </row>
        <row r="446">
          <cell r="A446">
            <v>443</v>
          </cell>
          <cell r="B446">
            <v>84070044</v>
          </cell>
          <cell r="C446">
            <v>29373151.32</v>
          </cell>
          <cell r="D446" t="str">
            <v>JHCC Holdings LLC</v>
          </cell>
          <cell r="E446">
            <v>80</v>
          </cell>
          <cell r="F446" t="str">
            <v>JHCC Holdings LLC</v>
          </cell>
          <cell r="G446">
            <v>29373151.32</v>
          </cell>
          <cell r="H446">
            <v>0</v>
          </cell>
          <cell r="I446">
            <v>0</v>
          </cell>
          <cell r="K446">
            <v>0</v>
          </cell>
          <cell r="L446">
            <v>443</v>
          </cell>
          <cell r="M446">
            <v>0</v>
          </cell>
          <cell r="N446">
            <v>0.01</v>
          </cell>
          <cell r="O446">
            <v>8727074419.3644123</v>
          </cell>
          <cell r="P446">
            <v>0</v>
          </cell>
          <cell r="Q446">
            <v>0</v>
          </cell>
        </row>
        <row r="447">
          <cell r="A447">
            <v>444</v>
          </cell>
          <cell r="B447">
            <v>84069737</v>
          </cell>
          <cell r="C447">
            <v>11616681.060000001</v>
          </cell>
          <cell r="D447" t="str">
            <v>JWC Environmental, LLC</v>
          </cell>
          <cell r="E447">
            <v>320</v>
          </cell>
          <cell r="F447" t="str">
            <v>JWC Environmental, LLC</v>
          </cell>
          <cell r="G447">
            <v>11616681.060000001</v>
          </cell>
          <cell r="H447">
            <v>0</v>
          </cell>
          <cell r="I447">
            <v>0</v>
          </cell>
          <cell r="K447">
            <v>0</v>
          </cell>
          <cell r="L447">
            <v>444</v>
          </cell>
          <cell r="M447">
            <v>0</v>
          </cell>
          <cell r="N447">
            <v>0.01</v>
          </cell>
          <cell r="O447">
            <v>8727074419.3644123</v>
          </cell>
          <cell r="P447">
            <v>0</v>
          </cell>
          <cell r="Q447">
            <v>0</v>
          </cell>
        </row>
        <row r="448">
          <cell r="A448">
            <v>445</v>
          </cell>
          <cell r="B448">
            <v>84069582</v>
          </cell>
          <cell r="C448">
            <v>6566666.6500000004</v>
          </cell>
          <cell r="D448" t="str">
            <v>K &amp; N Engineering, Inc</v>
          </cell>
          <cell r="E448">
            <v>674</v>
          </cell>
          <cell r="F448">
            <v>0</v>
          </cell>
          <cell r="G448">
            <v>0</v>
          </cell>
          <cell r="H448">
            <v>0</v>
          </cell>
          <cell r="I448">
            <v>0</v>
          </cell>
          <cell r="K448">
            <v>0</v>
          </cell>
          <cell r="L448">
            <v>445</v>
          </cell>
          <cell r="M448">
            <v>0</v>
          </cell>
          <cell r="N448">
            <v>0.01</v>
          </cell>
          <cell r="O448">
            <v>8727074419.3644123</v>
          </cell>
          <cell r="P448">
            <v>0</v>
          </cell>
          <cell r="Q448">
            <v>0</v>
          </cell>
        </row>
        <row r="449">
          <cell r="A449">
            <v>446</v>
          </cell>
          <cell r="B449">
            <v>84069583</v>
          </cell>
          <cell r="C449">
            <v>13886480.75</v>
          </cell>
          <cell r="D449" t="str">
            <v>K &amp; N Engineering, Inc</v>
          </cell>
          <cell r="E449">
            <v>172</v>
          </cell>
          <cell r="F449" t="str">
            <v>K &amp; N Engineering, Inc</v>
          </cell>
          <cell r="G449">
            <v>20453147.399999999</v>
          </cell>
          <cell r="H449">
            <v>0</v>
          </cell>
          <cell r="I449">
            <v>0</v>
          </cell>
          <cell r="K449">
            <v>0</v>
          </cell>
          <cell r="L449">
            <v>446</v>
          </cell>
          <cell r="M449">
            <v>0</v>
          </cell>
          <cell r="N449">
            <v>0.01</v>
          </cell>
          <cell r="O449">
            <v>8727074419.3644123</v>
          </cell>
          <cell r="P449">
            <v>0</v>
          </cell>
          <cell r="Q449">
            <v>0</v>
          </cell>
        </row>
        <row r="450">
          <cell r="A450">
            <v>447</v>
          </cell>
          <cell r="B450">
            <v>84070080</v>
          </cell>
          <cell r="C450">
            <v>14068458.49</v>
          </cell>
          <cell r="D450" t="str">
            <v>KAR Auction Services Inc</v>
          </cell>
          <cell r="E450">
            <v>675</v>
          </cell>
          <cell r="F450">
            <v>0</v>
          </cell>
          <cell r="G450">
            <v>0</v>
          </cell>
          <cell r="H450">
            <v>0</v>
          </cell>
          <cell r="I450">
            <v>0</v>
          </cell>
          <cell r="K450">
            <v>0</v>
          </cell>
          <cell r="L450">
            <v>447</v>
          </cell>
          <cell r="M450">
            <v>0</v>
          </cell>
          <cell r="N450">
            <v>0.01</v>
          </cell>
          <cell r="O450">
            <v>8727074419.3644123</v>
          </cell>
          <cell r="P450">
            <v>0</v>
          </cell>
          <cell r="Q450">
            <v>0</v>
          </cell>
        </row>
        <row r="451">
          <cell r="A451">
            <v>448</v>
          </cell>
          <cell r="B451">
            <v>84070081</v>
          </cell>
          <cell r="C451">
            <v>5538763.8399999999</v>
          </cell>
          <cell r="D451" t="str">
            <v>KAR Auction Services Inc</v>
          </cell>
          <cell r="E451">
            <v>187</v>
          </cell>
          <cell r="F451" t="str">
            <v>KAR Auction Services Inc</v>
          </cell>
          <cell r="G451">
            <v>19607222.329999998</v>
          </cell>
          <cell r="H451">
            <v>0</v>
          </cell>
          <cell r="I451">
            <v>0</v>
          </cell>
          <cell r="K451">
            <v>0</v>
          </cell>
          <cell r="L451">
            <v>448</v>
          </cell>
          <cell r="M451">
            <v>0</v>
          </cell>
          <cell r="N451">
            <v>0.01</v>
          </cell>
          <cell r="O451">
            <v>8727074419.3644123</v>
          </cell>
          <cell r="P451">
            <v>0</v>
          </cell>
          <cell r="Q451">
            <v>0</v>
          </cell>
        </row>
        <row r="452">
          <cell r="A452">
            <v>449</v>
          </cell>
          <cell r="B452">
            <v>84070309</v>
          </cell>
          <cell r="C452">
            <v>71250000</v>
          </cell>
          <cell r="D452" t="str">
            <v>Kele Inc</v>
          </cell>
          <cell r="E452">
            <v>1</v>
          </cell>
          <cell r="F452" t="str">
            <v>Kele Inc</v>
          </cell>
          <cell r="G452">
            <v>71250000</v>
          </cell>
          <cell r="H452">
            <v>0</v>
          </cell>
          <cell r="I452">
            <v>0</v>
          </cell>
          <cell r="K452">
            <v>0</v>
          </cell>
          <cell r="L452">
            <v>449</v>
          </cell>
          <cell r="M452">
            <v>0</v>
          </cell>
          <cell r="N452">
            <v>0.01</v>
          </cell>
          <cell r="O452">
            <v>8727074419.3644123</v>
          </cell>
          <cell r="P452">
            <v>0</v>
          </cell>
          <cell r="Q452">
            <v>0</v>
          </cell>
        </row>
        <row r="453">
          <cell r="A453">
            <v>450</v>
          </cell>
          <cell r="B453">
            <v>84069477</v>
          </cell>
          <cell r="C453">
            <v>4873083.96</v>
          </cell>
          <cell r="D453" t="str">
            <v>Knape &amp; Vogt Manufacturing Company</v>
          </cell>
          <cell r="E453">
            <v>676</v>
          </cell>
          <cell r="F453">
            <v>0</v>
          </cell>
          <cell r="G453">
            <v>0</v>
          </cell>
          <cell r="H453">
            <v>0</v>
          </cell>
          <cell r="I453">
            <v>0</v>
          </cell>
          <cell r="K453">
            <v>0</v>
          </cell>
          <cell r="L453">
            <v>450</v>
          </cell>
          <cell r="M453">
            <v>0</v>
          </cell>
          <cell r="N453">
            <v>0.01</v>
          </cell>
          <cell r="O453">
            <v>8727074419.3644123</v>
          </cell>
          <cell r="P453">
            <v>0</v>
          </cell>
          <cell r="Q453">
            <v>0</v>
          </cell>
        </row>
        <row r="454">
          <cell r="A454">
            <v>451</v>
          </cell>
          <cell r="B454">
            <v>84069476</v>
          </cell>
          <cell r="C454">
            <v>2547892.7000000002</v>
          </cell>
          <cell r="D454" t="str">
            <v>Knape &amp; Vogt Manufacturing Company</v>
          </cell>
          <cell r="E454">
            <v>677</v>
          </cell>
          <cell r="F454">
            <v>0</v>
          </cell>
          <cell r="G454">
            <v>0</v>
          </cell>
          <cell r="H454">
            <v>0</v>
          </cell>
          <cell r="I454">
            <v>0</v>
          </cell>
          <cell r="K454">
            <v>0</v>
          </cell>
          <cell r="L454">
            <v>451</v>
          </cell>
          <cell r="M454">
            <v>0</v>
          </cell>
          <cell r="N454">
            <v>0.01</v>
          </cell>
          <cell r="O454">
            <v>8727074419.3644123</v>
          </cell>
          <cell r="P454">
            <v>0</v>
          </cell>
          <cell r="Q454">
            <v>0</v>
          </cell>
        </row>
        <row r="455">
          <cell r="A455">
            <v>452</v>
          </cell>
          <cell r="B455">
            <v>84069478</v>
          </cell>
          <cell r="C455">
            <v>6466666.6299999999</v>
          </cell>
          <cell r="D455" t="str">
            <v>Knape &amp; Vogt Manufacturing Company</v>
          </cell>
          <cell r="E455">
            <v>293</v>
          </cell>
          <cell r="F455" t="str">
            <v>Knape &amp; Vogt Manufacturing Company</v>
          </cell>
          <cell r="G455">
            <v>13887643.289999999</v>
          </cell>
          <cell r="H455">
            <v>0</v>
          </cell>
          <cell r="I455">
            <v>0</v>
          </cell>
          <cell r="K455">
            <v>0</v>
          </cell>
          <cell r="L455">
            <v>452</v>
          </cell>
          <cell r="M455">
            <v>0</v>
          </cell>
          <cell r="N455">
            <v>0.01</v>
          </cell>
          <cell r="O455">
            <v>8727074419.3644123</v>
          </cell>
          <cell r="P455">
            <v>0</v>
          </cell>
          <cell r="Q455">
            <v>0</v>
          </cell>
        </row>
        <row r="456">
          <cell r="A456">
            <v>453</v>
          </cell>
          <cell r="B456">
            <v>84069782</v>
          </cell>
          <cell r="C456">
            <v>5544715.4500000002</v>
          </cell>
          <cell r="D456" t="str">
            <v>Kore Wireless Group Inc</v>
          </cell>
          <cell r="E456">
            <v>678</v>
          </cell>
          <cell r="F456">
            <v>0</v>
          </cell>
          <cell r="G456">
            <v>0</v>
          </cell>
          <cell r="H456">
            <v>0</v>
          </cell>
          <cell r="I456">
            <v>0</v>
          </cell>
          <cell r="K456">
            <v>0</v>
          </cell>
          <cell r="L456">
            <v>453</v>
          </cell>
          <cell r="M456">
            <v>0</v>
          </cell>
          <cell r="N456">
            <v>0.01</v>
          </cell>
          <cell r="O456">
            <v>8727074419.3644123</v>
          </cell>
          <cell r="P456">
            <v>0</v>
          </cell>
          <cell r="Q456">
            <v>0</v>
          </cell>
        </row>
        <row r="457">
          <cell r="A457">
            <v>454</v>
          </cell>
          <cell r="B457">
            <v>84069784</v>
          </cell>
          <cell r="C457">
            <v>18395704.329999998</v>
          </cell>
          <cell r="D457" t="str">
            <v>Kore Wireless Group Inc</v>
          </cell>
          <cell r="E457">
            <v>679</v>
          </cell>
          <cell r="F457">
            <v>0</v>
          </cell>
          <cell r="G457">
            <v>0</v>
          </cell>
          <cell r="H457">
            <v>0</v>
          </cell>
          <cell r="I457">
            <v>0</v>
          </cell>
          <cell r="K457">
            <v>0</v>
          </cell>
          <cell r="L457">
            <v>454</v>
          </cell>
          <cell r="M457">
            <v>0</v>
          </cell>
          <cell r="N457">
            <v>0.01</v>
          </cell>
          <cell r="O457">
            <v>8727074419.3644123</v>
          </cell>
          <cell r="P457">
            <v>0</v>
          </cell>
          <cell r="Q457">
            <v>0</v>
          </cell>
        </row>
        <row r="458">
          <cell r="A458">
            <v>455</v>
          </cell>
          <cell r="B458">
            <v>84069781</v>
          </cell>
          <cell r="C458">
            <v>4405284.55</v>
          </cell>
          <cell r="D458" t="str">
            <v>Kore Wireless Group Inc</v>
          </cell>
          <cell r="E458">
            <v>680</v>
          </cell>
          <cell r="F458">
            <v>0</v>
          </cell>
          <cell r="G458">
            <v>0</v>
          </cell>
          <cell r="H458">
            <v>0</v>
          </cell>
          <cell r="I458">
            <v>0</v>
          </cell>
          <cell r="K458">
            <v>0</v>
          </cell>
          <cell r="L458">
            <v>455</v>
          </cell>
          <cell r="M458">
            <v>0</v>
          </cell>
          <cell r="N458">
            <v>0.01</v>
          </cell>
          <cell r="O458">
            <v>8727074419.3644123</v>
          </cell>
          <cell r="P458">
            <v>0</v>
          </cell>
          <cell r="Q458">
            <v>0</v>
          </cell>
        </row>
        <row r="459">
          <cell r="A459">
            <v>456</v>
          </cell>
          <cell r="B459">
            <v>84069783</v>
          </cell>
          <cell r="C459">
            <v>14615414.07</v>
          </cell>
          <cell r="D459" t="str">
            <v>Kore Wireless Group Inc</v>
          </cell>
          <cell r="E459">
            <v>17</v>
          </cell>
          <cell r="F459" t="str">
            <v>Kore Wireless Group Inc</v>
          </cell>
          <cell r="G459">
            <v>42961118.399999999</v>
          </cell>
          <cell r="H459">
            <v>0</v>
          </cell>
          <cell r="I459">
            <v>0</v>
          </cell>
          <cell r="K459">
            <v>0</v>
          </cell>
          <cell r="L459">
            <v>456</v>
          </cell>
          <cell r="M459">
            <v>0</v>
          </cell>
          <cell r="N459">
            <v>0.01</v>
          </cell>
          <cell r="O459">
            <v>8727074419.3644123</v>
          </cell>
          <cell r="P459">
            <v>0</v>
          </cell>
          <cell r="Q459">
            <v>0</v>
          </cell>
        </row>
        <row r="460">
          <cell r="A460">
            <v>457</v>
          </cell>
          <cell r="B460">
            <v>84069278</v>
          </cell>
          <cell r="C460">
            <v>3663911.82</v>
          </cell>
          <cell r="D460" t="str">
            <v>Landrys Inc</v>
          </cell>
          <cell r="E460">
            <v>425</v>
          </cell>
          <cell r="F460" t="str">
            <v>Landrys Inc</v>
          </cell>
          <cell r="G460">
            <v>3663911.82</v>
          </cell>
          <cell r="H460">
            <v>0</v>
          </cell>
          <cell r="I460">
            <v>0</v>
          </cell>
          <cell r="K460">
            <v>0</v>
          </cell>
          <cell r="L460">
            <v>457</v>
          </cell>
          <cell r="M460">
            <v>0</v>
          </cell>
          <cell r="N460">
            <v>0.01</v>
          </cell>
          <cell r="O460">
            <v>8727074419.3644123</v>
          </cell>
          <cell r="P460">
            <v>0</v>
          </cell>
          <cell r="Q460">
            <v>0</v>
          </cell>
        </row>
        <row r="461">
          <cell r="A461">
            <v>458</v>
          </cell>
          <cell r="B461">
            <v>84069589</v>
          </cell>
          <cell r="C461">
            <v>5955000</v>
          </cell>
          <cell r="D461" t="str">
            <v>Lazer Spot Inc</v>
          </cell>
          <cell r="E461">
            <v>681</v>
          </cell>
          <cell r="F461">
            <v>0</v>
          </cell>
          <cell r="G461">
            <v>0</v>
          </cell>
          <cell r="H461">
            <v>0</v>
          </cell>
          <cell r="I461">
            <v>0</v>
          </cell>
          <cell r="K461">
            <v>0</v>
          </cell>
          <cell r="L461">
            <v>458</v>
          </cell>
          <cell r="M461">
            <v>0</v>
          </cell>
          <cell r="N461">
            <v>0.01</v>
          </cell>
          <cell r="O461">
            <v>8727074419.3644123</v>
          </cell>
          <cell r="P461">
            <v>0</v>
          </cell>
          <cell r="Q461">
            <v>0</v>
          </cell>
        </row>
        <row r="462">
          <cell r="A462">
            <v>459</v>
          </cell>
          <cell r="B462">
            <v>84069590</v>
          </cell>
          <cell r="C462">
            <v>13844786.029999999</v>
          </cell>
          <cell r="D462" t="str">
            <v>Lazer Spot Inc</v>
          </cell>
          <cell r="E462">
            <v>682</v>
          </cell>
          <cell r="F462">
            <v>0</v>
          </cell>
          <cell r="G462">
            <v>0</v>
          </cell>
          <cell r="H462">
            <v>0</v>
          </cell>
          <cell r="I462">
            <v>0</v>
          </cell>
          <cell r="K462">
            <v>0</v>
          </cell>
          <cell r="L462">
            <v>459</v>
          </cell>
          <cell r="M462">
            <v>0</v>
          </cell>
          <cell r="N462">
            <v>0.01</v>
          </cell>
          <cell r="O462">
            <v>8727074419.3644123</v>
          </cell>
          <cell r="P462">
            <v>0</v>
          </cell>
          <cell r="Q462">
            <v>0</v>
          </cell>
        </row>
        <row r="463">
          <cell r="A463">
            <v>460</v>
          </cell>
          <cell r="B463">
            <v>84069815</v>
          </cell>
          <cell r="C463">
            <v>3887109.89</v>
          </cell>
          <cell r="D463" t="str">
            <v>Lazer Spot Inc</v>
          </cell>
          <cell r="E463">
            <v>136</v>
          </cell>
          <cell r="F463" t="str">
            <v>Lazer Spot Inc</v>
          </cell>
          <cell r="G463">
            <v>23686895.920000002</v>
          </cell>
          <cell r="H463">
            <v>0</v>
          </cell>
          <cell r="I463">
            <v>0</v>
          </cell>
          <cell r="K463">
            <v>0</v>
          </cell>
          <cell r="L463">
            <v>460</v>
          </cell>
          <cell r="M463">
            <v>0</v>
          </cell>
          <cell r="N463">
            <v>0.01</v>
          </cell>
          <cell r="O463">
            <v>8727074419.3644123</v>
          </cell>
          <cell r="P463">
            <v>0</v>
          </cell>
          <cell r="Q463">
            <v>0</v>
          </cell>
        </row>
        <row r="464">
          <cell r="A464">
            <v>461</v>
          </cell>
          <cell r="B464">
            <v>84069943</v>
          </cell>
          <cell r="C464">
            <v>9522356.6799999997</v>
          </cell>
          <cell r="D464" t="str">
            <v>LD Intermediate Holdings Inc</v>
          </cell>
          <cell r="E464">
            <v>362</v>
          </cell>
          <cell r="F464" t="str">
            <v>LD Intermediate Holdings Inc</v>
          </cell>
          <cell r="G464">
            <v>9522356.6799999997</v>
          </cell>
          <cell r="H464">
            <v>0</v>
          </cell>
          <cell r="I464">
            <v>0</v>
          </cell>
          <cell r="K464">
            <v>0</v>
          </cell>
          <cell r="L464">
            <v>461</v>
          </cell>
          <cell r="M464">
            <v>0</v>
          </cell>
          <cell r="N464">
            <v>0.01</v>
          </cell>
          <cell r="O464">
            <v>8727074419.3644123</v>
          </cell>
          <cell r="P464">
            <v>0</v>
          </cell>
          <cell r="Q464">
            <v>0</v>
          </cell>
        </row>
        <row r="465">
          <cell r="A465">
            <v>462</v>
          </cell>
          <cell r="B465">
            <v>84070265</v>
          </cell>
          <cell r="C465">
            <v>958041.34</v>
          </cell>
          <cell r="D465" t="str">
            <v>Les Aliments Multibar Inc</v>
          </cell>
          <cell r="E465">
            <v>683</v>
          </cell>
          <cell r="F465">
            <v>0</v>
          </cell>
          <cell r="G465">
            <v>0</v>
          </cell>
          <cell r="H465">
            <v>0</v>
          </cell>
          <cell r="I465">
            <v>0</v>
          </cell>
          <cell r="K465">
            <v>0</v>
          </cell>
          <cell r="L465">
            <v>462</v>
          </cell>
          <cell r="M465">
            <v>0</v>
          </cell>
          <cell r="N465">
            <v>0.01</v>
          </cell>
          <cell r="O465">
            <v>8727074419.3644123</v>
          </cell>
          <cell r="P465">
            <v>0</v>
          </cell>
          <cell r="Q465">
            <v>0</v>
          </cell>
        </row>
        <row r="466">
          <cell r="A466">
            <v>463</v>
          </cell>
          <cell r="B466">
            <v>84070266</v>
          </cell>
          <cell r="C466">
            <v>3793113.1</v>
          </cell>
          <cell r="D466" t="str">
            <v>Les Aliments Multibar Inc</v>
          </cell>
          <cell r="E466">
            <v>415</v>
          </cell>
          <cell r="F466" t="str">
            <v>Les Aliments Multibar Inc</v>
          </cell>
          <cell r="G466">
            <v>4751154.4400000004</v>
          </cell>
          <cell r="H466">
            <v>0</v>
          </cell>
          <cell r="I466">
            <v>0</v>
          </cell>
          <cell r="K466">
            <v>0</v>
          </cell>
          <cell r="L466">
            <v>463</v>
          </cell>
          <cell r="M466">
            <v>0</v>
          </cell>
          <cell r="N466">
            <v>0.01</v>
          </cell>
          <cell r="O466">
            <v>8727074419.3644123</v>
          </cell>
          <cell r="P466">
            <v>0</v>
          </cell>
          <cell r="Q466">
            <v>0</v>
          </cell>
        </row>
        <row r="467">
          <cell r="A467">
            <v>464</v>
          </cell>
          <cell r="B467">
            <v>84070270</v>
          </cell>
          <cell r="C467">
            <v>15000000</v>
          </cell>
          <cell r="D467" t="str">
            <v>Level 3 Financing Inc</v>
          </cell>
          <cell r="E467">
            <v>684</v>
          </cell>
          <cell r="F467">
            <v>0</v>
          </cell>
          <cell r="G467">
            <v>0</v>
          </cell>
          <cell r="H467">
            <v>0</v>
          </cell>
          <cell r="I467">
            <v>0</v>
          </cell>
          <cell r="K467">
            <v>0</v>
          </cell>
          <cell r="L467">
            <v>464</v>
          </cell>
          <cell r="M467">
            <v>0</v>
          </cell>
          <cell r="N467">
            <v>0.01</v>
          </cell>
          <cell r="O467">
            <v>8727074419.3644123</v>
          </cell>
          <cell r="P467">
            <v>0</v>
          </cell>
          <cell r="Q467">
            <v>0</v>
          </cell>
        </row>
        <row r="468">
          <cell r="A468">
            <v>465</v>
          </cell>
          <cell r="B468">
            <v>84070271</v>
          </cell>
          <cell r="C468">
            <v>5000000</v>
          </cell>
          <cell r="D468" t="str">
            <v>Level 3 Financing Inc</v>
          </cell>
          <cell r="E468">
            <v>175</v>
          </cell>
          <cell r="F468" t="str">
            <v>Level 3 Financing Inc</v>
          </cell>
          <cell r="G468">
            <v>20000000</v>
          </cell>
          <cell r="H468">
            <v>0</v>
          </cell>
          <cell r="I468">
            <v>0</v>
          </cell>
          <cell r="K468">
            <v>0</v>
          </cell>
          <cell r="L468">
            <v>465</v>
          </cell>
          <cell r="M468">
            <v>0</v>
          </cell>
          <cell r="N468">
            <v>0.01</v>
          </cell>
          <cell r="O468">
            <v>8727074419.3644123</v>
          </cell>
          <cell r="P468">
            <v>0</v>
          </cell>
          <cell r="Q468">
            <v>0</v>
          </cell>
        </row>
        <row r="469">
          <cell r="A469">
            <v>466</v>
          </cell>
          <cell r="B469">
            <v>84069591</v>
          </cell>
          <cell r="C469">
            <v>20968750</v>
          </cell>
          <cell r="D469" t="str">
            <v>Liaison Acquisition LLC</v>
          </cell>
          <cell r="E469">
            <v>165</v>
          </cell>
          <cell r="F469" t="str">
            <v>Liaison Acquisition LLC</v>
          </cell>
          <cell r="G469">
            <v>20968750</v>
          </cell>
          <cell r="H469">
            <v>0</v>
          </cell>
          <cell r="I469">
            <v>0</v>
          </cell>
          <cell r="K469">
            <v>0</v>
          </cell>
          <cell r="L469">
            <v>466</v>
          </cell>
          <cell r="M469">
            <v>0</v>
          </cell>
          <cell r="N469">
            <v>0.01</v>
          </cell>
          <cell r="O469">
            <v>8727074419.3644123</v>
          </cell>
          <cell r="P469">
            <v>0</v>
          </cell>
          <cell r="Q469">
            <v>0</v>
          </cell>
        </row>
        <row r="470">
          <cell r="A470">
            <v>467</v>
          </cell>
          <cell r="B470">
            <v>84069785</v>
          </cell>
          <cell r="C470">
            <v>442292.45</v>
          </cell>
          <cell r="D470" t="str">
            <v>Lindstrom LLC</v>
          </cell>
          <cell r="E470">
            <v>685</v>
          </cell>
          <cell r="F470">
            <v>0</v>
          </cell>
          <cell r="G470">
            <v>0</v>
          </cell>
          <cell r="H470">
            <v>0</v>
          </cell>
          <cell r="I470">
            <v>0</v>
          </cell>
          <cell r="K470">
            <v>0</v>
          </cell>
          <cell r="L470">
            <v>467</v>
          </cell>
          <cell r="M470">
            <v>0</v>
          </cell>
          <cell r="N470">
            <v>0.01</v>
          </cell>
          <cell r="O470">
            <v>8727074419.3644123</v>
          </cell>
          <cell r="P470">
            <v>0</v>
          </cell>
          <cell r="Q470">
            <v>0</v>
          </cell>
        </row>
        <row r="471">
          <cell r="A471">
            <v>468</v>
          </cell>
          <cell r="B471">
            <v>84069786</v>
          </cell>
          <cell r="C471">
            <v>5682980.1500000004</v>
          </cell>
          <cell r="D471" t="str">
            <v>Lindstrom LLC</v>
          </cell>
          <cell r="E471">
            <v>686</v>
          </cell>
          <cell r="F471">
            <v>0</v>
          </cell>
          <cell r="G471">
            <v>0</v>
          </cell>
          <cell r="H471">
            <v>0</v>
          </cell>
          <cell r="I471">
            <v>0</v>
          </cell>
          <cell r="K471">
            <v>0</v>
          </cell>
          <cell r="L471">
            <v>468</v>
          </cell>
          <cell r="M471">
            <v>0</v>
          </cell>
          <cell r="N471">
            <v>0.01</v>
          </cell>
          <cell r="O471">
            <v>8727074419.3644123</v>
          </cell>
          <cell r="P471">
            <v>0</v>
          </cell>
          <cell r="Q471">
            <v>0</v>
          </cell>
        </row>
        <row r="472">
          <cell r="A472">
            <v>469</v>
          </cell>
          <cell r="B472">
            <v>84069787</v>
          </cell>
          <cell r="C472">
            <v>894651.88</v>
          </cell>
          <cell r="D472" t="str">
            <v>Lindstrom LLC</v>
          </cell>
          <cell r="E472">
            <v>687</v>
          </cell>
          <cell r="F472">
            <v>0</v>
          </cell>
          <cell r="G472">
            <v>0</v>
          </cell>
          <cell r="H472">
            <v>0</v>
          </cell>
          <cell r="I472">
            <v>0</v>
          </cell>
          <cell r="K472">
            <v>0</v>
          </cell>
          <cell r="L472">
            <v>469</v>
          </cell>
          <cell r="M472">
            <v>0</v>
          </cell>
          <cell r="N472">
            <v>0.01</v>
          </cell>
          <cell r="O472">
            <v>8727074419.3644123</v>
          </cell>
          <cell r="P472">
            <v>0</v>
          </cell>
          <cell r="Q472">
            <v>0</v>
          </cell>
        </row>
        <row r="473">
          <cell r="A473">
            <v>470</v>
          </cell>
          <cell r="B473">
            <v>84069788</v>
          </cell>
          <cell r="C473">
            <v>11495310.300000001</v>
          </cell>
          <cell r="D473" t="str">
            <v>Lindstrom LLC</v>
          </cell>
          <cell r="E473">
            <v>217</v>
          </cell>
          <cell r="F473" t="str">
            <v>Lindstrom LLC</v>
          </cell>
          <cell r="G473">
            <v>18515234.780000001</v>
          </cell>
          <cell r="H473">
            <v>0</v>
          </cell>
          <cell r="I473">
            <v>0</v>
          </cell>
          <cell r="K473">
            <v>0</v>
          </cell>
          <cell r="L473">
            <v>470</v>
          </cell>
          <cell r="M473">
            <v>0</v>
          </cell>
          <cell r="N473">
            <v>0.01</v>
          </cell>
          <cell r="O473">
            <v>8727074419.3644123</v>
          </cell>
          <cell r="P473">
            <v>0</v>
          </cell>
          <cell r="Q473">
            <v>0</v>
          </cell>
        </row>
        <row r="474">
          <cell r="A474">
            <v>471</v>
          </cell>
          <cell r="B474">
            <v>84070274</v>
          </cell>
          <cell r="C474">
            <v>8970000</v>
          </cell>
          <cell r="D474" t="str">
            <v>Lipari Foods Operating Company LLC</v>
          </cell>
          <cell r="E474">
            <v>688</v>
          </cell>
          <cell r="F474">
            <v>0</v>
          </cell>
          <cell r="G474">
            <v>0</v>
          </cell>
          <cell r="H474">
            <v>0</v>
          </cell>
          <cell r="I474">
            <v>0</v>
          </cell>
          <cell r="K474">
            <v>0</v>
          </cell>
          <cell r="L474">
            <v>471</v>
          </cell>
          <cell r="M474">
            <v>0</v>
          </cell>
          <cell r="N474">
            <v>0.01</v>
          </cell>
          <cell r="O474">
            <v>8727074419.3644123</v>
          </cell>
          <cell r="P474">
            <v>0</v>
          </cell>
          <cell r="Q474">
            <v>0</v>
          </cell>
        </row>
        <row r="475">
          <cell r="A475">
            <v>472</v>
          </cell>
          <cell r="B475">
            <v>84070273</v>
          </cell>
          <cell r="C475">
            <v>7961189.1399999997</v>
          </cell>
          <cell r="D475" t="str">
            <v>Lipari Foods Operating Company LLC</v>
          </cell>
          <cell r="E475">
            <v>689</v>
          </cell>
          <cell r="F475">
            <v>0</v>
          </cell>
          <cell r="G475">
            <v>0</v>
          </cell>
          <cell r="H475">
            <v>0</v>
          </cell>
          <cell r="I475">
            <v>0</v>
          </cell>
          <cell r="K475">
            <v>0</v>
          </cell>
          <cell r="L475">
            <v>472</v>
          </cell>
          <cell r="M475">
            <v>0</v>
          </cell>
          <cell r="N475">
            <v>0.01</v>
          </cell>
          <cell r="O475">
            <v>8727074419.3644123</v>
          </cell>
          <cell r="P475">
            <v>0</v>
          </cell>
          <cell r="Q475">
            <v>0</v>
          </cell>
        </row>
        <row r="476">
          <cell r="A476">
            <v>473</v>
          </cell>
          <cell r="B476">
            <v>84070272</v>
          </cell>
          <cell r="C476">
            <v>4350002.91</v>
          </cell>
          <cell r="D476" t="str">
            <v>Lipari Foods Operating Company LLC</v>
          </cell>
          <cell r="E476">
            <v>163</v>
          </cell>
          <cell r="F476" t="str">
            <v>Lipari Foods Operating Company LLC</v>
          </cell>
          <cell r="G476">
            <v>21281192.050000001</v>
          </cell>
          <cell r="H476">
            <v>0</v>
          </cell>
          <cell r="I476">
            <v>0</v>
          </cell>
          <cell r="K476">
            <v>0</v>
          </cell>
          <cell r="L476">
            <v>473</v>
          </cell>
          <cell r="M476">
            <v>0</v>
          </cell>
          <cell r="N476">
            <v>0.01</v>
          </cell>
          <cell r="O476">
            <v>8727074419.3644123</v>
          </cell>
          <cell r="P476">
            <v>0</v>
          </cell>
          <cell r="Q476">
            <v>0</v>
          </cell>
        </row>
        <row r="477">
          <cell r="A477">
            <v>474</v>
          </cell>
          <cell r="B477">
            <v>84070279</v>
          </cell>
          <cell r="C477">
            <v>29449268.289999999</v>
          </cell>
          <cell r="D477" t="str">
            <v>Liqui-Box Holdings Inc</v>
          </cell>
          <cell r="E477">
            <v>79</v>
          </cell>
          <cell r="F477" t="str">
            <v>Liqui-Box Holdings Inc</v>
          </cell>
          <cell r="G477">
            <v>29449268.289999999</v>
          </cell>
          <cell r="H477">
            <v>0</v>
          </cell>
          <cell r="I477">
            <v>0</v>
          </cell>
          <cell r="K477">
            <v>0</v>
          </cell>
          <cell r="L477">
            <v>474</v>
          </cell>
          <cell r="M477">
            <v>0</v>
          </cell>
          <cell r="N477">
            <v>0.01</v>
          </cell>
          <cell r="O477">
            <v>8727074419.3644123</v>
          </cell>
          <cell r="P477">
            <v>0</v>
          </cell>
          <cell r="Q477">
            <v>0</v>
          </cell>
        </row>
        <row r="478">
          <cell r="A478">
            <v>475</v>
          </cell>
          <cell r="B478">
            <v>84069280</v>
          </cell>
          <cell r="C478">
            <v>34310250</v>
          </cell>
          <cell r="D478" t="str">
            <v>Live Nation Entertainment Inc</v>
          </cell>
          <cell r="E478">
            <v>54</v>
          </cell>
          <cell r="F478" t="str">
            <v>Live Nation Entertainment Inc</v>
          </cell>
          <cell r="G478">
            <v>34310250</v>
          </cell>
          <cell r="H478">
            <v>0</v>
          </cell>
          <cell r="I478">
            <v>0</v>
          </cell>
          <cell r="K478">
            <v>0</v>
          </cell>
          <cell r="L478">
            <v>475</v>
          </cell>
          <cell r="M478">
            <v>0</v>
          </cell>
          <cell r="N478">
            <v>0.01</v>
          </cell>
          <cell r="O478">
            <v>8727074419.3644123</v>
          </cell>
          <cell r="P478">
            <v>0</v>
          </cell>
          <cell r="Q478">
            <v>0</v>
          </cell>
        </row>
        <row r="479">
          <cell r="A479">
            <v>476</v>
          </cell>
          <cell r="B479">
            <v>84069592</v>
          </cell>
          <cell r="C479">
            <v>23326.36</v>
          </cell>
          <cell r="D479" t="str">
            <v>LTG Acquisition Inc</v>
          </cell>
          <cell r="E479">
            <v>690</v>
          </cell>
          <cell r="F479">
            <v>0</v>
          </cell>
          <cell r="G479">
            <v>0</v>
          </cell>
          <cell r="H479">
            <v>0</v>
          </cell>
          <cell r="I479">
            <v>0</v>
          </cell>
          <cell r="K479">
            <v>0</v>
          </cell>
          <cell r="L479">
            <v>476</v>
          </cell>
          <cell r="M479">
            <v>0</v>
          </cell>
          <cell r="N479">
            <v>0.01</v>
          </cell>
          <cell r="O479">
            <v>8727074419.3644123</v>
          </cell>
          <cell r="P479">
            <v>0</v>
          </cell>
          <cell r="Q479">
            <v>0</v>
          </cell>
        </row>
        <row r="480">
          <cell r="A480">
            <v>477</v>
          </cell>
          <cell r="B480">
            <v>84069593</v>
          </cell>
          <cell r="C480">
            <v>9103055.8100000005</v>
          </cell>
          <cell r="D480" t="str">
            <v>LTG Acquisition Inc</v>
          </cell>
          <cell r="E480">
            <v>367</v>
          </cell>
          <cell r="F480" t="str">
            <v>LTG Acquisition Inc</v>
          </cell>
          <cell r="G480">
            <v>9126382.1699999999</v>
          </cell>
          <cell r="H480">
            <v>0</v>
          </cell>
          <cell r="I480">
            <v>0</v>
          </cell>
          <cell r="K480">
            <v>0</v>
          </cell>
          <cell r="L480">
            <v>477</v>
          </cell>
          <cell r="M480">
            <v>0</v>
          </cell>
          <cell r="N480">
            <v>0.01</v>
          </cell>
          <cell r="O480">
            <v>8727074419.3644123</v>
          </cell>
          <cell r="P480">
            <v>0</v>
          </cell>
          <cell r="Q480">
            <v>0</v>
          </cell>
        </row>
        <row r="481">
          <cell r="A481">
            <v>478</v>
          </cell>
          <cell r="B481">
            <v>84069281</v>
          </cell>
          <cell r="C481">
            <v>17062500</v>
          </cell>
          <cell r="D481" t="str">
            <v>LTS Buyer LLC</v>
          </cell>
          <cell r="E481">
            <v>244</v>
          </cell>
          <cell r="F481" t="str">
            <v>LTS Buyer LLC</v>
          </cell>
          <cell r="G481">
            <v>17062500</v>
          </cell>
          <cell r="H481">
            <v>0</v>
          </cell>
          <cell r="I481">
            <v>0</v>
          </cell>
          <cell r="K481">
            <v>0</v>
          </cell>
          <cell r="L481">
            <v>478</v>
          </cell>
          <cell r="M481">
            <v>0</v>
          </cell>
          <cell r="N481">
            <v>0.01</v>
          </cell>
          <cell r="O481">
            <v>8727074419.3644123</v>
          </cell>
          <cell r="P481">
            <v>0</v>
          </cell>
          <cell r="Q481">
            <v>0</v>
          </cell>
        </row>
        <row r="482">
          <cell r="A482">
            <v>479</v>
          </cell>
          <cell r="B482">
            <v>84070045</v>
          </cell>
          <cell r="C482">
            <v>12468750</v>
          </cell>
          <cell r="D482" t="str">
            <v>LW Buyer LLC</v>
          </cell>
          <cell r="E482">
            <v>307</v>
          </cell>
          <cell r="F482" t="str">
            <v>LW Buyer LLC</v>
          </cell>
          <cell r="G482">
            <v>12468750</v>
          </cell>
          <cell r="H482">
            <v>0</v>
          </cell>
          <cell r="I482">
            <v>0</v>
          </cell>
          <cell r="K482">
            <v>0</v>
          </cell>
          <cell r="L482">
            <v>479</v>
          </cell>
          <cell r="M482">
            <v>0</v>
          </cell>
          <cell r="N482">
            <v>0.01</v>
          </cell>
          <cell r="O482">
            <v>8727074419.3644123</v>
          </cell>
          <cell r="P482">
            <v>0</v>
          </cell>
          <cell r="Q482">
            <v>0</v>
          </cell>
        </row>
        <row r="483">
          <cell r="A483">
            <v>480</v>
          </cell>
          <cell r="B483">
            <v>84070082</v>
          </cell>
          <cell r="C483">
            <v>17497058.82</v>
          </cell>
          <cell r="D483" t="str">
            <v>MA FinanceCo LLC</v>
          </cell>
          <cell r="E483">
            <v>235</v>
          </cell>
          <cell r="F483" t="str">
            <v>MA FinanceCo LLC</v>
          </cell>
          <cell r="G483">
            <v>17497058.82</v>
          </cell>
          <cell r="H483">
            <v>0</v>
          </cell>
          <cell r="I483">
            <v>0</v>
          </cell>
          <cell r="K483">
            <v>0</v>
          </cell>
          <cell r="L483">
            <v>480</v>
          </cell>
          <cell r="M483">
            <v>0</v>
          </cell>
          <cell r="N483">
            <v>0.01</v>
          </cell>
          <cell r="O483">
            <v>8727074419.3644123</v>
          </cell>
          <cell r="P483">
            <v>0</v>
          </cell>
          <cell r="Q483">
            <v>0</v>
          </cell>
        </row>
        <row r="484">
          <cell r="A484">
            <v>481</v>
          </cell>
          <cell r="B484">
            <v>84069285</v>
          </cell>
          <cell r="C484">
            <v>16989090.91</v>
          </cell>
          <cell r="D484" t="str">
            <v>MailSouth Inc.</v>
          </cell>
          <cell r="E484">
            <v>691</v>
          </cell>
          <cell r="F484">
            <v>0</v>
          </cell>
          <cell r="G484">
            <v>0</v>
          </cell>
          <cell r="H484">
            <v>0</v>
          </cell>
          <cell r="I484">
            <v>0</v>
          </cell>
          <cell r="K484">
            <v>0</v>
          </cell>
          <cell r="L484">
            <v>481</v>
          </cell>
          <cell r="M484">
            <v>0</v>
          </cell>
          <cell r="N484">
            <v>0.01</v>
          </cell>
          <cell r="O484">
            <v>8727074419.3644123</v>
          </cell>
          <cell r="P484">
            <v>0</v>
          </cell>
          <cell r="Q484">
            <v>0</v>
          </cell>
        </row>
        <row r="485">
          <cell r="A485">
            <v>482</v>
          </cell>
          <cell r="B485">
            <v>84069286</v>
          </cell>
          <cell r="C485">
            <v>3318181.83</v>
          </cell>
          <cell r="D485" t="str">
            <v>MailSouth Inc.</v>
          </cell>
          <cell r="E485">
            <v>174</v>
          </cell>
          <cell r="F485" t="str">
            <v>MailSouth Inc.</v>
          </cell>
          <cell r="G485">
            <v>20307272.740000002</v>
          </cell>
          <cell r="H485">
            <v>0</v>
          </cell>
          <cell r="I485">
            <v>0</v>
          </cell>
          <cell r="K485">
            <v>0</v>
          </cell>
          <cell r="L485">
            <v>482</v>
          </cell>
          <cell r="M485">
            <v>0</v>
          </cell>
          <cell r="N485">
            <v>0.01</v>
          </cell>
          <cell r="O485">
            <v>8727074419.3644123</v>
          </cell>
          <cell r="P485">
            <v>0</v>
          </cell>
          <cell r="Q485">
            <v>0</v>
          </cell>
        </row>
        <row r="486">
          <cell r="A486">
            <v>483</v>
          </cell>
          <cell r="B486">
            <v>84069287</v>
          </cell>
          <cell r="C486">
            <v>11961231.210000001</v>
          </cell>
          <cell r="D486" t="str">
            <v>Manitowoc Company, Inc. (The)</v>
          </cell>
          <cell r="E486">
            <v>315</v>
          </cell>
          <cell r="F486" t="str">
            <v>Manitowoc Company, Inc. (The)</v>
          </cell>
          <cell r="G486">
            <v>11961231.210000001</v>
          </cell>
          <cell r="H486">
            <v>0</v>
          </cell>
          <cell r="I486">
            <v>0</v>
          </cell>
          <cell r="K486">
            <v>0</v>
          </cell>
          <cell r="L486">
            <v>483</v>
          </cell>
          <cell r="M486">
            <v>0</v>
          </cell>
          <cell r="N486">
            <v>0.01</v>
          </cell>
          <cell r="O486">
            <v>8727074419.3644123</v>
          </cell>
          <cell r="P486">
            <v>0</v>
          </cell>
          <cell r="Q486">
            <v>0</v>
          </cell>
        </row>
        <row r="487">
          <cell r="A487">
            <v>484</v>
          </cell>
          <cell r="B487">
            <v>84070310</v>
          </cell>
          <cell r="C487">
            <v>26666666.670000002</v>
          </cell>
          <cell r="D487" t="str">
            <v>Marco Inc</v>
          </cell>
          <cell r="E487">
            <v>101</v>
          </cell>
          <cell r="F487" t="str">
            <v>Marco Inc</v>
          </cell>
          <cell r="G487">
            <v>26666666.670000002</v>
          </cell>
          <cell r="H487">
            <v>0</v>
          </cell>
          <cell r="I487">
            <v>0</v>
          </cell>
          <cell r="K487">
            <v>0</v>
          </cell>
          <cell r="L487">
            <v>484</v>
          </cell>
          <cell r="M487">
            <v>0</v>
          </cell>
          <cell r="N487">
            <v>0.01</v>
          </cell>
          <cell r="O487">
            <v>8727074419.3644123</v>
          </cell>
          <cell r="P487">
            <v>0</v>
          </cell>
          <cell r="Q487">
            <v>0</v>
          </cell>
        </row>
        <row r="488">
          <cell r="A488">
            <v>485</v>
          </cell>
          <cell r="B488">
            <v>84069288</v>
          </cell>
          <cell r="C488">
            <v>17982142.859999999</v>
          </cell>
          <cell r="D488" t="str">
            <v>Marine Acquisition Corp</v>
          </cell>
          <cell r="E488">
            <v>226</v>
          </cell>
          <cell r="F488" t="str">
            <v>Marine Acquisition Corp</v>
          </cell>
          <cell r="G488">
            <v>17982142.859999999</v>
          </cell>
          <cell r="H488">
            <v>0</v>
          </cell>
          <cell r="I488">
            <v>0</v>
          </cell>
          <cell r="K488">
            <v>0</v>
          </cell>
          <cell r="L488">
            <v>485</v>
          </cell>
          <cell r="M488">
            <v>0</v>
          </cell>
          <cell r="N488">
            <v>0.01</v>
          </cell>
          <cell r="O488">
            <v>8727074419.3644123</v>
          </cell>
          <cell r="P488">
            <v>0</v>
          </cell>
          <cell r="Q488">
            <v>0</v>
          </cell>
        </row>
        <row r="489">
          <cell r="A489">
            <v>486</v>
          </cell>
          <cell r="B489">
            <v>84069443</v>
          </cell>
          <cell r="C489">
            <v>4182984.45</v>
          </cell>
          <cell r="D489" t="str">
            <v>Maxcess Webex</v>
          </cell>
          <cell r="E489">
            <v>692</v>
          </cell>
          <cell r="F489">
            <v>0</v>
          </cell>
          <cell r="G489">
            <v>0</v>
          </cell>
          <cell r="H489">
            <v>0</v>
          </cell>
          <cell r="I489">
            <v>0</v>
          </cell>
          <cell r="K489">
            <v>0</v>
          </cell>
          <cell r="L489">
            <v>486</v>
          </cell>
          <cell r="M489">
            <v>0</v>
          </cell>
          <cell r="N489">
            <v>0.01</v>
          </cell>
          <cell r="O489">
            <v>8727074419.3644123</v>
          </cell>
          <cell r="P489">
            <v>0</v>
          </cell>
          <cell r="Q489">
            <v>0</v>
          </cell>
        </row>
        <row r="490">
          <cell r="A490">
            <v>487</v>
          </cell>
          <cell r="B490">
            <v>84069444</v>
          </cell>
          <cell r="C490">
            <v>20009720.5</v>
          </cell>
          <cell r="D490" t="str">
            <v>Maxcess Webex</v>
          </cell>
          <cell r="E490">
            <v>693</v>
          </cell>
          <cell r="F490">
            <v>0</v>
          </cell>
          <cell r="G490">
            <v>0</v>
          </cell>
          <cell r="H490">
            <v>0</v>
          </cell>
          <cell r="I490">
            <v>0</v>
          </cell>
          <cell r="K490">
            <v>0</v>
          </cell>
          <cell r="L490">
            <v>487</v>
          </cell>
          <cell r="M490">
            <v>0</v>
          </cell>
          <cell r="N490">
            <v>0.01</v>
          </cell>
          <cell r="O490">
            <v>8727074419.3644123</v>
          </cell>
          <cell r="P490">
            <v>0</v>
          </cell>
          <cell r="Q490">
            <v>0</v>
          </cell>
        </row>
        <row r="491">
          <cell r="A491">
            <v>488</v>
          </cell>
          <cell r="B491">
            <v>84069445</v>
          </cell>
          <cell r="C491">
            <v>4722488.26</v>
          </cell>
          <cell r="D491" t="str">
            <v>Maxcess Webex</v>
          </cell>
          <cell r="E491">
            <v>82</v>
          </cell>
          <cell r="F491" t="str">
            <v>Maxcess Webex</v>
          </cell>
          <cell r="G491">
            <v>28915193.210000001</v>
          </cell>
          <cell r="H491">
            <v>0</v>
          </cell>
          <cell r="I491">
            <v>0</v>
          </cell>
          <cell r="K491">
            <v>0</v>
          </cell>
          <cell r="L491">
            <v>488</v>
          </cell>
          <cell r="M491">
            <v>0</v>
          </cell>
          <cell r="N491">
            <v>0.01</v>
          </cell>
          <cell r="O491">
            <v>8727074419.3644123</v>
          </cell>
          <cell r="P491">
            <v>0</v>
          </cell>
          <cell r="Q491">
            <v>0</v>
          </cell>
        </row>
        <row r="492">
          <cell r="A492">
            <v>489</v>
          </cell>
          <cell r="B492">
            <v>84069297</v>
          </cell>
          <cell r="C492">
            <v>15420583.35</v>
          </cell>
          <cell r="D492" t="str">
            <v>Media Source Inc</v>
          </cell>
          <cell r="E492">
            <v>694</v>
          </cell>
          <cell r="F492">
            <v>0</v>
          </cell>
          <cell r="G492">
            <v>0</v>
          </cell>
          <cell r="H492">
            <v>0</v>
          </cell>
          <cell r="I492">
            <v>0</v>
          </cell>
          <cell r="K492">
            <v>0</v>
          </cell>
          <cell r="L492">
            <v>489</v>
          </cell>
          <cell r="M492">
            <v>0</v>
          </cell>
          <cell r="N492">
            <v>0.01</v>
          </cell>
          <cell r="O492">
            <v>8727074419.3644123</v>
          </cell>
          <cell r="P492">
            <v>0</v>
          </cell>
          <cell r="Q492">
            <v>0</v>
          </cell>
        </row>
        <row r="493">
          <cell r="A493">
            <v>490</v>
          </cell>
          <cell r="B493">
            <v>84069298</v>
          </cell>
          <cell r="C493">
            <v>78676.44</v>
          </cell>
          <cell r="D493" t="str">
            <v>Media Source Inc</v>
          </cell>
          <cell r="E493">
            <v>268</v>
          </cell>
          <cell r="F493" t="str">
            <v>Media Source Inc</v>
          </cell>
          <cell r="G493">
            <v>15499259.789999999</v>
          </cell>
          <cell r="H493">
            <v>0</v>
          </cell>
          <cell r="I493">
            <v>0</v>
          </cell>
          <cell r="K493">
            <v>0</v>
          </cell>
          <cell r="L493">
            <v>490</v>
          </cell>
          <cell r="M493">
            <v>0</v>
          </cell>
          <cell r="N493">
            <v>0.01</v>
          </cell>
          <cell r="O493">
            <v>8727074419.3644123</v>
          </cell>
          <cell r="P493">
            <v>0</v>
          </cell>
          <cell r="Q493">
            <v>0</v>
          </cell>
        </row>
        <row r="494">
          <cell r="A494">
            <v>491</v>
          </cell>
          <cell r="B494">
            <v>84069594</v>
          </cell>
          <cell r="C494">
            <v>24781505.300000001</v>
          </cell>
          <cell r="D494" t="str">
            <v>Melissa &amp; Doug LLC</v>
          </cell>
          <cell r="E494">
            <v>121</v>
          </cell>
          <cell r="F494" t="str">
            <v>Melissa &amp; Doug LLC</v>
          </cell>
          <cell r="G494">
            <v>24781505.300000001</v>
          </cell>
          <cell r="H494">
            <v>0</v>
          </cell>
          <cell r="I494">
            <v>0</v>
          </cell>
          <cell r="K494">
            <v>0</v>
          </cell>
          <cell r="L494">
            <v>491</v>
          </cell>
          <cell r="M494">
            <v>0</v>
          </cell>
          <cell r="N494">
            <v>0.01</v>
          </cell>
          <cell r="O494">
            <v>8727074419.3644123</v>
          </cell>
          <cell r="P494">
            <v>0</v>
          </cell>
          <cell r="Q494">
            <v>0</v>
          </cell>
        </row>
        <row r="495">
          <cell r="A495">
            <v>492</v>
          </cell>
          <cell r="B495">
            <v>84069479</v>
          </cell>
          <cell r="C495">
            <v>18352067.350000001</v>
          </cell>
          <cell r="D495" t="str">
            <v>Metro Donut Acquisition Company LLC</v>
          </cell>
          <cell r="E495">
            <v>695</v>
          </cell>
          <cell r="F495">
            <v>0</v>
          </cell>
          <cell r="G495">
            <v>0</v>
          </cell>
          <cell r="H495">
            <v>0</v>
          </cell>
          <cell r="I495">
            <v>0</v>
          </cell>
          <cell r="K495">
            <v>0</v>
          </cell>
          <cell r="L495">
            <v>492</v>
          </cell>
          <cell r="M495">
            <v>0</v>
          </cell>
          <cell r="N495">
            <v>0.01</v>
          </cell>
          <cell r="O495">
            <v>8727074419.3644123</v>
          </cell>
          <cell r="P495">
            <v>0</v>
          </cell>
          <cell r="Q495">
            <v>0</v>
          </cell>
        </row>
        <row r="496">
          <cell r="A496">
            <v>493</v>
          </cell>
          <cell r="B496">
            <v>84070001</v>
          </cell>
          <cell r="C496">
            <v>3496619.53</v>
          </cell>
          <cell r="D496" t="str">
            <v>Metro Donut Acquisition Company LLC</v>
          </cell>
          <cell r="E496">
            <v>153</v>
          </cell>
          <cell r="F496" t="str">
            <v>Metro Donut Acquisition Company LLC</v>
          </cell>
          <cell r="G496">
            <v>21848686.880000003</v>
          </cell>
          <cell r="H496">
            <v>0</v>
          </cell>
          <cell r="I496">
            <v>0</v>
          </cell>
          <cell r="K496">
            <v>0</v>
          </cell>
          <cell r="L496">
            <v>493</v>
          </cell>
          <cell r="M496">
            <v>0</v>
          </cell>
          <cell r="N496">
            <v>0.01</v>
          </cell>
          <cell r="O496">
            <v>8727074419.3644123</v>
          </cell>
          <cell r="P496">
            <v>0</v>
          </cell>
          <cell r="Q496">
            <v>0</v>
          </cell>
        </row>
        <row r="497">
          <cell r="A497">
            <v>494</v>
          </cell>
          <cell r="B497">
            <v>84069303</v>
          </cell>
          <cell r="C497">
            <v>19345835.469999999</v>
          </cell>
          <cell r="D497" t="str">
            <v>Midcontinent Communications</v>
          </cell>
          <cell r="E497">
            <v>204</v>
          </cell>
          <cell r="F497" t="str">
            <v>Midcontinent Communications</v>
          </cell>
          <cell r="G497">
            <v>19345835.469999999</v>
          </cell>
          <cell r="H497">
            <v>0</v>
          </cell>
          <cell r="I497">
            <v>0</v>
          </cell>
          <cell r="K497">
            <v>0</v>
          </cell>
          <cell r="L497">
            <v>494</v>
          </cell>
          <cell r="M497">
            <v>0</v>
          </cell>
          <cell r="N497">
            <v>0.01</v>
          </cell>
          <cell r="O497">
            <v>8727074419.3644123</v>
          </cell>
          <cell r="P497">
            <v>0</v>
          </cell>
          <cell r="Q497">
            <v>0</v>
          </cell>
        </row>
        <row r="498">
          <cell r="A498">
            <v>495</v>
          </cell>
          <cell r="B498">
            <v>84070224</v>
          </cell>
          <cell r="C498">
            <v>9625000</v>
          </cell>
          <cell r="D498" t="str">
            <v>Miller Heiman Inc</v>
          </cell>
          <cell r="E498">
            <v>696</v>
          </cell>
          <cell r="F498">
            <v>0</v>
          </cell>
          <cell r="G498">
            <v>0</v>
          </cell>
          <cell r="H498">
            <v>0</v>
          </cell>
          <cell r="I498">
            <v>0</v>
          </cell>
          <cell r="K498">
            <v>0</v>
          </cell>
          <cell r="L498">
            <v>495</v>
          </cell>
          <cell r="M498">
            <v>0</v>
          </cell>
          <cell r="N498">
            <v>0.01</v>
          </cell>
          <cell r="O498">
            <v>8727074419.3644123</v>
          </cell>
          <cell r="P498">
            <v>0</v>
          </cell>
          <cell r="Q498">
            <v>0</v>
          </cell>
        </row>
        <row r="499">
          <cell r="A499">
            <v>496</v>
          </cell>
          <cell r="B499">
            <v>84069599</v>
          </cell>
          <cell r="C499">
            <v>5317812.47</v>
          </cell>
          <cell r="D499" t="str">
            <v>Miller Heiman Inc</v>
          </cell>
          <cell r="E499">
            <v>697</v>
          </cell>
          <cell r="F499">
            <v>0</v>
          </cell>
          <cell r="G499">
            <v>0</v>
          </cell>
          <cell r="H499">
            <v>0</v>
          </cell>
          <cell r="I499">
            <v>0</v>
          </cell>
          <cell r="K499">
            <v>0</v>
          </cell>
          <cell r="L499">
            <v>496</v>
          </cell>
          <cell r="M499">
            <v>0</v>
          </cell>
          <cell r="N499">
            <v>0.01</v>
          </cell>
          <cell r="O499">
            <v>8727074419.3644123</v>
          </cell>
          <cell r="P499">
            <v>0</v>
          </cell>
          <cell r="Q499">
            <v>0</v>
          </cell>
        </row>
        <row r="500">
          <cell r="A500">
            <v>497</v>
          </cell>
          <cell r="B500">
            <v>84069555</v>
          </cell>
          <cell r="C500">
            <v>24482525.170000002</v>
          </cell>
          <cell r="D500" t="str">
            <v>Miller Heiman Inc</v>
          </cell>
          <cell r="E500">
            <v>698</v>
          </cell>
          <cell r="F500">
            <v>0</v>
          </cell>
          <cell r="G500">
            <v>0</v>
          </cell>
          <cell r="H500">
            <v>0</v>
          </cell>
          <cell r="I500">
            <v>0</v>
          </cell>
          <cell r="K500">
            <v>0</v>
          </cell>
          <cell r="L500">
            <v>497</v>
          </cell>
          <cell r="M500">
            <v>0</v>
          </cell>
          <cell r="N500">
            <v>0.01</v>
          </cell>
          <cell r="O500">
            <v>8727074419.3644123</v>
          </cell>
          <cell r="P500">
            <v>0</v>
          </cell>
          <cell r="Q500">
            <v>0</v>
          </cell>
        </row>
        <row r="501">
          <cell r="A501">
            <v>498</v>
          </cell>
          <cell r="B501">
            <v>84069833</v>
          </cell>
          <cell r="C501">
            <v>2392.0300000000002</v>
          </cell>
          <cell r="D501" t="str">
            <v>Miller Heiman Inc</v>
          </cell>
          <cell r="E501">
            <v>699</v>
          </cell>
          <cell r="F501">
            <v>0</v>
          </cell>
          <cell r="G501">
            <v>0</v>
          </cell>
          <cell r="H501">
            <v>0</v>
          </cell>
          <cell r="I501">
            <v>0</v>
          </cell>
          <cell r="K501">
            <v>0</v>
          </cell>
          <cell r="L501">
            <v>498</v>
          </cell>
          <cell r="M501">
            <v>0</v>
          </cell>
          <cell r="N501">
            <v>0.01</v>
          </cell>
          <cell r="O501">
            <v>8727074419.3644123</v>
          </cell>
          <cell r="P501">
            <v>0</v>
          </cell>
          <cell r="Q501">
            <v>0</v>
          </cell>
        </row>
        <row r="502">
          <cell r="A502">
            <v>499</v>
          </cell>
          <cell r="B502">
            <v>84069554</v>
          </cell>
          <cell r="C502">
            <v>7224.95</v>
          </cell>
          <cell r="D502" t="str">
            <v>Miller Heiman Inc</v>
          </cell>
          <cell r="E502">
            <v>700</v>
          </cell>
          <cell r="F502">
            <v>0</v>
          </cell>
          <cell r="G502">
            <v>0</v>
          </cell>
          <cell r="H502">
            <v>0</v>
          </cell>
          <cell r="I502">
            <v>0</v>
          </cell>
          <cell r="K502">
            <v>0</v>
          </cell>
          <cell r="L502">
            <v>499</v>
          </cell>
          <cell r="M502">
            <v>0</v>
          </cell>
          <cell r="N502">
            <v>0.01</v>
          </cell>
          <cell r="O502">
            <v>8727074419.3644123</v>
          </cell>
          <cell r="P502">
            <v>0</v>
          </cell>
          <cell r="Q502">
            <v>0</v>
          </cell>
        </row>
        <row r="503">
          <cell r="A503">
            <v>500</v>
          </cell>
          <cell r="B503">
            <v>84069834</v>
          </cell>
          <cell r="C503">
            <v>8105666.5700000003</v>
          </cell>
          <cell r="D503" t="str">
            <v>Miller Heiman Inc</v>
          </cell>
          <cell r="E503">
            <v>11</v>
          </cell>
          <cell r="F503" t="str">
            <v>Miller Heiman Inc</v>
          </cell>
          <cell r="G503">
            <v>47540621.190000005</v>
          </cell>
          <cell r="H503">
            <v>0</v>
          </cell>
          <cell r="I503">
            <v>0</v>
          </cell>
          <cell r="K503">
            <v>0</v>
          </cell>
          <cell r="L503">
            <v>500</v>
          </cell>
          <cell r="M503">
            <v>0</v>
          </cell>
          <cell r="N503">
            <v>0.01</v>
          </cell>
          <cell r="O503">
            <v>8727074419.3644123</v>
          </cell>
          <cell r="P503">
            <v>0</v>
          </cell>
          <cell r="Q503">
            <v>0</v>
          </cell>
        </row>
        <row r="504">
          <cell r="A504">
            <v>501</v>
          </cell>
          <cell r="B504">
            <v>84069306</v>
          </cell>
          <cell r="C504">
            <v>13847678.16</v>
          </cell>
          <cell r="D504" t="str">
            <v>Miller's Ale House Inc.</v>
          </cell>
          <cell r="E504">
            <v>701</v>
          </cell>
          <cell r="F504">
            <v>0</v>
          </cell>
          <cell r="G504">
            <v>0</v>
          </cell>
          <cell r="H504">
            <v>0</v>
          </cell>
          <cell r="I504">
            <v>0</v>
          </cell>
        </row>
        <row r="505">
          <cell r="A505">
            <v>502</v>
          </cell>
          <cell r="B505">
            <v>84069307</v>
          </cell>
          <cell r="C505">
            <v>76053.7</v>
          </cell>
          <cell r="D505" t="str">
            <v>Miller's Ale House Inc.</v>
          </cell>
          <cell r="E505">
            <v>292</v>
          </cell>
          <cell r="F505" t="str">
            <v>Miller's Ale House Inc.</v>
          </cell>
          <cell r="G505">
            <v>13923731.859999999</v>
          </cell>
          <cell r="H505">
            <v>0</v>
          </cell>
          <cell r="I505">
            <v>0</v>
          </cell>
        </row>
        <row r="506">
          <cell r="A506">
            <v>503</v>
          </cell>
          <cell r="B506">
            <v>84070161</v>
          </cell>
          <cell r="C506">
            <v>6740146.7599999998</v>
          </cell>
          <cell r="D506" t="str">
            <v>Mission Broadcasting Inc.</v>
          </cell>
          <cell r="E506">
            <v>396</v>
          </cell>
          <cell r="F506" t="str">
            <v>Mission Broadcasting Inc.</v>
          </cell>
          <cell r="G506">
            <v>6740146.7599999998</v>
          </cell>
          <cell r="H506">
            <v>0</v>
          </cell>
          <cell r="I506">
            <v>0</v>
          </cell>
        </row>
        <row r="507">
          <cell r="A507">
            <v>504</v>
          </cell>
          <cell r="B507">
            <v>84069924</v>
          </cell>
          <cell r="C507">
            <v>9784509.2400000002</v>
          </cell>
          <cell r="D507" t="str">
            <v>Mold-Rite Plastics, LLC.</v>
          </cell>
          <cell r="E507">
            <v>702</v>
          </cell>
          <cell r="F507">
            <v>0</v>
          </cell>
          <cell r="G507">
            <v>0</v>
          </cell>
          <cell r="H507">
            <v>0</v>
          </cell>
          <cell r="I507">
            <v>0</v>
          </cell>
        </row>
        <row r="508">
          <cell r="A508">
            <v>505</v>
          </cell>
          <cell r="B508">
            <v>84070268</v>
          </cell>
          <cell r="C508">
            <v>18301349.350000001</v>
          </cell>
          <cell r="D508" t="str">
            <v>Mold-Rite Plastics, LLC.</v>
          </cell>
          <cell r="E508">
            <v>90</v>
          </cell>
          <cell r="F508" t="str">
            <v>Mold-Rite Plastics, LLC.</v>
          </cell>
          <cell r="G508">
            <v>28085858.590000004</v>
          </cell>
          <cell r="H508">
            <v>0</v>
          </cell>
          <cell r="I508">
            <v>0</v>
          </cell>
        </row>
        <row r="509">
          <cell r="A509">
            <v>506</v>
          </cell>
          <cell r="B509">
            <v>84069312</v>
          </cell>
          <cell r="C509">
            <v>9182183.1699999999</v>
          </cell>
          <cell r="D509" t="str">
            <v>Momentum Textiles LLC</v>
          </cell>
          <cell r="E509">
            <v>703</v>
          </cell>
          <cell r="F509">
            <v>0</v>
          </cell>
          <cell r="G509">
            <v>0</v>
          </cell>
          <cell r="H509">
            <v>0</v>
          </cell>
          <cell r="I509">
            <v>0</v>
          </cell>
        </row>
        <row r="510">
          <cell r="A510">
            <v>507</v>
          </cell>
          <cell r="B510">
            <v>84069313</v>
          </cell>
          <cell r="C510">
            <v>127530.32</v>
          </cell>
          <cell r="D510" t="str">
            <v>Momentum Textiles LLC</v>
          </cell>
          <cell r="E510">
            <v>704</v>
          </cell>
          <cell r="F510">
            <v>0</v>
          </cell>
          <cell r="G510">
            <v>0</v>
          </cell>
          <cell r="H510">
            <v>0</v>
          </cell>
          <cell r="I510">
            <v>0</v>
          </cell>
        </row>
        <row r="511">
          <cell r="A511">
            <v>508</v>
          </cell>
          <cell r="B511">
            <v>84069315</v>
          </cell>
          <cell r="C511">
            <v>11729703.970000001</v>
          </cell>
          <cell r="D511" t="str">
            <v>Momentum Textiles LLC</v>
          </cell>
          <cell r="E511">
            <v>705</v>
          </cell>
          <cell r="F511">
            <v>0</v>
          </cell>
          <cell r="G511">
            <v>0</v>
          </cell>
          <cell r="H511">
            <v>0</v>
          </cell>
          <cell r="I511">
            <v>0</v>
          </cell>
        </row>
        <row r="512">
          <cell r="A512">
            <v>509</v>
          </cell>
          <cell r="B512">
            <v>84069316</v>
          </cell>
          <cell r="C512">
            <v>162912.54999999999</v>
          </cell>
          <cell r="D512" t="str">
            <v>Momentum Textiles LLC</v>
          </cell>
          <cell r="E512">
            <v>706</v>
          </cell>
          <cell r="F512">
            <v>0</v>
          </cell>
          <cell r="G512">
            <v>0</v>
          </cell>
          <cell r="H512">
            <v>0</v>
          </cell>
          <cell r="I512">
            <v>0</v>
          </cell>
        </row>
        <row r="513">
          <cell r="A513">
            <v>510</v>
          </cell>
          <cell r="B513">
            <v>84069314</v>
          </cell>
          <cell r="C513">
            <v>127530.32</v>
          </cell>
          <cell r="D513" t="str">
            <v>Momentum Textiles LLC</v>
          </cell>
          <cell r="E513">
            <v>707</v>
          </cell>
          <cell r="F513">
            <v>0</v>
          </cell>
          <cell r="G513">
            <v>0</v>
          </cell>
          <cell r="H513">
            <v>0</v>
          </cell>
          <cell r="I513">
            <v>0</v>
          </cell>
        </row>
        <row r="514">
          <cell r="A514">
            <v>511</v>
          </cell>
          <cell r="B514">
            <v>84069317</v>
          </cell>
          <cell r="C514">
            <v>162912.56</v>
          </cell>
          <cell r="D514" t="str">
            <v>Momentum Textiles LLC</v>
          </cell>
          <cell r="E514">
            <v>159</v>
          </cell>
          <cell r="F514" t="str">
            <v>Momentum Textiles LLC</v>
          </cell>
          <cell r="G514">
            <v>21492772.890000001</v>
          </cell>
          <cell r="H514">
            <v>0</v>
          </cell>
          <cell r="I514">
            <v>0</v>
          </cell>
        </row>
        <row r="515">
          <cell r="A515">
            <v>512</v>
          </cell>
          <cell r="B515">
            <v>84070106</v>
          </cell>
          <cell r="C515">
            <v>9031690.5700000003</v>
          </cell>
          <cell r="D515" t="str">
            <v>MPG Holdco I Inc</v>
          </cell>
          <cell r="E515">
            <v>708</v>
          </cell>
          <cell r="F515">
            <v>0</v>
          </cell>
          <cell r="G515">
            <v>0</v>
          </cell>
          <cell r="H515">
            <v>0</v>
          </cell>
          <cell r="I515">
            <v>0</v>
          </cell>
        </row>
        <row r="516">
          <cell r="A516">
            <v>513</v>
          </cell>
          <cell r="B516">
            <v>84070104</v>
          </cell>
          <cell r="C516">
            <v>10193127.550000001</v>
          </cell>
          <cell r="D516" t="str">
            <v>MPG Holdco I Inc</v>
          </cell>
          <cell r="E516">
            <v>709</v>
          </cell>
          <cell r="F516">
            <v>0</v>
          </cell>
          <cell r="G516">
            <v>0</v>
          </cell>
          <cell r="H516">
            <v>0</v>
          </cell>
          <cell r="I516">
            <v>0</v>
          </cell>
        </row>
        <row r="517">
          <cell r="A517">
            <v>514</v>
          </cell>
          <cell r="B517">
            <v>84070105</v>
          </cell>
          <cell r="C517">
            <v>4348773.08</v>
          </cell>
          <cell r="D517" t="str">
            <v>MPG Holdco I Inc</v>
          </cell>
          <cell r="E517">
            <v>137</v>
          </cell>
          <cell r="F517" t="str">
            <v>MPG Holdco I Inc</v>
          </cell>
          <cell r="G517">
            <v>23573591.200000003</v>
          </cell>
          <cell r="H517">
            <v>0</v>
          </cell>
          <cell r="I517">
            <v>0</v>
          </cell>
        </row>
        <row r="518">
          <cell r="A518">
            <v>515</v>
          </cell>
          <cell r="B518">
            <v>84069819</v>
          </cell>
          <cell r="C518">
            <v>834745.45</v>
          </cell>
          <cell r="D518" t="str">
            <v>MSHC Inc (Service Logic)</v>
          </cell>
          <cell r="E518">
            <v>710</v>
          </cell>
          <cell r="F518">
            <v>0</v>
          </cell>
          <cell r="G518">
            <v>0</v>
          </cell>
          <cell r="H518">
            <v>0</v>
          </cell>
          <cell r="I518">
            <v>0</v>
          </cell>
        </row>
        <row r="519">
          <cell r="A519">
            <v>516</v>
          </cell>
          <cell r="B519">
            <v>84069575</v>
          </cell>
          <cell r="C519">
            <v>4146117.86</v>
          </cell>
          <cell r="D519" t="str">
            <v>MSHC Inc (Service Logic)</v>
          </cell>
          <cell r="E519">
            <v>711</v>
          </cell>
          <cell r="F519">
            <v>0</v>
          </cell>
          <cell r="G519">
            <v>0</v>
          </cell>
          <cell r="H519">
            <v>0</v>
          </cell>
          <cell r="I519">
            <v>0</v>
          </cell>
        </row>
        <row r="520">
          <cell r="A520">
            <v>517</v>
          </cell>
          <cell r="B520">
            <v>84069321</v>
          </cell>
          <cell r="C520">
            <v>181484.25</v>
          </cell>
          <cell r="D520" t="str">
            <v>MSHC Inc (Service Logic)</v>
          </cell>
          <cell r="E520">
            <v>712</v>
          </cell>
          <cell r="F520">
            <v>0</v>
          </cell>
          <cell r="G520">
            <v>0</v>
          </cell>
          <cell r="H520">
            <v>0</v>
          </cell>
          <cell r="I520">
            <v>0</v>
          </cell>
        </row>
        <row r="521">
          <cell r="A521">
            <v>518</v>
          </cell>
          <cell r="B521">
            <v>84069322</v>
          </cell>
          <cell r="C521">
            <v>11671985.42</v>
          </cell>
          <cell r="D521" t="str">
            <v>MSHC Inc (Service Logic)</v>
          </cell>
          <cell r="E521">
            <v>713</v>
          </cell>
          <cell r="F521">
            <v>0</v>
          </cell>
          <cell r="G521">
            <v>0</v>
          </cell>
          <cell r="H521">
            <v>0</v>
          </cell>
          <cell r="I521">
            <v>0</v>
          </cell>
        </row>
        <row r="522">
          <cell r="A522">
            <v>519</v>
          </cell>
          <cell r="B522">
            <v>84069821</v>
          </cell>
          <cell r="C522">
            <v>95685.23</v>
          </cell>
          <cell r="D522" t="str">
            <v>MSHC Inc (Service Logic)</v>
          </cell>
          <cell r="E522">
            <v>714</v>
          </cell>
          <cell r="F522">
            <v>0</v>
          </cell>
          <cell r="G522">
            <v>0</v>
          </cell>
          <cell r="H522">
            <v>0</v>
          </cell>
          <cell r="I522">
            <v>0</v>
          </cell>
        </row>
        <row r="523">
          <cell r="A523">
            <v>520</v>
          </cell>
          <cell r="B523">
            <v>84069822</v>
          </cell>
          <cell r="C523">
            <v>6153903.3499999996</v>
          </cell>
          <cell r="D523" t="str">
            <v>MSHC Inc (Service Logic)</v>
          </cell>
          <cell r="E523">
            <v>715</v>
          </cell>
          <cell r="F523">
            <v>0</v>
          </cell>
          <cell r="G523">
            <v>0</v>
          </cell>
          <cell r="H523">
            <v>0</v>
          </cell>
          <cell r="I523">
            <v>0</v>
          </cell>
        </row>
        <row r="524">
          <cell r="A524">
            <v>521</v>
          </cell>
          <cell r="B524">
            <v>84069820</v>
          </cell>
          <cell r="C524">
            <v>87926</v>
          </cell>
          <cell r="D524" t="str">
            <v>MSHC Inc (Service Logic)</v>
          </cell>
          <cell r="E524">
            <v>716</v>
          </cell>
          <cell r="F524">
            <v>0</v>
          </cell>
          <cell r="G524">
            <v>0</v>
          </cell>
          <cell r="H524">
            <v>0</v>
          </cell>
          <cell r="I524">
            <v>0</v>
          </cell>
        </row>
        <row r="525">
          <cell r="A525">
            <v>522</v>
          </cell>
          <cell r="B525">
            <v>84069320</v>
          </cell>
          <cell r="C525">
            <v>166767.48000000001</v>
          </cell>
          <cell r="D525" t="str">
            <v>MSHC Inc (Service Logic)</v>
          </cell>
          <cell r="E525">
            <v>138</v>
          </cell>
          <cell r="F525" t="str">
            <v>MSHC Inc (Service Logic)</v>
          </cell>
          <cell r="G525">
            <v>23338615.040000003</v>
          </cell>
          <cell r="H525">
            <v>0</v>
          </cell>
          <cell r="I525">
            <v>0</v>
          </cell>
        </row>
        <row r="526">
          <cell r="A526">
            <v>523</v>
          </cell>
          <cell r="B526">
            <v>84069323</v>
          </cell>
          <cell r="C526">
            <v>4650000</v>
          </cell>
          <cell r="D526" t="str">
            <v>Mueller Water Products Inc</v>
          </cell>
          <cell r="E526">
            <v>717</v>
          </cell>
          <cell r="F526">
            <v>0</v>
          </cell>
          <cell r="G526">
            <v>0</v>
          </cell>
          <cell r="H526">
            <v>0</v>
          </cell>
          <cell r="I526">
            <v>0</v>
          </cell>
        </row>
        <row r="527">
          <cell r="A527">
            <v>524</v>
          </cell>
          <cell r="B527">
            <v>84069324</v>
          </cell>
          <cell r="C527">
            <v>300000</v>
          </cell>
          <cell r="D527" t="str">
            <v>Mueller Water Products Inc</v>
          </cell>
          <cell r="E527">
            <v>411</v>
          </cell>
          <cell r="F527" t="str">
            <v>Mueller Water Products Inc</v>
          </cell>
          <cell r="G527">
            <v>4950000</v>
          </cell>
          <cell r="H527">
            <v>0</v>
          </cell>
          <cell r="I527">
            <v>0</v>
          </cell>
        </row>
        <row r="528">
          <cell r="A528">
            <v>525</v>
          </cell>
          <cell r="B528">
            <v>84069465</v>
          </cell>
          <cell r="C528">
            <v>22196571.43</v>
          </cell>
          <cell r="D528" t="str">
            <v>MULTICULTURAL RADIO BROADCASTING INC</v>
          </cell>
          <cell r="E528">
            <v>149</v>
          </cell>
          <cell r="F528" t="str">
            <v>MULTICULTURAL RADIO BROADCASTING INC</v>
          </cell>
          <cell r="G528">
            <v>22196571.43</v>
          </cell>
          <cell r="H528">
            <v>0</v>
          </cell>
          <cell r="I528">
            <v>0</v>
          </cell>
        </row>
        <row r="529">
          <cell r="A529">
            <v>526</v>
          </cell>
          <cell r="B529">
            <v>84069859</v>
          </cell>
          <cell r="C529">
            <v>1433157.15</v>
          </cell>
          <cell r="D529" t="str">
            <v>MWI Holdings Inc</v>
          </cell>
          <cell r="E529">
            <v>718</v>
          </cell>
          <cell r="F529">
            <v>0</v>
          </cell>
          <cell r="G529">
            <v>0</v>
          </cell>
          <cell r="H529">
            <v>0</v>
          </cell>
          <cell r="I529">
            <v>0</v>
          </cell>
        </row>
        <row r="530">
          <cell r="A530">
            <v>527</v>
          </cell>
          <cell r="B530">
            <v>84069858</v>
          </cell>
          <cell r="C530">
            <v>12693816.59</v>
          </cell>
          <cell r="D530" t="str">
            <v>MWI Holdings Inc</v>
          </cell>
          <cell r="E530">
            <v>287</v>
          </cell>
          <cell r="F530" t="str">
            <v>MWI Holdings Inc</v>
          </cell>
          <cell r="G530">
            <v>14126973.74</v>
          </cell>
          <cell r="H530">
            <v>0</v>
          </cell>
          <cell r="I530">
            <v>0</v>
          </cell>
        </row>
        <row r="531">
          <cell r="A531">
            <v>528</v>
          </cell>
          <cell r="B531">
            <v>84069600</v>
          </cell>
          <cell r="C531">
            <v>8687700</v>
          </cell>
          <cell r="D531" t="str">
            <v>MYI Acquiror Limited</v>
          </cell>
          <cell r="E531">
            <v>373</v>
          </cell>
          <cell r="F531" t="str">
            <v>MYI Acquiror Limited</v>
          </cell>
          <cell r="G531">
            <v>8687700</v>
          </cell>
          <cell r="H531">
            <v>0</v>
          </cell>
          <cell r="I531">
            <v>0</v>
          </cell>
        </row>
        <row r="532">
          <cell r="A532">
            <v>529</v>
          </cell>
          <cell r="B532">
            <v>84069327</v>
          </cell>
          <cell r="C532">
            <v>7000000</v>
          </cell>
          <cell r="D532" t="str">
            <v>National CineMedia LLC</v>
          </cell>
          <cell r="E532">
            <v>393</v>
          </cell>
          <cell r="F532" t="str">
            <v>National CineMedia LLC</v>
          </cell>
          <cell r="G532">
            <v>7000000</v>
          </cell>
          <cell r="H532">
            <v>0</v>
          </cell>
          <cell r="I532">
            <v>0</v>
          </cell>
        </row>
        <row r="533">
          <cell r="A533">
            <v>530</v>
          </cell>
          <cell r="B533">
            <v>84070307</v>
          </cell>
          <cell r="C533">
            <v>20947500</v>
          </cell>
          <cell r="D533" t="str">
            <v>National Industrial Coatings Inc</v>
          </cell>
          <cell r="E533">
            <v>166</v>
          </cell>
          <cell r="F533" t="str">
            <v>National Industrial Coatings Inc</v>
          </cell>
          <cell r="G533">
            <v>20947500</v>
          </cell>
          <cell r="H533">
            <v>0</v>
          </cell>
          <cell r="I533">
            <v>0</v>
          </cell>
        </row>
        <row r="534">
          <cell r="A534">
            <v>531</v>
          </cell>
          <cell r="B534">
            <v>84069329</v>
          </cell>
          <cell r="C534">
            <v>1559957.63</v>
          </cell>
          <cell r="D534" t="str">
            <v>Navex Global Inc</v>
          </cell>
          <cell r="E534">
            <v>719</v>
          </cell>
          <cell r="F534">
            <v>0</v>
          </cell>
          <cell r="G534">
            <v>0</v>
          </cell>
          <cell r="H534">
            <v>0</v>
          </cell>
          <cell r="I534">
            <v>0</v>
          </cell>
        </row>
        <row r="535">
          <cell r="A535">
            <v>532</v>
          </cell>
          <cell r="B535">
            <v>84069328</v>
          </cell>
          <cell r="C535">
            <v>8340042.3799999999</v>
          </cell>
          <cell r="D535" t="str">
            <v>Navex Global Inc</v>
          </cell>
          <cell r="E535">
            <v>346</v>
          </cell>
          <cell r="F535" t="str">
            <v>Navex Global Inc</v>
          </cell>
          <cell r="G535">
            <v>9900000.0099999998</v>
          </cell>
          <cell r="H535">
            <v>0</v>
          </cell>
          <cell r="I535">
            <v>0</v>
          </cell>
        </row>
        <row r="536">
          <cell r="A536">
            <v>533</v>
          </cell>
          <cell r="B536">
            <v>84070052</v>
          </cell>
          <cell r="C536">
            <v>8280000</v>
          </cell>
          <cell r="D536" t="str">
            <v>NBSC Group Holdings Inc</v>
          </cell>
          <cell r="E536">
            <v>380</v>
          </cell>
          <cell r="F536" t="str">
            <v>NBSC Group Holdings Inc</v>
          </cell>
          <cell r="G536">
            <v>8280000</v>
          </cell>
          <cell r="H536">
            <v>0</v>
          </cell>
          <cell r="I536">
            <v>0</v>
          </cell>
        </row>
        <row r="537">
          <cell r="A537">
            <v>534</v>
          </cell>
          <cell r="B537">
            <v>84069332</v>
          </cell>
          <cell r="C537">
            <v>7990604.2999999998</v>
          </cell>
          <cell r="D537" t="str">
            <v>NBTY Inc</v>
          </cell>
          <cell r="E537">
            <v>720</v>
          </cell>
          <cell r="F537">
            <v>0</v>
          </cell>
          <cell r="G537">
            <v>0</v>
          </cell>
          <cell r="H537">
            <v>0</v>
          </cell>
          <cell r="I537">
            <v>0</v>
          </cell>
        </row>
        <row r="538">
          <cell r="A538">
            <v>535</v>
          </cell>
          <cell r="B538">
            <v>84069333</v>
          </cell>
          <cell r="C538">
            <v>648609.68999999994</v>
          </cell>
          <cell r="D538" t="str">
            <v>NBTY Inc</v>
          </cell>
          <cell r="E538">
            <v>721</v>
          </cell>
          <cell r="F538">
            <v>0</v>
          </cell>
          <cell r="G538">
            <v>0</v>
          </cell>
          <cell r="H538">
            <v>0</v>
          </cell>
          <cell r="I538">
            <v>0</v>
          </cell>
        </row>
        <row r="539">
          <cell r="A539">
            <v>536</v>
          </cell>
          <cell r="B539">
            <v>84069334</v>
          </cell>
          <cell r="C539">
            <v>972914.53</v>
          </cell>
          <cell r="D539" t="str">
            <v>NBTY Inc</v>
          </cell>
          <cell r="E539">
            <v>358</v>
          </cell>
          <cell r="F539" t="str">
            <v>NBTY Inc</v>
          </cell>
          <cell r="G539">
            <v>9612128.5199999996</v>
          </cell>
          <cell r="H539">
            <v>0</v>
          </cell>
          <cell r="I539">
            <v>0</v>
          </cell>
        </row>
        <row r="540">
          <cell r="A540">
            <v>537</v>
          </cell>
          <cell r="B540">
            <v>84069577</v>
          </cell>
          <cell r="C540">
            <v>1542449.69</v>
          </cell>
          <cell r="D540" t="str">
            <v>Nellson Nutraceutical LLC</v>
          </cell>
          <cell r="E540">
            <v>722</v>
          </cell>
          <cell r="F540">
            <v>0</v>
          </cell>
          <cell r="G540">
            <v>0</v>
          </cell>
          <cell r="H540">
            <v>0</v>
          </cell>
          <cell r="I540">
            <v>0</v>
          </cell>
        </row>
        <row r="541">
          <cell r="A541">
            <v>538</v>
          </cell>
          <cell r="B541">
            <v>84070007</v>
          </cell>
          <cell r="C541">
            <v>6106924.4900000002</v>
          </cell>
          <cell r="D541" t="str">
            <v>Nellson Nutraceutical LLC</v>
          </cell>
          <cell r="E541">
            <v>387</v>
          </cell>
          <cell r="F541" t="str">
            <v>Nellson Nutraceutical LLC</v>
          </cell>
          <cell r="G541">
            <v>7649374.1799999997</v>
          </cell>
          <cell r="H541">
            <v>0</v>
          </cell>
          <cell r="I541">
            <v>0</v>
          </cell>
        </row>
        <row r="542">
          <cell r="A542">
            <v>539</v>
          </cell>
          <cell r="B542">
            <v>84069454</v>
          </cell>
          <cell r="C542">
            <v>5755653.9199999999</v>
          </cell>
          <cell r="D542" t="str">
            <v>Nelson Intermediate Holdings Corp</v>
          </cell>
          <cell r="E542">
            <v>723</v>
          </cell>
          <cell r="F542">
            <v>0</v>
          </cell>
          <cell r="G542">
            <v>0</v>
          </cell>
          <cell r="H542">
            <v>0</v>
          </cell>
          <cell r="I542">
            <v>0</v>
          </cell>
        </row>
        <row r="543">
          <cell r="A543">
            <v>540</v>
          </cell>
          <cell r="B543">
            <v>84069451</v>
          </cell>
          <cell r="C543">
            <v>5423150.0099999998</v>
          </cell>
          <cell r="D543" t="str">
            <v>Nelson Intermediate Holdings Corp</v>
          </cell>
          <cell r="E543">
            <v>724</v>
          </cell>
          <cell r="F543">
            <v>0</v>
          </cell>
          <cell r="G543">
            <v>0</v>
          </cell>
          <cell r="H543">
            <v>0</v>
          </cell>
          <cell r="I543">
            <v>0</v>
          </cell>
        </row>
        <row r="544">
          <cell r="A544">
            <v>541</v>
          </cell>
          <cell r="B544">
            <v>84069452</v>
          </cell>
          <cell r="C544">
            <v>9695368.7799999993</v>
          </cell>
          <cell r="D544" t="str">
            <v>Nelson Intermediate Holdings Corp</v>
          </cell>
          <cell r="E544">
            <v>167</v>
          </cell>
          <cell r="F544" t="str">
            <v>Nelson Intermediate Holdings Corp</v>
          </cell>
          <cell r="G544">
            <v>20874172.710000001</v>
          </cell>
          <cell r="H544">
            <v>0</v>
          </cell>
          <cell r="I544">
            <v>0</v>
          </cell>
        </row>
        <row r="545">
          <cell r="A545">
            <v>542</v>
          </cell>
          <cell r="B545">
            <v>84069337</v>
          </cell>
          <cell r="C545">
            <v>15287678.439999999</v>
          </cell>
          <cell r="D545" t="str">
            <v>Neptune-Benson LLc</v>
          </cell>
          <cell r="E545">
            <v>725</v>
          </cell>
          <cell r="F545">
            <v>0</v>
          </cell>
          <cell r="G545">
            <v>0</v>
          </cell>
          <cell r="H545">
            <v>0</v>
          </cell>
          <cell r="I545">
            <v>0</v>
          </cell>
        </row>
        <row r="546">
          <cell r="A546">
            <v>543</v>
          </cell>
          <cell r="B546">
            <v>84069338</v>
          </cell>
          <cell r="C546">
            <v>13686462.16</v>
          </cell>
          <cell r="D546" t="str">
            <v>Neptune-Benson LLc</v>
          </cell>
          <cell r="E546">
            <v>81</v>
          </cell>
          <cell r="F546" t="str">
            <v>Neptune-Benson LLc</v>
          </cell>
          <cell r="G546">
            <v>28974140.600000001</v>
          </cell>
          <cell r="H546">
            <v>0</v>
          </cell>
          <cell r="I546">
            <v>0</v>
          </cell>
        </row>
        <row r="547">
          <cell r="A547">
            <v>544</v>
          </cell>
          <cell r="B547">
            <v>84069339</v>
          </cell>
          <cell r="C547">
            <v>11199505.779999999</v>
          </cell>
          <cell r="D547" t="str">
            <v>New Mountain Learning LLC</v>
          </cell>
          <cell r="E547">
            <v>327</v>
          </cell>
          <cell r="F547" t="str">
            <v>New Mountain Learning LLC</v>
          </cell>
          <cell r="G547">
            <v>11199505.779999999</v>
          </cell>
          <cell r="H547">
            <v>0</v>
          </cell>
          <cell r="I547">
            <v>0</v>
          </cell>
        </row>
        <row r="548">
          <cell r="A548">
            <v>545</v>
          </cell>
          <cell r="B548">
            <v>84069345</v>
          </cell>
          <cell r="C548">
            <v>7643432.6100000003</v>
          </cell>
          <cell r="D548" t="str">
            <v>Nexstar Broadcasting Inc.</v>
          </cell>
          <cell r="E548">
            <v>388</v>
          </cell>
          <cell r="F548" t="str">
            <v>Nexstar Broadcasting Inc.</v>
          </cell>
          <cell r="G548">
            <v>7643432.6100000003</v>
          </cell>
          <cell r="H548">
            <v>0</v>
          </cell>
          <cell r="I548">
            <v>0</v>
          </cell>
        </row>
        <row r="549">
          <cell r="A549">
            <v>546</v>
          </cell>
          <cell r="B549">
            <v>84070055</v>
          </cell>
          <cell r="C549">
            <v>6834.92</v>
          </cell>
          <cell r="D549" t="str">
            <v>NHR Holdings LLC</v>
          </cell>
          <cell r="E549">
            <v>726</v>
          </cell>
          <cell r="F549">
            <v>0</v>
          </cell>
          <cell r="G549">
            <v>0</v>
          </cell>
          <cell r="H549">
            <v>0</v>
          </cell>
          <cell r="I549">
            <v>0</v>
          </cell>
        </row>
        <row r="550">
          <cell r="A550">
            <v>547</v>
          </cell>
          <cell r="B550">
            <v>84070056</v>
          </cell>
          <cell r="C550">
            <v>1813333.35</v>
          </cell>
          <cell r="D550" t="str">
            <v>NHR Holdings LLC</v>
          </cell>
          <cell r="E550">
            <v>727</v>
          </cell>
          <cell r="F550">
            <v>0</v>
          </cell>
          <cell r="G550">
            <v>0</v>
          </cell>
          <cell r="H550">
            <v>0</v>
          </cell>
          <cell r="I550">
            <v>0</v>
          </cell>
        </row>
        <row r="551">
          <cell r="A551">
            <v>548</v>
          </cell>
          <cell r="B551">
            <v>84069603</v>
          </cell>
          <cell r="C551">
            <v>10374000</v>
          </cell>
          <cell r="D551" t="str">
            <v>NHR Holdings LLC</v>
          </cell>
          <cell r="E551">
            <v>728</v>
          </cell>
          <cell r="F551">
            <v>0</v>
          </cell>
          <cell r="G551">
            <v>0</v>
          </cell>
          <cell r="H551">
            <v>0</v>
          </cell>
          <cell r="I551">
            <v>0</v>
          </cell>
        </row>
        <row r="552">
          <cell r="A552">
            <v>549</v>
          </cell>
          <cell r="B552">
            <v>84069602</v>
          </cell>
          <cell r="C552">
            <v>307.64999999999998</v>
          </cell>
          <cell r="D552" t="str">
            <v>NHR Holdings LLC</v>
          </cell>
          <cell r="E552">
            <v>729</v>
          </cell>
          <cell r="F552">
            <v>0</v>
          </cell>
          <cell r="G552">
            <v>0</v>
          </cell>
          <cell r="H552">
            <v>0</v>
          </cell>
          <cell r="I552">
            <v>0</v>
          </cell>
        </row>
        <row r="553">
          <cell r="A553">
            <v>550</v>
          </cell>
          <cell r="B553">
            <v>84070053</v>
          </cell>
          <cell r="C553">
            <v>12364.22</v>
          </cell>
          <cell r="D553" t="str">
            <v>NHR Holdings LLC</v>
          </cell>
          <cell r="E553">
            <v>730</v>
          </cell>
          <cell r="F553">
            <v>0</v>
          </cell>
          <cell r="G553">
            <v>0</v>
          </cell>
          <cell r="H553">
            <v>0</v>
          </cell>
          <cell r="I553">
            <v>0</v>
          </cell>
        </row>
        <row r="554">
          <cell r="A554">
            <v>551</v>
          </cell>
          <cell r="B554">
            <v>84070054</v>
          </cell>
          <cell r="C554">
            <v>10503999.99</v>
          </cell>
          <cell r="D554" t="str">
            <v>NHR Holdings LLC</v>
          </cell>
          <cell r="E554">
            <v>144</v>
          </cell>
          <cell r="F554" t="str">
            <v>NHR Holdings LLC</v>
          </cell>
          <cell r="G554">
            <v>22710840.130000003</v>
          </cell>
          <cell r="H554">
            <v>0</v>
          </cell>
          <cell r="I554">
            <v>0</v>
          </cell>
        </row>
        <row r="555">
          <cell r="A555">
            <v>552</v>
          </cell>
          <cell r="B555">
            <v>84069604</v>
          </cell>
          <cell r="C555">
            <v>8202531.2400000002</v>
          </cell>
          <cell r="D555" t="str">
            <v>Nielsen and Bainbridge LLC</v>
          </cell>
          <cell r="E555">
            <v>731</v>
          </cell>
          <cell r="F555">
            <v>0</v>
          </cell>
          <cell r="G555">
            <v>0</v>
          </cell>
          <cell r="H555">
            <v>0</v>
          </cell>
          <cell r="I555">
            <v>0</v>
          </cell>
        </row>
        <row r="556">
          <cell r="A556">
            <v>553</v>
          </cell>
          <cell r="B556">
            <v>84069606</v>
          </cell>
          <cell r="C556">
            <v>20834429.370000001</v>
          </cell>
          <cell r="D556" t="str">
            <v>Nielsen and Bainbridge LLC</v>
          </cell>
          <cell r="E556">
            <v>732</v>
          </cell>
          <cell r="F556">
            <v>0</v>
          </cell>
          <cell r="G556">
            <v>0</v>
          </cell>
          <cell r="H556">
            <v>0</v>
          </cell>
          <cell r="I556">
            <v>0</v>
          </cell>
        </row>
        <row r="557">
          <cell r="A557">
            <v>554</v>
          </cell>
          <cell r="B557">
            <v>84069605</v>
          </cell>
          <cell r="C557">
            <v>1672532.81</v>
          </cell>
          <cell r="D557" t="str">
            <v>Nielsen and Bainbridge LLC</v>
          </cell>
          <cell r="E557">
            <v>733</v>
          </cell>
          <cell r="F557">
            <v>0</v>
          </cell>
          <cell r="G557">
            <v>0</v>
          </cell>
          <cell r="H557">
            <v>0</v>
          </cell>
          <cell r="I557">
            <v>0</v>
          </cell>
        </row>
        <row r="558">
          <cell r="A558">
            <v>555</v>
          </cell>
          <cell r="B558">
            <v>84069607</v>
          </cell>
          <cell r="C558">
            <v>4248233.34</v>
          </cell>
          <cell r="D558" t="str">
            <v>Nielsen and Bainbridge LLC</v>
          </cell>
          <cell r="E558">
            <v>49</v>
          </cell>
          <cell r="F558" t="str">
            <v>Nielsen and Bainbridge LLC</v>
          </cell>
          <cell r="G558">
            <v>34957726.759999998</v>
          </cell>
          <cell r="H558">
            <v>0</v>
          </cell>
          <cell r="I558">
            <v>0</v>
          </cell>
        </row>
        <row r="559">
          <cell r="A559">
            <v>556</v>
          </cell>
          <cell r="B559">
            <v>84069828</v>
          </cell>
          <cell r="C559">
            <v>7920000</v>
          </cell>
          <cell r="D559" t="str">
            <v>Nomacorc LLC</v>
          </cell>
          <cell r="E559">
            <v>734</v>
          </cell>
          <cell r="F559">
            <v>0</v>
          </cell>
          <cell r="G559">
            <v>0</v>
          </cell>
          <cell r="H559">
            <v>0</v>
          </cell>
          <cell r="I559">
            <v>0</v>
          </cell>
        </row>
        <row r="560">
          <cell r="A560">
            <v>557</v>
          </cell>
          <cell r="B560">
            <v>84069608</v>
          </cell>
          <cell r="C560">
            <v>7177500</v>
          </cell>
          <cell r="D560" t="str">
            <v>Nomacorc LLC</v>
          </cell>
          <cell r="E560">
            <v>735</v>
          </cell>
          <cell r="F560">
            <v>0</v>
          </cell>
          <cell r="G560">
            <v>0</v>
          </cell>
          <cell r="H560">
            <v>0</v>
          </cell>
          <cell r="I560">
            <v>0</v>
          </cell>
        </row>
        <row r="561">
          <cell r="A561">
            <v>558</v>
          </cell>
          <cell r="B561">
            <v>84069609</v>
          </cell>
          <cell r="C561">
            <v>14404484.210000001</v>
          </cell>
          <cell r="D561" t="str">
            <v>Nomacorc LLC</v>
          </cell>
          <cell r="E561">
            <v>78</v>
          </cell>
          <cell r="F561" t="str">
            <v>Nomacorc LLC</v>
          </cell>
          <cell r="G561">
            <v>29501984.210000001</v>
          </cell>
          <cell r="H561">
            <v>0</v>
          </cell>
          <cell r="I561">
            <v>0</v>
          </cell>
        </row>
        <row r="562">
          <cell r="A562">
            <v>559</v>
          </cell>
          <cell r="B562">
            <v>84070263</v>
          </cell>
          <cell r="C562">
            <v>70250000</v>
          </cell>
          <cell r="D562" t="str">
            <v>Nordco Inc</v>
          </cell>
          <cell r="E562">
            <v>736</v>
          </cell>
          <cell r="F562">
            <v>0</v>
          </cell>
          <cell r="G562">
            <v>0</v>
          </cell>
          <cell r="H562">
            <v>0</v>
          </cell>
          <cell r="I562">
            <v>0</v>
          </cell>
        </row>
        <row r="563">
          <cell r="A563">
            <v>560</v>
          </cell>
          <cell r="B563">
            <v>84070264</v>
          </cell>
          <cell r="C563">
            <v>11406.25</v>
          </cell>
          <cell r="D563" t="str">
            <v>Nordco Inc</v>
          </cell>
          <cell r="E563">
            <v>2</v>
          </cell>
          <cell r="F563" t="str">
            <v>Nordco Inc</v>
          </cell>
          <cell r="G563">
            <v>70261406.25</v>
          </cell>
          <cell r="H563">
            <v>0</v>
          </cell>
          <cell r="I563">
            <v>0</v>
          </cell>
        </row>
        <row r="564">
          <cell r="A564">
            <v>561</v>
          </cell>
          <cell r="B564">
            <v>84069356</v>
          </cell>
          <cell r="C564">
            <v>13045933.73</v>
          </cell>
          <cell r="D564" t="str">
            <v>OGCI Inc</v>
          </cell>
          <cell r="E564">
            <v>301</v>
          </cell>
          <cell r="F564" t="str">
            <v>OGCI Inc</v>
          </cell>
          <cell r="G564">
            <v>13045933.73</v>
          </cell>
          <cell r="H564">
            <v>0</v>
          </cell>
          <cell r="I564">
            <v>0</v>
          </cell>
        </row>
        <row r="565">
          <cell r="A565">
            <v>562</v>
          </cell>
          <cell r="B565">
            <v>84069361</v>
          </cell>
          <cell r="C565">
            <v>25789363.100000001</v>
          </cell>
          <cell r="D565" t="str">
            <v>Omnova Solutions Inc</v>
          </cell>
          <cell r="E565">
            <v>110</v>
          </cell>
          <cell r="F565" t="str">
            <v>Omnova Solutions Inc</v>
          </cell>
          <cell r="G565">
            <v>25789363.100000001</v>
          </cell>
          <cell r="H565">
            <v>0</v>
          </cell>
          <cell r="I565">
            <v>0</v>
          </cell>
        </row>
        <row r="566">
          <cell r="A566">
            <v>563</v>
          </cell>
          <cell r="B566">
            <v>84069626</v>
          </cell>
          <cell r="C566">
            <v>3291891.91</v>
          </cell>
          <cell r="D566" t="str">
            <v>OneTouchPoint Corp.</v>
          </cell>
          <cell r="E566">
            <v>737</v>
          </cell>
          <cell r="F566">
            <v>0</v>
          </cell>
          <cell r="G566">
            <v>0</v>
          </cell>
          <cell r="H566">
            <v>0</v>
          </cell>
          <cell r="I566">
            <v>0</v>
          </cell>
        </row>
        <row r="567">
          <cell r="A567">
            <v>564</v>
          </cell>
          <cell r="B567">
            <v>84069611</v>
          </cell>
          <cell r="C567">
            <v>4800000.01</v>
          </cell>
          <cell r="D567" t="str">
            <v>OneTouchPoint Corp.</v>
          </cell>
          <cell r="E567">
            <v>738</v>
          </cell>
          <cell r="F567">
            <v>0</v>
          </cell>
          <cell r="G567">
            <v>0</v>
          </cell>
          <cell r="H567">
            <v>0</v>
          </cell>
          <cell r="I567">
            <v>0</v>
          </cell>
        </row>
        <row r="568">
          <cell r="A568">
            <v>565</v>
          </cell>
          <cell r="B568">
            <v>84069612</v>
          </cell>
          <cell r="C568">
            <v>92307.69</v>
          </cell>
          <cell r="D568" t="str">
            <v>OneTouchPoint Corp.</v>
          </cell>
          <cell r="E568">
            <v>739</v>
          </cell>
          <cell r="F568">
            <v>0</v>
          </cell>
          <cell r="G568">
            <v>0</v>
          </cell>
          <cell r="H568">
            <v>0</v>
          </cell>
          <cell r="I568">
            <v>0</v>
          </cell>
        </row>
        <row r="569">
          <cell r="A569">
            <v>566</v>
          </cell>
          <cell r="B569">
            <v>84069617</v>
          </cell>
          <cell r="C569">
            <v>2800000.01</v>
          </cell>
          <cell r="D569" t="str">
            <v>OneTouchPoint Corp.</v>
          </cell>
          <cell r="E569">
            <v>740</v>
          </cell>
          <cell r="F569">
            <v>0</v>
          </cell>
          <cell r="G569">
            <v>0</v>
          </cell>
          <cell r="H569">
            <v>0</v>
          </cell>
          <cell r="I569">
            <v>0</v>
          </cell>
        </row>
        <row r="570">
          <cell r="A570">
            <v>567</v>
          </cell>
          <cell r="B570">
            <v>84069618</v>
          </cell>
          <cell r="C570">
            <v>53846.15</v>
          </cell>
          <cell r="D570" t="str">
            <v>OneTouchPoint Corp.</v>
          </cell>
          <cell r="E570">
            <v>741</v>
          </cell>
          <cell r="F570">
            <v>0</v>
          </cell>
          <cell r="G570">
            <v>0</v>
          </cell>
          <cell r="H570">
            <v>0</v>
          </cell>
          <cell r="I570">
            <v>0</v>
          </cell>
        </row>
        <row r="571">
          <cell r="A571">
            <v>568</v>
          </cell>
          <cell r="B571">
            <v>84069620</v>
          </cell>
          <cell r="C571">
            <v>4799999.99</v>
          </cell>
          <cell r="D571" t="str">
            <v>OneTouchPoint Corp.</v>
          </cell>
          <cell r="E571">
            <v>742</v>
          </cell>
          <cell r="F571">
            <v>0</v>
          </cell>
          <cell r="G571">
            <v>0</v>
          </cell>
          <cell r="H571">
            <v>0</v>
          </cell>
          <cell r="I571">
            <v>0</v>
          </cell>
        </row>
        <row r="572">
          <cell r="A572">
            <v>569</v>
          </cell>
          <cell r="B572">
            <v>84069621</v>
          </cell>
          <cell r="C572">
            <v>92307.69</v>
          </cell>
          <cell r="D572" t="str">
            <v>OneTouchPoint Corp.</v>
          </cell>
          <cell r="E572">
            <v>743</v>
          </cell>
          <cell r="F572">
            <v>0</v>
          </cell>
          <cell r="G572">
            <v>0</v>
          </cell>
          <cell r="H572">
            <v>0</v>
          </cell>
          <cell r="I572">
            <v>0</v>
          </cell>
        </row>
        <row r="573">
          <cell r="A573">
            <v>570</v>
          </cell>
          <cell r="B573">
            <v>84069948</v>
          </cell>
          <cell r="C573">
            <v>63305.61</v>
          </cell>
          <cell r="D573" t="str">
            <v>OneTouchPoint Corp.</v>
          </cell>
          <cell r="E573">
            <v>744</v>
          </cell>
          <cell r="F573">
            <v>0</v>
          </cell>
          <cell r="G573">
            <v>0</v>
          </cell>
          <cell r="H573">
            <v>0</v>
          </cell>
          <cell r="I573">
            <v>0</v>
          </cell>
        </row>
        <row r="574">
          <cell r="A574">
            <v>571</v>
          </cell>
          <cell r="B574">
            <v>84069950</v>
          </cell>
          <cell r="C574">
            <v>11529054.039999999</v>
          </cell>
          <cell r="D574" t="str">
            <v>OneTouchPoint Corp.</v>
          </cell>
          <cell r="E574">
            <v>745</v>
          </cell>
          <cell r="F574">
            <v>0</v>
          </cell>
          <cell r="G574">
            <v>0</v>
          </cell>
          <cell r="H574">
            <v>0</v>
          </cell>
          <cell r="I574">
            <v>0</v>
          </cell>
        </row>
        <row r="575">
          <cell r="A575">
            <v>572</v>
          </cell>
          <cell r="B575">
            <v>84069951</v>
          </cell>
          <cell r="C575">
            <v>221712.57</v>
          </cell>
          <cell r="D575" t="str">
            <v>OneTouchPoint Corp.</v>
          </cell>
          <cell r="E575">
            <v>746</v>
          </cell>
          <cell r="F575">
            <v>0</v>
          </cell>
          <cell r="G575">
            <v>0</v>
          </cell>
          <cell r="H575">
            <v>0</v>
          </cell>
          <cell r="I575">
            <v>0</v>
          </cell>
        </row>
        <row r="576">
          <cell r="A576">
            <v>573</v>
          </cell>
          <cell r="B576">
            <v>84069610</v>
          </cell>
          <cell r="C576">
            <v>83076.92</v>
          </cell>
          <cell r="D576" t="str">
            <v>OneTouchPoint Corp.</v>
          </cell>
          <cell r="E576">
            <v>747</v>
          </cell>
          <cell r="F576">
            <v>0</v>
          </cell>
          <cell r="G576">
            <v>0</v>
          </cell>
          <cell r="H576">
            <v>0</v>
          </cell>
          <cell r="I576">
            <v>0</v>
          </cell>
        </row>
        <row r="577">
          <cell r="A577">
            <v>574</v>
          </cell>
          <cell r="B577">
            <v>84069616</v>
          </cell>
          <cell r="C577">
            <v>48461.54</v>
          </cell>
          <cell r="D577" t="str">
            <v>OneTouchPoint Corp.</v>
          </cell>
          <cell r="E577">
            <v>748</v>
          </cell>
          <cell r="F577">
            <v>0</v>
          </cell>
          <cell r="G577">
            <v>0</v>
          </cell>
          <cell r="H577">
            <v>0</v>
          </cell>
          <cell r="I577">
            <v>0</v>
          </cell>
        </row>
        <row r="578">
          <cell r="A578">
            <v>575</v>
          </cell>
          <cell r="B578">
            <v>84069619</v>
          </cell>
          <cell r="C578">
            <v>83076.92</v>
          </cell>
          <cell r="D578" t="str">
            <v>OneTouchPoint Corp.</v>
          </cell>
          <cell r="E578">
            <v>749</v>
          </cell>
          <cell r="F578">
            <v>0</v>
          </cell>
          <cell r="G578">
            <v>0</v>
          </cell>
          <cell r="H578">
            <v>0</v>
          </cell>
          <cell r="I578">
            <v>0</v>
          </cell>
        </row>
        <row r="579">
          <cell r="A579">
            <v>576</v>
          </cell>
          <cell r="B579">
            <v>84069625</v>
          </cell>
          <cell r="C579">
            <v>56975.05</v>
          </cell>
          <cell r="D579" t="str">
            <v>OneTouchPoint Corp.</v>
          </cell>
          <cell r="E579">
            <v>750</v>
          </cell>
          <cell r="F579">
            <v>0</v>
          </cell>
          <cell r="G579">
            <v>0</v>
          </cell>
          <cell r="H579">
            <v>0</v>
          </cell>
          <cell r="I579">
            <v>0</v>
          </cell>
        </row>
        <row r="580">
          <cell r="A580">
            <v>577</v>
          </cell>
          <cell r="B580">
            <v>84069949</v>
          </cell>
          <cell r="C580">
            <v>199541.32</v>
          </cell>
          <cell r="D580" t="str">
            <v>OneTouchPoint Corp.</v>
          </cell>
          <cell r="E580">
            <v>88</v>
          </cell>
          <cell r="F580" t="str">
            <v>OneTouchPoint Corp.</v>
          </cell>
          <cell r="G580">
            <v>28215557.420000006</v>
          </cell>
          <cell r="H580">
            <v>0</v>
          </cell>
          <cell r="I580">
            <v>0</v>
          </cell>
        </row>
        <row r="581">
          <cell r="A581">
            <v>578</v>
          </cell>
          <cell r="B581">
            <v>84069369</v>
          </cell>
          <cell r="C581">
            <v>9575000</v>
          </cell>
          <cell r="D581" t="str">
            <v>OpenLink International Inc (OLF)</v>
          </cell>
          <cell r="E581">
            <v>751</v>
          </cell>
          <cell r="F581">
            <v>0</v>
          </cell>
          <cell r="G581">
            <v>0</v>
          </cell>
          <cell r="H581">
            <v>0</v>
          </cell>
          <cell r="I581">
            <v>0</v>
          </cell>
        </row>
        <row r="582">
          <cell r="A582">
            <v>579</v>
          </cell>
          <cell r="B582">
            <v>84069370</v>
          </cell>
          <cell r="C582">
            <v>25000</v>
          </cell>
          <cell r="D582" t="str">
            <v>OpenLink International Inc (OLF)</v>
          </cell>
          <cell r="E582">
            <v>359</v>
          </cell>
          <cell r="F582" t="str">
            <v>OpenLink International Inc (OLF)</v>
          </cell>
          <cell r="G582">
            <v>9600000</v>
          </cell>
          <cell r="H582">
            <v>0</v>
          </cell>
          <cell r="I582">
            <v>0</v>
          </cell>
        </row>
        <row r="583">
          <cell r="A583">
            <v>580</v>
          </cell>
          <cell r="B583">
            <v>84069837</v>
          </cell>
          <cell r="C583">
            <v>20606250</v>
          </cell>
          <cell r="D583" t="str">
            <v>ORG Chemical Midco LLC</v>
          </cell>
          <cell r="E583">
            <v>752</v>
          </cell>
          <cell r="F583">
            <v>0</v>
          </cell>
          <cell r="G583">
            <v>0</v>
          </cell>
          <cell r="H583">
            <v>0</v>
          </cell>
          <cell r="I583">
            <v>0</v>
          </cell>
        </row>
        <row r="584">
          <cell r="A584">
            <v>581</v>
          </cell>
          <cell r="B584">
            <v>84069925</v>
          </cell>
          <cell r="C584">
            <v>6868750</v>
          </cell>
          <cell r="D584" t="str">
            <v>ORG Chemical Midco LLC</v>
          </cell>
          <cell r="E584">
            <v>92</v>
          </cell>
          <cell r="F584" t="str">
            <v>ORG Chemical Midco LLC</v>
          </cell>
          <cell r="G584">
            <v>27475000</v>
          </cell>
          <cell r="H584">
            <v>0</v>
          </cell>
          <cell r="I584">
            <v>0</v>
          </cell>
        </row>
        <row r="585">
          <cell r="A585">
            <v>582</v>
          </cell>
          <cell r="B585">
            <v>84069952</v>
          </cell>
          <cell r="C585">
            <v>12246093.73</v>
          </cell>
          <cell r="D585" t="str">
            <v>OTB Acquisition LLC</v>
          </cell>
          <cell r="E585">
            <v>310</v>
          </cell>
          <cell r="F585" t="str">
            <v>OTB Acquisition LLC</v>
          </cell>
          <cell r="G585">
            <v>12246093.73</v>
          </cell>
          <cell r="H585">
            <v>0</v>
          </cell>
          <cell r="I585">
            <v>0</v>
          </cell>
        </row>
        <row r="586">
          <cell r="A586">
            <v>583</v>
          </cell>
          <cell r="B586">
            <v>84069953</v>
          </cell>
          <cell r="C586">
            <v>38480937.979999997</v>
          </cell>
          <cell r="D586" t="str">
            <v>OTELCO INC</v>
          </cell>
          <cell r="E586">
            <v>29</v>
          </cell>
          <cell r="F586" t="str">
            <v>OTELCO INC</v>
          </cell>
          <cell r="G586">
            <v>38480937.979999997</v>
          </cell>
          <cell r="H586">
            <v>0</v>
          </cell>
          <cell r="I586">
            <v>0</v>
          </cell>
        </row>
        <row r="587">
          <cell r="A587">
            <v>584</v>
          </cell>
          <cell r="B587">
            <v>84069380</v>
          </cell>
          <cell r="C587">
            <v>27472826.09</v>
          </cell>
          <cell r="D587" t="str">
            <v>Otter Products, LLC</v>
          </cell>
          <cell r="E587">
            <v>93</v>
          </cell>
          <cell r="F587" t="str">
            <v>Otter Products, LLC</v>
          </cell>
          <cell r="G587">
            <v>27472826.09</v>
          </cell>
          <cell r="H587">
            <v>0</v>
          </cell>
          <cell r="I587">
            <v>0</v>
          </cell>
        </row>
        <row r="588">
          <cell r="A588">
            <v>585</v>
          </cell>
          <cell r="B588">
            <v>84069659</v>
          </cell>
          <cell r="C588">
            <v>4687500</v>
          </cell>
          <cell r="D588" t="str">
            <v>Outfront Media Capital LLC</v>
          </cell>
          <cell r="E588">
            <v>418</v>
          </cell>
          <cell r="F588" t="str">
            <v>Outfront Media Capital LLC</v>
          </cell>
          <cell r="G588">
            <v>4687500</v>
          </cell>
          <cell r="H588">
            <v>0</v>
          </cell>
          <cell r="I588">
            <v>0</v>
          </cell>
        </row>
        <row r="589">
          <cell r="A589">
            <v>586</v>
          </cell>
          <cell r="B589">
            <v>84069383</v>
          </cell>
          <cell r="C589">
            <v>4900000</v>
          </cell>
          <cell r="D589" t="str">
            <v>P2 Upstream Acquisition Co</v>
          </cell>
          <cell r="E589">
            <v>412</v>
          </cell>
          <cell r="F589" t="str">
            <v>P2 Upstream Acquisition Co</v>
          </cell>
          <cell r="G589">
            <v>4900000</v>
          </cell>
          <cell r="H589">
            <v>0</v>
          </cell>
          <cell r="I589">
            <v>0</v>
          </cell>
        </row>
        <row r="590">
          <cell r="A590">
            <v>587</v>
          </cell>
          <cell r="B590">
            <v>84069386</v>
          </cell>
          <cell r="C590">
            <v>3616043.73</v>
          </cell>
          <cell r="D590" t="str">
            <v>Pamal Broadcasting LTD</v>
          </cell>
          <cell r="E590">
            <v>753</v>
          </cell>
          <cell r="F590">
            <v>0</v>
          </cell>
          <cell r="G590">
            <v>0</v>
          </cell>
          <cell r="H590">
            <v>0</v>
          </cell>
          <cell r="I590">
            <v>0</v>
          </cell>
        </row>
        <row r="591">
          <cell r="A591">
            <v>588</v>
          </cell>
          <cell r="B591">
            <v>84069387</v>
          </cell>
          <cell r="C591">
            <v>5627977.8300000001</v>
          </cell>
          <cell r="D591" t="str">
            <v>Pamal Broadcasting LTD</v>
          </cell>
          <cell r="E591">
            <v>366</v>
          </cell>
          <cell r="F591" t="str">
            <v>Pamal Broadcasting LTD</v>
          </cell>
          <cell r="G591">
            <v>9244021.5600000005</v>
          </cell>
          <cell r="H591">
            <v>0</v>
          </cell>
          <cell r="I591">
            <v>0</v>
          </cell>
        </row>
        <row r="592">
          <cell r="A592">
            <v>589</v>
          </cell>
          <cell r="B592">
            <v>84069954</v>
          </cell>
          <cell r="C592">
            <v>10258504.01</v>
          </cell>
          <cell r="D592" t="str">
            <v>Panolam Industries International Inc</v>
          </cell>
          <cell r="E592">
            <v>342</v>
          </cell>
          <cell r="F592" t="str">
            <v>Panolam Industries International Inc</v>
          </cell>
          <cell r="G592">
            <v>10258504.01</v>
          </cell>
          <cell r="H592">
            <v>0</v>
          </cell>
          <cell r="I592">
            <v>0</v>
          </cell>
        </row>
        <row r="593">
          <cell r="A593">
            <v>590</v>
          </cell>
          <cell r="B593">
            <v>84069393</v>
          </cell>
          <cell r="C593">
            <v>22189250</v>
          </cell>
          <cell r="D593" t="str">
            <v>Paradigm DKD Group LLC</v>
          </cell>
          <cell r="E593">
            <v>754</v>
          </cell>
          <cell r="F593">
            <v>0</v>
          </cell>
          <cell r="G593">
            <v>0</v>
          </cell>
          <cell r="H593">
            <v>0</v>
          </cell>
          <cell r="I593">
            <v>0</v>
          </cell>
        </row>
        <row r="594">
          <cell r="A594">
            <v>591</v>
          </cell>
          <cell r="B594">
            <v>84069394</v>
          </cell>
          <cell r="C594">
            <v>56750</v>
          </cell>
          <cell r="D594" t="str">
            <v>Paradigm DKD Group LLC</v>
          </cell>
          <cell r="E594">
            <v>147</v>
          </cell>
          <cell r="F594" t="str">
            <v>Paradigm DKD Group LLC</v>
          </cell>
          <cell r="G594">
            <v>22246000</v>
          </cell>
          <cell r="H594">
            <v>0</v>
          </cell>
          <cell r="I594">
            <v>0</v>
          </cell>
        </row>
        <row r="595">
          <cell r="A595">
            <v>592</v>
          </cell>
          <cell r="B595">
            <v>84069399</v>
          </cell>
          <cell r="C595">
            <v>6523578.4800000004</v>
          </cell>
          <cell r="D595" t="str">
            <v>Paris Presents Incorporated</v>
          </cell>
          <cell r="E595">
            <v>755</v>
          </cell>
          <cell r="F595">
            <v>0</v>
          </cell>
          <cell r="G595">
            <v>0</v>
          </cell>
          <cell r="H595">
            <v>0</v>
          </cell>
          <cell r="I595">
            <v>0</v>
          </cell>
        </row>
        <row r="596">
          <cell r="A596">
            <v>593</v>
          </cell>
          <cell r="B596">
            <v>84069398</v>
          </cell>
          <cell r="C596">
            <v>187500</v>
          </cell>
          <cell r="D596" t="str">
            <v>Paris Presents Incorporated</v>
          </cell>
          <cell r="E596">
            <v>398</v>
          </cell>
          <cell r="F596" t="str">
            <v>Paris Presents Incorporated</v>
          </cell>
          <cell r="G596">
            <v>6711078.4800000004</v>
          </cell>
          <cell r="H596">
            <v>0</v>
          </cell>
          <cell r="I596">
            <v>0</v>
          </cell>
        </row>
        <row r="597">
          <cell r="A597">
            <v>594</v>
          </cell>
          <cell r="B597">
            <v>84070276</v>
          </cell>
          <cell r="C597">
            <v>21578.42</v>
          </cell>
          <cell r="D597" t="str">
            <v>Pasternack Enterprises Inc</v>
          </cell>
          <cell r="E597">
            <v>756</v>
          </cell>
          <cell r="F597">
            <v>0</v>
          </cell>
          <cell r="G597">
            <v>0</v>
          </cell>
          <cell r="H597">
            <v>0</v>
          </cell>
          <cell r="I597">
            <v>0</v>
          </cell>
        </row>
        <row r="598">
          <cell r="A598">
            <v>595</v>
          </cell>
          <cell r="B598">
            <v>84069402</v>
          </cell>
          <cell r="C598">
            <v>3215462.84</v>
          </cell>
          <cell r="D598" t="str">
            <v>Pasternack Enterprises Inc</v>
          </cell>
          <cell r="E598">
            <v>757</v>
          </cell>
          <cell r="F598">
            <v>0</v>
          </cell>
          <cell r="G598">
            <v>0</v>
          </cell>
          <cell r="H598">
            <v>0</v>
          </cell>
          <cell r="I598">
            <v>0</v>
          </cell>
        </row>
        <row r="599">
          <cell r="A599">
            <v>596</v>
          </cell>
          <cell r="B599">
            <v>84069404</v>
          </cell>
          <cell r="C599">
            <v>3760456.54</v>
          </cell>
          <cell r="D599" t="str">
            <v>Pasternack Enterprises Inc</v>
          </cell>
          <cell r="E599">
            <v>758</v>
          </cell>
          <cell r="F599">
            <v>0</v>
          </cell>
          <cell r="G599">
            <v>0</v>
          </cell>
          <cell r="H599">
            <v>0</v>
          </cell>
          <cell r="I599">
            <v>0</v>
          </cell>
        </row>
        <row r="600">
          <cell r="A600">
            <v>597</v>
          </cell>
          <cell r="B600">
            <v>84069408</v>
          </cell>
          <cell r="C600">
            <v>5756466.0300000003</v>
          </cell>
          <cell r="D600" t="str">
            <v>Pasternack Enterprises Inc</v>
          </cell>
          <cell r="E600">
            <v>759</v>
          </cell>
          <cell r="F600">
            <v>0</v>
          </cell>
          <cell r="G600">
            <v>0</v>
          </cell>
          <cell r="H600">
            <v>0</v>
          </cell>
          <cell r="I600">
            <v>0</v>
          </cell>
        </row>
        <row r="601">
          <cell r="A601">
            <v>598</v>
          </cell>
          <cell r="B601">
            <v>84069403</v>
          </cell>
          <cell r="C601">
            <v>2724968.51</v>
          </cell>
          <cell r="D601" t="str">
            <v>Pasternack Enterprises Inc</v>
          </cell>
          <cell r="E601">
            <v>760</v>
          </cell>
          <cell r="F601">
            <v>0</v>
          </cell>
          <cell r="G601">
            <v>0</v>
          </cell>
          <cell r="H601">
            <v>0</v>
          </cell>
          <cell r="I601">
            <v>0</v>
          </cell>
        </row>
        <row r="602">
          <cell r="A602">
            <v>599</v>
          </cell>
          <cell r="B602">
            <v>84069407</v>
          </cell>
          <cell r="C602">
            <v>4171352.19</v>
          </cell>
          <cell r="D602" t="str">
            <v>Pasternack Enterprises Inc</v>
          </cell>
          <cell r="E602">
            <v>761</v>
          </cell>
          <cell r="F602">
            <v>0</v>
          </cell>
          <cell r="G602">
            <v>0</v>
          </cell>
          <cell r="H602">
            <v>0</v>
          </cell>
          <cell r="I602">
            <v>0</v>
          </cell>
        </row>
        <row r="603">
          <cell r="A603">
            <v>600</v>
          </cell>
          <cell r="B603">
            <v>84070277</v>
          </cell>
          <cell r="C603">
            <v>18286.79</v>
          </cell>
          <cell r="D603" t="str">
            <v>Pasternack Enterprises Inc</v>
          </cell>
          <cell r="E603">
            <v>762</v>
          </cell>
          <cell r="F603">
            <v>0</v>
          </cell>
          <cell r="G603">
            <v>0</v>
          </cell>
          <cell r="H603">
            <v>0</v>
          </cell>
          <cell r="I603">
            <v>0</v>
          </cell>
        </row>
        <row r="604">
          <cell r="A604">
            <v>601</v>
          </cell>
          <cell r="B604">
            <v>84069406</v>
          </cell>
          <cell r="C604">
            <v>4922195.58</v>
          </cell>
          <cell r="D604" t="str">
            <v>Pasternack Enterprises Inc</v>
          </cell>
          <cell r="E604">
            <v>763</v>
          </cell>
          <cell r="F604">
            <v>0</v>
          </cell>
          <cell r="G604">
            <v>0</v>
          </cell>
          <cell r="H604">
            <v>0</v>
          </cell>
          <cell r="I604">
            <v>0</v>
          </cell>
        </row>
        <row r="605">
          <cell r="A605">
            <v>602</v>
          </cell>
          <cell r="B605">
            <v>84070278</v>
          </cell>
          <cell r="C605">
            <v>25235.78</v>
          </cell>
          <cell r="D605" t="str">
            <v>Pasternack Enterprises Inc</v>
          </cell>
          <cell r="E605">
            <v>123</v>
          </cell>
          <cell r="F605" t="str">
            <v>Pasternack Enterprises Inc</v>
          </cell>
          <cell r="G605">
            <v>24616002.68</v>
          </cell>
          <cell r="H605">
            <v>0</v>
          </cell>
          <cell r="I605">
            <v>0</v>
          </cell>
        </row>
        <row r="606">
          <cell r="A606">
            <v>603</v>
          </cell>
          <cell r="B606">
            <v>84069485</v>
          </cell>
          <cell r="C606">
            <v>71188.19</v>
          </cell>
          <cell r="D606" t="str">
            <v>Patientpoint Network Solutions LLC</v>
          </cell>
          <cell r="E606">
            <v>764</v>
          </cell>
          <cell r="F606">
            <v>0</v>
          </cell>
          <cell r="G606">
            <v>0</v>
          </cell>
          <cell r="H606">
            <v>0</v>
          </cell>
          <cell r="I606">
            <v>0</v>
          </cell>
        </row>
        <row r="607">
          <cell r="A607">
            <v>604</v>
          </cell>
          <cell r="B607">
            <v>84069486</v>
          </cell>
          <cell r="C607">
            <v>1542410.71</v>
          </cell>
          <cell r="D607" t="str">
            <v>Patientpoint Network Solutions LLC</v>
          </cell>
          <cell r="E607">
            <v>765</v>
          </cell>
          <cell r="F607">
            <v>0</v>
          </cell>
          <cell r="G607">
            <v>0</v>
          </cell>
          <cell r="H607">
            <v>0</v>
          </cell>
          <cell r="I607">
            <v>0</v>
          </cell>
        </row>
        <row r="608">
          <cell r="A608">
            <v>605</v>
          </cell>
          <cell r="B608">
            <v>84069789</v>
          </cell>
          <cell r="C608">
            <v>1067822.8</v>
          </cell>
          <cell r="D608" t="str">
            <v>Patientpoint Network Solutions LLC</v>
          </cell>
          <cell r="E608">
            <v>766</v>
          </cell>
          <cell r="F608">
            <v>0</v>
          </cell>
          <cell r="G608">
            <v>0</v>
          </cell>
          <cell r="H608">
            <v>0</v>
          </cell>
          <cell r="I608">
            <v>0</v>
          </cell>
        </row>
        <row r="609">
          <cell r="A609">
            <v>606</v>
          </cell>
          <cell r="B609">
            <v>84069790</v>
          </cell>
          <cell r="C609">
            <v>23136160.719999999</v>
          </cell>
          <cell r="D609" t="str">
            <v>Patientpoint Network Solutions LLC</v>
          </cell>
          <cell r="E609">
            <v>109</v>
          </cell>
          <cell r="F609" t="str">
            <v>Patientpoint Network Solutions LLC</v>
          </cell>
          <cell r="G609">
            <v>25817582.419999998</v>
          </cell>
          <cell r="H609">
            <v>0</v>
          </cell>
          <cell r="I609">
            <v>0</v>
          </cell>
        </row>
        <row r="610">
          <cell r="A610">
            <v>607</v>
          </cell>
          <cell r="B610">
            <v>84070101</v>
          </cell>
          <cell r="C610">
            <v>617543.86</v>
          </cell>
          <cell r="D610" t="str">
            <v>Peacock Engineering Company LLC</v>
          </cell>
          <cell r="E610">
            <v>767</v>
          </cell>
          <cell r="F610">
            <v>0</v>
          </cell>
          <cell r="G610">
            <v>0</v>
          </cell>
          <cell r="H610">
            <v>0</v>
          </cell>
          <cell r="I610">
            <v>0</v>
          </cell>
        </row>
        <row r="611">
          <cell r="A611">
            <v>608</v>
          </cell>
          <cell r="B611">
            <v>84070099</v>
          </cell>
          <cell r="C611">
            <v>7298245.6100000003</v>
          </cell>
          <cell r="D611" t="str">
            <v>Peacock Engineering Company LLC</v>
          </cell>
          <cell r="E611">
            <v>768</v>
          </cell>
          <cell r="F611">
            <v>0</v>
          </cell>
          <cell r="G611">
            <v>0</v>
          </cell>
          <cell r="H611">
            <v>0</v>
          </cell>
          <cell r="I611">
            <v>0</v>
          </cell>
        </row>
        <row r="612">
          <cell r="A612">
            <v>609</v>
          </cell>
          <cell r="B612">
            <v>84070100</v>
          </cell>
          <cell r="C612">
            <v>64210.53</v>
          </cell>
          <cell r="D612" t="str">
            <v>Peacock Engineering Company LLC</v>
          </cell>
          <cell r="E612">
            <v>382</v>
          </cell>
          <cell r="F612" t="str">
            <v>Peacock Engineering Company LLC</v>
          </cell>
          <cell r="G612">
            <v>7980000.0000000009</v>
          </cell>
          <cell r="H612">
            <v>0</v>
          </cell>
          <cell r="I612">
            <v>0</v>
          </cell>
        </row>
        <row r="613">
          <cell r="A613">
            <v>610</v>
          </cell>
          <cell r="B613">
            <v>84069424</v>
          </cell>
          <cell r="C613">
            <v>11790000</v>
          </cell>
          <cell r="D613" t="str">
            <v>Pelican Products Inc</v>
          </cell>
          <cell r="E613">
            <v>316</v>
          </cell>
          <cell r="F613" t="str">
            <v>Pelican Products Inc</v>
          </cell>
          <cell r="G613">
            <v>11790000</v>
          </cell>
          <cell r="H613">
            <v>0</v>
          </cell>
          <cell r="I613">
            <v>0</v>
          </cell>
        </row>
        <row r="614">
          <cell r="A614">
            <v>611</v>
          </cell>
          <cell r="B614">
            <v>84069418</v>
          </cell>
          <cell r="C614">
            <v>8518234.8399999999</v>
          </cell>
          <cell r="D614" t="str">
            <v>Penda Corporation</v>
          </cell>
          <cell r="E614">
            <v>376</v>
          </cell>
          <cell r="F614" t="str">
            <v>Penda Corporation</v>
          </cell>
          <cell r="G614">
            <v>8518234.8399999999</v>
          </cell>
          <cell r="H614">
            <v>0</v>
          </cell>
          <cell r="I614">
            <v>0</v>
          </cell>
        </row>
        <row r="615">
          <cell r="A615">
            <v>612</v>
          </cell>
          <cell r="B615">
            <v>84069413</v>
          </cell>
          <cell r="C615">
            <v>8446428.5800000001</v>
          </cell>
          <cell r="D615" t="str">
            <v>Peninsula Packaging LLC</v>
          </cell>
          <cell r="E615">
            <v>378</v>
          </cell>
          <cell r="F615" t="str">
            <v>Peninsula Packaging LLC</v>
          </cell>
          <cell r="G615">
            <v>8446428.5800000001</v>
          </cell>
          <cell r="H615">
            <v>0</v>
          </cell>
          <cell r="I615">
            <v>0</v>
          </cell>
        </row>
        <row r="616">
          <cell r="A616">
            <v>613</v>
          </cell>
          <cell r="B616">
            <v>84069955</v>
          </cell>
          <cell r="C616">
            <v>18014472.510000002</v>
          </cell>
          <cell r="D616" t="str">
            <v>Penton Business Media Inc</v>
          </cell>
          <cell r="E616">
            <v>224</v>
          </cell>
          <cell r="F616" t="str">
            <v>Penton Business Media Inc</v>
          </cell>
          <cell r="G616">
            <v>18014472.510000002</v>
          </cell>
          <cell r="H616">
            <v>0</v>
          </cell>
          <cell r="I616">
            <v>0</v>
          </cell>
        </row>
        <row r="617">
          <cell r="A617">
            <v>614</v>
          </cell>
          <cell r="B617">
            <v>84069432</v>
          </cell>
          <cell r="C617">
            <v>19915249.670000002</v>
          </cell>
          <cell r="D617" t="str">
            <v>Performance Sports Group Ltd</v>
          </cell>
          <cell r="E617">
            <v>178</v>
          </cell>
          <cell r="F617" t="str">
            <v>Performance Sports Group Ltd</v>
          </cell>
          <cell r="G617">
            <v>19915249.670000002</v>
          </cell>
          <cell r="H617">
            <v>0</v>
          </cell>
          <cell r="I617">
            <v>0</v>
          </cell>
        </row>
        <row r="618">
          <cell r="A618">
            <v>615</v>
          </cell>
          <cell r="B618">
            <v>84069836</v>
          </cell>
          <cell r="C618">
            <v>19950000</v>
          </cell>
          <cell r="D618" t="str">
            <v>Petrochoice Holdings Inc</v>
          </cell>
          <cell r="E618">
            <v>177</v>
          </cell>
          <cell r="F618" t="str">
            <v>Petrochoice Holdings Inc</v>
          </cell>
          <cell r="G618">
            <v>19950000</v>
          </cell>
          <cell r="H618">
            <v>0</v>
          </cell>
          <cell r="I618">
            <v>0</v>
          </cell>
        </row>
        <row r="619">
          <cell r="A619">
            <v>616</v>
          </cell>
          <cell r="B619">
            <v>84069442</v>
          </cell>
          <cell r="C619">
            <v>14004930.050000001</v>
          </cell>
          <cell r="D619" t="str">
            <v>PetVet Care Centers LLC</v>
          </cell>
          <cell r="E619">
            <v>291</v>
          </cell>
          <cell r="F619" t="str">
            <v>PetVet Care Centers LLC</v>
          </cell>
          <cell r="G619">
            <v>14004930.050000001</v>
          </cell>
          <cell r="H619">
            <v>0</v>
          </cell>
          <cell r="I619">
            <v>0</v>
          </cell>
        </row>
        <row r="620">
          <cell r="A620">
            <v>617</v>
          </cell>
          <cell r="B620">
            <v>84069956</v>
          </cell>
          <cell r="C620">
            <v>5347037.68</v>
          </cell>
          <cell r="D620" t="str">
            <v>PF Growth Partners LLC</v>
          </cell>
          <cell r="E620">
            <v>769</v>
          </cell>
          <cell r="F620">
            <v>0</v>
          </cell>
          <cell r="G620">
            <v>0</v>
          </cell>
          <cell r="H620">
            <v>0</v>
          </cell>
          <cell r="I620">
            <v>0</v>
          </cell>
        </row>
        <row r="621">
          <cell r="A621">
            <v>618</v>
          </cell>
          <cell r="B621">
            <v>84069957</v>
          </cell>
          <cell r="C621">
            <v>4961472.96</v>
          </cell>
          <cell r="D621" t="str">
            <v>PF Growth Partners LLC</v>
          </cell>
          <cell r="E621">
            <v>341</v>
          </cell>
          <cell r="F621" t="str">
            <v>PF Growth Partners LLC</v>
          </cell>
          <cell r="G621">
            <v>10308510.640000001</v>
          </cell>
          <cell r="H621">
            <v>0</v>
          </cell>
          <cell r="I621">
            <v>0</v>
          </cell>
        </row>
        <row r="622">
          <cell r="A622">
            <v>619</v>
          </cell>
          <cell r="B622">
            <v>84069959</v>
          </cell>
          <cell r="C622">
            <v>5853849.3300000001</v>
          </cell>
          <cell r="D622" t="str">
            <v>Phillips &amp; Temro Industries Inc</v>
          </cell>
          <cell r="E622">
            <v>770</v>
          </cell>
          <cell r="F622">
            <v>0</v>
          </cell>
          <cell r="G622">
            <v>0</v>
          </cell>
          <cell r="H622">
            <v>0</v>
          </cell>
          <cell r="I622">
            <v>0</v>
          </cell>
        </row>
        <row r="623">
          <cell r="A623">
            <v>620</v>
          </cell>
          <cell r="B623">
            <v>84069961</v>
          </cell>
          <cell r="C623">
            <v>20301661.899999999</v>
          </cell>
          <cell r="D623" t="str">
            <v>Phillips &amp; Temro Industries Inc</v>
          </cell>
          <cell r="E623">
            <v>771</v>
          </cell>
          <cell r="F623">
            <v>0</v>
          </cell>
          <cell r="G623">
            <v>0</v>
          </cell>
          <cell r="H623">
            <v>0</v>
          </cell>
          <cell r="I623">
            <v>0</v>
          </cell>
        </row>
        <row r="624">
          <cell r="A624">
            <v>621</v>
          </cell>
          <cell r="B624">
            <v>84069958</v>
          </cell>
          <cell r="C624">
            <v>186692.9</v>
          </cell>
          <cell r="D624" t="str">
            <v>Phillips &amp; Temro Industries Inc</v>
          </cell>
          <cell r="E624">
            <v>772</v>
          </cell>
          <cell r="F624">
            <v>0</v>
          </cell>
          <cell r="G624">
            <v>0</v>
          </cell>
          <cell r="H624">
            <v>0</v>
          </cell>
          <cell r="I624">
            <v>0</v>
          </cell>
        </row>
        <row r="625">
          <cell r="A625">
            <v>622</v>
          </cell>
          <cell r="B625">
            <v>84069960</v>
          </cell>
          <cell r="C625">
            <v>647467.32999999996</v>
          </cell>
          <cell r="D625" t="str">
            <v>Phillips &amp; Temro Industries Inc</v>
          </cell>
          <cell r="E625">
            <v>773</v>
          </cell>
          <cell r="F625">
            <v>0</v>
          </cell>
          <cell r="G625">
            <v>0</v>
          </cell>
          <cell r="H625">
            <v>0</v>
          </cell>
          <cell r="I625">
            <v>0</v>
          </cell>
        </row>
        <row r="626">
          <cell r="A626">
            <v>623</v>
          </cell>
          <cell r="B626">
            <v>84069817</v>
          </cell>
          <cell r="C626">
            <v>136612.01999999999</v>
          </cell>
          <cell r="D626" t="str">
            <v>Phillips &amp; Temro Industries Inc</v>
          </cell>
          <cell r="E626">
            <v>774</v>
          </cell>
          <cell r="F626">
            <v>0</v>
          </cell>
          <cell r="G626">
            <v>0</v>
          </cell>
          <cell r="H626">
            <v>0</v>
          </cell>
          <cell r="I626">
            <v>0</v>
          </cell>
        </row>
        <row r="627">
          <cell r="A627">
            <v>624</v>
          </cell>
          <cell r="B627">
            <v>84069818</v>
          </cell>
          <cell r="C627">
            <v>4283538.25</v>
          </cell>
          <cell r="D627" t="str">
            <v>Phillips &amp; Temro Industries Inc</v>
          </cell>
          <cell r="E627">
            <v>65</v>
          </cell>
          <cell r="F627" t="str">
            <v>Phillips &amp; Temro Industries Inc</v>
          </cell>
          <cell r="G627">
            <v>31409821.729999993</v>
          </cell>
          <cell r="H627">
            <v>0</v>
          </cell>
          <cell r="I627">
            <v>0</v>
          </cell>
        </row>
        <row r="628">
          <cell r="A628">
            <v>625</v>
          </cell>
          <cell r="B628">
            <v>84069963</v>
          </cell>
          <cell r="C628">
            <v>19399126.359999999</v>
          </cell>
          <cell r="D628" t="str">
            <v>Phoenix Childrens Academy Inc</v>
          </cell>
          <cell r="E628">
            <v>775</v>
          </cell>
          <cell r="F628">
            <v>0</v>
          </cell>
          <cell r="G628">
            <v>0</v>
          </cell>
          <cell r="H628">
            <v>0</v>
          </cell>
          <cell r="I628">
            <v>0</v>
          </cell>
        </row>
        <row r="629">
          <cell r="A629">
            <v>626</v>
          </cell>
          <cell r="B629">
            <v>84069962</v>
          </cell>
          <cell r="C629">
            <v>29276.07</v>
          </cell>
          <cell r="D629" t="str">
            <v>Phoenix Childrens Academy Inc</v>
          </cell>
          <cell r="E629">
            <v>197</v>
          </cell>
          <cell r="F629" t="str">
            <v>Phoenix Childrens Academy Inc</v>
          </cell>
          <cell r="G629">
            <v>19428402.43</v>
          </cell>
          <cell r="H629">
            <v>0</v>
          </cell>
          <cell r="I629">
            <v>0</v>
          </cell>
        </row>
        <row r="630">
          <cell r="A630">
            <v>627</v>
          </cell>
          <cell r="B630">
            <v>84069964</v>
          </cell>
          <cell r="C630">
            <v>5204536.01</v>
          </cell>
          <cell r="D630" t="str">
            <v>Pinnacle Entertainment Inc</v>
          </cell>
          <cell r="E630">
            <v>410</v>
          </cell>
          <cell r="F630" t="str">
            <v>Pinnacle Entertainment Inc</v>
          </cell>
          <cell r="G630">
            <v>5204536.01</v>
          </cell>
          <cell r="H630">
            <v>0</v>
          </cell>
          <cell r="I630">
            <v>0</v>
          </cell>
        </row>
        <row r="631">
          <cell r="A631">
            <v>628</v>
          </cell>
          <cell r="B631">
            <v>84069640</v>
          </cell>
          <cell r="C631">
            <v>18648006.129999999</v>
          </cell>
          <cell r="D631" t="str">
            <v>Pinnacle Foods Finance LLC</v>
          </cell>
          <cell r="E631">
            <v>776</v>
          </cell>
          <cell r="F631">
            <v>0</v>
          </cell>
          <cell r="G631">
            <v>0</v>
          </cell>
          <cell r="H631">
            <v>0</v>
          </cell>
          <cell r="I631">
            <v>0</v>
          </cell>
        </row>
        <row r="632">
          <cell r="A632">
            <v>629</v>
          </cell>
          <cell r="B632">
            <v>84069578</v>
          </cell>
          <cell r="C632">
            <v>19130366.16</v>
          </cell>
          <cell r="D632" t="str">
            <v>Pinnacle Foods Finance LLC</v>
          </cell>
          <cell r="E632">
            <v>33</v>
          </cell>
          <cell r="F632" t="str">
            <v>Pinnacle Foods Finance LLC</v>
          </cell>
          <cell r="G632">
            <v>37778372.289999999</v>
          </cell>
          <cell r="H632">
            <v>0</v>
          </cell>
          <cell r="I632">
            <v>0</v>
          </cell>
        </row>
        <row r="633">
          <cell r="A633">
            <v>630</v>
          </cell>
          <cell r="B633">
            <v>84069646</v>
          </cell>
          <cell r="C633">
            <v>16996906.710000001</v>
          </cell>
          <cell r="D633" t="str">
            <v>PJ United Inc</v>
          </cell>
          <cell r="E633">
            <v>245</v>
          </cell>
          <cell r="F633" t="str">
            <v>PJ United Inc</v>
          </cell>
          <cell r="G633">
            <v>16996906.710000001</v>
          </cell>
          <cell r="H633">
            <v>0</v>
          </cell>
          <cell r="I633">
            <v>0</v>
          </cell>
        </row>
        <row r="634">
          <cell r="A634">
            <v>631</v>
          </cell>
          <cell r="B634">
            <v>84069966</v>
          </cell>
          <cell r="C634">
            <v>1610.27</v>
          </cell>
          <cell r="D634" t="str">
            <v>PKC Holding Corporation</v>
          </cell>
          <cell r="E634">
            <v>777</v>
          </cell>
          <cell r="F634">
            <v>0</v>
          </cell>
          <cell r="G634">
            <v>0</v>
          </cell>
          <cell r="H634">
            <v>0</v>
          </cell>
          <cell r="I634">
            <v>0</v>
          </cell>
        </row>
        <row r="635">
          <cell r="A635">
            <v>632</v>
          </cell>
          <cell r="B635">
            <v>84069969</v>
          </cell>
          <cell r="C635">
            <v>1633.04</v>
          </cell>
          <cell r="D635" t="str">
            <v>PKC Holding Corporation</v>
          </cell>
          <cell r="E635">
            <v>778</v>
          </cell>
          <cell r="F635">
            <v>0</v>
          </cell>
          <cell r="G635">
            <v>0</v>
          </cell>
          <cell r="H635">
            <v>0</v>
          </cell>
          <cell r="I635">
            <v>0</v>
          </cell>
        </row>
        <row r="636">
          <cell r="A636">
            <v>633</v>
          </cell>
          <cell r="B636">
            <v>84069972</v>
          </cell>
          <cell r="C636">
            <v>544.35</v>
          </cell>
          <cell r="D636" t="str">
            <v>PKC Holding Corporation</v>
          </cell>
          <cell r="E636">
            <v>779</v>
          </cell>
          <cell r="F636">
            <v>0</v>
          </cell>
          <cell r="G636">
            <v>0</v>
          </cell>
          <cell r="H636">
            <v>0</v>
          </cell>
          <cell r="I636">
            <v>0</v>
          </cell>
        </row>
        <row r="637">
          <cell r="A637">
            <v>634</v>
          </cell>
          <cell r="B637">
            <v>84069933</v>
          </cell>
          <cell r="C637">
            <v>3261.31</v>
          </cell>
          <cell r="D637" t="str">
            <v>PKC Holding Corporation</v>
          </cell>
          <cell r="E637">
            <v>780</v>
          </cell>
          <cell r="F637">
            <v>0</v>
          </cell>
          <cell r="G637">
            <v>0</v>
          </cell>
          <cell r="H637">
            <v>0</v>
          </cell>
          <cell r="I637">
            <v>0</v>
          </cell>
        </row>
        <row r="638">
          <cell r="A638">
            <v>635</v>
          </cell>
          <cell r="B638">
            <v>84069967</v>
          </cell>
          <cell r="C638">
            <v>8585171.2200000007</v>
          </cell>
          <cell r="D638" t="str">
            <v>PKC Holding Corporation</v>
          </cell>
          <cell r="E638">
            <v>781</v>
          </cell>
          <cell r="F638">
            <v>0</v>
          </cell>
          <cell r="G638">
            <v>0</v>
          </cell>
          <cell r="H638">
            <v>0</v>
          </cell>
          <cell r="I638">
            <v>0</v>
          </cell>
        </row>
        <row r="639">
          <cell r="A639">
            <v>636</v>
          </cell>
          <cell r="B639">
            <v>84069970</v>
          </cell>
          <cell r="C639">
            <v>8706570.9100000001</v>
          </cell>
          <cell r="D639" t="str">
            <v>PKC Holding Corporation</v>
          </cell>
          <cell r="E639">
            <v>782</v>
          </cell>
          <cell r="F639">
            <v>0</v>
          </cell>
          <cell r="G639">
            <v>0</v>
          </cell>
          <cell r="H639">
            <v>0</v>
          </cell>
          <cell r="I639">
            <v>0</v>
          </cell>
        </row>
        <row r="640">
          <cell r="A640">
            <v>637</v>
          </cell>
          <cell r="B640">
            <v>84069973</v>
          </cell>
          <cell r="C640">
            <v>2902190.31</v>
          </cell>
          <cell r="D640" t="str">
            <v>PKC Holding Corporation</v>
          </cell>
          <cell r="E640">
            <v>783</v>
          </cell>
          <cell r="F640">
            <v>0</v>
          </cell>
          <cell r="G640">
            <v>0</v>
          </cell>
          <cell r="H640">
            <v>0</v>
          </cell>
          <cell r="I640">
            <v>0</v>
          </cell>
        </row>
        <row r="641">
          <cell r="A641">
            <v>638</v>
          </cell>
          <cell r="B641">
            <v>84069934</v>
          </cell>
          <cell r="C641">
            <v>17387688.550000001</v>
          </cell>
          <cell r="D641" t="str">
            <v>PKC Holding Corporation</v>
          </cell>
          <cell r="E641">
            <v>784</v>
          </cell>
          <cell r="F641">
            <v>0</v>
          </cell>
          <cell r="G641">
            <v>0</v>
          </cell>
          <cell r="H641">
            <v>0</v>
          </cell>
          <cell r="I641">
            <v>0</v>
          </cell>
        </row>
        <row r="642">
          <cell r="A642">
            <v>639</v>
          </cell>
          <cell r="B642">
            <v>84069968</v>
          </cell>
          <cell r="C642">
            <v>1288218.51</v>
          </cell>
          <cell r="D642" t="str">
            <v>PKC Holding Corporation</v>
          </cell>
          <cell r="E642">
            <v>785</v>
          </cell>
          <cell r="F642">
            <v>0</v>
          </cell>
          <cell r="G642">
            <v>0</v>
          </cell>
          <cell r="H642">
            <v>0</v>
          </cell>
          <cell r="I642">
            <v>0</v>
          </cell>
        </row>
        <row r="643">
          <cell r="A643">
            <v>640</v>
          </cell>
          <cell r="B643">
            <v>84069971</v>
          </cell>
          <cell r="C643">
            <v>1306434.72</v>
          </cell>
          <cell r="D643" t="str">
            <v>PKC Holding Corporation</v>
          </cell>
          <cell r="E643">
            <v>786</v>
          </cell>
          <cell r="F643">
            <v>0</v>
          </cell>
          <cell r="G643">
            <v>0</v>
          </cell>
          <cell r="H643">
            <v>0</v>
          </cell>
          <cell r="I643">
            <v>0</v>
          </cell>
        </row>
        <row r="644">
          <cell r="A644">
            <v>641</v>
          </cell>
          <cell r="B644">
            <v>84069974</v>
          </cell>
          <cell r="C644">
            <v>435478.24</v>
          </cell>
          <cell r="D644" t="str">
            <v>PKC Holding Corporation</v>
          </cell>
          <cell r="E644">
            <v>787</v>
          </cell>
          <cell r="F644">
            <v>0</v>
          </cell>
          <cell r="G644">
            <v>0</v>
          </cell>
          <cell r="H644">
            <v>0</v>
          </cell>
          <cell r="I644">
            <v>0</v>
          </cell>
        </row>
        <row r="645">
          <cell r="A645">
            <v>642</v>
          </cell>
          <cell r="B645">
            <v>84069935</v>
          </cell>
          <cell r="C645">
            <v>2609050.14</v>
          </cell>
          <cell r="D645" t="str">
            <v>PKC Holding Corporation</v>
          </cell>
          <cell r="E645">
            <v>16</v>
          </cell>
          <cell r="F645" t="str">
            <v>PKC Holding Corporation</v>
          </cell>
          <cell r="G645">
            <v>43227851.57</v>
          </cell>
          <cell r="H645">
            <v>0</v>
          </cell>
          <cell r="I645">
            <v>0</v>
          </cell>
        </row>
        <row r="646">
          <cell r="A646">
            <v>643</v>
          </cell>
          <cell r="B646">
            <v>84069863</v>
          </cell>
          <cell r="C646">
            <v>16170000</v>
          </cell>
          <cell r="D646" t="str">
            <v>Plaskolite Inc.</v>
          </cell>
          <cell r="E646">
            <v>261</v>
          </cell>
          <cell r="F646" t="str">
            <v>Plaskolite Inc.</v>
          </cell>
          <cell r="G646">
            <v>16170000</v>
          </cell>
          <cell r="H646">
            <v>0</v>
          </cell>
          <cell r="I646">
            <v>0</v>
          </cell>
        </row>
        <row r="647">
          <cell r="A647">
            <v>644</v>
          </cell>
          <cell r="B647">
            <v>84069946</v>
          </cell>
          <cell r="C647">
            <v>18403.759999999998</v>
          </cell>
          <cell r="D647" t="str">
            <v>Plaze, Inc.</v>
          </cell>
          <cell r="E647">
            <v>788</v>
          </cell>
          <cell r="F647">
            <v>0</v>
          </cell>
          <cell r="G647">
            <v>0</v>
          </cell>
          <cell r="H647">
            <v>0</v>
          </cell>
          <cell r="I647">
            <v>0</v>
          </cell>
        </row>
        <row r="648">
          <cell r="A648">
            <v>645</v>
          </cell>
          <cell r="B648">
            <v>84069947</v>
          </cell>
          <cell r="C648">
            <v>37307.68</v>
          </cell>
          <cell r="D648" t="str">
            <v>Plaze, Inc.</v>
          </cell>
          <cell r="E648">
            <v>789</v>
          </cell>
          <cell r="F648">
            <v>0</v>
          </cell>
          <cell r="G648">
            <v>0</v>
          </cell>
          <cell r="H648">
            <v>0</v>
          </cell>
          <cell r="I648">
            <v>0</v>
          </cell>
        </row>
        <row r="649">
          <cell r="A649">
            <v>646</v>
          </cell>
          <cell r="B649">
            <v>84069886</v>
          </cell>
          <cell r="C649">
            <v>7337765.96</v>
          </cell>
          <cell r="D649" t="str">
            <v>Plaze, Inc.</v>
          </cell>
          <cell r="E649">
            <v>790</v>
          </cell>
          <cell r="F649">
            <v>0</v>
          </cell>
          <cell r="G649">
            <v>0</v>
          </cell>
          <cell r="H649">
            <v>0</v>
          </cell>
          <cell r="I649">
            <v>0</v>
          </cell>
        </row>
        <row r="650">
          <cell r="A650">
            <v>647</v>
          </cell>
          <cell r="B650">
            <v>84069887</v>
          </cell>
          <cell r="C650">
            <v>14874953.449999999</v>
          </cell>
          <cell r="D650" t="str">
            <v>Plaze, Inc.</v>
          </cell>
          <cell r="E650">
            <v>791</v>
          </cell>
          <cell r="F650">
            <v>0</v>
          </cell>
          <cell r="G650">
            <v>0</v>
          </cell>
          <cell r="H650">
            <v>0</v>
          </cell>
          <cell r="I650">
            <v>0</v>
          </cell>
        </row>
        <row r="651">
          <cell r="A651">
            <v>648</v>
          </cell>
          <cell r="B651">
            <v>84070102</v>
          </cell>
          <cell r="C651">
            <v>3627659.57</v>
          </cell>
          <cell r="D651" t="str">
            <v>Plaze, Inc.</v>
          </cell>
          <cell r="E651">
            <v>792</v>
          </cell>
          <cell r="F651">
            <v>0</v>
          </cell>
          <cell r="G651">
            <v>0</v>
          </cell>
          <cell r="H651">
            <v>0</v>
          </cell>
          <cell r="I651">
            <v>0</v>
          </cell>
        </row>
        <row r="652">
          <cell r="A652">
            <v>649</v>
          </cell>
          <cell r="B652">
            <v>84070103</v>
          </cell>
          <cell r="C652">
            <v>7353909.5800000001</v>
          </cell>
          <cell r="D652" t="str">
            <v>Plaze, Inc.</v>
          </cell>
          <cell r="E652">
            <v>58</v>
          </cell>
          <cell r="F652" t="str">
            <v>Plaze, Inc.</v>
          </cell>
          <cell r="G652">
            <v>33250000</v>
          </cell>
          <cell r="H652">
            <v>0</v>
          </cell>
          <cell r="I652">
            <v>0</v>
          </cell>
        </row>
        <row r="653">
          <cell r="A653">
            <v>650</v>
          </cell>
          <cell r="B653">
            <v>84069282</v>
          </cell>
          <cell r="C653">
            <v>312500</v>
          </cell>
          <cell r="D653" t="str">
            <v>PMI Holdings Inc  (Papa Murphys)</v>
          </cell>
          <cell r="E653">
            <v>793</v>
          </cell>
          <cell r="F653">
            <v>0</v>
          </cell>
          <cell r="G653">
            <v>0</v>
          </cell>
          <cell r="H653">
            <v>0</v>
          </cell>
          <cell r="I653">
            <v>0</v>
          </cell>
        </row>
        <row r="654">
          <cell r="A654">
            <v>651</v>
          </cell>
          <cell r="B654">
            <v>84069975</v>
          </cell>
          <cell r="C654">
            <v>137500</v>
          </cell>
          <cell r="D654" t="str">
            <v>PMI Holdings Inc  (Papa Murphys)</v>
          </cell>
          <cell r="E654">
            <v>794</v>
          </cell>
          <cell r="F654">
            <v>0</v>
          </cell>
          <cell r="G654">
            <v>0</v>
          </cell>
          <cell r="H654">
            <v>0</v>
          </cell>
          <cell r="I654">
            <v>0</v>
          </cell>
        </row>
        <row r="655">
          <cell r="A655">
            <v>652</v>
          </cell>
          <cell r="B655">
            <v>84069976</v>
          </cell>
          <cell r="C655">
            <v>10312499.99</v>
          </cell>
          <cell r="D655" t="str">
            <v>PMI Holdings Inc  (Papa Murphys)</v>
          </cell>
          <cell r="E655">
            <v>795</v>
          </cell>
          <cell r="F655">
            <v>0</v>
          </cell>
          <cell r="G655">
            <v>0</v>
          </cell>
          <cell r="H655">
            <v>0</v>
          </cell>
          <cell r="I655">
            <v>0</v>
          </cell>
        </row>
        <row r="656">
          <cell r="A656">
            <v>653</v>
          </cell>
          <cell r="B656">
            <v>84069283</v>
          </cell>
          <cell r="C656">
            <v>23437500</v>
          </cell>
          <cell r="D656" t="str">
            <v>PMI Holdings Inc  (Papa Murphys)</v>
          </cell>
          <cell r="E656">
            <v>55</v>
          </cell>
          <cell r="F656" t="str">
            <v>PMI Holdings Inc  (Papa Murphys)</v>
          </cell>
          <cell r="G656">
            <v>34199999.990000002</v>
          </cell>
          <cell r="H656">
            <v>0</v>
          </cell>
          <cell r="I656">
            <v>0</v>
          </cell>
        </row>
        <row r="657">
          <cell r="A657">
            <v>654</v>
          </cell>
          <cell r="B657">
            <v>84070223</v>
          </cell>
          <cell r="C657">
            <v>4708465.54</v>
          </cell>
          <cell r="D657" t="str">
            <v>Post Holdings Inc</v>
          </cell>
          <cell r="E657">
            <v>417</v>
          </cell>
          <cell r="F657" t="str">
            <v>Post Holdings Inc</v>
          </cell>
          <cell r="G657">
            <v>4708465.54</v>
          </cell>
          <cell r="H657">
            <v>0</v>
          </cell>
          <cell r="I657">
            <v>0</v>
          </cell>
        </row>
        <row r="658">
          <cell r="A658">
            <v>655</v>
          </cell>
          <cell r="B658">
            <v>84069978</v>
          </cell>
          <cell r="C658">
            <v>40625</v>
          </cell>
          <cell r="D658" t="str">
            <v>Potpourri Group, Inc.</v>
          </cell>
          <cell r="E658">
            <v>796</v>
          </cell>
          <cell r="F658">
            <v>0</v>
          </cell>
          <cell r="G658">
            <v>0</v>
          </cell>
          <cell r="H658">
            <v>0</v>
          </cell>
          <cell r="I658">
            <v>0</v>
          </cell>
        </row>
        <row r="659">
          <cell r="A659">
            <v>656</v>
          </cell>
          <cell r="B659">
            <v>84069980</v>
          </cell>
          <cell r="C659">
            <v>12653.05</v>
          </cell>
          <cell r="D659" t="str">
            <v>Potpourri Group, Inc.</v>
          </cell>
          <cell r="E659">
            <v>797</v>
          </cell>
          <cell r="F659">
            <v>0</v>
          </cell>
          <cell r="G659">
            <v>0</v>
          </cell>
          <cell r="H659">
            <v>0</v>
          </cell>
          <cell r="I659">
            <v>0</v>
          </cell>
        </row>
        <row r="660">
          <cell r="A660">
            <v>657</v>
          </cell>
          <cell r="B660">
            <v>84069982</v>
          </cell>
          <cell r="C660">
            <v>187500</v>
          </cell>
          <cell r="D660" t="str">
            <v>Potpourri Group, Inc.</v>
          </cell>
          <cell r="E660">
            <v>798</v>
          </cell>
          <cell r="F660">
            <v>0</v>
          </cell>
          <cell r="G660">
            <v>0</v>
          </cell>
          <cell r="H660">
            <v>0</v>
          </cell>
          <cell r="I660">
            <v>0</v>
          </cell>
        </row>
        <row r="661">
          <cell r="A661">
            <v>658</v>
          </cell>
          <cell r="B661">
            <v>84069977</v>
          </cell>
          <cell r="C661">
            <v>6139947.8499999996</v>
          </cell>
          <cell r="D661" t="str">
            <v>Potpourri Group, Inc.</v>
          </cell>
          <cell r="E661">
            <v>799</v>
          </cell>
          <cell r="F661">
            <v>0</v>
          </cell>
          <cell r="G661">
            <v>0</v>
          </cell>
          <cell r="H661">
            <v>0</v>
          </cell>
          <cell r="I661">
            <v>0</v>
          </cell>
        </row>
        <row r="662">
          <cell r="A662">
            <v>659</v>
          </cell>
          <cell r="B662">
            <v>84069979</v>
          </cell>
          <cell r="C662">
            <v>1912346.81</v>
          </cell>
          <cell r="D662" t="str">
            <v>Potpourri Group, Inc.</v>
          </cell>
          <cell r="E662">
            <v>800</v>
          </cell>
          <cell r="F662">
            <v>0</v>
          </cell>
          <cell r="G662">
            <v>0</v>
          </cell>
          <cell r="H662">
            <v>0</v>
          </cell>
          <cell r="I662">
            <v>0</v>
          </cell>
        </row>
        <row r="663">
          <cell r="A663">
            <v>660</v>
          </cell>
          <cell r="B663">
            <v>84069981</v>
          </cell>
          <cell r="C663">
            <v>28338220.859999999</v>
          </cell>
          <cell r="D663" t="str">
            <v>Potpourri Group, Inc.</v>
          </cell>
          <cell r="E663">
            <v>38</v>
          </cell>
          <cell r="F663" t="str">
            <v>Potpourri Group, Inc.</v>
          </cell>
          <cell r="G663">
            <v>36631293.57</v>
          </cell>
          <cell r="H663">
            <v>0</v>
          </cell>
          <cell r="I663">
            <v>0</v>
          </cell>
        </row>
        <row r="664">
          <cell r="A664">
            <v>661</v>
          </cell>
          <cell r="B664">
            <v>84070246</v>
          </cell>
          <cell r="C664">
            <v>1171766.98</v>
          </cell>
          <cell r="D664" t="str">
            <v>Power Buyer LLC</v>
          </cell>
          <cell r="E664">
            <v>801</v>
          </cell>
          <cell r="F664">
            <v>0</v>
          </cell>
          <cell r="G664">
            <v>0</v>
          </cell>
          <cell r="H664">
            <v>0</v>
          </cell>
          <cell r="I664">
            <v>0</v>
          </cell>
        </row>
        <row r="665">
          <cell r="A665">
            <v>662</v>
          </cell>
          <cell r="B665">
            <v>84070247</v>
          </cell>
          <cell r="C665">
            <v>65130.13</v>
          </cell>
          <cell r="D665" t="str">
            <v>Power Buyer LLC</v>
          </cell>
          <cell r="E665">
            <v>802</v>
          </cell>
          <cell r="F665">
            <v>0</v>
          </cell>
          <cell r="G665">
            <v>0</v>
          </cell>
          <cell r="H665">
            <v>0</v>
          </cell>
          <cell r="I665">
            <v>0</v>
          </cell>
        </row>
        <row r="666">
          <cell r="A666">
            <v>663</v>
          </cell>
          <cell r="B666">
            <v>84070248</v>
          </cell>
          <cell r="C666">
            <v>158843.20000000001</v>
          </cell>
          <cell r="D666" t="str">
            <v>Power Buyer LLC</v>
          </cell>
          <cell r="E666">
            <v>803</v>
          </cell>
          <cell r="F666">
            <v>0</v>
          </cell>
          <cell r="G666">
            <v>0</v>
          </cell>
          <cell r="H666">
            <v>0</v>
          </cell>
          <cell r="I666">
            <v>0</v>
          </cell>
        </row>
        <row r="667">
          <cell r="A667">
            <v>664</v>
          </cell>
          <cell r="B667">
            <v>84069299</v>
          </cell>
          <cell r="C667">
            <v>21833502.18</v>
          </cell>
          <cell r="D667" t="str">
            <v>Power Buyer LLC</v>
          </cell>
          <cell r="E667">
            <v>804</v>
          </cell>
          <cell r="F667">
            <v>0</v>
          </cell>
          <cell r="G667">
            <v>0</v>
          </cell>
          <cell r="H667">
            <v>0</v>
          </cell>
          <cell r="I667">
            <v>0</v>
          </cell>
        </row>
        <row r="668">
          <cell r="A668">
            <v>665</v>
          </cell>
          <cell r="B668">
            <v>84069300</v>
          </cell>
          <cell r="C668">
            <v>1213568.01</v>
          </cell>
          <cell r="D668" t="str">
            <v>Power Buyer LLC</v>
          </cell>
          <cell r="E668">
            <v>805</v>
          </cell>
          <cell r="F668">
            <v>0</v>
          </cell>
          <cell r="G668">
            <v>0</v>
          </cell>
          <cell r="H668">
            <v>0</v>
          </cell>
          <cell r="I668">
            <v>0</v>
          </cell>
        </row>
        <row r="669">
          <cell r="A669">
            <v>666</v>
          </cell>
          <cell r="B669">
            <v>84069301</v>
          </cell>
          <cell r="C669">
            <v>2959721.09</v>
          </cell>
          <cell r="D669" t="str">
            <v>Power Buyer LLC</v>
          </cell>
          <cell r="E669">
            <v>95</v>
          </cell>
          <cell r="F669" t="str">
            <v>Power Buyer LLC</v>
          </cell>
          <cell r="G669">
            <v>27402531.59</v>
          </cell>
          <cell r="H669">
            <v>0</v>
          </cell>
          <cell r="I669">
            <v>0</v>
          </cell>
        </row>
        <row r="670">
          <cell r="A670">
            <v>667</v>
          </cell>
          <cell r="B670">
            <v>84070312</v>
          </cell>
          <cell r="C670">
            <v>1184.1600000000001</v>
          </cell>
          <cell r="D670" t="str">
            <v>Power Services Holdings Company</v>
          </cell>
          <cell r="E670">
            <v>806</v>
          </cell>
          <cell r="F670">
            <v>0</v>
          </cell>
          <cell r="G670">
            <v>0</v>
          </cell>
          <cell r="H670">
            <v>0</v>
          </cell>
          <cell r="I670">
            <v>0</v>
          </cell>
        </row>
        <row r="671">
          <cell r="A671">
            <v>668</v>
          </cell>
          <cell r="B671">
            <v>84070255</v>
          </cell>
          <cell r="C671">
            <v>3830.2</v>
          </cell>
          <cell r="D671" t="str">
            <v>Power Services Holdings Company</v>
          </cell>
          <cell r="E671">
            <v>807</v>
          </cell>
          <cell r="F671">
            <v>0</v>
          </cell>
          <cell r="G671">
            <v>0</v>
          </cell>
          <cell r="H671">
            <v>0</v>
          </cell>
          <cell r="I671">
            <v>0</v>
          </cell>
        </row>
        <row r="672">
          <cell r="A672">
            <v>669</v>
          </cell>
          <cell r="B672">
            <v>84070256</v>
          </cell>
          <cell r="C672">
            <v>1587468.14</v>
          </cell>
          <cell r="D672" t="str">
            <v>Power Services Holdings Company</v>
          </cell>
          <cell r="E672">
            <v>808</v>
          </cell>
          <cell r="F672">
            <v>0</v>
          </cell>
          <cell r="G672">
            <v>0</v>
          </cell>
          <cell r="H672">
            <v>0</v>
          </cell>
          <cell r="I672">
            <v>0</v>
          </cell>
        </row>
        <row r="673">
          <cell r="A673">
            <v>670</v>
          </cell>
          <cell r="B673">
            <v>84070313</v>
          </cell>
          <cell r="C673">
            <v>490790.63</v>
          </cell>
          <cell r="D673" t="str">
            <v>Power Services Holdings Company</v>
          </cell>
          <cell r="E673">
            <v>809</v>
          </cell>
          <cell r="F673">
            <v>0</v>
          </cell>
          <cell r="G673">
            <v>0</v>
          </cell>
          <cell r="H673">
            <v>0</v>
          </cell>
          <cell r="I673">
            <v>0</v>
          </cell>
        </row>
        <row r="674">
          <cell r="A674">
            <v>671</v>
          </cell>
          <cell r="B674">
            <v>84070315</v>
          </cell>
          <cell r="C674">
            <v>562469.42000000004</v>
          </cell>
          <cell r="D674" t="str">
            <v>Power Services Holdings Company</v>
          </cell>
          <cell r="E674">
            <v>810</v>
          </cell>
          <cell r="F674">
            <v>0</v>
          </cell>
          <cell r="G674">
            <v>0</v>
          </cell>
          <cell r="H674">
            <v>0</v>
          </cell>
          <cell r="I674">
            <v>0</v>
          </cell>
        </row>
        <row r="675">
          <cell r="A675">
            <v>672</v>
          </cell>
          <cell r="B675">
            <v>84070254</v>
          </cell>
          <cell r="C675">
            <v>4526309.3</v>
          </cell>
          <cell r="D675" t="str">
            <v>Power Services Holdings Company</v>
          </cell>
          <cell r="E675">
            <v>811</v>
          </cell>
          <cell r="F675">
            <v>0</v>
          </cell>
          <cell r="G675">
            <v>0</v>
          </cell>
          <cell r="H675">
            <v>0</v>
          </cell>
          <cell r="I675">
            <v>0</v>
          </cell>
        </row>
        <row r="676">
          <cell r="A676">
            <v>673</v>
          </cell>
          <cell r="B676">
            <v>84070253</v>
          </cell>
          <cell r="C676">
            <v>15845.74</v>
          </cell>
          <cell r="D676" t="str">
            <v>Power Services Holdings Company</v>
          </cell>
          <cell r="E676">
            <v>812</v>
          </cell>
          <cell r="F676">
            <v>0</v>
          </cell>
          <cell r="G676">
            <v>0</v>
          </cell>
          <cell r="H676">
            <v>0</v>
          </cell>
          <cell r="I676">
            <v>0</v>
          </cell>
        </row>
        <row r="677">
          <cell r="A677">
            <v>674</v>
          </cell>
          <cell r="B677">
            <v>84070314</v>
          </cell>
          <cell r="C677">
            <v>1969.1</v>
          </cell>
          <cell r="D677" t="str">
            <v>Power Services Holdings Company</v>
          </cell>
          <cell r="E677">
            <v>813</v>
          </cell>
          <cell r="F677">
            <v>0</v>
          </cell>
          <cell r="G677">
            <v>0</v>
          </cell>
          <cell r="H677">
            <v>0</v>
          </cell>
          <cell r="I677">
            <v>0</v>
          </cell>
        </row>
        <row r="678">
          <cell r="A678">
            <v>675</v>
          </cell>
          <cell r="B678">
            <v>84069811</v>
          </cell>
          <cell r="C678">
            <v>1428.1</v>
          </cell>
          <cell r="D678" t="str">
            <v>Power Services Holdings Company</v>
          </cell>
          <cell r="E678">
            <v>814</v>
          </cell>
          <cell r="F678">
            <v>0</v>
          </cell>
          <cell r="G678">
            <v>0</v>
          </cell>
          <cell r="H678">
            <v>0</v>
          </cell>
          <cell r="I678">
            <v>0</v>
          </cell>
        </row>
        <row r="679">
          <cell r="A679">
            <v>676</v>
          </cell>
          <cell r="B679">
            <v>84069985</v>
          </cell>
          <cell r="C679">
            <v>2293.2800000000002</v>
          </cell>
          <cell r="D679" t="str">
            <v>Power Services Holdings Company</v>
          </cell>
          <cell r="E679">
            <v>815</v>
          </cell>
          <cell r="F679">
            <v>0</v>
          </cell>
          <cell r="G679">
            <v>0</v>
          </cell>
          <cell r="H679">
            <v>0</v>
          </cell>
          <cell r="I679">
            <v>0</v>
          </cell>
        </row>
        <row r="680">
          <cell r="A680">
            <v>677</v>
          </cell>
          <cell r="B680">
            <v>84069986</v>
          </cell>
          <cell r="C680">
            <v>7803182.1200000001</v>
          </cell>
          <cell r="D680" t="str">
            <v>Power Services Holdings Company</v>
          </cell>
          <cell r="E680">
            <v>816</v>
          </cell>
          <cell r="F680">
            <v>0</v>
          </cell>
          <cell r="G680">
            <v>0</v>
          </cell>
          <cell r="H680">
            <v>0</v>
          </cell>
          <cell r="I680">
            <v>0</v>
          </cell>
        </row>
        <row r="681">
          <cell r="A681">
            <v>678</v>
          </cell>
          <cell r="B681">
            <v>84069812</v>
          </cell>
          <cell r="C681">
            <v>4859320.82</v>
          </cell>
          <cell r="D681" t="str">
            <v>Power Services Holdings Company</v>
          </cell>
          <cell r="E681">
            <v>179</v>
          </cell>
          <cell r="F681" t="str">
            <v>Power Services Holdings Company</v>
          </cell>
          <cell r="G681">
            <v>19856091.009999998</v>
          </cell>
          <cell r="H681">
            <v>0</v>
          </cell>
          <cell r="I681">
            <v>0</v>
          </cell>
        </row>
        <row r="682">
          <cell r="A682">
            <v>679</v>
          </cell>
          <cell r="B682">
            <v>84069302</v>
          </cell>
          <cell r="C682">
            <v>35665546.590000004</v>
          </cell>
          <cell r="D682" t="str">
            <v>Prestige Brands Inc.</v>
          </cell>
          <cell r="E682">
            <v>44</v>
          </cell>
          <cell r="F682" t="str">
            <v>Prestige Brands Inc.</v>
          </cell>
          <cell r="G682">
            <v>35665546.590000004</v>
          </cell>
          <cell r="H682">
            <v>0</v>
          </cell>
          <cell r="I682">
            <v>0</v>
          </cell>
        </row>
        <row r="683">
          <cell r="A683">
            <v>680</v>
          </cell>
          <cell r="B683">
            <v>84069987</v>
          </cell>
          <cell r="C683">
            <v>3039473.68</v>
          </cell>
          <cell r="D683" t="str">
            <v>Primanti Corporation</v>
          </cell>
          <cell r="E683">
            <v>817</v>
          </cell>
          <cell r="F683">
            <v>0</v>
          </cell>
          <cell r="G683">
            <v>0</v>
          </cell>
          <cell r="H683">
            <v>0</v>
          </cell>
          <cell r="I683">
            <v>0</v>
          </cell>
        </row>
        <row r="684">
          <cell r="A684">
            <v>681</v>
          </cell>
          <cell r="B684">
            <v>84069988</v>
          </cell>
          <cell r="C684">
            <v>13655333.060000001</v>
          </cell>
          <cell r="D684" t="str">
            <v>Primanti Corporation</v>
          </cell>
          <cell r="E684">
            <v>251</v>
          </cell>
          <cell r="F684" t="str">
            <v>Primanti Corporation</v>
          </cell>
          <cell r="G684">
            <v>16694806.74</v>
          </cell>
          <cell r="H684">
            <v>0</v>
          </cell>
          <cell r="I684">
            <v>0</v>
          </cell>
        </row>
        <row r="685">
          <cell r="A685">
            <v>682</v>
          </cell>
          <cell r="B685">
            <v>84069304</v>
          </cell>
          <cell r="C685">
            <v>13612500</v>
          </cell>
          <cell r="D685" t="str">
            <v>Pro Mach Group Inc</v>
          </cell>
          <cell r="E685">
            <v>297</v>
          </cell>
          <cell r="F685" t="str">
            <v>Pro Mach Group Inc</v>
          </cell>
          <cell r="G685">
            <v>13612500</v>
          </cell>
          <cell r="H685">
            <v>0</v>
          </cell>
          <cell r="I685">
            <v>0</v>
          </cell>
        </row>
        <row r="686">
          <cell r="A686">
            <v>683</v>
          </cell>
          <cell r="B686">
            <v>84069927</v>
          </cell>
          <cell r="C686">
            <v>18223774.600000001</v>
          </cell>
          <cell r="D686" t="str">
            <v>Prolampac Intermediate Inc</v>
          </cell>
          <cell r="E686">
            <v>818</v>
          </cell>
          <cell r="F686">
            <v>0</v>
          </cell>
          <cell r="G686">
            <v>0</v>
          </cell>
          <cell r="H686">
            <v>0</v>
          </cell>
          <cell r="I686">
            <v>0</v>
          </cell>
        </row>
        <row r="687">
          <cell r="A687">
            <v>684</v>
          </cell>
          <cell r="B687">
            <v>84069926</v>
          </cell>
          <cell r="C687">
            <v>31763997.239999998</v>
          </cell>
          <cell r="D687" t="str">
            <v>Prolampac Intermediate Inc</v>
          </cell>
          <cell r="E687">
            <v>8</v>
          </cell>
          <cell r="F687" t="str">
            <v>Prolampac Intermediate Inc</v>
          </cell>
          <cell r="G687">
            <v>49987771.840000004</v>
          </cell>
          <cell r="H687">
            <v>0</v>
          </cell>
          <cell r="I687">
            <v>0</v>
          </cell>
        </row>
        <row r="688">
          <cell r="A688">
            <v>685</v>
          </cell>
          <cell r="B688">
            <v>84069310</v>
          </cell>
          <cell r="C688">
            <v>9899836.1899999995</v>
          </cell>
          <cell r="D688" t="str">
            <v>ProQuest LLC</v>
          </cell>
          <cell r="E688">
            <v>347</v>
          </cell>
          <cell r="F688" t="str">
            <v>ProQuest LLC</v>
          </cell>
          <cell r="G688">
            <v>9899836.1899999995</v>
          </cell>
          <cell r="H688">
            <v>0</v>
          </cell>
          <cell r="I688">
            <v>0</v>
          </cell>
        </row>
        <row r="689">
          <cell r="A689">
            <v>686</v>
          </cell>
          <cell r="B689">
            <v>84070107</v>
          </cell>
          <cell r="C689">
            <v>144.68</v>
          </cell>
          <cell r="D689" t="str">
            <v>PRV Aerospace LLC</v>
          </cell>
          <cell r="E689">
            <v>819</v>
          </cell>
          <cell r="F689">
            <v>0</v>
          </cell>
          <cell r="G689">
            <v>0</v>
          </cell>
          <cell r="H689">
            <v>0</v>
          </cell>
          <cell r="I689">
            <v>0</v>
          </cell>
        </row>
        <row r="690">
          <cell r="A690">
            <v>687</v>
          </cell>
          <cell r="B690">
            <v>84070111</v>
          </cell>
          <cell r="C690">
            <v>12.23</v>
          </cell>
          <cell r="D690" t="str">
            <v>PRV Aerospace LLC</v>
          </cell>
          <cell r="E690">
            <v>820</v>
          </cell>
          <cell r="F690">
            <v>0</v>
          </cell>
          <cell r="G690">
            <v>0</v>
          </cell>
          <cell r="H690">
            <v>0</v>
          </cell>
          <cell r="I690">
            <v>0</v>
          </cell>
        </row>
        <row r="691">
          <cell r="A691">
            <v>688</v>
          </cell>
          <cell r="B691">
            <v>84070108</v>
          </cell>
          <cell r="C691">
            <v>7209.16</v>
          </cell>
          <cell r="D691" t="str">
            <v>PRV Aerospace LLC</v>
          </cell>
          <cell r="E691">
            <v>821</v>
          </cell>
          <cell r="F691">
            <v>0</v>
          </cell>
          <cell r="G691">
            <v>0</v>
          </cell>
          <cell r="H691">
            <v>0</v>
          </cell>
          <cell r="I691">
            <v>0</v>
          </cell>
        </row>
        <row r="692">
          <cell r="A692">
            <v>689</v>
          </cell>
          <cell r="B692">
            <v>84070109</v>
          </cell>
          <cell r="C692">
            <v>2648139.66</v>
          </cell>
          <cell r="D692" t="str">
            <v>PRV Aerospace LLC</v>
          </cell>
          <cell r="E692">
            <v>822</v>
          </cell>
          <cell r="F692">
            <v>0</v>
          </cell>
          <cell r="G692">
            <v>0</v>
          </cell>
          <cell r="H692">
            <v>0</v>
          </cell>
          <cell r="I692">
            <v>0</v>
          </cell>
        </row>
        <row r="693">
          <cell r="A693">
            <v>690</v>
          </cell>
          <cell r="B693">
            <v>84070110</v>
          </cell>
          <cell r="C693">
            <v>170063.14</v>
          </cell>
          <cell r="D693" t="str">
            <v>PRV Aerospace LLC</v>
          </cell>
          <cell r="E693">
            <v>823</v>
          </cell>
          <cell r="F693">
            <v>0</v>
          </cell>
          <cell r="G693">
            <v>0</v>
          </cell>
          <cell r="H693">
            <v>0</v>
          </cell>
          <cell r="I693">
            <v>0</v>
          </cell>
        </row>
        <row r="694">
          <cell r="A694">
            <v>691</v>
          </cell>
          <cell r="B694">
            <v>84070112</v>
          </cell>
          <cell r="C694">
            <v>609.4</v>
          </cell>
          <cell r="D694" t="str">
            <v>PRV Aerospace LLC</v>
          </cell>
          <cell r="E694">
            <v>824</v>
          </cell>
          <cell r="F694">
            <v>0</v>
          </cell>
          <cell r="G694">
            <v>0</v>
          </cell>
          <cell r="H694">
            <v>0</v>
          </cell>
          <cell r="I694">
            <v>0</v>
          </cell>
        </row>
        <row r="695">
          <cell r="A695">
            <v>692</v>
          </cell>
          <cell r="B695">
            <v>84070113</v>
          </cell>
          <cell r="C695">
            <v>223852.47</v>
          </cell>
          <cell r="D695" t="str">
            <v>PRV Aerospace LLC</v>
          </cell>
          <cell r="E695">
            <v>825</v>
          </cell>
          <cell r="F695">
            <v>0</v>
          </cell>
          <cell r="G695">
            <v>0</v>
          </cell>
          <cell r="H695">
            <v>0</v>
          </cell>
          <cell r="I695">
            <v>0</v>
          </cell>
        </row>
        <row r="696">
          <cell r="A696">
            <v>693</v>
          </cell>
          <cell r="B696">
            <v>84070114</v>
          </cell>
          <cell r="C696">
            <v>14375.77</v>
          </cell>
          <cell r="D696" t="str">
            <v>PRV Aerospace LLC</v>
          </cell>
          <cell r="E696">
            <v>427</v>
          </cell>
          <cell r="F696" t="str">
            <v>PRV Aerospace LLC</v>
          </cell>
          <cell r="G696">
            <v>3064406.5100000002</v>
          </cell>
          <cell r="H696">
            <v>0</v>
          </cell>
          <cell r="I696">
            <v>0</v>
          </cell>
        </row>
        <row r="697">
          <cell r="A697">
            <v>694</v>
          </cell>
          <cell r="B697">
            <v>84070095</v>
          </cell>
          <cell r="C697">
            <v>5265401.6399999997</v>
          </cell>
          <cell r="D697" t="str">
            <v>Q9 Networks Inc</v>
          </cell>
          <cell r="E697">
            <v>826</v>
          </cell>
          <cell r="F697">
            <v>0</v>
          </cell>
          <cell r="G697">
            <v>0</v>
          </cell>
          <cell r="H697">
            <v>0</v>
          </cell>
          <cell r="I697">
            <v>0</v>
          </cell>
        </row>
        <row r="698">
          <cell r="A698">
            <v>695</v>
          </cell>
          <cell r="B698">
            <v>84070094</v>
          </cell>
          <cell r="C698">
            <v>5068119.1500000004</v>
          </cell>
          <cell r="D698" t="str">
            <v>Q9 Networks Inc</v>
          </cell>
          <cell r="E698">
            <v>339</v>
          </cell>
          <cell r="F698" t="str">
            <v>Q9 Networks Inc</v>
          </cell>
          <cell r="G698">
            <v>10333520.789999999</v>
          </cell>
          <cell r="H698">
            <v>0</v>
          </cell>
          <cell r="I698">
            <v>0</v>
          </cell>
        </row>
        <row r="699">
          <cell r="A699">
            <v>696</v>
          </cell>
          <cell r="B699">
            <v>84070259</v>
          </cell>
          <cell r="C699">
            <v>380709.21</v>
          </cell>
          <cell r="D699" t="str">
            <v>Quadion LLc</v>
          </cell>
          <cell r="E699">
            <v>827</v>
          </cell>
          <cell r="F699">
            <v>0</v>
          </cell>
          <cell r="G699">
            <v>0</v>
          </cell>
          <cell r="H699">
            <v>0</v>
          </cell>
          <cell r="I699">
            <v>0</v>
          </cell>
        </row>
        <row r="700">
          <cell r="A700">
            <v>697</v>
          </cell>
          <cell r="B700">
            <v>84069325</v>
          </cell>
          <cell r="C700">
            <v>18314001.609999999</v>
          </cell>
          <cell r="D700" t="str">
            <v>Quadion LLc</v>
          </cell>
          <cell r="E700">
            <v>213</v>
          </cell>
          <cell r="F700" t="str">
            <v>Quadion LLc</v>
          </cell>
          <cell r="G700">
            <v>18694710.82</v>
          </cell>
          <cell r="H700">
            <v>0</v>
          </cell>
          <cell r="I700">
            <v>0</v>
          </cell>
        </row>
        <row r="701">
          <cell r="A701">
            <v>698</v>
          </cell>
          <cell r="B701">
            <v>84069991</v>
          </cell>
          <cell r="C701">
            <v>7687500</v>
          </cell>
          <cell r="D701" t="str">
            <v>Qualitor Acquisition Inc</v>
          </cell>
          <cell r="E701">
            <v>828</v>
          </cell>
          <cell r="F701">
            <v>0</v>
          </cell>
          <cell r="G701">
            <v>0</v>
          </cell>
          <cell r="H701">
            <v>0</v>
          </cell>
          <cell r="I701">
            <v>0</v>
          </cell>
        </row>
        <row r="702">
          <cell r="A702">
            <v>699</v>
          </cell>
          <cell r="B702">
            <v>84069992</v>
          </cell>
          <cell r="C702">
            <v>5068723.21</v>
          </cell>
          <cell r="D702" t="str">
            <v>Qualitor Acquisition Inc</v>
          </cell>
          <cell r="E702">
            <v>304</v>
          </cell>
          <cell r="F702" t="str">
            <v>Qualitor Acquisition Inc</v>
          </cell>
          <cell r="G702">
            <v>12756223.210000001</v>
          </cell>
          <cell r="H702">
            <v>0</v>
          </cell>
          <cell r="I702">
            <v>0</v>
          </cell>
        </row>
        <row r="703">
          <cell r="A703">
            <v>700</v>
          </cell>
          <cell r="B703">
            <v>84069994</v>
          </cell>
          <cell r="C703">
            <v>9259159.4800000004</v>
          </cell>
          <cell r="D703" t="str">
            <v>Questex  LLC</v>
          </cell>
          <cell r="E703">
            <v>365</v>
          </cell>
          <cell r="F703" t="str">
            <v>Questex  LLC</v>
          </cell>
          <cell r="G703">
            <v>9259159.4800000004</v>
          </cell>
          <cell r="H703">
            <v>0</v>
          </cell>
          <cell r="I703">
            <v>0</v>
          </cell>
        </row>
        <row r="704">
          <cell r="A704">
            <v>701</v>
          </cell>
          <cell r="B704">
            <v>84069343</v>
          </cell>
          <cell r="C704">
            <v>16006097.550000001</v>
          </cell>
          <cell r="D704" t="str">
            <v>Quikrete Holdings Inc</v>
          </cell>
          <cell r="E704">
            <v>829</v>
          </cell>
          <cell r="F704">
            <v>0</v>
          </cell>
          <cell r="G704">
            <v>0</v>
          </cell>
          <cell r="H704">
            <v>0</v>
          </cell>
          <cell r="I704">
            <v>0</v>
          </cell>
        </row>
        <row r="705">
          <cell r="A705">
            <v>702</v>
          </cell>
          <cell r="B705">
            <v>84069344</v>
          </cell>
          <cell r="C705">
            <v>537449.18999999994</v>
          </cell>
          <cell r="D705" t="str">
            <v>Quikrete Holdings Inc</v>
          </cell>
          <cell r="E705">
            <v>253</v>
          </cell>
          <cell r="F705" t="str">
            <v>Quikrete Holdings Inc</v>
          </cell>
          <cell r="G705">
            <v>16543546.74</v>
          </cell>
          <cell r="H705">
            <v>0</v>
          </cell>
          <cell r="I705">
            <v>0</v>
          </cell>
        </row>
        <row r="706">
          <cell r="A706">
            <v>703</v>
          </cell>
          <cell r="B706">
            <v>84069453</v>
          </cell>
          <cell r="C706">
            <v>24030608.449999999</v>
          </cell>
          <cell r="D706" t="str">
            <v>Randall-Reilly LLC</v>
          </cell>
          <cell r="E706">
            <v>131</v>
          </cell>
          <cell r="F706" t="str">
            <v>Randall-Reilly LLC</v>
          </cell>
          <cell r="G706">
            <v>24030608.449999999</v>
          </cell>
          <cell r="H706">
            <v>0</v>
          </cell>
          <cell r="I706">
            <v>0</v>
          </cell>
        </row>
        <row r="707">
          <cell r="A707">
            <v>704</v>
          </cell>
          <cell r="B707">
            <v>84069347</v>
          </cell>
          <cell r="C707">
            <v>4520354.12</v>
          </cell>
          <cell r="D707" t="str">
            <v>RAPC Holding Company</v>
          </cell>
          <cell r="E707">
            <v>830</v>
          </cell>
          <cell r="F707">
            <v>0</v>
          </cell>
          <cell r="G707">
            <v>0</v>
          </cell>
          <cell r="H707">
            <v>0</v>
          </cell>
          <cell r="I707">
            <v>0</v>
          </cell>
        </row>
        <row r="708">
          <cell r="A708">
            <v>705</v>
          </cell>
          <cell r="B708">
            <v>84069348</v>
          </cell>
          <cell r="C708">
            <v>193829.03</v>
          </cell>
          <cell r="D708" t="str">
            <v>RAPC Holding Company</v>
          </cell>
          <cell r="E708">
            <v>831</v>
          </cell>
          <cell r="F708">
            <v>0</v>
          </cell>
          <cell r="G708">
            <v>0</v>
          </cell>
          <cell r="H708">
            <v>0</v>
          </cell>
          <cell r="I708">
            <v>0</v>
          </cell>
        </row>
        <row r="709">
          <cell r="A709">
            <v>706</v>
          </cell>
          <cell r="B709">
            <v>84069349</v>
          </cell>
          <cell r="C709">
            <v>15927300.289999999</v>
          </cell>
          <cell r="D709" t="str">
            <v>RAPC Holding Company</v>
          </cell>
          <cell r="E709">
            <v>832</v>
          </cell>
          <cell r="F709">
            <v>0</v>
          </cell>
          <cell r="G709">
            <v>0</v>
          </cell>
          <cell r="H709">
            <v>0</v>
          </cell>
          <cell r="I709">
            <v>0</v>
          </cell>
        </row>
        <row r="710">
          <cell r="A710">
            <v>707</v>
          </cell>
          <cell r="B710">
            <v>84069346</v>
          </cell>
          <cell r="C710">
            <v>121172.23</v>
          </cell>
          <cell r="D710" t="str">
            <v>RAPC Holding Company</v>
          </cell>
          <cell r="E710">
            <v>169</v>
          </cell>
          <cell r="F710" t="str">
            <v>RAPC Holding Company</v>
          </cell>
          <cell r="G710">
            <v>20762655.669999998</v>
          </cell>
          <cell r="H710">
            <v>0</v>
          </cell>
          <cell r="I710">
            <v>0</v>
          </cell>
        </row>
        <row r="711">
          <cell r="A711">
            <v>708</v>
          </cell>
          <cell r="B711">
            <v>84069354</v>
          </cell>
          <cell r="C711">
            <v>19750000</v>
          </cell>
          <cell r="D711" t="str">
            <v>Raycom TV Broadcasting LLC</v>
          </cell>
          <cell r="E711">
            <v>183</v>
          </cell>
          <cell r="F711" t="str">
            <v>Raycom TV Broadcasting LLC</v>
          </cell>
          <cell r="G711">
            <v>19750000</v>
          </cell>
          <cell r="H711">
            <v>0</v>
          </cell>
          <cell r="I711">
            <v>0</v>
          </cell>
        </row>
        <row r="712">
          <cell r="A712">
            <v>709</v>
          </cell>
          <cell r="B712">
            <v>84070162</v>
          </cell>
          <cell r="C712">
            <v>15075851.380000001</v>
          </cell>
          <cell r="D712" t="str">
            <v>Recochem Inc</v>
          </cell>
          <cell r="E712">
            <v>271</v>
          </cell>
          <cell r="F712" t="str">
            <v>Recochem Inc</v>
          </cell>
          <cell r="G712">
            <v>15075851.380000001</v>
          </cell>
          <cell r="H712">
            <v>0</v>
          </cell>
          <cell r="I712">
            <v>0</v>
          </cell>
        </row>
        <row r="713">
          <cell r="A713">
            <v>710</v>
          </cell>
          <cell r="B713">
            <v>84069362</v>
          </cell>
          <cell r="C713">
            <v>9776250</v>
          </cell>
          <cell r="D713" t="str">
            <v>Red Lobster Management LLC</v>
          </cell>
          <cell r="E713">
            <v>351</v>
          </cell>
          <cell r="F713" t="str">
            <v>Red Lobster Management LLC</v>
          </cell>
          <cell r="G713">
            <v>9776250</v>
          </cell>
          <cell r="H713">
            <v>0</v>
          </cell>
          <cell r="I713">
            <v>0</v>
          </cell>
        </row>
        <row r="714">
          <cell r="A714">
            <v>711</v>
          </cell>
          <cell r="B714">
            <v>84069367</v>
          </cell>
          <cell r="C714">
            <v>12298678.09</v>
          </cell>
          <cell r="D714" t="str">
            <v>Regal Cinemas Corporation</v>
          </cell>
          <cell r="E714">
            <v>833</v>
          </cell>
          <cell r="F714">
            <v>0</v>
          </cell>
          <cell r="G714">
            <v>0</v>
          </cell>
          <cell r="H714">
            <v>0</v>
          </cell>
          <cell r="I714">
            <v>0</v>
          </cell>
        </row>
        <row r="715">
          <cell r="A715">
            <v>712</v>
          </cell>
          <cell r="B715">
            <v>84069368</v>
          </cell>
          <cell r="C715">
            <v>7045862.6600000001</v>
          </cell>
          <cell r="D715" t="str">
            <v>Regal Cinemas Corporation</v>
          </cell>
          <cell r="E715">
            <v>205</v>
          </cell>
          <cell r="F715" t="str">
            <v>Regal Cinemas Corporation</v>
          </cell>
          <cell r="G715">
            <v>19344540.75</v>
          </cell>
          <cell r="H715">
            <v>0</v>
          </cell>
          <cell r="I715">
            <v>0</v>
          </cell>
        </row>
        <row r="716">
          <cell r="A716">
            <v>713</v>
          </cell>
          <cell r="B716">
            <v>84070096</v>
          </cell>
          <cell r="C716">
            <v>18224708.510000002</v>
          </cell>
          <cell r="D716" t="str">
            <v>Reliable Parts Holding LLC</v>
          </cell>
          <cell r="E716">
            <v>220</v>
          </cell>
          <cell r="F716" t="str">
            <v>Reliable Parts Holding LLC</v>
          </cell>
          <cell r="G716">
            <v>18224708.510000002</v>
          </cell>
          <cell r="H716">
            <v>0</v>
          </cell>
          <cell r="I716">
            <v>0</v>
          </cell>
        </row>
        <row r="717">
          <cell r="A717">
            <v>714</v>
          </cell>
          <cell r="B717">
            <v>84070047</v>
          </cell>
          <cell r="C717">
            <v>7048706.9400000004</v>
          </cell>
          <cell r="D717" t="str">
            <v>Reliable Parts U.S. Holdings LLC</v>
          </cell>
          <cell r="E717">
            <v>392</v>
          </cell>
          <cell r="F717" t="str">
            <v>Reliable Parts U.S. Holdings LLC</v>
          </cell>
          <cell r="G717">
            <v>7048706.9400000004</v>
          </cell>
          <cell r="H717">
            <v>0</v>
          </cell>
          <cell r="I717">
            <v>0</v>
          </cell>
        </row>
        <row r="718">
          <cell r="A718">
            <v>715</v>
          </cell>
          <cell r="B718">
            <v>84069997</v>
          </cell>
          <cell r="C718">
            <v>21361.07</v>
          </cell>
          <cell r="D718" t="str">
            <v>Renew Life Formulas Inc</v>
          </cell>
          <cell r="E718">
            <v>834</v>
          </cell>
          <cell r="F718">
            <v>0</v>
          </cell>
          <cell r="G718">
            <v>0</v>
          </cell>
          <cell r="H718">
            <v>0</v>
          </cell>
          <cell r="I718">
            <v>0</v>
          </cell>
        </row>
        <row r="719">
          <cell r="A719">
            <v>716</v>
          </cell>
          <cell r="B719">
            <v>84069999</v>
          </cell>
          <cell r="C719">
            <v>6562.83</v>
          </cell>
          <cell r="D719" t="str">
            <v>Renew Life Formulas Inc</v>
          </cell>
          <cell r="E719">
            <v>835</v>
          </cell>
          <cell r="F719">
            <v>0</v>
          </cell>
          <cell r="G719">
            <v>0</v>
          </cell>
          <cell r="H719">
            <v>0</v>
          </cell>
          <cell r="I719">
            <v>0</v>
          </cell>
        </row>
        <row r="720">
          <cell r="A720">
            <v>717</v>
          </cell>
          <cell r="B720">
            <v>84069998</v>
          </cell>
          <cell r="C720">
            <v>18416759.390000001</v>
          </cell>
          <cell r="D720" t="str">
            <v>Renew Life Formulas Inc</v>
          </cell>
          <cell r="E720">
            <v>836</v>
          </cell>
          <cell r="F720">
            <v>0</v>
          </cell>
          <cell r="G720">
            <v>0</v>
          </cell>
          <cell r="H720">
            <v>0</v>
          </cell>
          <cell r="I720">
            <v>0</v>
          </cell>
        </row>
        <row r="721">
          <cell r="A721">
            <v>718</v>
          </cell>
          <cell r="B721">
            <v>84070000</v>
          </cell>
          <cell r="C721">
            <v>5658240.6100000003</v>
          </cell>
          <cell r="D721" t="str">
            <v>Renew Life Formulas Inc</v>
          </cell>
          <cell r="E721">
            <v>130</v>
          </cell>
          <cell r="F721" t="str">
            <v>Renew Life Formulas Inc</v>
          </cell>
          <cell r="G721">
            <v>24102923.899999999</v>
          </cell>
          <cell r="H721">
            <v>0</v>
          </cell>
          <cell r="I721">
            <v>0</v>
          </cell>
        </row>
        <row r="722">
          <cell r="A722">
            <v>719</v>
          </cell>
          <cell r="B722">
            <v>84070003</v>
          </cell>
          <cell r="C722">
            <v>96363.64</v>
          </cell>
          <cell r="D722" t="str">
            <v>Renfro Corporation</v>
          </cell>
          <cell r="E722">
            <v>837</v>
          </cell>
          <cell r="F722">
            <v>0</v>
          </cell>
          <cell r="G722">
            <v>0</v>
          </cell>
          <cell r="H722">
            <v>0</v>
          </cell>
          <cell r="I722">
            <v>0</v>
          </cell>
        </row>
        <row r="723">
          <cell r="A723">
            <v>720</v>
          </cell>
          <cell r="B723">
            <v>84070005</v>
          </cell>
          <cell r="C723">
            <v>241029.84</v>
          </cell>
          <cell r="D723" t="str">
            <v>Renfro Corporation</v>
          </cell>
          <cell r="E723">
            <v>838</v>
          </cell>
          <cell r="F723">
            <v>0</v>
          </cell>
          <cell r="G723">
            <v>0</v>
          </cell>
          <cell r="H723">
            <v>0</v>
          </cell>
          <cell r="I723">
            <v>0</v>
          </cell>
        </row>
        <row r="724">
          <cell r="A724">
            <v>721</v>
          </cell>
          <cell r="B724">
            <v>84070002</v>
          </cell>
          <cell r="C724">
            <v>1545454.54</v>
          </cell>
          <cell r="D724" t="str">
            <v>Renfro Corporation</v>
          </cell>
          <cell r="E724">
            <v>839</v>
          </cell>
          <cell r="F724">
            <v>0</v>
          </cell>
          <cell r="G724">
            <v>0</v>
          </cell>
          <cell r="H724">
            <v>0</v>
          </cell>
          <cell r="I724">
            <v>0</v>
          </cell>
        </row>
        <row r="725">
          <cell r="A725">
            <v>722</v>
          </cell>
          <cell r="B725">
            <v>84070004</v>
          </cell>
          <cell r="C725">
            <v>3865573.02</v>
          </cell>
          <cell r="D725" t="str">
            <v>Renfro Corporation</v>
          </cell>
          <cell r="E725">
            <v>406</v>
          </cell>
          <cell r="F725" t="str">
            <v>Renfro Corporation</v>
          </cell>
          <cell r="G725">
            <v>5748421.04</v>
          </cell>
          <cell r="H725">
            <v>0</v>
          </cell>
          <cell r="I725">
            <v>0</v>
          </cell>
        </row>
        <row r="726">
          <cell r="A726">
            <v>723</v>
          </cell>
          <cell r="B726">
            <v>84070267</v>
          </cell>
          <cell r="C726">
            <v>5746299.6500000004</v>
          </cell>
          <cell r="D726" t="str">
            <v>Research Now Group Inc</v>
          </cell>
          <cell r="E726">
            <v>840</v>
          </cell>
          <cell r="F726">
            <v>0</v>
          </cell>
          <cell r="G726">
            <v>0</v>
          </cell>
          <cell r="H726">
            <v>0</v>
          </cell>
          <cell r="I726">
            <v>0</v>
          </cell>
        </row>
        <row r="727">
          <cell r="A727">
            <v>724</v>
          </cell>
          <cell r="B727">
            <v>84069831</v>
          </cell>
          <cell r="C727">
            <v>8623360.6600000001</v>
          </cell>
          <cell r="D727" t="str">
            <v>Research Now Group Inc</v>
          </cell>
          <cell r="E727">
            <v>283</v>
          </cell>
          <cell r="F727" t="str">
            <v>Research Now Group Inc</v>
          </cell>
          <cell r="G727">
            <v>14369660.310000001</v>
          </cell>
          <cell r="H727">
            <v>0</v>
          </cell>
          <cell r="I727">
            <v>0</v>
          </cell>
        </row>
        <row r="728">
          <cell r="A728">
            <v>725</v>
          </cell>
          <cell r="B728">
            <v>84069388</v>
          </cell>
          <cell r="C728">
            <v>3782204.99</v>
          </cell>
          <cell r="D728" t="str">
            <v>Reynolds Group Holdings Inc.</v>
          </cell>
          <cell r="E728">
            <v>841</v>
          </cell>
          <cell r="F728">
            <v>0</v>
          </cell>
          <cell r="G728">
            <v>0</v>
          </cell>
          <cell r="H728">
            <v>0</v>
          </cell>
          <cell r="I728">
            <v>0</v>
          </cell>
        </row>
        <row r="729">
          <cell r="A729">
            <v>726</v>
          </cell>
          <cell r="B729">
            <v>84069389</v>
          </cell>
          <cell r="C729">
            <v>7217567.8099999996</v>
          </cell>
          <cell r="D729" t="str">
            <v>Reynolds Group Holdings Inc.</v>
          </cell>
          <cell r="E729">
            <v>842</v>
          </cell>
          <cell r="F729">
            <v>0</v>
          </cell>
          <cell r="G729">
            <v>0</v>
          </cell>
          <cell r="H729">
            <v>0</v>
          </cell>
          <cell r="I729">
            <v>0</v>
          </cell>
        </row>
        <row r="730">
          <cell r="A730">
            <v>727</v>
          </cell>
          <cell r="B730">
            <v>84069390</v>
          </cell>
          <cell r="C730">
            <v>6195185.9100000001</v>
          </cell>
          <cell r="D730" t="str">
            <v>Reynolds Group Holdings Inc.</v>
          </cell>
          <cell r="E730">
            <v>242</v>
          </cell>
          <cell r="F730" t="str">
            <v>Reynolds Group Holdings Inc.</v>
          </cell>
          <cell r="G730">
            <v>17194958.710000001</v>
          </cell>
          <cell r="H730">
            <v>0</v>
          </cell>
          <cell r="I730">
            <v>0</v>
          </cell>
        </row>
        <row r="731">
          <cell r="A731">
            <v>728</v>
          </cell>
          <cell r="B731">
            <v>84069392</v>
          </cell>
          <cell r="C731">
            <v>18755532.010000002</v>
          </cell>
          <cell r="D731" t="str">
            <v>RGIS Services LLC</v>
          </cell>
          <cell r="E731">
            <v>212</v>
          </cell>
          <cell r="F731" t="str">
            <v>RGIS Services LLC</v>
          </cell>
          <cell r="G731">
            <v>18755532.010000002</v>
          </cell>
          <cell r="H731">
            <v>0</v>
          </cell>
          <cell r="I731">
            <v>0</v>
          </cell>
        </row>
        <row r="732">
          <cell r="A732">
            <v>729</v>
          </cell>
          <cell r="B732">
            <v>84069944</v>
          </cell>
          <cell r="C732">
            <v>14681330.5</v>
          </cell>
          <cell r="D732" t="str">
            <v>RH Donnelley Inc.</v>
          </cell>
          <cell r="E732">
            <v>843</v>
          </cell>
          <cell r="F732">
            <v>0</v>
          </cell>
          <cell r="G732">
            <v>0</v>
          </cell>
          <cell r="H732">
            <v>0</v>
          </cell>
          <cell r="I732">
            <v>0</v>
          </cell>
        </row>
        <row r="733">
          <cell r="A733">
            <v>730</v>
          </cell>
          <cell r="B733">
            <v>84069945</v>
          </cell>
          <cell r="C733">
            <v>23294153.27</v>
          </cell>
          <cell r="D733" t="str">
            <v>RH Donnelley Inc.</v>
          </cell>
          <cell r="E733">
            <v>31</v>
          </cell>
          <cell r="F733" t="str">
            <v>RH Donnelley Inc.</v>
          </cell>
          <cell r="G733">
            <v>37975483.769999996</v>
          </cell>
          <cell r="H733">
            <v>0</v>
          </cell>
          <cell r="I733">
            <v>0</v>
          </cell>
        </row>
        <row r="734">
          <cell r="A734">
            <v>731</v>
          </cell>
          <cell r="B734">
            <v>84070006</v>
          </cell>
          <cell r="C734">
            <v>11227755.189999999</v>
          </cell>
          <cell r="D734" t="str">
            <v>Richelieu Foods Inc</v>
          </cell>
          <cell r="E734">
            <v>326</v>
          </cell>
          <cell r="F734" t="str">
            <v>Richelieu Foods Inc</v>
          </cell>
          <cell r="G734">
            <v>11227755.189999999</v>
          </cell>
          <cell r="H734">
            <v>0</v>
          </cell>
          <cell r="I734">
            <v>0</v>
          </cell>
        </row>
        <row r="735">
          <cell r="A735">
            <v>732</v>
          </cell>
          <cell r="B735">
            <v>84069461</v>
          </cell>
          <cell r="C735">
            <v>11775000</v>
          </cell>
          <cell r="D735" t="str">
            <v>Ring &amp; Pinion Service Inc</v>
          </cell>
          <cell r="E735">
            <v>317</v>
          </cell>
          <cell r="F735" t="str">
            <v>Ring &amp; Pinion Service Inc</v>
          </cell>
          <cell r="G735">
            <v>11775000</v>
          </cell>
          <cell r="H735">
            <v>0</v>
          </cell>
          <cell r="I735">
            <v>0</v>
          </cell>
        </row>
        <row r="736">
          <cell r="A736">
            <v>733</v>
          </cell>
          <cell r="B736">
            <v>84069411</v>
          </cell>
          <cell r="C736">
            <v>9509174.1099999994</v>
          </cell>
          <cell r="D736" t="str">
            <v>Rocket Software Inc</v>
          </cell>
          <cell r="E736">
            <v>363</v>
          </cell>
          <cell r="F736" t="str">
            <v>Rocket Software Inc</v>
          </cell>
          <cell r="G736">
            <v>9509174.1099999994</v>
          </cell>
          <cell r="H736">
            <v>0</v>
          </cell>
          <cell r="I736">
            <v>0</v>
          </cell>
        </row>
        <row r="737">
          <cell r="A737">
            <v>734</v>
          </cell>
          <cell r="B737">
            <v>84069996</v>
          </cell>
          <cell r="C737">
            <v>30653638.899999999</v>
          </cell>
          <cell r="D737" t="str">
            <v>Roland Foods Corporation</v>
          </cell>
          <cell r="E737">
            <v>67</v>
          </cell>
          <cell r="F737" t="str">
            <v>Roland Foods Corporation</v>
          </cell>
          <cell r="G737">
            <v>30653638.899999999</v>
          </cell>
          <cell r="H737">
            <v>0</v>
          </cell>
          <cell r="I737">
            <v>0</v>
          </cell>
        </row>
        <row r="738">
          <cell r="A738">
            <v>735</v>
          </cell>
          <cell r="B738">
            <v>84069416</v>
          </cell>
          <cell r="C738">
            <v>18786466.690000001</v>
          </cell>
          <cell r="D738" t="str">
            <v>Ross Education Holdings LLC</v>
          </cell>
          <cell r="E738">
            <v>211</v>
          </cell>
          <cell r="F738" t="str">
            <v>Ross Education Holdings LLC</v>
          </cell>
          <cell r="G738">
            <v>18786466.690000001</v>
          </cell>
          <cell r="H738">
            <v>0</v>
          </cell>
          <cell r="I738">
            <v>0</v>
          </cell>
        </row>
        <row r="739">
          <cell r="A739">
            <v>736</v>
          </cell>
          <cell r="B739">
            <v>84069423</v>
          </cell>
          <cell r="C739">
            <v>1025000</v>
          </cell>
          <cell r="D739" t="str">
            <v>Roto Holdings Inc</v>
          </cell>
          <cell r="E739">
            <v>844</v>
          </cell>
          <cell r="F739">
            <v>0</v>
          </cell>
          <cell r="G739">
            <v>0</v>
          </cell>
          <cell r="H739">
            <v>0</v>
          </cell>
          <cell r="I739">
            <v>0</v>
          </cell>
        </row>
        <row r="740">
          <cell r="A740">
            <v>737</v>
          </cell>
          <cell r="B740">
            <v>84069421</v>
          </cell>
          <cell r="C740">
            <v>10000000</v>
          </cell>
          <cell r="D740" t="str">
            <v>Roto Holdings Inc</v>
          </cell>
          <cell r="E740">
            <v>845</v>
          </cell>
          <cell r="F740">
            <v>0</v>
          </cell>
          <cell r="G740">
            <v>0</v>
          </cell>
          <cell r="H740">
            <v>0</v>
          </cell>
          <cell r="I740">
            <v>0</v>
          </cell>
        </row>
        <row r="741">
          <cell r="A741">
            <v>738</v>
          </cell>
          <cell r="B741">
            <v>84069422</v>
          </cell>
          <cell r="C741">
            <v>11250000</v>
          </cell>
          <cell r="D741" t="str">
            <v>Roto Holdings Inc</v>
          </cell>
          <cell r="E741">
            <v>146</v>
          </cell>
          <cell r="F741" t="str">
            <v>Roto Holdings Inc</v>
          </cell>
          <cell r="G741">
            <v>22275000</v>
          </cell>
          <cell r="H741">
            <v>0</v>
          </cell>
          <cell r="I741">
            <v>0</v>
          </cell>
        </row>
        <row r="742">
          <cell r="A742">
            <v>739</v>
          </cell>
          <cell r="B742">
            <v>84069431</v>
          </cell>
          <cell r="C742">
            <v>20314417.289999999</v>
          </cell>
          <cell r="D742" t="str">
            <v>Rough Country LLC</v>
          </cell>
          <cell r="E742">
            <v>846</v>
          </cell>
          <cell r="F742">
            <v>0</v>
          </cell>
          <cell r="G742">
            <v>0</v>
          </cell>
          <cell r="H742">
            <v>0</v>
          </cell>
          <cell r="I742">
            <v>0</v>
          </cell>
        </row>
        <row r="743">
          <cell r="A743">
            <v>740</v>
          </cell>
          <cell r="B743">
            <v>84069427</v>
          </cell>
          <cell r="C743">
            <v>2974613.41</v>
          </cell>
          <cell r="D743" t="str">
            <v>Rough Country LLC</v>
          </cell>
          <cell r="E743">
            <v>847</v>
          </cell>
          <cell r="F743">
            <v>0</v>
          </cell>
          <cell r="G743">
            <v>0</v>
          </cell>
          <cell r="H743">
            <v>0</v>
          </cell>
          <cell r="I743">
            <v>0</v>
          </cell>
        </row>
        <row r="744">
          <cell r="A744">
            <v>741</v>
          </cell>
          <cell r="B744">
            <v>84069873</v>
          </cell>
          <cell r="C744">
            <v>2961445.75</v>
          </cell>
          <cell r="D744" t="str">
            <v>Rough Country LLC</v>
          </cell>
          <cell r="E744">
            <v>107</v>
          </cell>
          <cell r="F744" t="str">
            <v>Rough Country LLC</v>
          </cell>
          <cell r="G744">
            <v>26250476.449999999</v>
          </cell>
          <cell r="H744">
            <v>0</v>
          </cell>
          <cell r="I744">
            <v>0</v>
          </cell>
        </row>
        <row r="745">
          <cell r="A745">
            <v>742</v>
          </cell>
          <cell r="B745">
            <v>84069438</v>
          </cell>
          <cell r="C745">
            <v>159733.46</v>
          </cell>
          <cell r="D745" t="str">
            <v>Rovi Solutions Corporation</v>
          </cell>
          <cell r="E745">
            <v>848</v>
          </cell>
          <cell r="F745">
            <v>0</v>
          </cell>
          <cell r="G745">
            <v>0</v>
          </cell>
          <cell r="H745">
            <v>0</v>
          </cell>
          <cell r="I745">
            <v>0</v>
          </cell>
        </row>
        <row r="746">
          <cell r="A746">
            <v>743</v>
          </cell>
          <cell r="B746">
            <v>84069440</v>
          </cell>
          <cell r="C746">
            <v>14615266.539999999</v>
          </cell>
          <cell r="D746" t="str">
            <v>Rovi Solutions Corporation</v>
          </cell>
          <cell r="E746">
            <v>273</v>
          </cell>
          <cell r="F746" t="str">
            <v>Rovi Solutions Corporation</v>
          </cell>
          <cell r="G746">
            <v>14775000</v>
          </cell>
          <cell r="H746">
            <v>0</v>
          </cell>
          <cell r="I746">
            <v>0</v>
          </cell>
        </row>
        <row r="747">
          <cell r="A747">
            <v>744</v>
          </cell>
          <cell r="B747">
            <v>84069580</v>
          </cell>
          <cell r="C747">
            <v>2468750</v>
          </cell>
          <cell r="D747" t="str">
            <v>Rowmark LLC</v>
          </cell>
          <cell r="E747">
            <v>849</v>
          </cell>
          <cell r="F747">
            <v>0</v>
          </cell>
          <cell r="G747">
            <v>0</v>
          </cell>
          <cell r="H747">
            <v>0</v>
          </cell>
          <cell r="I747">
            <v>0</v>
          </cell>
        </row>
        <row r="748">
          <cell r="A748">
            <v>745</v>
          </cell>
          <cell r="B748">
            <v>84069932</v>
          </cell>
          <cell r="C748">
            <v>7500000</v>
          </cell>
          <cell r="D748" t="str">
            <v>Rowmark LLC</v>
          </cell>
          <cell r="E748">
            <v>850</v>
          </cell>
          <cell r="F748">
            <v>0</v>
          </cell>
          <cell r="G748">
            <v>0</v>
          </cell>
          <cell r="H748">
            <v>0</v>
          </cell>
          <cell r="I748">
            <v>0</v>
          </cell>
        </row>
        <row r="749">
          <cell r="A749">
            <v>746</v>
          </cell>
          <cell r="B749">
            <v>84069581</v>
          </cell>
          <cell r="C749">
            <v>13980468.75</v>
          </cell>
          <cell r="D749" t="str">
            <v>Rowmark LLC</v>
          </cell>
          <cell r="E749">
            <v>132</v>
          </cell>
          <cell r="F749" t="str">
            <v>Rowmark LLC</v>
          </cell>
          <cell r="G749">
            <v>23949218.75</v>
          </cell>
          <cell r="H749">
            <v>0</v>
          </cell>
          <cell r="I749">
            <v>0</v>
          </cell>
        </row>
        <row r="750">
          <cell r="A750">
            <v>747</v>
          </cell>
          <cell r="B750">
            <v>84070046</v>
          </cell>
          <cell r="C750">
            <v>6965000</v>
          </cell>
          <cell r="D750" t="str">
            <v>Royal Holdings Inc</v>
          </cell>
          <cell r="E750">
            <v>395</v>
          </cell>
          <cell r="F750" t="str">
            <v>Royal Holdings Inc</v>
          </cell>
          <cell r="G750">
            <v>6965000</v>
          </cell>
          <cell r="H750">
            <v>0</v>
          </cell>
          <cell r="I750">
            <v>0</v>
          </cell>
        </row>
        <row r="751">
          <cell r="A751">
            <v>748</v>
          </cell>
          <cell r="B751">
            <v>84069882</v>
          </cell>
          <cell r="C751">
            <v>31609756.100000001</v>
          </cell>
          <cell r="D751" t="str">
            <v>RSC Acquisition</v>
          </cell>
          <cell r="E751">
            <v>63</v>
          </cell>
          <cell r="F751" t="str">
            <v>RSC Acquisition</v>
          </cell>
          <cell r="G751">
            <v>31609756.100000001</v>
          </cell>
          <cell r="H751">
            <v>0</v>
          </cell>
          <cell r="I751">
            <v>0</v>
          </cell>
        </row>
        <row r="752">
          <cell r="A752">
            <v>749</v>
          </cell>
          <cell r="B752">
            <v>84069638</v>
          </cell>
          <cell r="C752">
            <v>9586881.0099999998</v>
          </cell>
          <cell r="D752" t="str">
            <v>Rubios Restaurants Inc</v>
          </cell>
          <cell r="E752">
            <v>360</v>
          </cell>
          <cell r="F752" t="str">
            <v>Rubios Restaurants Inc</v>
          </cell>
          <cell r="G752">
            <v>9586881.0099999998</v>
          </cell>
          <cell r="H752">
            <v>0</v>
          </cell>
          <cell r="I752">
            <v>0</v>
          </cell>
        </row>
        <row r="753">
          <cell r="A753">
            <v>750</v>
          </cell>
          <cell r="B753">
            <v>84070258</v>
          </cell>
          <cell r="C753">
            <v>28872371.620000001</v>
          </cell>
          <cell r="D753" t="str">
            <v>RuffaloCody LLC</v>
          </cell>
          <cell r="E753">
            <v>851</v>
          </cell>
          <cell r="F753">
            <v>0</v>
          </cell>
          <cell r="G753">
            <v>0</v>
          </cell>
          <cell r="H753">
            <v>0</v>
          </cell>
          <cell r="I753">
            <v>0</v>
          </cell>
        </row>
        <row r="754">
          <cell r="A754">
            <v>751</v>
          </cell>
          <cell r="B754">
            <v>84070257</v>
          </cell>
          <cell r="C754">
            <v>13277688.300000001</v>
          </cell>
          <cell r="D754" t="str">
            <v>RuffaloCody LLC</v>
          </cell>
          <cell r="E754">
            <v>852</v>
          </cell>
          <cell r="F754">
            <v>0</v>
          </cell>
          <cell r="G754">
            <v>0</v>
          </cell>
          <cell r="H754">
            <v>0</v>
          </cell>
          <cell r="I754">
            <v>0</v>
          </cell>
        </row>
        <row r="755">
          <cell r="A755">
            <v>752</v>
          </cell>
          <cell r="B755">
            <v>84069584</v>
          </cell>
          <cell r="C755">
            <v>18292.68</v>
          </cell>
          <cell r="D755" t="str">
            <v>RuffaloCody LLC</v>
          </cell>
          <cell r="E755">
            <v>853</v>
          </cell>
          <cell r="F755">
            <v>0</v>
          </cell>
          <cell r="G755">
            <v>0</v>
          </cell>
          <cell r="H755">
            <v>0</v>
          </cell>
          <cell r="I755">
            <v>0</v>
          </cell>
        </row>
        <row r="756">
          <cell r="A756">
            <v>753</v>
          </cell>
          <cell r="B756">
            <v>84069585</v>
          </cell>
          <cell r="C756">
            <v>5756130.9699999997</v>
          </cell>
          <cell r="D756" t="str">
            <v>RuffaloCody LLC</v>
          </cell>
          <cell r="E756">
            <v>854</v>
          </cell>
          <cell r="F756">
            <v>0</v>
          </cell>
          <cell r="G756">
            <v>0</v>
          </cell>
          <cell r="H756">
            <v>0</v>
          </cell>
          <cell r="I756">
            <v>0</v>
          </cell>
        </row>
        <row r="757">
          <cell r="A757">
            <v>754</v>
          </cell>
          <cell r="B757">
            <v>84069586</v>
          </cell>
          <cell r="C757">
            <v>338414.63</v>
          </cell>
          <cell r="D757" t="str">
            <v>RuffaloCody LLC</v>
          </cell>
          <cell r="E757">
            <v>855</v>
          </cell>
          <cell r="F757">
            <v>0</v>
          </cell>
          <cell r="G757">
            <v>0</v>
          </cell>
          <cell r="H757">
            <v>0</v>
          </cell>
          <cell r="I757">
            <v>0</v>
          </cell>
        </row>
        <row r="758">
          <cell r="A758">
            <v>755</v>
          </cell>
          <cell r="B758">
            <v>84069587</v>
          </cell>
          <cell r="C758">
            <v>329268.3</v>
          </cell>
          <cell r="D758" t="str">
            <v>RuffaloCody LLC</v>
          </cell>
          <cell r="E758">
            <v>856</v>
          </cell>
          <cell r="F758">
            <v>0</v>
          </cell>
          <cell r="G758">
            <v>0</v>
          </cell>
          <cell r="H758">
            <v>0</v>
          </cell>
          <cell r="I758">
            <v>0</v>
          </cell>
        </row>
        <row r="759">
          <cell r="A759">
            <v>756</v>
          </cell>
          <cell r="B759">
            <v>84069588</v>
          </cell>
          <cell r="C759">
            <v>801795.87</v>
          </cell>
          <cell r="D759" t="str">
            <v>RuffaloCody LLC</v>
          </cell>
          <cell r="E759">
            <v>9</v>
          </cell>
          <cell r="F759" t="str">
            <v>RuffaloCody LLC</v>
          </cell>
          <cell r="G759">
            <v>49393962.369999997</v>
          </cell>
          <cell r="H759">
            <v>0</v>
          </cell>
          <cell r="I759">
            <v>0</v>
          </cell>
        </row>
        <row r="760">
          <cell r="A760">
            <v>757</v>
          </cell>
          <cell r="B760">
            <v>84069890</v>
          </cell>
          <cell r="C760">
            <v>3885576.17</v>
          </cell>
          <cell r="D760" t="str">
            <v>Rutland Intermediate Holding Cp</v>
          </cell>
          <cell r="E760">
            <v>857</v>
          </cell>
          <cell r="F760">
            <v>0</v>
          </cell>
          <cell r="G760">
            <v>0</v>
          </cell>
          <cell r="H760">
            <v>0</v>
          </cell>
          <cell r="I760">
            <v>0</v>
          </cell>
        </row>
        <row r="761">
          <cell r="A761">
            <v>758</v>
          </cell>
          <cell r="B761">
            <v>84069642</v>
          </cell>
          <cell r="C761">
            <v>3415891.14</v>
          </cell>
          <cell r="D761" t="str">
            <v>Rutland Intermediate Holding Cp</v>
          </cell>
          <cell r="E761">
            <v>858</v>
          </cell>
          <cell r="F761">
            <v>0</v>
          </cell>
          <cell r="G761">
            <v>0</v>
          </cell>
          <cell r="H761">
            <v>0</v>
          </cell>
          <cell r="I761">
            <v>0</v>
          </cell>
        </row>
        <row r="762">
          <cell r="A762">
            <v>759</v>
          </cell>
          <cell r="B762">
            <v>84069641</v>
          </cell>
          <cell r="C762">
            <v>11909925.92</v>
          </cell>
          <cell r="D762" t="str">
            <v>Rutland Intermediate Holding Cp</v>
          </cell>
          <cell r="E762">
            <v>859</v>
          </cell>
          <cell r="F762">
            <v>0</v>
          </cell>
          <cell r="G762">
            <v>0</v>
          </cell>
          <cell r="H762">
            <v>0</v>
          </cell>
          <cell r="I762">
            <v>0</v>
          </cell>
        </row>
        <row r="763">
          <cell r="A763">
            <v>760</v>
          </cell>
          <cell r="B763">
            <v>84069891</v>
          </cell>
          <cell r="C763">
            <v>1114423.83</v>
          </cell>
          <cell r="D763" t="str">
            <v>Rutland Intermediate Holding Cp</v>
          </cell>
          <cell r="E763">
            <v>173</v>
          </cell>
          <cell r="F763" t="str">
            <v>Rutland Intermediate Holding Cp</v>
          </cell>
          <cell r="G763">
            <v>20325817.060000002</v>
          </cell>
          <cell r="H763">
            <v>0</v>
          </cell>
          <cell r="I763">
            <v>0</v>
          </cell>
        </row>
        <row r="764">
          <cell r="A764">
            <v>761</v>
          </cell>
          <cell r="B764">
            <v>84070225</v>
          </cell>
          <cell r="C764">
            <v>10767273.32</v>
          </cell>
          <cell r="D764" t="str">
            <v>Safe Fleet Acquisition Corp</v>
          </cell>
          <cell r="E764">
            <v>860</v>
          </cell>
          <cell r="F764">
            <v>0</v>
          </cell>
          <cell r="G764">
            <v>0</v>
          </cell>
          <cell r="H764">
            <v>0</v>
          </cell>
          <cell r="I764">
            <v>0</v>
          </cell>
        </row>
        <row r="765">
          <cell r="A765">
            <v>762</v>
          </cell>
          <cell r="B765">
            <v>84069647</v>
          </cell>
          <cell r="C765">
            <v>2266810.12</v>
          </cell>
          <cell r="D765" t="str">
            <v>Safe Fleet Acquisition Corp</v>
          </cell>
          <cell r="E765">
            <v>302</v>
          </cell>
          <cell r="F765" t="str">
            <v>Safe Fleet Acquisition Corp</v>
          </cell>
          <cell r="G765">
            <v>13034083.440000001</v>
          </cell>
          <cell r="H765">
            <v>0</v>
          </cell>
          <cell r="I765">
            <v>0</v>
          </cell>
        </row>
        <row r="766">
          <cell r="A766">
            <v>763</v>
          </cell>
          <cell r="B766">
            <v>84069829</v>
          </cell>
          <cell r="C766">
            <v>7764375</v>
          </cell>
          <cell r="D766" t="str">
            <v>Safety Technology Holdings Inc</v>
          </cell>
          <cell r="E766">
            <v>861</v>
          </cell>
          <cell r="F766">
            <v>0</v>
          </cell>
          <cell r="G766">
            <v>0</v>
          </cell>
          <cell r="H766">
            <v>0</v>
          </cell>
          <cell r="I766">
            <v>0</v>
          </cell>
        </row>
        <row r="767">
          <cell r="A767">
            <v>764</v>
          </cell>
          <cell r="B767">
            <v>84070008</v>
          </cell>
          <cell r="C767">
            <v>17469843.75</v>
          </cell>
          <cell r="D767" t="str">
            <v>Safety Technology Holdings Inc</v>
          </cell>
          <cell r="E767">
            <v>115</v>
          </cell>
          <cell r="F767" t="str">
            <v>Safety Technology Holdings Inc</v>
          </cell>
          <cell r="G767">
            <v>25234218.75</v>
          </cell>
          <cell r="H767">
            <v>0</v>
          </cell>
          <cell r="I767">
            <v>0</v>
          </cell>
        </row>
        <row r="768">
          <cell r="A768">
            <v>765</v>
          </cell>
          <cell r="B768">
            <v>84070010</v>
          </cell>
          <cell r="C768">
            <v>29205605.57</v>
          </cell>
          <cell r="D768" t="str">
            <v>Safeworks LLC</v>
          </cell>
          <cell r="E768">
            <v>862</v>
          </cell>
          <cell r="F768">
            <v>0</v>
          </cell>
          <cell r="G768">
            <v>0</v>
          </cell>
          <cell r="H768">
            <v>0</v>
          </cell>
          <cell r="I768">
            <v>0</v>
          </cell>
        </row>
        <row r="769">
          <cell r="A769">
            <v>766</v>
          </cell>
          <cell r="B769">
            <v>84070009</v>
          </cell>
          <cell r="C769">
            <v>508177.55</v>
          </cell>
          <cell r="D769" t="str">
            <v>Safeworks LLC</v>
          </cell>
          <cell r="E769">
            <v>76</v>
          </cell>
          <cell r="F769" t="str">
            <v>Safeworks LLC</v>
          </cell>
          <cell r="G769">
            <v>29713783.120000001</v>
          </cell>
          <cell r="H769">
            <v>0</v>
          </cell>
          <cell r="I769">
            <v>0</v>
          </cell>
        </row>
        <row r="770">
          <cell r="A770">
            <v>767</v>
          </cell>
          <cell r="B770">
            <v>84069651</v>
          </cell>
          <cell r="C770">
            <v>8751022.1400000006</v>
          </cell>
          <cell r="D770" t="str">
            <v>Sam Holding Company II Inc</v>
          </cell>
          <cell r="E770">
            <v>372</v>
          </cell>
          <cell r="F770" t="str">
            <v>Sam Holding Company II Inc</v>
          </cell>
          <cell r="G770">
            <v>8751022.1400000006</v>
          </cell>
          <cell r="H770">
            <v>0</v>
          </cell>
          <cell r="I770">
            <v>0</v>
          </cell>
        </row>
        <row r="771">
          <cell r="A771">
            <v>768</v>
          </cell>
          <cell r="B771">
            <v>84070011</v>
          </cell>
          <cell r="C771">
            <v>16249999.99</v>
          </cell>
          <cell r="D771" t="str">
            <v>Saxton Group LLC The</v>
          </cell>
          <cell r="E771">
            <v>258</v>
          </cell>
          <cell r="F771" t="str">
            <v>Saxton Group LLC The</v>
          </cell>
          <cell r="G771">
            <v>16249999.99</v>
          </cell>
          <cell r="H771">
            <v>0</v>
          </cell>
          <cell r="I771">
            <v>0</v>
          </cell>
        </row>
        <row r="772">
          <cell r="A772">
            <v>769</v>
          </cell>
          <cell r="B772">
            <v>84070083</v>
          </cell>
          <cell r="C772">
            <v>5639210.5300000003</v>
          </cell>
          <cell r="D772" t="str">
            <v>Science Applications International Corp</v>
          </cell>
          <cell r="E772">
            <v>408</v>
          </cell>
          <cell r="F772" t="str">
            <v>Science Applications International Corp</v>
          </cell>
          <cell r="G772">
            <v>5639210.5300000003</v>
          </cell>
          <cell r="H772">
            <v>0</v>
          </cell>
          <cell r="I772">
            <v>0</v>
          </cell>
        </row>
        <row r="773">
          <cell r="A773">
            <v>770</v>
          </cell>
          <cell r="B773">
            <v>84069655</v>
          </cell>
          <cell r="C773">
            <v>14700000</v>
          </cell>
          <cell r="D773" t="str">
            <v>Scientific Games International Inc</v>
          </cell>
          <cell r="E773">
            <v>274</v>
          </cell>
          <cell r="F773" t="str">
            <v>Scientific Games International Inc</v>
          </cell>
          <cell r="G773">
            <v>14700000</v>
          </cell>
          <cell r="H773">
            <v>0</v>
          </cell>
          <cell r="I773">
            <v>0</v>
          </cell>
        </row>
        <row r="774">
          <cell r="A774">
            <v>771</v>
          </cell>
          <cell r="B774">
            <v>84069658</v>
          </cell>
          <cell r="C774">
            <v>19123763.390000001</v>
          </cell>
          <cell r="D774" t="str">
            <v>SEAWORLD PARKS &amp; ENTERTAINMENT INC (f/k/a SW Acquisitions Co Inc)</v>
          </cell>
          <cell r="E774">
            <v>208</v>
          </cell>
          <cell r="F774" t="str">
            <v>SEAWORLD PARKS &amp; ENTERTAINMENT INC (f/k/a SW Acquisitions Co Inc)</v>
          </cell>
          <cell r="G774">
            <v>19123763.390000001</v>
          </cell>
          <cell r="H774">
            <v>0</v>
          </cell>
          <cell r="I774">
            <v>0</v>
          </cell>
        </row>
        <row r="775">
          <cell r="A775">
            <v>772</v>
          </cell>
          <cell r="B775">
            <v>84070157</v>
          </cell>
          <cell r="C775">
            <v>2823563.95</v>
          </cell>
          <cell r="D775" t="str">
            <v>Service Champ Inc</v>
          </cell>
          <cell r="E775">
            <v>863</v>
          </cell>
          <cell r="F775">
            <v>0</v>
          </cell>
          <cell r="G775">
            <v>0</v>
          </cell>
          <cell r="H775">
            <v>0</v>
          </cell>
          <cell r="I775">
            <v>0</v>
          </cell>
        </row>
        <row r="776">
          <cell r="A776">
            <v>773</v>
          </cell>
          <cell r="B776">
            <v>84070158</v>
          </cell>
          <cell r="C776">
            <v>724432.28</v>
          </cell>
          <cell r="D776" t="str">
            <v>Service Champ Inc</v>
          </cell>
          <cell r="E776">
            <v>864</v>
          </cell>
          <cell r="F776">
            <v>0</v>
          </cell>
          <cell r="G776">
            <v>0</v>
          </cell>
          <cell r="H776">
            <v>0</v>
          </cell>
          <cell r="I776">
            <v>0</v>
          </cell>
        </row>
        <row r="777">
          <cell r="A777">
            <v>774</v>
          </cell>
          <cell r="B777">
            <v>84070159</v>
          </cell>
          <cell r="C777">
            <v>8596835.5700000003</v>
          </cell>
          <cell r="D777" t="str">
            <v>Service Champ Inc</v>
          </cell>
          <cell r="E777">
            <v>865</v>
          </cell>
          <cell r="F777">
            <v>0</v>
          </cell>
          <cell r="G777">
            <v>0</v>
          </cell>
          <cell r="H777">
            <v>0</v>
          </cell>
          <cell r="I777">
            <v>0</v>
          </cell>
        </row>
        <row r="778">
          <cell r="A778">
            <v>775</v>
          </cell>
          <cell r="B778">
            <v>84070160</v>
          </cell>
          <cell r="C778">
            <v>2205661.12</v>
          </cell>
          <cell r="D778" t="str">
            <v>Service Champ Inc</v>
          </cell>
          <cell r="E778">
            <v>866</v>
          </cell>
          <cell r="F778">
            <v>0</v>
          </cell>
          <cell r="G778">
            <v>0</v>
          </cell>
          <cell r="H778">
            <v>0</v>
          </cell>
          <cell r="I778">
            <v>0</v>
          </cell>
        </row>
        <row r="779">
          <cell r="A779">
            <v>776</v>
          </cell>
          <cell r="B779">
            <v>84069813</v>
          </cell>
          <cell r="C779">
            <v>5710199.7400000002</v>
          </cell>
          <cell r="D779" t="str">
            <v>Service Champ Inc</v>
          </cell>
          <cell r="E779">
            <v>867</v>
          </cell>
          <cell r="F779">
            <v>0</v>
          </cell>
          <cell r="G779">
            <v>0</v>
          </cell>
          <cell r="H779">
            <v>0</v>
          </cell>
          <cell r="I779">
            <v>0</v>
          </cell>
        </row>
        <row r="780">
          <cell r="A780">
            <v>777</v>
          </cell>
          <cell r="B780">
            <v>84069814</v>
          </cell>
          <cell r="C780">
            <v>1465046.69</v>
          </cell>
          <cell r="D780" t="str">
            <v>Service Champ Inc</v>
          </cell>
          <cell r="E780">
            <v>157</v>
          </cell>
          <cell r="F780" t="str">
            <v>Service Champ Inc</v>
          </cell>
          <cell r="G780">
            <v>21525739.350000005</v>
          </cell>
          <cell r="H780">
            <v>0</v>
          </cell>
          <cell r="I780">
            <v>0</v>
          </cell>
        </row>
        <row r="781">
          <cell r="A781">
            <v>778</v>
          </cell>
          <cell r="B781">
            <v>84069662</v>
          </cell>
          <cell r="C781">
            <v>11662170.970000001</v>
          </cell>
          <cell r="D781" t="str">
            <v>Shari's Management Corp</v>
          </cell>
          <cell r="E781">
            <v>868</v>
          </cell>
          <cell r="F781">
            <v>0</v>
          </cell>
          <cell r="G781">
            <v>0</v>
          </cell>
          <cell r="H781">
            <v>0</v>
          </cell>
          <cell r="I781">
            <v>0</v>
          </cell>
        </row>
        <row r="782">
          <cell r="A782">
            <v>779</v>
          </cell>
          <cell r="B782">
            <v>84069664</v>
          </cell>
          <cell r="C782">
            <v>9775329.0299999993</v>
          </cell>
          <cell r="D782" t="str">
            <v>Shari's Management Corp</v>
          </cell>
          <cell r="E782">
            <v>869</v>
          </cell>
          <cell r="F782">
            <v>0</v>
          </cell>
          <cell r="G782">
            <v>0</v>
          </cell>
          <cell r="H782">
            <v>0</v>
          </cell>
          <cell r="I782">
            <v>0</v>
          </cell>
        </row>
        <row r="783">
          <cell r="A783">
            <v>780</v>
          </cell>
          <cell r="B783">
            <v>84069661</v>
          </cell>
          <cell r="C783">
            <v>14875.22</v>
          </cell>
          <cell r="D783" t="str">
            <v>Shari's Management Corp</v>
          </cell>
          <cell r="E783">
            <v>870</v>
          </cell>
          <cell r="F783">
            <v>0</v>
          </cell>
          <cell r="G783">
            <v>0</v>
          </cell>
          <cell r="H783">
            <v>0</v>
          </cell>
          <cell r="I783">
            <v>0</v>
          </cell>
        </row>
        <row r="784">
          <cell r="A784">
            <v>781</v>
          </cell>
          <cell r="B784">
            <v>84069663</v>
          </cell>
          <cell r="C784">
            <v>12468.53</v>
          </cell>
          <cell r="D784" t="str">
            <v>Shari's Management Corp</v>
          </cell>
          <cell r="E784">
            <v>162</v>
          </cell>
          <cell r="F784" t="str">
            <v>Shari's Management Corp</v>
          </cell>
          <cell r="G784">
            <v>21464843.75</v>
          </cell>
          <cell r="H784">
            <v>0</v>
          </cell>
          <cell r="I784">
            <v>0</v>
          </cell>
        </row>
        <row r="785">
          <cell r="A785">
            <v>782</v>
          </cell>
          <cell r="B785">
            <v>84069669</v>
          </cell>
          <cell r="C785">
            <v>24875000</v>
          </cell>
          <cell r="D785" t="str">
            <v>Shaw Data Centre LP</v>
          </cell>
          <cell r="E785">
            <v>120</v>
          </cell>
          <cell r="F785" t="str">
            <v>Shaw Data Centre LP</v>
          </cell>
          <cell r="G785">
            <v>24875000</v>
          </cell>
          <cell r="H785">
            <v>0</v>
          </cell>
          <cell r="I785">
            <v>0</v>
          </cell>
        </row>
        <row r="786">
          <cell r="A786">
            <v>783</v>
          </cell>
          <cell r="B786">
            <v>84069861</v>
          </cell>
          <cell r="C786">
            <v>30000000</v>
          </cell>
          <cell r="D786" t="str">
            <v>Shearers Foods LLC</v>
          </cell>
          <cell r="E786">
            <v>72</v>
          </cell>
          <cell r="F786" t="str">
            <v>Shearers Foods LLC</v>
          </cell>
          <cell r="G786">
            <v>30000000</v>
          </cell>
          <cell r="H786">
            <v>0</v>
          </cell>
          <cell r="I786">
            <v>0</v>
          </cell>
        </row>
        <row r="787">
          <cell r="A787">
            <v>784</v>
          </cell>
          <cell r="B787">
            <v>84069857</v>
          </cell>
          <cell r="C787">
            <v>35726744.189999998</v>
          </cell>
          <cell r="D787" t="str">
            <v>SHO Holding I Corporation</v>
          </cell>
          <cell r="E787">
            <v>43</v>
          </cell>
          <cell r="F787" t="str">
            <v>SHO Holding I Corporation</v>
          </cell>
          <cell r="G787">
            <v>35726744.189999998</v>
          </cell>
          <cell r="H787">
            <v>0</v>
          </cell>
          <cell r="I787">
            <v>0</v>
          </cell>
        </row>
        <row r="788">
          <cell r="A788">
            <v>785</v>
          </cell>
          <cell r="B788">
            <v>84069678</v>
          </cell>
          <cell r="C788">
            <v>4975000</v>
          </cell>
          <cell r="D788" t="str">
            <v>Sinclair Television Group Inc</v>
          </cell>
          <cell r="E788">
            <v>871</v>
          </cell>
          <cell r="F788">
            <v>0</v>
          </cell>
          <cell r="G788">
            <v>0</v>
          </cell>
          <cell r="H788">
            <v>0</v>
          </cell>
          <cell r="I788">
            <v>0</v>
          </cell>
        </row>
        <row r="789">
          <cell r="A789">
            <v>786</v>
          </cell>
          <cell r="B789">
            <v>84069676</v>
          </cell>
          <cell r="C789">
            <v>14637022.550000001</v>
          </cell>
          <cell r="D789" t="str">
            <v>Sinclair Television Group Inc</v>
          </cell>
          <cell r="E789">
            <v>186</v>
          </cell>
          <cell r="F789" t="str">
            <v>Sinclair Television Group Inc</v>
          </cell>
          <cell r="G789">
            <v>19612022.550000001</v>
          </cell>
          <cell r="H789">
            <v>0</v>
          </cell>
          <cell r="I789">
            <v>0</v>
          </cell>
        </row>
        <row r="790">
          <cell r="A790">
            <v>787</v>
          </cell>
          <cell r="B790">
            <v>84069597</v>
          </cell>
          <cell r="C790">
            <v>3039215.17</v>
          </cell>
          <cell r="D790" t="str">
            <v>Skybeam LLC</v>
          </cell>
          <cell r="E790">
            <v>872</v>
          </cell>
          <cell r="F790">
            <v>0</v>
          </cell>
          <cell r="G790">
            <v>0</v>
          </cell>
          <cell r="H790">
            <v>0</v>
          </cell>
          <cell r="I790">
            <v>0</v>
          </cell>
        </row>
        <row r="791">
          <cell r="A791">
            <v>788</v>
          </cell>
          <cell r="B791">
            <v>84069598</v>
          </cell>
          <cell r="C791">
            <v>573378.25</v>
          </cell>
          <cell r="D791" t="str">
            <v>Skybeam LLC</v>
          </cell>
          <cell r="E791">
            <v>873</v>
          </cell>
          <cell r="F791">
            <v>0</v>
          </cell>
          <cell r="G791">
            <v>0</v>
          </cell>
          <cell r="H791">
            <v>0</v>
          </cell>
          <cell r="I791">
            <v>0</v>
          </cell>
        </row>
        <row r="792">
          <cell r="A792">
            <v>789</v>
          </cell>
          <cell r="B792">
            <v>84069596</v>
          </cell>
          <cell r="C792">
            <v>1104371.74</v>
          </cell>
          <cell r="D792" t="str">
            <v>Skybeam LLC</v>
          </cell>
          <cell r="E792">
            <v>874</v>
          </cell>
          <cell r="F792">
            <v>0</v>
          </cell>
          <cell r="G792">
            <v>0</v>
          </cell>
          <cell r="H792">
            <v>0</v>
          </cell>
          <cell r="I792">
            <v>0</v>
          </cell>
        </row>
        <row r="793">
          <cell r="A793">
            <v>790</v>
          </cell>
          <cell r="B793">
            <v>84069791</v>
          </cell>
          <cell r="C793">
            <v>7899859.7599999998</v>
          </cell>
          <cell r="D793" t="str">
            <v>Skybeam LLC</v>
          </cell>
          <cell r="E793">
            <v>875</v>
          </cell>
          <cell r="F793">
            <v>0</v>
          </cell>
          <cell r="G793">
            <v>0</v>
          </cell>
          <cell r="H793">
            <v>0</v>
          </cell>
          <cell r="I793">
            <v>0</v>
          </cell>
        </row>
        <row r="794">
          <cell r="A794">
            <v>791</v>
          </cell>
          <cell r="B794">
            <v>84070086</v>
          </cell>
          <cell r="C794">
            <v>9525000</v>
          </cell>
          <cell r="D794" t="str">
            <v>Skybeam LLC</v>
          </cell>
          <cell r="E794">
            <v>151</v>
          </cell>
          <cell r="F794" t="str">
            <v>Skybeam LLC</v>
          </cell>
          <cell r="G794">
            <v>22141824.920000002</v>
          </cell>
          <cell r="H794">
            <v>0</v>
          </cell>
          <cell r="I794">
            <v>0</v>
          </cell>
        </row>
        <row r="795">
          <cell r="A795">
            <v>792</v>
          </cell>
          <cell r="B795">
            <v>84069796</v>
          </cell>
          <cell r="C795">
            <v>6124607.2000000002</v>
          </cell>
          <cell r="D795" t="str">
            <v>Smith &amp; Wollensky Restaurant Group Inc The</v>
          </cell>
          <cell r="E795">
            <v>403</v>
          </cell>
          <cell r="F795" t="str">
            <v>Smith &amp; Wollensky Restaurant Group Inc The</v>
          </cell>
          <cell r="G795">
            <v>6124607.2000000002</v>
          </cell>
          <cell r="H795">
            <v>0</v>
          </cell>
          <cell r="I795">
            <v>0</v>
          </cell>
        </row>
        <row r="796">
          <cell r="A796">
            <v>793</v>
          </cell>
          <cell r="B796">
            <v>84070119</v>
          </cell>
          <cell r="C796">
            <v>20479543.899999999</v>
          </cell>
          <cell r="D796" t="str">
            <v>SMS Systems Maintenance Services Inc</v>
          </cell>
          <cell r="E796">
            <v>876</v>
          </cell>
          <cell r="F796">
            <v>0</v>
          </cell>
          <cell r="G796">
            <v>0</v>
          </cell>
          <cell r="H796">
            <v>0</v>
          </cell>
          <cell r="I796">
            <v>0</v>
          </cell>
        </row>
        <row r="797">
          <cell r="A797">
            <v>794</v>
          </cell>
          <cell r="B797">
            <v>84069816</v>
          </cell>
          <cell r="C797">
            <v>5226666.6900000004</v>
          </cell>
          <cell r="D797" t="str">
            <v>SMS Systems Maintenance Services Inc</v>
          </cell>
          <cell r="E797">
            <v>111</v>
          </cell>
          <cell r="F797" t="str">
            <v>SMS Systems Maintenance Services Inc</v>
          </cell>
          <cell r="G797">
            <v>25706210.59</v>
          </cell>
          <cell r="H797">
            <v>0</v>
          </cell>
          <cell r="I797">
            <v>0</v>
          </cell>
        </row>
        <row r="798">
          <cell r="A798">
            <v>795</v>
          </cell>
          <cell r="B798">
            <v>84070284</v>
          </cell>
          <cell r="C798">
            <v>26003906.25</v>
          </cell>
          <cell r="D798" t="str">
            <v>Smyth Companies LLC</v>
          </cell>
          <cell r="E798">
            <v>108</v>
          </cell>
          <cell r="F798" t="str">
            <v>Smyth Companies LLC</v>
          </cell>
          <cell r="G798">
            <v>26003906.25</v>
          </cell>
          <cell r="H798">
            <v>0</v>
          </cell>
          <cell r="I798">
            <v>0</v>
          </cell>
        </row>
        <row r="799">
          <cell r="A799">
            <v>796</v>
          </cell>
          <cell r="B799">
            <v>84070012</v>
          </cell>
          <cell r="C799">
            <v>1975050</v>
          </cell>
          <cell r="D799" t="str">
            <v>Sonneborn LLC</v>
          </cell>
          <cell r="E799">
            <v>877</v>
          </cell>
          <cell r="F799">
            <v>0</v>
          </cell>
          <cell r="G799">
            <v>0</v>
          </cell>
          <cell r="H799">
            <v>0</v>
          </cell>
          <cell r="I799">
            <v>0</v>
          </cell>
        </row>
        <row r="800">
          <cell r="A800">
            <v>797</v>
          </cell>
          <cell r="B800">
            <v>84069684</v>
          </cell>
          <cell r="C800">
            <v>11191950</v>
          </cell>
          <cell r="D800" t="str">
            <v>Sonneborn LLC</v>
          </cell>
          <cell r="E800">
            <v>300</v>
          </cell>
          <cell r="F800" t="str">
            <v>Sonneborn LLC</v>
          </cell>
          <cell r="G800">
            <v>13167000</v>
          </cell>
          <cell r="H800">
            <v>0</v>
          </cell>
          <cell r="I800">
            <v>0</v>
          </cell>
        </row>
        <row r="801">
          <cell r="A801">
            <v>798</v>
          </cell>
          <cell r="B801">
            <v>84069686</v>
          </cell>
          <cell r="C801">
            <v>9610365.5800000001</v>
          </cell>
          <cell r="D801" t="str">
            <v>Southern Graphics Inc</v>
          </cell>
          <cell r="E801">
            <v>878</v>
          </cell>
          <cell r="F801">
            <v>0</v>
          </cell>
          <cell r="G801">
            <v>0</v>
          </cell>
          <cell r="H801">
            <v>0</v>
          </cell>
          <cell r="I801">
            <v>0</v>
          </cell>
        </row>
        <row r="802">
          <cell r="A802">
            <v>799</v>
          </cell>
          <cell r="B802">
            <v>84069687</v>
          </cell>
          <cell r="C802">
            <v>9610365.5800000001</v>
          </cell>
          <cell r="D802" t="str">
            <v>Southern Graphics Inc</v>
          </cell>
          <cell r="E802">
            <v>879</v>
          </cell>
          <cell r="F802">
            <v>0</v>
          </cell>
          <cell r="G802">
            <v>0</v>
          </cell>
          <cell r="H802">
            <v>0</v>
          </cell>
          <cell r="I802">
            <v>0</v>
          </cell>
        </row>
        <row r="803">
          <cell r="A803">
            <v>800</v>
          </cell>
          <cell r="B803">
            <v>84069688</v>
          </cell>
          <cell r="C803">
            <v>252904.36</v>
          </cell>
          <cell r="D803" t="str">
            <v>Southern Graphics Inc</v>
          </cell>
          <cell r="E803">
            <v>195</v>
          </cell>
          <cell r="F803" t="str">
            <v>Southern Graphics Inc</v>
          </cell>
          <cell r="G803">
            <v>19473635.52</v>
          </cell>
          <cell r="H803">
            <v>0</v>
          </cell>
          <cell r="I803">
            <v>0</v>
          </cell>
        </row>
        <row r="804">
          <cell r="A804">
            <v>801</v>
          </cell>
          <cell r="B804">
            <v>84069880</v>
          </cell>
          <cell r="C804">
            <v>25297422.68</v>
          </cell>
          <cell r="D804" t="str">
            <v>SP Lab Equipment LLC</v>
          </cell>
          <cell r="E804">
            <v>114</v>
          </cell>
          <cell r="F804" t="str">
            <v>SP Lab Equipment LLC</v>
          </cell>
          <cell r="G804">
            <v>25297422.68</v>
          </cell>
          <cell r="H804">
            <v>0</v>
          </cell>
          <cell r="I804">
            <v>0</v>
          </cell>
        </row>
        <row r="805">
          <cell r="A805">
            <v>802</v>
          </cell>
          <cell r="B805">
            <v>84069693</v>
          </cell>
          <cell r="C805">
            <v>8165206.9800000004</v>
          </cell>
          <cell r="D805" t="str">
            <v>Spin Holdco Inc</v>
          </cell>
          <cell r="E805">
            <v>880</v>
          </cell>
          <cell r="F805">
            <v>0</v>
          </cell>
          <cell r="G805">
            <v>0</v>
          </cell>
          <cell r="H805">
            <v>0</v>
          </cell>
          <cell r="I805">
            <v>0</v>
          </cell>
        </row>
        <row r="806">
          <cell r="A806">
            <v>803</v>
          </cell>
          <cell r="B806">
            <v>84069694</v>
          </cell>
          <cell r="C806">
            <v>6462507.0800000001</v>
          </cell>
          <cell r="D806" t="str">
            <v>Spin Holdco Inc</v>
          </cell>
          <cell r="E806">
            <v>881</v>
          </cell>
          <cell r="F806">
            <v>0</v>
          </cell>
          <cell r="G806">
            <v>0</v>
          </cell>
          <cell r="H806">
            <v>0</v>
          </cell>
          <cell r="I806">
            <v>0</v>
          </cell>
        </row>
        <row r="807">
          <cell r="A807">
            <v>804</v>
          </cell>
          <cell r="B807">
            <v>84069695</v>
          </cell>
          <cell r="C807">
            <v>37032.19</v>
          </cell>
          <cell r="D807" t="str">
            <v>Spin Holdco Inc</v>
          </cell>
          <cell r="E807">
            <v>275</v>
          </cell>
          <cell r="F807" t="str">
            <v>Spin Holdco Inc</v>
          </cell>
          <cell r="G807">
            <v>14664746.25</v>
          </cell>
          <cell r="H807">
            <v>0</v>
          </cell>
          <cell r="I807">
            <v>0</v>
          </cell>
        </row>
        <row r="808">
          <cell r="A808">
            <v>805</v>
          </cell>
          <cell r="B808">
            <v>84070296</v>
          </cell>
          <cell r="C808">
            <v>6711040.7400000002</v>
          </cell>
          <cell r="D808" t="str">
            <v>Spinrite Limited Partnership</v>
          </cell>
          <cell r="E808">
            <v>399</v>
          </cell>
          <cell r="F808" t="str">
            <v>Spinrite Limited Partnership</v>
          </cell>
          <cell r="G808">
            <v>6711040.7400000002</v>
          </cell>
          <cell r="H808">
            <v>0</v>
          </cell>
          <cell r="I808">
            <v>0</v>
          </cell>
        </row>
        <row r="809">
          <cell r="A809">
            <v>806</v>
          </cell>
          <cell r="B809">
            <v>84070057</v>
          </cell>
          <cell r="C809">
            <v>1913296.14</v>
          </cell>
          <cell r="D809" t="str">
            <v>Stanton Carpet Corporaiton</v>
          </cell>
          <cell r="E809">
            <v>882</v>
          </cell>
          <cell r="F809">
            <v>0</v>
          </cell>
          <cell r="G809">
            <v>0</v>
          </cell>
          <cell r="H809">
            <v>0</v>
          </cell>
          <cell r="I809">
            <v>0</v>
          </cell>
        </row>
        <row r="810">
          <cell r="A810">
            <v>807</v>
          </cell>
          <cell r="B810">
            <v>84070058</v>
          </cell>
          <cell r="C810">
            <v>4848649.72</v>
          </cell>
          <cell r="D810" t="str">
            <v>Stanton Carpet Corporaiton</v>
          </cell>
          <cell r="E810">
            <v>883</v>
          </cell>
          <cell r="F810">
            <v>0</v>
          </cell>
          <cell r="G810">
            <v>0</v>
          </cell>
          <cell r="H810">
            <v>0</v>
          </cell>
          <cell r="I810">
            <v>0</v>
          </cell>
        </row>
        <row r="811">
          <cell r="A811">
            <v>808</v>
          </cell>
          <cell r="B811">
            <v>84069797</v>
          </cell>
          <cell r="C811">
            <v>4166737.54</v>
          </cell>
          <cell r="D811" t="str">
            <v>Stanton Carpet Corporaiton</v>
          </cell>
          <cell r="E811">
            <v>884</v>
          </cell>
          <cell r="F811">
            <v>0</v>
          </cell>
          <cell r="G811">
            <v>0</v>
          </cell>
          <cell r="H811">
            <v>0</v>
          </cell>
          <cell r="I811">
            <v>0</v>
          </cell>
        </row>
        <row r="812">
          <cell r="A812">
            <v>809</v>
          </cell>
          <cell r="B812">
            <v>84069798</v>
          </cell>
          <cell r="C812">
            <v>10559291.039999999</v>
          </cell>
          <cell r="D812" t="str">
            <v>Stanton Carpet Corporaiton</v>
          </cell>
          <cell r="E812">
            <v>160</v>
          </cell>
          <cell r="F812" t="str">
            <v>Stanton Carpet Corporaiton</v>
          </cell>
          <cell r="G812">
            <v>21487974.439999998</v>
          </cell>
          <cell r="H812">
            <v>0</v>
          </cell>
          <cell r="I812">
            <v>0</v>
          </cell>
        </row>
        <row r="813">
          <cell r="A813">
            <v>810</v>
          </cell>
          <cell r="B813">
            <v>84069276</v>
          </cell>
          <cell r="C813">
            <v>522397</v>
          </cell>
          <cell r="D813" t="str">
            <v>Strategic Products and Services LLC</v>
          </cell>
          <cell r="E813">
            <v>885</v>
          </cell>
          <cell r="F813">
            <v>0</v>
          </cell>
          <cell r="G813">
            <v>0</v>
          </cell>
          <cell r="H813">
            <v>0</v>
          </cell>
          <cell r="I813">
            <v>0</v>
          </cell>
        </row>
        <row r="814">
          <cell r="A814">
            <v>811</v>
          </cell>
          <cell r="B814">
            <v>84069277</v>
          </cell>
          <cell r="C814">
            <v>7239985.0599999996</v>
          </cell>
          <cell r="D814" t="str">
            <v>Strategic Products and Services LLC</v>
          </cell>
          <cell r="E814">
            <v>386</v>
          </cell>
          <cell r="F814" t="str">
            <v>Strategic Products and Services LLC</v>
          </cell>
          <cell r="G814">
            <v>7762382.0599999996</v>
          </cell>
          <cell r="H814">
            <v>0</v>
          </cell>
          <cell r="I814">
            <v>0</v>
          </cell>
        </row>
        <row r="815">
          <cell r="A815">
            <v>812</v>
          </cell>
          <cell r="B815">
            <v>84069279</v>
          </cell>
          <cell r="C815">
            <v>3947544.41</v>
          </cell>
          <cell r="D815" t="str">
            <v>Sun Products Corporation, The</v>
          </cell>
          <cell r="E815">
            <v>422</v>
          </cell>
          <cell r="F815" t="str">
            <v>Sun Products Corporation, The</v>
          </cell>
          <cell r="G815">
            <v>3947544.41</v>
          </cell>
          <cell r="H815">
            <v>0</v>
          </cell>
          <cell r="I815">
            <v>0</v>
          </cell>
        </row>
        <row r="816">
          <cell r="A816">
            <v>813</v>
          </cell>
          <cell r="B816">
            <v>84070068</v>
          </cell>
          <cell r="C816">
            <v>17916565.129999999</v>
          </cell>
          <cell r="D816" t="str">
            <v>SuperMedia Inc.</v>
          </cell>
          <cell r="E816">
            <v>228</v>
          </cell>
          <cell r="F816" t="str">
            <v>SuperMedia Inc.</v>
          </cell>
          <cell r="G816">
            <v>17916565.129999999</v>
          </cell>
          <cell r="H816">
            <v>0</v>
          </cell>
          <cell r="I816">
            <v>0</v>
          </cell>
        </row>
        <row r="817">
          <cell r="A817">
            <v>814</v>
          </cell>
          <cell r="B817">
            <v>84070013</v>
          </cell>
          <cell r="C817">
            <v>7443750</v>
          </cell>
          <cell r="D817" t="str">
            <v>Survey Sampling International LLC</v>
          </cell>
          <cell r="E817">
            <v>886</v>
          </cell>
          <cell r="F817">
            <v>0</v>
          </cell>
          <cell r="G817">
            <v>0</v>
          </cell>
          <cell r="H817">
            <v>0</v>
          </cell>
          <cell r="I817">
            <v>0</v>
          </cell>
        </row>
        <row r="818">
          <cell r="A818">
            <v>815</v>
          </cell>
          <cell r="B818">
            <v>84070014</v>
          </cell>
          <cell r="C818">
            <v>9050847.1500000004</v>
          </cell>
          <cell r="D818" t="str">
            <v>Survey Sampling International LLC</v>
          </cell>
          <cell r="E818">
            <v>254</v>
          </cell>
          <cell r="F818" t="str">
            <v>Survey Sampling International LLC</v>
          </cell>
          <cell r="G818">
            <v>16494597.15</v>
          </cell>
          <cell r="H818">
            <v>0</v>
          </cell>
          <cell r="I818">
            <v>0</v>
          </cell>
        </row>
        <row r="819">
          <cell r="A819">
            <v>816</v>
          </cell>
          <cell r="B819">
            <v>84070069</v>
          </cell>
          <cell r="C819">
            <v>5000000</v>
          </cell>
          <cell r="D819" t="str">
            <v>Syniverse Holdings, Inc.</v>
          </cell>
          <cell r="E819">
            <v>887</v>
          </cell>
          <cell r="F819">
            <v>0</v>
          </cell>
          <cell r="G819">
            <v>0</v>
          </cell>
          <cell r="H819">
            <v>0</v>
          </cell>
          <cell r="I819">
            <v>0</v>
          </cell>
        </row>
        <row r="820">
          <cell r="A820">
            <v>817</v>
          </cell>
          <cell r="B820">
            <v>84069648</v>
          </cell>
          <cell r="C820">
            <v>9598262.7200000007</v>
          </cell>
          <cell r="D820" t="str">
            <v>Syniverse Holdings, Inc.</v>
          </cell>
          <cell r="E820">
            <v>276</v>
          </cell>
          <cell r="F820" t="str">
            <v>Syniverse Holdings, Inc.</v>
          </cell>
          <cell r="G820">
            <v>14598262.720000001</v>
          </cell>
          <cell r="H820">
            <v>0</v>
          </cell>
          <cell r="I820">
            <v>0</v>
          </cell>
        </row>
        <row r="821">
          <cell r="A821">
            <v>818</v>
          </cell>
          <cell r="B821">
            <v>84070036</v>
          </cell>
          <cell r="C821">
            <v>9900000</v>
          </cell>
          <cell r="D821" t="str">
            <v>T-Bird Restaurant Group Holdings Inc</v>
          </cell>
          <cell r="E821">
            <v>888</v>
          </cell>
          <cell r="F821">
            <v>0</v>
          </cell>
          <cell r="G821">
            <v>0</v>
          </cell>
          <cell r="H821">
            <v>0</v>
          </cell>
          <cell r="I821">
            <v>0</v>
          </cell>
        </row>
        <row r="822">
          <cell r="A822">
            <v>819</v>
          </cell>
          <cell r="B822">
            <v>84070037</v>
          </cell>
          <cell r="C822">
            <v>15557142.869999999</v>
          </cell>
          <cell r="D822" t="str">
            <v>T-Bird Restaurant Group Holdings Inc</v>
          </cell>
          <cell r="E822">
            <v>113</v>
          </cell>
          <cell r="F822" t="str">
            <v>T-Bird Restaurant Group Holdings Inc</v>
          </cell>
          <cell r="G822">
            <v>25457142.869999997</v>
          </cell>
          <cell r="H822">
            <v>0</v>
          </cell>
          <cell r="I822">
            <v>0</v>
          </cell>
        </row>
        <row r="823">
          <cell r="A823">
            <v>820</v>
          </cell>
          <cell r="B823">
            <v>84070038</v>
          </cell>
          <cell r="C823">
            <v>298526.02</v>
          </cell>
          <cell r="D823" t="str">
            <v>Taylor Precision Products Inc</v>
          </cell>
          <cell r="E823">
            <v>889</v>
          </cell>
          <cell r="F823">
            <v>0</v>
          </cell>
          <cell r="G823">
            <v>0</v>
          </cell>
          <cell r="H823">
            <v>0</v>
          </cell>
          <cell r="I823">
            <v>0</v>
          </cell>
        </row>
        <row r="824">
          <cell r="A824">
            <v>821</v>
          </cell>
          <cell r="B824">
            <v>84070039</v>
          </cell>
          <cell r="C824">
            <v>7066505.5300000003</v>
          </cell>
          <cell r="D824" t="str">
            <v>Taylor Precision Products Inc</v>
          </cell>
          <cell r="E824">
            <v>890</v>
          </cell>
          <cell r="F824">
            <v>0</v>
          </cell>
          <cell r="G824">
            <v>0</v>
          </cell>
          <cell r="H824">
            <v>0</v>
          </cell>
          <cell r="I824">
            <v>0</v>
          </cell>
        </row>
        <row r="825">
          <cell r="A825">
            <v>822</v>
          </cell>
          <cell r="B825">
            <v>84069284</v>
          </cell>
          <cell r="C825">
            <v>8204050.0599999996</v>
          </cell>
          <cell r="D825" t="str">
            <v>Taylor Precision Products Inc</v>
          </cell>
          <cell r="E825">
            <v>267</v>
          </cell>
          <cell r="F825" t="str">
            <v>Taylor Precision Products Inc</v>
          </cell>
          <cell r="G825">
            <v>15569081.609999999</v>
          </cell>
          <cell r="H825">
            <v>0</v>
          </cell>
          <cell r="I825">
            <v>0</v>
          </cell>
        </row>
        <row r="826">
          <cell r="A826">
            <v>823</v>
          </cell>
          <cell r="B826">
            <v>84069289</v>
          </cell>
          <cell r="C826">
            <v>26690625</v>
          </cell>
          <cell r="D826" t="str">
            <v>TBG Food Acquisition Corp</v>
          </cell>
          <cell r="E826">
            <v>100</v>
          </cell>
          <cell r="F826" t="str">
            <v>TBG Food Acquisition Corp</v>
          </cell>
          <cell r="G826">
            <v>26690625</v>
          </cell>
          <cell r="H826">
            <v>0</v>
          </cell>
          <cell r="I826">
            <v>0</v>
          </cell>
        </row>
        <row r="827">
          <cell r="A827">
            <v>824</v>
          </cell>
          <cell r="B827">
            <v>84069889</v>
          </cell>
          <cell r="C827">
            <v>14936397.560000001</v>
          </cell>
          <cell r="D827" t="str">
            <v>TDLE Holdings Corp</v>
          </cell>
          <cell r="E827">
            <v>891</v>
          </cell>
          <cell r="F827">
            <v>0</v>
          </cell>
          <cell r="G827">
            <v>0</v>
          </cell>
          <cell r="H827">
            <v>0</v>
          </cell>
          <cell r="I827">
            <v>0</v>
          </cell>
        </row>
        <row r="828">
          <cell r="A828">
            <v>825</v>
          </cell>
          <cell r="B828">
            <v>84069807</v>
          </cell>
          <cell r="C828">
            <v>12291410.49</v>
          </cell>
          <cell r="D828" t="str">
            <v>TDLE Holdings Corp</v>
          </cell>
          <cell r="E828">
            <v>892</v>
          </cell>
          <cell r="F828">
            <v>0</v>
          </cell>
          <cell r="G828">
            <v>0</v>
          </cell>
          <cell r="H828">
            <v>0</v>
          </cell>
          <cell r="I828">
            <v>0</v>
          </cell>
        </row>
        <row r="829">
          <cell r="A829">
            <v>826</v>
          </cell>
          <cell r="B829">
            <v>84069860</v>
          </cell>
          <cell r="C829">
            <v>16388547.32</v>
          </cell>
          <cell r="D829" t="str">
            <v>TDLE Holdings Corp</v>
          </cell>
          <cell r="E829">
            <v>15</v>
          </cell>
          <cell r="F829" t="str">
            <v>TDLE Holdings Corp</v>
          </cell>
          <cell r="G829">
            <v>43616355.370000005</v>
          </cell>
          <cell r="H829">
            <v>0</v>
          </cell>
          <cell r="I829">
            <v>0</v>
          </cell>
        </row>
        <row r="830">
          <cell r="A830">
            <v>827</v>
          </cell>
          <cell r="B830">
            <v>84070050</v>
          </cell>
          <cell r="C830">
            <v>38973.68</v>
          </cell>
          <cell r="D830" t="str">
            <v>Team Technologies Acquisition Company</v>
          </cell>
          <cell r="E830">
            <v>893</v>
          </cell>
          <cell r="F830">
            <v>0</v>
          </cell>
          <cell r="G830">
            <v>0</v>
          </cell>
          <cell r="H830">
            <v>0</v>
          </cell>
          <cell r="I830">
            <v>0</v>
          </cell>
        </row>
        <row r="831">
          <cell r="A831">
            <v>828</v>
          </cell>
          <cell r="B831">
            <v>84070051</v>
          </cell>
          <cell r="C831">
            <v>7716787.1200000001</v>
          </cell>
          <cell r="D831" t="str">
            <v>Team Technologies Acquisition Company</v>
          </cell>
          <cell r="E831">
            <v>894</v>
          </cell>
          <cell r="F831">
            <v>0</v>
          </cell>
          <cell r="G831">
            <v>0</v>
          </cell>
          <cell r="H831">
            <v>0</v>
          </cell>
          <cell r="I831">
            <v>0</v>
          </cell>
        </row>
        <row r="832">
          <cell r="A832">
            <v>829</v>
          </cell>
          <cell r="B832">
            <v>84070071</v>
          </cell>
          <cell r="C832">
            <v>6174693.2400000002</v>
          </cell>
          <cell r="D832" t="str">
            <v>Team Technologies Acquisition Company</v>
          </cell>
          <cell r="E832">
            <v>895</v>
          </cell>
          <cell r="F832">
            <v>0</v>
          </cell>
          <cell r="G832">
            <v>0</v>
          </cell>
          <cell r="H832">
            <v>0</v>
          </cell>
          <cell r="I832">
            <v>0</v>
          </cell>
        </row>
        <row r="833">
          <cell r="A833">
            <v>830</v>
          </cell>
          <cell r="B833">
            <v>84070016</v>
          </cell>
          <cell r="C833">
            <v>25724419.82</v>
          </cell>
          <cell r="D833" t="str">
            <v>Team Technologies Acquisition Company</v>
          </cell>
          <cell r="E833">
            <v>896</v>
          </cell>
          <cell r="F833">
            <v>0</v>
          </cell>
          <cell r="G833">
            <v>0</v>
          </cell>
          <cell r="H833">
            <v>0</v>
          </cell>
          <cell r="I833">
            <v>0</v>
          </cell>
        </row>
        <row r="834">
          <cell r="A834">
            <v>831</v>
          </cell>
          <cell r="B834">
            <v>84070015</v>
          </cell>
          <cell r="C834">
            <v>70868.570000000007</v>
          </cell>
          <cell r="D834" t="str">
            <v>Team Technologies Acquisition Company</v>
          </cell>
          <cell r="E834">
            <v>897</v>
          </cell>
          <cell r="F834">
            <v>0</v>
          </cell>
          <cell r="G834">
            <v>0</v>
          </cell>
          <cell r="H834">
            <v>0</v>
          </cell>
          <cell r="I834">
            <v>0</v>
          </cell>
        </row>
        <row r="835">
          <cell r="A835">
            <v>832</v>
          </cell>
          <cell r="B835">
            <v>84070070</v>
          </cell>
          <cell r="C835">
            <v>17010.75</v>
          </cell>
          <cell r="D835" t="str">
            <v>Team Technologies Acquisition Company</v>
          </cell>
          <cell r="E835">
            <v>22</v>
          </cell>
          <cell r="F835" t="str">
            <v>Team Technologies Acquisition Company</v>
          </cell>
          <cell r="G835">
            <v>39742753.18</v>
          </cell>
          <cell r="H835">
            <v>0</v>
          </cell>
          <cell r="I835">
            <v>0</v>
          </cell>
        </row>
        <row r="836">
          <cell r="A836">
            <v>833</v>
          </cell>
          <cell r="B836">
            <v>84070164</v>
          </cell>
          <cell r="C836">
            <v>15325.98</v>
          </cell>
          <cell r="D836" t="str">
            <v>Teasdale Foods Inc.</v>
          </cell>
          <cell r="E836">
            <v>898</v>
          </cell>
          <cell r="F836">
            <v>0</v>
          </cell>
          <cell r="G836">
            <v>0</v>
          </cell>
          <cell r="H836">
            <v>0</v>
          </cell>
          <cell r="I836">
            <v>0</v>
          </cell>
        </row>
        <row r="837">
          <cell r="A837">
            <v>834</v>
          </cell>
          <cell r="B837">
            <v>84070166</v>
          </cell>
          <cell r="C837">
            <v>15000</v>
          </cell>
          <cell r="D837" t="str">
            <v>Teasdale Foods Inc.</v>
          </cell>
          <cell r="E837">
            <v>899</v>
          </cell>
          <cell r="F837">
            <v>0</v>
          </cell>
          <cell r="G837">
            <v>0</v>
          </cell>
          <cell r="H837">
            <v>0</v>
          </cell>
          <cell r="I837">
            <v>0</v>
          </cell>
        </row>
        <row r="838">
          <cell r="A838">
            <v>835</v>
          </cell>
          <cell r="B838">
            <v>84070165</v>
          </cell>
          <cell r="C838">
            <v>6038438.0899999999</v>
          </cell>
          <cell r="D838" t="str">
            <v>Teasdale Foods Inc.</v>
          </cell>
          <cell r="E838">
            <v>900</v>
          </cell>
          <cell r="F838">
            <v>0</v>
          </cell>
          <cell r="G838">
            <v>0</v>
          </cell>
          <cell r="H838">
            <v>0</v>
          </cell>
          <cell r="I838">
            <v>0</v>
          </cell>
        </row>
        <row r="839">
          <cell r="A839">
            <v>836</v>
          </cell>
          <cell r="B839">
            <v>84070167</v>
          </cell>
          <cell r="C839">
            <v>5910000</v>
          </cell>
          <cell r="D839" t="str">
            <v>Teasdale Foods Inc.</v>
          </cell>
          <cell r="E839">
            <v>313</v>
          </cell>
          <cell r="F839" t="str">
            <v>Teasdale Foods Inc.</v>
          </cell>
          <cell r="G839">
            <v>11978764.07</v>
          </cell>
          <cell r="H839">
            <v>0</v>
          </cell>
          <cell r="I839">
            <v>0</v>
          </cell>
        </row>
        <row r="840">
          <cell r="A840">
            <v>837</v>
          </cell>
          <cell r="B840">
            <v>84069879</v>
          </cell>
          <cell r="C840">
            <v>14515000</v>
          </cell>
          <cell r="D840" t="str">
            <v>Technimark LLC</v>
          </cell>
          <cell r="E840">
            <v>901</v>
          </cell>
          <cell r="F840">
            <v>0</v>
          </cell>
          <cell r="G840">
            <v>0</v>
          </cell>
          <cell r="H840">
            <v>0</v>
          </cell>
          <cell r="I840">
            <v>0</v>
          </cell>
        </row>
        <row r="841">
          <cell r="A841">
            <v>838</v>
          </cell>
          <cell r="B841">
            <v>84069309</v>
          </cell>
          <cell r="C841">
            <v>24009375.030000001</v>
          </cell>
          <cell r="D841" t="str">
            <v>Technimark LLC</v>
          </cell>
          <cell r="E841">
            <v>28</v>
          </cell>
          <cell r="F841" t="str">
            <v>Technimark LLC</v>
          </cell>
          <cell r="G841">
            <v>38524375.030000001</v>
          </cell>
          <cell r="H841">
            <v>0</v>
          </cell>
          <cell r="I841">
            <v>0</v>
          </cell>
        </row>
        <row r="842">
          <cell r="A842">
            <v>839</v>
          </cell>
          <cell r="B842">
            <v>84069504</v>
          </cell>
          <cell r="C842">
            <v>10331654.09</v>
          </cell>
          <cell r="D842" t="str">
            <v>Telecommunication Systems Inc</v>
          </cell>
          <cell r="E842">
            <v>902</v>
          </cell>
          <cell r="F842">
            <v>0</v>
          </cell>
          <cell r="G842">
            <v>0</v>
          </cell>
          <cell r="H842">
            <v>0</v>
          </cell>
          <cell r="I842">
            <v>0</v>
          </cell>
        </row>
        <row r="843">
          <cell r="A843">
            <v>840</v>
          </cell>
          <cell r="B843">
            <v>84069499</v>
          </cell>
          <cell r="C843">
            <v>11822986.539999999</v>
          </cell>
          <cell r="D843" t="str">
            <v>Telecommunication Systems Inc</v>
          </cell>
          <cell r="E843">
            <v>150</v>
          </cell>
          <cell r="F843" t="str">
            <v>Telecommunication Systems Inc</v>
          </cell>
          <cell r="G843">
            <v>22154640.629999999</v>
          </cell>
          <cell r="H843">
            <v>0</v>
          </cell>
          <cell r="I843">
            <v>0</v>
          </cell>
        </row>
        <row r="844">
          <cell r="A844">
            <v>841</v>
          </cell>
          <cell r="B844">
            <v>84069318</v>
          </cell>
          <cell r="C844">
            <v>5999344.9100000001</v>
          </cell>
          <cell r="D844" t="str">
            <v>TGI Friday's Inc</v>
          </cell>
          <cell r="E844">
            <v>903</v>
          </cell>
          <cell r="F844">
            <v>0</v>
          </cell>
          <cell r="G844">
            <v>0</v>
          </cell>
          <cell r="H844">
            <v>0</v>
          </cell>
          <cell r="I844">
            <v>0</v>
          </cell>
        </row>
        <row r="845">
          <cell r="A845">
            <v>842</v>
          </cell>
          <cell r="B845">
            <v>84069319</v>
          </cell>
          <cell r="C845">
            <v>426226.3</v>
          </cell>
          <cell r="D845" t="str">
            <v>TGI Friday's Inc</v>
          </cell>
          <cell r="E845">
            <v>401</v>
          </cell>
          <cell r="F845" t="str">
            <v>TGI Friday's Inc</v>
          </cell>
          <cell r="G845">
            <v>6425571.21</v>
          </cell>
          <cell r="H845">
            <v>0</v>
          </cell>
          <cell r="I845">
            <v>0</v>
          </cell>
        </row>
        <row r="846">
          <cell r="A846">
            <v>843</v>
          </cell>
          <cell r="B846">
            <v>84070040</v>
          </cell>
          <cell r="C846">
            <v>16816923.079999998</v>
          </cell>
          <cell r="D846" t="str">
            <v>The Aristotle Corporation</v>
          </cell>
          <cell r="E846">
            <v>904</v>
          </cell>
          <cell r="F846">
            <v>0</v>
          </cell>
          <cell r="G846">
            <v>0</v>
          </cell>
          <cell r="H846">
            <v>0</v>
          </cell>
          <cell r="I846">
            <v>0</v>
          </cell>
        </row>
        <row r="847">
          <cell r="A847">
            <v>844</v>
          </cell>
          <cell r="B847">
            <v>84070041</v>
          </cell>
          <cell r="C847">
            <v>9807.69</v>
          </cell>
          <cell r="D847" t="str">
            <v>The Aristotle Corporation</v>
          </cell>
          <cell r="E847">
            <v>905</v>
          </cell>
          <cell r="F847">
            <v>0</v>
          </cell>
          <cell r="G847">
            <v>0</v>
          </cell>
          <cell r="H847">
            <v>0</v>
          </cell>
          <cell r="I847">
            <v>0</v>
          </cell>
        </row>
        <row r="848">
          <cell r="A848">
            <v>845</v>
          </cell>
          <cell r="B848">
            <v>84070042</v>
          </cell>
          <cell r="C848">
            <v>88269.23</v>
          </cell>
          <cell r="D848" t="str">
            <v>The Aristotle Corporation</v>
          </cell>
          <cell r="E848">
            <v>247</v>
          </cell>
          <cell r="F848" t="str">
            <v>The Aristotle Corporation</v>
          </cell>
          <cell r="G848">
            <v>16915000</v>
          </cell>
          <cell r="H848">
            <v>0</v>
          </cell>
          <cell r="I848">
            <v>0</v>
          </cell>
        </row>
        <row r="849">
          <cell r="A849">
            <v>846</v>
          </cell>
          <cell r="B849">
            <v>84069806</v>
          </cell>
          <cell r="C849">
            <v>15291692.68</v>
          </cell>
          <cell r="D849" t="str">
            <v>Thermal Solutions Holdings Inc</v>
          </cell>
          <cell r="E849">
            <v>906</v>
          </cell>
          <cell r="F849">
            <v>0</v>
          </cell>
          <cell r="G849">
            <v>0</v>
          </cell>
          <cell r="H849">
            <v>0</v>
          </cell>
          <cell r="I849">
            <v>0</v>
          </cell>
        </row>
        <row r="850">
          <cell r="A850">
            <v>847</v>
          </cell>
          <cell r="B850">
            <v>84069518</v>
          </cell>
          <cell r="C850">
            <v>4257992.71</v>
          </cell>
          <cell r="D850" t="str">
            <v>Thermal Solutions Holdings Inc</v>
          </cell>
          <cell r="E850">
            <v>190</v>
          </cell>
          <cell r="F850" t="str">
            <v>Thermal Solutions Holdings Inc</v>
          </cell>
          <cell r="G850">
            <v>19549685.390000001</v>
          </cell>
          <cell r="H850">
            <v>0</v>
          </cell>
          <cell r="I850">
            <v>0</v>
          </cell>
        </row>
        <row r="851">
          <cell r="A851">
            <v>848</v>
          </cell>
          <cell r="B851">
            <v>84069780</v>
          </cell>
          <cell r="C851">
            <v>12106250.02</v>
          </cell>
          <cell r="D851" t="str">
            <v>Thermasys Corporation</v>
          </cell>
          <cell r="E851">
            <v>907</v>
          </cell>
          <cell r="F851">
            <v>0</v>
          </cell>
          <cell r="G851">
            <v>0</v>
          </cell>
          <cell r="H851">
            <v>0</v>
          </cell>
          <cell r="I851">
            <v>0</v>
          </cell>
        </row>
        <row r="852">
          <cell r="A852">
            <v>849</v>
          </cell>
          <cell r="B852">
            <v>84069779</v>
          </cell>
          <cell r="C852">
            <v>81250</v>
          </cell>
          <cell r="D852" t="str">
            <v>Thermasys Corporation</v>
          </cell>
          <cell r="E852">
            <v>311</v>
          </cell>
          <cell r="F852" t="str">
            <v>Thermasys Corporation</v>
          </cell>
          <cell r="G852">
            <v>12187500.02</v>
          </cell>
          <cell r="H852">
            <v>0</v>
          </cell>
          <cell r="I852">
            <v>0</v>
          </cell>
        </row>
        <row r="853">
          <cell r="A853">
            <v>850</v>
          </cell>
          <cell r="B853">
            <v>84069691</v>
          </cell>
          <cell r="C853">
            <v>9850000</v>
          </cell>
          <cell r="D853" t="str">
            <v>TierPoint LLC</v>
          </cell>
          <cell r="E853">
            <v>908</v>
          </cell>
          <cell r="F853">
            <v>0</v>
          </cell>
          <cell r="G853">
            <v>0</v>
          </cell>
          <cell r="H853">
            <v>0</v>
          </cell>
          <cell r="I853">
            <v>0</v>
          </cell>
        </row>
        <row r="854">
          <cell r="A854">
            <v>851</v>
          </cell>
          <cell r="B854">
            <v>84069692</v>
          </cell>
          <cell r="C854">
            <v>9950000</v>
          </cell>
          <cell r="D854" t="str">
            <v>TierPoint LLC</v>
          </cell>
          <cell r="E854">
            <v>909</v>
          </cell>
          <cell r="F854">
            <v>0</v>
          </cell>
          <cell r="G854">
            <v>0</v>
          </cell>
          <cell r="H854">
            <v>0</v>
          </cell>
          <cell r="I854">
            <v>0</v>
          </cell>
        </row>
        <row r="855">
          <cell r="A855">
            <v>852</v>
          </cell>
          <cell r="B855">
            <v>84069922</v>
          </cell>
          <cell r="C855">
            <v>19898989.899999999</v>
          </cell>
          <cell r="D855" t="str">
            <v>TierPoint LLC</v>
          </cell>
          <cell r="E855">
            <v>910</v>
          </cell>
          <cell r="F855">
            <v>0</v>
          </cell>
          <cell r="G855">
            <v>0</v>
          </cell>
          <cell r="H855">
            <v>0</v>
          </cell>
          <cell r="I855">
            <v>0</v>
          </cell>
        </row>
        <row r="856">
          <cell r="A856">
            <v>853</v>
          </cell>
          <cell r="B856">
            <v>84069923</v>
          </cell>
          <cell r="C856">
            <v>20101010.100000001</v>
          </cell>
          <cell r="D856" t="str">
            <v>TierPoint LLC</v>
          </cell>
          <cell r="E856">
            <v>5</v>
          </cell>
          <cell r="F856" t="str">
            <v>TierPoint LLC</v>
          </cell>
          <cell r="G856">
            <v>59800000</v>
          </cell>
          <cell r="H856">
            <v>0</v>
          </cell>
          <cell r="I856">
            <v>0</v>
          </cell>
        </row>
        <row r="857">
          <cell r="A857">
            <v>854</v>
          </cell>
          <cell r="B857">
            <v>84070120</v>
          </cell>
          <cell r="C857">
            <v>8638113.2200000007</v>
          </cell>
          <cell r="D857" t="str">
            <v>TM Restaurant Group LLC</v>
          </cell>
          <cell r="E857">
            <v>374</v>
          </cell>
          <cell r="F857" t="str">
            <v>TM Restaurant Group LLC</v>
          </cell>
          <cell r="G857">
            <v>8638113.2200000007</v>
          </cell>
          <cell r="H857">
            <v>0</v>
          </cell>
          <cell r="I857">
            <v>0</v>
          </cell>
        </row>
        <row r="858">
          <cell r="A858">
            <v>855</v>
          </cell>
          <cell r="B858">
            <v>84070285</v>
          </cell>
          <cell r="C858">
            <v>22287242.280000001</v>
          </cell>
          <cell r="D858" t="str">
            <v>Tooling Acquisition Co</v>
          </cell>
          <cell r="E858">
            <v>145</v>
          </cell>
          <cell r="F858" t="str">
            <v>Tooling Acquisition Co</v>
          </cell>
          <cell r="G858">
            <v>22287242.280000001</v>
          </cell>
          <cell r="H858">
            <v>0</v>
          </cell>
          <cell r="I858">
            <v>0</v>
          </cell>
        </row>
        <row r="859">
          <cell r="A859">
            <v>856</v>
          </cell>
          <cell r="B859">
            <v>84070085</v>
          </cell>
          <cell r="C859">
            <v>30623631.84</v>
          </cell>
          <cell r="D859" t="str">
            <v>Top Knobs USA Inc</v>
          </cell>
          <cell r="E859">
            <v>68</v>
          </cell>
          <cell r="F859" t="str">
            <v>Top Knobs USA Inc</v>
          </cell>
          <cell r="G859">
            <v>30623631.84</v>
          </cell>
          <cell r="H859">
            <v>0</v>
          </cell>
          <cell r="I859">
            <v>0</v>
          </cell>
        </row>
        <row r="860">
          <cell r="A860">
            <v>857</v>
          </cell>
          <cell r="B860">
            <v>84069679</v>
          </cell>
          <cell r="C860">
            <v>19650000</v>
          </cell>
          <cell r="D860" t="str">
            <v>Trans Union LLC</v>
          </cell>
          <cell r="E860">
            <v>185</v>
          </cell>
          <cell r="F860" t="str">
            <v>Trans Union LLC</v>
          </cell>
          <cell r="G860">
            <v>19650000</v>
          </cell>
          <cell r="H860">
            <v>0</v>
          </cell>
          <cell r="I860">
            <v>0</v>
          </cell>
        </row>
        <row r="861">
          <cell r="A861">
            <v>858</v>
          </cell>
          <cell r="B861">
            <v>84069342</v>
          </cell>
          <cell r="C861">
            <v>9846149.5800000001</v>
          </cell>
          <cell r="D861" t="str">
            <v>Transdigm Inc</v>
          </cell>
          <cell r="E861">
            <v>911</v>
          </cell>
          <cell r="F861">
            <v>0</v>
          </cell>
          <cell r="G861">
            <v>0</v>
          </cell>
          <cell r="H861">
            <v>0</v>
          </cell>
          <cell r="I861">
            <v>0</v>
          </cell>
        </row>
        <row r="862">
          <cell r="A862">
            <v>859</v>
          </cell>
          <cell r="B862">
            <v>84069468</v>
          </cell>
          <cell r="C862">
            <v>8618750</v>
          </cell>
          <cell r="D862" t="str">
            <v>Transdigm Inc</v>
          </cell>
          <cell r="E862">
            <v>218</v>
          </cell>
          <cell r="F862" t="str">
            <v>Transdigm Inc</v>
          </cell>
          <cell r="G862">
            <v>18464899.579999998</v>
          </cell>
          <cell r="H862">
            <v>0</v>
          </cell>
          <cell r="I862">
            <v>0</v>
          </cell>
        </row>
        <row r="863">
          <cell r="A863">
            <v>860</v>
          </cell>
          <cell r="B863">
            <v>84069675</v>
          </cell>
          <cell r="C863">
            <v>10562162.130000001</v>
          </cell>
          <cell r="D863" t="str">
            <v>Transtar Holding Company</v>
          </cell>
          <cell r="E863">
            <v>336</v>
          </cell>
          <cell r="F863" t="str">
            <v>Transtar Holding Company</v>
          </cell>
          <cell r="G863">
            <v>10562162.130000001</v>
          </cell>
          <cell r="H863">
            <v>0</v>
          </cell>
          <cell r="I863">
            <v>0</v>
          </cell>
        </row>
        <row r="864">
          <cell r="A864">
            <v>861</v>
          </cell>
          <cell r="B864">
            <v>84069674</v>
          </cell>
          <cell r="C864">
            <v>30013276.100000001</v>
          </cell>
          <cell r="D864" t="str">
            <v>Tricorbraun Inc</v>
          </cell>
          <cell r="E864">
            <v>71</v>
          </cell>
          <cell r="F864" t="str">
            <v>Tricorbraun Inc</v>
          </cell>
          <cell r="G864">
            <v>30013276.100000001</v>
          </cell>
          <cell r="H864">
            <v>0</v>
          </cell>
          <cell r="I864">
            <v>0</v>
          </cell>
        </row>
        <row r="865">
          <cell r="A865">
            <v>862</v>
          </cell>
          <cell r="B865">
            <v>84070018</v>
          </cell>
          <cell r="C865">
            <v>7880000</v>
          </cell>
          <cell r="D865" t="str">
            <v>Trojan Battery Company LLC</v>
          </cell>
          <cell r="E865">
            <v>912</v>
          </cell>
          <cell r="F865">
            <v>0</v>
          </cell>
          <cell r="G865">
            <v>0</v>
          </cell>
          <cell r="H865">
            <v>0</v>
          </cell>
          <cell r="I865">
            <v>0</v>
          </cell>
        </row>
        <row r="866">
          <cell r="A866">
            <v>863</v>
          </cell>
          <cell r="B866">
            <v>84070019</v>
          </cell>
          <cell r="C866">
            <v>13046287.869999999</v>
          </cell>
          <cell r="D866" t="str">
            <v>Trojan Battery Company LLC</v>
          </cell>
          <cell r="E866">
            <v>913</v>
          </cell>
          <cell r="F866">
            <v>0</v>
          </cell>
          <cell r="G866">
            <v>0</v>
          </cell>
          <cell r="H866">
            <v>0</v>
          </cell>
          <cell r="I866">
            <v>0</v>
          </cell>
        </row>
        <row r="867">
          <cell r="A867">
            <v>864</v>
          </cell>
          <cell r="B867">
            <v>84069883</v>
          </cell>
          <cell r="C867">
            <v>5368948.9900000002</v>
          </cell>
          <cell r="D867" t="str">
            <v>Trojan Battery Company LLC</v>
          </cell>
          <cell r="E867">
            <v>106</v>
          </cell>
          <cell r="F867" t="str">
            <v>Trojan Battery Company LLC</v>
          </cell>
          <cell r="G867">
            <v>26295236.859999999</v>
          </cell>
          <cell r="H867">
            <v>0</v>
          </cell>
          <cell r="I867">
            <v>0</v>
          </cell>
        </row>
        <row r="868">
          <cell r="A868">
            <v>865</v>
          </cell>
          <cell r="B868">
            <v>84069871</v>
          </cell>
          <cell r="C868">
            <v>9979000.4199999999</v>
          </cell>
          <cell r="D868" t="str">
            <v>Troon Golf LLC</v>
          </cell>
          <cell r="E868">
            <v>914</v>
          </cell>
          <cell r="F868">
            <v>0</v>
          </cell>
          <cell r="G868">
            <v>0</v>
          </cell>
          <cell r="H868">
            <v>0</v>
          </cell>
          <cell r="I868">
            <v>0</v>
          </cell>
        </row>
        <row r="869">
          <cell r="A869">
            <v>866</v>
          </cell>
          <cell r="B869">
            <v>84069872</v>
          </cell>
          <cell r="C869">
            <v>16977908.440000001</v>
          </cell>
          <cell r="D869" t="str">
            <v>Troon Golf LLC</v>
          </cell>
          <cell r="E869">
            <v>915</v>
          </cell>
          <cell r="F869">
            <v>0</v>
          </cell>
          <cell r="G869">
            <v>0</v>
          </cell>
          <cell r="H869">
            <v>0</v>
          </cell>
          <cell r="I869">
            <v>0</v>
          </cell>
        </row>
        <row r="870">
          <cell r="A870">
            <v>867</v>
          </cell>
          <cell r="B870">
            <v>84070022</v>
          </cell>
          <cell r="C870">
            <v>7050344.9500000002</v>
          </cell>
          <cell r="D870" t="str">
            <v>Troon Golf LLC</v>
          </cell>
          <cell r="E870">
            <v>916</v>
          </cell>
          <cell r="F870">
            <v>0</v>
          </cell>
          <cell r="G870">
            <v>0</v>
          </cell>
          <cell r="H870">
            <v>0</v>
          </cell>
          <cell r="I870">
            <v>0</v>
          </cell>
        </row>
        <row r="871">
          <cell r="A871">
            <v>868</v>
          </cell>
          <cell r="B871">
            <v>84070023</v>
          </cell>
          <cell r="C871">
            <v>11995200.51</v>
          </cell>
          <cell r="D871" t="str">
            <v>Troon Golf LLC</v>
          </cell>
          <cell r="E871">
            <v>12</v>
          </cell>
          <cell r="F871" t="str">
            <v>Troon Golf LLC</v>
          </cell>
          <cell r="G871">
            <v>46002454.32</v>
          </cell>
          <cell r="H871">
            <v>0</v>
          </cell>
          <cell r="I871">
            <v>0</v>
          </cell>
        </row>
        <row r="872">
          <cell r="A872">
            <v>869</v>
          </cell>
          <cell r="B872">
            <v>84069667</v>
          </cell>
          <cell r="C872">
            <v>25000</v>
          </cell>
          <cell r="D872" t="str">
            <v>Tropicana Entertainment Inc.</v>
          </cell>
          <cell r="E872">
            <v>917</v>
          </cell>
          <cell r="F872">
            <v>0</v>
          </cell>
          <cell r="G872">
            <v>0</v>
          </cell>
          <cell r="H872">
            <v>0</v>
          </cell>
          <cell r="I872">
            <v>0</v>
          </cell>
        </row>
        <row r="873">
          <cell r="A873">
            <v>870</v>
          </cell>
          <cell r="B873">
            <v>84069666</v>
          </cell>
          <cell r="C873">
            <v>9750000</v>
          </cell>
          <cell r="D873" t="str">
            <v>Tropicana Entertainment Inc.</v>
          </cell>
          <cell r="E873">
            <v>352</v>
          </cell>
          <cell r="F873" t="str">
            <v>Tropicana Entertainment Inc.</v>
          </cell>
          <cell r="G873">
            <v>9775000</v>
          </cell>
          <cell r="H873">
            <v>0</v>
          </cell>
          <cell r="I873">
            <v>0</v>
          </cell>
        </row>
        <row r="874">
          <cell r="A874">
            <v>871</v>
          </cell>
          <cell r="B874">
            <v>84070021</v>
          </cell>
          <cell r="C874">
            <v>5768000</v>
          </cell>
          <cell r="D874" t="str">
            <v>Troxell Communications Inc</v>
          </cell>
          <cell r="E874">
            <v>918</v>
          </cell>
          <cell r="F874">
            <v>0</v>
          </cell>
          <cell r="G874">
            <v>0</v>
          </cell>
          <cell r="H874">
            <v>0</v>
          </cell>
          <cell r="I874">
            <v>0</v>
          </cell>
        </row>
        <row r="875">
          <cell r="A875">
            <v>872</v>
          </cell>
          <cell r="B875">
            <v>84070020</v>
          </cell>
          <cell r="C875">
            <v>15846.89</v>
          </cell>
          <cell r="D875" t="str">
            <v>Troxell Communications Inc</v>
          </cell>
          <cell r="E875">
            <v>405</v>
          </cell>
          <cell r="F875" t="str">
            <v>Troxell Communications Inc</v>
          </cell>
          <cell r="G875">
            <v>5783846.8899999997</v>
          </cell>
          <cell r="H875">
            <v>0</v>
          </cell>
          <cell r="I875">
            <v>0</v>
          </cell>
        </row>
        <row r="876">
          <cell r="A876">
            <v>873</v>
          </cell>
          <cell r="B876">
            <v>84070017</v>
          </cell>
          <cell r="C876">
            <v>9671600</v>
          </cell>
          <cell r="D876" t="str">
            <v>Tube City IMS Corporation</v>
          </cell>
          <cell r="E876">
            <v>355</v>
          </cell>
          <cell r="F876" t="str">
            <v>Tube City IMS Corporation</v>
          </cell>
          <cell r="G876">
            <v>9671600</v>
          </cell>
          <cell r="H876">
            <v>0</v>
          </cell>
          <cell r="I876">
            <v>0</v>
          </cell>
        </row>
        <row r="877">
          <cell r="A877">
            <v>874</v>
          </cell>
          <cell r="B877">
            <v>84070024</v>
          </cell>
          <cell r="C877">
            <v>16411960.130000001</v>
          </cell>
          <cell r="D877" t="str">
            <v>TVC Albany Inc</v>
          </cell>
          <cell r="E877">
            <v>919</v>
          </cell>
          <cell r="F877">
            <v>0</v>
          </cell>
          <cell r="G877">
            <v>0</v>
          </cell>
          <cell r="H877">
            <v>0</v>
          </cell>
          <cell r="I877">
            <v>0</v>
          </cell>
        </row>
        <row r="878">
          <cell r="A878">
            <v>875</v>
          </cell>
          <cell r="B878">
            <v>84070048</v>
          </cell>
          <cell r="C878">
            <v>1230897.01</v>
          </cell>
          <cell r="D878" t="str">
            <v>TVC Albany Inc</v>
          </cell>
          <cell r="E878">
            <v>233</v>
          </cell>
          <cell r="F878" t="str">
            <v>TVC Albany Inc</v>
          </cell>
          <cell r="G878">
            <v>17642857.140000001</v>
          </cell>
          <cell r="H878">
            <v>0</v>
          </cell>
          <cell r="I878">
            <v>0</v>
          </cell>
        </row>
        <row r="879">
          <cell r="A879">
            <v>876</v>
          </cell>
          <cell r="B879">
            <v>84069808</v>
          </cell>
          <cell r="C879">
            <v>9491473.9199999999</v>
          </cell>
          <cell r="D879" t="str">
            <v>Tyden Group Holding Corporation</v>
          </cell>
          <cell r="E879">
            <v>364</v>
          </cell>
          <cell r="F879" t="str">
            <v>Tyden Group Holding Corporation</v>
          </cell>
          <cell r="G879">
            <v>9491473.9199999999</v>
          </cell>
          <cell r="H879">
            <v>0</v>
          </cell>
          <cell r="I879">
            <v>0</v>
          </cell>
        </row>
        <row r="880">
          <cell r="A880">
            <v>877</v>
          </cell>
          <cell r="B880">
            <v>84069654</v>
          </cell>
          <cell r="C880">
            <v>19500000</v>
          </cell>
          <cell r="D880" t="str">
            <v>U. S. Silica Company</v>
          </cell>
          <cell r="E880">
            <v>193</v>
          </cell>
          <cell r="F880" t="str">
            <v>U. S. Silica Company</v>
          </cell>
          <cell r="G880">
            <v>19500000</v>
          </cell>
          <cell r="H880">
            <v>0</v>
          </cell>
          <cell r="I880">
            <v>0</v>
          </cell>
        </row>
        <row r="881">
          <cell r="A881">
            <v>878</v>
          </cell>
          <cell r="B881">
            <v>84069595</v>
          </cell>
          <cell r="C881">
            <v>7218750</v>
          </cell>
          <cell r="D881" t="str">
            <v>U.S. Security Associates Holdings Inc</v>
          </cell>
          <cell r="E881">
            <v>920</v>
          </cell>
          <cell r="F881">
            <v>0</v>
          </cell>
          <cell r="G881">
            <v>0</v>
          </cell>
          <cell r="H881">
            <v>0</v>
          </cell>
          <cell r="I881">
            <v>0</v>
          </cell>
        </row>
        <row r="882">
          <cell r="A882">
            <v>879</v>
          </cell>
          <cell r="B882">
            <v>84069995</v>
          </cell>
          <cell r="C882">
            <v>27289081.199999999</v>
          </cell>
          <cell r="D882" t="str">
            <v>U.S. Security Associates Holdings Inc</v>
          </cell>
          <cell r="E882">
            <v>53</v>
          </cell>
          <cell r="F882" t="str">
            <v>U.S. Security Associates Holdings Inc</v>
          </cell>
          <cell r="G882">
            <v>34507831.200000003</v>
          </cell>
          <cell r="H882">
            <v>0</v>
          </cell>
          <cell r="I882">
            <v>0</v>
          </cell>
        </row>
        <row r="883">
          <cell r="A883">
            <v>880</v>
          </cell>
          <cell r="B883">
            <v>84070025</v>
          </cell>
          <cell r="C883">
            <v>9062500</v>
          </cell>
          <cell r="D883" t="str">
            <v>UELS LLC</v>
          </cell>
          <cell r="E883">
            <v>921</v>
          </cell>
          <cell r="F883">
            <v>0</v>
          </cell>
          <cell r="G883">
            <v>0</v>
          </cell>
          <cell r="H883">
            <v>0</v>
          </cell>
          <cell r="I883">
            <v>0</v>
          </cell>
        </row>
        <row r="884">
          <cell r="A884">
            <v>881</v>
          </cell>
          <cell r="B884">
            <v>84070026</v>
          </cell>
          <cell r="C884">
            <v>9340697.6899999995</v>
          </cell>
          <cell r="D884" t="str">
            <v>UELS LLC</v>
          </cell>
          <cell r="E884">
            <v>922</v>
          </cell>
          <cell r="F884">
            <v>0</v>
          </cell>
          <cell r="G884">
            <v>0</v>
          </cell>
          <cell r="H884">
            <v>0</v>
          </cell>
          <cell r="I884">
            <v>0</v>
          </cell>
        </row>
        <row r="885">
          <cell r="A885">
            <v>882</v>
          </cell>
          <cell r="B885">
            <v>84070027</v>
          </cell>
          <cell r="C885">
            <v>6887500</v>
          </cell>
          <cell r="D885" t="str">
            <v>UELS LLC</v>
          </cell>
          <cell r="E885">
            <v>923</v>
          </cell>
          <cell r="F885">
            <v>0</v>
          </cell>
          <cell r="G885">
            <v>0</v>
          </cell>
          <cell r="H885">
            <v>0</v>
          </cell>
          <cell r="I885">
            <v>0</v>
          </cell>
        </row>
        <row r="886">
          <cell r="A886">
            <v>883</v>
          </cell>
          <cell r="B886">
            <v>84070028</v>
          </cell>
          <cell r="C886">
            <v>23393895.32</v>
          </cell>
          <cell r="D886" t="str">
            <v>UELS LLC</v>
          </cell>
          <cell r="E886">
            <v>10</v>
          </cell>
          <cell r="F886" t="str">
            <v>UELS LLC</v>
          </cell>
          <cell r="G886">
            <v>48684593.009999998</v>
          </cell>
          <cell r="H886">
            <v>0</v>
          </cell>
          <cell r="I886">
            <v>0</v>
          </cell>
        </row>
        <row r="887">
          <cell r="A887">
            <v>884</v>
          </cell>
          <cell r="B887">
            <v>84070084</v>
          </cell>
          <cell r="C887">
            <v>11488438.039999999</v>
          </cell>
          <cell r="D887" t="str">
            <v>UJ Merger Sub Inc.</v>
          </cell>
          <cell r="E887">
            <v>322</v>
          </cell>
          <cell r="F887" t="str">
            <v>UJ Merger Sub Inc.</v>
          </cell>
          <cell r="G887">
            <v>11488438.039999999</v>
          </cell>
          <cell r="H887">
            <v>0</v>
          </cell>
          <cell r="I887">
            <v>0</v>
          </cell>
        </row>
        <row r="888">
          <cell r="A888">
            <v>885</v>
          </cell>
          <cell r="B888">
            <v>84069657</v>
          </cell>
          <cell r="C888">
            <v>7939884.3700000001</v>
          </cell>
          <cell r="D888" t="str">
            <v>Unifrax I LLC</v>
          </cell>
          <cell r="E888">
            <v>384</v>
          </cell>
          <cell r="F888" t="str">
            <v>Unifrax I LLC</v>
          </cell>
          <cell r="G888">
            <v>7939884.3700000001</v>
          </cell>
          <cell r="H888">
            <v>0</v>
          </cell>
          <cell r="I888">
            <v>0</v>
          </cell>
        </row>
        <row r="889">
          <cell r="A889">
            <v>886</v>
          </cell>
          <cell r="B889">
            <v>84070280</v>
          </cell>
          <cell r="C889">
            <v>25694053.079999998</v>
          </cell>
          <cell r="D889" t="str">
            <v>Unishippers Holdings LLC</v>
          </cell>
          <cell r="E889">
            <v>112</v>
          </cell>
          <cell r="F889" t="str">
            <v>Unishippers Holdings LLC</v>
          </cell>
          <cell r="G889">
            <v>25694053.079999998</v>
          </cell>
          <cell r="H889">
            <v>0</v>
          </cell>
          <cell r="I889">
            <v>0</v>
          </cell>
        </row>
        <row r="890">
          <cell r="A890">
            <v>887</v>
          </cell>
          <cell r="B890">
            <v>84069656</v>
          </cell>
          <cell r="C890">
            <v>38800000</v>
          </cell>
          <cell r="D890" t="str">
            <v>United Central Industrial Supply Company LLC</v>
          </cell>
          <cell r="E890">
            <v>27</v>
          </cell>
          <cell r="F890" t="str">
            <v>United Central Industrial Supply Company LLC</v>
          </cell>
          <cell r="G890">
            <v>38800000</v>
          </cell>
          <cell r="H890">
            <v>0</v>
          </cell>
          <cell r="I890">
            <v>0</v>
          </cell>
        </row>
        <row r="891">
          <cell r="A891">
            <v>888</v>
          </cell>
          <cell r="B891">
            <v>84069903</v>
          </cell>
          <cell r="C891">
            <v>25100000</v>
          </cell>
          <cell r="D891" t="str">
            <v>US Acute Care Solutions</v>
          </cell>
          <cell r="E891">
            <v>117</v>
          </cell>
          <cell r="F891" t="str">
            <v>US Acute Care Solutions</v>
          </cell>
          <cell r="G891">
            <v>25100000</v>
          </cell>
          <cell r="H891">
            <v>0</v>
          </cell>
          <cell r="I891">
            <v>0</v>
          </cell>
        </row>
        <row r="892">
          <cell r="A892">
            <v>889</v>
          </cell>
          <cell r="B892">
            <v>84069906</v>
          </cell>
          <cell r="C892">
            <v>32418750</v>
          </cell>
          <cell r="D892" t="str">
            <v>US Anesthesia Partners Inc</v>
          </cell>
          <cell r="E892">
            <v>60</v>
          </cell>
          <cell r="F892" t="str">
            <v>US Anesthesia Partners Inc</v>
          </cell>
          <cell r="G892">
            <v>32418750</v>
          </cell>
          <cell r="H892">
            <v>0</v>
          </cell>
          <cell r="I892">
            <v>0</v>
          </cell>
        </row>
        <row r="893">
          <cell r="A893">
            <v>890</v>
          </cell>
          <cell r="B893">
            <v>84069653</v>
          </cell>
          <cell r="C893">
            <v>19403375</v>
          </cell>
          <cell r="D893" t="str">
            <v>USI Inc</v>
          </cell>
          <cell r="E893">
            <v>198</v>
          </cell>
          <cell r="F893" t="str">
            <v>USI Inc</v>
          </cell>
          <cell r="G893">
            <v>19403375</v>
          </cell>
          <cell r="H893">
            <v>0</v>
          </cell>
          <cell r="I893">
            <v>0</v>
          </cell>
        </row>
        <row r="894">
          <cell r="A894">
            <v>891</v>
          </cell>
          <cell r="B894">
            <v>84069652</v>
          </cell>
          <cell r="C894">
            <v>24548663.98</v>
          </cell>
          <cell r="D894" t="str">
            <v>USIC Holdings Inc</v>
          </cell>
          <cell r="E894">
            <v>124</v>
          </cell>
          <cell r="F894" t="str">
            <v>USIC Holdings Inc</v>
          </cell>
          <cell r="G894">
            <v>24548663.98</v>
          </cell>
          <cell r="H894">
            <v>0</v>
          </cell>
          <cell r="I894">
            <v>0</v>
          </cell>
        </row>
        <row r="895">
          <cell r="A895">
            <v>892</v>
          </cell>
          <cell r="B895">
            <v>84069373</v>
          </cell>
          <cell r="C895">
            <v>5262225.79</v>
          </cell>
          <cell r="D895" t="str">
            <v>USS Parent Holding Corp</v>
          </cell>
          <cell r="E895">
            <v>924</v>
          </cell>
          <cell r="F895">
            <v>0</v>
          </cell>
          <cell r="G895">
            <v>0</v>
          </cell>
          <cell r="H895">
            <v>0</v>
          </cell>
          <cell r="I895">
            <v>0</v>
          </cell>
        </row>
        <row r="896">
          <cell r="A896">
            <v>893</v>
          </cell>
          <cell r="B896">
            <v>84069374</v>
          </cell>
          <cell r="C896">
            <v>1827029.57</v>
          </cell>
          <cell r="D896" t="str">
            <v>USS Parent Holding Corp</v>
          </cell>
          <cell r="E896">
            <v>925</v>
          </cell>
          <cell r="F896">
            <v>0</v>
          </cell>
          <cell r="G896">
            <v>0</v>
          </cell>
          <cell r="H896">
            <v>0</v>
          </cell>
          <cell r="I896">
            <v>0</v>
          </cell>
        </row>
        <row r="897">
          <cell r="A897">
            <v>894</v>
          </cell>
          <cell r="B897">
            <v>84069375</v>
          </cell>
          <cell r="C897">
            <v>1450967.09</v>
          </cell>
          <cell r="D897" t="str">
            <v>USS Parent Holding Corp</v>
          </cell>
          <cell r="E897">
            <v>926</v>
          </cell>
          <cell r="F897">
            <v>0</v>
          </cell>
          <cell r="G897">
            <v>0</v>
          </cell>
          <cell r="H897">
            <v>0</v>
          </cell>
          <cell r="I897">
            <v>0</v>
          </cell>
        </row>
        <row r="898">
          <cell r="A898">
            <v>895</v>
          </cell>
          <cell r="B898">
            <v>84069376</v>
          </cell>
          <cell r="C898">
            <v>503771.57</v>
          </cell>
          <cell r="D898" t="str">
            <v>USS Parent Holding Corp</v>
          </cell>
          <cell r="E898">
            <v>927</v>
          </cell>
          <cell r="F898">
            <v>0</v>
          </cell>
          <cell r="G898">
            <v>0</v>
          </cell>
          <cell r="H898">
            <v>0</v>
          </cell>
          <cell r="I898">
            <v>0</v>
          </cell>
        </row>
        <row r="899">
          <cell r="A899">
            <v>896</v>
          </cell>
          <cell r="B899">
            <v>84069892</v>
          </cell>
          <cell r="C899">
            <v>14224341.609999999</v>
          </cell>
          <cell r="D899" t="str">
            <v>USS Parent Holding Corp</v>
          </cell>
          <cell r="E899">
            <v>928</v>
          </cell>
          <cell r="F899">
            <v>0</v>
          </cell>
          <cell r="G899">
            <v>0</v>
          </cell>
          <cell r="H899">
            <v>0</v>
          </cell>
          <cell r="I899">
            <v>0</v>
          </cell>
        </row>
        <row r="900">
          <cell r="A900">
            <v>897</v>
          </cell>
          <cell r="B900">
            <v>84069893</v>
          </cell>
          <cell r="C900">
            <v>4938650.25</v>
          </cell>
          <cell r="D900" t="str">
            <v>USS Parent Holding Corp</v>
          </cell>
          <cell r="E900">
            <v>89</v>
          </cell>
          <cell r="F900" t="str">
            <v>USS Parent Holding Corp</v>
          </cell>
          <cell r="G900">
            <v>28206985.880000003</v>
          </cell>
          <cell r="H900">
            <v>0</v>
          </cell>
          <cell r="I900">
            <v>0</v>
          </cell>
        </row>
        <row r="901">
          <cell r="A901">
            <v>898</v>
          </cell>
          <cell r="B901">
            <v>84069379</v>
          </cell>
          <cell r="C901">
            <v>6737142.8600000003</v>
          </cell>
          <cell r="D901" t="str">
            <v>Vantiv LLC</v>
          </cell>
          <cell r="E901">
            <v>397</v>
          </cell>
          <cell r="F901" t="str">
            <v>Vantiv LLC</v>
          </cell>
          <cell r="G901">
            <v>6737142.8600000003</v>
          </cell>
          <cell r="H901">
            <v>0</v>
          </cell>
          <cell r="I901">
            <v>0</v>
          </cell>
        </row>
        <row r="902">
          <cell r="A902">
            <v>899</v>
          </cell>
          <cell r="B902">
            <v>84069455</v>
          </cell>
          <cell r="C902">
            <v>10890000</v>
          </cell>
          <cell r="D902" t="str">
            <v>Varsity Brands Holding Co Inc</v>
          </cell>
          <cell r="E902">
            <v>332</v>
          </cell>
          <cell r="F902" t="str">
            <v>Varsity Brands Holding Co Inc</v>
          </cell>
          <cell r="G902">
            <v>10890000</v>
          </cell>
          <cell r="H902">
            <v>0</v>
          </cell>
          <cell r="I902">
            <v>0</v>
          </cell>
        </row>
        <row r="903">
          <cell r="A903">
            <v>900</v>
          </cell>
          <cell r="B903">
            <v>84069351</v>
          </cell>
          <cell r="C903">
            <v>1958754.93</v>
          </cell>
          <cell r="D903" t="str">
            <v>Vatterott Education Holdings Inc</v>
          </cell>
          <cell r="E903">
            <v>929</v>
          </cell>
          <cell r="F903">
            <v>0</v>
          </cell>
          <cell r="G903">
            <v>0</v>
          </cell>
          <cell r="H903">
            <v>0</v>
          </cell>
          <cell r="I903">
            <v>0</v>
          </cell>
        </row>
        <row r="904">
          <cell r="A904">
            <v>901</v>
          </cell>
          <cell r="B904">
            <v>84069353</v>
          </cell>
          <cell r="C904">
            <v>12053876.550000001</v>
          </cell>
          <cell r="D904" t="str">
            <v>Vatterott Education Holdings Inc</v>
          </cell>
          <cell r="E904">
            <v>930</v>
          </cell>
          <cell r="F904">
            <v>0</v>
          </cell>
          <cell r="G904">
            <v>0</v>
          </cell>
          <cell r="H904">
            <v>0</v>
          </cell>
          <cell r="I904">
            <v>0</v>
          </cell>
        </row>
        <row r="905">
          <cell r="A905">
            <v>902</v>
          </cell>
          <cell r="B905">
            <v>84069350</v>
          </cell>
          <cell r="C905">
            <v>1656.55</v>
          </cell>
          <cell r="D905" t="str">
            <v>Vatterott Education Holdings Inc</v>
          </cell>
          <cell r="E905">
            <v>931</v>
          </cell>
          <cell r="F905">
            <v>0</v>
          </cell>
          <cell r="G905">
            <v>0</v>
          </cell>
          <cell r="H905">
            <v>0</v>
          </cell>
          <cell r="I905">
            <v>0</v>
          </cell>
        </row>
        <row r="906">
          <cell r="A906">
            <v>903</v>
          </cell>
          <cell r="B906">
            <v>84069352</v>
          </cell>
          <cell r="C906">
            <v>10194.14</v>
          </cell>
          <cell r="D906" t="str">
            <v>Vatterott Education Holdings Inc</v>
          </cell>
          <cell r="E906">
            <v>290</v>
          </cell>
          <cell r="F906" t="str">
            <v>Vatterott Education Holdings Inc</v>
          </cell>
          <cell r="G906">
            <v>14024482.170000002</v>
          </cell>
          <cell r="H906">
            <v>0</v>
          </cell>
          <cell r="I906">
            <v>0</v>
          </cell>
        </row>
        <row r="907">
          <cell r="A907">
            <v>904</v>
          </cell>
          <cell r="B907">
            <v>84070236</v>
          </cell>
          <cell r="C907">
            <v>853.55</v>
          </cell>
          <cell r="D907" t="str">
            <v>Velocity Technology Enterprises Inc</v>
          </cell>
          <cell r="E907">
            <v>932</v>
          </cell>
          <cell r="F907">
            <v>0</v>
          </cell>
          <cell r="G907">
            <v>0</v>
          </cell>
          <cell r="H907">
            <v>0</v>
          </cell>
          <cell r="I907">
            <v>0</v>
          </cell>
        </row>
        <row r="908">
          <cell r="A908">
            <v>905</v>
          </cell>
          <cell r="B908">
            <v>84070237</v>
          </cell>
          <cell r="C908">
            <v>417.38</v>
          </cell>
          <cell r="D908" t="str">
            <v>Velocity Technology Enterprises Inc</v>
          </cell>
          <cell r="E908">
            <v>933</v>
          </cell>
          <cell r="F908">
            <v>0</v>
          </cell>
          <cell r="G908">
            <v>0</v>
          </cell>
          <cell r="H908">
            <v>0</v>
          </cell>
          <cell r="I908">
            <v>0</v>
          </cell>
        </row>
        <row r="909">
          <cell r="A909">
            <v>906</v>
          </cell>
          <cell r="B909">
            <v>84069983</v>
          </cell>
          <cell r="C909">
            <v>1379186.78</v>
          </cell>
          <cell r="D909" t="str">
            <v>Velocity Technology Enterprises Inc</v>
          </cell>
          <cell r="E909">
            <v>934</v>
          </cell>
          <cell r="F909">
            <v>0</v>
          </cell>
          <cell r="G909">
            <v>0</v>
          </cell>
          <cell r="H909">
            <v>0</v>
          </cell>
          <cell r="I909">
            <v>0</v>
          </cell>
        </row>
        <row r="910">
          <cell r="A910">
            <v>907</v>
          </cell>
          <cell r="B910">
            <v>84069984</v>
          </cell>
          <cell r="C910">
            <v>674418.97</v>
          </cell>
          <cell r="D910" t="str">
            <v>Velocity Technology Enterprises Inc</v>
          </cell>
          <cell r="E910">
            <v>935</v>
          </cell>
          <cell r="F910">
            <v>0</v>
          </cell>
          <cell r="G910">
            <v>0</v>
          </cell>
          <cell r="H910">
            <v>0</v>
          </cell>
          <cell r="I910">
            <v>0</v>
          </cell>
        </row>
        <row r="911">
          <cell r="A911">
            <v>908</v>
          </cell>
          <cell r="B911">
            <v>84070250</v>
          </cell>
          <cell r="C911">
            <v>2894298.13</v>
          </cell>
          <cell r="D911" t="str">
            <v>Velocity Technology Enterprises Inc</v>
          </cell>
          <cell r="E911">
            <v>936</v>
          </cell>
          <cell r="F911">
            <v>0</v>
          </cell>
          <cell r="G911">
            <v>0</v>
          </cell>
          <cell r="H911">
            <v>0</v>
          </cell>
          <cell r="I911">
            <v>0</v>
          </cell>
        </row>
        <row r="912">
          <cell r="A912">
            <v>909</v>
          </cell>
          <cell r="B912">
            <v>84069355</v>
          </cell>
          <cell r="C912">
            <v>12418532.6</v>
          </cell>
          <cell r="D912" t="str">
            <v>Velocity Technology Enterprises Inc</v>
          </cell>
          <cell r="E912">
            <v>238</v>
          </cell>
          <cell r="F912" t="str">
            <v>Velocity Technology Enterprises Inc</v>
          </cell>
          <cell r="G912">
            <v>17367707.41</v>
          </cell>
          <cell r="H912">
            <v>0</v>
          </cell>
          <cell r="I912">
            <v>0</v>
          </cell>
        </row>
        <row r="913">
          <cell r="A913">
            <v>910</v>
          </cell>
          <cell r="B913">
            <v>84069381</v>
          </cell>
          <cell r="C913">
            <v>18628082.629999999</v>
          </cell>
          <cell r="D913" t="str">
            <v>Verint Systems Inc</v>
          </cell>
          <cell r="E913">
            <v>215</v>
          </cell>
          <cell r="F913" t="str">
            <v>Verint Systems Inc</v>
          </cell>
          <cell r="G913">
            <v>18628082.629999999</v>
          </cell>
          <cell r="H913">
            <v>0</v>
          </cell>
          <cell r="I913">
            <v>0</v>
          </cell>
        </row>
        <row r="914">
          <cell r="A914">
            <v>911</v>
          </cell>
          <cell r="B914">
            <v>84069384</v>
          </cell>
          <cell r="C914">
            <v>19970676.25</v>
          </cell>
          <cell r="D914" t="str">
            <v>Vertafore Inc</v>
          </cell>
          <cell r="E914">
            <v>176</v>
          </cell>
          <cell r="F914" t="str">
            <v>Vertafore Inc</v>
          </cell>
          <cell r="G914">
            <v>19970676.25</v>
          </cell>
          <cell r="H914">
            <v>0</v>
          </cell>
          <cell r="I914">
            <v>0</v>
          </cell>
        </row>
        <row r="915">
          <cell r="A915">
            <v>912</v>
          </cell>
          <cell r="B915">
            <v>84069856</v>
          </cell>
          <cell r="C915">
            <v>6050709.96</v>
          </cell>
          <cell r="D915" t="str">
            <v>VerticalScope Inc</v>
          </cell>
          <cell r="E915">
            <v>937</v>
          </cell>
          <cell r="F915">
            <v>0</v>
          </cell>
          <cell r="G915">
            <v>0</v>
          </cell>
          <cell r="H915">
            <v>0</v>
          </cell>
          <cell r="I915">
            <v>0</v>
          </cell>
        </row>
        <row r="916">
          <cell r="A916">
            <v>913</v>
          </cell>
          <cell r="B916">
            <v>84070151</v>
          </cell>
          <cell r="C916">
            <v>16168040.050000001</v>
          </cell>
          <cell r="D916" t="str">
            <v>VerticalScope Inc</v>
          </cell>
          <cell r="E916">
            <v>148</v>
          </cell>
          <cell r="F916" t="str">
            <v>VerticalScope Inc</v>
          </cell>
          <cell r="G916">
            <v>22218750.010000002</v>
          </cell>
          <cell r="H916">
            <v>0</v>
          </cell>
          <cell r="I916">
            <v>0</v>
          </cell>
        </row>
        <row r="917">
          <cell r="A917">
            <v>914</v>
          </cell>
          <cell r="B917">
            <v>84070031</v>
          </cell>
          <cell r="C917">
            <v>13882.54</v>
          </cell>
          <cell r="D917" t="str">
            <v>Vestcom International Inc</v>
          </cell>
          <cell r="E917">
            <v>938</v>
          </cell>
          <cell r="F917">
            <v>0</v>
          </cell>
          <cell r="G917">
            <v>0</v>
          </cell>
          <cell r="H917">
            <v>0</v>
          </cell>
          <cell r="I917">
            <v>0</v>
          </cell>
        </row>
        <row r="918">
          <cell r="A918">
            <v>915</v>
          </cell>
          <cell r="B918">
            <v>84070033</v>
          </cell>
          <cell r="C918">
            <v>446079.67</v>
          </cell>
          <cell r="D918" t="str">
            <v>Vestcom International Inc</v>
          </cell>
          <cell r="E918">
            <v>939</v>
          </cell>
          <cell r="F918">
            <v>0</v>
          </cell>
          <cell r="G918">
            <v>0</v>
          </cell>
          <cell r="H918">
            <v>0</v>
          </cell>
          <cell r="I918">
            <v>0</v>
          </cell>
        </row>
        <row r="919">
          <cell r="A919">
            <v>916</v>
          </cell>
          <cell r="B919">
            <v>84070034</v>
          </cell>
          <cell r="C919">
            <v>25043.07</v>
          </cell>
          <cell r="D919" t="str">
            <v>Vestcom International Inc</v>
          </cell>
          <cell r="E919">
            <v>940</v>
          </cell>
          <cell r="F919">
            <v>0</v>
          </cell>
          <cell r="G919">
            <v>0</v>
          </cell>
          <cell r="H919">
            <v>0</v>
          </cell>
          <cell r="I919">
            <v>0</v>
          </cell>
        </row>
        <row r="920">
          <cell r="A920">
            <v>917</v>
          </cell>
          <cell r="B920">
            <v>84070029</v>
          </cell>
          <cell r="C920">
            <v>5153891.95</v>
          </cell>
          <cell r="D920" t="str">
            <v>Vestcom International Inc</v>
          </cell>
          <cell r="E920">
            <v>941</v>
          </cell>
          <cell r="F920">
            <v>0</v>
          </cell>
          <cell r="G920">
            <v>0</v>
          </cell>
          <cell r="H920">
            <v>0</v>
          </cell>
          <cell r="I920">
            <v>0</v>
          </cell>
        </row>
        <row r="921">
          <cell r="A921">
            <v>918</v>
          </cell>
          <cell r="B921">
            <v>84070032</v>
          </cell>
          <cell r="C921">
            <v>9297239.5500000007</v>
          </cell>
          <cell r="D921" t="str">
            <v>Vestcom International Inc</v>
          </cell>
          <cell r="E921">
            <v>942</v>
          </cell>
          <cell r="F921">
            <v>0</v>
          </cell>
          <cell r="G921">
            <v>0</v>
          </cell>
          <cell r="H921">
            <v>0</v>
          </cell>
          <cell r="I921">
            <v>0</v>
          </cell>
        </row>
        <row r="922">
          <cell r="A922">
            <v>919</v>
          </cell>
          <cell r="B922">
            <v>84070030</v>
          </cell>
          <cell r="C922">
            <v>247282.69</v>
          </cell>
          <cell r="D922" t="str">
            <v>Vestcom International Inc</v>
          </cell>
          <cell r="E922">
            <v>270</v>
          </cell>
          <cell r="F922" t="str">
            <v>Vestcom International Inc</v>
          </cell>
          <cell r="G922">
            <v>15183419.470000001</v>
          </cell>
          <cell r="H922">
            <v>0</v>
          </cell>
          <cell r="I922">
            <v>0</v>
          </cell>
        </row>
        <row r="923">
          <cell r="A923">
            <v>920</v>
          </cell>
          <cell r="B923">
            <v>84070308</v>
          </cell>
          <cell r="C923">
            <v>54656250</v>
          </cell>
          <cell r="D923" t="str">
            <v>Vision Ease LP</v>
          </cell>
          <cell r="E923">
            <v>7</v>
          </cell>
          <cell r="F923" t="str">
            <v>Vision Ease LP</v>
          </cell>
          <cell r="G923">
            <v>54656250</v>
          </cell>
          <cell r="H923">
            <v>0</v>
          </cell>
          <cell r="I923">
            <v>0</v>
          </cell>
        </row>
        <row r="924">
          <cell r="A924">
            <v>921</v>
          </cell>
          <cell r="B924">
            <v>84070035</v>
          </cell>
          <cell r="C924">
            <v>18889062.5</v>
          </cell>
          <cell r="D924" t="str">
            <v>VPC PIZZA OPERATING CORP</v>
          </cell>
          <cell r="E924">
            <v>210</v>
          </cell>
          <cell r="F924" t="str">
            <v>VPC PIZZA OPERATING CORP</v>
          </cell>
          <cell r="G924">
            <v>18889062.5</v>
          </cell>
          <cell r="H924">
            <v>0</v>
          </cell>
          <cell r="I924">
            <v>0</v>
          </cell>
        </row>
        <row r="925">
          <cell r="A925">
            <v>922</v>
          </cell>
          <cell r="B925">
            <v>84070146</v>
          </cell>
          <cell r="C925">
            <v>12517524.810000001</v>
          </cell>
          <cell r="D925" t="str">
            <v>VSS-Southern Theatres LLC</v>
          </cell>
          <cell r="E925">
            <v>305</v>
          </cell>
          <cell r="F925" t="str">
            <v>VSS-Southern Theatres LLC</v>
          </cell>
          <cell r="G925">
            <v>12517524.810000001</v>
          </cell>
          <cell r="H925">
            <v>0</v>
          </cell>
          <cell r="I925">
            <v>0</v>
          </cell>
        </row>
        <row r="926">
          <cell r="A926">
            <v>923</v>
          </cell>
          <cell r="B926">
            <v>84070144</v>
          </cell>
          <cell r="C926">
            <v>1559285.71</v>
          </cell>
          <cell r="D926" t="str">
            <v>VYVE BROADBAND J LLC</v>
          </cell>
          <cell r="E926">
            <v>943</v>
          </cell>
          <cell r="F926">
            <v>0</v>
          </cell>
          <cell r="G926">
            <v>0</v>
          </cell>
          <cell r="H926">
            <v>0</v>
          </cell>
          <cell r="I926">
            <v>0</v>
          </cell>
        </row>
        <row r="927">
          <cell r="A927">
            <v>924</v>
          </cell>
          <cell r="B927">
            <v>84070145</v>
          </cell>
          <cell r="C927">
            <v>857142.85</v>
          </cell>
          <cell r="D927" t="str">
            <v>VYVE BROADBAND J LLC</v>
          </cell>
          <cell r="E927">
            <v>944</v>
          </cell>
          <cell r="F927">
            <v>0</v>
          </cell>
          <cell r="G927">
            <v>0</v>
          </cell>
          <cell r="H927">
            <v>0</v>
          </cell>
          <cell r="I927">
            <v>0</v>
          </cell>
        </row>
        <row r="928">
          <cell r="A928">
            <v>925</v>
          </cell>
          <cell r="B928">
            <v>84070143</v>
          </cell>
          <cell r="C928">
            <v>8244285.7400000002</v>
          </cell>
          <cell r="D928" t="str">
            <v>VYVE BROADBAND J LLC</v>
          </cell>
          <cell r="E928">
            <v>335</v>
          </cell>
          <cell r="F928" t="str">
            <v>VYVE BROADBAND J LLC</v>
          </cell>
          <cell r="G928">
            <v>10660714.300000001</v>
          </cell>
          <cell r="H928">
            <v>0</v>
          </cell>
          <cell r="I928">
            <v>0</v>
          </cell>
        </row>
        <row r="929">
          <cell r="A929">
            <v>926</v>
          </cell>
          <cell r="B929">
            <v>84069635</v>
          </cell>
          <cell r="C929">
            <v>22876.9</v>
          </cell>
          <cell r="D929" t="str">
            <v>W/S Packaging Group Inc</v>
          </cell>
          <cell r="E929">
            <v>945</v>
          </cell>
          <cell r="F929">
            <v>0</v>
          </cell>
          <cell r="G929">
            <v>0</v>
          </cell>
          <cell r="H929">
            <v>0</v>
          </cell>
          <cell r="I929">
            <v>0</v>
          </cell>
        </row>
        <row r="930">
          <cell r="A930">
            <v>927</v>
          </cell>
          <cell r="B930">
            <v>84069636</v>
          </cell>
          <cell r="C930">
            <v>7294081.7999999998</v>
          </cell>
          <cell r="D930" t="str">
            <v>W/S Packaging Group Inc</v>
          </cell>
          <cell r="E930">
            <v>390</v>
          </cell>
          <cell r="F930" t="str">
            <v>W/S Packaging Group Inc</v>
          </cell>
          <cell r="G930">
            <v>7316958.7000000002</v>
          </cell>
          <cell r="H930">
            <v>0</v>
          </cell>
          <cell r="I930">
            <v>0</v>
          </cell>
        </row>
        <row r="931">
          <cell r="A931">
            <v>928</v>
          </cell>
          <cell r="B931">
            <v>84069884</v>
          </cell>
          <cell r="C931">
            <v>17379310.34</v>
          </cell>
          <cell r="D931" t="str">
            <v>Washing Systems LLC</v>
          </cell>
          <cell r="E931">
            <v>237</v>
          </cell>
          <cell r="F931" t="str">
            <v>Washing Systems LLC</v>
          </cell>
          <cell r="G931">
            <v>17379310.34</v>
          </cell>
          <cell r="H931">
            <v>0</v>
          </cell>
          <cell r="I931">
            <v>0</v>
          </cell>
        </row>
        <row r="932">
          <cell r="A932">
            <v>929</v>
          </cell>
          <cell r="B932">
            <v>84070141</v>
          </cell>
          <cell r="C932">
            <v>21715.51</v>
          </cell>
          <cell r="D932" t="str">
            <v>Washington Inventory Service International</v>
          </cell>
          <cell r="E932">
            <v>946</v>
          </cell>
          <cell r="F932">
            <v>0</v>
          </cell>
          <cell r="G932">
            <v>0</v>
          </cell>
          <cell r="H932">
            <v>0</v>
          </cell>
          <cell r="I932">
            <v>0</v>
          </cell>
        </row>
        <row r="933">
          <cell r="A933">
            <v>930</v>
          </cell>
          <cell r="B933">
            <v>84070142</v>
          </cell>
          <cell r="C933">
            <v>17255394.91</v>
          </cell>
          <cell r="D933" t="str">
            <v>Washington Inventory Service International</v>
          </cell>
          <cell r="E933">
            <v>947</v>
          </cell>
          <cell r="F933">
            <v>0</v>
          </cell>
          <cell r="G933">
            <v>0</v>
          </cell>
          <cell r="H933">
            <v>0</v>
          </cell>
          <cell r="I933">
            <v>0</v>
          </cell>
        </row>
        <row r="934">
          <cell r="A934">
            <v>931</v>
          </cell>
          <cell r="B934">
            <v>84070137</v>
          </cell>
          <cell r="C934">
            <v>76383.44</v>
          </cell>
          <cell r="D934" t="str">
            <v>Washington Inventory Service International</v>
          </cell>
          <cell r="E934">
            <v>948</v>
          </cell>
          <cell r="F934">
            <v>0</v>
          </cell>
          <cell r="G934">
            <v>0</v>
          </cell>
          <cell r="H934">
            <v>0</v>
          </cell>
          <cell r="I934">
            <v>0</v>
          </cell>
        </row>
        <row r="935">
          <cell r="A935">
            <v>932</v>
          </cell>
          <cell r="B935">
            <v>84070138</v>
          </cell>
          <cell r="C935">
            <v>16662433.810000001</v>
          </cell>
          <cell r="D935" t="str">
            <v>Washington Inventory Service International</v>
          </cell>
          <cell r="E935">
            <v>56</v>
          </cell>
          <cell r="F935" t="str">
            <v>Washington Inventory Service International</v>
          </cell>
          <cell r="G935">
            <v>34015927.670000002</v>
          </cell>
          <cell r="H935">
            <v>0</v>
          </cell>
          <cell r="I935">
            <v>0</v>
          </cell>
        </row>
        <row r="936">
          <cell r="A936">
            <v>933</v>
          </cell>
          <cell r="B936">
            <v>84069630</v>
          </cell>
          <cell r="C936">
            <v>5734691.5199999996</v>
          </cell>
          <cell r="D936" t="str">
            <v>Wastequip, Inc.</v>
          </cell>
          <cell r="E936">
            <v>407</v>
          </cell>
          <cell r="F936" t="str">
            <v>Wastequip, Inc.</v>
          </cell>
          <cell r="G936">
            <v>5734691.5199999996</v>
          </cell>
          <cell r="H936">
            <v>0</v>
          </cell>
          <cell r="I936">
            <v>0</v>
          </cell>
        </row>
        <row r="937">
          <cell r="A937">
            <v>934</v>
          </cell>
          <cell r="B937">
            <v>84069441</v>
          </cell>
          <cell r="C937">
            <v>19550000</v>
          </cell>
          <cell r="D937" t="str">
            <v>Watchfire Enterprises Inc</v>
          </cell>
          <cell r="E937">
            <v>189</v>
          </cell>
          <cell r="F937" t="str">
            <v>Watchfire Enterprises Inc</v>
          </cell>
          <cell r="G937">
            <v>19550000</v>
          </cell>
          <cell r="H937">
            <v>0</v>
          </cell>
          <cell r="I937">
            <v>0</v>
          </cell>
        </row>
        <row r="938">
          <cell r="A938">
            <v>935</v>
          </cell>
          <cell r="B938">
            <v>84069428</v>
          </cell>
          <cell r="C938">
            <v>20132692.870000001</v>
          </cell>
          <cell r="D938" t="str">
            <v>Water Pik Inc.</v>
          </cell>
          <cell r="E938">
            <v>949</v>
          </cell>
          <cell r="F938">
            <v>0</v>
          </cell>
          <cell r="G938">
            <v>0</v>
          </cell>
          <cell r="H938">
            <v>0</v>
          </cell>
          <cell r="I938">
            <v>0</v>
          </cell>
        </row>
        <row r="939">
          <cell r="A939">
            <v>936</v>
          </cell>
          <cell r="B939">
            <v>84069429</v>
          </cell>
          <cell r="C939">
            <v>798054.66</v>
          </cell>
          <cell r="D939" t="str">
            <v>Water Pik Inc.</v>
          </cell>
          <cell r="E939">
            <v>950</v>
          </cell>
          <cell r="F939">
            <v>0</v>
          </cell>
          <cell r="G939">
            <v>0</v>
          </cell>
          <cell r="H939">
            <v>0</v>
          </cell>
          <cell r="I939">
            <v>0</v>
          </cell>
        </row>
        <row r="940">
          <cell r="A940">
            <v>937</v>
          </cell>
          <cell r="B940">
            <v>84069430</v>
          </cell>
          <cell r="C940">
            <v>552325.57999999996</v>
          </cell>
          <cell r="D940" t="str">
            <v>Water Pik Inc.</v>
          </cell>
          <cell r="E940">
            <v>161</v>
          </cell>
          <cell r="F940" t="str">
            <v>Water Pik Inc.</v>
          </cell>
          <cell r="G940">
            <v>21483073.109999999</v>
          </cell>
          <cell r="H940">
            <v>0</v>
          </cell>
          <cell r="I940">
            <v>0</v>
          </cell>
        </row>
        <row r="941">
          <cell r="A941">
            <v>938</v>
          </cell>
          <cell r="B941">
            <v>84069425</v>
          </cell>
          <cell r="C941">
            <v>37500</v>
          </cell>
          <cell r="D941" t="str">
            <v>WaveDivision Holdings LLC</v>
          </cell>
          <cell r="E941">
            <v>951</v>
          </cell>
          <cell r="F941">
            <v>0</v>
          </cell>
          <cell r="G941">
            <v>0</v>
          </cell>
          <cell r="H941">
            <v>0</v>
          </cell>
          <cell r="I941">
            <v>0</v>
          </cell>
        </row>
        <row r="942">
          <cell r="A942">
            <v>939</v>
          </cell>
          <cell r="B942">
            <v>84069426</v>
          </cell>
          <cell r="C942">
            <v>14512500</v>
          </cell>
          <cell r="D942" t="str">
            <v>WaveDivision Holdings LLC</v>
          </cell>
          <cell r="E942">
            <v>279</v>
          </cell>
          <cell r="F942" t="str">
            <v>WaveDivision Holdings LLC</v>
          </cell>
          <cell r="G942">
            <v>14550000</v>
          </cell>
          <cell r="H942">
            <v>0</v>
          </cell>
          <cell r="I942">
            <v>0</v>
          </cell>
        </row>
        <row r="943">
          <cell r="A943">
            <v>940</v>
          </cell>
          <cell r="B943">
            <v>84069419</v>
          </cell>
          <cell r="C943">
            <v>14488607.609999999</v>
          </cell>
          <cell r="D943" t="str">
            <v>Weight Watchers International Inc</v>
          </cell>
          <cell r="E943">
            <v>952</v>
          </cell>
          <cell r="F943">
            <v>0</v>
          </cell>
          <cell r="G943">
            <v>0</v>
          </cell>
          <cell r="H943">
            <v>0</v>
          </cell>
          <cell r="I943">
            <v>0</v>
          </cell>
        </row>
        <row r="944">
          <cell r="A944">
            <v>941</v>
          </cell>
          <cell r="B944">
            <v>84069420</v>
          </cell>
          <cell r="C944">
            <v>37341.769999999997</v>
          </cell>
          <cell r="D944" t="str">
            <v>Weight Watchers International Inc</v>
          </cell>
          <cell r="E944">
            <v>281</v>
          </cell>
          <cell r="F944" t="str">
            <v>Weight Watchers International Inc</v>
          </cell>
          <cell r="G944">
            <v>14525949.379999999</v>
          </cell>
          <cell r="H944">
            <v>0</v>
          </cell>
          <cell r="I944">
            <v>0</v>
          </cell>
        </row>
        <row r="945">
          <cell r="A945">
            <v>942</v>
          </cell>
          <cell r="B945">
            <v>84069414</v>
          </cell>
          <cell r="C945">
            <v>9876368.0700000003</v>
          </cell>
          <cell r="D945" t="str">
            <v>Weiman Products LLC</v>
          </cell>
          <cell r="E945">
            <v>953</v>
          </cell>
          <cell r="F945">
            <v>0</v>
          </cell>
          <cell r="G945">
            <v>0</v>
          </cell>
          <cell r="H945">
            <v>0</v>
          </cell>
          <cell r="I945">
            <v>0</v>
          </cell>
        </row>
        <row r="946">
          <cell r="A946">
            <v>943</v>
          </cell>
          <cell r="B946">
            <v>84069415</v>
          </cell>
          <cell r="C946">
            <v>21706418.699999999</v>
          </cell>
          <cell r="D946" t="str">
            <v>Weiman Products LLC</v>
          </cell>
          <cell r="E946">
            <v>64</v>
          </cell>
          <cell r="F946" t="str">
            <v>Weiman Products LLC</v>
          </cell>
          <cell r="G946">
            <v>31582786.77</v>
          </cell>
          <cell r="H946">
            <v>0</v>
          </cell>
          <cell r="I946">
            <v>0</v>
          </cell>
        </row>
        <row r="947">
          <cell r="A947">
            <v>944</v>
          </cell>
          <cell r="B947">
            <v>84069412</v>
          </cell>
          <cell r="C947">
            <v>21516875</v>
          </cell>
          <cell r="D947" t="str">
            <v>Welocalize Inc.</v>
          </cell>
          <cell r="E947">
            <v>158</v>
          </cell>
          <cell r="F947" t="str">
            <v>Welocalize Inc.</v>
          </cell>
          <cell r="G947">
            <v>21516875</v>
          </cell>
          <cell r="H947">
            <v>0</v>
          </cell>
          <cell r="I947">
            <v>0</v>
          </cell>
        </row>
        <row r="948">
          <cell r="A948">
            <v>945</v>
          </cell>
          <cell r="B948">
            <v>84069409</v>
          </cell>
          <cell r="C948">
            <v>18116666.670000002</v>
          </cell>
          <cell r="D948" t="str">
            <v>Wesco Aircraft Hardware Corp.</v>
          </cell>
          <cell r="E948">
            <v>222</v>
          </cell>
          <cell r="F948" t="str">
            <v>Wesco Aircraft Hardware Corp.</v>
          </cell>
          <cell r="G948">
            <v>18116666.670000002</v>
          </cell>
          <cell r="H948">
            <v>0</v>
          </cell>
          <cell r="I948">
            <v>0</v>
          </cell>
        </row>
        <row r="949">
          <cell r="A949">
            <v>946</v>
          </cell>
          <cell r="B949">
            <v>84069405</v>
          </cell>
          <cell r="C949">
            <v>34576638.799999997</v>
          </cell>
          <cell r="D949" t="str">
            <v>West Corporation</v>
          </cell>
          <cell r="E949">
            <v>52</v>
          </cell>
          <cell r="F949" t="str">
            <v>West Corporation</v>
          </cell>
          <cell r="G949">
            <v>34576638.799999997</v>
          </cell>
          <cell r="H949">
            <v>0</v>
          </cell>
          <cell r="I949">
            <v>0</v>
          </cell>
        </row>
        <row r="950">
          <cell r="A950">
            <v>947</v>
          </cell>
          <cell r="B950">
            <v>84070131</v>
          </cell>
          <cell r="C950">
            <v>24350101.399999999</v>
          </cell>
          <cell r="D950" t="str">
            <v>WHEEL PROS LLC</v>
          </cell>
          <cell r="E950">
            <v>128</v>
          </cell>
          <cell r="F950" t="str">
            <v>WHEEL PROS LLC</v>
          </cell>
          <cell r="G950">
            <v>24350101.399999999</v>
          </cell>
          <cell r="H950">
            <v>0</v>
          </cell>
          <cell r="I950">
            <v>0</v>
          </cell>
        </row>
        <row r="951">
          <cell r="A951">
            <v>948</v>
          </cell>
          <cell r="B951">
            <v>84070130</v>
          </cell>
          <cell r="C951">
            <v>15627272.73</v>
          </cell>
          <cell r="D951" t="str">
            <v>Wing Stop Holding Corporation</v>
          </cell>
          <cell r="E951">
            <v>265</v>
          </cell>
          <cell r="F951" t="str">
            <v>Wing Stop Holding Corporation</v>
          </cell>
          <cell r="G951">
            <v>15627272.73</v>
          </cell>
          <cell r="H951">
            <v>0</v>
          </cell>
          <cell r="I951">
            <v>0</v>
          </cell>
        </row>
        <row r="952">
          <cell r="A952">
            <v>949</v>
          </cell>
          <cell r="B952">
            <v>84070300</v>
          </cell>
          <cell r="C952">
            <v>1094302.07</v>
          </cell>
          <cell r="D952" t="str">
            <v>WirePath Home Systems LLC</v>
          </cell>
          <cell r="E952">
            <v>954</v>
          </cell>
          <cell r="F952">
            <v>0</v>
          </cell>
          <cell r="G952">
            <v>0</v>
          </cell>
          <cell r="H952">
            <v>0</v>
          </cell>
          <cell r="I952">
            <v>0</v>
          </cell>
        </row>
        <row r="953">
          <cell r="A953">
            <v>950</v>
          </cell>
          <cell r="B953">
            <v>84069645</v>
          </cell>
          <cell r="C953">
            <v>9080306.0299999993</v>
          </cell>
          <cell r="D953" t="str">
            <v>WirePath Home Systems LLC</v>
          </cell>
          <cell r="E953">
            <v>955</v>
          </cell>
          <cell r="F953">
            <v>0</v>
          </cell>
          <cell r="G953">
            <v>0</v>
          </cell>
          <cell r="H953">
            <v>0</v>
          </cell>
          <cell r="I953">
            <v>0</v>
          </cell>
        </row>
        <row r="954">
          <cell r="A954">
            <v>951</v>
          </cell>
          <cell r="B954">
            <v>84070299</v>
          </cell>
          <cell r="C954">
            <v>2902962.17</v>
          </cell>
          <cell r="D954" t="str">
            <v>WirePath Home Systems LLC</v>
          </cell>
          <cell r="E954">
            <v>956</v>
          </cell>
          <cell r="F954">
            <v>0</v>
          </cell>
          <cell r="G954">
            <v>0</v>
          </cell>
          <cell r="H954">
            <v>0</v>
          </cell>
          <cell r="I954">
            <v>0</v>
          </cell>
        </row>
        <row r="955">
          <cell r="A955">
            <v>952</v>
          </cell>
          <cell r="B955">
            <v>84069644</v>
          </cell>
          <cell r="C955">
            <v>24088216.199999999</v>
          </cell>
          <cell r="D955" t="str">
            <v>WirePath Home Systems LLC</v>
          </cell>
          <cell r="E955">
            <v>37</v>
          </cell>
          <cell r="F955" t="str">
            <v>WirePath Home Systems LLC</v>
          </cell>
          <cell r="G955">
            <v>37165786.469999999</v>
          </cell>
          <cell r="H955">
            <v>0</v>
          </cell>
          <cell r="I955">
            <v>0</v>
          </cell>
        </row>
        <row r="956">
          <cell r="A956">
            <v>953</v>
          </cell>
          <cell r="B956">
            <v>84069336</v>
          </cell>
          <cell r="C956">
            <v>12235306.029999999</v>
          </cell>
          <cell r="D956" t="str">
            <v>Worldwide Express Operations LLC</v>
          </cell>
          <cell r="E956">
            <v>957</v>
          </cell>
          <cell r="F956">
            <v>0</v>
          </cell>
          <cell r="G956">
            <v>0</v>
          </cell>
          <cell r="H956">
            <v>0</v>
          </cell>
          <cell r="I956">
            <v>0</v>
          </cell>
        </row>
        <row r="957">
          <cell r="A957">
            <v>954</v>
          </cell>
          <cell r="B957">
            <v>84069335</v>
          </cell>
          <cell r="C957">
            <v>6582413.7999999998</v>
          </cell>
          <cell r="D957" t="str">
            <v>Worldwide Express Operations LLC</v>
          </cell>
          <cell r="E957">
            <v>958</v>
          </cell>
          <cell r="F957">
            <v>0</v>
          </cell>
          <cell r="G957">
            <v>0</v>
          </cell>
          <cell r="H957">
            <v>0</v>
          </cell>
          <cell r="I957">
            <v>0</v>
          </cell>
        </row>
        <row r="958">
          <cell r="A958">
            <v>955</v>
          </cell>
          <cell r="B958">
            <v>84070260</v>
          </cell>
          <cell r="C958">
            <v>2694759.02</v>
          </cell>
          <cell r="D958" t="str">
            <v>Worldwide Express Operations LLC</v>
          </cell>
          <cell r="E958">
            <v>959</v>
          </cell>
          <cell r="F958">
            <v>0</v>
          </cell>
          <cell r="G958">
            <v>0</v>
          </cell>
          <cell r="H958">
            <v>0</v>
          </cell>
          <cell r="I958">
            <v>0</v>
          </cell>
        </row>
        <row r="959">
          <cell r="A959">
            <v>956</v>
          </cell>
          <cell r="B959">
            <v>84070261</v>
          </cell>
          <cell r="C959">
            <v>5008983.3899999997</v>
          </cell>
          <cell r="D959" t="str">
            <v>Worldwide Express Operations LLC</v>
          </cell>
          <cell r="E959">
            <v>960</v>
          </cell>
          <cell r="F959">
            <v>0</v>
          </cell>
          <cell r="G959">
            <v>0</v>
          </cell>
          <cell r="H959">
            <v>0</v>
          </cell>
          <cell r="I959">
            <v>0</v>
          </cell>
        </row>
        <row r="960">
          <cell r="A960">
            <v>957</v>
          </cell>
          <cell r="B960">
            <v>84069905</v>
          </cell>
          <cell r="C960">
            <v>4567763.29</v>
          </cell>
          <cell r="D960" t="str">
            <v>Worldwide Express Operations LLC</v>
          </cell>
          <cell r="E960">
            <v>66</v>
          </cell>
          <cell r="F960" t="str">
            <v>Worldwide Express Operations LLC</v>
          </cell>
          <cell r="G960">
            <v>31089225.529999997</v>
          </cell>
          <cell r="H960">
            <v>0</v>
          </cell>
          <cell r="I960">
            <v>0</v>
          </cell>
        </row>
        <row r="961">
          <cell r="A961">
            <v>958</v>
          </cell>
          <cell r="B961">
            <v>84069330</v>
          </cell>
          <cell r="C961">
            <v>11562.5</v>
          </cell>
          <cell r="D961" t="str">
            <v>WP CPP Holdings LLC</v>
          </cell>
          <cell r="E961">
            <v>961</v>
          </cell>
          <cell r="F961">
            <v>0</v>
          </cell>
          <cell r="G961">
            <v>0</v>
          </cell>
          <cell r="H961">
            <v>0</v>
          </cell>
          <cell r="I961">
            <v>0</v>
          </cell>
        </row>
        <row r="962">
          <cell r="A962">
            <v>959</v>
          </cell>
          <cell r="B962">
            <v>84069331</v>
          </cell>
          <cell r="C962">
            <v>4474687.5</v>
          </cell>
          <cell r="D962" t="str">
            <v>WP CPP Holdings LLC</v>
          </cell>
          <cell r="E962">
            <v>420</v>
          </cell>
          <cell r="F962" t="str">
            <v>WP CPP Holdings LLC</v>
          </cell>
          <cell r="G962">
            <v>4486250</v>
          </cell>
          <cell r="H962">
            <v>0</v>
          </cell>
          <cell r="I962">
            <v>0</v>
          </cell>
        </row>
        <row r="963">
          <cell r="A963">
            <v>960</v>
          </cell>
          <cell r="B963">
            <v>84070122</v>
          </cell>
          <cell r="C963">
            <v>11975544.970000001</v>
          </cell>
          <cell r="D963" t="str">
            <v>YLG Holdings Inc</v>
          </cell>
          <cell r="E963">
            <v>962</v>
          </cell>
          <cell r="F963">
            <v>0</v>
          </cell>
          <cell r="G963">
            <v>0</v>
          </cell>
          <cell r="H963">
            <v>0</v>
          </cell>
          <cell r="I963">
            <v>0</v>
          </cell>
        </row>
        <row r="964">
          <cell r="A964">
            <v>961</v>
          </cell>
          <cell r="B964">
            <v>84070121</v>
          </cell>
          <cell r="C964">
            <v>0.03</v>
          </cell>
          <cell r="D964" t="str">
            <v>YLG Holdings Inc</v>
          </cell>
          <cell r="E964">
            <v>314</v>
          </cell>
          <cell r="F964" t="str">
            <v>YLG Holdings Inc</v>
          </cell>
          <cell r="G964">
            <v>11975545</v>
          </cell>
          <cell r="H964">
            <v>0</v>
          </cell>
          <cell r="I964">
            <v>0</v>
          </cell>
        </row>
        <row r="965">
          <cell r="A965">
            <v>962</v>
          </cell>
          <cell r="B965">
            <v>84070297</v>
          </cell>
          <cell r="C965">
            <v>26500000</v>
          </cell>
          <cell r="D965" t="str">
            <v>YRS Industrial LLC</v>
          </cell>
          <cell r="E965">
            <v>103</v>
          </cell>
          <cell r="F965" t="str">
            <v>YRS Industrial LLC</v>
          </cell>
          <cell r="G965">
            <v>26500000</v>
          </cell>
          <cell r="H965">
            <v>0</v>
          </cell>
          <cell r="I965">
            <v>0</v>
          </cell>
        </row>
        <row r="966">
          <cell r="A966">
            <v>963</v>
          </cell>
          <cell r="B966">
            <v>0</v>
          </cell>
          <cell r="C966">
            <v>0</v>
          </cell>
          <cell r="D966">
            <v>0</v>
          </cell>
          <cell r="E966">
            <v>963</v>
          </cell>
          <cell r="F966">
            <v>0</v>
          </cell>
          <cell r="G966">
            <v>0</v>
          </cell>
          <cell r="H966">
            <v>0</v>
          </cell>
          <cell r="I966">
            <v>0</v>
          </cell>
        </row>
        <row r="967">
          <cell r="A967">
            <v>964</v>
          </cell>
          <cell r="B967">
            <v>0</v>
          </cell>
          <cell r="C967">
            <v>0</v>
          </cell>
          <cell r="D967">
            <v>0</v>
          </cell>
          <cell r="E967">
            <v>964</v>
          </cell>
          <cell r="F967">
            <v>0</v>
          </cell>
          <cell r="G967">
            <v>0</v>
          </cell>
          <cell r="H967">
            <v>0</v>
          </cell>
          <cell r="I967">
            <v>0</v>
          </cell>
        </row>
        <row r="968">
          <cell r="A968">
            <v>965</v>
          </cell>
          <cell r="B968">
            <v>0</v>
          </cell>
          <cell r="C968">
            <v>0</v>
          </cell>
          <cell r="D968">
            <v>0</v>
          </cell>
          <cell r="E968">
            <v>965</v>
          </cell>
          <cell r="F968">
            <v>0</v>
          </cell>
          <cell r="G968">
            <v>0</v>
          </cell>
          <cell r="H968">
            <v>0</v>
          </cell>
          <cell r="I968">
            <v>0</v>
          </cell>
        </row>
        <row r="969">
          <cell r="A969">
            <v>966</v>
          </cell>
          <cell r="B969">
            <v>0</v>
          </cell>
          <cell r="C969">
            <v>0</v>
          </cell>
          <cell r="D969">
            <v>0</v>
          </cell>
          <cell r="E969">
            <v>966</v>
          </cell>
          <cell r="F969">
            <v>0</v>
          </cell>
          <cell r="G969">
            <v>0</v>
          </cell>
          <cell r="H969">
            <v>0</v>
          </cell>
          <cell r="I969">
            <v>0</v>
          </cell>
        </row>
        <row r="970">
          <cell r="A970">
            <v>967</v>
          </cell>
          <cell r="B970">
            <v>0</v>
          </cell>
          <cell r="C970">
            <v>0</v>
          </cell>
          <cell r="D970">
            <v>0</v>
          </cell>
          <cell r="E970">
            <v>967</v>
          </cell>
          <cell r="F970">
            <v>0</v>
          </cell>
          <cell r="G970">
            <v>0</v>
          </cell>
          <cell r="H970">
            <v>0</v>
          </cell>
          <cell r="I970">
            <v>0</v>
          </cell>
        </row>
        <row r="971">
          <cell r="A971">
            <v>968</v>
          </cell>
          <cell r="B971">
            <v>0</v>
          </cell>
          <cell r="C971">
            <v>0</v>
          </cell>
          <cell r="D971">
            <v>0</v>
          </cell>
          <cell r="E971">
            <v>968</v>
          </cell>
          <cell r="F971">
            <v>0</v>
          </cell>
          <cell r="G971">
            <v>0</v>
          </cell>
          <cell r="H971">
            <v>0</v>
          </cell>
          <cell r="I971">
            <v>0</v>
          </cell>
        </row>
        <row r="972">
          <cell r="A972">
            <v>969</v>
          </cell>
          <cell r="B972">
            <v>0</v>
          </cell>
          <cell r="C972">
            <v>0</v>
          </cell>
          <cell r="D972">
            <v>0</v>
          </cell>
          <cell r="E972">
            <v>969</v>
          </cell>
          <cell r="F972">
            <v>0</v>
          </cell>
          <cell r="G972">
            <v>0</v>
          </cell>
          <cell r="H972">
            <v>0</v>
          </cell>
          <cell r="I972">
            <v>0</v>
          </cell>
        </row>
        <row r="973">
          <cell r="A973">
            <v>970</v>
          </cell>
          <cell r="B973">
            <v>0</v>
          </cell>
          <cell r="C973">
            <v>0</v>
          </cell>
          <cell r="D973">
            <v>0</v>
          </cell>
          <cell r="E973">
            <v>970</v>
          </cell>
          <cell r="F973">
            <v>0</v>
          </cell>
          <cell r="G973">
            <v>0</v>
          </cell>
          <cell r="H973">
            <v>0</v>
          </cell>
          <cell r="I973">
            <v>0</v>
          </cell>
        </row>
        <row r="974">
          <cell r="A974">
            <v>971</v>
          </cell>
          <cell r="B974">
            <v>0</v>
          </cell>
          <cell r="C974">
            <v>0</v>
          </cell>
          <cell r="D974">
            <v>0</v>
          </cell>
          <cell r="E974">
            <v>971</v>
          </cell>
          <cell r="F974">
            <v>0</v>
          </cell>
          <cell r="G974">
            <v>0</v>
          </cell>
          <cell r="H974">
            <v>0</v>
          </cell>
          <cell r="I974">
            <v>0</v>
          </cell>
        </row>
        <row r="975">
          <cell r="A975">
            <v>972</v>
          </cell>
          <cell r="B975">
            <v>0</v>
          </cell>
          <cell r="C975">
            <v>0</v>
          </cell>
          <cell r="D975">
            <v>0</v>
          </cell>
          <cell r="E975">
            <v>972</v>
          </cell>
          <cell r="F975">
            <v>0</v>
          </cell>
          <cell r="G975">
            <v>0</v>
          </cell>
          <cell r="H975">
            <v>0</v>
          </cell>
          <cell r="I975">
            <v>0</v>
          </cell>
        </row>
        <row r="976">
          <cell r="A976">
            <v>973</v>
          </cell>
          <cell r="B976">
            <v>0</v>
          </cell>
          <cell r="C976">
            <v>0</v>
          </cell>
          <cell r="D976">
            <v>0</v>
          </cell>
          <cell r="E976">
            <v>973</v>
          </cell>
          <cell r="F976">
            <v>0</v>
          </cell>
          <cell r="G976">
            <v>0</v>
          </cell>
          <cell r="H976">
            <v>0</v>
          </cell>
          <cell r="I976">
            <v>0</v>
          </cell>
        </row>
        <row r="977">
          <cell r="A977">
            <v>974</v>
          </cell>
          <cell r="B977">
            <v>0</v>
          </cell>
          <cell r="C977">
            <v>0</v>
          </cell>
          <cell r="D977">
            <v>0</v>
          </cell>
          <cell r="E977">
            <v>974</v>
          </cell>
          <cell r="F977">
            <v>0</v>
          </cell>
          <cell r="G977">
            <v>0</v>
          </cell>
          <cell r="H977">
            <v>0</v>
          </cell>
          <cell r="I977">
            <v>0</v>
          </cell>
        </row>
        <row r="978">
          <cell r="A978">
            <v>975</v>
          </cell>
          <cell r="B978">
            <v>0</v>
          </cell>
          <cell r="C978">
            <v>0</v>
          </cell>
          <cell r="D978">
            <v>0</v>
          </cell>
          <cell r="E978">
            <v>975</v>
          </cell>
          <cell r="F978">
            <v>0</v>
          </cell>
          <cell r="G978">
            <v>0</v>
          </cell>
          <cell r="H978">
            <v>0</v>
          </cell>
          <cell r="I978">
            <v>0</v>
          </cell>
        </row>
        <row r="979">
          <cell r="A979">
            <v>976</v>
          </cell>
          <cell r="B979">
            <v>0</v>
          </cell>
          <cell r="C979">
            <v>0</v>
          </cell>
          <cell r="D979">
            <v>0</v>
          </cell>
          <cell r="E979">
            <v>976</v>
          </cell>
          <cell r="F979">
            <v>0</v>
          </cell>
          <cell r="G979">
            <v>0</v>
          </cell>
          <cell r="H979">
            <v>0</v>
          </cell>
          <cell r="I979">
            <v>0</v>
          </cell>
        </row>
        <row r="980">
          <cell r="A980">
            <v>977</v>
          </cell>
          <cell r="B980">
            <v>0</v>
          </cell>
          <cell r="C980">
            <v>0</v>
          </cell>
          <cell r="D980">
            <v>0</v>
          </cell>
          <cell r="E980">
            <v>977</v>
          </cell>
          <cell r="F980">
            <v>0</v>
          </cell>
          <cell r="G980">
            <v>0</v>
          </cell>
          <cell r="H980">
            <v>0</v>
          </cell>
          <cell r="I980">
            <v>0</v>
          </cell>
        </row>
        <row r="981">
          <cell r="A981">
            <v>978</v>
          </cell>
          <cell r="B981">
            <v>0</v>
          </cell>
          <cell r="C981">
            <v>0</v>
          </cell>
          <cell r="D981">
            <v>0</v>
          </cell>
          <cell r="E981">
            <v>978</v>
          </cell>
          <cell r="F981">
            <v>0</v>
          </cell>
          <cell r="G981">
            <v>0</v>
          </cell>
          <cell r="H981">
            <v>0</v>
          </cell>
          <cell r="I981">
            <v>0</v>
          </cell>
        </row>
        <row r="982">
          <cell r="A982">
            <v>979</v>
          </cell>
          <cell r="B982">
            <v>0</v>
          </cell>
          <cell r="C982">
            <v>0</v>
          </cell>
          <cell r="D982">
            <v>0</v>
          </cell>
          <cell r="E982">
            <v>979</v>
          </cell>
          <cell r="F982">
            <v>0</v>
          </cell>
          <cell r="G982">
            <v>0</v>
          </cell>
          <cell r="H982">
            <v>0</v>
          </cell>
          <cell r="I982">
            <v>0</v>
          </cell>
        </row>
        <row r="983">
          <cell r="A983">
            <v>980</v>
          </cell>
          <cell r="B983">
            <v>0</v>
          </cell>
          <cell r="C983">
            <v>0</v>
          </cell>
          <cell r="D983">
            <v>0</v>
          </cell>
          <cell r="E983">
            <v>980</v>
          </cell>
          <cell r="F983">
            <v>0</v>
          </cell>
          <cell r="G983">
            <v>0</v>
          </cell>
          <cell r="H983">
            <v>0</v>
          </cell>
          <cell r="I983">
            <v>0</v>
          </cell>
        </row>
        <row r="984">
          <cell r="A984">
            <v>981</v>
          </cell>
          <cell r="B984">
            <v>0</v>
          </cell>
          <cell r="C984">
            <v>0</v>
          </cell>
          <cell r="D984">
            <v>0</v>
          </cell>
          <cell r="E984">
            <v>981</v>
          </cell>
          <cell r="F984">
            <v>0</v>
          </cell>
          <cell r="G984">
            <v>0</v>
          </cell>
          <cell r="H984">
            <v>0</v>
          </cell>
          <cell r="I984">
            <v>0</v>
          </cell>
        </row>
        <row r="985">
          <cell r="A985">
            <v>982</v>
          </cell>
          <cell r="B985">
            <v>0</v>
          </cell>
          <cell r="C985">
            <v>0</v>
          </cell>
          <cell r="D985">
            <v>0</v>
          </cell>
          <cell r="E985">
            <v>982</v>
          </cell>
          <cell r="F985">
            <v>0</v>
          </cell>
          <cell r="G985">
            <v>0</v>
          </cell>
          <cell r="H985">
            <v>0</v>
          </cell>
          <cell r="I985">
            <v>0</v>
          </cell>
        </row>
        <row r="986">
          <cell r="A986">
            <v>983</v>
          </cell>
          <cell r="B986">
            <v>0</v>
          </cell>
          <cell r="C986">
            <v>0</v>
          </cell>
          <cell r="D986">
            <v>0</v>
          </cell>
          <cell r="E986">
            <v>983</v>
          </cell>
          <cell r="F986">
            <v>0</v>
          </cell>
          <cell r="G986">
            <v>0</v>
          </cell>
          <cell r="H986">
            <v>0</v>
          </cell>
          <cell r="I986">
            <v>0</v>
          </cell>
        </row>
        <row r="987">
          <cell r="A987">
            <v>984</v>
          </cell>
          <cell r="B987">
            <v>0</v>
          </cell>
          <cell r="C987">
            <v>0</v>
          </cell>
          <cell r="D987">
            <v>0</v>
          </cell>
          <cell r="E987">
            <v>984</v>
          </cell>
          <cell r="F987">
            <v>0</v>
          </cell>
          <cell r="G987">
            <v>0</v>
          </cell>
          <cell r="H987">
            <v>0</v>
          </cell>
          <cell r="I987">
            <v>0</v>
          </cell>
        </row>
        <row r="988">
          <cell r="A988">
            <v>985</v>
          </cell>
          <cell r="B988">
            <v>0</v>
          </cell>
          <cell r="C988">
            <v>0</v>
          </cell>
          <cell r="D988">
            <v>0</v>
          </cell>
          <cell r="E988">
            <v>985</v>
          </cell>
          <cell r="F988">
            <v>0</v>
          </cell>
          <cell r="G988">
            <v>0</v>
          </cell>
          <cell r="H988">
            <v>0</v>
          </cell>
          <cell r="I988">
            <v>0</v>
          </cell>
        </row>
        <row r="989">
          <cell r="A989">
            <v>986</v>
          </cell>
          <cell r="B989">
            <v>0</v>
          </cell>
          <cell r="C989">
            <v>0</v>
          </cell>
          <cell r="D989">
            <v>0</v>
          </cell>
          <cell r="E989">
            <v>986</v>
          </cell>
          <cell r="F989">
            <v>0</v>
          </cell>
          <cell r="G989">
            <v>0</v>
          </cell>
          <cell r="H989">
            <v>0</v>
          </cell>
          <cell r="I989">
            <v>0</v>
          </cell>
        </row>
        <row r="990">
          <cell r="A990">
            <v>987</v>
          </cell>
          <cell r="B990">
            <v>0</v>
          </cell>
          <cell r="C990">
            <v>0</v>
          </cell>
          <cell r="D990">
            <v>0</v>
          </cell>
          <cell r="E990">
            <v>987</v>
          </cell>
          <cell r="F990">
            <v>0</v>
          </cell>
          <cell r="G990">
            <v>0</v>
          </cell>
          <cell r="H990">
            <v>0</v>
          </cell>
          <cell r="I990">
            <v>0</v>
          </cell>
        </row>
        <row r="991">
          <cell r="A991">
            <v>988</v>
          </cell>
          <cell r="B991">
            <v>0</v>
          </cell>
          <cell r="C991">
            <v>0</v>
          </cell>
          <cell r="D991">
            <v>0</v>
          </cell>
          <cell r="E991">
            <v>988</v>
          </cell>
          <cell r="F991">
            <v>0</v>
          </cell>
          <cell r="G991">
            <v>0</v>
          </cell>
          <cell r="H991">
            <v>0</v>
          </cell>
          <cell r="I991">
            <v>0</v>
          </cell>
        </row>
        <row r="992">
          <cell r="A992">
            <v>989</v>
          </cell>
          <cell r="B992">
            <v>0</v>
          </cell>
          <cell r="C992">
            <v>0</v>
          </cell>
          <cell r="D992">
            <v>0</v>
          </cell>
          <cell r="E992">
            <v>989</v>
          </cell>
          <cell r="F992">
            <v>0</v>
          </cell>
          <cell r="G992">
            <v>0</v>
          </cell>
          <cell r="H992">
            <v>0</v>
          </cell>
          <cell r="I992">
            <v>0</v>
          </cell>
        </row>
        <row r="993">
          <cell r="A993">
            <v>990</v>
          </cell>
          <cell r="B993">
            <v>0</v>
          </cell>
          <cell r="C993">
            <v>0</v>
          </cell>
          <cell r="D993">
            <v>0</v>
          </cell>
          <cell r="E993">
            <v>990</v>
          </cell>
          <cell r="F993">
            <v>0</v>
          </cell>
          <cell r="G993">
            <v>0</v>
          </cell>
          <cell r="H993">
            <v>0</v>
          </cell>
          <cell r="I993">
            <v>0</v>
          </cell>
        </row>
        <row r="994">
          <cell r="A994">
            <v>991</v>
          </cell>
          <cell r="B994">
            <v>0</v>
          </cell>
          <cell r="C994">
            <v>0</v>
          </cell>
          <cell r="D994">
            <v>0</v>
          </cell>
          <cell r="E994">
            <v>991</v>
          </cell>
          <cell r="F994">
            <v>0</v>
          </cell>
          <cell r="G994">
            <v>0</v>
          </cell>
          <cell r="H994">
            <v>0</v>
          </cell>
          <cell r="I994">
            <v>0</v>
          </cell>
        </row>
        <row r="995">
          <cell r="A995">
            <v>992</v>
          </cell>
          <cell r="B995">
            <v>0</v>
          </cell>
          <cell r="C995">
            <v>0</v>
          </cell>
          <cell r="D995">
            <v>0</v>
          </cell>
          <cell r="E995">
            <v>992</v>
          </cell>
          <cell r="F995">
            <v>0</v>
          </cell>
          <cell r="G995">
            <v>0</v>
          </cell>
          <cell r="H995">
            <v>0</v>
          </cell>
          <cell r="I995">
            <v>0</v>
          </cell>
        </row>
        <row r="996">
          <cell r="A996">
            <v>993</v>
          </cell>
          <cell r="B996">
            <v>0</v>
          </cell>
          <cell r="C996">
            <v>0</v>
          </cell>
          <cell r="D996">
            <v>0</v>
          </cell>
          <cell r="E996">
            <v>993</v>
          </cell>
          <cell r="F996">
            <v>0</v>
          </cell>
          <cell r="G996">
            <v>0</v>
          </cell>
          <cell r="H996">
            <v>0</v>
          </cell>
          <cell r="I996">
            <v>0</v>
          </cell>
        </row>
        <row r="997">
          <cell r="A997">
            <v>994</v>
          </cell>
          <cell r="B997">
            <v>0</v>
          </cell>
          <cell r="C997">
            <v>0</v>
          </cell>
          <cell r="D997">
            <v>0</v>
          </cell>
          <cell r="E997">
            <v>994</v>
          </cell>
          <cell r="F997">
            <v>0</v>
          </cell>
          <cell r="G997">
            <v>0</v>
          </cell>
          <cell r="H997">
            <v>0</v>
          </cell>
          <cell r="I997">
            <v>0</v>
          </cell>
        </row>
        <row r="998">
          <cell r="A998">
            <v>995</v>
          </cell>
          <cell r="B998">
            <v>0</v>
          </cell>
          <cell r="C998">
            <v>0</v>
          </cell>
          <cell r="D998">
            <v>0</v>
          </cell>
          <cell r="E998">
            <v>995</v>
          </cell>
          <cell r="F998">
            <v>0</v>
          </cell>
          <cell r="G998">
            <v>0</v>
          </cell>
          <cell r="H998">
            <v>0</v>
          </cell>
          <cell r="I998">
            <v>0</v>
          </cell>
        </row>
        <row r="999">
          <cell r="A999">
            <v>996</v>
          </cell>
          <cell r="B999">
            <v>0</v>
          </cell>
          <cell r="C999">
            <v>0</v>
          </cell>
          <cell r="D999">
            <v>0</v>
          </cell>
          <cell r="E999">
            <v>996</v>
          </cell>
          <cell r="F999">
            <v>0</v>
          </cell>
          <cell r="G999">
            <v>0</v>
          </cell>
          <cell r="H999">
            <v>0</v>
          </cell>
          <cell r="I999">
            <v>0</v>
          </cell>
        </row>
        <row r="1000">
          <cell r="A1000">
            <v>997</v>
          </cell>
          <cell r="B1000">
            <v>0</v>
          </cell>
          <cell r="C1000">
            <v>0</v>
          </cell>
          <cell r="D1000">
            <v>0</v>
          </cell>
          <cell r="E1000">
            <v>997</v>
          </cell>
          <cell r="F1000">
            <v>0</v>
          </cell>
          <cell r="G1000">
            <v>0</v>
          </cell>
          <cell r="H1000">
            <v>0</v>
          </cell>
          <cell r="I1000">
            <v>0</v>
          </cell>
        </row>
        <row r="1001">
          <cell r="A1001">
            <v>998</v>
          </cell>
          <cell r="B1001">
            <v>0</v>
          </cell>
          <cell r="C1001">
            <v>0</v>
          </cell>
          <cell r="D1001">
            <v>0</v>
          </cell>
          <cell r="E1001">
            <v>998</v>
          </cell>
          <cell r="F1001">
            <v>0</v>
          </cell>
          <cell r="G1001">
            <v>0</v>
          </cell>
          <cell r="H1001">
            <v>0</v>
          </cell>
          <cell r="I1001">
            <v>0</v>
          </cell>
        </row>
        <row r="1002">
          <cell r="A1002">
            <v>999</v>
          </cell>
          <cell r="B1002">
            <v>0</v>
          </cell>
          <cell r="C1002">
            <v>0</v>
          </cell>
          <cell r="D1002">
            <v>0</v>
          </cell>
          <cell r="E1002">
            <v>999</v>
          </cell>
          <cell r="F1002">
            <v>0</v>
          </cell>
          <cell r="G1002">
            <v>0</v>
          </cell>
          <cell r="H1002">
            <v>0</v>
          </cell>
          <cell r="I1002">
            <v>0</v>
          </cell>
        </row>
        <row r="1003">
          <cell r="A1003">
            <v>1000</v>
          </cell>
          <cell r="B1003">
            <v>0</v>
          </cell>
          <cell r="C1003">
            <v>0</v>
          </cell>
          <cell r="D1003">
            <v>0</v>
          </cell>
          <cell r="E1003">
            <v>1000</v>
          </cell>
          <cell r="F1003">
            <v>0</v>
          </cell>
          <cell r="G1003">
            <v>0</v>
          </cell>
          <cell r="H1003">
            <v>0</v>
          </cell>
          <cell r="I1003">
            <v>0</v>
          </cell>
        </row>
        <row r="1004">
          <cell r="A1004">
            <v>1001</v>
          </cell>
          <cell r="B1004">
            <v>0</v>
          </cell>
          <cell r="C1004">
            <v>0</v>
          </cell>
          <cell r="D1004">
            <v>0</v>
          </cell>
          <cell r="E1004">
            <v>1001</v>
          </cell>
          <cell r="F1004">
            <v>0</v>
          </cell>
          <cell r="G1004">
            <v>0</v>
          </cell>
          <cell r="H1004">
            <v>0</v>
          </cell>
          <cell r="I1004">
            <v>0</v>
          </cell>
        </row>
        <row r="1005">
          <cell r="A1005">
            <v>1002</v>
          </cell>
          <cell r="B1005">
            <v>0</v>
          </cell>
          <cell r="C1005">
            <v>0</v>
          </cell>
          <cell r="D1005">
            <v>0</v>
          </cell>
          <cell r="E1005">
            <v>1002</v>
          </cell>
          <cell r="F1005">
            <v>0</v>
          </cell>
          <cell r="G1005">
            <v>0</v>
          </cell>
          <cell r="H1005">
            <v>0</v>
          </cell>
          <cell r="I1005">
            <v>0</v>
          </cell>
        </row>
        <row r="1006">
          <cell r="A1006">
            <v>1003</v>
          </cell>
          <cell r="B1006">
            <v>0</v>
          </cell>
          <cell r="C1006">
            <v>0</v>
          </cell>
          <cell r="D1006">
            <v>0</v>
          </cell>
          <cell r="E1006">
            <v>1003</v>
          </cell>
          <cell r="F1006">
            <v>0</v>
          </cell>
          <cell r="G1006">
            <v>0</v>
          </cell>
          <cell r="H1006">
            <v>0</v>
          </cell>
          <cell r="I1006">
            <v>0</v>
          </cell>
        </row>
        <row r="1007">
          <cell r="A1007">
            <v>1004</v>
          </cell>
          <cell r="B1007">
            <v>0</v>
          </cell>
          <cell r="C1007">
            <v>0</v>
          </cell>
          <cell r="D1007">
            <v>0</v>
          </cell>
          <cell r="E1007">
            <v>1004</v>
          </cell>
          <cell r="F1007">
            <v>0</v>
          </cell>
          <cell r="G1007">
            <v>0</v>
          </cell>
          <cell r="H1007">
            <v>0</v>
          </cell>
          <cell r="I1007">
            <v>0</v>
          </cell>
        </row>
        <row r="1008">
          <cell r="A1008">
            <v>1005</v>
          </cell>
          <cell r="B1008">
            <v>0</v>
          </cell>
          <cell r="C1008">
            <v>0</v>
          </cell>
          <cell r="D1008">
            <v>0</v>
          </cell>
          <cell r="E1008">
            <v>1005</v>
          </cell>
          <cell r="F1008">
            <v>0</v>
          </cell>
          <cell r="G1008">
            <v>0</v>
          </cell>
          <cell r="H1008">
            <v>0</v>
          </cell>
          <cell r="I1008">
            <v>0</v>
          </cell>
        </row>
        <row r="1009">
          <cell r="A1009">
            <v>1006</v>
          </cell>
          <cell r="B1009">
            <v>0</v>
          </cell>
          <cell r="C1009">
            <v>0</v>
          </cell>
          <cell r="D1009">
            <v>0</v>
          </cell>
          <cell r="E1009">
            <v>1006</v>
          </cell>
          <cell r="F1009">
            <v>0</v>
          </cell>
          <cell r="G1009">
            <v>0</v>
          </cell>
          <cell r="H1009">
            <v>0</v>
          </cell>
          <cell r="I1009">
            <v>0</v>
          </cell>
        </row>
        <row r="1010">
          <cell r="A1010">
            <v>1007</v>
          </cell>
          <cell r="B1010">
            <v>0</v>
          </cell>
          <cell r="C1010">
            <v>0</v>
          </cell>
          <cell r="D1010">
            <v>0</v>
          </cell>
          <cell r="E1010">
            <v>1007</v>
          </cell>
          <cell r="F1010">
            <v>0</v>
          </cell>
          <cell r="G1010">
            <v>0</v>
          </cell>
          <cell r="H1010">
            <v>0</v>
          </cell>
          <cell r="I1010">
            <v>0</v>
          </cell>
        </row>
        <row r="1011">
          <cell r="A1011">
            <v>1008</v>
          </cell>
          <cell r="B1011">
            <v>0</v>
          </cell>
          <cell r="C1011">
            <v>0</v>
          </cell>
          <cell r="D1011">
            <v>0</v>
          </cell>
          <cell r="E1011">
            <v>1008</v>
          </cell>
          <cell r="F1011">
            <v>0</v>
          </cell>
          <cell r="G1011">
            <v>0</v>
          </cell>
          <cell r="H1011">
            <v>0</v>
          </cell>
          <cell r="I1011">
            <v>0</v>
          </cell>
        </row>
        <row r="1012">
          <cell r="A1012">
            <v>1009</v>
          </cell>
          <cell r="B1012">
            <v>0</v>
          </cell>
          <cell r="C1012">
            <v>0</v>
          </cell>
          <cell r="D1012">
            <v>0</v>
          </cell>
          <cell r="E1012">
            <v>1009</v>
          </cell>
          <cell r="F1012">
            <v>0</v>
          </cell>
          <cell r="G1012">
            <v>0</v>
          </cell>
          <cell r="H1012">
            <v>0</v>
          </cell>
          <cell r="I1012">
            <v>0</v>
          </cell>
        </row>
        <row r="1013">
          <cell r="A1013">
            <v>1010</v>
          </cell>
          <cell r="B1013">
            <v>0</v>
          </cell>
          <cell r="C1013">
            <v>0</v>
          </cell>
          <cell r="D1013">
            <v>0</v>
          </cell>
          <cell r="E1013">
            <v>1010</v>
          </cell>
          <cell r="F1013">
            <v>0</v>
          </cell>
          <cell r="G1013">
            <v>0</v>
          </cell>
          <cell r="H1013">
            <v>0</v>
          </cell>
          <cell r="I1013">
            <v>0</v>
          </cell>
        </row>
        <row r="1014">
          <cell r="A1014">
            <v>1011</v>
          </cell>
          <cell r="B1014">
            <v>0</v>
          </cell>
          <cell r="C1014">
            <v>0</v>
          </cell>
          <cell r="D1014">
            <v>0</v>
          </cell>
          <cell r="E1014">
            <v>1011</v>
          </cell>
          <cell r="F1014">
            <v>0</v>
          </cell>
          <cell r="G1014">
            <v>0</v>
          </cell>
          <cell r="H1014">
            <v>0</v>
          </cell>
          <cell r="I1014">
            <v>0</v>
          </cell>
        </row>
        <row r="1015">
          <cell r="A1015">
            <v>1012</v>
          </cell>
          <cell r="B1015">
            <v>0</v>
          </cell>
          <cell r="C1015">
            <v>0</v>
          </cell>
          <cell r="D1015">
            <v>0</v>
          </cell>
          <cell r="E1015">
            <v>1012</v>
          </cell>
          <cell r="F1015">
            <v>0</v>
          </cell>
          <cell r="G1015">
            <v>0</v>
          </cell>
          <cell r="H1015">
            <v>0</v>
          </cell>
          <cell r="I1015">
            <v>0</v>
          </cell>
        </row>
        <row r="1016">
          <cell r="A1016">
            <v>1013</v>
          </cell>
          <cell r="B1016">
            <v>0</v>
          </cell>
          <cell r="C1016">
            <v>0</v>
          </cell>
          <cell r="D1016">
            <v>0</v>
          </cell>
          <cell r="E1016">
            <v>1013</v>
          </cell>
          <cell r="F1016">
            <v>0</v>
          </cell>
          <cell r="G1016">
            <v>0</v>
          </cell>
          <cell r="H1016">
            <v>0</v>
          </cell>
          <cell r="I1016">
            <v>0</v>
          </cell>
        </row>
        <row r="1017">
          <cell r="A1017">
            <v>1014</v>
          </cell>
          <cell r="B1017">
            <v>0</v>
          </cell>
          <cell r="C1017">
            <v>0</v>
          </cell>
          <cell r="D1017">
            <v>0</v>
          </cell>
          <cell r="E1017">
            <v>1014</v>
          </cell>
          <cell r="F1017">
            <v>0</v>
          </cell>
          <cell r="G1017">
            <v>0</v>
          </cell>
          <cell r="H1017">
            <v>0</v>
          </cell>
          <cell r="I1017">
            <v>0</v>
          </cell>
        </row>
        <row r="1018">
          <cell r="A1018">
            <v>1015</v>
          </cell>
          <cell r="B1018">
            <v>0</v>
          </cell>
          <cell r="C1018">
            <v>0</v>
          </cell>
          <cell r="D1018">
            <v>0</v>
          </cell>
          <cell r="E1018">
            <v>1015</v>
          </cell>
          <cell r="F1018">
            <v>0</v>
          </cell>
          <cell r="G1018">
            <v>0</v>
          </cell>
          <cell r="H1018">
            <v>0</v>
          </cell>
          <cell r="I1018">
            <v>0</v>
          </cell>
        </row>
        <row r="1019">
          <cell r="A1019">
            <v>1016</v>
          </cell>
          <cell r="B1019">
            <v>0</v>
          </cell>
          <cell r="C1019">
            <v>0</v>
          </cell>
          <cell r="D1019">
            <v>0</v>
          </cell>
          <cell r="E1019">
            <v>1016</v>
          </cell>
          <cell r="F1019">
            <v>0</v>
          </cell>
          <cell r="G1019">
            <v>0</v>
          </cell>
          <cell r="H1019">
            <v>0</v>
          </cell>
          <cell r="I1019">
            <v>0</v>
          </cell>
        </row>
        <row r="1020">
          <cell r="A1020">
            <v>1017</v>
          </cell>
          <cell r="B1020">
            <v>0</v>
          </cell>
          <cell r="C1020">
            <v>0</v>
          </cell>
          <cell r="D1020">
            <v>0</v>
          </cell>
          <cell r="E1020">
            <v>1017</v>
          </cell>
          <cell r="F1020">
            <v>0</v>
          </cell>
          <cell r="G1020">
            <v>0</v>
          </cell>
          <cell r="H1020">
            <v>0</v>
          </cell>
          <cell r="I1020">
            <v>0</v>
          </cell>
        </row>
        <row r="1021">
          <cell r="A1021">
            <v>1018</v>
          </cell>
          <cell r="B1021">
            <v>0</v>
          </cell>
          <cell r="C1021">
            <v>0</v>
          </cell>
          <cell r="D1021">
            <v>0</v>
          </cell>
          <cell r="E1021">
            <v>1018</v>
          </cell>
          <cell r="F1021">
            <v>0</v>
          </cell>
          <cell r="G1021">
            <v>0</v>
          </cell>
          <cell r="H1021">
            <v>0</v>
          </cell>
          <cell r="I1021">
            <v>0</v>
          </cell>
        </row>
        <row r="1022">
          <cell r="A1022">
            <v>1019</v>
          </cell>
          <cell r="B1022">
            <v>0</v>
          </cell>
          <cell r="C1022">
            <v>0</v>
          </cell>
          <cell r="D1022">
            <v>0</v>
          </cell>
          <cell r="E1022">
            <v>1019</v>
          </cell>
          <cell r="F1022">
            <v>0</v>
          </cell>
          <cell r="G1022">
            <v>0</v>
          </cell>
          <cell r="H1022">
            <v>0</v>
          </cell>
          <cell r="I1022">
            <v>0</v>
          </cell>
        </row>
        <row r="1023">
          <cell r="A1023">
            <v>1020</v>
          </cell>
          <cell r="B1023">
            <v>0</v>
          </cell>
          <cell r="C1023">
            <v>0</v>
          </cell>
          <cell r="D1023">
            <v>0</v>
          </cell>
          <cell r="E1023">
            <v>1020</v>
          </cell>
          <cell r="F1023">
            <v>0</v>
          </cell>
          <cell r="G1023">
            <v>0</v>
          </cell>
          <cell r="H1023">
            <v>0</v>
          </cell>
          <cell r="I1023">
            <v>0</v>
          </cell>
        </row>
        <row r="1024">
          <cell r="A1024">
            <v>1021</v>
          </cell>
          <cell r="B1024">
            <v>0</v>
          </cell>
          <cell r="C1024">
            <v>0</v>
          </cell>
          <cell r="D1024">
            <v>0</v>
          </cell>
          <cell r="E1024">
            <v>1021</v>
          </cell>
          <cell r="F1024">
            <v>0</v>
          </cell>
          <cell r="G1024">
            <v>0</v>
          </cell>
          <cell r="H1024">
            <v>0</v>
          </cell>
          <cell r="I1024">
            <v>0</v>
          </cell>
        </row>
        <row r="1025">
          <cell r="A1025">
            <v>1022</v>
          </cell>
          <cell r="B1025">
            <v>0</v>
          </cell>
          <cell r="C1025">
            <v>0</v>
          </cell>
          <cell r="D1025">
            <v>0</v>
          </cell>
          <cell r="E1025">
            <v>1022</v>
          </cell>
          <cell r="F1025">
            <v>0</v>
          </cell>
          <cell r="G1025">
            <v>0</v>
          </cell>
          <cell r="H1025">
            <v>0</v>
          </cell>
          <cell r="I1025">
            <v>0</v>
          </cell>
        </row>
        <row r="1026">
          <cell r="A1026">
            <v>1023</v>
          </cell>
          <cell r="B1026">
            <v>0</v>
          </cell>
          <cell r="C1026">
            <v>0</v>
          </cell>
          <cell r="D1026">
            <v>0</v>
          </cell>
          <cell r="E1026">
            <v>1023</v>
          </cell>
          <cell r="F1026">
            <v>0</v>
          </cell>
          <cell r="G1026">
            <v>0</v>
          </cell>
          <cell r="H1026">
            <v>0</v>
          </cell>
          <cell r="I1026">
            <v>0</v>
          </cell>
        </row>
        <row r="1027">
          <cell r="A1027">
            <v>1024</v>
          </cell>
          <cell r="B1027">
            <v>0</v>
          </cell>
          <cell r="C1027">
            <v>0</v>
          </cell>
          <cell r="D1027">
            <v>0</v>
          </cell>
          <cell r="E1027">
            <v>1024</v>
          </cell>
          <cell r="F1027">
            <v>0</v>
          </cell>
          <cell r="G1027">
            <v>0</v>
          </cell>
          <cell r="H1027">
            <v>0</v>
          </cell>
          <cell r="I1027">
            <v>0</v>
          </cell>
        </row>
        <row r="1028">
          <cell r="A1028">
            <v>1025</v>
          </cell>
          <cell r="B1028">
            <v>0</v>
          </cell>
          <cell r="C1028">
            <v>0</v>
          </cell>
          <cell r="D1028">
            <v>0</v>
          </cell>
          <cell r="E1028">
            <v>1025</v>
          </cell>
          <cell r="F1028">
            <v>0</v>
          </cell>
          <cell r="G1028">
            <v>0</v>
          </cell>
          <cell r="H1028">
            <v>0</v>
          </cell>
          <cell r="I1028">
            <v>0</v>
          </cell>
        </row>
        <row r="1029">
          <cell r="A1029">
            <v>1026</v>
          </cell>
          <cell r="B1029">
            <v>0</v>
          </cell>
          <cell r="C1029">
            <v>0</v>
          </cell>
          <cell r="D1029">
            <v>0</v>
          </cell>
          <cell r="E1029">
            <v>1026</v>
          </cell>
          <cell r="F1029">
            <v>0</v>
          </cell>
          <cell r="G1029">
            <v>0</v>
          </cell>
          <cell r="H1029">
            <v>0</v>
          </cell>
          <cell r="I1029">
            <v>0</v>
          </cell>
        </row>
        <row r="1030">
          <cell r="A1030">
            <v>1027</v>
          </cell>
          <cell r="B1030">
            <v>0</v>
          </cell>
          <cell r="C1030">
            <v>0</v>
          </cell>
          <cell r="D1030">
            <v>0</v>
          </cell>
          <cell r="E1030">
            <v>1027</v>
          </cell>
          <cell r="F1030">
            <v>0</v>
          </cell>
          <cell r="G1030">
            <v>0</v>
          </cell>
          <cell r="H1030">
            <v>0</v>
          </cell>
          <cell r="I1030">
            <v>0</v>
          </cell>
        </row>
        <row r="1031">
          <cell r="A1031">
            <v>1028</v>
          </cell>
          <cell r="B1031">
            <v>0</v>
          </cell>
          <cell r="C1031">
            <v>0</v>
          </cell>
          <cell r="D1031">
            <v>0</v>
          </cell>
          <cell r="E1031">
            <v>1028</v>
          </cell>
          <cell r="F1031">
            <v>0</v>
          </cell>
          <cell r="G1031">
            <v>0</v>
          </cell>
          <cell r="H1031">
            <v>0</v>
          </cell>
          <cell r="I1031">
            <v>0</v>
          </cell>
        </row>
        <row r="1032">
          <cell r="A1032">
            <v>1029</v>
          </cell>
          <cell r="B1032">
            <v>0</v>
          </cell>
          <cell r="C1032">
            <v>0</v>
          </cell>
          <cell r="D1032">
            <v>0</v>
          </cell>
          <cell r="E1032">
            <v>1029</v>
          </cell>
          <cell r="F1032">
            <v>0</v>
          </cell>
          <cell r="G1032">
            <v>0</v>
          </cell>
          <cell r="H1032">
            <v>0</v>
          </cell>
          <cell r="I1032">
            <v>0</v>
          </cell>
        </row>
        <row r="1033">
          <cell r="A1033">
            <v>1030</v>
          </cell>
          <cell r="B1033">
            <v>0</v>
          </cell>
          <cell r="C1033">
            <v>0</v>
          </cell>
          <cell r="D1033">
            <v>0</v>
          </cell>
          <cell r="E1033">
            <v>1030</v>
          </cell>
          <cell r="F1033">
            <v>0</v>
          </cell>
          <cell r="G1033">
            <v>0</v>
          </cell>
          <cell r="H1033">
            <v>0</v>
          </cell>
          <cell r="I1033">
            <v>0</v>
          </cell>
        </row>
        <row r="1034">
          <cell r="A1034">
            <v>1031</v>
          </cell>
          <cell r="B1034">
            <v>0</v>
          </cell>
          <cell r="C1034">
            <v>0</v>
          </cell>
          <cell r="D1034">
            <v>0</v>
          </cell>
          <cell r="E1034">
            <v>1031</v>
          </cell>
          <cell r="F1034">
            <v>0</v>
          </cell>
          <cell r="G1034">
            <v>0</v>
          </cell>
          <cell r="H1034">
            <v>0</v>
          </cell>
          <cell r="I1034">
            <v>0</v>
          </cell>
        </row>
        <row r="1035">
          <cell r="A1035">
            <v>1032</v>
          </cell>
          <cell r="B1035">
            <v>0</v>
          </cell>
          <cell r="C1035">
            <v>0</v>
          </cell>
          <cell r="D1035">
            <v>0</v>
          </cell>
          <cell r="E1035">
            <v>1032</v>
          </cell>
          <cell r="F1035">
            <v>0</v>
          </cell>
          <cell r="G1035">
            <v>0</v>
          </cell>
          <cell r="H1035">
            <v>0</v>
          </cell>
          <cell r="I1035">
            <v>0</v>
          </cell>
        </row>
        <row r="1036">
          <cell r="A1036">
            <v>1033</v>
          </cell>
          <cell r="B1036">
            <v>0</v>
          </cell>
          <cell r="C1036">
            <v>0</v>
          </cell>
          <cell r="D1036">
            <v>0</v>
          </cell>
          <cell r="E1036">
            <v>1033</v>
          </cell>
          <cell r="F1036">
            <v>0</v>
          </cell>
          <cell r="G1036">
            <v>0</v>
          </cell>
          <cell r="H1036">
            <v>0</v>
          </cell>
          <cell r="I1036">
            <v>0</v>
          </cell>
        </row>
        <row r="1037">
          <cell r="A1037">
            <v>1034</v>
          </cell>
          <cell r="B1037">
            <v>0</v>
          </cell>
          <cell r="C1037">
            <v>0</v>
          </cell>
          <cell r="D1037">
            <v>0</v>
          </cell>
          <cell r="E1037">
            <v>1034</v>
          </cell>
          <cell r="F1037">
            <v>0</v>
          </cell>
          <cell r="G1037">
            <v>0</v>
          </cell>
          <cell r="H1037">
            <v>0</v>
          </cell>
          <cell r="I1037">
            <v>0</v>
          </cell>
        </row>
        <row r="1038">
          <cell r="A1038">
            <v>1035</v>
          </cell>
          <cell r="B1038">
            <v>0</v>
          </cell>
          <cell r="C1038">
            <v>0</v>
          </cell>
          <cell r="D1038">
            <v>0</v>
          </cell>
          <cell r="E1038">
            <v>1035</v>
          </cell>
          <cell r="F1038">
            <v>0</v>
          </cell>
          <cell r="G1038">
            <v>0</v>
          </cell>
          <cell r="H1038">
            <v>0</v>
          </cell>
          <cell r="I1038">
            <v>0</v>
          </cell>
        </row>
        <row r="1039">
          <cell r="A1039">
            <v>1036</v>
          </cell>
          <cell r="B1039">
            <v>0</v>
          </cell>
          <cell r="C1039">
            <v>0</v>
          </cell>
          <cell r="D1039">
            <v>0</v>
          </cell>
          <cell r="E1039">
            <v>1036</v>
          </cell>
          <cell r="F1039">
            <v>0</v>
          </cell>
          <cell r="G1039">
            <v>0</v>
          </cell>
          <cell r="H1039">
            <v>0</v>
          </cell>
          <cell r="I1039">
            <v>0</v>
          </cell>
        </row>
        <row r="1040">
          <cell r="A1040">
            <v>1037</v>
          </cell>
          <cell r="B1040">
            <v>0</v>
          </cell>
          <cell r="C1040">
            <v>0</v>
          </cell>
          <cell r="D1040">
            <v>0</v>
          </cell>
          <cell r="E1040">
            <v>1037</v>
          </cell>
          <cell r="F1040">
            <v>0</v>
          </cell>
          <cell r="G1040">
            <v>0</v>
          </cell>
          <cell r="H1040">
            <v>0</v>
          </cell>
          <cell r="I1040">
            <v>0</v>
          </cell>
        </row>
        <row r="1041">
          <cell r="A1041">
            <v>1038</v>
          </cell>
          <cell r="B1041">
            <v>0</v>
          </cell>
          <cell r="C1041">
            <v>0</v>
          </cell>
          <cell r="D1041">
            <v>0</v>
          </cell>
          <cell r="E1041">
            <v>1038</v>
          </cell>
          <cell r="F1041">
            <v>0</v>
          </cell>
          <cell r="G1041">
            <v>0</v>
          </cell>
          <cell r="H1041">
            <v>0</v>
          </cell>
          <cell r="I1041">
            <v>0</v>
          </cell>
        </row>
        <row r="1042">
          <cell r="A1042">
            <v>1039</v>
          </cell>
          <cell r="B1042">
            <v>0</v>
          </cell>
          <cell r="C1042">
            <v>0</v>
          </cell>
          <cell r="D1042">
            <v>0</v>
          </cell>
          <cell r="E1042">
            <v>1039</v>
          </cell>
          <cell r="F1042">
            <v>0</v>
          </cell>
          <cell r="G1042">
            <v>0</v>
          </cell>
          <cell r="H1042">
            <v>0</v>
          </cell>
          <cell r="I1042">
            <v>0</v>
          </cell>
        </row>
        <row r="1043">
          <cell r="A1043">
            <v>1040</v>
          </cell>
          <cell r="B1043">
            <v>0</v>
          </cell>
          <cell r="C1043">
            <v>0</v>
          </cell>
          <cell r="D1043">
            <v>0</v>
          </cell>
          <cell r="E1043">
            <v>1040</v>
          </cell>
          <cell r="F1043">
            <v>0</v>
          </cell>
          <cell r="G1043">
            <v>0</v>
          </cell>
          <cell r="H1043">
            <v>0</v>
          </cell>
          <cell r="I1043">
            <v>0</v>
          </cell>
        </row>
        <row r="1044">
          <cell r="A1044">
            <v>1041</v>
          </cell>
          <cell r="B1044">
            <v>0</v>
          </cell>
          <cell r="C1044">
            <v>0</v>
          </cell>
          <cell r="D1044">
            <v>0</v>
          </cell>
          <cell r="E1044">
            <v>1041</v>
          </cell>
          <cell r="F1044">
            <v>0</v>
          </cell>
          <cell r="G1044">
            <v>0</v>
          </cell>
          <cell r="H1044">
            <v>0</v>
          </cell>
          <cell r="I1044">
            <v>0</v>
          </cell>
        </row>
        <row r="1045">
          <cell r="A1045">
            <v>1042</v>
          </cell>
          <cell r="B1045">
            <v>0</v>
          </cell>
          <cell r="C1045">
            <v>0</v>
          </cell>
          <cell r="D1045">
            <v>0</v>
          </cell>
          <cell r="E1045">
            <v>1042</v>
          </cell>
          <cell r="F1045">
            <v>0</v>
          </cell>
          <cell r="G1045">
            <v>0</v>
          </cell>
          <cell r="H1045">
            <v>0</v>
          </cell>
          <cell r="I1045">
            <v>0</v>
          </cell>
        </row>
        <row r="1046">
          <cell r="A1046">
            <v>1043</v>
          </cell>
          <cell r="B1046">
            <v>0</v>
          </cell>
          <cell r="C1046">
            <v>0</v>
          </cell>
          <cell r="D1046">
            <v>0</v>
          </cell>
          <cell r="E1046">
            <v>1043</v>
          </cell>
          <cell r="F1046">
            <v>0</v>
          </cell>
          <cell r="G1046">
            <v>0</v>
          </cell>
          <cell r="H1046">
            <v>0</v>
          </cell>
          <cell r="I1046">
            <v>0</v>
          </cell>
        </row>
        <row r="1047">
          <cell r="A1047">
            <v>1044</v>
          </cell>
          <cell r="B1047">
            <v>0</v>
          </cell>
          <cell r="C1047">
            <v>0</v>
          </cell>
          <cell r="D1047">
            <v>0</v>
          </cell>
          <cell r="E1047">
            <v>1044</v>
          </cell>
          <cell r="F1047">
            <v>0</v>
          </cell>
          <cell r="G1047">
            <v>0</v>
          </cell>
          <cell r="H1047">
            <v>0</v>
          </cell>
          <cell r="I1047">
            <v>0</v>
          </cell>
        </row>
        <row r="1048">
          <cell r="A1048">
            <v>1045</v>
          </cell>
          <cell r="B1048">
            <v>0</v>
          </cell>
          <cell r="C1048">
            <v>0</v>
          </cell>
          <cell r="D1048">
            <v>0</v>
          </cell>
          <cell r="E1048">
            <v>1045</v>
          </cell>
          <cell r="F1048">
            <v>0</v>
          </cell>
          <cell r="G1048">
            <v>0</v>
          </cell>
          <cell r="H1048">
            <v>0</v>
          </cell>
          <cell r="I1048">
            <v>0</v>
          </cell>
        </row>
        <row r="1049">
          <cell r="A1049">
            <v>1046</v>
          </cell>
          <cell r="B1049">
            <v>0</v>
          </cell>
          <cell r="C1049">
            <v>0</v>
          </cell>
          <cell r="D1049">
            <v>0</v>
          </cell>
          <cell r="E1049">
            <v>1046</v>
          </cell>
          <cell r="F1049">
            <v>0</v>
          </cell>
          <cell r="G1049">
            <v>0</v>
          </cell>
          <cell r="H1049">
            <v>0</v>
          </cell>
          <cell r="I1049">
            <v>0</v>
          </cell>
        </row>
        <row r="1050">
          <cell r="A1050">
            <v>1047</v>
          </cell>
          <cell r="B1050">
            <v>0</v>
          </cell>
          <cell r="C1050">
            <v>0</v>
          </cell>
          <cell r="D1050">
            <v>0</v>
          </cell>
          <cell r="E1050">
            <v>1047</v>
          </cell>
          <cell r="F1050">
            <v>0</v>
          </cell>
          <cell r="G1050">
            <v>0</v>
          </cell>
          <cell r="H1050">
            <v>0</v>
          </cell>
          <cell r="I1050">
            <v>0</v>
          </cell>
        </row>
        <row r="1051">
          <cell r="A1051">
            <v>1048</v>
          </cell>
          <cell r="B1051">
            <v>0</v>
          </cell>
          <cell r="C1051">
            <v>0</v>
          </cell>
          <cell r="D1051">
            <v>0</v>
          </cell>
          <cell r="E1051">
            <v>1048</v>
          </cell>
          <cell r="F1051">
            <v>0</v>
          </cell>
          <cell r="G1051">
            <v>0</v>
          </cell>
          <cell r="H1051">
            <v>0</v>
          </cell>
          <cell r="I1051">
            <v>0</v>
          </cell>
        </row>
        <row r="1052">
          <cell r="A1052">
            <v>1049</v>
          </cell>
          <cell r="B1052">
            <v>0</v>
          </cell>
          <cell r="C1052">
            <v>0</v>
          </cell>
          <cell r="D1052">
            <v>0</v>
          </cell>
          <cell r="E1052">
            <v>1049</v>
          </cell>
          <cell r="F1052">
            <v>0</v>
          </cell>
          <cell r="G1052">
            <v>0</v>
          </cell>
          <cell r="H1052">
            <v>0</v>
          </cell>
          <cell r="I1052">
            <v>0</v>
          </cell>
        </row>
        <row r="1053">
          <cell r="A1053">
            <v>1050</v>
          </cell>
          <cell r="B1053">
            <v>0</v>
          </cell>
          <cell r="C1053">
            <v>0</v>
          </cell>
          <cell r="D1053">
            <v>0</v>
          </cell>
          <cell r="E1053">
            <v>1050</v>
          </cell>
          <cell r="F1053">
            <v>0</v>
          </cell>
          <cell r="G1053">
            <v>0</v>
          </cell>
          <cell r="H1053">
            <v>0</v>
          </cell>
          <cell r="I1053">
            <v>0</v>
          </cell>
        </row>
        <row r="1054">
          <cell r="A1054">
            <v>1051</v>
          </cell>
          <cell r="B1054">
            <v>0</v>
          </cell>
          <cell r="C1054">
            <v>0</v>
          </cell>
          <cell r="D1054">
            <v>0</v>
          </cell>
          <cell r="E1054">
            <v>1051</v>
          </cell>
          <cell r="F1054">
            <v>0</v>
          </cell>
          <cell r="G1054">
            <v>0</v>
          </cell>
          <cell r="H1054">
            <v>0</v>
          </cell>
          <cell r="I1054">
            <v>0</v>
          </cell>
        </row>
        <row r="1055">
          <cell r="A1055">
            <v>1052</v>
          </cell>
          <cell r="B1055">
            <v>0</v>
          </cell>
          <cell r="C1055">
            <v>0</v>
          </cell>
          <cell r="D1055">
            <v>0</v>
          </cell>
          <cell r="E1055">
            <v>1052</v>
          </cell>
          <cell r="F1055">
            <v>0</v>
          </cell>
          <cell r="G1055">
            <v>0</v>
          </cell>
          <cell r="H1055">
            <v>0</v>
          </cell>
          <cell r="I1055">
            <v>0</v>
          </cell>
        </row>
        <row r="1056">
          <cell r="A1056">
            <v>1053</v>
          </cell>
          <cell r="B1056">
            <v>0</v>
          </cell>
          <cell r="C1056">
            <v>0</v>
          </cell>
          <cell r="D1056">
            <v>0</v>
          </cell>
          <cell r="E1056">
            <v>1053</v>
          </cell>
          <cell r="F1056">
            <v>0</v>
          </cell>
          <cell r="G1056">
            <v>0</v>
          </cell>
          <cell r="H1056">
            <v>0</v>
          </cell>
          <cell r="I1056">
            <v>0</v>
          </cell>
        </row>
        <row r="1057">
          <cell r="A1057">
            <v>1054</v>
          </cell>
          <cell r="B1057">
            <v>0</v>
          </cell>
          <cell r="C1057">
            <v>0</v>
          </cell>
          <cell r="D1057">
            <v>0</v>
          </cell>
          <cell r="E1057">
            <v>1054</v>
          </cell>
          <cell r="F1057">
            <v>0</v>
          </cell>
          <cell r="G1057">
            <v>0</v>
          </cell>
          <cell r="H1057">
            <v>0</v>
          </cell>
          <cell r="I1057">
            <v>0</v>
          </cell>
        </row>
        <row r="1058">
          <cell r="A1058">
            <v>1055</v>
          </cell>
          <cell r="B1058">
            <v>0</v>
          </cell>
          <cell r="C1058">
            <v>0</v>
          </cell>
          <cell r="D1058">
            <v>0</v>
          </cell>
          <cell r="E1058">
            <v>1055</v>
          </cell>
          <cell r="F1058">
            <v>0</v>
          </cell>
          <cell r="G1058">
            <v>0</v>
          </cell>
          <cell r="H1058">
            <v>0</v>
          </cell>
          <cell r="I1058">
            <v>0</v>
          </cell>
        </row>
        <row r="1059">
          <cell r="A1059">
            <v>1056</v>
          </cell>
          <cell r="B1059">
            <v>0</v>
          </cell>
          <cell r="C1059">
            <v>0</v>
          </cell>
          <cell r="D1059">
            <v>0</v>
          </cell>
          <cell r="E1059">
            <v>1056</v>
          </cell>
          <cell r="F1059">
            <v>0</v>
          </cell>
          <cell r="G1059">
            <v>0</v>
          </cell>
          <cell r="H1059">
            <v>0</v>
          </cell>
          <cell r="I1059">
            <v>0</v>
          </cell>
        </row>
        <row r="1060">
          <cell r="A1060">
            <v>1057</v>
          </cell>
          <cell r="B1060">
            <v>0</v>
          </cell>
          <cell r="C1060">
            <v>0</v>
          </cell>
          <cell r="D1060">
            <v>0</v>
          </cell>
          <cell r="E1060">
            <v>1057</v>
          </cell>
          <cell r="F1060">
            <v>0</v>
          </cell>
          <cell r="G1060">
            <v>0</v>
          </cell>
          <cell r="H1060">
            <v>0</v>
          </cell>
          <cell r="I1060">
            <v>0</v>
          </cell>
        </row>
        <row r="1061">
          <cell r="A1061">
            <v>1058</v>
          </cell>
          <cell r="B1061">
            <v>0</v>
          </cell>
          <cell r="C1061">
            <v>0</v>
          </cell>
          <cell r="D1061">
            <v>0</v>
          </cell>
          <cell r="E1061">
            <v>1058</v>
          </cell>
          <cell r="F1061">
            <v>0</v>
          </cell>
          <cell r="G1061">
            <v>0</v>
          </cell>
          <cell r="H1061">
            <v>0</v>
          </cell>
          <cell r="I1061">
            <v>0</v>
          </cell>
        </row>
        <row r="1062">
          <cell r="A1062">
            <v>1059</v>
          </cell>
          <cell r="B1062">
            <v>0</v>
          </cell>
          <cell r="C1062">
            <v>0</v>
          </cell>
          <cell r="D1062">
            <v>0</v>
          </cell>
          <cell r="E1062">
            <v>1059</v>
          </cell>
          <cell r="F1062">
            <v>0</v>
          </cell>
          <cell r="G1062">
            <v>0</v>
          </cell>
          <cell r="H1062">
            <v>0</v>
          </cell>
          <cell r="I1062">
            <v>0</v>
          </cell>
        </row>
        <row r="1063">
          <cell r="A1063">
            <v>1060</v>
          </cell>
          <cell r="B1063">
            <v>0</v>
          </cell>
          <cell r="C1063">
            <v>0</v>
          </cell>
          <cell r="D1063">
            <v>0</v>
          </cell>
          <cell r="E1063">
            <v>1060</v>
          </cell>
          <cell r="F1063">
            <v>0</v>
          </cell>
          <cell r="G1063">
            <v>0</v>
          </cell>
          <cell r="H1063">
            <v>0</v>
          </cell>
          <cell r="I1063">
            <v>0</v>
          </cell>
        </row>
        <row r="1064">
          <cell r="A1064">
            <v>1061</v>
          </cell>
          <cell r="B1064">
            <v>0</v>
          </cell>
          <cell r="C1064">
            <v>0</v>
          </cell>
          <cell r="D1064">
            <v>0</v>
          </cell>
          <cell r="E1064">
            <v>1061</v>
          </cell>
          <cell r="F1064">
            <v>0</v>
          </cell>
          <cell r="G1064">
            <v>0</v>
          </cell>
          <cell r="H1064">
            <v>0</v>
          </cell>
          <cell r="I1064">
            <v>0</v>
          </cell>
        </row>
        <row r="1065">
          <cell r="A1065">
            <v>1062</v>
          </cell>
          <cell r="B1065">
            <v>0</v>
          </cell>
          <cell r="C1065">
            <v>0</v>
          </cell>
          <cell r="D1065">
            <v>0</v>
          </cell>
          <cell r="E1065">
            <v>1062</v>
          </cell>
          <cell r="F1065">
            <v>0</v>
          </cell>
          <cell r="G1065">
            <v>0</v>
          </cell>
          <cell r="H1065">
            <v>0</v>
          </cell>
          <cell r="I1065">
            <v>0</v>
          </cell>
        </row>
        <row r="1066">
          <cell r="A1066">
            <v>1063</v>
          </cell>
          <cell r="B1066">
            <v>0</v>
          </cell>
          <cell r="C1066">
            <v>0</v>
          </cell>
          <cell r="D1066">
            <v>0</v>
          </cell>
          <cell r="E1066">
            <v>1063</v>
          </cell>
          <cell r="F1066">
            <v>0</v>
          </cell>
          <cell r="G1066">
            <v>0</v>
          </cell>
          <cell r="H1066">
            <v>0</v>
          </cell>
          <cell r="I1066">
            <v>0</v>
          </cell>
        </row>
        <row r="1067">
          <cell r="A1067">
            <v>1064</v>
          </cell>
          <cell r="B1067">
            <v>0</v>
          </cell>
          <cell r="C1067">
            <v>0</v>
          </cell>
          <cell r="D1067">
            <v>0</v>
          </cell>
          <cell r="E1067">
            <v>1064</v>
          </cell>
          <cell r="F1067">
            <v>0</v>
          </cell>
          <cell r="G1067">
            <v>0</v>
          </cell>
          <cell r="H1067">
            <v>0</v>
          </cell>
          <cell r="I1067">
            <v>0</v>
          </cell>
        </row>
        <row r="1068">
          <cell r="A1068">
            <v>1065</v>
          </cell>
          <cell r="B1068">
            <v>0</v>
          </cell>
          <cell r="C1068">
            <v>0</v>
          </cell>
          <cell r="D1068">
            <v>0</v>
          </cell>
          <cell r="E1068">
            <v>1065</v>
          </cell>
          <cell r="F1068">
            <v>0</v>
          </cell>
          <cell r="G1068">
            <v>0</v>
          </cell>
          <cell r="H1068">
            <v>0</v>
          </cell>
          <cell r="I1068">
            <v>0</v>
          </cell>
        </row>
        <row r="1069">
          <cell r="A1069">
            <v>1066</v>
          </cell>
          <cell r="B1069">
            <v>0</v>
          </cell>
          <cell r="C1069">
            <v>0</v>
          </cell>
          <cell r="D1069">
            <v>0</v>
          </cell>
          <cell r="E1069">
            <v>1066</v>
          </cell>
          <cell r="F1069">
            <v>0</v>
          </cell>
          <cell r="G1069">
            <v>0</v>
          </cell>
          <cell r="H1069">
            <v>0</v>
          </cell>
          <cell r="I1069">
            <v>0</v>
          </cell>
        </row>
        <row r="1070">
          <cell r="A1070">
            <v>1067</v>
          </cell>
          <cell r="B1070">
            <v>0</v>
          </cell>
          <cell r="C1070">
            <v>0</v>
          </cell>
          <cell r="D1070">
            <v>0</v>
          </cell>
          <cell r="E1070">
            <v>1067</v>
          </cell>
          <cell r="F1070">
            <v>0</v>
          </cell>
          <cell r="G1070">
            <v>0</v>
          </cell>
          <cell r="H1070">
            <v>0</v>
          </cell>
          <cell r="I1070">
            <v>0</v>
          </cell>
        </row>
        <row r="1071">
          <cell r="A1071">
            <v>1068</v>
          </cell>
          <cell r="B1071">
            <v>0</v>
          </cell>
          <cell r="C1071">
            <v>0</v>
          </cell>
          <cell r="D1071">
            <v>0</v>
          </cell>
          <cell r="E1071">
            <v>1068</v>
          </cell>
          <cell r="F1071">
            <v>0</v>
          </cell>
          <cell r="G1071">
            <v>0</v>
          </cell>
          <cell r="H1071">
            <v>0</v>
          </cell>
          <cell r="I1071">
            <v>0</v>
          </cell>
        </row>
        <row r="1072">
          <cell r="A1072">
            <v>1069</v>
          </cell>
          <cell r="B1072">
            <v>0</v>
          </cell>
          <cell r="C1072">
            <v>0</v>
          </cell>
          <cell r="D1072">
            <v>0</v>
          </cell>
          <cell r="E1072">
            <v>1069</v>
          </cell>
          <cell r="F1072">
            <v>0</v>
          </cell>
          <cell r="G1072">
            <v>0</v>
          </cell>
          <cell r="H1072">
            <v>0</v>
          </cell>
          <cell r="I1072">
            <v>0</v>
          </cell>
        </row>
        <row r="1073">
          <cell r="A1073">
            <v>1070</v>
          </cell>
          <cell r="B1073">
            <v>0</v>
          </cell>
          <cell r="C1073">
            <v>0</v>
          </cell>
          <cell r="D1073">
            <v>0</v>
          </cell>
          <cell r="E1073">
            <v>1070</v>
          </cell>
          <cell r="F1073">
            <v>0</v>
          </cell>
          <cell r="G1073">
            <v>0</v>
          </cell>
          <cell r="H1073">
            <v>0</v>
          </cell>
          <cell r="I1073">
            <v>0</v>
          </cell>
        </row>
        <row r="1074">
          <cell r="A1074">
            <v>1071</v>
          </cell>
          <cell r="B1074">
            <v>0</v>
          </cell>
          <cell r="C1074">
            <v>0</v>
          </cell>
          <cell r="D1074">
            <v>0</v>
          </cell>
          <cell r="E1074">
            <v>1071</v>
          </cell>
          <cell r="F1074">
            <v>0</v>
          </cell>
          <cell r="G1074">
            <v>0</v>
          </cell>
          <cell r="H1074">
            <v>0</v>
          </cell>
          <cell r="I1074">
            <v>0</v>
          </cell>
        </row>
        <row r="1075">
          <cell r="A1075">
            <v>1072</v>
          </cell>
          <cell r="B1075">
            <v>0</v>
          </cell>
          <cell r="C1075">
            <v>0</v>
          </cell>
          <cell r="D1075">
            <v>0</v>
          </cell>
          <cell r="E1075">
            <v>1072</v>
          </cell>
          <cell r="F1075">
            <v>0</v>
          </cell>
          <cell r="G1075">
            <v>0</v>
          </cell>
          <cell r="H1075">
            <v>0</v>
          </cell>
          <cell r="I1075">
            <v>0</v>
          </cell>
        </row>
        <row r="1076">
          <cell r="A1076">
            <v>1073</v>
          </cell>
          <cell r="B1076">
            <v>0</v>
          </cell>
          <cell r="C1076">
            <v>0</v>
          </cell>
          <cell r="D1076">
            <v>0</v>
          </cell>
          <cell r="E1076">
            <v>1073</v>
          </cell>
          <cell r="F1076">
            <v>0</v>
          </cell>
          <cell r="G1076">
            <v>0</v>
          </cell>
          <cell r="H1076">
            <v>0</v>
          </cell>
          <cell r="I1076">
            <v>0</v>
          </cell>
        </row>
        <row r="1077">
          <cell r="A1077">
            <v>1074</v>
          </cell>
          <cell r="B1077">
            <v>0</v>
          </cell>
          <cell r="C1077">
            <v>0</v>
          </cell>
          <cell r="D1077">
            <v>0</v>
          </cell>
          <cell r="E1077">
            <v>1074</v>
          </cell>
          <cell r="F1077">
            <v>0</v>
          </cell>
          <cell r="G1077">
            <v>0</v>
          </cell>
          <cell r="H1077">
            <v>0</v>
          </cell>
          <cell r="I1077">
            <v>0</v>
          </cell>
        </row>
        <row r="1078">
          <cell r="A1078">
            <v>1075</v>
          </cell>
          <cell r="B1078">
            <v>0</v>
          </cell>
          <cell r="C1078">
            <v>0</v>
          </cell>
          <cell r="D1078">
            <v>0</v>
          </cell>
          <cell r="E1078">
            <v>1075</v>
          </cell>
          <cell r="F1078">
            <v>0</v>
          </cell>
          <cell r="G1078">
            <v>0</v>
          </cell>
          <cell r="H1078">
            <v>0</v>
          </cell>
          <cell r="I1078">
            <v>0</v>
          </cell>
        </row>
        <row r="1079">
          <cell r="A1079">
            <v>1076</v>
          </cell>
          <cell r="B1079">
            <v>0</v>
          </cell>
          <cell r="C1079">
            <v>0</v>
          </cell>
          <cell r="D1079">
            <v>0</v>
          </cell>
          <cell r="E1079">
            <v>1076</v>
          </cell>
          <cell r="F1079">
            <v>0</v>
          </cell>
          <cell r="G1079">
            <v>0</v>
          </cell>
          <cell r="H1079">
            <v>0</v>
          </cell>
          <cell r="I1079">
            <v>0</v>
          </cell>
        </row>
        <row r="1080">
          <cell r="A1080">
            <v>1077</v>
          </cell>
          <cell r="B1080">
            <v>0</v>
          </cell>
          <cell r="C1080">
            <v>0</v>
          </cell>
          <cell r="D1080">
            <v>0</v>
          </cell>
          <cell r="E1080">
            <v>1077</v>
          </cell>
          <cell r="F1080">
            <v>0</v>
          </cell>
          <cell r="G1080">
            <v>0</v>
          </cell>
          <cell r="H1080">
            <v>0</v>
          </cell>
          <cell r="I1080">
            <v>0</v>
          </cell>
        </row>
        <row r="1081">
          <cell r="A1081">
            <v>1078</v>
          </cell>
          <cell r="B1081">
            <v>0</v>
          </cell>
          <cell r="C1081">
            <v>0</v>
          </cell>
          <cell r="D1081">
            <v>0</v>
          </cell>
          <cell r="E1081">
            <v>1078</v>
          </cell>
          <cell r="F1081">
            <v>0</v>
          </cell>
          <cell r="G1081">
            <v>0</v>
          </cell>
          <cell r="H1081">
            <v>0</v>
          </cell>
          <cell r="I1081">
            <v>0</v>
          </cell>
        </row>
        <row r="1082">
          <cell r="A1082">
            <v>1079</v>
          </cell>
          <cell r="B1082">
            <v>0</v>
          </cell>
          <cell r="C1082">
            <v>0</v>
          </cell>
          <cell r="D1082">
            <v>0</v>
          </cell>
          <cell r="E1082">
            <v>1079</v>
          </cell>
          <cell r="F1082">
            <v>0</v>
          </cell>
          <cell r="G1082">
            <v>0</v>
          </cell>
          <cell r="H1082">
            <v>0</v>
          </cell>
          <cell r="I1082">
            <v>0</v>
          </cell>
        </row>
        <row r="1083">
          <cell r="A1083">
            <v>1080</v>
          </cell>
          <cell r="B1083">
            <v>0</v>
          </cell>
          <cell r="C1083">
            <v>0</v>
          </cell>
          <cell r="D1083">
            <v>0</v>
          </cell>
          <cell r="E1083">
            <v>1080</v>
          </cell>
          <cell r="F1083">
            <v>0</v>
          </cell>
          <cell r="G1083">
            <v>0</v>
          </cell>
          <cell r="H1083">
            <v>0</v>
          </cell>
          <cell r="I1083">
            <v>0</v>
          </cell>
        </row>
        <row r="1084">
          <cell r="A1084">
            <v>1081</v>
          </cell>
          <cell r="B1084">
            <v>0</v>
          </cell>
          <cell r="C1084">
            <v>0</v>
          </cell>
          <cell r="D1084">
            <v>0</v>
          </cell>
          <cell r="E1084">
            <v>1081</v>
          </cell>
          <cell r="F1084">
            <v>0</v>
          </cell>
          <cell r="G1084">
            <v>0</v>
          </cell>
          <cell r="H1084">
            <v>0</v>
          </cell>
          <cell r="I1084">
            <v>0</v>
          </cell>
        </row>
        <row r="1085">
          <cell r="A1085">
            <v>1082</v>
          </cell>
          <cell r="B1085">
            <v>0</v>
          </cell>
          <cell r="C1085">
            <v>0</v>
          </cell>
          <cell r="D1085">
            <v>0</v>
          </cell>
          <cell r="E1085">
            <v>1082</v>
          </cell>
          <cell r="F1085">
            <v>0</v>
          </cell>
          <cell r="G1085">
            <v>0</v>
          </cell>
          <cell r="H1085">
            <v>0</v>
          </cell>
          <cell r="I1085">
            <v>0</v>
          </cell>
        </row>
        <row r="1086">
          <cell r="A1086">
            <v>1083</v>
          </cell>
          <cell r="B1086">
            <v>0</v>
          </cell>
          <cell r="C1086">
            <v>0</v>
          </cell>
          <cell r="D1086">
            <v>0</v>
          </cell>
          <cell r="E1086">
            <v>1083</v>
          </cell>
          <cell r="F1086">
            <v>0</v>
          </cell>
          <cell r="G1086">
            <v>0</v>
          </cell>
          <cell r="H1086">
            <v>0</v>
          </cell>
          <cell r="I1086">
            <v>0</v>
          </cell>
        </row>
        <row r="1087">
          <cell r="A1087">
            <v>1084</v>
          </cell>
          <cell r="B1087">
            <v>0</v>
          </cell>
          <cell r="C1087">
            <v>0</v>
          </cell>
          <cell r="D1087">
            <v>0</v>
          </cell>
          <cell r="E1087">
            <v>1084</v>
          </cell>
          <cell r="F1087">
            <v>0</v>
          </cell>
          <cell r="G1087">
            <v>0</v>
          </cell>
          <cell r="H1087">
            <v>0</v>
          </cell>
          <cell r="I1087">
            <v>0</v>
          </cell>
        </row>
        <row r="1088">
          <cell r="A1088">
            <v>1085</v>
          </cell>
          <cell r="B1088">
            <v>0</v>
          </cell>
          <cell r="C1088">
            <v>0</v>
          </cell>
          <cell r="D1088">
            <v>0</v>
          </cell>
          <cell r="E1088">
            <v>1085</v>
          </cell>
          <cell r="F1088">
            <v>0</v>
          </cell>
          <cell r="G1088">
            <v>0</v>
          </cell>
          <cell r="H1088">
            <v>0</v>
          </cell>
          <cell r="I1088">
            <v>0</v>
          </cell>
        </row>
        <row r="1089">
          <cell r="A1089">
            <v>1086</v>
          </cell>
          <cell r="B1089">
            <v>0</v>
          </cell>
          <cell r="C1089">
            <v>0</v>
          </cell>
          <cell r="D1089">
            <v>0</v>
          </cell>
          <cell r="E1089">
            <v>1086</v>
          </cell>
          <cell r="F1089">
            <v>0</v>
          </cell>
          <cell r="G1089">
            <v>0</v>
          </cell>
          <cell r="H1089">
            <v>0</v>
          </cell>
          <cell r="I1089">
            <v>0</v>
          </cell>
        </row>
        <row r="1090">
          <cell r="A1090">
            <v>1087</v>
          </cell>
          <cell r="B1090">
            <v>0</v>
          </cell>
          <cell r="C1090">
            <v>0</v>
          </cell>
          <cell r="D1090">
            <v>0</v>
          </cell>
          <cell r="E1090">
            <v>1087</v>
          </cell>
          <cell r="F1090">
            <v>0</v>
          </cell>
          <cell r="G1090">
            <v>0</v>
          </cell>
          <cell r="H1090">
            <v>0</v>
          </cell>
          <cell r="I1090">
            <v>0</v>
          </cell>
        </row>
        <row r="1091">
          <cell r="A1091">
            <v>1088</v>
          </cell>
          <cell r="B1091">
            <v>0</v>
          </cell>
          <cell r="C1091">
            <v>0</v>
          </cell>
          <cell r="D1091">
            <v>0</v>
          </cell>
          <cell r="E1091">
            <v>1088</v>
          </cell>
          <cell r="F1091">
            <v>0</v>
          </cell>
          <cell r="G1091">
            <v>0</v>
          </cell>
          <cell r="H1091">
            <v>0</v>
          </cell>
          <cell r="I1091">
            <v>0</v>
          </cell>
        </row>
        <row r="1092">
          <cell r="A1092">
            <v>1089</v>
          </cell>
          <cell r="B1092">
            <v>0</v>
          </cell>
          <cell r="C1092">
            <v>0</v>
          </cell>
          <cell r="D1092">
            <v>0</v>
          </cell>
          <cell r="E1092">
            <v>1089</v>
          </cell>
          <cell r="F1092">
            <v>0</v>
          </cell>
          <cell r="G1092">
            <v>0</v>
          </cell>
          <cell r="H1092">
            <v>0</v>
          </cell>
          <cell r="I1092">
            <v>0</v>
          </cell>
        </row>
        <row r="1093">
          <cell r="A1093">
            <v>1090</v>
          </cell>
          <cell r="B1093">
            <v>0</v>
          </cell>
          <cell r="C1093">
            <v>0</v>
          </cell>
          <cell r="D1093">
            <v>0</v>
          </cell>
          <cell r="E1093">
            <v>1090</v>
          </cell>
          <cell r="F1093">
            <v>0</v>
          </cell>
          <cell r="G1093">
            <v>0</v>
          </cell>
          <cell r="H1093">
            <v>0</v>
          </cell>
          <cell r="I1093">
            <v>0</v>
          </cell>
        </row>
        <row r="1094">
          <cell r="A1094">
            <v>1091</v>
          </cell>
          <cell r="B1094">
            <v>0</v>
          </cell>
          <cell r="C1094">
            <v>0</v>
          </cell>
          <cell r="D1094">
            <v>0</v>
          </cell>
          <cell r="E1094">
            <v>1091</v>
          </cell>
          <cell r="F1094">
            <v>0</v>
          </cell>
          <cell r="G1094">
            <v>0</v>
          </cell>
          <cell r="H1094">
            <v>0</v>
          </cell>
          <cell r="I1094">
            <v>0</v>
          </cell>
        </row>
        <row r="1095">
          <cell r="A1095">
            <v>1092</v>
          </cell>
          <cell r="B1095">
            <v>0</v>
          </cell>
          <cell r="C1095">
            <v>0</v>
          </cell>
          <cell r="D1095">
            <v>0</v>
          </cell>
          <cell r="E1095">
            <v>1092</v>
          </cell>
          <cell r="F1095">
            <v>0</v>
          </cell>
          <cell r="G1095">
            <v>0</v>
          </cell>
          <cell r="H1095">
            <v>0</v>
          </cell>
          <cell r="I1095">
            <v>0</v>
          </cell>
        </row>
        <row r="1096">
          <cell r="A1096">
            <v>1093</v>
          </cell>
          <cell r="B1096">
            <v>0</v>
          </cell>
          <cell r="C1096">
            <v>0</v>
          </cell>
          <cell r="D1096">
            <v>0</v>
          </cell>
          <cell r="E1096">
            <v>1093</v>
          </cell>
          <cell r="F1096">
            <v>0</v>
          </cell>
          <cell r="G1096">
            <v>0</v>
          </cell>
          <cell r="H1096">
            <v>0</v>
          </cell>
          <cell r="I1096">
            <v>0</v>
          </cell>
        </row>
        <row r="1097">
          <cell r="A1097">
            <v>1094</v>
          </cell>
          <cell r="B1097">
            <v>0</v>
          </cell>
          <cell r="C1097">
            <v>0</v>
          </cell>
          <cell r="D1097">
            <v>0</v>
          </cell>
          <cell r="E1097">
            <v>1094</v>
          </cell>
          <cell r="F1097">
            <v>0</v>
          </cell>
          <cell r="G1097">
            <v>0</v>
          </cell>
          <cell r="H1097">
            <v>0</v>
          </cell>
          <cell r="I1097">
            <v>0</v>
          </cell>
        </row>
        <row r="1098">
          <cell r="A1098">
            <v>1095</v>
          </cell>
          <cell r="B1098">
            <v>0</v>
          </cell>
          <cell r="C1098">
            <v>0</v>
          </cell>
          <cell r="D1098">
            <v>0</v>
          </cell>
          <cell r="E1098">
            <v>1095</v>
          </cell>
          <cell r="F1098">
            <v>0</v>
          </cell>
          <cell r="G1098">
            <v>0</v>
          </cell>
          <cell r="H1098">
            <v>0</v>
          </cell>
          <cell r="I1098">
            <v>0</v>
          </cell>
        </row>
        <row r="1099">
          <cell r="A1099">
            <v>1096</v>
          </cell>
          <cell r="B1099">
            <v>0</v>
          </cell>
          <cell r="C1099">
            <v>0</v>
          </cell>
          <cell r="D1099">
            <v>0</v>
          </cell>
          <cell r="E1099">
            <v>1096</v>
          </cell>
          <cell r="F1099">
            <v>0</v>
          </cell>
          <cell r="G1099">
            <v>0</v>
          </cell>
          <cell r="H1099">
            <v>0</v>
          </cell>
          <cell r="I1099">
            <v>0</v>
          </cell>
        </row>
        <row r="1100">
          <cell r="A1100">
            <v>1097</v>
          </cell>
          <cell r="B1100">
            <v>0</v>
          </cell>
          <cell r="C1100">
            <v>0</v>
          </cell>
          <cell r="D1100">
            <v>0</v>
          </cell>
          <cell r="E1100">
            <v>1097</v>
          </cell>
          <cell r="F1100">
            <v>0</v>
          </cell>
          <cell r="G1100">
            <v>0</v>
          </cell>
          <cell r="H1100">
            <v>0</v>
          </cell>
          <cell r="I1100">
            <v>0</v>
          </cell>
        </row>
        <row r="1101">
          <cell r="A1101">
            <v>1098</v>
          </cell>
          <cell r="B1101">
            <v>0</v>
          </cell>
          <cell r="C1101">
            <v>0</v>
          </cell>
          <cell r="D1101">
            <v>0</v>
          </cell>
          <cell r="E1101">
            <v>1098</v>
          </cell>
          <cell r="F1101">
            <v>0</v>
          </cell>
          <cell r="G1101">
            <v>0</v>
          </cell>
          <cell r="H1101">
            <v>0</v>
          </cell>
          <cell r="I1101">
            <v>0</v>
          </cell>
        </row>
        <row r="1102">
          <cell r="A1102">
            <v>1099</v>
          </cell>
          <cell r="B1102">
            <v>0</v>
          </cell>
          <cell r="C1102">
            <v>0</v>
          </cell>
          <cell r="D1102">
            <v>0</v>
          </cell>
          <cell r="E1102">
            <v>1099</v>
          </cell>
          <cell r="F1102">
            <v>0</v>
          </cell>
          <cell r="G1102">
            <v>0</v>
          </cell>
          <cell r="H1102">
            <v>0</v>
          </cell>
          <cell r="I1102">
            <v>0</v>
          </cell>
        </row>
        <row r="1103">
          <cell r="A1103">
            <v>1100</v>
          </cell>
          <cell r="B1103">
            <v>0</v>
          </cell>
          <cell r="C1103">
            <v>0</v>
          </cell>
          <cell r="D1103">
            <v>0</v>
          </cell>
          <cell r="E1103">
            <v>1100</v>
          </cell>
          <cell r="F1103">
            <v>0</v>
          </cell>
          <cell r="G1103">
            <v>0</v>
          </cell>
          <cell r="H1103">
            <v>0</v>
          </cell>
          <cell r="I1103">
            <v>0</v>
          </cell>
        </row>
        <row r="1104">
          <cell r="A1104">
            <v>1101</v>
          </cell>
          <cell r="B1104">
            <v>0</v>
          </cell>
          <cell r="C1104">
            <v>0</v>
          </cell>
          <cell r="D1104">
            <v>0</v>
          </cell>
          <cell r="E1104">
            <v>1101</v>
          </cell>
          <cell r="F1104">
            <v>0</v>
          </cell>
          <cell r="G1104">
            <v>0</v>
          </cell>
          <cell r="H1104">
            <v>0</v>
          </cell>
          <cell r="I1104">
            <v>0</v>
          </cell>
        </row>
        <row r="1105">
          <cell r="A1105">
            <v>1102</v>
          </cell>
          <cell r="B1105">
            <v>0</v>
          </cell>
          <cell r="C1105">
            <v>0</v>
          </cell>
          <cell r="D1105">
            <v>0</v>
          </cell>
          <cell r="E1105">
            <v>1102</v>
          </cell>
          <cell r="F1105">
            <v>0</v>
          </cell>
          <cell r="G1105">
            <v>0</v>
          </cell>
          <cell r="H1105">
            <v>0</v>
          </cell>
          <cell r="I1105">
            <v>0</v>
          </cell>
        </row>
        <row r="1106">
          <cell r="A1106">
            <v>1103</v>
          </cell>
          <cell r="B1106">
            <v>0</v>
          </cell>
          <cell r="C1106">
            <v>0</v>
          </cell>
          <cell r="D1106">
            <v>0</v>
          </cell>
          <cell r="E1106">
            <v>1103</v>
          </cell>
          <cell r="F1106">
            <v>0</v>
          </cell>
          <cell r="G1106">
            <v>0</v>
          </cell>
          <cell r="H1106">
            <v>0</v>
          </cell>
          <cell r="I1106">
            <v>0</v>
          </cell>
        </row>
        <row r="1107">
          <cell r="A1107">
            <v>1104</v>
          </cell>
          <cell r="B1107">
            <v>0</v>
          </cell>
          <cell r="C1107">
            <v>0</v>
          </cell>
          <cell r="D1107">
            <v>0</v>
          </cell>
          <cell r="E1107">
            <v>1104</v>
          </cell>
          <cell r="F1107">
            <v>0</v>
          </cell>
          <cell r="G1107">
            <v>0</v>
          </cell>
          <cell r="H1107">
            <v>0</v>
          </cell>
          <cell r="I1107">
            <v>0</v>
          </cell>
        </row>
        <row r="1108">
          <cell r="A1108">
            <v>1105</v>
          </cell>
          <cell r="B1108">
            <v>0</v>
          </cell>
          <cell r="C1108">
            <v>0</v>
          </cell>
          <cell r="D1108">
            <v>0</v>
          </cell>
          <cell r="E1108">
            <v>1105</v>
          </cell>
          <cell r="F1108">
            <v>0</v>
          </cell>
          <cell r="G1108">
            <v>0</v>
          </cell>
          <cell r="H1108">
            <v>0</v>
          </cell>
          <cell r="I1108">
            <v>0</v>
          </cell>
        </row>
        <row r="1109">
          <cell r="A1109">
            <v>1106</v>
          </cell>
          <cell r="B1109">
            <v>0</v>
          </cell>
          <cell r="C1109">
            <v>0</v>
          </cell>
          <cell r="D1109">
            <v>0</v>
          </cell>
          <cell r="E1109">
            <v>1106</v>
          </cell>
          <cell r="F1109">
            <v>0</v>
          </cell>
          <cell r="G1109">
            <v>0</v>
          </cell>
          <cell r="H1109">
            <v>0</v>
          </cell>
          <cell r="I1109">
            <v>0</v>
          </cell>
        </row>
        <row r="1110">
          <cell r="A1110">
            <v>1107</v>
          </cell>
          <cell r="B1110">
            <v>0</v>
          </cell>
          <cell r="C1110">
            <v>0</v>
          </cell>
          <cell r="D1110">
            <v>0</v>
          </cell>
          <cell r="E1110">
            <v>1107</v>
          </cell>
          <cell r="F1110">
            <v>0</v>
          </cell>
          <cell r="G1110">
            <v>0</v>
          </cell>
          <cell r="H1110">
            <v>0</v>
          </cell>
          <cell r="I1110">
            <v>0</v>
          </cell>
        </row>
        <row r="1111">
          <cell r="A1111">
            <v>1108</v>
          </cell>
          <cell r="B1111">
            <v>0</v>
          </cell>
          <cell r="C1111">
            <v>0</v>
          </cell>
          <cell r="D1111">
            <v>0</v>
          </cell>
          <cell r="E1111">
            <v>1108</v>
          </cell>
          <cell r="F1111">
            <v>0</v>
          </cell>
          <cell r="G1111">
            <v>0</v>
          </cell>
          <cell r="H1111">
            <v>0</v>
          </cell>
          <cell r="I1111">
            <v>0</v>
          </cell>
        </row>
        <row r="1112">
          <cell r="A1112">
            <v>1109</v>
          </cell>
          <cell r="B1112">
            <v>0</v>
          </cell>
          <cell r="C1112">
            <v>0</v>
          </cell>
          <cell r="D1112">
            <v>0</v>
          </cell>
          <cell r="E1112">
            <v>1109</v>
          </cell>
          <cell r="F1112">
            <v>0</v>
          </cell>
          <cell r="G1112">
            <v>0</v>
          </cell>
          <cell r="H1112">
            <v>0</v>
          </cell>
          <cell r="I1112">
            <v>0</v>
          </cell>
        </row>
        <row r="1113">
          <cell r="A1113">
            <v>1110</v>
          </cell>
          <cell r="B1113">
            <v>0</v>
          </cell>
          <cell r="C1113">
            <v>0</v>
          </cell>
          <cell r="D1113">
            <v>0</v>
          </cell>
          <cell r="E1113">
            <v>1110</v>
          </cell>
          <cell r="F1113">
            <v>0</v>
          </cell>
          <cell r="G1113">
            <v>0</v>
          </cell>
          <cell r="H1113">
            <v>0</v>
          </cell>
          <cell r="I1113">
            <v>0</v>
          </cell>
        </row>
        <row r="1114">
          <cell r="A1114">
            <v>1111</v>
          </cell>
          <cell r="B1114">
            <v>0</v>
          </cell>
          <cell r="C1114">
            <v>0</v>
          </cell>
          <cell r="D1114">
            <v>0</v>
          </cell>
          <cell r="E1114">
            <v>1111</v>
          </cell>
          <cell r="F1114">
            <v>0</v>
          </cell>
          <cell r="G1114">
            <v>0</v>
          </cell>
          <cell r="H1114">
            <v>0</v>
          </cell>
          <cell r="I1114">
            <v>0</v>
          </cell>
        </row>
        <row r="1115">
          <cell r="A1115">
            <v>1112</v>
          </cell>
          <cell r="B1115">
            <v>0</v>
          </cell>
          <cell r="C1115">
            <v>0</v>
          </cell>
          <cell r="D1115">
            <v>0</v>
          </cell>
          <cell r="E1115">
            <v>1112</v>
          </cell>
          <cell r="F1115">
            <v>0</v>
          </cell>
          <cell r="G1115">
            <v>0</v>
          </cell>
          <cell r="H1115">
            <v>0</v>
          </cell>
          <cell r="I1115">
            <v>0</v>
          </cell>
        </row>
        <row r="1116">
          <cell r="A1116">
            <v>1113</v>
          </cell>
          <cell r="B1116">
            <v>0</v>
          </cell>
          <cell r="C1116">
            <v>0</v>
          </cell>
          <cell r="D1116">
            <v>0</v>
          </cell>
          <cell r="E1116">
            <v>1113</v>
          </cell>
          <cell r="F1116">
            <v>0</v>
          </cell>
          <cell r="G1116">
            <v>0</v>
          </cell>
          <cell r="H1116">
            <v>0</v>
          </cell>
          <cell r="I1116">
            <v>0</v>
          </cell>
        </row>
        <row r="1117">
          <cell r="A1117">
            <v>1114</v>
          </cell>
          <cell r="B1117">
            <v>0</v>
          </cell>
          <cell r="C1117">
            <v>0</v>
          </cell>
          <cell r="D1117">
            <v>0</v>
          </cell>
          <cell r="E1117">
            <v>1114</v>
          </cell>
          <cell r="F1117">
            <v>0</v>
          </cell>
          <cell r="G1117">
            <v>0</v>
          </cell>
          <cell r="H1117">
            <v>0</v>
          </cell>
          <cell r="I1117">
            <v>0</v>
          </cell>
        </row>
        <row r="1118">
          <cell r="A1118">
            <v>1115</v>
          </cell>
          <cell r="B1118">
            <v>0</v>
          </cell>
          <cell r="C1118">
            <v>0</v>
          </cell>
          <cell r="D1118">
            <v>0</v>
          </cell>
          <cell r="E1118">
            <v>1115</v>
          </cell>
          <cell r="F1118">
            <v>0</v>
          </cell>
          <cell r="G1118">
            <v>0</v>
          </cell>
          <cell r="H1118">
            <v>0</v>
          </cell>
          <cell r="I1118">
            <v>0</v>
          </cell>
        </row>
        <row r="1119">
          <cell r="A1119">
            <v>1116</v>
          </cell>
          <cell r="B1119">
            <v>0</v>
          </cell>
          <cell r="C1119">
            <v>0</v>
          </cell>
          <cell r="D1119">
            <v>0</v>
          </cell>
          <cell r="E1119">
            <v>1116</v>
          </cell>
          <cell r="F1119">
            <v>0</v>
          </cell>
          <cell r="G1119">
            <v>0</v>
          </cell>
          <cell r="H1119">
            <v>0</v>
          </cell>
          <cell r="I1119">
            <v>0</v>
          </cell>
        </row>
        <row r="1120">
          <cell r="A1120">
            <v>1117</v>
          </cell>
          <cell r="B1120">
            <v>0</v>
          </cell>
          <cell r="C1120">
            <v>0</v>
          </cell>
          <cell r="D1120">
            <v>0</v>
          </cell>
          <cell r="E1120">
            <v>1117</v>
          </cell>
          <cell r="F1120">
            <v>0</v>
          </cell>
          <cell r="G1120">
            <v>0</v>
          </cell>
          <cell r="H1120">
            <v>0</v>
          </cell>
          <cell r="I1120">
            <v>0</v>
          </cell>
        </row>
        <row r="1121">
          <cell r="A1121">
            <v>1118</v>
          </cell>
          <cell r="B1121">
            <v>0</v>
          </cell>
          <cell r="C1121">
            <v>0</v>
          </cell>
          <cell r="D1121">
            <v>0</v>
          </cell>
          <cell r="E1121">
            <v>1118</v>
          </cell>
          <cell r="F1121">
            <v>0</v>
          </cell>
          <cell r="G1121">
            <v>0</v>
          </cell>
          <cell r="H1121">
            <v>0</v>
          </cell>
          <cell r="I1121">
            <v>0</v>
          </cell>
        </row>
        <row r="1122">
          <cell r="A1122">
            <v>1119</v>
          </cell>
          <cell r="B1122">
            <v>0</v>
          </cell>
          <cell r="C1122">
            <v>0</v>
          </cell>
          <cell r="D1122">
            <v>0</v>
          </cell>
          <cell r="E1122">
            <v>1119</v>
          </cell>
          <cell r="F1122">
            <v>0</v>
          </cell>
          <cell r="G1122">
            <v>0</v>
          </cell>
          <cell r="H1122">
            <v>0</v>
          </cell>
          <cell r="I1122">
            <v>0</v>
          </cell>
        </row>
        <row r="1123">
          <cell r="A1123">
            <v>1120</v>
          </cell>
          <cell r="B1123">
            <v>0</v>
          </cell>
          <cell r="C1123">
            <v>0</v>
          </cell>
          <cell r="D1123">
            <v>0</v>
          </cell>
          <cell r="E1123">
            <v>1120</v>
          </cell>
          <cell r="F1123">
            <v>0</v>
          </cell>
          <cell r="G1123">
            <v>0</v>
          </cell>
          <cell r="H1123">
            <v>0</v>
          </cell>
          <cell r="I1123">
            <v>0</v>
          </cell>
        </row>
        <row r="1124">
          <cell r="A1124">
            <v>1121</v>
          </cell>
          <cell r="B1124">
            <v>0</v>
          </cell>
          <cell r="C1124">
            <v>0</v>
          </cell>
          <cell r="D1124">
            <v>0</v>
          </cell>
          <cell r="E1124">
            <v>1121</v>
          </cell>
          <cell r="F1124">
            <v>0</v>
          </cell>
          <cell r="G1124">
            <v>0</v>
          </cell>
          <cell r="H1124">
            <v>0</v>
          </cell>
          <cell r="I1124">
            <v>0</v>
          </cell>
        </row>
        <row r="1125">
          <cell r="A1125">
            <v>1122</v>
          </cell>
          <cell r="B1125">
            <v>0</v>
          </cell>
          <cell r="C1125">
            <v>0</v>
          </cell>
          <cell r="D1125">
            <v>0</v>
          </cell>
          <cell r="E1125">
            <v>1122</v>
          </cell>
          <cell r="F1125">
            <v>0</v>
          </cell>
          <cell r="G1125">
            <v>0</v>
          </cell>
          <cell r="H1125">
            <v>0</v>
          </cell>
          <cell r="I1125">
            <v>0</v>
          </cell>
        </row>
        <row r="1126">
          <cell r="A1126">
            <v>1123</v>
          </cell>
          <cell r="B1126">
            <v>0</v>
          </cell>
          <cell r="C1126">
            <v>0</v>
          </cell>
          <cell r="D1126">
            <v>0</v>
          </cell>
          <cell r="E1126">
            <v>1123</v>
          </cell>
          <cell r="F1126">
            <v>0</v>
          </cell>
          <cell r="G1126">
            <v>0</v>
          </cell>
          <cell r="H1126">
            <v>0</v>
          </cell>
          <cell r="I1126">
            <v>0</v>
          </cell>
        </row>
        <row r="1127">
          <cell r="A1127">
            <v>1124</v>
          </cell>
          <cell r="B1127">
            <v>0</v>
          </cell>
          <cell r="C1127">
            <v>0</v>
          </cell>
          <cell r="D1127">
            <v>0</v>
          </cell>
          <cell r="E1127">
            <v>1124</v>
          </cell>
          <cell r="F1127">
            <v>0</v>
          </cell>
          <cell r="G1127">
            <v>0</v>
          </cell>
          <cell r="H1127">
            <v>0</v>
          </cell>
          <cell r="I1127">
            <v>0</v>
          </cell>
        </row>
        <row r="1128">
          <cell r="A1128">
            <v>1125</v>
          </cell>
          <cell r="B1128">
            <v>0</v>
          </cell>
          <cell r="C1128">
            <v>0</v>
          </cell>
          <cell r="D1128">
            <v>0</v>
          </cell>
          <cell r="E1128">
            <v>1125</v>
          </cell>
          <cell r="F1128">
            <v>0</v>
          </cell>
          <cell r="G1128">
            <v>0</v>
          </cell>
          <cell r="H1128">
            <v>0</v>
          </cell>
          <cell r="I1128">
            <v>0</v>
          </cell>
        </row>
        <row r="1129">
          <cell r="A1129">
            <v>1126</v>
          </cell>
          <cell r="B1129">
            <v>0</v>
          </cell>
          <cell r="C1129">
            <v>0</v>
          </cell>
          <cell r="D1129">
            <v>0</v>
          </cell>
          <cell r="E1129">
            <v>1126</v>
          </cell>
          <cell r="F1129">
            <v>0</v>
          </cell>
          <cell r="G1129">
            <v>0</v>
          </cell>
          <cell r="H1129">
            <v>0</v>
          </cell>
          <cell r="I1129">
            <v>0</v>
          </cell>
        </row>
        <row r="1130">
          <cell r="A1130">
            <v>1127</v>
          </cell>
          <cell r="B1130">
            <v>0</v>
          </cell>
          <cell r="C1130">
            <v>0</v>
          </cell>
          <cell r="D1130">
            <v>0</v>
          </cell>
          <cell r="E1130">
            <v>1127</v>
          </cell>
          <cell r="F1130">
            <v>0</v>
          </cell>
          <cell r="G1130">
            <v>0</v>
          </cell>
          <cell r="H1130">
            <v>0</v>
          </cell>
          <cell r="I1130">
            <v>0</v>
          </cell>
        </row>
        <row r="1131">
          <cell r="A1131">
            <v>1128</v>
          </cell>
          <cell r="B1131">
            <v>0</v>
          </cell>
          <cell r="C1131">
            <v>0</v>
          </cell>
          <cell r="D1131">
            <v>0</v>
          </cell>
          <cell r="E1131">
            <v>1128</v>
          </cell>
          <cell r="F1131">
            <v>0</v>
          </cell>
          <cell r="G1131">
            <v>0</v>
          </cell>
          <cell r="H1131">
            <v>0</v>
          </cell>
          <cell r="I1131">
            <v>0</v>
          </cell>
        </row>
        <row r="1132">
          <cell r="A1132">
            <v>1129</v>
          </cell>
          <cell r="B1132">
            <v>0</v>
          </cell>
          <cell r="C1132">
            <v>0</v>
          </cell>
          <cell r="D1132">
            <v>0</v>
          </cell>
          <cell r="E1132">
            <v>1129</v>
          </cell>
          <cell r="F1132">
            <v>0</v>
          </cell>
          <cell r="G1132">
            <v>0</v>
          </cell>
          <cell r="H1132">
            <v>0</v>
          </cell>
          <cell r="I1132">
            <v>0</v>
          </cell>
        </row>
        <row r="1133">
          <cell r="A1133">
            <v>1130</v>
          </cell>
          <cell r="B1133">
            <v>0</v>
          </cell>
          <cell r="C1133">
            <v>0</v>
          </cell>
          <cell r="D1133">
            <v>0</v>
          </cell>
          <cell r="E1133">
            <v>1130</v>
          </cell>
          <cell r="F1133">
            <v>0</v>
          </cell>
          <cell r="G1133">
            <v>0</v>
          </cell>
          <cell r="H1133">
            <v>0</v>
          </cell>
          <cell r="I1133">
            <v>0</v>
          </cell>
        </row>
        <row r="1134">
          <cell r="A1134">
            <v>1131</v>
          </cell>
          <cell r="B1134">
            <v>0</v>
          </cell>
          <cell r="C1134">
            <v>0</v>
          </cell>
          <cell r="D1134">
            <v>0</v>
          </cell>
          <cell r="E1134">
            <v>1131</v>
          </cell>
          <cell r="F1134">
            <v>0</v>
          </cell>
          <cell r="G1134">
            <v>0</v>
          </cell>
          <cell r="H1134">
            <v>0</v>
          </cell>
          <cell r="I1134">
            <v>0</v>
          </cell>
        </row>
        <row r="1135">
          <cell r="A1135">
            <v>1132</v>
          </cell>
          <cell r="B1135">
            <v>0</v>
          </cell>
          <cell r="C1135">
            <v>0</v>
          </cell>
          <cell r="D1135">
            <v>0</v>
          </cell>
          <cell r="E1135">
            <v>1132</v>
          </cell>
          <cell r="F1135">
            <v>0</v>
          </cell>
          <cell r="G1135">
            <v>0</v>
          </cell>
          <cell r="H1135">
            <v>0</v>
          </cell>
          <cell r="I1135">
            <v>0</v>
          </cell>
        </row>
        <row r="1136">
          <cell r="A1136">
            <v>1133</v>
          </cell>
          <cell r="B1136">
            <v>0</v>
          </cell>
          <cell r="C1136">
            <v>0</v>
          </cell>
          <cell r="D1136">
            <v>0</v>
          </cell>
          <cell r="E1136">
            <v>1133</v>
          </cell>
          <cell r="F1136">
            <v>0</v>
          </cell>
          <cell r="G1136">
            <v>0</v>
          </cell>
          <cell r="H1136">
            <v>0</v>
          </cell>
          <cell r="I1136">
            <v>0</v>
          </cell>
        </row>
        <row r="1137">
          <cell r="A1137">
            <v>1134</v>
          </cell>
          <cell r="B1137">
            <v>0</v>
          </cell>
          <cell r="C1137">
            <v>0</v>
          </cell>
          <cell r="D1137">
            <v>0</v>
          </cell>
          <cell r="E1137">
            <v>1134</v>
          </cell>
          <cell r="F1137">
            <v>0</v>
          </cell>
          <cell r="G1137">
            <v>0</v>
          </cell>
          <cell r="H1137">
            <v>0</v>
          </cell>
          <cell r="I1137">
            <v>0</v>
          </cell>
        </row>
        <row r="1138">
          <cell r="A1138">
            <v>1135</v>
          </cell>
          <cell r="B1138">
            <v>0</v>
          </cell>
          <cell r="C1138">
            <v>0</v>
          </cell>
          <cell r="D1138">
            <v>0</v>
          </cell>
          <cell r="E1138">
            <v>1135</v>
          </cell>
          <cell r="F1138">
            <v>0</v>
          </cell>
          <cell r="G1138">
            <v>0</v>
          </cell>
          <cell r="H1138">
            <v>0</v>
          </cell>
          <cell r="I1138">
            <v>0</v>
          </cell>
        </row>
        <row r="1139">
          <cell r="A1139">
            <v>1136</v>
          </cell>
          <cell r="B1139">
            <v>0</v>
          </cell>
          <cell r="C1139">
            <v>0</v>
          </cell>
          <cell r="D1139">
            <v>0</v>
          </cell>
          <cell r="E1139">
            <v>1136</v>
          </cell>
          <cell r="F1139">
            <v>0</v>
          </cell>
          <cell r="G1139">
            <v>0</v>
          </cell>
          <cell r="H1139">
            <v>0</v>
          </cell>
          <cell r="I1139">
            <v>0</v>
          </cell>
        </row>
        <row r="1140">
          <cell r="A1140">
            <v>1137</v>
          </cell>
          <cell r="B1140">
            <v>0</v>
          </cell>
          <cell r="C1140">
            <v>0</v>
          </cell>
          <cell r="D1140">
            <v>0</v>
          </cell>
          <cell r="E1140">
            <v>1137</v>
          </cell>
          <cell r="F1140">
            <v>0</v>
          </cell>
          <cell r="G1140">
            <v>0</v>
          </cell>
          <cell r="H1140">
            <v>0</v>
          </cell>
          <cell r="I1140">
            <v>0</v>
          </cell>
        </row>
        <row r="1141">
          <cell r="A1141">
            <v>1138</v>
          </cell>
          <cell r="B1141">
            <v>0</v>
          </cell>
          <cell r="C1141">
            <v>0</v>
          </cell>
          <cell r="D1141">
            <v>0</v>
          </cell>
          <cell r="E1141">
            <v>1138</v>
          </cell>
          <cell r="F1141">
            <v>0</v>
          </cell>
          <cell r="G1141">
            <v>0</v>
          </cell>
          <cell r="H1141">
            <v>0</v>
          </cell>
          <cell r="I1141">
            <v>0</v>
          </cell>
        </row>
        <row r="1142">
          <cell r="A1142">
            <v>1139</v>
          </cell>
          <cell r="B1142">
            <v>0</v>
          </cell>
          <cell r="C1142">
            <v>0</v>
          </cell>
          <cell r="D1142">
            <v>0</v>
          </cell>
          <cell r="E1142">
            <v>1139</v>
          </cell>
          <cell r="F1142">
            <v>0</v>
          </cell>
          <cell r="G1142">
            <v>0</v>
          </cell>
          <cell r="H1142">
            <v>0</v>
          </cell>
          <cell r="I1142">
            <v>0</v>
          </cell>
        </row>
        <row r="1143">
          <cell r="A1143">
            <v>1140</v>
          </cell>
          <cell r="B1143">
            <v>0</v>
          </cell>
          <cell r="C1143">
            <v>0</v>
          </cell>
          <cell r="D1143">
            <v>0</v>
          </cell>
          <cell r="E1143">
            <v>1140</v>
          </cell>
          <cell r="F1143">
            <v>0</v>
          </cell>
          <cell r="G1143">
            <v>0</v>
          </cell>
          <cell r="H1143">
            <v>0</v>
          </cell>
          <cell r="I1143">
            <v>0</v>
          </cell>
        </row>
        <row r="1144">
          <cell r="A1144">
            <v>1141</v>
          </cell>
          <cell r="B1144">
            <v>0</v>
          </cell>
          <cell r="C1144">
            <v>0</v>
          </cell>
          <cell r="D1144">
            <v>0</v>
          </cell>
          <cell r="E1144">
            <v>1141</v>
          </cell>
          <cell r="F1144">
            <v>0</v>
          </cell>
          <cell r="G1144">
            <v>0</v>
          </cell>
          <cell r="H1144">
            <v>0</v>
          </cell>
          <cell r="I1144">
            <v>0</v>
          </cell>
        </row>
        <row r="1145">
          <cell r="A1145">
            <v>1142</v>
          </cell>
          <cell r="B1145">
            <v>0</v>
          </cell>
          <cell r="C1145">
            <v>0</v>
          </cell>
          <cell r="D1145">
            <v>0</v>
          </cell>
          <cell r="E1145">
            <v>1142</v>
          </cell>
          <cell r="F1145">
            <v>0</v>
          </cell>
          <cell r="G1145">
            <v>0</v>
          </cell>
          <cell r="H1145">
            <v>0</v>
          </cell>
          <cell r="I1145">
            <v>0</v>
          </cell>
        </row>
        <row r="1146">
          <cell r="A1146">
            <v>1143</v>
          </cell>
          <cell r="B1146">
            <v>0</v>
          </cell>
          <cell r="C1146">
            <v>0</v>
          </cell>
          <cell r="D1146">
            <v>0</v>
          </cell>
          <cell r="E1146">
            <v>1143</v>
          </cell>
          <cell r="F1146">
            <v>0</v>
          </cell>
          <cell r="G1146">
            <v>0</v>
          </cell>
          <cell r="H1146">
            <v>0</v>
          </cell>
          <cell r="I1146">
            <v>0</v>
          </cell>
        </row>
        <row r="1147">
          <cell r="A1147">
            <v>1144</v>
          </cell>
          <cell r="B1147">
            <v>0</v>
          </cell>
          <cell r="C1147">
            <v>0</v>
          </cell>
          <cell r="D1147">
            <v>0</v>
          </cell>
          <cell r="E1147">
            <v>1144</v>
          </cell>
          <cell r="F1147">
            <v>0</v>
          </cell>
          <cell r="G1147">
            <v>0</v>
          </cell>
          <cell r="H1147">
            <v>0</v>
          </cell>
          <cell r="I1147">
            <v>0</v>
          </cell>
        </row>
        <row r="1148">
          <cell r="A1148">
            <v>1145</v>
          </cell>
          <cell r="B1148">
            <v>0</v>
          </cell>
          <cell r="C1148">
            <v>0</v>
          </cell>
          <cell r="D1148">
            <v>0</v>
          </cell>
          <cell r="E1148">
            <v>1145</v>
          </cell>
          <cell r="F1148">
            <v>0</v>
          </cell>
          <cell r="G1148">
            <v>0</v>
          </cell>
          <cell r="H1148">
            <v>0</v>
          </cell>
          <cell r="I1148">
            <v>0</v>
          </cell>
        </row>
        <row r="1149">
          <cell r="A1149">
            <v>1146</v>
          </cell>
          <cell r="B1149">
            <v>0</v>
          </cell>
          <cell r="C1149">
            <v>0</v>
          </cell>
          <cell r="D1149">
            <v>0</v>
          </cell>
          <cell r="E1149">
            <v>1146</v>
          </cell>
          <cell r="F1149">
            <v>0</v>
          </cell>
          <cell r="G1149">
            <v>0</v>
          </cell>
          <cell r="H1149">
            <v>0</v>
          </cell>
          <cell r="I1149">
            <v>0</v>
          </cell>
        </row>
        <row r="1150">
          <cell r="A1150">
            <v>1147</v>
          </cell>
          <cell r="B1150">
            <v>0</v>
          </cell>
          <cell r="C1150">
            <v>0</v>
          </cell>
          <cell r="D1150">
            <v>0</v>
          </cell>
          <cell r="E1150">
            <v>1147</v>
          </cell>
          <cell r="F1150">
            <v>0</v>
          </cell>
          <cell r="G1150">
            <v>0</v>
          </cell>
          <cell r="H1150">
            <v>0</v>
          </cell>
          <cell r="I1150">
            <v>0</v>
          </cell>
        </row>
        <row r="1151">
          <cell r="A1151">
            <v>1148</v>
          </cell>
          <cell r="B1151">
            <v>0</v>
          </cell>
          <cell r="C1151">
            <v>0</v>
          </cell>
          <cell r="D1151">
            <v>0</v>
          </cell>
          <cell r="E1151">
            <v>1148</v>
          </cell>
          <cell r="F1151">
            <v>0</v>
          </cell>
          <cell r="G1151">
            <v>0</v>
          </cell>
          <cell r="H1151">
            <v>0</v>
          </cell>
          <cell r="I1151">
            <v>0</v>
          </cell>
        </row>
        <row r="1152">
          <cell r="A1152">
            <v>1149</v>
          </cell>
          <cell r="B1152">
            <v>0</v>
          </cell>
          <cell r="C1152">
            <v>0</v>
          </cell>
          <cell r="D1152">
            <v>0</v>
          </cell>
          <cell r="E1152">
            <v>1149</v>
          </cell>
          <cell r="F1152">
            <v>0</v>
          </cell>
          <cell r="G1152">
            <v>0</v>
          </cell>
          <cell r="H1152">
            <v>0</v>
          </cell>
          <cell r="I1152">
            <v>0</v>
          </cell>
        </row>
        <row r="1153">
          <cell r="A1153">
            <v>1150</v>
          </cell>
          <cell r="B1153">
            <v>0</v>
          </cell>
          <cell r="C1153">
            <v>0</v>
          </cell>
          <cell r="D1153">
            <v>0</v>
          </cell>
          <cell r="E1153">
            <v>1150</v>
          </cell>
          <cell r="F1153">
            <v>0</v>
          </cell>
          <cell r="G1153">
            <v>0</v>
          </cell>
          <cell r="H1153">
            <v>0</v>
          </cell>
          <cell r="I1153">
            <v>0</v>
          </cell>
        </row>
        <row r="1154">
          <cell r="A1154">
            <v>1151</v>
          </cell>
          <cell r="B1154">
            <v>0</v>
          </cell>
          <cell r="C1154">
            <v>0</v>
          </cell>
          <cell r="D1154">
            <v>0</v>
          </cell>
          <cell r="E1154">
            <v>1151</v>
          </cell>
          <cell r="F1154">
            <v>0</v>
          </cell>
          <cell r="G1154">
            <v>0</v>
          </cell>
          <cell r="H1154">
            <v>0</v>
          </cell>
          <cell r="I1154">
            <v>0</v>
          </cell>
        </row>
        <row r="1155">
          <cell r="A1155">
            <v>1152</v>
          </cell>
          <cell r="B1155">
            <v>0</v>
          </cell>
          <cell r="C1155">
            <v>0</v>
          </cell>
          <cell r="D1155">
            <v>0</v>
          </cell>
          <cell r="E1155">
            <v>1152</v>
          </cell>
          <cell r="F1155">
            <v>0</v>
          </cell>
          <cell r="G1155">
            <v>0</v>
          </cell>
          <cell r="H1155">
            <v>0</v>
          </cell>
          <cell r="I1155">
            <v>0</v>
          </cell>
        </row>
        <row r="1156">
          <cell r="A1156">
            <v>1153</v>
          </cell>
          <cell r="B1156">
            <v>0</v>
          </cell>
          <cell r="C1156">
            <v>0</v>
          </cell>
          <cell r="D1156">
            <v>0</v>
          </cell>
          <cell r="E1156">
            <v>1153</v>
          </cell>
          <cell r="F1156">
            <v>0</v>
          </cell>
          <cell r="G1156">
            <v>0</v>
          </cell>
          <cell r="H1156">
            <v>0</v>
          </cell>
          <cell r="I1156">
            <v>0</v>
          </cell>
        </row>
        <row r="1157">
          <cell r="A1157">
            <v>1154</v>
          </cell>
          <cell r="B1157">
            <v>0</v>
          </cell>
          <cell r="C1157">
            <v>0</v>
          </cell>
          <cell r="D1157">
            <v>0</v>
          </cell>
          <cell r="E1157">
            <v>1154</v>
          </cell>
          <cell r="F1157">
            <v>0</v>
          </cell>
          <cell r="G1157">
            <v>0</v>
          </cell>
          <cell r="H1157">
            <v>0</v>
          </cell>
          <cell r="I1157">
            <v>0</v>
          </cell>
        </row>
        <row r="1158">
          <cell r="A1158">
            <v>1155</v>
          </cell>
          <cell r="B1158">
            <v>0</v>
          </cell>
          <cell r="C1158">
            <v>0</v>
          </cell>
          <cell r="D1158">
            <v>0</v>
          </cell>
          <cell r="E1158">
            <v>1155</v>
          </cell>
          <cell r="F1158">
            <v>0</v>
          </cell>
          <cell r="G1158">
            <v>0</v>
          </cell>
          <cell r="H1158">
            <v>0</v>
          </cell>
          <cell r="I1158">
            <v>0</v>
          </cell>
        </row>
        <row r="1159">
          <cell r="A1159">
            <v>1156</v>
          </cell>
          <cell r="B1159">
            <v>0</v>
          </cell>
          <cell r="C1159">
            <v>0</v>
          </cell>
          <cell r="D1159">
            <v>0</v>
          </cell>
          <cell r="E1159">
            <v>1156</v>
          </cell>
          <cell r="F1159">
            <v>0</v>
          </cell>
          <cell r="G1159">
            <v>0</v>
          </cell>
          <cell r="H1159">
            <v>0</v>
          </cell>
          <cell r="I1159">
            <v>0</v>
          </cell>
        </row>
        <row r="1160">
          <cell r="A1160">
            <v>1157</v>
          </cell>
          <cell r="B1160">
            <v>0</v>
          </cell>
          <cell r="C1160">
            <v>0</v>
          </cell>
          <cell r="D1160">
            <v>0</v>
          </cell>
          <cell r="E1160">
            <v>1157</v>
          </cell>
          <cell r="F1160">
            <v>0</v>
          </cell>
          <cell r="G1160">
            <v>0</v>
          </cell>
          <cell r="H1160">
            <v>0</v>
          </cell>
          <cell r="I1160">
            <v>0</v>
          </cell>
        </row>
        <row r="1161">
          <cell r="A1161">
            <v>1158</v>
          </cell>
          <cell r="B1161">
            <v>0</v>
          </cell>
          <cell r="C1161">
            <v>0</v>
          </cell>
          <cell r="D1161">
            <v>0</v>
          </cell>
          <cell r="E1161">
            <v>1158</v>
          </cell>
          <cell r="F1161">
            <v>0</v>
          </cell>
          <cell r="G1161">
            <v>0</v>
          </cell>
          <cell r="H1161">
            <v>0</v>
          </cell>
          <cell r="I1161">
            <v>0</v>
          </cell>
        </row>
        <row r="1162">
          <cell r="A1162">
            <v>1159</v>
          </cell>
          <cell r="B1162">
            <v>0</v>
          </cell>
          <cell r="C1162">
            <v>0</v>
          </cell>
          <cell r="D1162">
            <v>0</v>
          </cell>
          <cell r="E1162">
            <v>1159</v>
          </cell>
          <cell r="F1162">
            <v>0</v>
          </cell>
          <cell r="G1162">
            <v>0</v>
          </cell>
          <cell r="H1162">
            <v>0</v>
          </cell>
          <cell r="I1162">
            <v>0</v>
          </cell>
        </row>
        <row r="1163">
          <cell r="A1163">
            <v>1160</v>
          </cell>
          <cell r="B1163">
            <v>0</v>
          </cell>
          <cell r="C1163">
            <v>0</v>
          </cell>
          <cell r="D1163">
            <v>0</v>
          </cell>
          <cell r="E1163">
            <v>1160</v>
          </cell>
          <cell r="F1163">
            <v>0</v>
          </cell>
          <cell r="G1163">
            <v>0</v>
          </cell>
          <cell r="H1163">
            <v>0</v>
          </cell>
          <cell r="I1163">
            <v>0</v>
          </cell>
        </row>
        <row r="1164">
          <cell r="A1164">
            <v>1161</v>
          </cell>
          <cell r="B1164">
            <v>0</v>
          </cell>
          <cell r="C1164">
            <v>0</v>
          </cell>
          <cell r="D1164">
            <v>0</v>
          </cell>
          <cell r="E1164">
            <v>1161</v>
          </cell>
          <cell r="F1164">
            <v>0</v>
          </cell>
          <cell r="G1164">
            <v>0</v>
          </cell>
          <cell r="H1164">
            <v>0</v>
          </cell>
          <cell r="I1164">
            <v>0</v>
          </cell>
        </row>
        <row r="1165">
          <cell r="A1165">
            <v>1162</v>
          </cell>
          <cell r="B1165">
            <v>0</v>
          </cell>
          <cell r="C1165">
            <v>0</v>
          </cell>
          <cell r="D1165">
            <v>0</v>
          </cell>
          <cell r="E1165">
            <v>1162</v>
          </cell>
          <cell r="F1165">
            <v>0</v>
          </cell>
          <cell r="G1165">
            <v>0</v>
          </cell>
          <cell r="H1165">
            <v>0</v>
          </cell>
          <cell r="I1165">
            <v>0</v>
          </cell>
        </row>
        <row r="1166">
          <cell r="A1166">
            <v>1163</v>
          </cell>
          <cell r="B1166">
            <v>0</v>
          </cell>
          <cell r="C1166">
            <v>0</v>
          </cell>
          <cell r="D1166">
            <v>0</v>
          </cell>
          <cell r="E1166">
            <v>1163</v>
          </cell>
          <cell r="F1166">
            <v>0</v>
          </cell>
          <cell r="G1166">
            <v>0</v>
          </cell>
          <cell r="H1166">
            <v>0</v>
          </cell>
          <cell r="I1166">
            <v>0</v>
          </cell>
        </row>
        <row r="1167">
          <cell r="A1167">
            <v>1164</v>
          </cell>
          <cell r="B1167">
            <v>0</v>
          </cell>
          <cell r="C1167">
            <v>0</v>
          </cell>
          <cell r="D1167">
            <v>0</v>
          </cell>
          <cell r="E1167">
            <v>1164</v>
          </cell>
          <cell r="F1167">
            <v>0</v>
          </cell>
          <cell r="G1167">
            <v>0</v>
          </cell>
          <cell r="H1167">
            <v>0</v>
          </cell>
          <cell r="I1167">
            <v>0</v>
          </cell>
        </row>
        <row r="1168">
          <cell r="A1168">
            <v>1165</v>
          </cell>
          <cell r="B1168">
            <v>0</v>
          </cell>
          <cell r="C1168">
            <v>0</v>
          </cell>
          <cell r="D1168">
            <v>0</v>
          </cell>
          <cell r="E1168">
            <v>1165</v>
          </cell>
          <cell r="F1168">
            <v>0</v>
          </cell>
          <cell r="G1168">
            <v>0</v>
          </cell>
          <cell r="H1168">
            <v>0</v>
          </cell>
          <cell r="I1168">
            <v>0</v>
          </cell>
        </row>
        <row r="1169">
          <cell r="A1169">
            <v>1166</v>
          </cell>
          <cell r="B1169">
            <v>0</v>
          </cell>
          <cell r="C1169">
            <v>0</v>
          </cell>
          <cell r="D1169">
            <v>0</v>
          </cell>
          <cell r="E1169">
            <v>1166</v>
          </cell>
          <cell r="F1169">
            <v>0</v>
          </cell>
          <cell r="G1169">
            <v>0</v>
          </cell>
          <cell r="H1169">
            <v>0</v>
          </cell>
          <cell r="I1169">
            <v>0</v>
          </cell>
        </row>
        <row r="1170">
          <cell r="A1170">
            <v>1167</v>
          </cell>
          <cell r="B1170">
            <v>0</v>
          </cell>
          <cell r="C1170">
            <v>0</v>
          </cell>
          <cell r="D1170">
            <v>0</v>
          </cell>
          <cell r="E1170">
            <v>1167</v>
          </cell>
          <cell r="F1170">
            <v>0</v>
          </cell>
          <cell r="G1170">
            <v>0</v>
          </cell>
          <cell r="H1170">
            <v>0</v>
          </cell>
          <cell r="I1170">
            <v>0</v>
          </cell>
        </row>
        <row r="1171">
          <cell r="A1171">
            <v>1168</v>
          </cell>
          <cell r="B1171">
            <v>0</v>
          </cell>
          <cell r="C1171">
            <v>0</v>
          </cell>
          <cell r="D1171">
            <v>0</v>
          </cell>
          <cell r="E1171">
            <v>1168</v>
          </cell>
          <cell r="F1171">
            <v>0</v>
          </cell>
          <cell r="G1171">
            <v>0</v>
          </cell>
          <cell r="H1171">
            <v>0</v>
          </cell>
          <cell r="I1171">
            <v>0</v>
          </cell>
        </row>
        <row r="1172">
          <cell r="A1172">
            <v>1169</v>
          </cell>
          <cell r="B1172">
            <v>0</v>
          </cell>
          <cell r="C1172">
            <v>0</v>
          </cell>
          <cell r="D1172">
            <v>0</v>
          </cell>
          <cell r="E1172">
            <v>1169</v>
          </cell>
          <cell r="F1172">
            <v>0</v>
          </cell>
          <cell r="G1172">
            <v>0</v>
          </cell>
          <cell r="H1172">
            <v>0</v>
          </cell>
          <cell r="I1172">
            <v>0</v>
          </cell>
        </row>
        <row r="1173">
          <cell r="A1173">
            <v>1170</v>
          </cell>
          <cell r="B1173">
            <v>0</v>
          </cell>
          <cell r="C1173">
            <v>0</v>
          </cell>
          <cell r="D1173">
            <v>0</v>
          </cell>
          <cell r="E1173">
            <v>1170</v>
          </cell>
          <cell r="F1173">
            <v>0</v>
          </cell>
          <cell r="G1173">
            <v>0</v>
          </cell>
          <cell r="H1173">
            <v>0</v>
          </cell>
          <cell r="I1173">
            <v>0</v>
          </cell>
        </row>
        <row r="1174">
          <cell r="A1174">
            <v>1171</v>
          </cell>
          <cell r="B1174">
            <v>0</v>
          </cell>
          <cell r="C1174">
            <v>0</v>
          </cell>
          <cell r="D1174">
            <v>0</v>
          </cell>
          <cell r="E1174">
            <v>1171</v>
          </cell>
          <cell r="F1174">
            <v>0</v>
          </cell>
          <cell r="G1174">
            <v>0</v>
          </cell>
          <cell r="H1174">
            <v>0</v>
          </cell>
          <cell r="I1174">
            <v>0</v>
          </cell>
        </row>
        <row r="1175">
          <cell r="A1175">
            <v>1172</v>
          </cell>
          <cell r="B1175">
            <v>0</v>
          </cell>
          <cell r="C1175">
            <v>0</v>
          </cell>
          <cell r="D1175">
            <v>0</v>
          </cell>
          <cell r="E1175">
            <v>1172</v>
          </cell>
          <cell r="F1175">
            <v>0</v>
          </cell>
          <cell r="G1175">
            <v>0</v>
          </cell>
          <cell r="H1175">
            <v>0</v>
          </cell>
          <cell r="I1175">
            <v>0</v>
          </cell>
        </row>
        <row r="1176">
          <cell r="A1176">
            <v>1173</v>
          </cell>
          <cell r="B1176">
            <v>0</v>
          </cell>
          <cell r="C1176">
            <v>0</v>
          </cell>
          <cell r="D1176">
            <v>0</v>
          </cell>
          <cell r="E1176">
            <v>1173</v>
          </cell>
          <cell r="F1176">
            <v>0</v>
          </cell>
          <cell r="G1176">
            <v>0</v>
          </cell>
          <cell r="H1176">
            <v>0</v>
          </cell>
          <cell r="I1176">
            <v>0</v>
          </cell>
        </row>
        <row r="1177">
          <cell r="A1177">
            <v>1174</v>
          </cell>
          <cell r="B1177">
            <v>0</v>
          </cell>
          <cell r="C1177">
            <v>0</v>
          </cell>
          <cell r="D1177">
            <v>0</v>
          </cell>
          <cell r="E1177">
            <v>1174</v>
          </cell>
          <cell r="F1177">
            <v>0</v>
          </cell>
          <cell r="G1177">
            <v>0</v>
          </cell>
          <cell r="H1177">
            <v>0</v>
          </cell>
          <cell r="I1177">
            <v>0</v>
          </cell>
        </row>
        <row r="1178">
          <cell r="A1178">
            <v>1175</v>
          </cell>
          <cell r="B1178">
            <v>0</v>
          </cell>
          <cell r="C1178">
            <v>0</v>
          </cell>
          <cell r="D1178">
            <v>0</v>
          </cell>
          <cell r="E1178">
            <v>1175</v>
          </cell>
          <cell r="F1178">
            <v>0</v>
          </cell>
          <cell r="G1178">
            <v>0</v>
          </cell>
          <cell r="H1178">
            <v>0</v>
          </cell>
          <cell r="I1178">
            <v>0</v>
          </cell>
        </row>
        <row r="1179">
          <cell r="A1179">
            <v>1176</v>
          </cell>
          <cell r="B1179">
            <v>0</v>
          </cell>
          <cell r="C1179">
            <v>0</v>
          </cell>
          <cell r="D1179">
            <v>0</v>
          </cell>
          <cell r="E1179">
            <v>1176</v>
          </cell>
          <cell r="F1179">
            <v>0</v>
          </cell>
          <cell r="G1179">
            <v>0</v>
          </cell>
          <cell r="H1179">
            <v>0</v>
          </cell>
          <cell r="I1179">
            <v>0</v>
          </cell>
        </row>
        <row r="1180">
          <cell r="A1180">
            <v>1177</v>
          </cell>
          <cell r="B1180">
            <v>0</v>
          </cell>
          <cell r="C1180">
            <v>0</v>
          </cell>
          <cell r="D1180">
            <v>0</v>
          </cell>
          <cell r="E1180">
            <v>1177</v>
          </cell>
          <cell r="F1180">
            <v>0</v>
          </cell>
          <cell r="G1180">
            <v>0</v>
          </cell>
          <cell r="H1180">
            <v>0</v>
          </cell>
          <cell r="I1180">
            <v>0</v>
          </cell>
        </row>
        <row r="1181">
          <cell r="A1181">
            <v>1178</v>
          </cell>
          <cell r="B1181">
            <v>0</v>
          </cell>
          <cell r="C1181">
            <v>0</v>
          </cell>
          <cell r="D1181">
            <v>0</v>
          </cell>
          <cell r="E1181">
            <v>1178</v>
          </cell>
          <cell r="F1181">
            <v>0</v>
          </cell>
          <cell r="G1181">
            <v>0</v>
          </cell>
          <cell r="H1181">
            <v>0</v>
          </cell>
          <cell r="I1181">
            <v>0</v>
          </cell>
        </row>
        <row r="1182">
          <cell r="A1182">
            <v>1179</v>
          </cell>
          <cell r="B1182">
            <v>0</v>
          </cell>
          <cell r="C1182">
            <v>0</v>
          </cell>
          <cell r="D1182">
            <v>0</v>
          </cell>
          <cell r="E1182">
            <v>1179</v>
          </cell>
          <cell r="F1182">
            <v>0</v>
          </cell>
          <cell r="G1182">
            <v>0</v>
          </cell>
          <cell r="H1182">
            <v>0</v>
          </cell>
          <cell r="I1182">
            <v>0</v>
          </cell>
        </row>
        <row r="1183">
          <cell r="A1183">
            <v>1180</v>
          </cell>
          <cell r="B1183">
            <v>0</v>
          </cell>
          <cell r="C1183">
            <v>0</v>
          </cell>
          <cell r="D1183">
            <v>0</v>
          </cell>
          <cell r="E1183">
            <v>1180</v>
          </cell>
          <cell r="F1183">
            <v>0</v>
          </cell>
          <cell r="G1183">
            <v>0</v>
          </cell>
          <cell r="H1183">
            <v>0</v>
          </cell>
          <cell r="I1183">
            <v>0</v>
          </cell>
        </row>
        <row r="1184">
          <cell r="A1184">
            <v>1181</v>
          </cell>
          <cell r="B1184">
            <v>0</v>
          </cell>
          <cell r="C1184">
            <v>0</v>
          </cell>
          <cell r="D1184">
            <v>0</v>
          </cell>
          <cell r="E1184">
            <v>1181</v>
          </cell>
          <cell r="F1184">
            <v>0</v>
          </cell>
          <cell r="G1184">
            <v>0</v>
          </cell>
          <cell r="H1184">
            <v>0</v>
          </cell>
          <cell r="I1184">
            <v>0</v>
          </cell>
        </row>
        <row r="1185">
          <cell r="A1185">
            <v>1182</v>
          </cell>
          <cell r="B1185">
            <v>0</v>
          </cell>
          <cell r="C1185">
            <v>0</v>
          </cell>
          <cell r="D1185">
            <v>0</v>
          </cell>
          <cell r="E1185">
            <v>1182</v>
          </cell>
          <cell r="F1185">
            <v>0</v>
          </cell>
          <cell r="G1185">
            <v>0</v>
          </cell>
          <cell r="H1185">
            <v>0</v>
          </cell>
          <cell r="I1185">
            <v>0</v>
          </cell>
        </row>
        <row r="1186">
          <cell r="A1186">
            <v>1183</v>
          </cell>
          <cell r="B1186">
            <v>0</v>
          </cell>
          <cell r="C1186">
            <v>0</v>
          </cell>
          <cell r="D1186">
            <v>0</v>
          </cell>
          <cell r="E1186">
            <v>1183</v>
          </cell>
          <cell r="F1186">
            <v>0</v>
          </cell>
          <cell r="G1186">
            <v>0</v>
          </cell>
          <cell r="H1186">
            <v>0</v>
          </cell>
          <cell r="I1186">
            <v>0</v>
          </cell>
        </row>
        <row r="1187">
          <cell r="A1187">
            <v>1184</v>
          </cell>
          <cell r="B1187">
            <v>0</v>
          </cell>
          <cell r="C1187">
            <v>0</v>
          </cell>
          <cell r="D1187">
            <v>0</v>
          </cell>
          <cell r="E1187">
            <v>1184</v>
          </cell>
          <cell r="F1187">
            <v>0</v>
          </cell>
          <cell r="G1187">
            <v>0</v>
          </cell>
          <cell r="H1187">
            <v>0</v>
          </cell>
          <cell r="I1187">
            <v>0</v>
          </cell>
        </row>
        <row r="1188">
          <cell r="A1188">
            <v>1185</v>
          </cell>
          <cell r="B1188">
            <v>0</v>
          </cell>
          <cell r="C1188">
            <v>0</v>
          </cell>
          <cell r="D1188">
            <v>0</v>
          </cell>
          <cell r="E1188">
            <v>1185</v>
          </cell>
          <cell r="F1188">
            <v>0</v>
          </cell>
          <cell r="G1188">
            <v>0</v>
          </cell>
          <cell r="H1188">
            <v>0</v>
          </cell>
          <cell r="I1188">
            <v>0</v>
          </cell>
        </row>
        <row r="1189">
          <cell r="A1189">
            <v>1186</v>
          </cell>
          <cell r="B1189">
            <v>0</v>
          </cell>
          <cell r="C1189">
            <v>0</v>
          </cell>
          <cell r="D1189">
            <v>0</v>
          </cell>
          <cell r="E1189">
            <v>1186</v>
          </cell>
          <cell r="F1189">
            <v>0</v>
          </cell>
          <cell r="G1189">
            <v>0</v>
          </cell>
          <cell r="H1189">
            <v>0</v>
          </cell>
          <cell r="I1189">
            <v>0</v>
          </cell>
        </row>
        <row r="1190">
          <cell r="A1190">
            <v>1187</v>
          </cell>
          <cell r="B1190">
            <v>0</v>
          </cell>
          <cell r="C1190">
            <v>0</v>
          </cell>
          <cell r="D1190">
            <v>0</v>
          </cell>
          <cell r="E1190">
            <v>1187</v>
          </cell>
          <cell r="F1190">
            <v>0</v>
          </cell>
          <cell r="G1190">
            <v>0</v>
          </cell>
          <cell r="H1190">
            <v>0</v>
          </cell>
          <cell r="I1190">
            <v>0</v>
          </cell>
        </row>
        <row r="1191">
          <cell r="A1191">
            <v>1188</v>
          </cell>
          <cell r="B1191">
            <v>0</v>
          </cell>
          <cell r="C1191">
            <v>0</v>
          </cell>
          <cell r="D1191">
            <v>0</v>
          </cell>
          <cell r="E1191">
            <v>1188</v>
          </cell>
          <cell r="F1191">
            <v>0</v>
          </cell>
          <cell r="G1191">
            <v>0</v>
          </cell>
          <cell r="H1191">
            <v>0</v>
          </cell>
          <cell r="I1191">
            <v>0</v>
          </cell>
        </row>
        <row r="1192">
          <cell r="A1192">
            <v>1189</v>
          </cell>
          <cell r="B1192">
            <v>0</v>
          </cell>
          <cell r="C1192">
            <v>0</v>
          </cell>
          <cell r="D1192">
            <v>0</v>
          </cell>
          <cell r="E1192">
            <v>1189</v>
          </cell>
          <cell r="F1192">
            <v>0</v>
          </cell>
          <cell r="G1192">
            <v>0</v>
          </cell>
          <cell r="H1192">
            <v>0</v>
          </cell>
          <cell r="I1192">
            <v>0</v>
          </cell>
        </row>
        <row r="1193">
          <cell r="A1193">
            <v>1190</v>
          </cell>
          <cell r="B1193">
            <v>0</v>
          </cell>
          <cell r="C1193">
            <v>0</v>
          </cell>
          <cell r="D1193">
            <v>0</v>
          </cell>
          <cell r="E1193">
            <v>1190</v>
          </cell>
          <cell r="F1193">
            <v>0</v>
          </cell>
          <cell r="G1193">
            <v>0</v>
          </cell>
          <cell r="H1193">
            <v>0</v>
          </cell>
          <cell r="I1193">
            <v>0</v>
          </cell>
        </row>
        <row r="1194">
          <cell r="A1194">
            <v>1191</v>
          </cell>
          <cell r="B1194">
            <v>0</v>
          </cell>
          <cell r="C1194">
            <v>0</v>
          </cell>
          <cell r="D1194">
            <v>0</v>
          </cell>
          <cell r="E1194">
            <v>1191</v>
          </cell>
          <cell r="F1194">
            <v>0</v>
          </cell>
          <cell r="G1194">
            <v>0</v>
          </cell>
          <cell r="H1194">
            <v>0</v>
          </cell>
          <cell r="I1194">
            <v>0</v>
          </cell>
        </row>
        <row r="1195">
          <cell r="A1195">
            <v>1192</v>
          </cell>
          <cell r="B1195">
            <v>0</v>
          </cell>
          <cell r="C1195">
            <v>0</v>
          </cell>
          <cell r="D1195">
            <v>0</v>
          </cell>
          <cell r="E1195">
            <v>1192</v>
          </cell>
          <cell r="F1195">
            <v>0</v>
          </cell>
          <cell r="G1195">
            <v>0</v>
          </cell>
          <cell r="H1195">
            <v>0</v>
          </cell>
          <cell r="I1195">
            <v>0</v>
          </cell>
        </row>
        <row r="1196">
          <cell r="A1196">
            <v>1193</v>
          </cell>
          <cell r="B1196">
            <v>0</v>
          </cell>
          <cell r="C1196">
            <v>0</v>
          </cell>
          <cell r="D1196">
            <v>0</v>
          </cell>
          <cell r="E1196">
            <v>1193</v>
          </cell>
          <cell r="F1196">
            <v>0</v>
          </cell>
          <cell r="G1196">
            <v>0</v>
          </cell>
          <cell r="H1196">
            <v>0</v>
          </cell>
          <cell r="I1196">
            <v>0</v>
          </cell>
        </row>
        <row r="1197">
          <cell r="A1197">
            <v>1194</v>
          </cell>
          <cell r="B1197">
            <v>0</v>
          </cell>
          <cell r="C1197">
            <v>0</v>
          </cell>
          <cell r="D1197">
            <v>0</v>
          </cell>
          <cell r="E1197">
            <v>1194</v>
          </cell>
          <cell r="F1197">
            <v>0</v>
          </cell>
          <cell r="G1197">
            <v>0</v>
          </cell>
          <cell r="H1197">
            <v>0</v>
          </cell>
          <cell r="I1197">
            <v>0</v>
          </cell>
        </row>
        <row r="1198">
          <cell r="A1198">
            <v>1195</v>
          </cell>
          <cell r="B1198">
            <v>0</v>
          </cell>
          <cell r="C1198">
            <v>0</v>
          </cell>
          <cell r="D1198">
            <v>0</v>
          </cell>
          <cell r="E1198">
            <v>1195</v>
          </cell>
          <cell r="F1198">
            <v>0</v>
          </cell>
          <cell r="G1198">
            <v>0</v>
          </cell>
          <cell r="H1198">
            <v>0</v>
          </cell>
          <cell r="I1198">
            <v>0</v>
          </cell>
        </row>
        <row r="1199">
          <cell r="A1199">
            <v>1196</v>
          </cell>
          <cell r="B1199">
            <v>0</v>
          </cell>
          <cell r="C1199">
            <v>0</v>
          </cell>
          <cell r="D1199">
            <v>0</v>
          </cell>
          <cell r="E1199">
            <v>1196</v>
          </cell>
          <cell r="F1199">
            <v>0</v>
          </cell>
          <cell r="G1199">
            <v>0</v>
          </cell>
          <cell r="H1199">
            <v>0</v>
          </cell>
          <cell r="I1199">
            <v>0</v>
          </cell>
        </row>
        <row r="1200">
          <cell r="A1200">
            <v>1197</v>
          </cell>
          <cell r="B1200">
            <v>0</v>
          </cell>
          <cell r="C1200">
            <v>0</v>
          </cell>
          <cell r="D1200">
            <v>0</v>
          </cell>
          <cell r="E1200">
            <v>1197</v>
          </cell>
          <cell r="F1200">
            <v>0</v>
          </cell>
          <cell r="G1200">
            <v>0</v>
          </cell>
          <cell r="H1200">
            <v>0</v>
          </cell>
          <cell r="I1200">
            <v>0</v>
          </cell>
        </row>
        <row r="1201">
          <cell r="A1201">
            <v>1198</v>
          </cell>
          <cell r="B1201">
            <v>0</v>
          </cell>
          <cell r="C1201">
            <v>0</v>
          </cell>
          <cell r="D1201">
            <v>0</v>
          </cell>
          <cell r="E1201">
            <v>1198</v>
          </cell>
          <cell r="F1201">
            <v>0</v>
          </cell>
          <cell r="G1201">
            <v>0</v>
          </cell>
          <cell r="H1201">
            <v>0</v>
          </cell>
          <cell r="I1201">
            <v>0</v>
          </cell>
        </row>
        <row r="1202">
          <cell r="A1202">
            <v>1199</v>
          </cell>
          <cell r="B1202">
            <v>0</v>
          </cell>
          <cell r="C1202">
            <v>0</v>
          </cell>
          <cell r="D1202">
            <v>0</v>
          </cell>
          <cell r="E1202">
            <v>1199</v>
          </cell>
          <cell r="F1202">
            <v>0</v>
          </cell>
          <cell r="G1202">
            <v>0</v>
          </cell>
          <cell r="H1202">
            <v>0</v>
          </cell>
          <cell r="I1202">
            <v>0</v>
          </cell>
        </row>
        <row r="1203">
          <cell r="A1203">
            <v>1200</v>
          </cell>
          <cell r="B1203">
            <v>0</v>
          </cell>
          <cell r="C1203">
            <v>0</v>
          </cell>
          <cell r="D1203">
            <v>0</v>
          </cell>
          <cell r="E1203">
            <v>1200</v>
          </cell>
          <cell r="F1203">
            <v>0</v>
          </cell>
          <cell r="G1203">
            <v>0</v>
          </cell>
          <cell r="H1203">
            <v>0</v>
          </cell>
          <cell r="I1203">
            <v>0</v>
          </cell>
        </row>
        <row r="1204">
          <cell r="A1204">
            <v>1201</v>
          </cell>
          <cell r="B1204">
            <v>0</v>
          </cell>
          <cell r="C1204">
            <v>0</v>
          </cell>
          <cell r="D1204">
            <v>0</v>
          </cell>
          <cell r="E1204">
            <v>1201</v>
          </cell>
          <cell r="F1204">
            <v>0</v>
          </cell>
          <cell r="G1204">
            <v>0</v>
          </cell>
          <cell r="H1204">
            <v>0</v>
          </cell>
          <cell r="I1204">
            <v>0</v>
          </cell>
        </row>
        <row r="1205">
          <cell r="A1205">
            <v>1202</v>
          </cell>
          <cell r="B1205">
            <v>0</v>
          </cell>
          <cell r="C1205">
            <v>0</v>
          </cell>
          <cell r="D1205">
            <v>0</v>
          </cell>
          <cell r="E1205">
            <v>1202</v>
          </cell>
          <cell r="F1205">
            <v>0</v>
          </cell>
          <cell r="G1205">
            <v>0</v>
          </cell>
          <cell r="H1205">
            <v>0</v>
          </cell>
          <cell r="I1205">
            <v>0</v>
          </cell>
        </row>
        <row r="1206">
          <cell r="A1206">
            <v>1203</v>
          </cell>
          <cell r="B1206">
            <v>0</v>
          </cell>
          <cell r="C1206">
            <v>0</v>
          </cell>
          <cell r="D1206">
            <v>0</v>
          </cell>
          <cell r="E1206">
            <v>1203</v>
          </cell>
          <cell r="F1206">
            <v>0</v>
          </cell>
          <cell r="G1206">
            <v>0</v>
          </cell>
          <cell r="H1206">
            <v>0</v>
          </cell>
          <cell r="I1206">
            <v>0</v>
          </cell>
        </row>
        <row r="1207">
          <cell r="A1207">
            <v>1204</v>
          </cell>
          <cell r="B1207">
            <v>0</v>
          </cell>
          <cell r="C1207">
            <v>0</v>
          </cell>
          <cell r="D1207">
            <v>0</v>
          </cell>
          <cell r="E1207">
            <v>1204</v>
          </cell>
          <cell r="F1207">
            <v>0</v>
          </cell>
          <cell r="G1207">
            <v>0</v>
          </cell>
          <cell r="H1207">
            <v>0</v>
          </cell>
          <cell r="I1207">
            <v>0</v>
          </cell>
        </row>
        <row r="1208">
          <cell r="A1208">
            <v>1205</v>
          </cell>
          <cell r="B1208">
            <v>0</v>
          </cell>
          <cell r="C1208">
            <v>0</v>
          </cell>
          <cell r="D1208">
            <v>0</v>
          </cell>
          <cell r="E1208">
            <v>1205</v>
          </cell>
          <cell r="F1208">
            <v>0</v>
          </cell>
          <cell r="G1208">
            <v>0</v>
          </cell>
          <cell r="H1208">
            <v>0</v>
          </cell>
          <cell r="I1208">
            <v>0</v>
          </cell>
        </row>
        <row r="1209">
          <cell r="A1209">
            <v>1206</v>
          </cell>
          <cell r="B1209">
            <v>0</v>
          </cell>
          <cell r="C1209">
            <v>0</v>
          </cell>
          <cell r="D1209">
            <v>0</v>
          </cell>
          <cell r="E1209">
            <v>1206</v>
          </cell>
          <cell r="F1209">
            <v>0</v>
          </cell>
          <cell r="G1209">
            <v>0</v>
          </cell>
          <cell r="H1209">
            <v>0</v>
          </cell>
          <cell r="I1209">
            <v>0</v>
          </cell>
        </row>
        <row r="1210">
          <cell r="A1210">
            <v>1207</v>
          </cell>
          <cell r="B1210">
            <v>0</v>
          </cell>
          <cell r="C1210">
            <v>0</v>
          </cell>
          <cell r="D1210">
            <v>0</v>
          </cell>
          <cell r="E1210">
            <v>1207</v>
          </cell>
          <cell r="F1210">
            <v>0</v>
          </cell>
          <cell r="G1210">
            <v>0</v>
          </cell>
          <cell r="H1210">
            <v>0</v>
          </cell>
          <cell r="I1210">
            <v>0</v>
          </cell>
        </row>
        <row r="1211">
          <cell r="A1211">
            <v>1208</v>
          </cell>
          <cell r="B1211">
            <v>0</v>
          </cell>
          <cell r="C1211">
            <v>0</v>
          </cell>
          <cell r="D1211">
            <v>0</v>
          </cell>
          <cell r="E1211">
            <v>1208</v>
          </cell>
          <cell r="F1211">
            <v>0</v>
          </cell>
          <cell r="G1211">
            <v>0</v>
          </cell>
          <cell r="H1211">
            <v>0</v>
          </cell>
          <cell r="I1211">
            <v>0</v>
          </cell>
        </row>
        <row r="1212">
          <cell r="A1212">
            <v>1209</v>
          </cell>
          <cell r="B1212">
            <v>0</v>
          </cell>
          <cell r="C1212">
            <v>0</v>
          </cell>
          <cell r="D1212">
            <v>0</v>
          </cell>
          <cell r="E1212">
            <v>1209</v>
          </cell>
          <cell r="F1212">
            <v>0</v>
          </cell>
          <cell r="G1212">
            <v>0</v>
          </cell>
          <cell r="H1212">
            <v>0</v>
          </cell>
          <cell r="I1212">
            <v>0</v>
          </cell>
        </row>
        <row r="1213">
          <cell r="A1213">
            <v>1210</v>
          </cell>
          <cell r="B1213">
            <v>0</v>
          </cell>
          <cell r="C1213">
            <v>0</v>
          </cell>
          <cell r="D1213">
            <v>0</v>
          </cell>
          <cell r="E1213">
            <v>1210</v>
          </cell>
          <cell r="F1213">
            <v>0</v>
          </cell>
          <cell r="G1213">
            <v>0</v>
          </cell>
          <cell r="H1213">
            <v>0</v>
          </cell>
          <cell r="I1213">
            <v>0</v>
          </cell>
        </row>
        <row r="1214">
          <cell r="A1214">
            <v>1211</v>
          </cell>
          <cell r="B1214">
            <v>0</v>
          </cell>
          <cell r="C1214">
            <v>0</v>
          </cell>
          <cell r="D1214">
            <v>0</v>
          </cell>
          <cell r="E1214">
            <v>1211</v>
          </cell>
          <cell r="F1214">
            <v>0</v>
          </cell>
          <cell r="G1214">
            <v>0</v>
          </cell>
          <cell r="H1214">
            <v>0</v>
          </cell>
          <cell r="I1214">
            <v>0</v>
          </cell>
        </row>
        <row r="1215">
          <cell r="A1215">
            <v>1212</v>
          </cell>
          <cell r="B1215">
            <v>0</v>
          </cell>
          <cell r="C1215">
            <v>0</v>
          </cell>
          <cell r="D1215">
            <v>0</v>
          </cell>
          <cell r="E1215">
            <v>1212</v>
          </cell>
          <cell r="F1215">
            <v>0</v>
          </cell>
          <cell r="G1215">
            <v>0</v>
          </cell>
          <cell r="H1215">
            <v>0</v>
          </cell>
          <cell r="I1215">
            <v>0</v>
          </cell>
        </row>
        <row r="1216">
          <cell r="A1216">
            <v>1213</v>
          </cell>
          <cell r="B1216">
            <v>0</v>
          </cell>
          <cell r="C1216">
            <v>0</v>
          </cell>
          <cell r="D1216">
            <v>0</v>
          </cell>
          <cell r="E1216">
            <v>1213</v>
          </cell>
          <cell r="F1216">
            <v>0</v>
          </cell>
          <cell r="G1216">
            <v>0</v>
          </cell>
          <cell r="H1216">
            <v>0</v>
          </cell>
          <cell r="I1216">
            <v>0</v>
          </cell>
        </row>
        <row r="1217">
          <cell r="A1217">
            <v>1214</v>
          </cell>
          <cell r="B1217">
            <v>0</v>
          </cell>
          <cell r="C1217">
            <v>0</v>
          </cell>
          <cell r="D1217">
            <v>0</v>
          </cell>
          <cell r="E1217">
            <v>1214</v>
          </cell>
          <cell r="F1217">
            <v>0</v>
          </cell>
          <cell r="G1217">
            <v>0</v>
          </cell>
          <cell r="H1217">
            <v>0</v>
          </cell>
          <cell r="I1217">
            <v>0</v>
          </cell>
        </row>
        <row r="1218">
          <cell r="A1218">
            <v>1215</v>
          </cell>
          <cell r="B1218">
            <v>0</v>
          </cell>
          <cell r="C1218">
            <v>0</v>
          </cell>
          <cell r="D1218">
            <v>0</v>
          </cell>
          <cell r="E1218">
            <v>1215</v>
          </cell>
          <cell r="F1218">
            <v>0</v>
          </cell>
          <cell r="G1218">
            <v>0</v>
          </cell>
          <cell r="H1218">
            <v>0</v>
          </cell>
          <cell r="I1218">
            <v>0</v>
          </cell>
        </row>
        <row r="1219">
          <cell r="A1219">
            <v>1216</v>
          </cell>
          <cell r="B1219">
            <v>0</v>
          </cell>
          <cell r="C1219">
            <v>0</v>
          </cell>
          <cell r="D1219">
            <v>0</v>
          </cell>
          <cell r="E1219">
            <v>1216</v>
          </cell>
          <cell r="F1219">
            <v>0</v>
          </cell>
          <cell r="G1219">
            <v>0</v>
          </cell>
          <cell r="H1219">
            <v>0</v>
          </cell>
          <cell r="I1219">
            <v>0</v>
          </cell>
        </row>
        <row r="1220">
          <cell r="A1220">
            <v>1217</v>
          </cell>
          <cell r="B1220">
            <v>0</v>
          </cell>
          <cell r="C1220">
            <v>0</v>
          </cell>
          <cell r="D1220">
            <v>0</v>
          </cell>
          <cell r="E1220">
            <v>1217</v>
          </cell>
          <cell r="F1220">
            <v>0</v>
          </cell>
          <cell r="G1220">
            <v>0</v>
          </cell>
          <cell r="H1220">
            <v>0</v>
          </cell>
          <cell r="I1220">
            <v>0</v>
          </cell>
        </row>
        <row r="1221">
          <cell r="A1221">
            <v>1218</v>
          </cell>
          <cell r="B1221">
            <v>0</v>
          </cell>
          <cell r="C1221">
            <v>0</v>
          </cell>
          <cell r="D1221">
            <v>0</v>
          </cell>
          <cell r="E1221">
            <v>1218</v>
          </cell>
          <cell r="F1221">
            <v>0</v>
          </cell>
          <cell r="G1221">
            <v>0</v>
          </cell>
          <cell r="H1221">
            <v>0</v>
          </cell>
          <cell r="I1221">
            <v>0</v>
          </cell>
        </row>
        <row r="1222">
          <cell r="A1222">
            <v>1219</v>
          </cell>
          <cell r="B1222">
            <v>0</v>
          </cell>
          <cell r="C1222">
            <v>0</v>
          </cell>
          <cell r="D1222">
            <v>0</v>
          </cell>
          <cell r="E1222">
            <v>1219</v>
          </cell>
          <cell r="F1222">
            <v>0</v>
          </cell>
          <cell r="G1222">
            <v>0</v>
          </cell>
          <cell r="H1222">
            <v>0</v>
          </cell>
          <cell r="I1222">
            <v>0</v>
          </cell>
        </row>
        <row r="1223">
          <cell r="A1223">
            <v>1220</v>
          </cell>
          <cell r="B1223">
            <v>0</v>
          </cell>
          <cell r="C1223">
            <v>0</v>
          </cell>
          <cell r="D1223">
            <v>0</v>
          </cell>
          <cell r="E1223">
            <v>1220</v>
          </cell>
          <cell r="F1223">
            <v>0</v>
          </cell>
          <cell r="G1223">
            <v>0</v>
          </cell>
          <cell r="H1223">
            <v>0</v>
          </cell>
          <cell r="I1223">
            <v>0</v>
          </cell>
        </row>
        <row r="1224">
          <cell r="A1224">
            <v>1221</v>
          </cell>
          <cell r="B1224">
            <v>0</v>
          </cell>
          <cell r="C1224">
            <v>0</v>
          </cell>
          <cell r="D1224">
            <v>0</v>
          </cell>
          <cell r="E1224">
            <v>1221</v>
          </cell>
          <cell r="F1224">
            <v>0</v>
          </cell>
          <cell r="G1224">
            <v>0</v>
          </cell>
          <cell r="H1224">
            <v>0</v>
          </cell>
          <cell r="I1224">
            <v>0</v>
          </cell>
        </row>
        <row r="1225">
          <cell r="A1225">
            <v>1222</v>
          </cell>
          <cell r="B1225">
            <v>0</v>
          </cell>
          <cell r="C1225">
            <v>0</v>
          </cell>
          <cell r="D1225">
            <v>0</v>
          </cell>
          <cell r="E1225">
            <v>1222</v>
          </cell>
          <cell r="F1225">
            <v>0</v>
          </cell>
          <cell r="G1225">
            <v>0</v>
          </cell>
          <cell r="H1225">
            <v>0</v>
          </cell>
          <cell r="I1225">
            <v>0</v>
          </cell>
        </row>
        <row r="1226">
          <cell r="A1226">
            <v>1223</v>
          </cell>
          <cell r="B1226">
            <v>0</v>
          </cell>
          <cell r="C1226">
            <v>0</v>
          </cell>
          <cell r="D1226">
            <v>0</v>
          </cell>
          <cell r="E1226">
            <v>1223</v>
          </cell>
          <cell r="F1226">
            <v>0</v>
          </cell>
          <cell r="G1226">
            <v>0</v>
          </cell>
          <cell r="H1226">
            <v>0</v>
          </cell>
          <cell r="I1226">
            <v>0</v>
          </cell>
        </row>
        <row r="1227">
          <cell r="A1227">
            <v>1224</v>
          </cell>
          <cell r="B1227">
            <v>0</v>
          </cell>
          <cell r="C1227">
            <v>0</v>
          </cell>
          <cell r="D1227">
            <v>0</v>
          </cell>
          <cell r="E1227">
            <v>1224</v>
          </cell>
          <cell r="F1227">
            <v>0</v>
          </cell>
          <cell r="G1227">
            <v>0</v>
          </cell>
          <cell r="H1227">
            <v>0</v>
          </cell>
          <cell r="I1227">
            <v>0</v>
          </cell>
        </row>
        <row r="1228">
          <cell r="A1228">
            <v>1225</v>
          </cell>
          <cell r="B1228">
            <v>0</v>
          </cell>
          <cell r="C1228">
            <v>0</v>
          </cell>
          <cell r="D1228">
            <v>0</v>
          </cell>
          <cell r="E1228">
            <v>1225</v>
          </cell>
          <cell r="F1228">
            <v>0</v>
          </cell>
          <cell r="G1228">
            <v>0</v>
          </cell>
          <cell r="H1228">
            <v>0</v>
          </cell>
          <cell r="I1228">
            <v>0</v>
          </cell>
        </row>
        <row r="1229">
          <cell r="A1229">
            <v>1226</v>
          </cell>
          <cell r="B1229">
            <v>0</v>
          </cell>
          <cell r="C1229">
            <v>0</v>
          </cell>
          <cell r="D1229">
            <v>0</v>
          </cell>
          <cell r="E1229">
            <v>1226</v>
          </cell>
          <cell r="F1229">
            <v>0</v>
          </cell>
          <cell r="G1229">
            <v>0</v>
          </cell>
          <cell r="H1229">
            <v>0</v>
          </cell>
          <cell r="I1229">
            <v>0</v>
          </cell>
        </row>
        <row r="1230">
          <cell r="A1230">
            <v>1227</v>
          </cell>
          <cell r="B1230">
            <v>0</v>
          </cell>
          <cell r="C1230">
            <v>0</v>
          </cell>
          <cell r="D1230">
            <v>0</v>
          </cell>
          <cell r="E1230">
            <v>1227</v>
          </cell>
          <cell r="F1230">
            <v>0</v>
          </cell>
          <cell r="G1230">
            <v>0</v>
          </cell>
          <cell r="H1230">
            <v>0</v>
          </cell>
          <cell r="I1230">
            <v>0</v>
          </cell>
        </row>
        <row r="1231">
          <cell r="A1231">
            <v>1228</v>
          </cell>
          <cell r="B1231">
            <v>0</v>
          </cell>
          <cell r="C1231">
            <v>0</v>
          </cell>
          <cell r="D1231">
            <v>0</v>
          </cell>
          <cell r="E1231">
            <v>1228</v>
          </cell>
          <cell r="F1231">
            <v>0</v>
          </cell>
          <cell r="G1231">
            <v>0</v>
          </cell>
          <cell r="H1231">
            <v>0</v>
          </cell>
          <cell r="I1231">
            <v>0</v>
          </cell>
        </row>
        <row r="1232">
          <cell r="A1232">
            <v>1229</v>
          </cell>
          <cell r="B1232">
            <v>0</v>
          </cell>
          <cell r="C1232">
            <v>0</v>
          </cell>
          <cell r="D1232">
            <v>0</v>
          </cell>
          <cell r="E1232">
            <v>1229</v>
          </cell>
          <cell r="F1232">
            <v>0</v>
          </cell>
          <cell r="G1232">
            <v>0</v>
          </cell>
          <cell r="H1232">
            <v>0</v>
          </cell>
          <cell r="I1232">
            <v>0</v>
          </cell>
        </row>
        <row r="1233">
          <cell r="A1233">
            <v>1230</v>
          </cell>
          <cell r="B1233">
            <v>0</v>
          </cell>
          <cell r="C1233">
            <v>0</v>
          </cell>
          <cell r="D1233">
            <v>0</v>
          </cell>
          <cell r="E1233">
            <v>1230</v>
          </cell>
          <cell r="F1233">
            <v>0</v>
          </cell>
          <cell r="G1233">
            <v>0</v>
          </cell>
          <cell r="H1233">
            <v>0</v>
          </cell>
          <cell r="I1233">
            <v>0</v>
          </cell>
        </row>
        <row r="1234">
          <cell r="A1234">
            <v>1231</v>
          </cell>
          <cell r="B1234">
            <v>0</v>
          </cell>
          <cell r="C1234">
            <v>0</v>
          </cell>
          <cell r="D1234">
            <v>0</v>
          </cell>
          <cell r="E1234">
            <v>1231</v>
          </cell>
          <cell r="F1234">
            <v>0</v>
          </cell>
          <cell r="G1234">
            <v>0</v>
          </cell>
          <cell r="H1234">
            <v>0</v>
          </cell>
          <cell r="I1234">
            <v>0</v>
          </cell>
        </row>
        <row r="1235">
          <cell r="A1235">
            <v>1232</v>
          </cell>
          <cell r="B1235">
            <v>0</v>
          </cell>
          <cell r="C1235">
            <v>0</v>
          </cell>
          <cell r="D1235">
            <v>0</v>
          </cell>
          <cell r="E1235">
            <v>1232</v>
          </cell>
          <cell r="F1235">
            <v>0</v>
          </cell>
          <cell r="G1235">
            <v>0</v>
          </cell>
          <cell r="H1235">
            <v>0</v>
          </cell>
          <cell r="I1235">
            <v>0</v>
          </cell>
        </row>
        <row r="1236">
          <cell r="A1236">
            <v>1233</v>
          </cell>
          <cell r="B1236">
            <v>0</v>
          </cell>
          <cell r="C1236">
            <v>0</v>
          </cell>
          <cell r="D1236">
            <v>0</v>
          </cell>
          <cell r="E1236">
            <v>1233</v>
          </cell>
          <cell r="F1236">
            <v>0</v>
          </cell>
          <cell r="G1236">
            <v>0</v>
          </cell>
          <cell r="H1236">
            <v>0</v>
          </cell>
          <cell r="I1236">
            <v>0</v>
          </cell>
        </row>
        <row r="1237">
          <cell r="A1237">
            <v>1234</v>
          </cell>
          <cell r="B1237">
            <v>0</v>
          </cell>
          <cell r="C1237">
            <v>0</v>
          </cell>
          <cell r="D1237">
            <v>0</v>
          </cell>
          <cell r="E1237">
            <v>1234</v>
          </cell>
          <cell r="F1237">
            <v>0</v>
          </cell>
          <cell r="G1237">
            <v>0</v>
          </cell>
          <cell r="H1237">
            <v>0</v>
          </cell>
          <cell r="I1237">
            <v>0</v>
          </cell>
        </row>
        <row r="1238">
          <cell r="A1238">
            <v>1235</v>
          </cell>
          <cell r="B1238">
            <v>0</v>
          </cell>
          <cell r="C1238">
            <v>0</v>
          </cell>
          <cell r="D1238">
            <v>0</v>
          </cell>
          <cell r="E1238">
            <v>1235</v>
          </cell>
          <cell r="F1238">
            <v>0</v>
          </cell>
          <cell r="G1238">
            <v>0</v>
          </cell>
          <cell r="H1238">
            <v>0</v>
          </cell>
          <cell r="I1238">
            <v>0</v>
          </cell>
        </row>
        <row r="1239">
          <cell r="A1239">
            <v>1236</v>
          </cell>
          <cell r="B1239">
            <v>0</v>
          </cell>
          <cell r="C1239">
            <v>0</v>
          </cell>
          <cell r="D1239">
            <v>0</v>
          </cell>
          <cell r="E1239">
            <v>1236</v>
          </cell>
          <cell r="F1239">
            <v>0</v>
          </cell>
          <cell r="G1239">
            <v>0</v>
          </cell>
          <cell r="H1239">
            <v>0</v>
          </cell>
          <cell r="I1239">
            <v>0</v>
          </cell>
        </row>
        <row r="1240">
          <cell r="A1240">
            <v>1237</v>
          </cell>
          <cell r="B1240">
            <v>0</v>
          </cell>
          <cell r="C1240">
            <v>0</v>
          </cell>
          <cell r="D1240">
            <v>0</v>
          </cell>
          <cell r="E1240">
            <v>1237</v>
          </cell>
          <cell r="F1240">
            <v>0</v>
          </cell>
          <cell r="G1240">
            <v>0</v>
          </cell>
          <cell r="H1240">
            <v>0</v>
          </cell>
          <cell r="I1240">
            <v>0</v>
          </cell>
        </row>
        <row r="1241">
          <cell r="A1241">
            <v>1238</v>
          </cell>
          <cell r="B1241">
            <v>0</v>
          </cell>
          <cell r="C1241">
            <v>0</v>
          </cell>
          <cell r="D1241">
            <v>0</v>
          </cell>
          <cell r="E1241">
            <v>1238</v>
          </cell>
          <cell r="F1241">
            <v>0</v>
          </cell>
          <cell r="G1241">
            <v>0</v>
          </cell>
          <cell r="H1241">
            <v>0</v>
          </cell>
          <cell r="I1241">
            <v>0</v>
          </cell>
        </row>
        <row r="1242">
          <cell r="A1242">
            <v>1239</v>
          </cell>
          <cell r="B1242">
            <v>0</v>
          </cell>
          <cell r="C1242">
            <v>0</v>
          </cell>
          <cell r="D1242">
            <v>0</v>
          </cell>
          <cell r="E1242">
            <v>1239</v>
          </cell>
          <cell r="F1242">
            <v>0</v>
          </cell>
          <cell r="G1242">
            <v>0</v>
          </cell>
          <cell r="H1242">
            <v>0</v>
          </cell>
          <cell r="I1242">
            <v>0</v>
          </cell>
        </row>
        <row r="1243">
          <cell r="A1243">
            <v>1240</v>
          </cell>
          <cell r="B1243">
            <v>0</v>
          </cell>
          <cell r="C1243">
            <v>0</v>
          </cell>
          <cell r="D1243">
            <v>0</v>
          </cell>
          <cell r="E1243">
            <v>1240</v>
          </cell>
          <cell r="F1243">
            <v>0</v>
          </cell>
          <cell r="G1243">
            <v>0</v>
          </cell>
          <cell r="H1243">
            <v>0</v>
          </cell>
          <cell r="I1243">
            <v>0</v>
          </cell>
        </row>
        <row r="1244">
          <cell r="A1244">
            <v>1241</v>
          </cell>
          <cell r="B1244">
            <v>0</v>
          </cell>
          <cell r="C1244">
            <v>0</v>
          </cell>
          <cell r="D1244">
            <v>0</v>
          </cell>
          <cell r="E1244">
            <v>1241</v>
          </cell>
          <cell r="F1244">
            <v>0</v>
          </cell>
          <cell r="G1244">
            <v>0</v>
          </cell>
          <cell r="H1244">
            <v>0</v>
          </cell>
          <cell r="I1244">
            <v>0</v>
          </cell>
        </row>
        <row r="1245">
          <cell r="A1245">
            <v>1242</v>
          </cell>
          <cell r="B1245">
            <v>0</v>
          </cell>
          <cell r="C1245">
            <v>0</v>
          </cell>
          <cell r="D1245">
            <v>0</v>
          </cell>
          <cell r="E1245">
            <v>1242</v>
          </cell>
          <cell r="F1245">
            <v>0</v>
          </cell>
          <cell r="G1245">
            <v>0</v>
          </cell>
          <cell r="H1245">
            <v>0</v>
          </cell>
          <cell r="I1245">
            <v>0</v>
          </cell>
        </row>
        <row r="1246">
          <cell r="A1246">
            <v>1243</v>
          </cell>
          <cell r="B1246">
            <v>0</v>
          </cell>
          <cell r="C1246">
            <v>0</v>
          </cell>
          <cell r="D1246">
            <v>0</v>
          </cell>
          <cell r="E1246">
            <v>1243</v>
          </cell>
          <cell r="F1246">
            <v>0</v>
          </cell>
          <cell r="G1246">
            <v>0</v>
          </cell>
          <cell r="H1246">
            <v>0</v>
          </cell>
          <cell r="I1246">
            <v>0</v>
          </cell>
        </row>
        <row r="1247">
          <cell r="A1247">
            <v>1244</v>
          </cell>
          <cell r="B1247">
            <v>0</v>
          </cell>
          <cell r="C1247">
            <v>0</v>
          </cell>
          <cell r="D1247">
            <v>0</v>
          </cell>
          <cell r="E1247">
            <v>1244</v>
          </cell>
          <cell r="F1247">
            <v>0</v>
          </cell>
          <cell r="G1247">
            <v>0</v>
          </cell>
          <cell r="H1247">
            <v>0</v>
          </cell>
          <cell r="I1247">
            <v>0</v>
          </cell>
        </row>
        <row r="1248">
          <cell r="A1248">
            <v>1245</v>
          </cell>
          <cell r="B1248">
            <v>0</v>
          </cell>
          <cell r="C1248">
            <v>0</v>
          </cell>
          <cell r="D1248">
            <v>0</v>
          </cell>
          <cell r="E1248">
            <v>1245</v>
          </cell>
          <cell r="F1248">
            <v>0</v>
          </cell>
          <cell r="G1248">
            <v>0</v>
          </cell>
          <cell r="H1248">
            <v>0</v>
          </cell>
          <cell r="I1248">
            <v>0</v>
          </cell>
        </row>
        <row r="1249">
          <cell r="A1249">
            <v>1246</v>
          </cell>
          <cell r="B1249">
            <v>0</v>
          </cell>
          <cell r="C1249">
            <v>0</v>
          </cell>
          <cell r="D1249">
            <v>0</v>
          </cell>
          <cell r="E1249">
            <v>1246</v>
          </cell>
          <cell r="F1249">
            <v>0</v>
          </cell>
          <cell r="G1249">
            <v>0</v>
          </cell>
          <cell r="H1249">
            <v>0</v>
          </cell>
          <cell r="I1249">
            <v>0</v>
          </cell>
        </row>
        <row r="1250">
          <cell r="A1250">
            <v>1247</v>
          </cell>
          <cell r="B1250">
            <v>0</v>
          </cell>
          <cell r="C1250">
            <v>0</v>
          </cell>
          <cell r="D1250">
            <v>0</v>
          </cell>
          <cell r="E1250">
            <v>1247</v>
          </cell>
          <cell r="F1250">
            <v>0</v>
          </cell>
          <cell r="G1250">
            <v>0</v>
          </cell>
          <cell r="H1250">
            <v>0</v>
          </cell>
          <cell r="I1250">
            <v>0</v>
          </cell>
        </row>
        <row r="1251">
          <cell r="A1251">
            <v>1248</v>
          </cell>
          <cell r="B1251">
            <v>0</v>
          </cell>
          <cell r="C1251">
            <v>0</v>
          </cell>
          <cell r="D1251">
            <v>0</v>
          </cell>
          <cell r="E1251">
            <v>1248</v>
          </cell>
          <cell r="F1251">
            <v>0</v>
          </cell>
          <cell r="G1251">
            <v>0</v>
          </cell>
          <cell r="H1251">
            <v>0</v>
          </cell>
          <cell r="I1251">
            <v>0</v>
          </cell>
        </row>
        <row r="1252">
          <cell r="A1252">
            <v>1249</v>
          </cell>
          <cell r="B1252">
            <v>0</v>
          </cell>
          <cell r="C1252">
            <v>0</v>
          </cell>
          <cell r="D1252">
            <v>0</v>
          </cell>
          <cell r="E1252">
            <v>1249</v>
          </cell>
          <cell r="F1252">
            <v>0</v>
          </cell>
          <cell r="G1252">
            <v>0</v>
          </cell>
          <cell r="H1252">
            <v>0</v>
          </cell>
          <cell r="I1252">
            <v>0</v>
          </cell>
        </row>
        <row r="1253">
          <cell r="A1253">
            <v>1250</v>
          </cell>
          <cell r="B1253">
            <v>0</v>
          </cell>
          <cell r="C1253">
            <v>0</v>
          </cell>
          <cell r="D1253">
            <v>0</v>
          </cell>
          <cell r="E1253">
            <v>1250</v>
          </cell>
          <cell r="F1253">
            <v>0</v>
          </cell>
          <cell r="G1253">
            <v>0</v>
          </cell>
          <cell r="H1253">
            <v>0</v>
          </cell>
          <cell r="I1253">
            <v>0</v>
          </cell>
        </row>
        <row r="1254">
          <cell r="A1254">
            <v>1251</v>
          </cell>
          <cell r="B1254">
            <v>0</v>
          </cell>
          <cell r="C1254">
            <v>0</v>
          </cell>
          <cell r="D1254">
            <v>0</v>
          </cell>
          <cell r="E1254">
            <v>1251</v>
          </cell>
          <cell r="F1254">
            <v>0</v>
          </cell>
          <cell r="G1254">
            <v>0</v>
          </cell>
          <cell r="H1254">
            <v>0</v>
          </cell>
          <cell r="I1254">
            <v>0</v>
          </cell>
        </row>
        <row r="1255">
          <cell r="A1255">
            <v>1252</v>
          </cell>
          <cell r="B1255">
            <v>0</v>
          </cell>
          <cell r="C1255">
            <v>0</v>
          </cell>
          <cell r="D1255">
            <v>0</v>
          </cell>
          <cell r="E1255">
            <v>1252</v>
          </cell>
          <cell r="F1255">
            <v>0</v>
          </cell>
          <cell r="G1255">
            <v>0</v>
          </cell>
          <cell r="H1255">
            <v>0</v>
          </cell>
          <cell r="I1255">
            <v>0</v>
          </cell>
        </row>
        <row r="1256">
          <cell r="A1256">
            <v>1253</v>
          </cell>
          <cell r="B1256">
            <v>0</v>
          </cell>
          <cell r="C1256">
            <v>0</v>
          </cell>
          <cell r="D1256">
            <v>0</v>
          </cell>
          <cell r="E1256">
            <v>1253</v>
          </cell>
          <cell r="F1256">
            <v>0</v>
          </cell>
          <cell r="G1256">
            <v>0</v>
          </cell>
          <cell r="H1256">
            <v>0</v>
          </cell>
          <cell r="I1256">
            <v>0</v>
          </cell>
        </row>
        <row r="1257">
          <cell r="A1257">
            <v>1254</v>
          </cell>
          <cell r="B1257">
            <v>0</v>
          </cell>
          <cell r="C1257">
            <v>0</v>
          </cell>
          <cell r="D1257">
            <v>0</v>
          </cell>
          <cell r="E1257">
            <v>1254</v>
          </cell>
          <cell r="F1257">
            <v>0</v>
          </cell>
          <cell r="G1257">
            <v>0</v>
          </cell>
          <cell r="H1257">
            <v>0</v>
          </cell>
          <cell r="I1257">
            <v>0</v>
          </cell>
        </row>
        <row r="1258">
          <cell r="A1258">
            <v>1255</v>
          </cell>
          <cell r="B1258">
            <v>0</v>
          </cell>
          <cell r="C1258">
            <v>0</v>
          </cell>
          <cell r="D1258">
            <v>0</v>
          </cell>
          <cell r="E1258">
            <v>1255</v>
          </cell>
          <cell r="F1258">
            <v>0</v>
          </cell>
          <cell r="G1258">
            <v>0</v>
          </cell>
          <cell r="H1258">
            <v>0</v>
          </cell>
          <cell r="I1258">
            <v>0</v>
          </cell>
        </row>
        <row r="1259">
          <cell r="A1259">
            <v>1256</v>
          </cell>
          <cell r="B1259">
            <v>0</v>
          </cell>
          <cell r="C1259">
            <v>0</v>
          </cell>
          <cell r="D1259">
            <v>0</v>
          </cell>
          <cell r="E1259">
            <v>1256</v>
          </cell>
          <cell r="F1259">
            <v>0</v>
          </cell>
          <cell r="G1259">
            <v>0</v>
          </cell>
          <cell r="H1259">
            <v>0</v>
          </cell>
          <cell r="I1259">
            <v>0</v>
          </cell>
        </row>
        <row r="1260">
          <cell r="A1260">
            <v>1257</v>
          </cell>
          <cell r="B1260">
            <v>0</v>
          </cell>
          <cell r="C1260">
            <v>0</v>
          </cell>
          <cell r="D1260">
            <v>0</v>
          </cell>
          <cell r="E1260">
            <v>1257</v>
          </cell>
          <cell r="F1260">
            <v>0</v>
          </cell>
          <cell r="G1260">
            <v>0</v>
          </cell>
          <cell r="H1260">
            <v>0</v>
          </cell>
          <cell r="I1260">
            <v>0</v>
          </cell>
        </row>
        <row r="1261">
          <cell r="A1261">
            <v>1258</v>
          </cell>
          <cell r="B1261">
            <v>0</v>
          </cell>
          <cell r="C1261">
            <v>0</v>
          </cell>
          <cell r="D1261">
            <v>0</v>
          </cell>
          <cell r="E1261">
            <v>1258</v>
          </cell>
          <cell r="F1261">
            <v>0</v>
          </cell>
          <cell r="G1261">
            <v>0</v>
          </cell>
          <cell r="H1261">
            <v>0</v>
          </cell>
          <cell r="I1261">
            <v>0</v>
          </cell>
        </row>
        <row r="1262">
          <cell r="A1262">
            <v>1259</v>
          </cell>
          <cell r="B1262">
            <v>0</v>
          </cell>
          <cell r="C1262">
            <v>0</v>
          </cell>
          <cell r="D1262">
            <v>0</v>
          </cell>
          <cell r="E1262">
            <v>1259</v>
          </cell>
          <cell r="F1262">
            <v>0</v>
          </cell>
          <cell r="G1262">
            <v>0</v>
          </cell>
          <cell r="H1262">
            <v>0</v>
          </cell>
          <cell r="I1262">
            <v>0</v>
          </cell>
        </row>
        <row r="1263">
          <cell r="A1263">
            <v>1260</v>
          </cell>
          <cell r="B1263">
            <v>0</v>
          </cell>
          <cell r="C1263">
            <v>0</v>
          </cell>
          <cell r="D1263">
            <v>0</v>
          </cell>
          <cell r="E1263">
            <v>1260</v>
          </cell>
          <cell r="F1263">
            <v>0</v>
          </cell>
          <cell r="G1263">
            <v>0</v>
          </cell>
          <cell r="H1263">
            <v>0</v>
          </cell>
          <cell r="I1263">
            <v>0</v>
          </cell>
        </row>
        <row r="1264">
          <cell r="A1264">
            <v>1261</v>
          </cell>
          <cell r="B1264">
            <v>0</v>
          </cell>
          <cell r="C1264">
            <v>0</v>
          </cell>
          <cell r="D1264">
            <v>0</v>
          </cell>
          <cell r="E1264">
            <v>1261</v>
          </cell>
          <cell r="F1264">
            <v>0</v>
          </cell>
          <cell r="G1264">
            <v>0</v>
          </cell>
          <cell r="H1264">
            <v>0</v>
          </cell>
          <cell r="I1264">
            <v>0</v>
          </cell>
        </row>
        <row r="1265">
          <cell r="A1265">
            <v>1262</v>
          </cell>
          <cell r="B1265">
            <v>0</v>
          </cell>
          <cell r="C1265">
            <v>0</v>
          </cell>
          <cell r="D1265">
            <v>0</v>
          </cell>
          <cell r="E1265">
            <v>1262</v>
          </cell>
          <cell r="F1265">
            <v>0</v>
          </cell>
          <cell r="G1265">
            <v>0</v>
          </cell>
          <cell r="H1265">
            <v>0</v>
          </cell>
          <cell r="I1265">
            <v>0</v>
          </cell>
        </row>
        <row r="1266">
          <cell r="A1266">
            <v>1263</v>
          </cell>
          <cell r="B1266">
            <v>0</v>
          </cell>
          <cell r="C1266">
            <v>0</v>
          </cell>
          <cell r="D1266">
            <v>0</v>
          </cell>
          <cell r="E1266">
            <v>1263</v>
          </cell>
          <cell r="F1266">
            <v>0</v>
          </cell>
          <cell r="G1266">
            <v>0</v>
          </cell>
          <cell r="H1266">
            <v>0</v>
          </cell>
          <cell r="I1266">
            <v>0</v>
          </cell>
        </row>
        <row r="1267">
          <cell r="A1267">
            <v>1264</v>
          </cell>
          <cell r="B1267">
            <v>0</v>
          </cell>
          <cell r="C1267">
            <v>0</v>
          </cell>
          <cell r="D1267">
            <v>0</v>
          </cell>
          <cell r="E1267">
            <v>1264</v>
          </cell>
          <cell r="F1267">
            <v>0</v>
          </cell>
          <cell r="G1267">
            <v>0</v>
          </cell>
          <cell r="H1267">
            <v>0</v>
          </cell>
          <cell r="I1267">
            <v>0</v>
          </cell>
        </row>
        <row r="1268">
          <cell r="A1268">
            <v>1265</v>
          </cell>
          <cell r="B1268">
            <v>0</v>
          </cell>
          <cell r="C1268">
            <v>0</v>
          </cell>
          <cell r="D1268">
            <v>0</v>
          </cell>
          <cell r="E1268">
            <v>1265</v>
          </cell>
          <cell r="F1268">
            <v>0</v>
          </cell>
          <cell r="G1268">
            <v>0</v>
          </cell>
          <cell r="H1268">
            <v>0</v>
          </cell>
          <cell r="I1268">
            <v>0</v>
          </cell>
        </row>
        <row r="1269">
          <cell r="A1269">
            <v>1266</v>
          </cell>
          <cell r="B1269">
            <v>0</v>
          </cell>
          <cell r="C1269">
            <v>0</v>
          </cell>
          <cell r="D1269">
            <v>0</v>
          </cell>
          <cell r="E1269">
            <v>1266</v>
          </cell>
          <cell r="F1269">
            <v>0</v>
          </cell>
          <cell r="G1269">
            <v>0</v>
          </cell>
          <cell r="H1269">
            <v>0</v>
          </cell>
          <cell r="I1269">
            <v>0</v>
          </cell>
        </row>
        <row r="1270">
          <cell r="A1270">
            <v>1267</v>
          </cell>
          <cell r="B1270">
            <v>0</v>
          </cell>
          <cell r="C1270">
            <v>0</v>
          </cell>
          <cell r="D1270">
            <v>0</v>
          </cell>
          <cell r="E1270">
            <v>1267</v>
          </cell>
          <cell r="F1270">
            <v>0</v>
          </cell>
          <cell r="G1270">
            <v>0</v>
          </cell>
          <cell r="H1270">
            <v>0</v>
          </cell>
          <cell r="I1270">
            <v>0</v>
          </cell>
        </row>
        <row r="1271">
          <cell r="A1271">
            <v>1268</v>
          </cell>
          <cell r="B1271">
            <v>0</v>
          </cell>
          <cell r="C1271">
            <v>0</v>
          </cell>
          <cell r="D1271">
            <v>0</v>
          </cell>
          <cell r="E1271">
            <v>1268</v>
          </cell>
          <cell r="F1271">
            <v>0</v>
          </cell>
          <cell r="G1271">
            <v>0</v>
          </cell>
          <cell r="H1271">
            <v>0</v>
          </cell>
          <cell r="I1271">
            <v>0</v>
          </cell>
        </row>
        <row r="1272">
          <cell r="A1272">
            <v>1269</v>
          </cell>
          <cell r="B1272">
            <v>0</v>
          </cell>
          <cell r="C1272">
            <v>0</v>
          </cell>
          <cell r="D1272">
            <v>0</v>
          </cell>
          <cell r="E1272">
            <v>1269</v>
          </cell>
          <cell r="F1272">
            <v>0</v>
          </cell>
          <cell r="G1272">
            <v>0</v>
          </cell>
          <cell r="H1272">
            <v>0</v>
          </cell>
          <cell r="I1272">
            <v>0</v>
          </cell>
        </row>
        <row r="1273">
          <cell r="A1273">
            <v>1270</v>
          </cell>
          <cell r="B1273">
            <v>0</v>
          </cell>
          <cell r="C1273">
            <v>0</v>
          </cell>
          <cell r="D1273">
            <v>0</v>
          </cell>
          <cell r="E1273">
            <v>1270</v>
          </cell>
          <cell r="F1273">
            <v>0</v>
          </cell>
          <cell r="G1273">
            <v>0</v>
          </cell>
          <cell r="H1273">
            <v>0</v>
          </cell>
          <cell r="I1273">
            <v>0</v>
          </cell>
        </row>
        <row r="1274">
          <cell r="A1274">
            <v>1271</v>
          </cell>
          <cell r="B1274">
            <v>0</v>
          </cell>
          <cell r="C1274">
            <v>0</v>
          </cell>
          <cell r="D1274">
            <v>0</v>
          </cell>
          <cell r="E1274">
            <v>1271</v>
          </cell>
          <cell r="F1274">
            <v>0</v>
          </cell>
          <cell r="G1274">
            <v>0</v>
          </cell>
          <cell r="H1274">
            <v>0</v>
          </cell>
          <cell r="I1274">
            <v>0</v>
          </cell>
        </row>
        <row r="1275">
          <cell r="A1275">
            <v>1272</v>
          </cell>
          <cell r="B1275">
            <v>0</v>
          </cell>
          <cell r="C1275">
            <v>0</v>
          </cell>
          <cell r="D1275">
            <v>0</v>
          </cell>
          <cell r="E1275">
            <v>1272</v>
          </cell>
          <cell r="F1275">
            <v>0</v>
          </cell>
          <cell r="G1275">
            <v>0</v>
          </cell>
          <cell r="H1275">
            <v>0</v>
          </cell>
          <cell r="I1275">
            <v>0</v>
          </cell>
        </row>
        <row r="1276">
          <cell r="A1276">
            <v>1273</v>
          </cell>
          <cell r="B1276">
            <v>0</v>
          </cell>
          <cell r="C1276">
            <v>0</v>
          </cell>
          <cell r="D1276">
            <v>0</v>
          </cell>
          <cell r="E1276">
            <v>1273</v>
          </cell>
          <cell r="F1276">
            <v>0</v>
          </cell>
          <cell r="G1276">
            <v>0</v>
          </cell>
          <cell r="H1276">
            <v>0</v>
          </cell>
          <cell r="I1276">
            <v>0</v>
          </cell>
        </row>
        <row r="1277">
          <cell r="A1277">
            <v>1274</v>
          </cell>
          <cell r="B1277">
            <v>0</v>
          </cell>
          <cell r="C1277">
            <v>0</v>
          </cell>
          <cell r="D1277">
            <v>0</v>
          </cell>
          <cell r="E1277">
            <v>1274</v>
          </cell>
          <cell r="F1277">
            <v>0</v>
          </cell>
          <cell r="G1277">
            <v>0</v>
          </cell>
          <cell r="H1277">
            <v>0</v>
          </cell>
          <cell r="I1277">
            <v>0</v>
          </cell>
        </row>
        <row r="1278">
          <cell r="A1278">
            <v>1275</v>
          </cell>
          <cell r="B1278">
            <v>0</v>
          </cell>
          <cell r="C1278">
            <v>0</v>
          </cell>
          <cell r="D1278">
            <v>0</v>
          </cell>
          <cell r="E1278">
            <v>1275</v>
          </cell>
          <cell r="F1278">
            <v>0</v>
          </cell>
          <cell r="G1278">
            <v>0</v>
          </cell>
          <cell r="H1278">
            <v>0</v>
          </cell>
          <cell r="I1278">
            <v>0</v>
          </cell>
        </row>
        <row r="1279">
          <cell r="A1279">
            <v>1276</v>
          </cell>
          <cell r="B1279">
            <v>0</v>
          </cell>
          <cell r="C1279">
            <v>0</v>
          </cell>
          <cell r="D1279">
            <v>0</v>
          </cell>
          <cell r="E1279">
            <v>1276</v>
          </cell>
          <cell r="F1279">
            <v>0</v>
          </cell>
          <cell r="G1279">
            <v>0</v>
          </cell>
          <cell r="H1279">
            <v>0</v>
          </cell>
          <cell r="I1279">
            <v>0</v>
          </cell>
        </row>
        <row r="1280">
          <cell r="A1280">
            <v>1277</v>
          </cell>
          <cell r="B1280">
            <v>0</v>
          </cell>
          <cell r="C1280">
            <v>0</v>
          </cell>
          <cell r="D1280">
            <v>0</v>
          </cell>
          <cell r="E1280">
            <v>1277</v>
          </cell>
          <cell r="F1280">
            <v>0</v>
          </cell>
          <cell r="G1280">
            <v>0</v>
          </cell>
          <cell r="H1280">
            <v>0</v>
          </cell>
          <cell r="I1280">
            <v>0</v>
          </cell>
        </row>
        <row r="1281">
          <cell r="A1281">
            <v>1278</v>
          </cell>
          <cell r="B1281">
            <v>0</v>
          </cell>
          <cell r="C1281">
            <v>0</v>
          </cell>
          <cell r="D1281">
            <v>0</v>
          </cell>
          <cell r="E1281">
            <v>1278</v>
          </cell>
          <cell r="F1281">
            <v>0</v>
          </cell>
          <cell r="G1281">
            <v>0</v>
          </cell>
          <cell r="H1281">
            <v>0</v>
          </cell>
          <cell r="I1281">
            <v>0</v>
          </cell>
        </row>
        <row r="1282">
          <cell r="A1282">
            <v>1279</v>
          </cell>
          <cell r="B1282">
            <v>0</v>
          </cell>
          <cell r="C1282">
            <v>0</v>
          </cell>
          <cell r="D1282">
            <v>0</v>
          </cell>
          <cell r="E1282">
            <v>1279</v>
          </cell>
          <cell r="F1282">
            <v>0</v>
          </cell>
          <cell r="G1282">
            <v>0</v>
          </cell>
          <cell r="H1282">
            <v>0</v>
          </cell>
          <cell r="I1282">
            <v>0</v>
          </cell>
        </row>
        <row r="1283">
          <cell r="A1283">
            <v>1280</v>
          </cell>
          <cell r="B1283">
            <v>0</v>
          </cell>
          <cell r="C1283">
            <v>0</v>
          </cell>
          <cell r="D1283">
            <v>0</v>
          </cell>
          <cell r="E1283">
            <v>1280</v>
          </cell>
          <cell r="F1283">
            <v>0</v>
          </cell>
          <cell r="G1283">
            <v>0</v>
          </cell>
          <cell r="H1283">
            <v>0</v>
          </cell>
          <cell r="I1283">
            <v>0</v>
          </cell>
        </row>
        <row r="1284">
          <cell r="A1284">
            <v>1281</v>
          </cell>
          <cell r="B1284">
            <v>0</v>
          </cell>
          <cell r="C1284">
            <v>0</v>
          </cell>
          <cell r="D1284">
            <v>0</v>
          </cell>
          <cell r="E1284">
            <v>1281</v>
          </cell>
          <cell r="F1284">
            <v>0</v>
          </cell>
          <cell r="G1284">
            <v>0</v>
          </cell>
          <cell r="H1284">
            <v>0</v>
          </cell>
          <cell r="I1284">
            <v>0</v>
          </cell>
        </row>
        <row r="1285">
          <cell r="A1285">
            <v>1282</v>
          </cell>
          <cell r="B1285">
            <v>0</v>
          </cell>
          <cell r="C1285">
            <v>0</v>
          </cell>
          <cell r="D1285">
            <v>0</v>
          </cell>
          <cell r="E1285">
            <v>1282</v>
          </cell>
          <cell r="F1285">
            <v>0</v>
          </cell>
          <cell r="G1285">
            <v>0</v>
          </cell>
          <cell r="H1285">
            <v>0</v>
          </cell>
          <cell r="I1285">
            <v>0</v>
          </cell>
        </row>
        <row r="1286">
          <cell r="A1286">
            <v>1283</v>
          </cell>
          <cell r="B1286">
            <v>0</v>
          </cell>
          <cell r="C1286">
            <v>0</v>
          </cell>
          <cell r="D1286">
            <v>0</v>
          </cell>
          <cell r="E1286">
            <v>1283</v>
          </cell>
          <cell r="F1286">
            <v>0</v>
          </cell>
          <cell r="G1286">
            <v>0</v>
          </cell>
          <cell r="H1286">
            <v>0</v>
          </cell>
          <cell r="I1286">
            <v>0</v>
          </cell>
        </row>
        <row r="1287">
          <cell r="A1287">
            <v>1284</v>
          </cell>
          <cell r="B1287">
            <v>0</v>
          </cell>
          <cell r="C1287">
            <v>0</v>
          </cell>
          <cell r="D1287">
            <v>0</v>
          </cell>
          <cell r="E1287">
            <v>1284</v>
          </cell>
          <cell r="F1287">
            <v>0</v>
          </cell>
          <cell r="G1287">
            <v>0</v>
          </cell>
          <cell r="H1287">
            <v>0</v>
          </cell>
          <cell r="I1287">
            <v>0</v>
          </cell>
        </row>
        <row r="1288">
          <cell r="A1288">
            <v>1285</v>
          </cell>
          <cell r="B1288">
            <v>0</v>
          </cell>
          <cell r="C1288">
            <v>0</v>
          </cell>
          <cell r="D1288">
            <v>0</v>
          </cell>
          <cell r="E1288">
            <v>1285</v>
          </cell>
          <cell r="F1288">
            <v>0</v>
          </cell>
          <cell r="G1288">
            <v>0</v>
          </cell>
          <cell r="H1288">
            <v>0</v>
          </cell>
          <cell r="I1288">
            <v>0</v>
          </cell>
        </row>
        <row r="1289">
          <cell r="A1289">
            <v>1286</v>
          </cell>
          <cell r="B1289">
            <v>0</v>
          </cell>
          <cell r="C1289">
            <v>0</v>
          </cell>
          <cell r="D1289">
            <v>0</v>
          </cell>
          <cell r="E1289">
            <v>1286</v>
          </cell>
          <cell r="F1289">
            <v>0</v>
          </cell>
          <cell r="G1289">
            <v>0</v>
          </cell>
          <cell r="H1289">
            <v>0</v>
          </cell>
          <cell r="I1289">
            <v>0</v>
          </cell>
        </row>
        <row r="1290">
          <cell r="A1290">
            <v>1287</v>
          </cell>
          <cell r="B1290">
            <v>0</v>
          </cell>
          <cell r="C1290">
            <v>0</v>
          </cell>
          <cell r="D1290">
            <v>0</v>
          </cell>
          <cell r="E1290">
            <v>1287</v>
          </cell>
          <cell r="F1290">
            <v>0</v>
          </cell>
          <cell r="G1290">
            <v>0</v>
          </cell>
          <cell r="H1290">
            <v>0</v>
          </cell>
          <cell r="I1290">
            <v>0</v>
          </cell>
        </row>
        <row r="1291">
          <cell r="A1291">
            <v>1288</v>
          </cell>
          <cell r="B1291">
            <v>0</v>
          </cell>
          <cell r="C1291">
            <v>0</v>
          </cell>
          <cell r="D1291">
            <v>0</v>
          </cell>
          <cell r="E1291">
            <v>1288</v>
          </cell>
          <cell r="F1291">
            <v>0</v>
          </cell>
          <cell r="G1291">
            <v>0</v>
          </cell>
          <cell r="H1291">
            <v>0</v>
          </cell>
          <cell r="I1291">
            <v>0</v>
          </cell>
        </row>
        <row r="1292">
          <cell r="A1292">
            <v>1289</v>
          </cell>
          <cell r="B1292">
            <v>0</v>
          </cell>
          <cell r="C1292">
            <v>0</v>
          </cell>
          <cell r="D1292">
            <v>0</v>
          </cell>
          <cell r="E1292">
            <v>1289</v>
          </cell>
          <cell r="F1292">
            <v>0</v>
          </cell>
          <cell r="G1292">
            <v>0</v>
          </cell>
          <cell r="H1292">
            <v>0</v>
          </cell>
          <cell r="I1292">
            <v>0</v>
          </cell>
        </row>
        <row r="1293">
          <cell r="A1293">
            <v>1290</v>
          </cell>
          <cell r="B1293">
            <v>0</v>
          </cell>
          <cell r="C1293">
            <v>0</v>
          </cell>
          <cell r="D1293">
            <v>0</v>
          </cell>
          <cell r="E1293">
            <v>1290</v>
          </cell>
          <cell r="F1293">
            <v>0</v>
          </cell>
          <cell r="G1293">
            <v>0</v>
          </cell>
          <cell r="H1293">
            <v>0</v>
          </cell>
          <cell r="I1293">
            <v>0</v>
          </cell>
        </row>
        <row r="1294">
          <cell r="A1294">
            <v>1291</v>
          </cell>
          <cell r="B1294">
            <v>0</v>
          </cell>
          <cell r="C1294">
            <v>0</v>
          </cell>
          <cell r="D1294">
            <v>0</v>
          </cell>
          <cell r="E1294">
            <v>1291</v>
          </cell>
          <cell r="F1294">
            <v>0</v>
          </cell>
          <cell r="G1294">
            <v>0</v>
          </cell>
          <cell r="H1294">
            <v>0</v>
          </cell>
          <cell r="I1294">
            <v>0</v>
          </cell>
        </row>
        <row r="1295">
          <cell r="A1295">
            <v>1292</v>
          </cell>
          <cell r="B1295">
            <v>0</v>
          </cell>
          <cell r="C1295">
            <v>0</v>
          </cell>
          <cell r="D1295">
            <v>0</v>
          </cell>
          <cell r="E1295">
            <v>1292</v>
          </cell>
          <cell r="F1295">
            <v>0</v>
          </cell>
          <cell r="G1295">
            <v>0</v>
          </cell>
          <cell r="H1295">
            <v>0</v>
          </cell>
          <cell r="I1295">
            <v>0</v>
          </cell>
        </row>
        <row r="1296">
          <cell r="A1296">
            <v>1293</v>
          </cell>
          <cell r="B1296">
            <v>0</v>
          </cell>
          <cell r="C1296">
            <v>0</v>
          </cell>
          <cell r="D1296">
            <v>0</v>
          </cell>
          <cell r="E1296">
            <v>1293</v>
          </cell>
          <cell r="F1296">
            <v>0</v>
          </cell>
          <cell r="G1296">
            <v>0</v>
          </cell>
          <cell r="H1296">
            <v>0</v>
          </cell>
          <cell r="I1296">
            <v>0</v>
          </cell>
        </row>
        <row r="1297">
          <cell r="A1297">
            <v>1294</v>
          </cell>
          <cell r="B1297">
            <v>0</v>
          </cell>
          <cell r="C1297">
            <v>0</v>
          </cell>
          <cell r="D1297">
            <v>0</v>
          </cell>
          <cell r="E1297">
            <v>1294</v>
          </cell>
          <cell r="F1297">
            <v>0</v>
          </cell>
          <cell r="G1297">
            <v>0</v>
          </cell>
          <cell r="H1297">
            <v>0</v>
          </cell>
          <cell r="I1297">
            <v>0</v>
          </cell>
        </row>
        <row r="1298">
          <cell r="A1298">
            <v>1295</v>
          </cell>
          <cell r="B1298">
            <v>0</v>
          </cell>
          <cell r="C1298">
            <v>0</v>
          </cell>
          <cell r="D1298">
            <v>0</v>
          </cell>
          <cell r="E1298">
            <v>1295</v>
          </cell>
          <cell r="F1298">
            <v>0</v>
          </cell>
          <cell r="G1298">
            <v>0</v>
          </cell>
          <cell r="H1298">
            <v>0</v>
          </cell>
          <cell r="I1298">
            <v>0</v>
          </cell>
        </row>
        <row r="1299">
          <cell r="A1299">
            <v>1296</v>
          </cell>
          <cell r="B1299">
            <v>0</v>
          </cell>
          <cell r="C1299">
            <v>0</v>
          </cell>
          <cell r="D1299">
            <v>0</v>
          </cell>
          <cell r="E1299">
            <v>1296</v>
          </cell>
          <cell r="F1299">
            <v>0</v>
          </cell>
          <cell r="G1299">
            <v>0</v>
          </cell>
          <cell r="H1299">
            <v>0</v>
          </cell>
          <cell r="I1299">
            <v>0</v>
          </cell>
        </row>
        <row r="1300">
          <cell r="A1300">
            <v>1297</v>
          </cell>
          <cell r="B1300">
            <v>0</v>
          </cell>
          <cell r="C1300">
            <v>0</v>
          </cell>
          <cell r="D1300">
            <v>0</v>
          </cell>
          <cell r="E1300">
            <v>1297</v>
          </cell>
          <cell r="F1300">
            <v>0</v>
          </cell>
          <cell r="G1300">
            <v>0</v>
          </cell>
          <cell r="H1300">
            <v>0</v>
          </cell>
          <cell r="I1300">
            <v>0</v>
          </cell>
        </row>
        <row r="1301">
          <cell r="A1301">
            <v>1298</v>
          </cell>
          <cell r="B1301">
            <v>0</v>
          </cell>
          <cell r="C1301">
            <v>0</v>
          </cell>
          <cell r="D1301">
            <v>0</v>
          </cell>
          <cell r="E1301">
            <v>1298</v>
          </cell>
          <cell r="F1301">
            <v>0</v>
          </cell>
          <cell r="G1301">
            <v>0</v>
          </cell>
          <cell r="H1301">
            <v>0</v>
          </cell>
          <cell r="I1301">
            <v>0</v>
          </cell>
        </row>
        <row r="1302">
          <cell r="A1302">
            <v>1299</v>
          </cell>
          <cell r="B1302">
            <v>0</v>
          </cell>
          <cell r="C1302">
            <v>0</v>
          </cell>
          <cell r="D1302">
            <v>0</v>
          </cell>
          <cell r="E1302">
            <v>1299</v>
          </cell>
          <cell r="F1302">
            <v>0</v>
          </cell>
          <cell r="G1302">
            <v>0</v>
          </cell>
          <cell r="H1302">
            <v>0</v>
          </cell>
          <cell r="I1302">
            <v>0</v>
          </cell>
        </row>
        <row r="1303">
          <cell r="A1303">
            <v>1300</v>
          </cell>
          <cell r="B1303">
            <v>0</v>
          </cell>
          <cell r="C1303">
            <v>0</v>
          </cell>
          <cell r="D1303">
            <v>0</v>
          </cell>
          <cell r="E1303">
            <v>1300</v>
          </cell>
          <cell r="F1303">
            <v>0</v>
          </cell>
          <cell r="G1303">
            <v>0</v>
          </cell>
          <cell r="H1303">
            <v>0</v>
          </cell>
          <cell r="I1303">
            <v>0</v>
          </cell>
        </row>
        <row r="1304">
          <cell r="A1304">
            <v>1301</v>
          </cell>
          <cell r="B1304">
            <v>0</v>
          </cell>
          <cell r="C1304">
            <v>0</v>
          </cell>
          <cell r="D1304">
            <v>0</v>
          </cell>
          <cell r="E1304">
            <v>1301</v>
          </cell>
          <cell r="F1304">
            <v>0</v>
          </cell>
          <cell r="G1304">
            <v>0</v>
          </cell>
          <cell r="H1304">
            <v>0</v>
          </cell>
          <cell r="I1304">
            <v>0</v>
          </cell>
        </row>
        <row r="1305">
          <cell r="A1305">
            <v>1302</v>
          </cell>
          <cell r="B1305">
            <v>0</v>
          </cell>
          <cell r="C1305">
            <v>0</v>
          </cell>
          <cell r="D1305">
            <v>0</v>
          </cell>
          <cell r="E1305">
            <v>1302</v>
          </cell>
          <cell r="F1305">
            <v>0</v>
          </cell>
          <cell r="G1305">
            <v>0</v>
          </cell>
          <cell r="H1305">
            <v>0</v>
          </cell>
          <cell r="I1305">
            <v>0</v>
          </cell>
        </row>
        <row r="1306">
          <cell r="A1306">
            <v>1303</v>
          </cell>
          <cell r="B1306">
            <v>0</v>
          </cell>
          <cell r="C1306">
            <v>0</v>
          </cell>
          <cell r="D1306">
            <v>0</v>
          </cell>
          <cell r="E1306">
            <v>1303</v>
          </cell>
          <cell r="F1306">
            <v>0</v>
          </cell>
          <cell r="G1306">
            <v>0</v>
          </cell>
          <cell r="H1306">
            <v>0</v>
          </cell>
          <cell r="I1306">
            <v>0</v>
          </cell>
        </row>
        <row r="1307">
          <cell r="A1307">
            <v>1304</v>
          </cell>
          <cell r="B1307">
            <v>0</v>
          </cell>
          <cell r="C1307">
            <v>0</v>
          </cell>
          <cell r="D1307">
            <v>0</v>
          </cell>
          <cell r="E1307">
            <v>1304</v>
          </cell>
          <cell r="F1307">
            <v>0</v>
          </cell>
          <cell r="G1307">
            <v>0</v>
          </cell>
          <cell r="H1307">
            <v>0</v>
          </cell>
          <cell r="I1307">
            <v>0</v>
          </cell>
        </row>
        <row r="1308">
          <cell r="A1308">
            <v>1305</v>
          </cell>
          <cell r="B1308">
            <v>0</v>
          </cell>
          <cell r="C1308">
            <v>0</v>
          </cell>
          <cell r="D1308">
            <v>0</v>
          </cell>
          <cell r="E1308">
            <v>1305</v>
          </cell>
          <cell r="F1308">
            <v>0</v>
          </cell>
          <cell r="G1308">
            <v>0</v>
          </cell>
          <cell r="H1308">
            <v>0</v>
          </cell>
          <cell r="I1308">
            <v>0</v>
          </cell>
        </row>
        <row r="1309">
          <cell r="A1309">
            <v>1306</v>
          </cell>
          <cell r="B1309">
            <v>0</v>
          </cell>
          <cell r="C1309">
            <v>0</v>
          </cell>
          <cell r="D1309">
            <v>0</v>
          </cell>
          <cell r="E1309">
            <v>1306</v>
          </cell>
          <cell r="F1309">
            <v>0</v>
          </cell>
          <cell r="G1309">
            <v>0</v>
          </cell>
          <cell r="H1309">
            <v>0</v>
          </cell>
          <cell r="I1309">
            <v>0</v>
          </cell>
        </row>
        <row r="1310">
          <cell r="A1310">
            <v>1307</v>
          </cell>
          <cell r="B1310">
            <v>0</v>
          </cell>
          <cell r="C1310">
            <v>0</v>
          </cell>
          <cell r="D1310">
            <v>0</v>
          </cell>
          <cell r="E1310">
            <v>1307</v>
          </cell>
          <cell r="F1310">
            <v>0</v>
          </cell>
          <cell r="G1310">
            <v>0</v>
          </cell>
          <cell r="H1310">
            <v>0</v>
          </cell>
          <cell r="I1310">
            <v>0</v>
          </cell>
        </row>
        <row r="1311">
          <cell r="A1311">
            <v>1308</v>
          </cell>
          <cell r="B1311">
            <v>0</v>
          </cell>
          <cell r="C1311">
            <v>0</v>
          </cell>
          <cell r="D1311">
            <v>0</v>
          </cell>
          <cell r="E1311">
            <v>1308</v>
          </cell>
          <cell r="F1311">
            <v>0</v>
          </cell>
          <cell r="G1311">
            <v>0</v>
          </cell>
          <cell r="H1311">
            <v>0</v>
          </cell>
          <cell r="I1311">
            <v>0</v>
          </cell>
        </row>
        <row r="1312">
          <cell r="A1312">
            <v>1309</v>
          </cell>
          <cell r="B1312">
            <v>0</v>
          </cell>
          <cell r="C1312">
            <v>0</v>
          </cell>
          <cell r="D1312">
            <v>0</v>
          </cell>
          <cell r="E1312">
            <v>1309</v>
          </cell>
          <cell r="F1312">
            <v>0</v>
          </cell>
          <cell r="G1312">
            <v>0</v>
          </cell>
          <cell r="H1312">
            <v>0</v>
          </cell>
          <cell r="I1312">
            <v>0</v>
          </cell>
        </row>
        <row r="1313">
          <cell r="A1313">
            <v>1310</v>
          </cell>
          <cell r="B1313">
            <v>0</v>
          </cell>
          <cell r="C1313">
            <v>0</v>
          </cell>
          <cell r="D1313">
            <v>0</v>
          </cell>
          <cell r="E1313">
            <v>1310</v>
          </cell>
          <cell r="F1313">
            <v>0</v>
          </cell>
          <cell r="G1313">
            <v>0</v>
          </cell>
          <cell r="H1313">
            <v>0</v>
          </cell>
          <cell r="I1313">
            <v>0</v>
          </cell>
        </row>
        <row r="1314">
          <cell r="A1314">
            <v>1311</v>
          </cell>
          <cell r="B1314">
            <v>0</v>
          </cell>
          <cell r="C1314">
            <v>0</v>
          </cell>
          <cell r="D1314">
            <v>0</v>
          </cell>
          <cell r="E1314">
            <v>1311</v>
          </cell>
          <cell r="F1314">
            <v>0</v>
          </cell>
          <cell r="G1314">
            <v>0</v>
          </cell>
          <cell r="H1314">
            <v>0</v>
          </cell>
          <cell r="I1314">
            <v>0</v>
          </cell>
        </row>
        <row r="1315">
          <cell r="A1315">
            <v>1312</v>
          </cell>
          <cell r="B1315">
            <v>0</v>
          </cell>
          <cell r="C1315">
            <v>0</v>
          </cell>
          <cell r="D1315">
            <v>0</v>
          </cell>
          <cell r="E1315">
            <v>1312</v>
          </cell>
          <cell r="F1315">
            <v>0</v>
          </cell>
          <cell r="G1315">
            <v>0</v>
          </cell>
          <cell r="H1315">
            <v>0</v>
          </cell>
          <cell r="I1315">
            <v>0</v>
          </cell>
        </row>
        <row r="1316">
          <cell r="A1316">
            <v>1313</v>
          </cell>
          <cell r="B1316">
            <v>0</v>
          </cell>
          <cell r="C1316">
            <v>0</v>
          </cell>
          <cell r="D1316">
            <v>0</v>
          </cell>
          <cell r="E1316">
            <v>1313</v>
          </cell>
          <cell r="F1316">
            <v>0</v>
          </cell>
          <cell r="G1316">
            <v>0</v>
          </cell>
          <cell r="H1316">
            <v>0</v>
          </cell>
          <cell r="I1316">
            <v>0</v>
          </cell>
        </row>
        <row r="1317">
          <cell r="A1317">
            <v>1314</v>
          </cell>
          <cell r="B1317">
            <v>0</v>
          </cell>
          <cell r="C1317">
            <v>0</v>
          </cell>
          <cell r="D1317">
            <v>0</v>
          </cell>
          <cell r="E1317">
            <v>1314</v>
          </cell>
          <cell r="F1317">
            <v>0</v>
          </cell>
          <cell r="G1317">
            <v>0</v>
          </cell>
          <cell r="H1317">
            <v>0</v>
          </cell>
          <cell r="I1317">
            <v>0</v>
          </cell>
        </row>
        <row r="1318">
          <cell r="A1318">
            <v>1315</v>
          </cell>
          <cell r="B1318">
            <v>0</v>
          </cell>
          <cell r="C1318">
            <v>0</v>
          </cell>
          <cell r="D1318">
            <v>0</v>
          </cell>
          <cell r="E1318">
            <v>1315</v>
          </cell>
          <cell r="F1318">
            <v>0</v>
          </cell>
          <cell r="G1318">
            <v>0</v>
          </cell>
          <cell r="H1318">
            <v>0</v>
          </cell>
          <cell r="I1318">
            <v>0</v>
          </cell>
        </row>
        <row r="1319">
          <cell r="A1319">
            <v>1316</v>
          </cell>
          <cell r="B1319">
            <v>0</v>
          </cell>
          <cell r="C1319">
            <v>0</v>
          </cell>
          <cell r="D1319">
            <v>0</v>
          </cell>
          <cell r="E1319">
            <v>1316</v>
          </cell>
          <cell r="F1319">
            <v>0</v>
          </cell>
          <cell r="G1319">
            <v>0</v>
          </cell>
          <cell r="H1319">
            <v>0</v>
          </cell>
          <cell r="I1319">
            <v>0</v>
          </cell>
        </row>
        <row r="1320">
          <cell r="A1320">
            <v>1317</v>
          </cell>
          <cell r="B1320">
            <v>0</v>
          </cell>
          <cell r="C1320">
            <v>0</v>
          </cell>
          <cell r="D1320">
            <v>0</v>
          </cell>
          <cell r="E1320">
            <v>1317</v>
          </cell>
          <cell r="F1320">
            <v>0</v>
          </cell>
          <cell r="G1320">
            <v>0</v>
          </cell>
          <cell r="H1320">
            <v>0</v>
          </cell>
          <cell r="I1320">
            <v>0</v>
          </cell>
        </row>
        <row r="1321">
          <cell r="A1321">
            <v>1318</v>
          </cell>
          <cell r="B1321">
            <v>0</v>
          </cell>
          <cell r="C1321">
            <v>0</v>
          </cell>
          <cell r="D1321">
            <v>0</v>
          </cell>
          <cell r="E1321">
            <v>1318</v>
          </cell>
          <cell r="F1321">
            <v>0</v>
          </cell>
          <cell r="G1321">
            <v>0</v>
          </cell>
          <cell r="H1321">
            <v>0</v>
          </cell>
          <cell r="I1321">
            <v>0</v>
          </cell>
        </row>
        <row r="1322">
          <cell r="A1322">
            <v>1319</v>
          </cell>
          <cell r="B1322">
            <v>0</v>
          </cell>
          <cell r="C1322">
            <v>0</v>
          </cell>
          <cell r="D1322">
            <v>0</v>
          </cell>
          <cell r="E1322">
            <v>1319</v>
          </cell>
          <cell r="F1322">
            <v>0</v>
          </cell>
          <cell r="G1322">
            <v>0</v>
          </cell>
          <cell r="H1322">
            <v>0</v>
          </cell>
          <cell r="I1322">
            <v>0</v>
          </cell>
        </row>
        <row r="1323">
          <cell r="A1323">
            <v>1320</v>
          </cell>
          <cell r="B1323">
            <v>0</v>
          </cell>
          <cell r="C1323">
            <v>0</v>
          </cell>
          <cell r="D1323">
            <v>0</v>
          </cell>
          <cell r="E1323">
            <v>1320</v>
          </cell>
          <cell r="F1323">
            <v>0</v>
          </cell>
          <cell r="G1323">
            <v>0</v>
          </cell>
          <cell r="H1323">
            <v>0</v>
          </cell>
          <cell r="I1323">
            <v>0</v>
          </cell>
        </row>
        <row r="1324">
          <cell r="A1324">
            <v>1321</v>
          </cell>
          <cell r="B1324">
            <v>0</v>
          </cell>
          <cell r="C1324">
            <v>0</v>
          </cell>
          <cell r="D1324">
            <v>0</v>
          </cell>
          <cell r="E1324">
            <v>1321</v>
          </cell>
          <cell r="F1324">
            <v>0</v>
          </cell>
          <cell r="G1324">
            <v>0</v>
          </cell>
          <cell r="H1324">
            <v>0</v>
          </cell>
          <cell r="I1324">
            <v>0</v>
          </cell>
        </row>
        <row r="1325">
          <cell r="A1325">
            <v>1322</v>
          </cell>
          <cell r="B1325">
            <v>0</v>
          </cell>
          <cell r="C1325">
            <v>0</v>
          </cell>
          <cell r="D1325">
            <v>0</v>
          </cell>
          <cell r="E1325">
            <v>1322</v>
          </cell>
          <cell r="F1325">
            <v>0</v>
          </cell>
          <cell r="G1325">
            <v>0</v>
          </cell>
          <cell r="H1325">
            <v>0</v>
          </cell>
          <cell r="I1325">
            <v>0</v>
          </cell>
        </row>
        <row r="1326">
          <cell r="A1326">
            <v>1323</v>
          </cell>
          <cell r="B1326">
            <v>0</v>
          </cell>
          <cell r="C1326">
            <v>0</v>
          </cell>
          <cell r="D1326">
            <v>0</v>
          </cell>
          <cell r="E1326">
            <v>1323</v>
          </cell>
          <cell r="F1326">
            <v>0</v>
          </cell>
          <cell r="G1326">
            <v>0</v>
          </cell>
          <cell r="H1326">
            <v>0</v>
          </cell>
          <cell r="I1326">
            <v>0</v>
          </cell>
        </row>
        <row r="1327">
          <cell r="A1327">
            <v>1324</v>
          </cell>
          <cell r="B1327">
            <v>0</v>
          </cell>
          <cell r="C1327">
            <v>0</v>
          </cell>
          <cell r="D1327">
            <v>0</v>
          </cell>
          <cell r="E1327">
            <v>1324</v>
          </cell>
          <cell r="F1327">
            <v>0</v>
          </cell>
          <cell r="G1327">
            <v>0</v>
          </cell>
          <cell r="H1327">
            <v>0</v>
          </cell>
          <cell r="I1327">
            <v>0</v>
          </cell>
        </row>
        <row r="1328">
          <cell r="A1328">
            <v>1325</v>
          </cell>
          <cell r="B1328">
            <v>0</v>
          </cell>
          <cell r="C1328">
            <v>0</v>
          </cell>
          <cell r="D1328">
            <v>0</v>
          </cell>
          <cell r="E1328">
            <v>1325</v>
          </cell>
          <cell r="F1328">
            <v>0</v>
          </cell>
          <cell r="G1328">
            <v>0</v>
          </cell>
          <cell r="H1328">
            <v>0</v>
          </cell>
          <cell r="I1328">
            <v>0</v>
          </cell>
        </row>
        <row r="1329">
          <cell r="A1329">
            <v>1326</v>
          </cell>
          <cell r="B1329">
            <v>0</v>
          </cell>
          <cell r="C1329">
            <v>0</v>
          </cell>
          <cell r="D1329">
            <v>0</v>
          </cell>
          <cell r="E1329">
            <v>1326</v>
          </cell>
          <cell r="F1329">
            <v>0</v>
          </cell>
          <cell r="G1329">
            <v>0</v>
          </cell>
          <cell r="H1329">
            <v>0</v>
          </cell>
          <cell r="I1329">
            <v>0</v>
          </cell>
        </row>
        <row r="1330">
          <cell r="A1330">
            <v>1327</v>
          </cell>
          <cell r="B1330">
            <v>0</v>
          </cell>
          <cell r="C1330">
            <v>0</v>
          </cell>
          <cell r="D1330">
            <v>0</v>
          </cell>
          <cell r="E1330">
            <v>1327</v>
          </cell>
          <cell r="F1330">
            <v>0</v>
          </cell>
          <cell r="G1330">
            <v>0</v>
          </cell>
          <cell r="H1330">
            <v>0</v>
          </cell>
          <cell r="I1330">
            <v>0</v>
          </cell>
        </row>
        <row r="1331">
          <cell r="A1331">
            <v>1328</v>
          </cell>
          <cell r="B1331">
            <v>0</v>
          </cell>
          <cell r="C1331">
            <v>0</v>
          </cell>
          <cell r="D1331">
            <v>0</v>
          </cell>
          <cell r="E1331">
            <v>1328</v>
          </cell>
          <cell r="F1331">
            <v>0</v>
          </cell>
          <cell r="G1331">
            <v>0</v>
          </cell>
          <cell r="H1331">
            <v>0</v>
          </cell>
          <cell r="I1331">
            <v>0</v>
          </cell>
        </row>
        <row r="1332">
          <cell r="A1332">
            <v>1329</v>
          </cell>
          <cell r="B1332">
            <v>0</v>
          </cell>
          <cell r="C1332">
            <v>0</v>
          </cell>
          <cell r="D1332">
            <v>0</v>
          </cell>
          <cell r="E1332">
            <v>1329</v>
          </cell>
          <cell r="F1332">
            <v>0</v>
          </cell>
          <cell r="G1332">
            <v>0</v>
          </cell>
          <cell r="H1332">
            <v>0</v>
          </cell>
          <cell r="I1332">
            <v>0</v>
          </cell>
        </row>
        <row r="1333">
          <cell r="A1333">
            <v>1330</v>
          </cell>
          <cell r="B1333">
            <v>0</v>
          </cell>
          <cell r="C1333">
            <v>0</v>
          </cell>
          <cell r="D1333">
            <v>0</v>
          </cell>
          <cell r="E1333">
            <v>1330</v>
          </cell>
          <cell r="F1333">
            <v>0</v>
          </cell>
          <cell r="G1333">
            <v>0</v>
          </cell>
          <cell r="H1333">
            <v>0</v>
          </cell>
          <cell r="I1333">
            <v>0</v>
          </cell>
        </row>
        <row r="1334">
          <cell r="A1334">
            <v>1331</v>
          </cell>
          <cell r="B1334">
            <v>0</v>
          </cell>
          <cell r="C1334">
            <v>0</v>
          </cell>
          <cell r="D1334">
            <v>0</v>
          </cell>
          <cell r="E1334">
            <v>1331</v>
          </cell>
          <cell r="F1334">
            <v>0</v>
          </cell>
          <cell r="G1334">
            <v>0</v>
          </cell>
          <cell r="H1334">
            <v>0</v>
          </cell>
          <cell r="I1334">
            <v>0</v>
          </cell>
        </row>
        <row r="1335">
          <cell r="A1335">
            <v>1332</v>
          </cell>
          <cell r="B1335">
            <v>0</v>
          </cell>
          <cell r="C1335">
            <v>0</v>
          </cell>
          <cell r="D1335">
            <v>0</v>
          </cell>
          <cell r="E1335">
            <v>1332</v>
          </cell>
          <cell r="F1335">
            <v>0</v>
          </cell>
          <cell r="G1335">
            <v>0</v>
          </cell>
          <cell r="H1335">
            <v>0</v>
          </cell>
          <cell r="I1335">
            <v>0</v>
          </cell>
        </row>
        <row r="1336">
          <cell r="A1336">
            <v>1333</v>
          </cell>
          <cell r="B1336">
            <v>0</v>
          </cell>
          <cell r="C1336">
            <v>0</v>
          </cell>
          <cell r="D1336">
            <v>0</v>
          </cell>
          <cell r="E1336">
            <v>1333</v>
          </cell>
          <cell r="F1336">
            <v>0</v>
          </cell>
          <cell r="G1336">
            <v>0</v>
          </cell>
          <cell r="H1336">
            <v>0</v>
          </cell>
          <cell r="I1336">
            <v>0</v>
          </cell>
        </row>
        <row r="1337">
          <cell r="A1337">
            <v>1334</v>
          </cell>
          <cell r="B1337">
            <v>0</v>
          </cell>
          <cell r="C1337">
            <v>0</v>
          </cell>
          <cell r="D1337">
            <v>0</v>
          </cell>
          <cell r="E1337">
            <v>1334</v>
          </cell>
          <cell r="F1337">
            <v>0</v>
          </cell>
          <cell r="G1337">
            <v>0</v>
          </cell>
          <cell r="H1337">
            <v>0</v>
          </cell>
          <cell r="I1337">
            <v>0</v>
          </cell>
        </row>
        <row r="1338">
          <cell r="A1338">
            <v>1335</v>
          </cell>
          <cell r="B1338">
            <v>0</v>
          </cell>
          <cell r="C1338">
            <v>0</v>
          </cell>
          <cell r="D1338">
            <v>0</v>
          </cell>
          <cell r="E1338">
            <v>1335</v>
          </cell>
          <cell r="F1338">
            <v>0</v>
          </cell>
          <cell r="G1338">
            <v>0</v>
          </cell>
          <cell r="H1338">
            <v>0</v>
          </cell>
          <cell r="I1338">
            <v>0</v>
          </cell>
        </row>
        <row r="1339">
          <cell r="A1339">
            <v>1336</v>
          </cell>
          <cell r="B1339">
            <v>0</v>
          </cell>
          <cell r="C1339">
            <v>0</v>
          </cell>
          <cell r="D1339">
            <v>0</v>
          </cell>
          <cell r="E1339">
            <v>1336</v>
          </cell>
          <cell r="F1339">
            <v>0</v>
          </cell>
          <cell r="G1339">
            <v>0</v>
          </cell>
          <cell r="H1339">
            <v>0</v>
          </cell>
          <cell r="I1339">
            <v>0</v>
          </cell>
        </row>
        <row r="1340">
          <cell r="A1340">
            <v>1337</v>
          </cell>
          <cell r="B1340">
            <v>0</v>
          </cell>
          <cell r="C1340">
            <v>0</v>
          </cell>
          <cell r="D1340">
            <v>0</v>
          </cell>
          <cell r="E1340">
            <v>1337</v>
          </cell>
          <cell r="F1340">
            <v>0</v>
          </cell>
          <cell r="G1340">
            <v>0</v>
          </cell>
          <cell r="H1340">
            <v>0</v>
          </cell>
          <cell r="I1340">
            <v>0</v>
          </cell>
        </row>
        <row r="1341">
          <cell r="A1341">
            <v>1338</v>
          </cell>
          <cell r="B1341">
            <v>0</v>
          </cell>
          <cell r="C1341">
            <v>0</v>
          </cell>
          <cell r="D1341">
            <v>0</v>
          </cell>
          <cell r="E1341">
            <v>1338</v>
          </cell>
          <cell r="F1341">
            <v>0</v>
          </cell>
          <cell r="G1341">
            <v>0</v>
          </cell>
          <cell r="H1341">
            <v>0</v>
          </cell>
          <cell r="I1341">
            <v>0</v>
          </cell>
        </row>
        <row r="1342">
          <cell r="A1342">
            <v>1339</v>
          </cell>
          <cell r="B1342">
            <v>0</v>
          </cell>
          <cell r="C1342">
            <v>0</v>
          </cell>
          <cell r="D1342">
            <v>0</v>
          </cell>
          <cell r="E1342">
            <v>1339</v>
          </cell>
          <cell r="F1342">
            <v>0</v>
          </cell>
          <cell r="G1342">
            <v>0</v>
          </cell>
          <cell r="H1342">
            <v>0</v>
          </cell>
          <cell r="I1342">
            <v>0</v>
          </cell>
        </row>
        <row r="1343">
          <cell r="A1343">
            <v>1340</v>
          </cell>
          <cell r="B1343">
            <v>0</v>
          </cell>
          <cell r="C1343">
            <v>0</v>
          </cell>
          <cell r="D1343">
            <v>0</v>
          </cell>
          <cell r="E1343">
            <v>1340</v>
          </cell>
          <cell r="F1343">
            <v>0</v>
          </cell>
          <cell r="G1343">
            <v>0</v>
          </cell>
          <cell r="H1343">
            <v>0</v>
          </cell>
          <cell r="I1343">
            <v>0</v>
          </cell>
        </row>
        <row r="1344">
          <cell r="A1344">
            <v>1341</v>
          </cell>
          <cell r="B1344">
            <v>0</v>
          </cell>
          <cell r="C1344">
            <v>0</v>
          </cell>
          <cell r="D1344">
            <v>0</v>
          </cell>
          <cell r="E1344">
            <v>1341</v>
          </cell>
          <cell r="F1344">
            <v>0</v>
          </cell>
          <cell r="G1344">
            <v>0</v>
          </cell>
          <cell r="H1344">
            <v>0</v>
          </cell>
          <cell r="I1344">
            <v>0</v>
          </cell>
        </row>
        <row r="1345">
          <cell r="A1345">
            <v>1342</v>
          </cell>
          <cell r="B1345">
            <v>0</v>
          </cell>
          <cell r="C1345">
            <v>0</v>
          </cell>
          <cell r="D1345">
            <v>0</v>
          </cell>
          <cell r="E1345">
            <v>1342</v>
          </cell>
          <cell r="F1345">
            <v>0</v>
          </cell>
          <cell r="G1345">
            <v>0</v>
          </cell>
          <cell r="H1345">
            <v>0</v>
          </cell>
          <cell r="I1345">
            <v>0</v>
          </cell>
        </row>
        <row r="1346">
          <cell r="A1346">
            <v>1343</v>
          </cell>
          <cell r="B1346">
            <v>0</v>
          </cell>
          <cell r="C1346">
            <v>0</v>
          </cell>
          <cell r="D1346">
            <v>0</v>
          </cell>
          <cell r="E1346">
            <v>1343</v>
          </cell>
          <cell r="F1346">
            <v>0</v>
          </cell>
          <cell r="G1346">
            <v>0</v>
          </cell>
          <cell r="H1346">
            <v>0</v>
          </cell>
          <cell r="I1346">
            <v>0</v>
          </cell>
        </row>
        <row r="1347">
          <cell r="A1347">
            <v>1344</v>
          </cell>
          <cell r="B1347">
            <v>0</v>
          </cell>
          <cell r="C1347">
            <v>0</v>
          </cell>
          <cell r="D1347">
            <v>0</v>
          </cell>
          <cell r="E1347">
            <v>1344</v>
          </cell>
          <cell r="F1347">
            <v>0</v>
          </cell>
          <cell r="G1347">
            <v>0</v>
          </cell>
          <cell r="H1347">
            <v>0</v>
          </cell>
          <cell r="I1347">
            <v>0</v>
          </cell>
        </row>
        <row r="1348">
          <cell r="A1348">
            <v>1345</v>
          </cell>
          <cell r="B1348">
            <v>0</v>
          </cell>
          <cell r="C1348">
            <v>0</v>
          </cell>
          <cell r="D1348">
            <v>0</v>
          </cell>
          <cell r="E1348">
            <v>1345</v>
          </cell>
          <cell r="F1348">
            <v>0</v>
          </cell>
          <cell r="G1348">
            <v>0</v>
          </cell>
          <cell r="H1348">
            <v>0</v>
          </cell>
          <cell r="I1348">
            <v>0</v>
          </cell>
        </row>
        <row r="1349">
          <cell r="A1349">
            <v>1346</v>
          </cell>
          <cell r="B1349">
            <v>0</v>
          </cell>
          <cell r="C1349">
            <v>0</v>
          </cell>
          <cell r="D1349">
            <v>0</v>
          </cell>
          <cell r="E1349">
            <v>1346</v>
          </cell>
          <cell r="F1349">
            <v>0</v>
          </cell>
          <cell r="G1349">
            <v>0</v>
          </cell>
          <cell r="H1349">
            <v>0</v>
          </cell>
          <cell r="I1349">
            <v>0</v>
          </cell>
        </row>
        <row r="1350">
          <cell r="A1350">
            <v>1347</v>
          </cell>
          <cell r="B1350">
            <v>0</v>
          </cell>
          <cell r="C1350">
            <v>0</v>
          </cell>
          <cell r="D1350">
            <v>0</v>
          </cell>
          <cell r="E1350">
            <v>1347</v>
          </cell>
          <cell r="F1350">
            <v>0</v>
          </cell>
          <cell r="G1350">
            <v>0</v>
          </cell>
          <cell r="H1350">
            <v>0</v>
          </cell>
          <cell r="I1350">
            <v>0</v>
          </cell>
        </row>
        <row r="1351">
          <cell r="A1351">
            <v>1348</v>
          </cell>
          <cell r="B1351">
            <v>0</v>
          </cell>
          <cell r="C1351">
            <v>0</v>
          </cell>
          <cell r="D1351">
            <v>0</v>
          </cell>
          <cell r="E1351">
            <v>1348</v>
          </cell>
          <cell r="F1351">
            <v>0</v>
          </cell>
          <cell r="G1351">
            <v>0</v>
          </cell>
          <cell r="H1351">
            <v>0</v>
          </cell>
          <cell r="I1351">
            <v>0</v>
          </cell>
        </row>
        <row r="1352">
          <cell r="A1352">
            <v>1349</v>
          </cell>
          <cell r="B1352">
            <v>0</v>
          </cell>
          <cell r="C1352">
            <v>0</v>
          </cell>
          <cell r="D1352">
            <v>0</v>
          </cell>
          <cell r="E1352">
            <v>1349</v>
          </cell>
          <cell r="F1352">
            <v>0</v>
          </cell>
          <cell r="G1352">
            <v>0</v>
          </cell>
          <cell r="H1352">
            <v>0</v>
          </cell>
          <cell r="I1352">
            <v>0</v>
          </cell>
        </row>
        <row r="1353">
          <cell r="A1353">
            <v>1350</v>
          </cell>
          <cell r="B1353">
            <v>0</v>
          </cell>
          <cell r="C1353">
            <v>0</v>
          </cell>
          <cell r="D1353">
            <v>0</v>
          </cell>
          <cell r="E1353">
            <v>1350</v>
          </cell>
          <cell r="F1353">
            <v>0</v>
          </cell>
          <cell r="G1353">
            <v>0</v>
          </cell>
          <cell r="H1353">
            <v>0</v>
          </cell>
          <cell r="I1353">
            <v>0</v>
          </cell>
        </row>
        <row r="1354">
          <cell r="A1354">
            <v>1351</v>
          </cell>
          <cell r="B1354">
            <v>0</v>
          </cell>
          <cell r="C1354">
            <v>0</v>
          </cell>
          <cell r="D1354">
            <v>0</v>
          </cell>
          <cell r="E1354">
            <v>1351</v>
          </cell>
          <cell r="F1354">
            <v>0</v>
          </cell>
          <cell r="G1354">
            <v>0</v>
          </cell>
          <cell r="H1354">
            <v>0</v>
          </cell>
          <cell r="I1354">
            <v>0</v>
          </cell>
        </row>
        <row r="1355">
          <cell r="A1355">
            <v>1352</v>
          </cell>
          <cell r="B1355">
            <v>0</v>
          </cell>
          <cell r="C1355">
            <v>0</v>
          </cell>
          <cell r="D1355">
            <v>0</v>
          </cell>
          <cell r="E1355">
            <v>1352</v>
          </cell>
          <cell r="F1355">
            <v>0</v>
          </cell>
          <cell r="G1355">
            <v>0</v>
          </cell>
          <cell r="H1355">
            <v>0</v>
          </cell>
          <cell r="I1355">
            <v>0</v>
          </cell>
        </row>
        <row r="1356">
          <cell r="A1356">
            <v>1353</v>
          </cell>
          <cell r="B1356">
            <v>0</v>
          </cell>
          <cell r="C1356">
            <v>0</v>
          </cell>
          <cell r="D1356">
            <v>0</v>
          </cell>
          <cell r="E1356">
            <v>1353</v>
          </cell>
          <cell r="F1356">
            <v>0</v>
          </cell>
          <cell r="G1356">
            <v>0</v>
          </cell>
          <cell r="H1356">
            <v>0</v>
          </cell>
          <cell r="I1356">
            <v>0</v>
          </cell>
        </row>
        <row r="1357">
          <cell r="A1357">
            <v>1354</v>
          </cell>
          <cell r="B1357">
            <v>0</v>
          </cell>
          <cell r="C1357">
            <v>0</v>
          </cell>
          <cell r="D1357">
            <v>0</v>
          </cell>
          <cell r="E1357">
            <v>1354</v>
          </cell>
          <cell r="F1357">
            <v>0</v>
          </cell>
          <cell r="G1357">
            <v>0</v>
          </cell>
          <cell r="H1357">
            <v>0</v>
          </cell>
          <cell r="I1357">
            <v>0</v>
          </cell>
        </row>
        <row r="1358">
          <cell r="A1358">
            <v>1355</v>
          </cell>
          <cell r="B1358">
            <v>0</v>
          </cell>
          <cell r="C1358">
            <v>0</v>
          </cell>
          <cell r="D1358">
            <v>0</v>
          </cell>
          <cell r="E1358">
            <v>1355</v>
          </cell>
          <cell r="F1358">
            <v>0</v>
          </cell>
          <cell r="G1358">
            <v>0</v>
          </cell>
          <cell r="H1358">
            <v>0</v>
          </cell>
          <cell r="I1358">
            <v>0</v>
          </cell>
        </row>
        <row r="1359">
          <cell r="A1359">
            <v>1356</v>
          </cell>
          <cell r="B1359">
            <v>0</v>
          </cell>
          <cell r="C1359">
            <v>0</v>
          </cell>
          <cell r="D1359">
            <v>0</v>
          </cell>
          <cell r="E1359">
            <v>1356</v>
          </cell>
          <cell r="F1359">
            <v>0</v>
          </cell>
          <cell r="G1359">
            <v>0</v>
          </cell>
          <cell r="H1359">
            <v>0</v>
          </cell>
          <cell r="I1359">
            <v>0</v>
          </cell>
        </row>
        <row r="1360">
          <cell r="A1360">
            <v>1357</v>
          </cell>
          <cell r="B1360">
            <v>0</v>
          </cell>
          <cell r="C1360">
            <v>0</v>
          </cell>
          <cell r="D1360">
            <v>0</v>
          </cell>
          <cell r="E1360">
            <v>1357</v>
          </cell>
          <cell r="F1360">
            <v>0</v>
          </cell>
          <cell r="G1360">
            <v>0</v>
          </cell>
          <cell r="H1360">
            <v>0</v>
          </cell>
          <cell r="I1360">
            <v>0</v>
          </cell>
        </row>
        <row r="1361">
          <cell r="A1361">
            <v>1358</v>
          </cell>
          <cell r="B1361">
            <v>0</v>
          </cell>
          <cell r="C1361">
            <v>0</v>
          </cell>
          <cell r="D1361">
            <v>0</v>
          </cell>
          <cell r="E1361">
            <v>1358</v>
          </cell>
          <cell r="F1361">
            <v>0</v>
          </cell>
          <cell r="G1361">
            <v>0</v>
          </cell>
          <cell r="H1361">
            <v>0</v>
          </cell>
          <cell r="I1361">
            <v>0</v>
          </cell>
        </row>
        <row r="1362">
          <cell r="A1362">
            <v>1359</v>
          </cell>
          <cell r="B1362">
            <v>0</v>
          </cell>
          <cell r="C1362">
            <v>0</v>
          </cell>
          <cell r="D1362">
            <v>0</v>
          </cell>
          <cell r="E1362">
            <v>1359</v>
          </cell>
          <cell r="F1362">
            <v>0</v>
          </cell>
          <cell r="G1362">
            <v>0</v>
          </cell>
          <cell r="H1362">
            <v>0</v>
          </cell>
          <cell r="I1362">
            <v>0</v>
          </cell>
        </row>
        <row r="1363">
          <cell r="A1363">
            <v>1360</v>
          </cell>
          <cell r="B1363">
            <v>0</v>
          </cell>
          <cell r="C1363">
            <v>0</v>
          </cell>
          <cell r="D1363">
            <v>0</v>
          </cell>
          <cell r="E1363">
            <v>1360</v>
          </cell>
          <cell r="F1363">
            <v>0</v>
          </cell>
          <cell r="G1363">
            <v>0</v>
          </cell>
          <cell r="H1363">
            <v>0</v>
          </cell>
          <cell r="I1363">
            <v>0</v>
          </cell>
        </row>
        <row r="1364">
          <cell r="A1364">
            <v>1361</v>
          </cell>
          <cell r="B1364">
            <v>0</v>
          </cell>
          <cell r="C1364">
            <v>0</v>
          </cell>
          <cell r="D1364">
            <v>0</v>
          </cell>
          <cell r="E1364">
            <v>1361</v>
          </cell>
          <cell r="F1364">
            <v>0</v>
          </cell>
          <cell r="G1364">
            <v>0</v>
          </cell>
          <cell r="H1364">
            <v>0</v>
          </cell>
          <cell r="I1364">
            <v>0</v>
          </cell>
        </row>
        <row r="1365">
          <cell r="A1365">
            <v>1362</v>
          </cell>
          <cell r="B1365">
            <v>0</v>
          </cell>
          <cell r="C1365">
            <v>0</v>
          </cell>
          <cell r="D1365">
            <v>0</v>
          </cell>
          <cell r="E1365">
            <v>1362</v>
          </cell>
          <cell r="F1365">
            <v>0</v>
          </cell>
          <cell r="G1365">
            <v>0</v>
          </cell>
          <cell r="H1365">
            <v>0</v>
          </cell>
          <cell r="I1365">
            <v>0</v>
          </cell>
        </row>
        <row r="1366">
          <cell r="A1366">
            <v>1363</v>
          </cell>
          <cell r="B1366">
            <v>0</v>
          </cell>
          <cell r="C1366">
            <v>0</v>
          </cell>
          <cell r="D1366">
            <v>0</v>
          </cell>
          <cell r="E1366">
            <v>1363</v>
          </cell>
          <cell r="F1366">
            <v>0</v>
          </cell>
          <cell r="G1366">
            <v>0</v>
          </cell>
          <cell r="H1366">
            <v>0</v>
          </cell>
          <cell r="I1366">
            <v>0</v>
          </cell>
        </row>
        <row r="1367">
          <cell r="A1367">
            <v>1364</v>
          </cell>
          <cell r="B1367">
            <v>0</v>
          </cell>
          <cell r="C1367">
            <v>0</v>
          </cell>
          <cell r="D1367">
            <v>0</v>
          </cell>
          <cell r="E1367">
            <v>1364</v>
          </cell>
          <cell r="F1367">
            <v>0</v>
          </cell>
          <cell r="G1367">
            <v>0</v>
          </cell>
          <cell r="H1367">
            <v>0</v>
          </cell>
          <cell r="I1367">
            <v>0</v>
          </cell>
        </row>
        <row r="1368">
          <cell r="A1368">
            <v>1365</v>
          </cell>
          <cell r="B1368">
            <v>0</v>
          </cell>
          <cell r="C1368">
            <v>0</v>
          </cell>
          <cell r="D1368">
            <v>0</v>
          </cell>
          <cell r="E1368">
            <v>1365</v>
          </cell>
          <cell r="F1368">
            <v>0</v>
          </cell>
          <cell r="G1368">
            <v>0</v>
          </cell>
          <cell r="H1368">
            <v>0</v>
          </cell>
          <cell r="I1368">
            <v>0</v>
          </cell>
        </row>
        <row r="1369">
          <cell r="A1369">
            <v>1366</v>
          </cell>
          <cell r="B1369">
            <v>0</v>
          </cell>
          <cell r="C1369">
            <v>0</v>
          </cell>
          <cell r="D1369">
            <v>0</v>
          </cell>
          <cell r="E1369">
            <v>1366</v>
          </cell>
          <cell r="F1369">
            <v>0</v>
          </cell>
          <cell r="G1369">
            <v>0</v>
          </cell>
          <cell r="H1369">
            <v>0</v>
          </cell>
          <cell r="I1369">
            <v>0</v>
          </cell>
        </row>
        <row r="1370">
          <cell r="A1370">
            <v>1367</v>
          </cell>
          <cell r="B1370">
            <v>0</v>
          </cell>
          <cell r="C1370">
            <v>0</v>
          </cell>
          <cell r="D1370">
            <v>0</v>
          </cell>
          <cell r="E1370">
            <v>1367</v>
          </cell>
          <cell r="F1370">
            <v>0</v>
          </cell>
          <cell r="G1370">
            <v>0</v>
          </cell>
          <cell r="H1370">
            <v>0</v>
          </cell>
          <cell r="I1370">
            <v>0</v>
          </cell>
        </row>
        <row r="1371">
          <cell r="A1371">
            <v>1368</v>
          </cell>
          <cell r="B1371">
            <v>0</v>
          </cell>
          <cell r="C1371">
            <v>0</v>
          </cell>
          <cell r="D1371">
            <v>0</v>
          </cell>
          <cell r="E1371">
            <v>1368</v>
          </cell>
          <cell r="F1371">
            <v>0</v>
          </cell>
          <cell r="G1371">
            <v>0</v>
          </cell>
          <cell r="H1371">
            <v>0</v>
          </cell>
          <cell r="I1371">
            <v>0</v>
          </cell>
        </row>
        <row r="1372">
          <cell r="A1372">
            <v>1369</v>
          </cell>
          <cell r="B1372">
            <v>0</v>
          </cell>
          <cell r="C1372">
            <v>0</v>
          </cell>
          <cell r="D1372">
            <v>0</v>
          </cell>
          <cell r="E1372">
            <v>1369</v>
          </cell>
          <cell r="F1372">
            <v>0</v>
          </cell>
          <cell r="G1372">
            <v>0</v>
          </cell>
          <cell r="H1372">
            <v>0</v>
          </cell>
          <cell r="I1372">
            <v>0</v>
          </cell>
        </row>
        <row r="1373">
          <cell r="A1373">
            <v>1370</v>
          </cell>
          <cell r="B1373">
            <v>0</v>
          </cell>
          <cell r="C1373">
            <v>0</v>
          </cell>
          <cell r="D1373">
            <v>0</v>
          </cell>
          <cell r="E1373">
            <v>1370</v>
          </cell>
          <cell r="F1373">
            <v>0</v>
          </cell>
          <cell r="G1373">
            <v>0</v>
          </cell>
          <cell r="H1373">
            <v>0</v>
          </cell>
          <cell r="I1373">
            <v>0</v>
          </cell>
        </row>
        <row r="1374">
          <cell r="A1374">
            <v>1371</v>
          </cell>
          <cell r="B1374">
            <v>0</v>
          </cell>
          <cell r="C1374">
            <v>0</v>
          </cell>
          <cell r="D1374">
            <v>0</v>
          </cell>
          <cell r="E1374">
            <v>1371</v>
          </cell>
          <cell r="F1374">
            <v>0</v>
          </cell>
          <cell r="G1374">
            <v>0</v>
          </cell>
          <cell r="H1374">
            <v>0</v>
          </cell>
          <cell r="I1374">
            <v>0</v>
          </cell>
        </row>
        <row r="1375">
          <cell r="A1375">
            <v>1372</v>
          </cell>
          <cell r="B1375">
            <v>0</v>
          </cell>
          <cell r="C1375">
            <v>0</v>
          </cell>
          <cell r="D1375">
            <v>0</v>
          </cell>
          <cell r="E1375">
            <v>1372</v>
          </cell>
          <cell r="F1375">
            <v>0</v>
          </cell>
          <cell r="G1375">
            <v>0</v>
          </cell>
          <cell r="H1375">
            <v>0</v>
          </cell>
          <cell r="I1375">
            <v>0</v>
          </cell>
        </row>
        <row r="1376">
          <cell r="A1376">
            <v>1373</v>
          </cell>
          <cell r="B1376">
            <v>0</v>
          </cell>
          <cell r="C1376">
            <v>0</v>
          </cell>
          <cell r="D1376">
            <v>0</v>
          </cell>
          <cell r="E1376">
            <v>1373</v>
          </cell>
          <cell r="F1376">
            <v>0</v>
          </cell>
          <cell r="G1376">
            <v>0</v>
          </cell>
          <cell r="H1376">
            <v>0</v>
          </cell>
          <cell r="I1376">
            <v>0</v>
          </cell>
        </row>
        <row r="1377">
          <cell r="A1377">
            <v>1374</v>
          </cell>
          <cell r="B1377">
            <v>0</v>
          </cell>
          <cell r="C1377">
            <v>0</v>
          </cell>
          <cell r="D1377">
            <v>0</v>
          </cell>
          <cell r="E1377">
            <v>1374</v>
          </cell>
          <cell r="F1377">
            <v>0</v>
          </cell>
          <cell r="G1377">
            <v>0</v>
          </cell>
          <cell r="H1377">
            <v>0</v>
          </cell>
          <cell r="I1377">
            <v>0</v>
          </cell>
        </row>
        <row r="1378">
          <cell r="A1378">
            <v>1375</v>
          </cell>
          <cell r="B1378">
            <v>0</v>
          </cell>
          <cell r="C1378">
            <v>0</v>
          </cell>
          <cell r="D1378">
            <v>0</v>
          </cell>
          <cell r="E1378">
            <v>1375</v>
          </cell>
          <cell r="F1378">
            <v>0</v>
          </cell>
          <cell r="G1378">
            <v>0</v>
          </cell>
          <cell r="H1378">
            <v>0</v>
          </cell>
          <cell r="I1378">
            <v>0</v>
          </cell>
        </row>
        <row r="1379">
          <cell r="A1379">
            <v>1376</v>
          </cell>
          <cell r="B1379">
            <v>0</v>
          </cell>
          <cell r="C1379">
            <v>0</v>
          </cell>
          <cell r="D1379">
            <v>0</v>
          </cell>
          <cell r="E1379">
            <v>1376</v>
          </cell>
          <cell r="F1379">
            <v>0</v>
          </cell>
          <cell r="G1379">
            <v>0</v>
          </cell>
          <cell r="H1379">
            <v>0</v>
          </cell>
          <cell r="I1379">
            <v>0</v>
          </cell>
        </row>
        <row r="1380">
          <cell r="A1380">
            <v>1377</v>
          </cell>
          <cell r="B1380">
            <v>0</v>
          </cell>
          <cell r="C1380">
            <v>0</v>
          </cell>
          <cell r="D1380">
            <v>0</v>
          </cell>
          <cell r="E1380">
            <v>1377</v>
          </cell>
          <cell r="F1380">
            <v>0</v>
          </cell>
          <cell r="G1380">
            <v>0</v>
          </cell>
          <cell r="H1380">
            <v>0</v>
          </cell>
          <cell r="I1380">
            <v>0</v>
          </cell>
        </row>
        <row r="1381">
          <cell r="A1381">
            <v>1378</v>
          </cell>
          <cell r="B1381">
            <v>0</v>
          </cell>
          <cell r="C1381">
            <v>0</v>
          </cell>
          <cell r="D1381">
            <v>0</v>
          </cell>
          <cell r="E1381">
            <v>1378</v>
          </cell>
          <cell r="F1381">
            <v>0</v>
          </cell>
          <cell r="G1381">
            <v>0</v>
          </cell>
          <cell r="H1381">
            <v>0</v>
          </cell>
          <cell r="I1381">
            <v>0</v>
          </cell>
        </row>
        <row r="1382">
          <cell r="A1382">
            <v>1379</v>
          </cell>
          <cell r="B1382">
            <v>0</v>
          </cell>
          <cell r="C1382">
            <v>0</v>
          </cell>
          <cell r="D1382">
            <v>0</v>
          </cell>
          <cell r="E1382">
            <v>1379</v>
          </cell>
          <cell r="F1382">
            <v>0</v>
          </cell>
          <cell r="G1382">
            <v>0</v>
          </cell>
          <cell r="H1382">
            <v>0</v>
          </cell>
          <cell r="I1382">
            <v>0</v>
          </cell>
        </row>
        <row r="1383">
          <cell r="A1383">
            <v>1380</v>
          </cell>
          <cell r="B1383">
            <v>0</v>
          </cell>
          <cell r="C1383">
            <v>0</v>
          </cell>
          <cell r="D1383">
            <v>0</v>
          </cell>
          <cell r="E1383">
            <v>1380</v>
          </cell>
          <cell r="F1383">
            <v>0</v>
          </cell>
          <cell r="G1383">
            <v>0</v>
          </cell>
          <cell r="H1383">
            <v>0</v>
          </cell>
          <cell r="I1383">
            <v>0</v>
          </cell>
        </row>
        <row r="1384">
          <cell r="A1384">
            <v>1381</v>
          </cell>
          <cell r="B1384">
            <v>0</v>
          </cell>
          <cell r="C1384">
            <v>0</v>
          </cell>
          <cell r="D1384">
            <v>0</v>
          </cell>
          <cell r="E1384">
            <v>1381</v>
          </cell>
          <cell r="F1384">
            <v>0</v>
          </cell>
          <cell r="G1384">
            <v>0</v>
          </cell>
          <cell r="H1384">
            <v>0</v>
          </cell>
          <cell r="I1384">
            <v>0</v>
          </cell>
        </row>
        <row r="1385">
          <cell r="A1385">
            <v>1382</v>
          </cell>
          <cell r="B1385">
            <v>0</v>
          </cell>
          <cell r="C1385">
            <v>0</v>
          </cell>
          <cell r="D1385">
            <v>0</v>
          </cell>
          <cell r="E1385">
            <v>1382</v>
          </cell>
          <cell r="F1385">
            <v>0</v>
          </cell>
          <cell r="G1385">
            <v>0</v>
          </cell>
          <cell r="H1385">
            <v>0</v>
          </cell>
          <cell r="I1385">
            <v>0</v>
          </cell>
        </row>
        <row r="1386">
          <cell r="A1386">
            <v>1383</v>
          </cell>
          <cell r="B1386">
            <v>0</v>
          </cell>
          <cell r="C1386">
            <v>0</v>
          </cell>
          <cell r="D1386">
            <v>0</v>
          </cell>
          <cell r="E1386">
            <v>1383</v>
          </cell>
          <cell r="F1386">
            <v>0</v>
          </cell>
          <cell r="G1386">
            <v>0</v>
          </cell>
          <cell r="H1386">
            <v>0</v>
          </cell>
          <cell r="I1386">
            <v>0</v>
          </cell>
        </row>
        <row r="1387">
          <cell r="A1387">
            <v>1384</v>
          </cell>
          <cell r="B1387">
            <v>0</v>
          </cell>
          <cell r="C1387">
            <v>0</v>
          </cell>
          <cell r="D1387">
            <v>0</v>
          </cell>
          <cell r="E1387">
            <v>1384</v>
          </cell>
          <cell r="F1387">
            <v>0</v>
          </cell>
          <cell r="G1387">
            <v>0</v>
          </cell>
          <cell r="H1387">
            <v>0</v>
          </cell>
          <cell r="I1387">
            <v>0</v>
          </cell>
        </row>
        <row r="1388">
          <cell r="A1388">
            <v>1385</v>
          </cell>
          <cell r="B1388">
            <v>0</v>
          </cell>
          <cell r="C1388">
            <v>0</v>
          </cell>
          <cell r="D1388">
            <v>0</v>
          </cell>
          <cell r="E1388">
            <v>1385</v>
          </cell>
          <cell r="F1388">
            <v>0</v>
          </cell>
          <cell r="G1388">
            <v>0</v>
          </cell>
          <cell r="H1388">
            <v>0</v>
          </cell>
          <cell r="I1388">
            <v>0</v>
          </cell>
        </row>
        <row r="1389">
          <cell r="A1389">
            <v>1386</v>
          </cell>
          <cell r="B1389">
            <v>0</v>
          </cell>
          <cell r="C1389">
            <v>0</v>
          </cell>
          <cell r="D1389">
            <v>0</v>
          </cell>
          <cell r="E1389">
            <v>1386</v>
          </cell>
          <cell r="F1389">
            <v>0</v>
          </cell>
          <cell r="G1389">
            <v>0</v>
          </cell>
          <cell r="H1389">
            <v>0</v>
          </cell>
          <cell r="I1389">
            <v>0</v>
          </cell>
        </row>
        <row r="1390">
          <cell r="A1390">
            <v>1387</v>
          </cell>
          <cell r="B1390">
            <v>0</v>
          </cell>
          <cell r="C1390">
            <v>0</v>
          </cell>
          <cell r="D1390">
            <v>0</v>
          </cell>
          <cell r="E1390">
            <v>1387</v>
          </cell>
          <cell r="F1390">
            <v>0</v>
          </cell>
          <cell r="G1390">
            <v>0</v>
          </cell>
          <cell r="H1390">
            <v>0</v>
          </cell>
          <cell r="I1390">
            <v>0</v>
          </cell>
        </row>
        <row r="1391">
          <cell r="A1391">
            <v>1388</v>
          </cell>
          <cell r="B1391">
            <v>0</v>
          </cell>
          <cell r="C1391">
            <v>0</v>
          </cell>
          <cell r="D1391">
            <v>0</v>
          </cell>
          <cell r="E1391">
            <v>1388</v>
          </cell>
          <cell r="F1391">
            <v>0</v>
          </cell>
          <cell r="G1391">
            <v>0</v>
          </cell>
          <cell r="H1391">
            <v>0</v>
          </cell>
          <cell r="I1391">
            <v>0</v>
          </cell>
        </row>
        <row r="1392">
          <cell r="A1392">
            <v>1389</v>
          </cell>
          <cell r="B1392">
            <v>0</v>
          </cell>
          <cell r="C1392">
            <v>0</v>
          </cell>
          <cell r="D1392">
            <v>0</v>
          </cell>
          <cell r="E1392">
            <v>1389</v>
          </cell>
          <cell r="F1392">
            <v>0</v>
          </cell>
          <cell r="G1392">
            <v>0</v>
          </cell>
          <cell r="H1392">
            <v>0</v>
          </cell>
          <cell r="I1392">
            <v>0</v>
          </cell>
        </row>
        <row r="1393">
          <cell r="A1393">
            <v>1390</v>
          </cell>
          <cell r="B1393">
            <v>0</v>
          </cell>
          <cell r="C1393">
            <v>0</v>
          </cell>
          <cell r="D1393">
            <v>0</v>
          </cell>
          <cell r="E1393">
            <v>1390</v>
          </cell>
          <cell r="F1393">
            <v>0</v>
          </cell>
          <cell r="G1393">
            <v>0</v>
          </cell>
          <cell r="H1393">
            <v>0</v>
          </cell>
          <cell r="I1393">
            <v>0</v>
          </cell>
        </row>
        <row r="1394">
          <cell r="A1394">
            <v>1391</v>
          </cell>
          <cell r="B1394">
            <v>0</v>
          </cell>
          <cell r="C1394">
            <v>0</v>
          </cell>
          <cell r="D1394">
            <v>0</v>
          </cell>
          <cell r="E1394">
            <v>1391</v>
          </cell>
          <cell r="F1394">
            <v>0</v>
          </cell>
          <cell r="G1394">
            <v>0</v>
          </cell>
          <cell r="H1394">
            <v>0</v>
          </cell>
          <cell r="I1394">
            <v>0</v>
          </cell>
        </row>
        <row r="1395">
          <cell r="A1395">
            <v>1392</v>
          </cell>
          <cell r="B1395">
            <v>0</v>
          </cell>
          <cell r="C1395">
            <v>0</v>
          </cell>
          <cell r="D1395">
            <v>0</v>
          </cell>
          <cell r="E1395">
            <v>1392</v>
          </cell>
          <cell r="F1395">
            <v>0</v>
          </cell>
          <cell r="G1395">
            <v>0</v>
          </cell>
          <cell r="H1395">
            <v>0</v>
          </cell>
          <cell r="I1395">
            <v>0</v>
          </cell>
        </row>
        <row r="1396">
          <cell r="A1396">
            <v>1393</v>
          </cell>
          <cell r="B1396">
            <v>0</v>
          </cell>
          <cell r="C1396">
            <v>0</v>
          </cell>
          <cell r="D1396">
            <v>0</v>
          </cell>
          <cell r="E1396">
            <v>1393</v>
          </cell>
          <cell r="F1396">
            <v>0</v>
          </cell>
          <cell r="G1396">
            <v>0</v>
          </cell>
          <cell r="H1396">
            <v>0</v>
          </cell>
          <cell r="I1396">
            <v>0</v>
          </cell>
        </row>
        <row r="1397">
          <cell r="A1397">
            <v>1394</v>
          </cell>
          <cell r="B1397">
            <v>0</v>
          </cell>
          <cell r="C1397">
            <v>0</v>
          </cell>
          <cell r="D1397">
            <v>0</v>
          </cell>
          <cell r="E1397">
            <v>1394</v>
          </cell>
          <cell r="F1397">
            <v>0</v>
          </cell>
          <cell r="G1397">
            <v>0</v>
          </cell>
          <cell r="H1397">
            <v>0</v>
          </cell>
          <cell r="I1397">
            <v>0</v>
          </cell>
        </row>
        <row r="1398">
          <cell r="A1398">
            <v>1395</v>
          </cell>
          <cell r="B1398">
            <v>0</v>
          </cell>
          <cell r="C1398">
            <v>0</v>
          </cell>
          <cell r="D1398">
            <v>0</v>
          </cell>
          <cell r="E1398">
            <v>1395</v>
          </cell>
          <cell r="F1398">
            <v>0</v>
          </cell>
          <cell r="G1398">
            <v>0</v>
          </cell>
          <cell r="H1398">
            <v>0</v>
          </cell>
          <cell r="I1398">
            <v>0</v>
          </cell>
        </row>
        <row r="1399">
          <cell r="A1399">
            <v>1396</v>
          </cell>
          <cell r="B1399">
            <v>0</v>
          </cell>
          <cell r="C1399">
            <v>0</v>
          </cell>
          <cell r="D1399">
            <v>0</v>
          </cell>
          <cell r="E1399">
            <v>1396</v>
          </cell>
          <cell r="F1399">
            <v>0</v>
          </cell>
          <cell r="G1399">
            <v>0</v>
          </cell>
          <cell r="H1399">
            <v>0</v>
          </cell>
          <cell r="I1399">
            <v>0</v>
          </cell>
        </row>
        <row r="1400">
          <cell r="A1400">
            <v>1397</v>
          </cell>
          <cell r="B1400">
            <v>0</v>
          </cell>
          <cell r="C1400">
            <v>0</v>
          </cell>
          <cell r="D1400">
            <v>0</v>
          </cell>
          <cell r="E1400">
            <v>1397</v>
          </cell>
          <cell r="F1400">
            <v>0</v>
          </cell>
          <cell r="G1400">
            <v>0</v>
          </cell>
          <cell r="H1400">
            <v>0</v>
          </cell>
          <cell r="I1400">
            <v>0</v>
          </cell>
        </row>
        <row r="1401">
          <cell r="A1401">
            <v>1398</v>
          </cell>
          <cell r="B1401">
            <v>0</v>
          </cell>
          <cell r="C1401">
            <v>0</v>
          </cell>
          <cell r="D1401">
            <v>0</v>
          </cell>
          <cell r="E1401">
            <v>1398</v>
          </cell>
          <cell r="F1401">
            <v>0</v>
          </cell>
          <cell r="G1401">
            <v>0</v>
          </cell>
          <cell r="H1401">
            <v>0</v>
          </cell>
          <cell r="I1401">
            <v>0</v>
          </cell>
        </row>
        <row r="1402">
          <cell r="A1402">
            <v>1399</v>
          </cell>
          <cell r="B1402">
            <v>0</v>
          </cell>
          <cell r="C1402">
            <v>0</v>
          </cell>
          <cell r="D1402">
            <v>0</v>
          </cell>
          <cell r="E1402">
            <v>1399</v>
          </cell>
          <cell r="F1402">
            <v>0</v>
          </cell>
          <cell r="G1402">
            <v>0</v>
          </cell>
          <cell r="H1402">
            <v>0</v>
          </cell>
          <cell r="I1402">
            <v>0</v>
          </cell>
        </row>
        <row r="1403">
          <cell r="A1403">
            <v>1400</v>
          </cell>
          <cell r="B1403">
            <v>0</v>
          </cell>
          <cell r="C1403">
            <v>0</v>
          </cell>
          <cell r="D1403">
            <v>0</v>
          </cell>
          <cell r="E1403">
            <v>1400</v>
          </cell>
          <cell r="F1403">
            <v>0</v>
          </cell>
          <cell r="G1403">
            <v>0</v>
          </cell>
          <cell r="H1403">
            <v>0</v>
          </cell>
          <cell r="I1403">
            <v>0</v>
          </cell>
        </row>
        <row r="1404">
          <cell r="A1404">
            <v>1401</v>
          </cell>
          <cell r="B1404">
            <v>0</v>
          </cell>
          <cell r="C1404">
            <v>0</v>
          </cell>
          <cell r="D1404">
            <v>0</v>
          </cell>
          <cell r="E1404">
            <v>1401</v>
          </cell>
          <cell r="F1404">
            <v>0</v>
          </cell>
          <cell r="G1404">
            <v>0</v>
          </cell>
          <cell r="H1404">
            <v>0</v>
          </cell>
          <cell r="I1404">
            <v>0</v>
          </cell>
        </row>
        <row r="1405">
          <cell r="A1405">
            <v>1402</v>
          </cell>
          <cell r="B1405">
            <v>0</v>
          </cell>
          <cell r="C1405">
            <v>0</v>
          </cell>
          <cell r="D1405">
            <v>0</v>
          </cell>
          <cell r="E1405">
            <v>1402</v>
          </cell>
          <cell r="F1405">
            <v>0</v>
          </cell>
          <cell r="G1405">
            <v>0</v>
          </cell>
          <cell r="H1405">
            <v>0</v>
          </cell>
          <cell r="I1405">
            <v>0</v>
          </cell>
        </row>
        <row r="1406">
          <cell r="A1406">
            <v>1403</v>
          </cell>
          <cell r="B1406">
            <v>0</v>
          </cell>
          <cell r="C1406">
            <v>0</v>
          </cell>
          <cell r="D1406">
            <v>0</v>
          </cell>
          <cell r="E1406">
            <v>1403</v>
          </cell>
          <cell r="F1406">
            <v>0</v>
          </cell>
          <cell r="G1406">
            <v>0</v>
          </cell>
          <cell r="H1406">
            <v>0</v>
          </cell>
          <cell r="I1406">
            <v>0</v>
          </cell>
        </row>
        <row r="1407">
          <cell r="A1407">
            <v>1404</v>
          </cell>
          <cell r="B1407">
            <v>0</v>
          </cell>
          <cell r="C1407">
            <v>0</v>
          </cell>
          <cell r="D1407">
            <v>0</v>
          </cell>
          <cell r="E1407">
            <v>1404</v>
          </cell>
          <cell r="F1407">
            <v>0</v>
          </cell>
          <cell r="G1407">
            <v>0</v>
          </cell>
          <cell r="H1407">
            <v>0</v>
          </cell>
          <cell r="I1407">
            <v>0</v>
          </cell>
        </row>
        <row r="1408">
          <cell r="A1408">
            <v>1405</v>
          </cell>
          <cell r="B1408">
            <v>0</v>
          </cell>
          <cell r="C1408">
            <v>0</v>
          </cell>
          <cell r="D1408">
            <v>0</v>
          </cell>
          <cell r="E1408">
            <v>1405</v>
          </cell>
          <cell r="F1408">
            <v>0</v>
          </cell>
          <cell r="G1408">
            <v>0</v>
          </cell>
          <cell r="H1408">
            <v>0</v>
          </cell>
          <cell r="I1408">
            <v>0</v>
          </cell>
        </row>
        <row r="1409">
          <cell r="A1409">
            <v>1406</v>
          </cell>
          <cell r="B1409">
            <v>0</v>
          </cell>
          <cell r="C1409">
            <v>0</v>
          </cell>
          <cell r="D1409">
            <v>0</v>
          </cell>
          <cell r="E1409">
            <v>1406</v>
          </cell>
          <cell r="F1409">
            <v>0</v>
          </cell>
          <cell r="G1409">
            <v>0</v>
          </cell>
          <cell r="H1409">
            <v>0</v>
          </cell>
          <cell r="I1409">
            <v>0</v>
          </cell>
        </row>
        <row r="1410">
          <cell r="A1410">
            <v>1407</v>
          </cell>
          <cell r="B1410">
            <v>0</v>
          </cell>
          <cell r="C1410">
            <v>0</v>
          </cell>
          <cell r="D1410">
            <v>0</v>
          </cell>
          <cell r="E1410">
            <v>1407</v>
          </cell>
          <cell r="F1410">
            <v>0</v>
          </cell>
          <cell r="G1410">
            <v>0</v>
          </cell>
          <cell r="H1410">
            <v>0</v>
          </cell>
          <cell r="I1410">
            <v>0</v>
          </cell>
        </row>
        <row r="1411">
          <cell r="A1411">
            <v>1408</v>
          </cell>
          <cell r="B1411">
            <v>0</v>
          </cell>
          <cell r="C1411">
            <v>0</v>
          </cell>
          <cell r="D1411">
            <v>0</v>
          </cell>
          <cell r="E1411">
            <v>1408</v>
          </cell>
          <cell r="F1411">
            <v>0</v>
          </cell>
          <cell r="G1411">
            <v>0</v>
          </cell>
          <cell r="H1411">
            <v>0</v>
          </cell>
          <cell r="I1411">
            <v>0</v>
          </cell>
        </row>
        <row r="1412">
          <cell r="A1412">
            <v>1409</v>
          </cell>
          <cell r="B1412">
            <v>0</v>
          </cell>
          <cell r="C1412">
            <v>0</v>
          </cell>
          <cell r="D1412">
            <v>0</v>
          </cell>
          <cell r="E1412">
            <v>1409</v>
          </cell>
          <cell r="F1412">
            <v>0</v>
          </cell>
          <cell r="G1412">
            <v>0</v>
          </cell>
          <cell r="H1412">
            <v>0</v>
          </cell>
          <cell r="I1412">
            <v>0</v>
          </cell>
        </row>
        <row r="1413">
          <cell r="A1413">
            <v>1410</v>
          </cell>
          <cell r="B1413">
            <v>0</v>
          </cell>
          <cell r="C1413">
            <v>0</v>
          </cell>
          <cell r="D1413">
            <v>0</v>
          </cell>
          <cell r="E1413">
            <v>1410</v>
          </cell>
          <cell r="F1413">
            <v>0</v>
          </cell>
          <cell r="G1413">
            <v>0</v>
          </cell>
          <cell r="H1413">
            <v>0</v>
          </cell>
          <cell r="I1413">
            <v>0</v>
          </cell>
        </row>
        <row r="1414">
          <cell r="A1414">
            <v>1411</v>
          </cell>
          <cell r="B1414">
            <v>0</v>
          </cell>
          <cell r="C1414">
            <v>0</v>
          </cell>
          <cell r="D1414">
            <v>0</v>
          </cell>
          <cell r="E1414">
            <v>1411</v>
          </cell>
          <cell r="F1414">
            <v>0</v>
          </cell>
          <cell r="G1414">
            <v>0</v>
          </cell>
          <cell r="H1414">
            <v>0</v>
          </cell>
          <cell r="I1414">
            <v>0</v>
          </cell>
        </row>
        <row r="1415">
          <cell r="A1415">
            <v>1412</v>
          </cell>
          <cell r="B1415">
            <v>0</v>
          </cell>
          <cell r="C1415">
            <v>0</v>
          </cell>
          <cell r="D1415">
            <v>0</v>
          </cell>
          <cell r="E1415">
            <v>1412</v>
          </cell>
          <cell r="F1415">
            <v>0</v>
          </cell>
          <cell r="G1415">
            <v>0</v>
          </cell>
          <cell r="H1415">
            <v>0</v>
          </cell>
          <cell r="I1415">
            <v>0</v>
          </cell>
        </row>
        <row r="1416">
          <cell r="A1416">
            <v>1413</v>
          </cell>
          <cell r="B1416">
            <v>0</v>
          </cell>
          <cell r="C1416">
            <v>0</v>
          </cell>
          <cell r="D1416">
            <v>0</v>
          </cell>
          <cell r="E1416">
            <v>1413</v>
          </cell>
          <cell r="F1416">
            <v>0</v>
          </cell>
          <cell r="G1416">
            <v>0</v>
          </cell>
          <cell r="H1416">
            <v>0</v>
          </cell>
          <cell r="I1416">
            <v>0</v>
          </cell>
        </row>
        <row r="1417">
          <cell r="A1417">
            <v>1414</v>
          </cell>
          <cell r="B1417">
            <v>0</v>
          </cell>
          <cell r="C1417">
            <v>0</v>
          </cell>
          <cell r="D1417">
            <v>0</v>
          </cell>
          <cell r="E1417">
            <v>1414</v>
          </cell>
          <cell r="F1417">
            <v>0</v>
          </cell>
          <cell r="G1417">
            <v>0</v>
          </cell>
          <cell r="H1417">
            <v>0</v>
          </cell>
          <cell r="I1417">
            <v>0</v>
          </cell>
        </row>
        <row r="1418">
          <cell r="A1418">
            <v>1415</v>
          </cell>
          <cell r="B1418">
            <v>0</v>
          </cell>
          <cell r="C1418">
            <v>0</v>
          </cell>
          <cell r="D1418">
            <v>0</v>
          </cell>
          <cell r="E1418">
            <v>1415</v>
          </cell>
          <cell r="F1418">
            <v>0</v>
          </cell>
          <cell r="G1418">
            <v>0</v>
          </cell>
          <cell r="H1418">
            <v>0</v>
          </cell>
          <cell r="I1418">
            <v>0</v>
          </cell>
        </row>
        <row r="1419">
          <cell r="A1419">
            <v>1416</v>
          </cell>
          <cell r="B1419">
            <v>0</v>
          </cell>
          <cell r="C1419">
            <v>0</v>
          </cell>
          <cell r="D1419">
            <v>0</v>
          </cell>
          <cell r="E1419">
            <v>1416</v>
          </cell>
          <cell r="F1419">
            <v>0</v>
          </cell>
          <cell r="G1419">
            <v>0</v>
          </cell>
          <cell r="H1419">
            <v>0</v>
          </cell>
          <cell r="I1419">
            <v>0</v>
          </cell>
        </row>
        <row r="1420">
          <cell r="A1420">
            <v>1417</v>
          </cell>
          <cell r="B1420">
            <v>0</v>
          </cell>
          <cell r="C1420">
            <v>0</v>
          </cell>
          <cell r="D1420">
            <v>0</v>
          </cell>
          <cell r="E1420">
            <v>1417</v>
          </cell>
          <cell r="F1420">
            <v>0</v>
          </cell>
          <cell r="G1420">
            <v>0</v>
          </cell>
          <cell r="H1420">
            <v>0</v>
          </cell>
          <cell r="I1420">
            <v>0</v>
          </cell>
        </row>
        <row r="1421">
          <cell r="A1421">
            <v>1418</v>
          </cell>
          <cell r="B1421">
            <v>0</v>
          </cell>
          <cell r="C1421">
            <v>0</v>
          </cell>
          <cell r="D1421">
            <v>0</v>
          </cell>
          <cell r="E1421">
            <v>1418</v>
          </cell>
          <cell r="F1421">
            <v>0</v>
          </cell>
          <cell r="G1421">
            <v>0</v>
          </cell>
          <cell r="H1421">
            <v>0</v>
          </cell>
          <cell r="I1421">
            <v>0</v>
          </cell>
        </row>
        <row r="1422">
          <cell r="A1422">
            <v>1419</v>
          </cell>
          <cell r="B1422">
            <v>0</v>
          </cell>
          <cell r="C1422">
            <v>0</v>
          </cell>
          <cell r="D1422">
            <v>0</v>
          </cell>
          <cell r="E1422">
            <v>1419</v>
          </cell>
          <cell r="F1422">
            <v>0</v>
          </cell>
          <cell r="G1422">
            <v>0</v>
          </cell>
          <cell r="H1422">
            <v>0</v>
          </cell>
          <cell r="I1422">
            <v>0</v>
          </cell>
        </row>
        <row r="1423">
          <cell r="A1423">
            <v>1420</v>
          </cell>
          <cell r="B1423">
            <v>0</v>
          </cell>
          <cell r="C1423">
            <v>0</v>
          </cell>
          <cell r="D1423">
            <v>0</v>
          </cell>
          <cell r="E1423">
            <v>1420</v>
          </cell>
          <cell r="F1423">
            <v>0</v>
          </cell>
          <cell r="G1423">
            <v>0</v>
          </cell>
          <cell r="H1423">
            <v>0</v>
          </cell>
          <cell r="I1423">
            <v>0</v>
          </cell>
        </row>
        <row r="1424">
          <cell r="A1424">
            <v>1421</v>
          </cell>
          <cell r="B1424">
            <v>0</v>
          </cell>
          <cell r="C1424">
            <v>0</v>
          </cell>
          <cell r="D1424">
            <v>0</v>
          </cell>
          <cell r="E1424">
            <v>1421</v>
          </cell>
          <cell r="F1424">
            <v>0</v>
          </cell>
          <cell r="G1424">
            <v>0</v>
          </cell>
          <cell r="H1424">
            <v>0</v>
          </cell>
          <cell r="I1424">
            <v>0</v>
          </cell>
        </row>
        <row r="1425">
          <cell r="A1425">
            <v>1422</v>
          </cell>
          <cell r="B1425">
            <v>0</v>
          </cell>
          <cell r="C1425">
            <v>0</v>
          </cell>
          <cell r="D1425">
            <v>0</v>
          </cell>
          <cell r="E1425">
            <v>1422</v>
          </cell>
          <cell r="F1425">
            <v>0</v>
          </cell>
          <cell r="G1425">
            <v>0</v>
          </cell>
          <cell r="H1425">
            <v>0</v>
          </cell>
          <cell r="I1425">
            <v>0</v>
          </cell>
        </row>
        <row r="1426">
          <cell r="A1426">
            <v>1423</v>
          </cell>
          <cell r="B1426">
            <v>0</v>
          </cell>
          <cell r="C1426">
            <v>0</v>
          </cell>
          <cell r="D1426">
            <v>0</v>
          </cell>
          <cell r="E1426">
            <v>1423</v>
          </cell>
          <cell r="F1426">
            <v>0</v>
          </cell>
          <cell r="G1426">
            <v>0</v>
          </cell>
          <cell r="H1426">
            <v>0</v>
          </cell>
          <cell r="I1426">
            <v>0</v>
          </cell>
        </row>
        <row r="1427">
          <cell r="A1427">
            <v>1424</v>
          </cell>
          <cell r="B1427">
            <v>0</v>
          </cell>
          <cell r="C1427">
            <v>0</v>
          </cell>
          <cell r="D1427">
            <v>0</v>
          </cell>
          <cell r="E1427">
            <v>1424</v>
          </cell>
          <cell r="F1427">
            <v>0</v>
          </cell>
          <cell r="G1427">
            <v>0</v>
          </cell>
          <cell r="H1427">
            <v>0</v>
          </cell>
          <cell r="I1427">
            <v>0</v>
          </cell>
        </row>
        <row r="1428">
          <cell r="A1428">
            <v>1425</v>
          </cell>
          <cell r="B1428">
            <v>0</v>
          </cell>
          <cell r="C1428">
            <v>0</v>
          </cell>
          <cell r="D1428">
            <v>0</v>
          </cell>
          <cell r="E1428">
            <v>1425</v>
          </cell>
          <cell r="F1428">
            <v>0</v>
          </cell>
          <cell r="G1428">
            <v>0</v>
          </cell>
          <cell r="H1428">
            <v>0</v>
          </cell>
          <cell r="I1428">
            <v>0</v>
          </cell>
        </row>
        <row r="1429">
          <cell r="A1429">
            <v>1426</v>
          </cell>
          <cell r="B1429">
            <v>0</v>
          </cell>
          <cell r="C1429">
            <v>0</v>
          </cell>
          <cell r="D1429">
            <v>0</v>
          </cell>
          <cell r="E1429">
            <v>1426</v>
          </cell>
          <cell r="F1429">
            <v>0</v>
          </cell>
          <cell r="G1429">
            <v>0</v>
          </cell>
          <cell r="H1429">
            <v>0</v>
          </cell>
          <cell r="I1429">
            <v>0</v>
          </cell>
        </row>
        <row r="1430">
          <cell r="A1430">
            <v>1427</v>
          </cell>
          <cell r="B1430">
            <v>0</v>
          </cell>
          <cell r="C1430">
            <v>0</v>
          </cell>
          <cell r="D1430">
            <v>0</v>
          </cell>
          <cell r="E1430">
            <v>1427</v>
          </cell>
          <cell r="F1430">
            <v>0</v>
          </cell>
          <cell r="G1430">
            <v>0</v>
          </cell>
          <cell r="H1430">
            <v>0</v>
          </cell>
          <cell r="I1430">
            <v>0</v>
          </cell>
        </row>
        <row r="1431">
          <cell r="A1431">
            <v>1428</v>
          </cell>
          <cell r="B1431">
            <v>0</v>
          </cell>
          <cell r="C1431">
            <v>0</v>
          </cell>
          <cell r="D1431">
            <v>0</v>
          </cell>
          <cell r="E1431">
            <v>1428</v>
          </cell>
          <cell r="F1431">
            <v>0</v>
          </cell>
          <cell r="G1431">
            <v>0</v>
          </cell>
          <cell r="H1431">
            <v>0</v>
          </cell>
          <cell r="I1431">
            <v>0</v>
          </cell>
        </row>
        <row r="1432">
          <cell r="A1432">
            <v>1429</v>
          </cell>
          <cell r="B1432">
            <v>0</v>
          </cell>
          <cell r="C1432">
            <v>0</v>
          </cell>
          <cell r="D1432">
            <v>0</v>
          </cell>
          <cell r="E1432">
            <v>1429</v>
          </cell>
          <cell r="F1432">
            <v>0</v>
          </cell>
          <cell r="G1432">
            <v>0</v>
          </cell>
          <cell r="H1432">
            <v>0</v>
          </cell>
          <cell r="I1432">
            <v>0</v>
          </cell>
        </row>
        <row r="1433">
          <cell r="A1433">
            <v>1430</v>
          </cell>
          <cell r="B1433">
            <v>0</v>
          </cell>
          <cell r="C1433">
            <v>0</v>
          </cell>
          <cell r="D1433">
            <v>0</v>
          </cell>
          <cell r="E1433">
            <v>1430</v>
          </cell>
          <cell r="F1433">
            <v>0</v>
          </cell>
          <cell r="G1433">
            <v>0</v>
          </cell>
          <cell r="H1433">
            <v>0</v>
          </cell>
          <cell r="I1433">
            <v>0</v>
          </cell>
        </row>
        <row r="1434">
          <cell r="A1434">
            <v>1431</v>
          </cell>
          <cell r="B1434">
            <v>0</v>
          </cell>
          <cell r="C1434">
            <v>0</v>
          </cell>
          <cell r="D1434">
            <v>0</v>
          </cell>
          <cell r="E1434">
            <v>1431</v>
          </cell>
          <cell r="F1434">
            <v>0</v>
          </cell>
          <cell r="G1434">
            <v>0</v>
          </cell>
          <cell r="H1434">
            <v>0</v>
          </cell>
          <cell r="I1434">
            <v>0</v>
          </cell>
        </row>
        <row r="1435">
          <cell r="A1435">
            <v>1432</v>
          </cell>
          <cell r="B1435">
            <v>0</v>
          </cell>
          <cell r="C1435">
            <v>0</v>
          </cell>
          <cell r="D1435">
            <v>0</v>
          </cell>
          <cell r="E1435">
            <v>1432</v>
          </cell>
          <cell r="F1435">
            <v>0</v>
          </cell>
          <cell r="G1435">
            <v>0</v>
          </cell>
          <cell r="H1435">
            <v>0</v>
          </cell>
          <cell r="I1435">
            <v>0</v>
          </cell>
        </row>
        <row r="1436">
          <cell r="A1436">
            <v>1433</v>
          </cell>
          <cell r="B1436">
            <v>0</v>
          </cell>
          <cell r="C1436">
            <v>0</v>
          </cell>
          <cell r="D1436">
            <v>0</v>
          </cell>
          <cell r="E1436">
            <v>1433</v>
          </cell>
          <cell r="F1436">
            <v>0</v>
          </cell>
          <cell r="G1436">
            <v>0</v>
          </cell>
          <cell r="H1436">
            <v>0</v>
          </cell>
          <cell r="I1436">
            <v>0</v>
          </cell>
        </row>
        <row r="1437">
          <cell r="A1437">
            <v>1434</v>
          </cell>
          <cell r="B1437">
            <v>0</v>
          </cell>
          <cell r="C1437">
            <v>0</v>
          </cell>
          <cell r="D1437">
            <v>0</v>
          </cell>
          <cell r="E1437">
            <v>1434</v>
          </cell>
          <cell r="F1437">
            <v>0</v>
          </cell>
          <cell r="G1437">
            <v>0</v>
          </cell>
          <cell r="H1437">
            <v>0</v>
          </cell>
          <cell r="I1437">
            <v>0</v>
          </cell>
        </row>
        <row r="1438">
          <cell r="A1438">
            <v>1435</v>
          </cell>
          <cell r="B1438">
            <v>0</v>
          </cell>
          <cell r="C1438">
            <v>0</v>
          </cell>
          <cell r="D1438">
            <v>0</v>
          </cell>
          <cell r="E1438">
            <v>1435</v>
          </cell>
          <cell r="F1438">
            <v>0</v>
          </cell>
          <cell r="G1438">
            <v>0</v>
          </cell>
          <cell r="H1438">
            <v>0</v>
          </cell>
          <cell r="I1438">
            <v>0</v>
          </cell>
        </row>
        <row r="1439">
          <cell r="A1439">
            <v>1436</v>
          </cell>
          <cell r="B1439">
            <v>0</v>
          </cell>
          <cell r="C1439">
            <v>0</v>
          </cell>
          <cell r="D1439">
            <v>0</v>
          </cell>
          <cell r="E1439">
            <v>1436</v>
          </cell>
          <cell r="F1439">
            <v>0</v>
          </cell>
          <cell r="G1439">
            <v>0</v>
          </cell>
          <cell r="H1439">
            <v>0</v>
          </cell>
          <cell r="I1439">
            <v>0</v>
          </cell>
        </row>
        <row r="1440">
          <cell r="A1440">
            <v>1437</v>
          </cell>
          <cell r="B1440">
            <v>0</v>
          </cell>
          <cell r="C1440">
            <v>0</v>
          </cell>
          <cell r="D1440">
            <v>0</v>
          </cell>
          <cell r="E1440">
            <v>1437</v>
          </cell>
          <cell r="F1440">
            <v>0</v>
          </cell>
          <cell r="G1440">
            <v>0</v>
          </cell>
          <cell r="H1440">
            <v>0</v>
          </cell>
          <cell r="I1440">
            <v>0</v>
          </cell>
        </row>
        <row r="1441">
          <cell r="A1441">
            <v>1438</v>
          </cell>
          <cell r="B1441">
            <v>0</v>
          </cell>
          <cell r="C1441">
            <v>0</v>
          </cell>
          <cell r="D1441">
            <v>0</v>
          </cell>
          <cell r="E1441">
            <v>1438</v>
          </cell>
          <cell r="F1441">
            <v>0</v>
          </cell>
          <cell r="G1441">
            <v>0</v>
          </cell>
          <cell r="H1441">
            <v>0</v>
          </cell>
          <cell r="I1441">
            <v>0</v>
          </cell>
        </row>
        <row r="1442">
          <cell r="A1442">
            <v>1439</v>
          </cell>
          <cell r="B1442">
            <v>0</v>
          </cell>
          <cell r="C1442">
            <v>0</v>
          </cell>
          <cell r="D1442">
            <v>0</v>
          </cell>
          <cell r="E1442">
            <v>1439</v>
          </cell>
          <cell r="F1442">
            <v>0</v>
          </cell>
          <cell r="G1442">
            <v>0</v>
          </cell>
          <cell r="H1442">
            <v>0</v>
          </cell>
          <cell r="I1442">
            <v>0</v>
          </cell>
        </row>
        <row r="1443">
          <cell r="A1443">
            <v>1440</v>
          </cell>
          <cell r="B1443">
            <v>0</v>
          </cell>
          <cell r="C1443">
            <v>0</v>
          </cell>
          <cell r="D1443">
            <v>0</v>
          </cell>
          <cell r="E1443">
            <v>1440</v>
          </cell>
          <cell r="F1443">
            <v>0</v>
          </cell>
          <cell r="G1443">
            <v>0</v>
          </cell>
          <cell r="H1443">
            <v>0</v>
          </cell>
          <cell r="I1443">
            <v>0</v>
          </cell>
        </row>
        <row r="1444">
          <cell r="A1444">
            <v>1441</v>
          </cell>
          <cell r="B1444">
            <v>0</v>
          </cell>
          <cell r="C1444">
            <v>0</v>
          </cell>
          <cell r="D1444">
            <v>0</v>
          </cell>
          <cell r="E1444">
            <v>1441</v>
          </cell>
          <cell r="F1444">
            <v>0</v>
          </cell>
          <cell r="G1444">
            <v>0</v>
          </cell>
          <cell r="H1444">
            <v>0</v>
          </cell>
          <cell r="I1444">
            <v>0</v>
          </cell>
        </row>
        <row r="1445">
          <cell r="A1445">
            <v>1442</v>
          </cell>
          <cell r="B1445">
            <v>0</v>
          </cell>
          <cell r="C1445">
            <v>0</v>
          </cell>
          <cell r="D1445">
            <v>0</v>
          </cell>
          <cell r="E1445">
            <v>1442</v>
          </cell>
          <cell r="F1445">
            <v>0</v>
          </cell>
          <cell r="G1445">
            <v>0</v>
          </cell>
          <cell r="H1445">
            <v>0</v>
          </cell>
          <cell r="I1445">
            <v>0</v>
          </cell>
        </row>
        <row r="1446">
          <cell r="A1446">
            <v>1443</v>
          </cell>
          <cell r="B1446">
            <v>0</v>
          </cell>
          <cell r="C1446">
            <v>0</v>
          </cell>
          <cell r="D1446">
            <v>0</v>
          </cell>
          <cell r="E1446">
            <v>1443</v>
          </cell>
          <cell r="F1446">
            <v>0</v>
          </cell>
          <cell r="G1446">
            <v>0</v>
          </cell>
          <cell r="H1446">
            <v>0</v>
          </cell>
          <cell r="I1446">
            <v>0</v>
          </cell>
        </row>
        <row r="1447">
          <cell r="A1447">
            <v>1444</v>
          </cell>
          <cell r="B1447">
            <v>0</v>
          </cell>
          <cell r="C1447">
            <v>0</v>
          </cell>
          <cell r="D1447">
            <v>0</v>
          </cell>
          <cell r="E1447">
            <v>1444</v>
          </cell>
          <cell r="F1447">
            <v>0</v>
          </cell>
          <cell r="G1447">
            <v>0</v>
          </cell>
          <cell r="H1447">
            <v>0</v>
          </cell>
          <cell r="I1447">
            <v>0</v>
          </cell>
        </row>
        <row r="1448">
          <cell r="A1448">
            <v>1445</v>
          </cell>
          <cell r="B1448">
            <v>0</v>
          </cell>
          <cell r="C1448">
            <v>0</v>
          </cell>
          <cell r="D1448">
            <v>0</v>
          </cell>
          <cell r="E1448">
            <v>1445</v>
          </cell>
          <cell r="F1448">
            <v>0</v>
          </cell>
          <cell r="G1448">
            <v>0</v>
          </cell>
          <cell r="H1448">
            <v>0</v>
          </cell>
          <cell r="I1448">
            <v>0</v>
          </cell>
        </row>
        <row r="1449">
          <cell r="A1449">
            <v>1446</v>
          </cell>
          <cell r="B1449">
            <v>0</v>
          </cell>
          <cell r="C1449">
            <v>0</v>
          </cell>
          <cell r="D1449">
            <v>0</v>
          </cell>
          <cell r="E1449">
            <v>1446</v>
          </cell>
          <cell r="F1449">
            <v>0</v>
          </cell>
          <cell r="G1449">
            <v>0</v>
          </cell>
          <cell r="H1449">
            <v>0</v>
          </cell>
          <cell r="I1449">
            <v>0</v>
          </cell>
        </row>
        <row r="1450">
          <cell r="A1450">
            <v>1447</v>
          </cell>
          <cell r="B1450">
            <v>0</v>
          </cell>
          <cell r="C1450">
            <v>0</v>
          </cell>
          <cell r="D1450">
            <v>0</v>
          </cell>
          <cell r="E1450">
            <v>1447</v>
          </cell>
          <cell r="F1450">
            <v>0</v>
          </cell>
          <cell r="G1450">
            <v>0</v>
          </cell>
          <cell r="H1450">
            <v>0</v>
          </cell>
          <cell r="I1450">
            <v>0</v>
          </cell>
        </row>
        <row r="1451">
          <cell r="A1451">
            <v>1448</v>
          </cell>
          <cell r="B1451">
            <v>0</v>
          </cell>
          <cell r="C1451">
            <v>0</v>
          </cell>
          <cell r="D1451">
            <v>0</v>
          </cell>
          <cell r="E1451">
            <v>1448</v>
          </cell>
          <cell r="F1451">
            <v>0</v>
          </cell>
          <cell r="G1451">
            <v>0</v>
          </cell>
          <cell r="H1451">
            <v>0</v>
          </cell>
          <cell r="I1451">
            <v>0</v>
          </cell>
        </row>
        <row r="1452">
          <cell r="A1452">
            <v>1449</v>
          </cell>
          <cell r="B1452">
            <v>0</v>
          </cell>
          <cell r="C1452">
            <v>0</v>
          </cell>
          <cell r="D1452">
            <v>0</v>
          </cell>
          <cell r="E1452">
            <v>1449</v>
          </cell>
          <cell r="F1452">
            <v>0</v>
          </cell>
          <cell r="G1452">
            <v>0</v>
          </cell>
          <cell r="H1452">
            <v>0</v>
          </cell>
          <cell r="I1452">
            <v>0</v>
          </cell>
        </row>
        <row r="1453">
          <cell r="A1453">
            <v>1450</v>
          </cell>
          <cell r="B1453">
            <v>0</v>
          </cell>
          <cell r="C1453">
            <v>0</v>
          </cell>
          <cell r="D1453">
            <v>0</v>
          </cell>
          <cell r="E1453">
            <v>1450</v>
          </cell>
          <cell r="F1453">
            <v>0</v>
          </cell>
          <cell r="G1453">
            <v>0</v>
          </cell>
          <cell r="H1453">
            <v>0</v>
          </cell>
          <cell r="I1453">
            <v>0</v>
          </cell>
        </row>
        <row r="1454">
          <cell r="A1454">
            <v>1451</v>
          </cell>
          <cell r="B1454">
            <v>0</v>
          </cell>
          <cell r="C1454">
            <v>0</v>
          </cell>
          <cell r="D1454">
            <v>0</v>
          </cell>
          <cell r="E1454">
            <v>1451</v>
          </cell>
          <cell r="F1454">
            <v>0</v>
          </cell>
          <cell r="G1454">
            <v>0</v>
          </cell>
          <cell r="H1454">
            <v>0</v>
          </cell>
          <cell r="I1454">
            <v>0</v>
          </cell>
        </row>
        <row r="1455">
          <cell r="A1455">
            <v>1452</v>
          </cell>
          <cell r="B1455">
            <v>0</v>
          </cell>
          <cell r="C1455">
            <v>0</v>
          </cell>
          <cell r="D1455">
            <v>0</v>
          </cell>
          <cell r="E1455">
            <v>1452</v>
          </cell>
          <cell r="F1455">
            <v>0</v>
          </cell>
          <cell r="G1455">
            <v>0</v>
          </cell>
          <cell r="H1455">
            <v>0</v>
          </cell>
          <cell r="I1455">
            <v>0</v>
          </cell>
        </row>
        <row r="1456">
          <cell r="A1456">
            <v>1453</v>
          </cell>
          <cell r="B1456">
            <v>0</v>
          </cell>
          <cell r="C1456">
            <v>0</v>
          </cell>
          <cell r="D1456">
            <v>0</v>
          </cell>
          <cell r="E1456">
            <v>1453</v>
          </cell>
          <cell r="F1456">
            <v>0</v>
          </cell>
          <cell r="G1456">
            <v>0</v>
          </cell>
          <cell r="H1456">
            <v>0</v>
          </cell>
          <cell r="I1456">
            <v>0</v>
          </cell>
        </row>
        <row r="1457">
          <cell r="A1457">
            <v>1454</v>
          </cell>
          <cell r="B1457">
            <v>0</v>
          </cell>
          <cell r="C1457">
            <v>0</v>
          </cell>
          <cell r="D1457">
            <v>0</v>
          </cell>
          <cell r="E1457">
            <v>1454</v>
          </cell>
          <cell r="F1457">
            <v>0</v>
          </cell>
          <cell r="G1457">
            <v>0</v>
          </cell>
          <cell r="H1457">
            <v>0</v>
          </cell>
          <cell r="I1457">
            <v>0</v>
          </cell>
        </row>
        <row r="1458">
          <cell r="A1458">
            <v>1455</v>
          </cell>
          <cell r="B1458">
            <v>0</v>
          </cell>
          <cell r="C1458">
            <v>0</v>
          </cell>
          <cell r="D1458">
            <v>0</v>
          </cell>
          <cell r="E1458">
            <v>1455</v>
          </cell>
          <cell r="F1458">
            <v>0</v>
          </cell>
          <cell r="G1458">
            <v>0</v>
          </cell>
          <cell r="H1458">
            <v>0</v>
          </cell>
          <cell r="I1458">
            <v>0</v>
          </cell>
        </row>
        <row r="1459">
          <cell r="A1459">
            <v>1456</v>
          </cell>
          <cell r="B1459">
            <v>0</v>
          </cell>
          <cell r="C1459">
            <v>0</v>
          </cell>
          <cell r="D1459">
            <v>0</v>
          </cell>
          <cell r="E1459">
            <v>1456</v>
          </cell>
          <cell r="F1459">
            <v>0</v>
          </cell>
          <cell r="G1459">
            <v>0</v>
          </cell>
          <cell r="H1459">
            <v>0</v>
          </cell>
          <cell r="I1459">
            <v>0</v>
          </cell>
        </row>
        <row r="1460">
          <cell r="A1460">
            <v>1457</v>
          </cell>
          <cell r="B1460">
            <v>0</v>
          </cell>
          <cell r="C1460">
            <v>0</v>
          </cell>
          <cell r="D1460">
            <v>0</v>
          </cell>
          <cell r="E1460">
            <v>1457</v>
          </cell>
          <cell r="F1460">
            <v>0</v>
          </cell>
          <cell r="G1460">
            <v>0</v>
          </cell>
          <cell r="H1460">
            <v>0</v>
          </cell>
          <cell r="I1460">
            <v>0</v>
          </cell>
        </row>
        <row r="1461">
          <cell r="A1461">
            <v>1458</v>
          </cell>
          <cell r="B1461">
            <v>0</v>
          </cell>
          <cell r="C1461">
            <v>0</v>
          </cell>
          <cell r="D1461">
            <v>0</v>
          </cell>
          <cell r="E1461">
            <v>1458</v>
          </cell>
          <cell r="F1461">
            <v>0</v>
          </cell>
          <cell r="G1461">
            <v>0</v>
          </cell>
          <cell r="H1461">
            <v>0</v>
          </cell>
          <cell r="I1461">
            <v>0</v>
          </cell>
        </row>
        <row r="1462">
          <cell r="A1462">
            <v>1459</v>
          </cell>
          <cell r="B1462">
            <v>0</v>
          </cell>
          <cell r="C1462">
            <v>0</v>
          </cell>
          <cell r="D1462">
            <v>0</v>
          </cell>
          <cell r="E1462">
            <v>1459</v>
          </cell>
          <cell r="F1462">
            <v>0</v>
          </cell>
          <cell r="G1462">
            <v>0</v>
          </cell>
          <cell r="H1462">
            <v>0</v>
          </cell>
          <cell r="I1462">
            <v>0</v>
          </cell>
        </row>
        <row r="1463">
          <cell r="A1463">
            <v>1460</v>
          </cell>
          <cell r="B1463">
            <v>0</v>
          </cell>
          <cell r="C1463">
            <v>0</v>
          </cell>
          <cell r="D1463">
            <v>0</v>
          </cell>
          <cell r="E1463">
            <v>1460</v>
          </cell>
          <cell r="F1463">
            <v>0</v>
          </cell>
          <cell r="G1463">
            <v>0</v>
          </cell>
          <cell r="H1463">
            <v>0</v>
          </cell>
          <cell r="I1463">
            <v>0</v>
          </cell>
        </row>
        <row r="1464">
          <cell r="A1464">
            <v>1461</v>
          </cell>
          <cell r="B1464">
            <v>0</v>
          </cell>
          <cell r="C1464">
            <v>0</v>
          </cell>
          <cell r="D1464">
            <v>0</v>
          </cell>
          <cell r="E1464">
            <v>1461</v>
          </cell>
          <cell r="F1464">
            <v>0</v>
          </cell>
          <cell r="G1464">
            <v>0</v>
          </cell>
          <cell r="H1464">
            <v>0</v>
          </cell>
          <cell r="I1464">
            <v>0</v>
          </cell>
        </row>
        <row r="1465">
          <cell r="A1465">
            <v>1462</v>
          </cell>
          <cell r="B1465">
            <v>0</v>
          </cell>
          <cell r="C1465">
            <v>0</v>
          </cell>
          <cell r="D1465">
            <v>0</v>
          </cell>
          <cell r="E1465">
            <v>1462</v>
          </cell>
          <cell r="F1465">
            <v>0</v>
          </cell>
          <cell r="G1465">
            <v>0</v>
          </cell>
          <cell r="H1465">
            <v>0</v>
          </cell>
          <cell r="I1465">
            <v>0</v>
          </cell>
        </row>
        <row r="1466">
          <cell r="A1466">
            <v>1463</v>
          </cell>
          <cell r="B1466">
            <v>0</v>
          </cell>
          <cell r="C1466">
            <v>0</v>
          </cell>
          <cell r="D1466">
            <v>0</v>
          </cell>
          <cell r="E1466">
            <v>1463</v>
          </cell>
          <cell r="F1466">
            <v>0</v>
          </cell>
          <cell r="G1466">
            <v>0</v>
          </cell>
          <cell r="H1466">
            <v>0</v>
          </cell>
          <cell r="I1466">
            <v>0</v>
          </cell>
        </row>
        <row r="1467">
          <cell r="A1467">
            <v>1464</v>
          </cell>
          <cell r="B1467">
            <v>0</v>
          </cell>
          <cell r="C1467">
            <v>0</v>
          </cell>
          <cell r="D1467">
            <v>0</v>
          </cell>
          <cell r="E1467">
            <v>1464</v>
          </cell>
          <cell r="F1467">
            <v>0</v>
          </cell>
          <cell r="G1467">
            <v>0</v>
          </cell>
          <cell r="H1467">
            <v>0</v>
          </cell>
          <cell r="I1467">
            <v>0</v>
          </cell>
        </row>
        <row r="1468">
          <cell r="A1468">
            <v>1465</v>
          </cell>
          <cell r="B1468">
            <v>0</v>
          </cell>
          <cell r="C1468">
            <v>0</v>
          </cell>
          <cell r="D1468">
            <v>0</v>
          </cell>
          <cell r="E1468">
            <v>1465</v>
          </cell>
          <cell r="F1468">
            <v>0</v>
          </cell>
          <cell r="G1468">
            <v>0</v>
          </cell>
          <cell r="H1468">
            <v>0</v>
          </cell>
          <cell r="I1468">
            <v>0</v>
          </cell>
        </row>
        <row r="1469">
          <cell r="A1469">
            <v>1466</v>
          </cell>
          <cell r="B1469">
            <v>0</v>
          </cell>
          <cell r="C1469">
            <v>0</v>
          </cell>
          <cell r="D1469">
            <v>0</v>
          </cell>
          <cell r="E1469">
            <v>1466</v>
          </cell>
          <cell r="F1469">
            <v>0</v>
          </cell>
          <cell r="G1469">
            <v>0</v>
          </cell>
          <cell r="H1469">
            <v>0</v>
          </cell>
          <cell r="I1469">
            <v>0</v>
          </cell>
        </row>
        <row r="1470">
          <cell r="A1470">
            <v>1467</v>
          </cell>
          <cell r="B1470">
            <v>0</v>
          </cell>
          <cell r="C1470">
            <v>0</v>
          </cell>
          <cell r="D1470">
            <v>0</v>
          </cell>
          <cell r="E1470">
            <v>1467</v>
          </cell>
          <cell r="F1470">
            <v>0</v>
          </cell>
          <cell r="G1470">
            <v>0</v>
          </cell>
          <cell r="H1470">
            <v>0</v>
          </cell>
          <cell r="I1470">
            <v>0</v>
          </cell>
        </row>
        <row r="1471">
          <cell r="A1471">
            <v>1468</v>
          </cell>
          <cell r="B1471">
            <v>0</v>
          </cell>
          <cell r="C1471">
            <v>0</v>
          </cell>
          <cell r="D1471">
            <v>0</v>
          </cell>
          <cell r="E1471">
            <v>1468</v>
          </cell>
          <cell r="F1471">
            <v>0</v>
          </cell>
          <cell r="G1471">
            <v>0</v>
          </cell>
          <cell r="H1471">
            <v>0</v>
          </cell>
          <cell r="I1471">
            <v>0</v>
          </cell>
        </row>
        <row r="1472">
          <cell r="A1472">
            <v>1469</v>
          </cell>
          <cell r="B1472">
            <v>0</v>
          </cell>
          <cell r="C1472">
            <v>0</v>
          </cell>
          <cell r="D1472">
            <v>0</v>
          </cell>
          <cell r="E1472">
            <v>1469</v>
          </cell>
          <cell r="F1472">
            <v>0</v>
          </cell>
          <cell r="G1472">
            <v>0</v>
          </cell>
          <cell r="H1472">
            <v>0</v>
          </cell>
          <cell r="I1472">
            <v>0</v>
          </cell>
        </row>
        <row r="1473">
          <cell r="A1473">
            <v>1470</v>
          </cell>
          <cell r="B1473">
            <v>0</v>
          </cell>
          <cell r="C1473">
            <v>0</v>
          </cell>
          <cell r="D1473">
            <v>0</v>
          </cell>
          <cell r="E1473">
            <v>1470</v>
          </cell>
          <cell r="F1473">
            <v>0</v>
          </cell>
          <cell r="G1473">
            <v>0</v>
          </cell>
          <cell r="H1473">
            <v>0</v>
          </cell>
          <cell r="I1473">
            <v>0</v>
          </cell>
        </row>
        <row r="1474">
          <cell r="A1474">
            <v>1471</v>
          </cell>
          <cell r="B1474">
            <v>0</v>
          </cell>
          <cell r="C1474">
            <v>0</v>
          </cell>
          <cell r="D1474">
            <v>0</v>
          </cell>
          <cell r="E1474">
            <v>1471</v>
          </cell>
          <cell r="F1474">
            <v>0</v>
          </cell>
          <cell r="G1474">
            <v>0</v>
          </cell>
          <cell r="H1474">
            <v>0</v>
          </cell>
          <cell r="I1474">
            <v>0</v>
          </cell>
        </row>
        <row r="1475">
          <cell r="A1475">
            <v>1472</v>
          </cell>
          <cell r="B1475">
            <v>0</v>
          </cell>
          <cell r="C1475">
            <v>0</v>
          </cell>
          <cell r="D1475">
            <v>0</v>
          </cell>
          <cell r="E1475">
            <v>1472</v>
          </cell>
          <cell r="F1475">
            <v>0</v>
          </cell>
          <cell r="G1475">
            <v>0</v>
          </cell>
          <cell r="H1475">
            <v>0</v>
          </cell>
          <cell r="I1475">
            <v>0</v>
          </cell>
        </row>
        <row r="1476">
          <cell r="A1476">
            <v>1473</v>
          </cell>
          <cell r="B1476">
            <v>0</v>
          </cell>
          <cell r="C1476">
            <v>0</v>
          </cell>
          <cell r="D1476">
            <v>0</v>
          </cell>
          <cell r="E1476">
            <v>1473</v>
          </cell>
          <cell r="F1476">
            <v>0</v>
          </cell>
          <cell r="G1476">
            <v>0</v>
          </cell>
          <cell r="H1476">
            <v>0</v>
          </cell>
          <cell r="I1476">
            <v>0</v>
          </cell>
        </row>
        <row r="1477">
          <cell r="A1477">
            <v>1474</v>
          </cell>
          <cell r="B1477">
            <v>0</v>
          </cell>
          <cell r="C1477">
            <v>0</v>
          </cell>
          <cell r="D1477">
            <v>0</v>
          </cell>
          <cell r="E1477">
            <v>1474</v>
          </cell>
          <cell r="F1477">
            <v>0</v>
          </cell>
          <cell r="G1477">
            <v>0</v>
          </cell>
          <cell r="H1477">
            <v>0</v>
          </cell>
          <cell r="I1477">
            <v>0</v>
          </cell>
        </row>
        <row r="1478">
          <cell r="A1478">
            <v>1475</v>
          </cell>
          <cell r="B1478">
            <v>0</v>
          </cell>
          <cell r="C1478">
            <v>0</v>
          </cell>
          <cell r="D1478">
            <v>0</v>
          </cell>
          <cell r="E1478">
            <v>1475</v>
          </cell>
          <cell r="F1478">
            <v>0</v>
          </cell>
          <cell r="G1478">
            <v>0</v>
          </cell>
          <cell r="H1478">
            <v>0</v>
          </cell>
          <cell r="I1478">
            <v>0</v>
          </cell>
        </row>
        <row r="1479">
          <cell r="A1479">
            <v>1476</v>
          </cell>
          <cell r="B1479">
            <v>0</v>
          </cell>
          <cell r="C1479">
            <v>0</v>
          </cell>
          <cell r="D1479">
            <v>0</v>
          </cell>
          <cell r="E1479">
            <v>1476</v>
          </cell>
          <cell r="F1479">
            <v>0</v>
          </cell>
          <cell r="G1479">
            <v>0</v>
          </cell>
          <cell r="H1479">
            <v>0</v>
          </cell>
          <cell r="I1479">
            <v>0</v>
          </cell>
        </row>
        <row r="1480">
          <cell r="A1480">
            <v>1477</v>
          </cell>
          <cell r="B1480">
            <v>0</v>
          </cell>
          <cell r="C1480">
            <v>0</v>
          </cell>
          <cell r="D1480">
            <v>0</v>
          </cell>
          <cell r="E1480">
            <v>1477</v>
          </cell>
          <cell r="F1480">
            <v>0</v>
          </cell>
          <cell r="G1480">
            <v>0</v>
          </cell>
          <cell r="H1480">
            <v>0</v>
          </cell>
          <cell r="I1480">
            <v>0</v>
          </cell>
        </row>
        <row r="1481">
          <cell r="A1481">
            <v>1478</v>
          </cell>
          <cell r="B1481">
            <v>0</v>
          </cell>
          <cell r="C1481">
            <v>0</v>
          </cell>
          <cell r="D1481">
            <v>0</v>
          </cell>
          <cell r="E1481">
            <v>1478</v>
          </cell>
          <cell r="F1481">
            <v>0</v>
          </cell>
          <cell r="G1481">
            <v>0</v>
          </cell>
          <cell r="H1481">
            <v>0</v>
          </cell>
          <cell r="I1481">
            <v>0</v>
          </cell>
        </row>
        <row r="1482">
          <cell r="A1482">
            <v>1479</v>
          </cell>
          <cell r="B1482">
            <v>0</v>
          </cell>
          <cell r="C1482">
            <v>0</v>
          </cell>
          <cell r="D1482">
            <v>0</v>
          </cell>
          <cell r="E1482">
            <v>1479</v>
          </cell>
          <cell r="F1482">
            <v>0</v>
          </cell>
          <cell r="G1482">
            <v>0</v>
          </cell>
          <cell r="H1482">
            <v>0</v>
          </cell>
          <cell r="I1482">
            <v>0</v>
          </cell>
        </row>
        <row r="1483">
          <cell r="A1483">
            <v>1480</v>
          </cell>
          <cell r="B1483">
            <v>0</v>
          </cell>
          <cell r="C1483">
            <v>0</v>
          </cell>
          <cell r="D1483">
            <v>0</v>
          </cell>
          <cell r="E1483">
            <v>1480</v>
          </cell>
          <cell r="F1483">
            <v>0</v>
          </cell>
          <cell r="G1483">
            <v>0</v>
          </cell>
          <cell r="H1483">
            <v>0</v>
          </cell>
          <cell r="I1483">
            <v>0</v>
          </cell>
        </row>
        <row r="1484">
          <cell r="A1484">
            <v>1481</v>
          </cell>
          <cell r="B1484">
            <v>0</v>
          </cell>
          <cell r="C1484">
            <v>0</v>
          </cell>
          <cell r="D1484">
            <v>0</v>
          </cell>
          <cell r="E1484">
            <v>1481</v>
          </cell>
          <cell r="F1484">
            <v>0</v>
          </cell>
          <cell r="G1484">
            <v>0</v>
          </cell>
          <cell r="H1484">
            <v>0</v>
          </cell>
          <cell r="I1484">
            <v>0</v>
          </cell>
        </row>
        <row r="1485">
          <cell r="A1485">
            <v>1482</v>
          </cell>
          <cell r="B1485">
            <v>0</v>
          </cell>
          <cell r="C1485">
            <v>0</v>
          </cell>
          <cell r="D1485">
            <v>0</v>
          </cell>
          <cell r="E1485">
            <v>1482</v>
          </cell>
          <cell r="F1485">
            <v>0</v>
          </cell>
          <cell r="G1485">
            <v>0</v>
          </cell>
          <cell r="H1485">
            <v>0</v>
          </cell>
          <cell r="I1485">
            <v>0</v>
          </cell>
        </row>
        <row r="1486">
          <cell r="A1486">
            <v>1483</v>
          </cell>
          <cell r="B1486">
            <v>0</v>
          </cell>
          <cell r="C1486">
            <v>0</v>
          </cell>
          <cell r="D1486">
            <v>0</v>
          </cell>
          <cell r="E1486">
            <v>1483</v>
          </cell>
          <cell r="F1486">
            <v>0</v>
          </cell>
          <cell r="G1486">
            <v>0</v>
          </cell>
          <cell r="H1486">
            <v>0</v>
          </cell>
          <cell r="I1486">
            <v>0</v>
          </cell>
        </row>
        <row r="1487">
          <cell r="A1487">
            <v>1484</v>
          </cell>
          <cell r="B1487">
            <v>0</v>
          </cell>
          <cell r="C1487">
            <v>0</v>
          </cell>
          <cell r="D1487">
            <v>0</v>
          </cell>
          <cell r="E1487">
            <v>1484</v>
          </cell>
          <cell r="F1487">
            <v>0</v>
          </cell>
          <cell r="G1487">
            <v>0</v>
          </cell>
          <cell r="H1487">
            <v>0</v>
          </cell>
          <cell r="I1487">
            <v>0</v>
          </cell>
        </row>
        <row r="1488">
          <cell r="A1488">
            <v>1485</v>
          </cell>
          <cell r="B1488">
            <v>0</v>
          </cell>
          <cell r="C1488">
            <v>0</v>
          </cell>
          <cell r="D1488">
            <v>0</v>
          </cell>
          <cell r="E1488">
            <v>1485</v>
          </cell>
          <cell r="F1488">
            <v>0</v>
          </cell>
          <cell r="G1488">
            <v>0</v>
          </cell>
          <cell r="H1488">
            <v>0</v>
          </cell>
          <cell r="I1488">
            <v>0</v>
          </cell>
        </row>
        <row r="1489">
          <cell r="A1489">
            <v>1486</v>
          </cell>
          <cell r="B1489">
            <v>0</v>
          </cell>
          <cell r="C1489">
            <v>0</v>
          </cell>
          <cell r="D1489">
            <v>0</v>
          </cell>
          <cell r="E1489">
            <v>1486</v>
          </cell>
          <cell r="F1489">
            <v>0</v>
          </cell>
          <cell r="G1489">
            <v>0</v>
          </cell>
          <cell r="H1489">
            <v>0</v>
          </cell>
          <cell r="I1489">
            <v>0</v>
          </cell>
        </row>
        <row r="1490">
          <cell r="A1490">
            <v>1487</v>
          </cell>
          <cell r="B1490">
            <v>0</v>
          </cell>
          <cell r="C1490">
            <v>0</v>
          </cell>
          <cell r="D1490">
            <v>0</v>
          </cell>
          <cell r="E1490">
            <v>1487</v>
          </cell>
          <cell r="F1490">
            <v>0</v>
          </cell>
          <cell r="G1490">
            <v>0</v>
          </cell>
          <cell r="H1490">
            <v>0</v>
          </cell>
          <cell r="I1490">
            <v>0</v>
          </cell>
        </row>
        <row r="1491">
          <cell r="A1491">
            <v>1488</v>
          </cell>
          <cell r="B1491">
            <v>0</v>
          </cell>
          <cell r="C1491">
            <v>0</v>
          </cell>
          <cell r="D1491">
            <v>0</v>
          </cell>
          <cell r="E1491">
            <v>1488</v>
          </cell>
          <cell r="F1491">
            <v>0</v>
          </cell>
          <cell r="G1491">
            <v>0</v>
          </cell>
          <cell r="H1491">
            <v>0</v>
          </cell>
          <cell r="I1491">
            <v>0</v>
          </cell>
        </row>
        <row r="1492">
          <cell r="A1492">
            <v>1489</v>
          </cell>
          <cell r="B1492">
            <v>0</v>
          </cell>
          <cell r="C1492">
            <v>0</v>
          </cell>
          <cell r="D1492">
            <v>0</v>
          </cell>
          <cell r="E1492">
            <v>1489</v>
          </cell>
          <cell r="F1492">
            <v>0</v>
          </cell>
          <cell r="G1492">
            <v>0</v>
          </cell>
          <cell r="H1492">
            <v>0</v>
          </cell>
          <cell r="I1492">
            <v>0</v>
          </cell>
        </row>
        <row r="1493">
          <cell r="A1493">
            <v>1490</v>
          </cell>
          <cell r="B1493">
            <v>0</v>
          </cell>
          <cell r="C1493">
            <v>0</v>
          </cell>
          <cell r="D1493">
            <v>0</v>
          </cell>
          <cell r="E1493">
            <v>1490</v>
          </cell>
          <cell r="F1493">
            <v>0</v>
          </cell>
          <cell r="G1493">
            <v>0</v>
          </cell>
          <cell r="H1493">
            <v>0</v>
          </cell>
          <cell r="I1493">
            <v>0</v>
          </cell>
        </row>
        <row r="1494">
          <cell r="A1494">
            <v>1491</v>
          </cell>
          <cell r="B1494">
            <v>0</v>
          </cell>
          <cell r="C1494">
            <v>0</v>
          </cell>
          <cell r="D1494">
            <v>0</v>
          </cell>
          <cell r="E1494">
            <v>1491</v>
          </cell>
          <cell r="F1494">
            <v>0</v>
          </cell>
          <cell r="G1494">
            <v>0</v>
          </cell>
          <cell r="H1494">
            <v>0</v>
          </cell>
          <cell r="I1494">
            <v>0</v>
          </cell>
        </row>
        <row r="1495">
          <cell r="A1495">
            <v>1492</v>
          </cell>
          <cell r="B1495">
            <v>0</v>
          </cell>
          <cell r="C1495">
            <v>0</v>
          </cell>
          <cell r="D1495">
            <v>0</v>
          </cell>
          <cell r="E1495">
            <v>1492</v>
          </cell>
          <cell r="F1495">
            <v>0</v>
          </cell>
          <cell r="G1495">
            <v>0</v>
          </cell>
          <cell r="H1495">
            <v>0</v>
          </cell>
          <cell r="I1495">
            <v>0</v>
          </cell>
        </row>
        <row r="1496">
          <cell r="A1496">
            <v>1493</v>
          </cell>
          <cell r="B1496">
            <v>0</v>
          </cell>
          <cell r="C1496">
            <v>0</v>
          </cell>
          <cell r="D1496">
            <v>0</v>
          </cell>
          <cell r="E1496">
            <v>1493</v>
          </cell>
          <cell r="F1496">
            <v>0</v>
          </cell>
          <cell r="G1496">
            <v>0</v>
          </cell>
          <cell r="H1496">
            <v>0</v>
          </cell>
          <cell r="I1496">
            <v>0</v>
          </cell>
        </row>
        <row r="1497">
          <cell r="A1497">
            <v>1494</v>
          </cell>
          <cell r="B1497">
            <v>0</v>
          </cell>
          <cell r="C1497">
            <v>0</v>
          </cell>
          <cell r="D1497">
            <v>0</v>
          </cell>
          <cell r="E1497">
            <v>1494</v>
          </cell>
          <cell r="F1497">
            <v>0</v>
          </cell>
          <cell r="G1497">
            <v>0</v>
          </cell>
          <cell r="H1497">
            <v>0</v>
          </cell>
          <cell r="I1497">
            <v>0</v>
          </cell>
        </row>
        <row r="1498">
          <cell r="A1498">
            <v>1495</v>
          </cell>
          <cell r="B1498">
            <v>0</v>
          </cell>
          <cell r="C1498">
            <v>0</v>
          </cell>
          <cell r="D1498">
            <v>0</v>
          </cell>
          <cell r="E1498">
            <v>1495</v>
          </cell>
          <cell r="F1498">
            <v>0</v>
          </cell>
          <cell r="G1498">
            <v>0</v>
          </cell>
          <cell r="H1498">
            <v>0</v>
          </cell>
          <cell r="I1498">
            <v>0</v>
          </cell>
        </row>
        <row r="1499">
          <cell r="A1499">
            <v>1496</v>
          </cell>
          <cell r="B1499">
            <v>0</v>
          </cell>
          <cell r="C1499">
            <v>0</v>
          </cell>
          <cell r="D1499">
            <v>0</v>
          </cell>
          <cell r="E1499">
            <v>1496</v>
          </cell>
          <cell r="F1499">
            <v>0</v>
          </cell>
          <cell r="G1499">
            <v>0</v>
          </cell>
          <cell r="H1499">
            <v>0</v>
          </cell>
          <cell r="I1499">
            <v>0</v>
          </cell>
        </row>
        <row r="1500">
          <cell r="A1500">
            <v>1497</v>
          </cell>
          <cell r="B1500">
            <v>0</v>
          </cell>
          <cell r="C1500">
            <v>0</v>
          </cell>
          <cell r="D1500">
            <v>0</v>
          </cell>
          <cell r="E1500">
            <v>1497</v>
          </cell>
          <cell r="F1500">
            <v>0</v>
          </cell>
          <cell r="G1500">
            <v>0</v>
          </cell>
          <cell r="H1500">
            <v>0</v>
          </cell>
          <cell r="I1500">
            <v>0</v>
          </cell>
        </row>
        <row r="1501">
          <cell r="A1501">
            <v>1498</v>
          </cell>
          <cell r="B1501">
            <v>0</v>
          </cell>
          <cell r="C1501">
            <v>0</v>
          </cell>
          <cell r="D1501">
            <v>0</v>
          </cell>
          <cell r="E1501">
            <v>1498</v>
          </cell>
          <cell r="F1501">
            <v>0</v>
          </cell>
          <cell r="G1501">
            <v>0</v>
          </cell>
          <cell r="H1501">
            <v>0</v>
          </cell>
          <cell r="I1501">
            <v>0</v>
          </cell>
        </row>
        <row r="1502">
          <cell r="A1502">
            <v>1499</v>
          </cell>
          <cell r="B1502">
            <v>0</v>
          </cell>
          <cell r="C1502">
            <v>0</v>
          </cell>
          <cell r="D1502">
            <v>0</v>
          </cell>
          <cell r="E1502">
            <v>1499</v>
          </cell>
          <cell r="F1502">
            <v>0</v>
          </cell>
          <cell r="G1502">
            <v>0</v>
          </cell>
          <cell r="H1502">
            <v>0</v>
          </cell>
          <cell r="I1502">
            <v>0</v>
          </cell>
        </row>
        <row r="1503">
          <cell r="A1503">
            <v>1500</v>
          </cell>
          <cell r="B1503">
            <v>0</v>
          </cell>
          <cell r="C1503">
            <v>0</v>
          </cell>
          <cell r="D1503">
            <v>0</v>
          </cell>
          <cell r="E1503">
            <v>1500</v>
          </cell>
          <cell r="F1503">
            <v>0</v>
          </cell>
          <cell r="G1503">
            <v>0</v>
          </cell>
          <cell r="H1503">
            <v>0</v>
          </cell>
          <cell r="I1503">
            <v>0</v>
          </cell>
        </row>
      </sheetData>
      <sheetData sheetId="15">
        <row r="4">
          <cell r="A4" t="str">
            <v>Item</v>
          </cell>
          <cell r="B4" t="str">
            <v>Item Id</v>
          </cell>
          <cell r="C4" t="str">
            <v>Outstanding Principal Balance</v>
          </cell>
          <cell r="D4" t="str">
            <v>Issue Name</v>
          </cell>
          <cell r="E4" t="str">
            <v>Industry Name</v>
          </cell>
          <cell r="F4" t="str">
            <v>Rank</v>
          </cell>
          <cell r="G4" t="str">
            <v>Unique Industry</v>
          </cell>
          <cell r="H4" t="str">
            <v>Industry Balance</v>
          </cell>
          <cell r="I4" t="str">
            <v>Industry Excess</v>
          </cell>
          <cell r="J4" t="str">
            <v>Excess Allocated to Security/Facility Level</v>
          </cell>
          <cell r="M4" t="str">
            <v xml:space="preserve">Industry </v>
          </cell>
          <cell r="N4" t="str">
            <v>Industry Balance</v>
          </cell>
          <cell r="O4" t="str">
            <v>Max Threshhold</v>
          </cell>
          <cell r="P4" t="str">
            <v>Test Denominator</v>
          </cell>
          <cell r="Q4" t="str">
            <v>Industry Excess</v>
          </cell>
          <cell r="R4" t="str">
            <v>Excess Ratio</v>
          </cell>
        </row>
        <row r="5">
          <cell r="A5">
            <v>1</v>
          </cell>
          <cell r="B5">
            <v>84070118</v>
          </cell>
          <cell r="C5">
            <v>9093333.3599999994</v>
          </cell>
          <cell r="D5" t="str">
            <v>1105  Media Inc</v>
          </cell>
          <cell r="E5" t="str">
            <v>Media: Advertising; Printing &amp; Publishing (18)</v>
          </cell>
          <cell r="F5">
            <v>29</v>
          </cell>
          <cell r="G5">
            <v>0</v>
          </cell>
          <cell r="H5">
            <v>0</v>
          </cell>
          <cell r="I5">
            <v>0</v>
          </cell>
          <cell r="J5">
            <v>0</v>
          </cell>
          <cell r="M5" t="str">
            <v>Services: Business (23)</v>
          </cell>
          <cell r="N5">
            <v>1183673651.1600003</v>
          </cell>
          <cell r="O5">
            <v>0.17</v>
          </cell>
          <cell r="P5">
            <v>8727074419.3644123</v>
          </cell>
          <cell r="Q5">
            <v>0</v>
          </cell>
          <cell r="R5">
            <v>0</v>
          </cell>
        </row>
        <row r="6">
          <cell r="A6">
            <v>2</v>
          </cell>
          <cell r="B6">
            <v>84070117</v>
          </cell>
          <cell r="C6">
            <v>28725.29</v>
          </cell>
          <cell r="D6" t="str">
            <v>1105  Media Inc</v>
          </cell>
          <cell r="E6" t="str">
            <v>Media: Advertising; Printing &amp; Publishing (18)</v>
          </cell>
          <cell r="F6">
            <v>30</v>
          </cell>
          <cell r="G6">
            <v>0</v>
          </cell>
          <cell r="H6">
            <v>0</v>
          </cell>
          <cell r="I6">
            <v>0</v>
          </cell>
          <cell r="J6">
            <v>0</v>
          </cell>
          <cell r="M6" t="str">
            <v>Capital Equipment (5)</v>
          </cell>
          <cell r="N6">
            <v>855146564.97999978</v>
          </cell>
          <cell r="O6">
            <v>0.15</v>
          </cell>
          <cell r="P6">
            <v>8727074419.3644123</v>
          </cell>
          <cell r="Q6">
            <v>0</v>
          </cell>
          <cell r="R6">
            <v>0</v>
          </cell>
        </row>
        <row r="7">
          <cell r="A7">
            <v>3</v>
          </cell>
          <cell r="B7">
            <v>84070169</v>
          </cell>
          <cell r="C7">
            <v>67241.38</v>
          </cell>
          <cell r="D7" t="str">
            <v>3SI Security Systems Inc</v>
          </cell>
          <cell r="E7" t="str">
            <v>Capital Equipment (5)</v>
          </cell>
          <cell r="F7">
            <v>31</v>
          </cell>
          <cell r="G7">
            <v>0</v>
          </cell>
          <cell r="H7">
            <v>0</v>
          </cell>
          <cell r="I7">
            <v>0</v>
          </cell>
          <cell r="J7">
            <v>0</v>
          </cell>
          <cell r="M7" t="str">
            <v>Hotel; Gaming &amp; Leisure (17)</v>
          </cell>
          <cell r="N7">
            <v>652365758.89999998</v>
          </cell>
          <cell r="O7">
            <v>0.15</v>
          </cell>
          <cell r="P7">
            <v>8727074419.3644123</v>
          </cell>
          <cell r="Q7">
            <v>0</v>
          </cell>
          <cell r="R7">
            <v>0</v>
          </cell>
        </row>
        <row r="8">
          <cell r="A8">
            <v>4</v>
          </cell>
          <cell r="B8">
            <v>84070171</v>
          </cell>
          <cell r="C8">
            <v>24137.93</v>
          </cell>
          <cell r="D8" t="str">
            <v>3SI Security Systems Inc</v>
          </cell>
          <cell r="E8" t="str">
            <v>Capital Equipment (5)</v>
          </cell>
          <cell r="F8">
            <v>32</v>
          </cell>
          <cell r="G8">
            <v>0</v>
          </cell>
          <cell r="H8">
            <v>0</v>
          </cell>
          <cell r="I8">
            <v>0</v>
          </cell>
          <cell r="J8">
            <v>0</v>
          </cell>
          <cell r="M8" t="str">
            <v>High Tech Industries (16)</v>
          </cell>
          <cell r="N8">
            <v>543948576.38</v>
          </cell>
          <cell r="O8">
            <v>0.1</v>
          </cell>
          <cell r="P8">
            <v>8727074419.3644123</v>
          </cell>
          <cell r="Q8">
            <v>0</v>
          </cell>
          <cell r="R8">
            <v>0</v>
          </cell>
        </row>
        <row r="9">
          <cell r="A9">
            <v>5</v>
          </cell>
          <cell r="B9">
            <v>84070168</v>
          </cell>
          <cell r="C9">
            <v>6186206.9000000004</v>
          </cell>
          <cell r="D9" t="str">
            <v>3SI Security Systems Inc</v>
          </cell>
          <cell r="E9" t="str">
            <v>Capital Equipment (5)</v>
          </cell>
          <cell r="F9">
            <v>33</v>
          </cell>
          <cell r="G9">
            <v>0</v>
          </cell>
          <cell r="H9">
            <v>0</v>
          </cell>
          <cell r="I9">
            <v>0</v>
          </cell>
          <cell r="J9">
            <v>0</v>
          </cell>
          <cell r="M9" t="str">
            <v>Chemicals; Plastics &amp; Rubber (6)</v>
          </cell>
          <cell r="N9">
            <v>497893675.47000003</v>
          </cell>
          <cell r="O9">
            <v>0.1</v>
          </cell>
          <cell r="P9">
            <v>8727074419.3644123</v>
          </cell>
          <cell r="Q9">
            <v>0</v>
          </cell>
          <cell r="R9">
            <v>0</v>
          </cell>
        </row>
        <row r="10">
          <cell r="A10">
            <v>6</v>
          </cell>
          <cell r="B10">
            <v>84070170</v>
          </cell>
          <cell r="C10">
            <v>2220689.66</v>
          </cell>
          <cell r="D10" t="str">
            <v>3SI Security Systems Inc</v>
          </cell>
          <cell r="E10" t="str">
            <v>Capital Equipment (5)</v>
          </cell>
          <cell r="F10">
            <v>34</v>
          </cell>
          <cell r="G10">
            <v>0</v>
          </cell>
          <cell r="H10">
            <v>0</v>
          </cell>
          <cell r="I10">
            <v>0</v>
          </cell>
          <cell r="J10">
            <v>0</v>
          </cell>
          <cell r="M10" t="str">
            <v>Automotive (2)</v>
          </cell>
          <cell r="N10">
            <v>494587808.37999988</v>
          </cell>
          <cell r="O10">
            <v>0.1</v>
          </cell>
          <cell r="P10">
            <v>8727074419.3644123</v>
          </cell>
          <cell r="Q10">
            <v>0</v>
          </cell>
          <cell r="R10">
            <v>0</v>
          </cell>
        </row>
        <row r="11">
          <cell r="A11">
            <v>7</v>
          </cell>
          <cell r="B11">
            <v>84069559</v>
          </cell>
          <cell r="C11">
            <v>26792763.16</v>
          </cell>
          <cell r="D11" t="str">
            <v>4L Technologies Inc</v>
          </cell>
          <cell r="E11" t="str">
            <v>Consumer goods: Non-Durable (9)</v>
          </cell>
          <cell r="F11">
            <v>35</v>
          </cell>
          <cell r="G11">
            <v>0</v>
          </cell>
          <cell r="H11">
            <v>0</v>
          </cell>
          <cell r="I11">
            <v>0</v>
          </cell>
          <cell r="J11">
            <v>0</v>
          </cell>
          <cell r="M11" t="str">
            <v>Telecommunications (26)</v>
          </cell>
          <cell r="N11">
            <v>443335393.81</v>
          </cell>
          <cell r="O11">
            <v>0.1</v>
          </cell>
          <cell r="P11">
            <v>8727074419.3644123</v>
          </cell>
          <cell r="Q11">
            <v>0</v>
          </cell>
          <cell r="R11">
            <v>0</v>
          </cell>
        </row>
        <row r="12">
          <cell r="A12">
            <v>8</v>
          </cell>
          <cell r="B12">
            <v>84069558</v>
          </cell>
          <cell r="C12">
            <v>17861.84</v>
          </cell>
          <cell r="D12" t="str">
            <v>4L Technologies Inc</v>
          </cell>
          <cell r="E12" t="str">
            <v>Consumer goods: Non-Durable (9)</v>
          </cell>
          <cell r="F12">
            <v>36</v>
          </cell>
          <cell r="G12">
            <v>0</v>
          </cell>
          <cell r="H12">
            <v>0</v>
          </cell>
          <cell r="I12">
            <v>0</v>
          </cell>
          <cell r="J12">
            <v>0</v>
          </cell>
          <cell r="M12" t="str">
            <v>Consumer goods: Durable (8)</v>
          </cell>
          <cell r="N12">
            <v>417725248.99000001</v>
          </cell>
          <cell r="O12">
            <v>0.1</v>
          </cell>
          <cell r="P12">
            <v>8727074419.3644123</v>
          </cell>
          <cell r="Q12">
            <v>0</v>
          </cell>
          <cell r="R12">
            <v>0</v>
          </cell>
        </row>
        <row r="13">
          <cell r="A13">
            <v>9</v>
          </cell>
          <cell r="B13">
            <v>84069290</v>
          </cell>
          <cell r="C13">
            <v>4356248.95</v>
          </cell>
          <cell r="D13" t="str">
            <v>Aavid Acquisition Inc</v>
          </cell>
          <cell r="E13" t="str">
            <v>High Tech Industries (16)</v>
          </cell>
          <cell r="F13">
            <v>37</v>
          </cell>
          <cell r="G13">
            <v>0</v>
          </cell>
          <cell r="H13">
            <v>0</v>
          </cell>
          <cell r="I13">
            <v>0</v>
          </cell>
          <cell r="J13">
            <v>0</v>
          </cell>
          <cell r="M13" t="str">
            <v>Media: Advertising; Printing &amp; Publishing (18)</v>
          </cell>
          <cell r="N13">
            <v>405519873.4199999</v>
          </cell>
          <cell r="O13">
            <v>0.1</v>
          </cell>
          <cell r="P13">
            <v>8727074419.3644123</v>
          </cell>
          <cell r="Q13">
            <v>0</v>
          </cell>
          <cell r="R13">
            <v>0</v>
          </cell>
        </row>
        <row r="14">
          <cell r="A14">
            <v>10</v>
          </cell>
          <cell r="B14">
            <v>84069480</v>
          </cell>
          <cell r="C14">
            <v>978425.03</v>
          </cell>
          <cell r="D14" t="str">
            <v>Aavid Acquisition Inc</v>
          </cell>
          <cell r="E14" t="str">
            <v>High Tech Industries (16)</v>
          </cell>
          <cell r="F14">
            <v>38</v>
          </cell>
          <cell r="G14">
            <v>0</v>
          </cell>
          <cell r="H14">
            <v>0</v>
          </cell>
          <cell r="I14">
            <v>0</v>
          </cell>
          <cell r="J14">
            <v>0</v>
          </cell>
          <cell r="M14" t="str">
            <v>Media: Broadcasting &amp; Subscription (19)</v>
          </cell>
          <cell r="N14">
            <v>385097222.29000002</v>
          </cell>
          <cell r="O14">
            <v>0.1</v>
          </cell>
          <cell r="P14">
            <v>8727074419.3644123</v>
          </cell>
          <cell r="Q14">
            <v>0</v>
          </cell>
          <cell r="R14">
            <v>0</v>
          </cell>
        </row>
        <row r="15">
          <cell r="A15">
            <v>11</v>
          </cell>
          <cell r="B15">
            <v>84069291</v>
          </cell>
          <cell r="C15">
            <v>5713113.3799999999</v>
          </cell>
          <cell r="D15" t="str">
            <v>Aavid Acquisition Inc</v>
          </cell>
          <cell r="E15" t="str">
            <v>High Tech Industries (16)</v>
          </cell>
          <cell r="F15">
            <v>39</v>
          </cell>
          <cell r="G15">
            <v>0</v>
          </cell>
          <cell r="H15">
            <v>0</v>
          </cell>
          <cell r="I15">
            <v>0</v>
          </cell>
          <cell r="J15">
            <v>0</v>
          </cell>
          <cell r="M15" t="str">
            <v>Beverage; Food &amp; Tobacco (4)</v>
          </cell>
          <cell r="N15">
            <v>362237587.42999995</v>
          </cell>
          <cell r="O15">
            <v>0.1</v>
          </cell>
          <cell r="P15">
            <v>8727074419.3644123</v>
          </cell>
          <cell r="Q15">
            <v>0</v>
          </cell>
          <cell r="R15">
            <v>0</v>
          </cell>
        </row>
        <row r="16">
          <cell r="A16">
            <v>12</v>
          </cell>
          <cell r="B16">
            <v>84069292</v>
          </cell>
          <cell r="C16">
            <v>11883275.83</v>
          </cell>
          <cell r="D16" t="str">
            <v>Aavid Acquisition Inc</v>
          </cell>
          <cell r="E16" t="str">
            <v>High Tech Industries (16)</v>
          </cell>
          <cell r="F16">
            <v>40</v>
          </cell>
          <cell r="G16">
            <v>0</v>
          </cell>
          <cell r="H16">
            <v>0</v>
          </cell>
          <cell r="I16">
            <v>0</v>
          </cell>
          <cell r="J16">
            <v>0</v>
          </cell>
          <cell r="M16" t="str">
            <v>Healthcare &amp; Pharmaceuticals (15)</v>
          </cell>
          <cell r="N16">
            <v>340940590.31000006</v>
          </cell>
          <cell r="O16">
            <v>0.1</v>
          </cell>
          <cell r="P16">
            <v>8727074419.3644123</v>
          </cell>
          <cell r="Q16">
            <v>0</v>
          </cell>
          <cell r="R16">
            <v>0</v>
          </cell>
        </row>
        <row r="17">
          <cell r="A17">
            <v>13</v>
          </cell>
          <cell r="B17">
            <v>84069294</v>
          </cell>
          <cell r="C17">
            <v>2142417.52</v>
          </cell>
          <cell r="D17" t="str">
            <v>Aavid Acquisition Inc</v>
          </cell>
          <cell r="E17" t="str">
            <v>High Tech Industries (16)</v>
          </cell>
          <cell r="F17">
            <v>41</v>
          </cell>
          <cell r="G17">
            <v>0</v>
          </cell>
          <cell r="H17">
            <v>0</v>
          </cell>
          <cell r="I17">
            <v>0</v>
          </cell>
          <cell r="J17">
            <v>0</v>
          </cell>
          <cell r="M17" t="str">
            <v>Containers; Packaging &amp; Glass (10)</v>
          </cell>
          <cell r="N17">
            <v>337939559.39000005</v>
          </cell>
          <cell r="O17">
            <v>0.1</v>
          </cell>
          <cell r="P17">
            <v>8727074419.3644123</v>
          </cell>
          <cell r="Q17">
            <v>0</v>
          </cell>
          <cell r="R17">
            <v>0</v>
          </cell>
        </row>
        <row r="18">
          <cell r="A18">
            <v>14</v>
          </cell>
          <cell r="B18">
            <v>84069481</v>
          </cell>
          <cell r="C18">
            <v>1283180.3700000001</v>
          </cell>
          <cell r="D18" t="str">
            <v>Aavid Acquisition Inc</v>
          </cell>
          <cell r="E18" t="str">
            <v>High Tech Industries (16)</v>
          </cell>
          <cell r="F18">
            <v>42</v>
          </cell>
          <cell r="G18">
            <v>0</v>
          </cell>
          <cell r="H18">
            <v>0</v>
          </cell>
          <cell r="I18">
            <v>0</v>
          </cell>
          <cell r="J18">
            <v>0</v>
          </cell>
          <cell r="M18" t="str">
            <v>Construction &amp; Building (7)</v>
          </cell>
          <cell r="N18">
            <v>313914533.22999996</v>
          </cell>
          <cell r="O18">
            <v>0.1</v>
          </cell>
          <cell r="P18">
            <v>8727074419.3644123</v>
          </cell>
          <cell r="Q18">
            <v>0</v>
          </cell>
          <cell r="R18">
            <v>0</v>
          </cell>
        </row>
        <row r="19">
          <cell r="A19">
            <v>15</v>
          </cell>
          <cell r="B19">
            <v>84069482</v>
          </cell>
          <cell r="C19">
            <v>2669015.16</v>
          </cell>
          <cell r="D19" t="str">
            <v>Aavid Acquisition Inc</v>
          </cell>
          <cell r="E19" t="str">
            <v>High Tech Industries (16)</v>
          </cell>
          <cell r="F19">
            <v>43</v>
          </cell>
          <cell r="G19">
            <v>0</v>
          </cell>
          <cell r="H19">
            <v>0</v>
          </cell>
          <cell r="I19">
            <v>0</v>
          </cell>
          <cell r="J19">
            <v>0</v>
          </cell>
          <cell r="M19" t="str">
            <v>Consumer goods: Non-Durable (9)</v>
          </cell>
          <cell r="N19">
            <v>298804653.25999999</v>
          </cell>
          <cell r="O19">
            <v>0.1</v>
          </cell>
          <cell r="P19">
            <v>8727074419.3644123</v>
          </cell>
          <cell r="Q19">
            <v>0</v>
          </cell>
          <cell r="R19">
            <v>0</v>
          </cell>
        </row>
        <row r="20">
          <cell r="A20">
            <v>16</v>
          </cell>
          <cell r="B20">
            <v>84069483</v>
          </cell>
          <cell r="C20">
            <v>81602.25</v>
          </cell>
          <cell r="D20" t="str">
            <v>Aavid Acquisition Inc</v>
          </cell>
          <cell r="E20" t="str">
            <v>High Tech Industries (16)</v>
          </cell>
          <cell r="F20">
            <v>44</v>
          </cell>
          <cell r="G20">
            <v>0</v>
          </cell>
          <cell r="H20">
            <v>0</v>
          </cell>
          <cell r="I20">
            <v>0</v>
          </cell>
          <cell r="J20">
            <v>0</v>
          </cell>
          <cell r="M20" t="str">
            <v>Wholesale (32)</v>
          </cell>
          <cell r="N20">
            <v>226853399.82999998</v>
          </cell>
          <cell r="O20">
            <v>0.1</v>
          </cell>
          <cell r="P20">
            <v>8727074419.3644123</v>
          </cell>
          <cell r="Q20">
            <v>0</v>
          </cell>
          <cell r="R20">
            <v>0</v>
          </cell>
        </row>
        <row r="21">
          <cell r="A21">
            <v>17</v>
          </cell>
          <cell r="B21">
            <v>84069484</v>
          </cell>
          <cell r="C21">
            <v>481192.64</v>
          </cell>
          <cell r="D21" t="str">
            <v>Aavid Acquisition Inc</v>
          </cell>
          <cell r="E21" t="str">
            <v>High Tech Industries (16)</v>
          </cell>
          <cell r="F21">
            <v>45</v>
          </cell>
          <cell r="G21">
            <v>0</v>
          </cell>
          <cell r="H21">
            <v>0</v>
          </cell>
          <cell r="I21">
            <v>0</v>
          </cell>
          <cell r="J21">
            <v>0</v>
          </cell>
          <cell r="M21" t="str">
            <v>Services: Consumer (24)</v>
          </cell>
          <cell r="N21">
            <v>210426893.37000003</v>
          </cell>
          <cell r="O21">
            <v>0.1</v>
          </cell>
          <cell r="P21">
            <v>8727074419.3644123</v>
          </cell>
          <cell r="Q21">
            <v>0</v>
          </cell>
          <cell r="R21">
            <v>0</v>
          </cell>
        </row>
        <row r="22">
          <cell r="A22">
            <v>18</v>
          </cell>
          <cell r="B22">
            <v>84069827</v>
          </cell>
          <cell r="C22">
            <v>469560.05</v>
          </cell>
          <cell r="D22" t="str">
            <v>Aavid Acquisition Inc</v>
          </cell>
          <cell r="E22" t="str">
            <v>High Tech Industries (16)</v>
          </cell>
          <cell r="F22">
            <v>46</v>
          </cell>
          <cell r="G22">
            <v>0</v>
          </cell>
          <cell r="H22">
            <v>0</v>
          </cell>
          <cell r="I22">
            <v>0</v>
          </cell>
          <cell r="J22">
            <v>0</v>
          </cell>
          <cell r="M22" t="str">
            <v>Energy: Oil &amp; Gas (12)</v>
          </cell>
          <cell r="N22">
            <v>135490976.25999999</v>
          </cell>
          <cell r="O22">
            <v>0.1</v>
          </cell>
          <cell r="P22">
            <v>8727074419.3644123</v>
          </cell>
          <cell r="Q22">
            <v>0</v>
          </cell>
          <cell r="R22">
            <v>0</v>
          </cell>
        </row>
        <row r="23">
          <cell r="A23">
            <v>19</v>
          </cell>
          <cell r="B23">
            <v>84069293</v>
          </cell>
          <cell r="C23">
            <v>363318.3</v>
          </cell>
          <cell r="D23" t="str">
            <v>Aavid Acquisition Inc</v>
          </cell>
          <cell r="E23" t="str">
            <v>High Tech Industries (16)</v>
          </cell>
          <cell r="F23">
            <v>47</v>
          </cell>
          <cell r="G23">
            <v>0</v>
          </cell>
          <cell r="H23">
            <v>0</v>
          </cell>
          <cell r="I23">
            <v>0</v>
          </cell>
          <cell r="J23">
            <v>0</v>
          </cell>
          <cell r="M23" t="str">
            <v>Media: Diversified &amp; Production (20)</v>
          </cell>
          <cell r="N23">
            <v>112289642.44</v>
          </cell>
          <cell r="O23">
            <v>0.1</v>
          </cell>
          <cell r="P23">
            <v>8727074419.3644123</v>
          </cell>
          <cell r="Q23">
            <v>0</v>
          </cell>
          <cell r="R23">
            <v>0</v>
          </cell>
        </row>
        <row r="24">
          <cell r="A24">
            <v>20</v>
          </cell>
          <cell r="B24">
            <v>84069824</v>
          </cell>
          <cell r="C24">
            <v>1252160.1299999999</v>
          </cell>
          <cell r="D24" t="str">
            <v>Aavid Acquisition Inc</v>
          </cell>
          <cell r="E24" t="str">
            <v>High Tech Industries (16)</v>
          </cell>
          <cell r="F24">
            <v>48</v>
          </cell>
          <cell r="G24">
            <v>0</v>
          </cell>
          <cell r="H24">
            <v>0</v>
          </cell>
          <cell r="I24">
            <v>0</v>
          </cell>
          <cell r="J24">
            <v>0</v>
          </cell>
          <cell r="M24" t="str">
            <v>Transportation: Cargo (27)</v>
          </cell>
          <cell r="N24">
            <v>108889146.86</v>
          </cell>
          <cell r="O24">
            <v>0.1</v>
          </cell>
          <cell r="P24">
            <v>8727074419.3644123</v>
          </cell>
          <cell r="Q24">
            <v>0</v>
          </cell>
          <cell r="R24">
            <v>0</v>
          </cell>
        </row>
        <row r="25">
          <cell r="A25">
            <v>21</v>
          </cell>
          <cell r="B25">
            <v>84069825</v>
          </cell>
          <cell r="C25">
            <v>2604493.0699999998</v>
          </cell>
          <cell r="D25" t="str">
            <v>Aavid Acquisition Inc</v>
          </cell>
          <cell r="E25" t="str">
            <v>High Tech Industries (16)</v>
          </cell>
          <cell r="F25">
            <v>49</v>
          </cell>
          <cell r="G25">
            <v>0</v>
          </cell>
          <cell r="H25">
            <v>0</v>
          </cell>
          <cell r="I25">
            <v>0</v>
          </cell>
          <cell r="J25">
            <v>0</v>
          </cell>
          <cell r="M25" t="str">
            <v>Banking; Finance; Insurance &amp; Real Estate (3)</v>
          </cell>
          <cell r="N25">
            <v>87470752.330000013</v>
          </cell>
          <cell r="O25">
            <v>0.1</v>
          </cell>
          <cell r="P25">
            <v>8727074419.3644123</v>
          </cell>
          <cell r="Q25">
            <v>0</v>
          </cell>
          <cell r="R25">
            <v>0</v>
          </cell>
        </row>
        <row r="26">
          <cell r="A26">
            <v>22</v>
          </cell>
          <cell r="B26">
            <v>84069826</v>
          </cell>
          <cell r="C26">
            <v>79629.56</v>
          </cell>
          <cell r="D26" t="str">
            <v>Aavid Acquisition Inc</v>
          </cell>
          <cell r="E26" t="str">
            <v>High Tech Industries (16)</v>
          </cell>
          <cell r="F26">
            <v>50</v>
          </cell>
          <cell r="G26">
            <v>0</v>
          </cell>
          <cell r="H26">
            <v>0</v>
          </cell>
          <cell r="I26">
            <v>0</v>
          </cell>
          <cell r="J26">
            <v>0</v>
          </cell>
          <cell r="M26" t="str">
            <v>Utilities: Electric (29)</v>
          </cell>
          <cell r="N26">
            <v>71807286.579999998</v>
          </cell>
          <cell r="O26">
            <v>0.1</v>
          </cell>
          <cell r="P26">
            <v>8727074419.3644123</v>
          </cell>
          <cell r="Q26">
            <v>0</v>
          </cell>
          <cell r="R26">
            <v>0</v>
          </cell>
        </row>
        <row r="27">
          <cell r="A27">
            <v>23</v>
          </cell>
          <cell r="B27">
            <v>84069823</v>
          </cell>
          <cell r="C27">
            <v>954772.1</v>
          </cell>
          <cell r="D27" t="str">
            <v>Aavid Acquisition Inc</v>
          </cell>
          <cell r="E27" t="str">
            <v>High Tech Industries (16)</v>
          </cell>
          <cell r="F27">
            <v>51</v>
          </cell>
          <cell r="G27">
            <v>0</v>
          </cell>
          <cell r="H27">
            <v>0</v>
          </cell>
          <cell r="I27">
            <v>0</v>
          </cell>
          <cell r="J27">
            <v>0</v>
          </cell>
          <cell r="M27" t="str">
            <v>Aerospace &amp; Defense (1)</v>
          </cell>
          <cell r="N27">
            <v>61439185.289999999</v>
          </cell>
          <cell r="O27">
            <v>0.1</v>
          </cell>
          <cell r="P27">
            <v>8727074419.3644123</v>
          </cell>
          <cell r="Q27">
            <v>0</v>
          </cell>
          <cell r="R27">
            <v>0</v>
          </cell>
        </row>
        <row r="28">
          <cell r="A28">
            <v>24</v>
          </cell>
          <cell r="B28">
            <v>84069295</v>
          </cell>
          <cell r="C28">
            <v>62443.3</v>
          </cell>
          <cell r="D28" t="str">
            <v>ABP Corporation</v>
          </cell>
          <cell r="E28" t="str">
            <v>Hotel; Gaming &amp; Leisure (17)</v>
          </cell>
          <cell r="F28">
            <v>52</v>
          </cell>
          <cell r="G28">
            <v>0</v>
          </cell>
          <cell r="H28">
            <v>0</v>
          </cell>
          <cell r="I28">
            <v>0</v>
          </cell>
          <cell r="J28">
            <v>0</v>
          </cell>
          <cell r="M28" t="str">
            <v>Retail (22)</v>
          </cell>
          <cell r="N28">
            <v>45334749.219999999</v>
          </cell>
          <cell r="O28">
            <v>0.1</v>
          </cell>
          <cell r="P28">
            <v>8727074419.3644123</v>
          </cell>
          <cell r="Q28">
            <v>0</v>
          </cell>
          <cell r="R28">
            <v>0</v>
          </cell>
        </row>
        <row r="29">
          <cell r="A29">
            <v>25</v>
          </cell>
          <cell r="B29">
            <v>84069296</v>
          </cell>
          <cell r="C29">
            <v>23790896.899999999</v>
          </cell>
          <cell r="D29" t="str">
            <v>ABP Corporation</v>
          </cell>
          <cell r="E29" t="str">
            <v>Hotel; Gaming &amp; Leisure (17)</v>
          </cell>
          <cell r="F29">
            <v>53</v>
          </cell>
          <cell r="G29">
            <v>0</v>
          </cell>
          <cell r="H29">
            <v>0</v>
          </cell>
          <cell r="I29">
            <v>0</v>
          </cell>
          <cell r="J29">
            <v>0</v>
          </cell>
          <cell r="M29" t="str">
            <v>Environmental Industries (13)</v>
          </cell>
          <cell r="N29">
            <v>32655310.850000001</v>
          </cell>
          <cell r="O29">
            <v>0.1</v>
          </cell>
          <cell r="P29">
            <v>8727074419.3644123</v>
          </cell>
          <cell r="Q29">
            <v>0</v>
          </cell>
          <cell r="R29">
            <v>0</v>
          </cell>
        </row>
        <row r="30">
          <cell r="A30">
            <v>26</v>
          </cell>
          <cell r="B30">
            <v>84069469</v>
          </cell>
          <cell r="C30">
            <v>5884217.8700000001</v>
          </cell>
          <cell r="D30" t="str">
            <v>Accenthealth LLC</v>
          </cell>
          <cell r="E30" t="str">
            <v>Media: Advertising; Printing &amp; Publishing (18)</v>
          </cell>
          <cell r="F30">
            <v>54</v>
          </cell>
          <cell r="G30">
            <v>0</v>
          </cell>
          <cell r="H30">
            <v>0</v>
          </cell>
          <cell r="I30">
            <v>0</v>
          </cell>
          <cell r="J30">
            <v>0</v>
          </cell>
          <cell r="M30" t="str">
            <v>Energy: Electricity (11)</v>
          </cell>
          <cell r="N30">
            <v>26295236.859999999</v>
          </cell>
          <cell r="O30">
            <v>0.1</v>
          </cell>
          <cell r="P30">
            <v>8727074419.3644123</v>
          </cell>
          <cell r="Q30">
            <v>0</v>
          </cell>
          <cell r="R30">
            <v>0</v>
          </cell>
        </row>
        <row r="31">
          <cell r="A31">
            <v>27</v>
          </cell>
          <cell r="B31">
            <v>84069470</v>
          </cell>
          <cell r="C31">
            <v>2698264.48</v>
          </cell>
          <cell r="D31" t="str">
            <v>Accenthealth LLC</v>
          </cell>
          <cell r="E31" t="str">
            <v>Media: Advertising; Printing &amp; Publishing (18)</v>
          </cell>
          <cell r="F31">
            <v>55</v>
          </cell>
          <cell r="G31">
            <v>0</v>
          </cell>
          <cell r="H31">
            <v>0</v>
          </cell>
          <cell r="I31">
            <v>0</v>
          </cell>
          <cell r="J31">
            <v>0</v>
          </cell>
          <cell r="M31" t="str">
            <v>Transportation: Consumer (28)</v>
          </cell>
          <cell r="N31">
            <v>9126382.1699999999</v>
          </cell>
          <cell r="O31">
            <v>0.1</v>
          </cell>
          <cell r="P31">
            <v>8727074419.3644123</v>
          </cell>
          <cell r="Q31">
            <v>0</v>
          </cell>
          <cell r="R31">
            <v>0</v>
          </cell>
        </row>
        <row r="32">
          <cell r="A32">
            <v>28</v>
          </cell>
          <cell r="B32">
            <v>84069601</v>
          </cell>
          <cell r="C32">
            <v>9339143.4399999995</v>
          </cell>
          <cell r="D32" t="str">
            <v>Accenthealth LLC</v>
          </cell>
          <cell r="E32" t="str">
            <v>Media: Advertising; Printing &amp; Publishing (18)</v>
          </cell>
          <cell r="F32">
            <v>56</v>
          </cell>
          <cell r="G32">
            <v>0</v>
          </cell>
          <cell r="H32">
            <v>0</v>
          </cell>
          <cell r="I32">
            <v>0</v>
          </cell>
          <cell r="J32">
            <v>0</v>
          </cell>
          <cell r="M32" t="str">
            <v>Forest Products &amp; Paper (14)</v>
          </cell>
          <cell r="N32">
            <v>9055847.8699999992</v>
          </cell>
          <cell r="O32">
            <v>0.1</v>
          </cell>
          <cell r="P32">
            <v>8727074419.3644123</v>
          </cell>
          <cell r="Q32">
            <v>0</v>
          </cell>
          <cell r="R32">
            <v>0</v>
          </cell>
        </row>
        <row r="33">
          <cell r="A33">
            <v>29</v>
          </cell>
          <cell r="B33">
            <v>84070123</v>
          </cell>
          <cell r="C33">
            <v>4511718.76</v>
          </cell>
          <cell r="D33" t="str">
            <v>Achieve3000 INC</v>
          </cell>
          <cell r="E33" t="str">
            <v>High Tech Industries (16)</v>
          </cell>
          <cell r="F33">
            <v>57</v>
          </cell>
          <cell r="G33">
            <v>0</v>
          </cell>
          <cell r="H33">
            <v>0</v>
          </cell>
          <cell r="I33">
            <v>0</v>
          </cell>
          <cell r="J33">
            <v>0</v>
          </cell>
          <cell r="M33">
            <v>0</v>
          </cell>
          <cell r="N33">
            <v>0</v>
          </cell>
          <cell r="O33">
            <v>0.1</v>
          </cell>
          <cell r="P33">
            <v>8727074419.3644123</v>
          </cell>
          <cell r="Q33">
            <v>0</v>
          </cell>
          <cell r="R33">
            <v>0</v>
          </cell>
        </row>
        <row r="34">
          <cell r="A34">
            <v>30</v>
          </cell>
          <cell r="B34">
            <v>84070124</v>
          </cell>
          <cell r="C34">
            <v>31582031.239999998</v>
          </cell>
          <cell r="D34" t="str">
            <v>Achieve3000 INC</v>
          </cell>
          <cell r="E34" t="str">
            <v>High Tech Industries (16)</v>
          </cell>
          <cell r="F34">
            <v>58</v>
          </cell>
          <cell r="G34">
            <v>0</v>
          </cell>
          <cell r="H34">
            <v>0</v>
          </cell>
          <cell r="I34">
            <v>0</v>
          </cell>
          <cell r="J34">
            <v>0</v>
          </cell>
          <cell r="M34">
            <v>0</v>
          </cell>
          <cell r="N34">
            <v>0</v>
          </cell>
          <cell r="O34">
            <v>0.1</v>
          </cell>
          <cell r="P34">
            <v>8727074419.3644123</v>
          </cell>
          <cell r="Q34">
            <v>0</v>
          </cell>
          <cell r="R34">
            <v>0</v>
          </cell>
        </row>
        <row r="35">
          <cell r="A35">
            <v>31</v>
          </cell>
          <cell r="B35">
            <v>84069305</v>
          </cell>
          <cell r="C35">
            <v>12000000</v>
          </cell>
          <cell r="D35" t="str">
            <v>ACP Datacenter LP Inc</v>
          </cell>
          <cell r="E35" t="str">
            <v>Telecommunications (26)</v>
          </cell>
          <cell r="F35">
            <v>59</v>
          </cell>
          <cell r="G35">
            <v>0</v>
          </cell>
          <cell r="H35">
            <v>0</v>
          </cell>
          <cell r="I35">
            <v>0</v>
          </cell>
          <cell r="J35">
            <v>0</v>
          </cell>
          <cell r="M35">
            <v>0</v>
          </cell>
          <cell r="N35">
            <v>0</v>
          </cell>
          <cell r="O35">
            <v>0.1</v>
          </cell>
          <cell r="P35">
            <v>8727074419.3644123</v>
          </cell>
          <cell r="Q35">
            <v>0</v>
          </cell>
          <cell r="R35">
            <v>0</v>
          </cell>
        </row>
        <row r="36">
          <cell r="A36">
            <v>32</v>
          </cell>
          <cell r="B36">
            <v>84070116</v>
          </cell>
          <cell r="C36">
            <v>33777777.770000003</v>
          </cell>
          <cell r="D36" t="str">
            <v>Actagro LLC</v>
          </cell>
          <cell r="E36" t="str">
            <v>Chemicals; Plastics &amp; Rubber (6)</v>
          </cell>
          <cell r="F36">
            <v>60</v>
          </cell>
          <cell r="G36">
            <v>0</v>
          </cell>
          <cell r="H36">
            <v>0</v>
          </cell>
          <cell r="I36">
            <v>0</v>
          </cell>
          <cell r="J36">
            <v>0</v>
          </cell>
          <cell r="M36">
            <v>0</v>
          </cell>
          <cell r="N36">
            <v>0</v>
          </cell>
          <cell r="O36">
            <v>0.1</v>
          </cell>
          <cell r="P36">
            <v>8727074419.3644123</v>
          </cell>
          <cell r="Q36">
            <v>0</v>
          </cell>
          <cell r="R36">
            <v>0</v>
          </cell>
        </row>
        <row r="37">
          <cell r="A37">
            <v>33</v>
          </cell>
          <cell r="B37">
            <v>84070115</v>
          </cell>
          <cell r="C37">
            <v>888888.89</v>
          </cell>
          <cell r="D37" t="str">
            <v>Actagro LLC</v>
          </cell>
          <cell r="E37" t="str">
            <v>Chemicals; Plastics &amp; Rubber (6)</v>
          </cell>
          <cell r="F37">
            <v>61</v>
          </cell>
          <cell r="G37">
            <v>0</v>
          </cell>
          <cell r="H37">
            <v>0</v>
          </cell>
          <cell r="I37">
            <v>0</v>
          </cell>
          <cell r="J37">
            <v>0</v>
          </cell>
          <cell r="M37">
            <v>0</v>
          </cell>
          <cell r="N37">
            <v>0</v>
          </cell>
          <cell r="O37">
            <v>0.1</v>
          </cell>
          <cell r="P37">
            <v>8727074419.3644123</v>
          </cell>
          <cell r="Q37">
            <v>0</v>
          </cell>
          <cell r="R37">
            <v>0</v>
          </cell>
        </row>
        <row r="38">
          <cell r="A38">
            <v>34</v>
          </cell>
          <cell r="B38">
            <v>84069311</v>
          </cell>
          <cell r="C38">
            <v>17607042.77</v>
          </cell>
          <cell r="D38" t="str">
            <v>Activision Blizzard Inc</v>
          </cell>
          <cell r="E38" t="str">
            <v>Media: Diversified &amp; Production (20)</v>
          </cell>
          <cell r="F38">
            <v>62</v>
          </cell>
          <cell r="G38">
            <v>0</v>
          </cell>
          <cell r="H38">
            <v>0</v>
          </cell>
          <cell r="I38">
            <v>0</v>
          </cell>
          <cell r="J38">
            <v>0</v>
          </cell>
          <cell r="M38">
            <v>0</v>
          </cell>
          <cell r="N38">
            <v>0</v>
          </cell>
          <cell r="O38">
            <v>0.1</v>
          </cell>
          <cell r="P38">
            <v>8727074419.3644123</v>
          </cell>
          <cell r="Q38">
            <v>0</v>
          </cell>
          <cell r="R38">
            <v>0</v>
          </cell>
        </row>
        <row r="39">
          <cell r="A39">
            <v>35</v>
          </cell>
          <cell r="B39">
            <v>84070291</v>
          </cell>
          <cell r="C39">
            <v>28418972.329999998</v>
          </cell>
          <cell r="D39" t="str">
            <v>Aff Inc</v>
          </cell>
          <cell r="E39" t="str">
            <v>Transportation: Cargo (27)</v>
          </cell>
          <cell r="F39">
            <v>63</v>
          </cell>
          <cell r="G39">
            <v>0</v>
          </cell>
          <cell r="H39">
            <v>0</v>
          </cell>
          <cell r="I39">
            <v>0</v>
          </cell>
          <cell r="J39">
            <v>0</v>
          </cell>
          <cell r="M39">
            <v>0</v>
          </cell>
          <cell r="N39">
            <v>0</v>
          </cell>
          <cell r="O39">
            <v>0.1</v>
          </cell>
          <cell r="P39">
            <v>8727074419.3644123</v>
          </cell>
          <cell r="Q39">
            <v>0</v>
          </cell>
          <cell r="R39">
            <v>0</v>
          </cell>
        </row>
        <row r="40">
          <cell r="A40">
            <v>36</v>
          </cell>
          <cell r="B40">
            <v>84070125</v>
          </cell>
          <cell r="C40">
            <v>3090897.88</v>
          </cell>
          <cell r="D40" t="str">
            <v>Agilex Flavors and Fragrances Inc</v>
          </cell>
          <cell r="E40" t="str">
            <v>Chemicals; Plastics &amp; Rubber (6)</v>
          </cell>
          <cell r="F40">
            <v>64</v>
          </cell>
          <cell r="G40">
            <v>0</v>
          </cell>
          <cell r="H40">
            <v>0</v>
          </cell>
          <cell r="I40">
            <v>0</v>
          </cell>
          <cell r="J40">
            <v>0</v>
          </cell>
          <cell r="M40">
            <v>0</v>
          </cell>
          <cell r="N40">
            <v>0</v>
          </cell>
          <cell r="O40">
            <v>0.1</v>
          </cell>
          <cell r="P40">
            <v>8727074419.3644123</v>
          </cell>
          <cell r="Q40">
            <v>0</v>
          </cell>
          <cell r="R40">
            <v>0</v>
          </cell>
        </row>
        <row r="41">
          <cell r="A41">
            <v>37</v>
          </cell>
          <cell r="B41">
            <v>84070126</v>
          </cell>
          <cell r="C41">
            <v>25163849.309999999</v>
          </cell>
          <cell r="D41" t="str">
            <v>Agilex Flavors and Fragrances Inc</v>
          </cell>
          <cell r="E41" t="str">
            <v>Chemicals; Plastics &amp; Rubber (6)</v>
          </cell>
          <cell r="F41">
            <v>65</v>
          </cell>
          <cell r="G41">
            <v>0</v>
          </cell>
          <cell r="H41">
            <v>0</v>
          </cell>
          <cell r="I41">
            <v>0</v>
          </cell>
          <cell r="J41">
            <v>0</v>
          </cell>
          <cell r="M41">
            <v>0</v>
          </cell>
          <cell r="N41">
            <v>0</v>
          </cell>
          <cell r="O41">
            <v>0.1</v>
          </cell>
          <cell r="P41">
            <v>8727074419.3644123</v>
          </cell>
          <cell r="Q41">
            <v>0</v>
          </cell>
          <cell r="R41">
            <v>0</v>
          </cell>
        </row>
        <row r="42">
          <cell r="A42">
            <v>38</v>
          </cell>
          <cell r="B42">
            <v>84069326</v>
          </cell>
          <cell r="C42">
            <v>17317028.98</v>
          </cell>
          <cell r="D42" t="str">
            <v>AgKnowledge Holdings Company Inc</v>
          </cell>
          <cell r="E42" t="str">
            <v>Services: Business (23)</v>
          </cell>
          <cell r="F42">
            <v>66</v>
          </cell>
          <cell r="G42">
            <v>0</v>
          </cell>
          <cell r="H42">
            <v>0</v>
          </cell>
          <cell r="I42">
            <v>0</v>
          </cell>
          <cell r="J42">
            <v>0</v>
          </cell>
          <cell r="M42">
            <v>0</v>
          </cell>
          <cell r="N42">
            <v>0</v>
          </cell>
          <cell r="O42">
            <v>0.1</v>
          </cell>
          <cell r="P42">
            <v>8727074419.3644123</v>
          </cell>
          <cell r="Q42">
            <v>0</v>
          </cell>
          <cell r="R42">
            <v>0</v>
          </cell>
        </row>
        <row r="43">
          <cell r="A43">
            <v>39</v>
          </cell>
          <cell r="B43">
            <v>84070059</v>
          </cell>
          <cell r="C43">
            <v>3924375</v>
          </cell>
          <cell r="D43" t="str">
            <v>Airxcel Inc</v>
          </cell>
          <cell r="E43" t="str">
            <v>Automotive (2)</v>
          </cell>
          <cell r="F43">
            <v>67</v>
          </cell>
          <cell r="G43">
            <v>0</v>
          </cell>
          <cell r="H43">
            <v>0</v>
          </cell>
          <cell r="I43">
            <v>0</v>
          </cell>
          <cell r="J43">
            <v>0</v>
          </cell>
          <cell r="M43">
            <v>0</v>
          </cell>
          <cell r="N43">
            <v>0</v>
          </cell>
          <cell r="O43">
            <v>0.1</v>
          </cell>
          <cell r="P43">
            <v>8727074419.3644123</v>
          </cell>
          <cell r="Q43">
            <v>0</v>
          </cell>
          <cell r="R43">
            <v>0</v>
          </cell>
        </row>
        <row r="44">
          <cell r="A44">
            <v>40</v>
          </cell>
          <cell r="B44">
            <v>84070060</v>
          </cell>
          <cell r="C44">
            <v>5362500</v>
          </cell>
          <cell r="D44" t="str">
            <v>Airxcel Inc</v>
          </cell>
          <cell r="E44" t="str">
            <v>Automotive (2)</v>
          </cell>
          <cell r="F44">
            <v>68</v>
          </cell>
          <cell r="G44">
            <v>0</v>
          </cell>
          <cell r="H44">
            <v>0</v>
          </cell>
          <cell r="I44">
            <v>0</v>
          </cell>
          <cell r="J44">
            <v>0</v>
          </cell>
          <cell r="M44">
            <v>0</v>
          </cell>
          <cell r="N44">
            <v>0</v>
          </cell>
          <cell r="O44">
            <v>0.1</v>
          </cell>
          <cell r="P44">
            <v>8727074419.3644123</v>
          </cell>
          <cell r="Q44">
            <v>0</v>
          </cell>
          <cell r="R44">
            <v>0</v>
          </cell>
        </row>
        <row r="45">
          <cell r="A45">
            <v>41</v>
          </cell>
          <cell r="B45">
            <v>84070061</v>
          </cell>
          <cell r="C45">
            <v>5850000</v>
          </cell>
          <cell r="D45" t="str">
            <v>Airxcel Inc</v>
          </cell>
          <cell r="E45" t="str">
            <v>Automotive (2)</v>
          </cell>
          <cell r="F45">
            <v>69</v>
          </cell>
          <cell r="G45">
            <v>0</v>
          </cell>
          <cell r="H45">
            <v>0</v>
          </cell>
          <cell r="I45">
            <v>0</v>
          </cell>
          <cell r="J45">
            <v>0</v>
          </cell>
          <cell r="M45">
            <v>0</v>
          </cell>
          <cell r="N45">
            <v>0</v>
          </cell>
          <cell r="O45">
            <v>0.1</v>
          </cell>
          <cell r="P45">
            <v>8727074419.3644123</v>
          </cell>
          <cell r="Q45">
            <v>0</v>
          </cell>
          <cell r="R45">
            <v>0</v>
          </cell>
        </row>
        <row r="46">
          <cell r="A46">
            <v>42</v>
          </cell>
          <cell r="B46">
            <v>84070062</v>
          </cell>
          <cell r="C46">
            <v>15942773.42</v>
          </cell>
          <cell r="D46" t="str">
            <v>Airxcel Inc</v>
          </cell>
          <cell r="E46" t="str">
            <v>Automotive (2)</v>
          </cell>
          <cell r="F46">
            <v>70</v>
          </cell>
          <cell r="G46">
            <v>0</v>
          </cell>
          <cell r="H46">
            <v>0</v>
          </cell>
          <cell r="I46">
            <v>0</v>
          </cell>
          <cell r="J46">
            <v>0</v>
          </cell>
          <cell r="M46">
            <v>0</v>
          </cell>
          <cell r="N46">
            <v>0</v>
          </cell>
          <cell r="O46">
            <v>0.1</v>
          </cell>
          <cell r="P46">
            <v>8727074419.3644123</v>
          </cell>
          <cell r="Q46">
            <v>0</v>
          </cell>
          <cell r="R46">
            <v>0</v>
          </cell>
        </row>
        <row r="47">
          <cell r="A47">
            <v>43</v>
          </cell>
          <cell r="B47">
            <v>84070063</v>
          </cell>
          <cell r="C47">
            <v>3900000</v>
          </cell>
          <cell r="D47" t="str">
            <v>Airxcel Inc</v>
          </cell>
          <cell r="E47" t="str">
            <v>Automotive (2)</v>
          </cell>
          <cell r="F47">
            <v>71</v>
          </cell>
          <cell r="G47">
            <v>0</v>
          </cell>
          <cell r="H47">
            <v>0</v>
          </cell>
          <cell r="I47">
            <v>0</v>
          </cell>
          <cell r="J47">
            <v>0</v>
          </cell>
          <cell r="M47">
            <v>0</v>
          </cell>
          <cell r="N47">
            <v>0</v>
          </cell>
          <cell r="O47">
            <v>0.1</v>
          </cell>
          <cell r="P47">
            <v>8727074419.3644123</v>
          </cell>
          <cell r="Q47">
            <v>0</v>
          </cell>
          <cell r="R47">
            <v>0</v>
          </cell>
        </row>
        <row r="48">
          <cell r="A48">
            <v>44</v>
          </cell>
          <cell r="B48">
            <v>84070064</v>
          </cell>
          <cell r="C48">
            <v>245979.07</v>
          </cell>
          <cell r="D48" t="str">
            <v>Airxcel Inc</v>
          </cell>
          <cell r="E48" t="str">
            <v>Automotive (2)</v>
          </cell>
          <cell r="F48">
            <v>72</v>
          </cell>
          <cell r="G48">
            <v>0</v>
          </cell>
          <cell r="H48">
            <v>0</v>
          </cell>
          <cell r="I48">
            <v>0</v>
          </cell>
          <cell r="J48">
            <v>0</v>
          </cell>
          <cell r="M48">
            <v>0</v>
          </cell>
          <cell r="N48">
            <v>0</v>
          </cell>
          <cell r="O48">
            <v>0.1</v>
          </cell>
          <cell r="P48">
            <v>8727074419.3644123</v>
          </cell>
          <cell r="Q48">
            <v>0</v>
          </cell>
          <cell r="R48">
            <v>0</v>
          </cell>
        </row>
        <row r="49">
          <cell r="A49">
            <v>45</v>
          </cell>
          <cell r="B49">
            <v>84070311</v>
          </cell>
          <cell r="C49">
            <v>8835937.5</v>
          </cell>
          <cell r="D49" t="str">
            <v>Airxcel Inc</v>
          </cell>
          <cell r="E49" t="str">
            <v>Automotive (2)</v>
          </cell>
          <cell r="F49">
            <v>73</v>
          </cell>
          <cell r="G49">
            <v>0</v>
          </cell>
          <cell r="H49">
            <v>0</v>
          </cell>
          <cell r="I49">
            <v>0</v>
          </cell>
          <cell r="J49">
            <v>0</v>
          </cell>
          <cell r="M49">
            <v>0</v>
          </cell>
          <cell r="N49">
            <v>0</v>
          </cell>
          <cell r="O49">
            <v>0.1</v>
          </cell>
          <cell r="P49">
            <v>8727074419.3644123</v>
          </cell>
          <cell r="Q49">
            <v>0</v>
          </cell>
          <cell r="R49">
            <v>0</v>
          </cell>
        </row>
        <row r="50">
          <cell r="A50">
            <v>46</v>
          </cell>
          <cell r="B50">
            <v>84070269</v>
          </cell>
          <cell r="C50">
            <v>856367.86</v>
          </cell>
          <cell r="D50" t="str">
            <v>Airxcel Inc</v>
          </cell>
          <cell r="E50" t="str">
            <v>Automotive (2)</v>
          </cell>
          <cell r="F50">
            <v>74</v>
          </cell>
          <cell r="G50">
            <v>0</v>
          </cell>
          <cell r="H50">
            <v>0</v>
          </cell>
          <cell r="I50">
            <v>0</v>
          </cell>
          <cell r="J50">
            <v>0</v>
          </cell>
          <cell r="M50">
            <v>0</v>
          </cell>
          <cell r="N50">
            <v>0</v>
          </cell>
          <cell r="O50">
            <v>0.1</v>
          </cell>
          <cell r="P50">
            <v>8727074419.3644123</v>
          </cell>
          <cell r="Q50">
            <v>0</v>
          </cell>
          <cell r="R50">
            <v>0</v>
          </cell>
        </row>
        <row r="51">
          <cell r="A51">
            <v>47</v>
          </cell>
          <cell r="B51">
            <v>84069340</v>
          </cell>
          <cell r="C51">
            <v>7240254.5899999999</v>
          </cell>
          <cell r="D51" t="str">
            <v>Allison Transmission, Inc</v>
          </cell>
          <cell r="E51" t="str">
            <v>Automotive (2)</v>
          </cell>
          <cell r="F51">
            <v>75</v>
          </cell>
          <cell r="G51">
            <v>0</v>
          </cell>
          <cell r="H51">
            <v>0</v>
          </cell>
          <cell r="I51">
            <v>0</v>
          </cell>
          <cell r="J51">
            <v>0</v>
          </cell>
          <cell r="M51">
            <v>0</v>
          </cell>
          <cell r="N51">
            <v>0</v>
          </cell>
          <cell r="O51">
            <v>0.1</v>
          </cell>
          <cell r="P51">
            <v>8727074419.3644123</v>
          </cell>
          <cell r="Q51">
            <v>0</v>
          </cell>
          <cell r="R51">
            <v>0</v>
          </cell>
        </row>
        <row r="52">
          <cell r="A52">
            <v>48</v>
          </cell>
          <cell r="B52">
            <v>84069502</v>
          </cell>
          <cell r="C52">
            <v>9814452.5299999993</v>
          </cell>
          <cell r="D52" t="str">
            <v>Alpha Packaging Holdings Inc</v>
          </cell>
          <cell r="E52" t="str">
            <v>Containers; Packaging &amp; Glass (10)</v>
          </cell>
          <cell r="F52">
            <v>76</v>
          </cell>
          <cell r="G52">
            <v>0</v>
          </cell>
          <cell r="H52">
            <v>0</v>
          </cell>
          <cell r="I52">
            <v>0</v>
          </cell>
          <cell r="J52">
            <v>0</v>
          </cell>
          <cell r="M52">
            <v>0</v>
          </cell>
          <cell r="N52">
            <v>0</v>
          </cell>
          <cell r="O52">
            <v>0.1</v>
          </cell>
          <cell r="P52">
            <v>8727074419.3644123</v>
          </cell>
          <cell r="Q52">
            <v>0</v>
          </cell>
          <cell r="R52">
            <v>0</v>
          </cell>
        </row>
        <row r="53">
          <cell r="A53">
            <v>49</v>
          </cell>
          <cell r="B53">
            <v>84069341</v>
          </cell>
          <cell r="C53">
            <v>17066637.77</v>
          </cell>
          <cell r="D53" t="str">
            <v>Alpha Packaging Holdings Inc</v>
          </cell>
          <cell r="E53" t="str">
            <v>Containers; Packaging &amp; Glass (10)</v>
          </cell>
          <cell r="F53">
            <v>77</v>
          </cell>
          <cell r="G53">
            <v>0</v>
          </cell>
          <cell r="H53">
            <v>0</v>
          </cell>
          <cell r="I53">
            <v>0</v>
          </cell>
          <cell r="J53">
            <v>0</v>
          </cell>
          <cell r="M53">
            <v>0</v>
          </cell>
          <cell r="N53">
            <v>0</v>
          </cell>
          <cell r="O53">
            <v>0.1</v>
          </cell>
          <cell r="P53">
            <v>8727074419.3644123</v>
          </cell>
          <cell r="Q53">
            <v>0</v>
          </cell>
          <cell r="R53">
            <v>0</v>
          </cell>
        </row>
        <row r="54">
          <cell r="A54">
            <v>50</v>
          </cell>
          <cell r="B54">
            <v>84069497</v>
          </cell>
          <cell r="C54">
            <v>1962890.51</v>
          </cell>
          <cell r="D54" t="str">
            <v>Alpha Packaging Holdings Inc</v>
          </cell>
          <cell r="E54" t="str">
            <v>Containers; Packaging &amp; Glass (10)</v>
          </cell>
          <cell r="F54">
            <v>78</v>
          </cell>
          <cell r="G54">
            <v>0</v>
          </cell>
          <cell r="H54">
            <v>0</v>
          </cell>
          <cell r="I54">
            <v>0</v>
          </cell>
          <cell r="J54">
            <v>0</v>
          </cell>
          <cell r="M54">
            <v>0</v>
          </cell>
          <cell r="N54">
            <v>0</v>
          </cell>
          <cell r="O54">
            <v>0.1</v>
          </cell>
          <cell r="P54">
            <v>8727074419.3644123</v>
          </cell>
          <cell r="Q54">
            <v>0</v>
          </cell>
          <cell r="R54">
            <v>0</v>
          </cell>
        </row>
        <row r="55">
          <cell r="A55">
            <v>51</v>
          </cell>
          <cell r="B55">
            <v>84069488</v>
          </cell>
          <cell r="C55">
            <v>33249999.989999998</v>
          </cell>
          <cell r="D55" t="str">
            <v>Alpheus Communications LLC</v>
          </cell>
          <cell r="E55" t="str">
            <v>Telecommunications (26)</v>
          </cell>
          <cell r="F55">
            <v>79</v>
          </cell>
          <cell r="G55">
            <v>0</v>
          </cell>
          <cell r="H55">
            <v>0</v>
          </cell>
          <cell r="I55">
            <v>0</v>
          </cell>
          <cell r="J55">
            <v>0</v>
          </cell>
        </row>
        <row r="56">
          <cell r="A56">
            <v>52</v>
          </cell>
          <cell r="B56">
            <v>84069487</v>
          </cell>
          <cell r="C56">
            <v>437500</v>
          </cell>
          <cell r="D56" t="str">
            <v>Alpheus Communications LLC</v>
          </cell>
          <cell r="E56" t="str">
            <v>Telecommunications (26)</v>
          </cell>
          <cell r="F56">
            <v>80</v>
          </cell>
          <cell r="G56">
            <v>0</v>
          </cell>
          <cell r="H56">
            <v>0</v>
          </cell>
          <cell r="I56">
            <v>0</v>
          </cell>
          <cell r="J56">
            <v>0</v>
          </cell>
        </row>
        <row r="57">
          <cell r="A57">
            <v>53</v>
          </cell>
          <cell r="B57">
            <v>84069489</v>
          </cell>
          <cell r="C57">
            <v>25845.62</v>
          </cell>
          <cell r="D57" t="str">
            <v>Alpheus Communications LLC</v>
          </cell>
          <cell r="E57" t="str">
            <v>Telecommunications (26)</v>
          </cell>
          <cell r="F57">
            <v>81</v>
          </cell>
          <cell r="G57">
            <v>0</v>
          </cell>
          <cell r="H57">
            <v>0</v>
          </cell>
          <cell r="I57">
            <v>0</v>
          </cell>
          <cell r="J57">
            <v>0</v>
          </cell>
        </row>
        <row r="58">
          <cell r="A58">
            <v>54</v>
          </cell>
          <cell r="B58">
            <v>84069490</v>
          </cell>
          <cell r="C58">
            <v>1514951.27</v>
          </cell>
          <cell r="D58" t="str">
            <v>Alpheus Communications LLC</v>
          </cell>
          <cell r="E58" t="str">
            <v>Telecommunications (26)</v>
          </cell>
          <cell r="F58">
            <v>82</v>
          </cell>
          <cell r="G58">
            <v>0</v>
          </cell>
          <cell r="H58">
            <v>0</v>
          </cell>
          <cell r="I58">
            <v>0</v>
          </cell>
          <cell r="J58">
            <v>0</v>
          </cell>
        </row>
        <row r="59">
          <cell r="A59">
            <v>55</v>
          </cell>
          <cell r="B59">
            <v>84070249</v>
          </cell>
          <cell r="C59">
            <v>10368750</v>
          </cell>
          <cell r="D59" t="str">
            <v>AM Conservation Holding Corporation</v>
          </cell>
          <cell r="E59" t="str">
            <v>Consumer goods: Durable (8)</v>
          </cell>
          <cell r="F59">
            <v>83</v>
          </cell>
          <cell r="G59">
            <v>0</v>
          </cell>
          <cell r="H59">
            <v>0</v>
          </cell>
          <cell r="I59">
            <v>0</v>
          </cell>
          <cell r="J59">
            <v>0</v>
          </cell>
        </row>
        <row r="60">
          <cell r="A60">
            <v>56</v>
          </cell>
          <cell r="B60">
            <v>84070129</v>
          </cell>
          <cell r="C60">
            <v>9435096.1699999999</v>
          </cell>
          <cell r="D60" t="str">
            <v>AM Conservation Holding Corporation</v>
          </cell>
          <cell r="E60" t="str">
            <v>Consumer goods: Durable (8)</v>
          </cell>
          <cell r="F60">
            <v>84</v>
          </cell>
          <cell r="G60">
            <v>0</v>
          </cell>
          <cell r="H60">
            <v>0</v>
          </cell>
          <cell r="I60">
            <v>0</v>
          </cell>
          <cell r="J60">
            <v>0</v>
          </cell>
        </row>
        <row r="61">
          <cell r="A61">
            <v>57</v>
          </cell>
          <cell r="B61">
            <v>84069359</v>
          </cell>
          <cell r="C61">
            <v>3881022.36</v>
          </cell>
          <cell r="D61" t="str">
            <v>Ameriforge Group Inc</v>
          </cell>
          <cell r="E61" t="str">
            <v>Energy: Oil &amp; Gas (12)</v>
          </cell>
          <cell r="F61">
            <v>85</v>
          </cell>
          <cell r="G61">
            <v>0</v>
          </cell>
          <cell r="H61">
            <v>0</v>
          </cell>
          <cell r="I61">
            <v>0</v>
          </cell>
          <cell r="J61">
            <v>0</v>
          </cell>
        </row>
        <row r="62">
          <cell r="A62">
            <v>58</v>
          </cell>
          <cell r="B62">
            <v>84069360</v>
          </cell>
          <cell r="C62">
            <v>14384615.369999999</v>
          </cell>
          <cell r="D62" t="str">
            <v>Amspec LLC</v>
          </cell>
          <cell r="E62" t="str">
            <v>Energy: Oil &amp; Gas (12)</v>
          </cell>
          <cell r="F62">
            <v>86</v>
          </cell>
          <cell r="G62">
            <v>0</v>
          </cell>
          <cell r="H62">
            <v>0</v>
          </cell>
          <cell r="I62">
            <v>0</v>
          </cell>
          <cell r="J62">
            <v>0</v>
          </cell>
        </row>
        <row r="63">
          <cell r="A63">
            <v>59</v>
          </cell>
          <cell r="B63">
            <v>84069366</v>
          </cell>
          <cell r="C63">
            <v>1495977.79</v>
          </cell>
          <cell r="D63" t="str">
            <v>AmWINS Group LLC</v>
          </cell>
          <cell r="E63" t="str">
            <v>Banking; Finance; Insurance &amp; Real Estate (3)</v>
          </cell>
          <cell r="F63">
            <v>87</v>
          </cell>
          <cell r="G63">
            <v>0</v>
          </cell>
          <cell r="H63">
            <v>0</v>
          </cell>
          <cell r="I63">
            <v>0</v>
          </cell>
          <cell r="J63">
            <v>0</v>
          </cell>
        </row>
        <row r="64">
          <cell r="A64">
            <v>60</v>
          </cell>
          <cell r="B64">
            <v>84069364</v>
          </cell>
          <cell r="C64">
            <v>2692628.35</v>
          </cell>
          <cell r="D64" t="str">
            <v>AmWINS Group LLC</v>
          </cell>
          <cell r="E64" t="str">
            <v>Banking; Finance; Insurance &amp; Real Estate (3)</v>
          </cell>
          <cell r="F64">
            <v>88</v>
          </cell>
          <cell r="G64">
            <v>0</v>
          </cell>
          <cell r="H64">
            <v>0</v>
          </cell>
          <cell r="I64">
            <v>0</v>
          </cell>
          <cell r="J64">
            <v>0</v>
          </cell>
        </row>
        <row r="65">
          <cell r="A65">
            <v>61</v>
          </cell>
          <cell r="B65">
            <v>84069365</v>
          </cell>
          <cell r="C65">
            <v>661560.80000000005</v>
          </cell>
          <cell r="D65" t="str">
            <v>AmWINS Group LLC</v>
          </cell>
          <cell r="E65" t="str">
            <v>Banking; Finance; Insurance &amp; Real Estate (3)</v>
          </cell>
          <cell r="F65">
            <v>89</v>
          </cell>
          <cell r="G65">
            <v>0</v>
          </cell>
          <cell r="H65">
            <v>0</v>
          </cell>
          <cell r="I65">
            <v>0</v>
          </cell>
          <cell r="J65">
            <v>0</v>
          </cell>
        </row>
        <row r="66">
          <cell r="A66">
            <v>62</v>
          </cell>
          <cell r="B66">
            <v>84070293</v>
          </cell>
          <cell r="C66">
            <v>35527868.850000001</v>
          </cell>
          <cell r="D66" t="str">
            <v>Ansira Partners Inc</v>
          </cell>
          <cell r="E66" t="str">
            <v>Media: Advertising; Printing &amp; Publishing (18)</v>
          </cell>
          <cell r="F66">
            <v>90</v>
          </cell>
          <cell r="G66">
            <v>0</v>
          </cell>
          <cell r="H66">
            <v>0</v>
          </cell>
          <cell r="I66">
            <v>0</v>
          </cell>
          <cell r="J66">
            <v>0</v>
          </cell>
        </row>
        <row r="67">
          <cell r="A67">
            <v>63</v>
          </cell>
          <cell r="B67">
            <v>84069862</v>
          </cell>
          <cell r="C67">
            <v>4197722.42</v>
          </cell>
          <cell r="D67" t="str">
            <v>Apache Industrial Services Inc</v>
          </cell>
          <cell r="E67" t="str">
            <v>Construction &amp; Building (7)</v>
          </cell>
          <cell r="F67">
            <v>91</v>
          </cell>
          <cell r="G67">
            <v>0</v>
          </cell>
          <cell r="H67">
            <v>0</v>
          </cell>
          <cell r="I67">
            <v>0</v>
          </cell>
          <cell r="J67">
            <v>0</v>
          </cell>
        </row>
        <row r="68">
          <cell r="A68">
            <v>64</v>
          </cell>
          <cell r="B68">
            <v>84070132</v>
          </cell>
          <cell r="C68">
            <v>12199152.58</v>
          </cell>
          <cell r="D68" t="str">
            <v>Apache Industrial Services Inc</v>
          </cell>
          <cell r="E68" t="str">
            <v>Construction &amp; Building (7)</v>
          </cell>
          <cell r="F68">
            <v>92</v>
          </cell>
          <cell r="G68">
            <v>0</v>
          </cell>
          <cell r="H68">
            <v>0</v>
          </cell>
          <cell r="I68">
            <v>0</v>
          </cell>
          <cell r="J68">
            <v>0</v>
          </cell>
        </row>
        <row r="69">
          <cell r="A69">
            <v>65</v>
          </cell>
          <cell r="B69">
            <v>84069371</v>
          </cell>
          <cell r="C69">
            <v>19393629.809999999</v>
          </cell>
          <cell r="D69" t="str">
            <v>Apex Analytix LLC</v>
          </cell>
          <cell r="E69" t="str">
            <v>Services: Business (23)</v>
          </cell>
          <cell r="F69">
            <v>93</v>
          </cell>
          <cell r="G69">
            <v>0</v>
          </cell>
          <cell r="H69">
            <v>0</v>
          </cell>
          <cell r="I69">
            <v>0</v>
          </cell>
          <cell r="J69">
            <v>0</v>
          </cell>
        </row>
        <row r="70">
          <cell r="A70">
            <v>66</v>
          </cell>
          <cell r="B70">
            <v>84069385</v>
          </cell>
          <cell r="C70">
            <v>16476304.77</v>
          </cell>
          <cell r="D70" t="str">
            <v>Apothecary Products LLC</v>
          </cell>
          <cell r="E70" t="str">
            <v>Consumer goods: Non-Durable (9)</v>
          </cell>
          <cell r="F70">
            <v>94</v>
          </cell>
          <cell r="G70">
            <v>0</v>
          </cell>
          <cell r="H70">
            <v>0</v>
          </cell>
          <cell r="I70">
            <v>0</v>
          </cell>
          <cell r="J70">
            <v>0</v>
          </cell>
        </row>
        <row r="71">
          <cell r="A71">
            <v>67</v>
          </cell>
          <cell r="B71">
            <v>84070240</v>
          </cell>
          <cell r="C71">
            <v>420222.93</v>
          </cell>
          <cell r="D71" t="str">
            <v>Apple American Group LLC</v>
          </cell>
          <cell r="E71" t="str">
            <v>Hotel; Gaming &amp; Leisure (17)</v>
          </cell>
          <cell r="F71">
            <v>95</v>
          </cell>
          <cell r="G71">
            <v>0</v>
          </cell>
          <cell r="H71">
            <v>0</v>
          </cell>
          <cell r="I71">
            <v>0</v>
          </cell>
          <cell r="J71">
            <v>0</v>
          </cell>
        </row>
        <row r="72">
          <cell r="A72">
            <v>68</v>
          </cell>
          <cell r="B72">
            <v>84070139</v>
          </cell>
          <cell r="C72">
            <v>21900682.469999999</v>
          </cell>
          <cell r="D72" t="str">
            <v>Apple American Group LLC</v>
          </cell>
          <cell r="E72" t="str">
            <v>Hotel; Gaming &amp; Leisure (17)</v>
          </cell>
          <cell r="F72">
            <v>96</v>
          </cell>
          <cell r="G72">
            <v>0</v>
          </cell>
          <cell r="H72">
            <v>0</v>
          </cell>
          <cell r="I72">
            <v>0</v>
          </cell>
          <cell r="J72">
            <v>0</v>
          </cell>
        </row>
        <row r="73">
          <cell r="A73">
            <v>69</v>
          </cell>
          <cell r="B73">
            <v>84070140</v>
          </cell>
          <cell r="C73">
            <v>413612.01</v>
          </cell>
          <cell r="D73" t="str">
            <v>Apple American Group LLC</v>
          </cell>
          <cell r="E73" t="str">
            <v>Hotel; Gaming &amp; Leisure (17)</v>
          </cell>
          <cell r="F73">
            <v>97</v>
          </cell>
          <cell r="G73">
            <v>0</v>
          </cell>
          <cell r="H73">
            <v>0</v>
          </cell>
          <cell r="I73">
            <v>0</v>
          </cell>
          <cell r="J73">
            <v>0</v>
          </cell>
        </row>
        <row r="74">
          <cell r="A74">
            <v>70</v>
          </cell>
          <cell r="B74">
            <v>84070147</v>
          </cell>
          <cell r="C74">
            <v>2909749.64</v>
          </cell>
          <cell r="D74" t="str">
            <v>Applied Consultants Inc</v>
          </cell>
          <cell r="E74" t="str">
            <v>Energy: Oil &amp; Gas (12)</v>
          </cell>
          <cell r="F74">
            <v>98</v>
          </cell>
          <cell r="G74">
            <v>0</v>
          </cell>
          <cell r="H74">
            <v>0</v>
          </cell>
          <cell r="I74">
            <v>0</v>
          </cell>
          <cell r="J74">
            <v>0</v>
          </cell>
        </row>
        <row r="75">
          <cell r="A75">
            <v>71</v>
          </cell>
          <cell r="B75">
            <v>84070148</v>
          </cell>
          <cell r="C75">
            <v>9661140.3200000003</v>
          </cell>
          <cell r="D75" t="str">
            <v>Applied Consultants Inc</v>
          </cell>
          <cell r="E75" t="str">
            <v>Energy: Oil &amp; Gas (12)</v>
          </cell>
          <cell r="F75">
            <v>99</v>
          </cell>
          <cell r="G75">
            <v>0</v>
          </cell>
          <cell r="H75">
            <v>0</v>
          </cell>
          <cell r="I75">
            <v>0</v>
          </cell>
          <cell r="J75">
            <v>0</v>
          </cell>
        </row>
        <row r="76">
          <cell r="A76">
            <v>72</v>
          </cell>
          <cell r="B76">
            <v>84070149</v>
          </cell>
          <cell r="C76">
            <v>2621333.9500000002</v>
          </cell>
          <cell r="D76" t="str">
            <v>Applied Consultants Inc</v>
          </cell>
          <cell r="E76" t="str">
            <v>Energy: Oil &amp; Gas (12)</v>
          </cell>
          <cell r="F76">
            <v>100</v>
          </cell>
          <cell r="G76">
            <v>0</v>
          </cell>
          <cell r="H76">
            <v>0</v>
          </cell>
          <cell r="I76">
            <v>0</v>
          </cell>
          <cell r="J76">
            <v>0</v>
          </cell>
        </row>
        <row r="77">
          <cell r="A77">
            <v>73</v>
          </cell>
          <cell r="B77">
            <v>84070150</v>
          </cell>
          <cell r="C77">
            <v>8703523.7799999993</v>
          </cell>
          <cell r="D77" t="str">
            <v>Applied Consultants Inc</v>
          </cell>
          <cell r="E77" t="str">
            <v>Energy: Oil &amp; Gas (12)</v>
          </cell>
          <cell r="F77">
            <v>101</v>
          </cell>
          <cell r="G77">
            <v>0</v>
          </cell>
          <cell r="H77">
            <v>0</v>
          </cell>
          <cell r="I77">
            <v>0</v>
          </cell>
          <cell r="J77">
            <v>0</v>
          </cell>
        </row>
        <row r="78">
          <cell r="A78">
            <v>74</v>
          </cell>
          <cell r="B78">
            <v>84069496</v>
          </cell>
          <cell r="C78">
            <v>6650275.79</v>
          </cell>
          <cell r="D78" t="str">
            <v>Aqua-Chem Inc.</v>
          </cell>
          <cell r="E78" t="str">
            <v>Capital Equipment (5)</v>
          </cell>
          <cell r="F78">
            <v>102</v>
          </cell>
          <cell r="G78">
            <v>0</v>
          </cell>
          <cell r="H78">
            <v>0</v>
          </cell>
          <cell r="I78">
            <v>0</v>
          </cell>
          <cell r="J78">
            <v>0</v>
          </cell>
        </row>
        <row r="79">
          <cell r="A79">
            <v>75</v>
          </cell>
          <cell r="B79">
            <v>84069400</v>
          </cell>
          <cell r="C79">
            <v>5584.03</v>
          </cell>
          <cell r="D79" t="str">
            <v>Aquilex LLC</v>
          </cell>
          <cell r="E79" t="str">
            <v>Services: Business (23)</v>
          </cell>
          <cell r="F79">
            <v>103</v>
          </cell>
          <cell r="G79">
            <v>0</v>
          </cell>
          <cell r="H79">
            <v>0</v>
          </cell>
          <cell r="I79">
            <v>0</v>
          </cell>
          <cell r="J79">
            <v>0</v>
          </cell>
        </row>
        <row r="80">
          <cell r="A80">
            <v>76</v>
          </cell>
          <cell r="B80">
            <v>84070228</v>
          </cell>
          <cell r="C80">
            <v>2780086.26</v>
          </cell>
          <cell r="D80" t="str">
            <v>Aramsco  Holdings Inc</v>
          </cell>
          <cell r="E80" t="str">
            <v>Wholesale (32)</v>
          </cell>
          <cell r="F80">
            <v>104</v>
          </cell>
          <cell r="G80">
            <v>0</v>
          </cell>
          <cell r="H80">
            <v>0</v>
          </cell>
          <cell r="I80">
            <v>0</v>
          </cell>
          <cell r="J80">
            <v>0</v>
          </cell>
        </row>
        <row r="81">
          <cell r="A81">
            <v>77</v>
          </cell>
          <cell r="B81">
            <v>84069530</v>
          </cell>
          <cell r="C81">
            <v>1666666.67</v>
          </cell>
          <cell r="D81" t="str">
            <v>Aramsco  Holdings Inc</v>
          </cell>
          <cell r="E81" t="str">
            <v>Wholesale (32)</v>
          </cell>
          <cell r="F81">
            <v>105</v>
          </cell>
          <cell r="G81">
            <v>0</v>
          </cell>
          <cell r="H81">
            <v>0</v>
          </cell>
          <cell r="I81">
            <v>0</v>
          </cell>
          <cell r="J81">
            <v>0</v>
          </cell>
        </row>
        <row r="82">
          <cell r="A82">
            <v>78</v>
          </cell>
          <cell r="B82">
            <v>84069410</v>
          </cell>
          <cell r="C82">
            <v>23158600.149999999</v>
          </cell>
          <cell r="D82" t="str">
            <v>Aramsco  Holdings Inc</v>
          </cell>
          <cell r="E82" t="str">
            <v>Wholesale (32)</v>
          </cell>
          <cell r="F82">
            <v>106</v>
          </cell>
          <cell r="G82">
            <v>0</v>
          </cell>
          <cell r="H82">
            <v>0</v>
          </cell>
          <cell r="I82">
            <v>0</v>
          </cell>
          <cell r="J82">
            <v>0</v>
          </cell>
        </row>
        <row r="83">
          <cell r="A83">
            <v>79</v>
          </cell>
          <cell r="B83">
            <v>84069491</v>
          </cell>
          <cell r="C83">
            <v>23250000</v>
          </cell>
          <cell r="D83" t="str">
            <v>Arcserve USA LLC</v>
          </cell>
          <cell r="E83" t="str">
            <v>High Tech Industries (16)</v>
          </cell>
          <cell r="F83">
            <v>107</v>
          </cell>
          <cell r="G83">
            <v>0</v>
          </cell>
          <cell r="H83">
            <v>0</v>
          </cell>
          <cell r="I83">
            <v>0</v>
          </cell>
          <cell r="J83">
            <v>0</v>
          </cell>
        </row>
        <row r="84">
          <cell r="A84">
            <v>80</v>
          </cell>
          <cell r="B84">
            <v>84069940</v>
          </cell>
          <cell r="C84">
            <v>42961016.950000003</v>
          </cell>
          <cell r="D84" t="str">
            <v>Argon Medical Devices Inc</v>
          </cell>
          <cell r="E84" t="str">
            <v>Healthcare &amp; Pharmaceuticals (15)</v>
          </cell>
          <cell r="F84">
            <v>108</v>
          </cell>
          <cell r="G84">
            <v>0</v>
          </cell>
          <cell r="H84">
            <v>0</v>
          </cell>
          <cell r="I84">
            <v>0</v>
          </cell>
          <cell r="J84">
            <v>0</v>
          </cell>
        </row>
        <row r="85">
          <cell r="A85">
            <v>81</v>
          </cell>
          <cell r="B85">
            <v>84069941</v>
          </cell>
          <cell r="C85">
            <v>15000000</v>
          </cell>
          <cell r="D85" t="str">
            <v>Argon Medical Devices Inc</v>
          </cell>
          <cell r="E85" t="str">
            <v>Healthcare &amp; Pharmaceuticals (15)</v>
          </cell>
          <cell r="F85">
            <v>109</v>
          </cell>
          <cell r="G85">
            <v>0</v>
          </cell>
          <cell r="H85">
            <v>0</v>
          </cell>
          <cell r="I85">
            <v>0</v>
          </cell>
          <cell r="J85">
            <v>0</v>
          </cell>
        </row>
        <row r="86">
          <cell r="A86">
            <v>82</v>
          </cell>
          <cell r="B86">
            <v>84069417</v>
          </cell>
          <cell r="C86">
            <v>27389666.359999999</v>
          </cell>
          <cell r="D86" t="str">
            <v>Armstrong World Industries Inc</v>
          </cell>
          <cell r="E86" t="str">
            <v>Construction &amp; Building (7)</v>
          </cell>
          <cell r="F86">
            <v>110</v>
          </cell>
          <cell r="G86">
            <v>0</v>
          </cell>
          <cell r="H86">
            <v>0</v>
          </cell>
          <cell r="I86">
            <v>0</v>
          </cell>
          <cell r="J86">
            <v>0</v>
          </cell>
        </row>
        <row r="87">
          <cell r="A87">
            <v>83</v>
          </cell>
          <cell r="B87">
            <v>84069434</v>
          </cell>
          <cell r="C87">
            <v>6364763.79</v>
          </cell>
          <cell r="D87" t="str">
            <v>Ascend Learning LLC</v>
          </cell>
          <cell r="E87" t="str">
            <v>Services: Consumer (24)</v>
          </cell>
          <cell r="F87">
            <v>111</v>
          </cell>
          <cell r="G87">
            <v>0</v>
          </cell>
          <cell r="H87">
            <v>0</v>
          </cell>
          <cell r="I87">
            <v>0</v>
          </cell>
          <cell r="J87">
            <v>0</v>
          </cell>
        </row>
        <row r="88">
          <cell r="A88">
            <v>84</v>
          </cell>
          <cell r="B88">
            <v>84069435</v>
          </cell>
          <cell r="C88">
            <v>636476.38</v>
          </cell>
          <cell r="D88" t="str">
            <v>Ascend Learning LLC</v>
          </cell>
          <cell r="E88" t="str">
            <v>Services: Consumer (24)</v>
          </cell>
          <cell r="F88">
            <v>112</v>
          </cell>
          <cell r="G88">
            <v>0</v>
          </cell>
          <cell r="H88">
            <v>0</v>
          </cell>
          <cell r="I88">
            <v>0</v>
          </cell>
          <cell r="J88">
            <v>0</v>
          </cell>
        </row>
        <row r="89">
          <cell r="A89">
            <v>85</v>
          </cell>
          <cell r="B89">
            <v>84069436</v>
          </cell>
          <cell r="C89">
            <v>636476.38</v>
          </cell>
          <cell r="D89" t="str">
            <v>Ascend Learning LLC</v>
          </cell>
          <cell r="E89" t="str">
            <v>Services: Consumer (24)</v>
          </cell>
          <cell r="F89">
            <v>113</v>
          </cell>
          <cell r="G89">
            <v>0</v>
          </cell>
          <cell r="H89">
            <v>0</v>
          </cell>
          <cell r="I89">
            <v>0</v>
          </cell>
          <cell r="J89">
            <v>0</v>
          </cell>
        </row>
        <row r="90">
          <cell r="A90">
            <v>86</v>
          </cell>
          <cell r="B90">
            <v>84069437</v>
          </cell>
          <cell r="C90">
            <v>297552.71000000002</v>
          </cell>
          <cell r="D90" t="str">
            <v>Ascend Learning LLC</v>
          </cell>
          <cell r="E90" t="str">
            <v>Services: Consumer (24)</v>
          </cell>
          <cell r="F90">
            <v>114</v>
          </cell>
          <cell r="G90">
            <v>0</v>
          </cell>
          <cell r="H90">
            <v>0</v>
          </cell>
          <cell r="I90">
            <v>0</v>
          </cell>
          <cell r="J90">
            <v>0</v>
          </cell>
        </row>
        <row r="91">
          <cell r="A91">
            <v>87</v>
          </cell>
          <cell r="B91">
            <v>84069433</v>
          </cell>
          <cell r="C91">
            <v>499.98</v>
          </cell>
          <cell r="D91" t="str">
            <v>Ascend Learning LLC</v>
          </cell>
          <cell r="E91" t="str">
            <v>Services: Consumer (24)</v>
          </cell>
          <cell r="F91">
            <v>115</v>
          </cell>
          <cell r="G91">
            <v>0</v>
          </cell>
          <cell r="H91">
            <v>0</v>
          </cell>
          <cell r="I91">
            <v>0</v>
          </cell>
          <cell r="J91">
            <v>0</v>
          </cell>
        </row>
        <row r="92">
          <cell r="A92">
            <v>88</v>
          </cell>
          <cell r="B92">
            <v>84069439</v>
          </cell>
          <cell r="C92">
            <v>18043360.75</v>
          </cell>
          <cell r="D92" t="str">
            <v>Atkins Nutritionals, Inc.</v>
          </cell>
          <cell r="E92" t="str">
            <v>Beverage; Food &amp; Tobacco (4)</v>
          </cell>
          <cell r="F92">
            <v>116</v>
          </cell>
          <cell r="G92">
            <v>0</v>
          </cell>
          <cell r="H92">
            <v>0</v>
          </cell>
          <cell r="I92">
            <v>0</v>
          </cell>
          <cell r="J92">
            <v>0</v>
          </cell>
        </row>
        <row r="93">
          <cell r="A93">
            <v>89</v>
          </cell>
          <cell r="B93">
            <v>84069628</v>
          </cell>
          <cell r="C93">
            <v>38480601.880000003</v>
          </cell>
          <cell r="D93" t="str">
            <v>Atlantic Broadband (Penn)  Holdings Inc</v>
          </cell>
          <cell r="E93" t="str">
            <v>Media: Broadcasting &amp; Subscription (19)</v>
          </cell>
          <cell r="F93">
            <v>117</v>
          </cell>
          <cell r="G93">
            <v>0</v>
          </cell>
          <cell r="H93">
            <v>0</v>
          </cell>
          <cell r="I93">
            <v>0</v>
          </cell>
          <cell r="J93">
            <v>0</v>
          </cell>
        </row>
        <row r="94">
          <cell r="A94">
            <v>90</v>
          </cell>
          <cell r="B94">
            <v>84069633</v>
          </cell>
          <cell r="C94">
            <v>4233323.8899999997</v>
          </cell>
          <cell r="D94" t="str">
            <v>Audax AAMP Holdings Inc</v>
          </cell>
          <cell r="E94" t="str">
            <v>High Tech Industries (16)</v>
          </cell>
          <cell r="F94">
            <v>118</v>
          </cell>
          <cell r="G94">
            <v>0</v>
          </cell>
          <cell r="H94">
            <v>0</v>
          </cell>
          <cell r="I94">
            <v>0</v>
          </cell>
          <cell r="J94">
            <v>0</v>
          </cell>
        </row>
        <row r="95">
          <cell r="A95">
            <v>91</v>
          </cell>
          <cell r="B95">
            <v>84069634</v>
          </cell>
          <cell r="C95">
            <v>6972533.4500000002</v>
          </cell>
          <cell r="D95" t="str">
            <v>Audax AAMP Holdings Inc</v>
          </cell>
          <cell r="E95" t="str">
            <v>High Tech Industries (16)</v>
          </cell>
          <cell r="F95">
            <v>119</v>
          </cell>
          <cell r="G95">
            <v>0</v>
          </cell>
          <cell r="H95">
            <v>0</v>
          </cell>
          <cell r="I95">
            <v>0</v>
          </cell>
          <cell r="J95">
            <v>0</v>
          </cell>
        </row>
        <row r="96">
          <cell r="A96">
            <v>92</v>
          </cell>
          <cell r="B96">
            <v>84069631</v>
          </cell>
          <cell r="C96">
            <v>26769.56</v>
          </cell>
          <cell r="D96" t="str">
            <v>Audax AAMP Holdings Inc</v>
          </cell>
          <cell r="E96" t="str">
            <v>High Tech Industries (16)</v>
          </cell>
          <cell r="F96">
            <v>120</v>
          </cell>
          <cell r="G96">
            <v>0</v>
          </cell>
          <cell r="H96">
            <v>0</v>
          </cell>
          <cell r="I96">
            <v>0</v>
          </cell>
          <cell r="J96">
            <v>0</v>
          </cell>
        </row>
        <row r="97">
          <cell r="A97">
            <v>93</v>
          </cell>
          <cell r="B97">
            <v>84069632</v>
          </cell>
          <cell r="C97">
            <v>4855871.5199999996</v>
          </cell>
          <cell r="D97" t="str">
            <v>Audax AAMP Holdings Inc</v>
          </cell>
          <cell r="E97" t="str">
            <v>High Tech Industries (16)</v>
          </cell>
          <cell r="F97">
            <v>121</v>
          </cell>
          <cell r="G97">
            <v>0</v>
          </cell>
          <cell r="H97">
            <v>0</v>
          </cell>
          <cell r="I97">
            <v>0</v>
          </cell>
          <cell r="J97">
            <v>0</v>
          </cell>
        </row>
        <row r="98">
          <cell r="A98">
            <v>94</v>
          </cell>
          <cell r="B98">
            <v>84070286</v>
          </cell>
          <cell r="C98">
            <v>22201946.469999999</v>
          </cell>
          <cell r="D98" t="str">
            <v>Aurora Parts &amp; Accessories LLC</v>
          </cell>
          <cell r="E98" t="str">
            <v>Wholesale (32)</v>
          </cell>
          <cell r="F98">
            <v>122</v>
          </cell>
          <cell r="G98">
            <v>0</v>
          </cell>
          <cell r="H98">
            <v>0</v>
          </cell>
          <cell r="I98">
            <v>0</v>
          </cell>
          <cell r="J98">
            <v>0</v>
          </cell>
        </row>
        <row r="99">
          <cell r="A99">
            <v>95</v>
          </cell>
          <cell r="B99">
            <v>84070287</v>
          </cell>
          <cell r="C99">
            <v>14209.25</v>
          </cell>
          <cell r="D99" t="str">
            <v>Aurora Parts &amp; Accessories LLC</v>
          </cell>
          <cell r="E99" t="str">
            <v>Wholesale (32)</v>
          </cell>
          <cell r="F99">
            <v>123</v>
          </cell>
          <cell r="G99">
            <v>0</v>
          </cell>
          <cell r="H99">
            <v>0</v>
          </cell>
          <cell r="I99">
            <v>0</v>
          </cell>
          <cell r="J99">
            <v>0</v>
          </cell>
        </row>
        <row r="100">
          <cell r="A100">
            <v>96</v>
          </cell>
          <cell r="B100">
            <v>84070288</v>
          </cell>
          <cell r="C100">
            <v>7548661.7999999998</v>
          </cell>
          <cell r="D100" t="str">
            <v>Aurora Parts &amp; Accessories LLC</v>
          </cell>
          <cell r="E100" t="str">
            <v>Wholesale (32)</v>
          </cell>
          <cell r="F100">
            <v>124</v>
          </cell>
          <cell r="G100">
            <v>0</v>
          </cell>
          <cell r="H100">
            <v>0</v>
          </cell>
          <cell r="I100">
            <v>0</v>
          </cell>
          <cell r="J100">
            <v>0</v>
          </cell>
        </row>
        <row r="101">
          <cell r="A101">
            <v>97</v>
          </cell>
          <cell r="B101">
            <v>84069639</v>
          </cell>
          <cell r="C101">
            <v>19535795.449999999</v>
          </cell>
          <cell r="D101" t="str">
            <v>Automotive Remarketing Group Inc.</v>
          </cell>
          <cell r="E101" t="str">
            <v>Automotive (2)</v>
          </cell>
          <cell r="F101">
            <v>125</v>
          </cell>
          <cell r="G101">
            <v>0</v>
          </cell>
          <cell r="H101">
            <v>0</v>
          </cell>
          <cell r="I101">
            <v>0</v>
          </cell>
          <cell r="J101">
            <v>0</v>
          </cell>
        </row>
        <row r="102">
          <cell r="A102">
            <v>98</v>
          </cell>
          <cell r="B102">
            <v>84069498</v>
          </cell>
          <cell r="C102">
            <v>12467189.43</v>
          </cell>
          <cell r="D102" t="str">
            <v>Avantor Performance Materials Holdings Inc.</v>
          </cell>
          <cell r="E102" t="str">
            <v>Chemicals; Plastics &amp; Rubber (6)</v>
          </cell>
          <cell r="F102">
            <v>126</v>
          </cell>
          <cell r="G102">
            <v>0</v>
          </cell>
          <cell r="H102">
            <v>0</v>
          </cell>
          <cell r="I102">
            <v>0</v>
          </cell>
          <cell r="J102">
            <v>0</v>
          </cell>
        </row>
        <row r="103">
          <cell r="A103">
            <v>99</v>
          </cell>
          <cell r="B103">
            <v>84069500</v>
          </cell>
          <cell r="C103">
            <v>10498280.890000001</v>
          </cell>
          <cell r="D103" t="str">
            <v>AVI-SPL Inc</v>
          </cell>
          <cell r="E103" t="str">
            <v>Telecommunications (26)</v>
          </cell>
          <cell r="F103">
            <v>127</v>
          </cell>
          <cell r="G103">
            <v>0</v>
          </cell>
          <cell r="H103">
            <v>0</v>
          </cell>
          <cell r="I103">
            <v>0</v>
          </cell>
          <cell r="J103">
            <v>0</v>
          </cell>
        </row>
        <row r="104">
          <cell r="A104">
            <v>100</v>
          </cell>
          <cell r="B104">
            <v>84069643</v>
          </cell>
          <cell r="C104">
            <v>25117840.940000001</v>
          </cell>
          <cell r="D104" t="str">
            <v>AWP Inc</v>
          </cell>
          <cell r="E104" t="str">
            <v>Services: Business (23)</v>
          </cell>
          <cell r="F104">
            <v>128</v>
          </cell>
          <cell r="G104">
            <v>0</v>
          </cell>
          <cell r="H104">
            <v>0</v>
          </cell>
          <cell r="I104">
            <v>0</v>
          </cell>
          <cell r="J104">
            <v>0</v>
          </cell>
        </row>
        <row r="105">
          <cell r="A105">
            <v>101</v>
          </cell>
          <cell r="B105">
            <v>84069501</v>
          </cell>
          <cell r="C105">
            <v>9701687.5</v>
          </cell>
          <cell r="D105" t="str">
            <v>BakerCorp International Inc</v>
          </cell>
          <cell r="E105" t="str">
            <v>Capital Equipment (5)</v>
          </cell>
          <cell r="F105">
            <v>129</v>
          </cell>
          <cell r="G105">
            <v>0</v>
          </cell>
          <cell r="H105">
            <v>0</v>
          </cell>
          <cell r="I105">
            <v>0</v>
          </cell>
          <cell r="J105">
            <v>0</v>
          </cell>
        </row>
        <row r="106">
          <cell r="A106">
            <v>102</v>
          </cell>
          <cell r="B106">
            <v>84069637</v>
          </cell>
          <cell r="C106">
            <v>9080763.2100000009</v>
          </cell>
          <cell r="D106" t="str">
            <v>BarBri Inc</v>
          </cell>
          <cell r="E106" t="str">
            <v>Services: Consumer (24)</v>
          </cell>
          <cell r="F106">
            <v>130</v>
          </cell>
          <cell r="G106">
            <v>0</v>
          </cell>
          <cell r="H106">
            <v>0</v>
          </cell>
          <cell r="I106">
            <v>0</v>
          </cell>
          <cell r="J106">
            <v>0</v>
          </cell>
        </row>
        <row r="107">
          <cell r="A107">
            <v>103</v>
          </cell>
          <cell r="B107">
            <v>84069627</v>
          </cell>
          <cell r="C107">
            <v>8774828.9600000009</v>
          </cell>
          <cell r="D107" t="str">
            <v>Bartlett Holdings Inc.</v>
          </cell>
          <cell r="E107" t="str">
            <v>Services: Business (23)</v>
          </cell>
          <cell r="F107">
            <v>131</v>
          </cell>
          <cell r="G107">
            <v>0</v>
          </cell>
          <cell r="H107">
            <v>0</v>
          </cell>
          <cell r="I107">
            <v>0</v>
          </cell>
          <cell r="J107">
            <v>0</v>
          </cell>
        </row>
        <row r="108">
          <cell r="A108">
            <v>104</v>
          </cell>
          <cell r="B108">
            <v>84069629</v>
          </cell>
          <cell r="C108">
            <v>3852589.54</v>
          </cell>
          <cell r="D108" t="str">
            <v>Bartlett Holdings Inc.</v>
          </cell>
          <cell r="E108" t="str">
            <v>Services: Business (23)</v>
          </cell>
          <cell r="F108">
            <v>132</v>
          </cell>
          <cell r="G108">
            <v>0</v>
          </cell>
          <cell r="H108">
            <v>0</v>
          </cell>
          <cell r="I108">
            <v>0</v>
          </cell>
          <cell r="J108">
            <v>0</v>
          </cell>
        </row>
        <row r="109">
          <cell r="A109">
            <v>105</v>
          </cell>
          <cell r="B109">
            <v>84070292</v>
          </cell>
          <cell r="C109">
            <v>14081448.16</v>
          </cell>
          <cell r="D109" t="str">
            <v>Bartlett Holdings Inc.</v>
          </cell>
          <cell r="E109" t="str">
            <v>Services: Business (23)</v>
          </cell>
          <cell r="F109">
            <v>133</v>
          </cell>
          <cell r="G109">
            <v>0</v>
          </cell>
          <cell r="H109">
            <v>0</v>
          </cell>
          <cell r="I109">
            <v>0</v>
          </cell>
          <cell r="J109">
            <v>0</v>
          </cell>
        </row>
        <row r="110">
          <cell r="A110">
            <v>106</v>
          </cell>
          <cell r="B110">
            <v>84069503</v>
          </cell>
          <cell r="C110">
            <v>14540579.140000001</v>
          </cell>
          <cell r="D110" t="str">
            <v>Belfor USA Group Inc</v>
          </cell>
          <cell r="E110" t="str">
            <v>Services: Business (23)</v>
          </cell>
          <cell r="F110">
            <v>134</v>
          </cell>
          <cell r="G110">
            <v>0</v>
          </cell>
          <cell r="H110">
            <v>0</v>
          </cell>
          <cell r="I110">
            <v>0</v>
          </cell>
          <cell r="J110">
            <v>0</v>
          </cell>
        </row>
        <row r="111">
          <cell r="A111">
            <v>107</v>
          </cell>
          <cell r="B111">
            <v>84070087</v>
          </cell>
          <cell r="C111">
            <v>3604239.08</v>
          </cell>
          <cell r="D111" t="str">
            <v>Bellisio Foods Canada Corp</v>
          </cell>
          <cell r="E111" t="str">
            <v>Beverage; Food &amp; Tobacco (4)</v>
          </cell>
          <cell r="F111">
            <v>135</v>
          </cell>
          <cell r="G111">
            <v>0</v>
          </cell>
          <cell r="H111">
            <v>0</v>
          </cell>
          <cell r="I111">
            <v>0</v>
          </cell>
          <cell r="J111">
            <v>0</v>
          </cell>
        </row>
        <row r="112">
          <cell r="A112">
            <v>108</v>
          </cell>
          <cell r="B112">
            <v>84069401</v>
          </cell>
          <cell r="C112">
            <v>21947950.23</v>
          </cell>
          <cell r="D112" t="str">
            <v>Bellisio Foods Inc</v>
          </cell>
          <cell r="E112" t="str">
            <v>Beverage; Food &amp; Tobacco (4)</v>
          </cell>
          <cell r="F112">
            <v>136</v>
          </cell>
          <cell r="G112">
            <v>0</v>
          </cell>
          <cell r="H112">
            <v>0</v>
          </cell>
          <cell r="I112">
            <v>0</v>
          </cell>
          <cell r="J112">
            <v>0</v>
          </cell>
        </row>
        <row r="113">
          <cell r="A113">
            <v>109</v>
          </cell>
          <cell r="B113">
            <v>84069397</v>
          </cell>
          <cell r="C113">
            <v>4575966.47</v>
          </cell>
          <cell r="D113" t="str">
            <v>Bendon Inc</v>
          </cell>
          <cell r="E113" t="str">
            <v>Media: Advertising; Printing &amp; Publishing (18)</v>
          </cell>
          <cell r="F113">
            <v>137</v>
          </cell>
          <cell r="G113">
            <v>0</v>
          </cell>
          <cell r="H113">
            <v>0</v>
          </cell>
          <cell r="I113">
            <v>0</v>
          </cell>
          <cell r="J113">
            <v>0</v>
          </cell>
        </row>
        <row r="114">
          <cell r="A114">
            <v>110</v>
          </cell>
          <cell r="B114">
            <v>84069395</v>
          </cell>
          <cell r="C114">
            <v>4575966.4800000004</v>
          </cell>
          <cell r="D114" t="str">
            <v>Bendon Inc</v>
          </cell>
          <cell r="E114" t="str">
            <v>Media: Advertising; Printing &amp; Publishing (18)</v>
          </cell>
          <cell r="F114">
            <v>138</v>
          </cell>
          <cell r="G114">
            <v>0</v>
          </cell>
          <cell r="H114">
            <v>0</v>
          </cell>
          <cell r="I114">
            <v>0</v>
          </cell>
          <cell r="J114">
            <v>0</v>
          </cell>
        </row>
        <row r="115">
          <cell r="A115">
            <v>111</v>
          </cell>
          <cell r="B115">
            <v>84069396</v>
          </cell>
          <cell r="C115">
            <v>4507326.9800000004</v>
          </cell>
          <cell r="D115" t="str">
            <v>Bendon Inc</v>
          </cell>
          <cell r="E115" t="str">
            <v>Media: Advertising; Printing &amp; Publishing (18)</v>
          </cell>
          <cell r="F115">
            <v>139</v>
          </cell>
          <cell r="G115">
            <v>0</v>
          </cell>
          <cell r="H115">
            <v>0</v>
          </cell>
          <cell r="I115">
            <v>0</v>
          </cell>
          <cell r="J115">
            <v>0</v>
          </cell>
        </row>
        <row r="116">
          <cell r="A116">
            <v>112</v>
          </cell>
          <cell r="B116">
            <v>84069508</v>
          </cell>
          <cell r="C116">
            <v>39100312.5</v>
          </cell>
          <cell r="D116" t="str">
            <v>Benihana Inc</v>
          </cell>
          <cell r="E116" t="str">
            <v>Hotel; Gaming &amp; Leisure (17)</v>
          </cell>
          <cell r="F116">
            <v>140</v>
          </cell>
          <cell r="G116">
            <v>0</v>
          </cell>
          <cell r="H116">
            <v>0</v>
          </cell>
          <cell r="I116">
            <v>0</v>
          </cell>
          <cell r="J116">
            <v>0</v>
          </cell>
        </row>
        <row r="117">
          <cell r="A117">
            <v>113</v>
          </cell>
          <cell r="B117">
            <v>84069832</v>
          </cell>
          <cell r="C117">
            <v>3950000</v>
          </cell>
          <cell r="D117" t="str">
            <v>Bestop Inc</v>
          </cell>
          <cell r="E117" t="str">
            <v>Automotive (2)</v>
          </cell>
          <cell r="F117">
            <v>141</v>
          </cell>
          <cell r="G117">
            <v>0</v>
          </cell>
          <cell r="H117">
            <v>0</v>
          </cell>
          <cell r="I117">
            <v>0</v>
          </cell>
          <cell r="J117">
            <v>0</v>
          </cell>
        </row>
        <row r="118">
          <cell r="A118">
            <v>114</v>
          </cell>
          <cell r="B118">
            <v>84070043</v>
          </cell>
          <cell r="C118">
            <v>12236860.609999999</v>
          </cell>
          <cell r="D118" t="str">
            <v>Bestop Inc</v>
          </cell>
          <cell r="E118" t="str">
            <v>Automotive (2)</v>
          </cell>
          <cell r="F118">
            <v>142</v>
          </cell>
          <cell r="G118">
            <v>0</v>
          </cell>
          <cell r="H118">
            <v>0</v>
          </cell>
          <cell r="I118">
            <v>0</v>
          </cell>
          <cell r="J118">
            <v>0</v>
          </cell>
        </row>
        <row r="119">
          <cell r="A119">
            <v>115</v>
          </cell>
          <cell r="B119">
            <v>84070275</v>
          </cell>
          <cell r="C119">
            <v>9627173.9100000001</v>
          </cell>
          <cell r="D119" t="str">
            <v>Big Jack Holding Lp</v>
          </cell>
          <cell r="E119" t="str">
            <v>Hotel; Gaming &amp; Leisure (17)</v>
          </cell>
          <cell r="F119">
            <v>143</v>
          </cell>
          <cell r="G119">
            <v>0</v>
          </cell>
          <cell r="H119">
            <v>0</v>
          </cell>
          <cell r="I119">
            <v>0</v>
          </cell>
          <cell r="J119">
            <v>0</v>
          </cell>
        </row>
        <row r="120">
          <cell r="A120">
            <v>116</v>
          </cell>
          <cell r="B120">
            <v>84069904</v>
          </cell>
          <cell r="C120">
            <v>6912500</v>
          </cell>
          <cell r="D120" t="str">
            <v>BL Restaurant Operations LLC</v>
          </cell>
          <cell r="E120" t="str">
            <v>Hotel; Gaming &amp; Leisure (17)</v>
          </cell>
          <cell r="F120">
            <v>144</v>
          </cell>
          <cell r="G120">
            <v>0</v>
          </cell>
          <cell r="H120">
            <v>0</v>
          </cell>
          <cell r="I120">
            <v>0</v>
          </cell>
          <cell r="J120">
            <v>0</v>
          </cell>
        </row>
        <row r="121">
          <cell r="A121">
            <v>117</v>
          </cell>
          <cell r="B121">
            <v>84069874</v>
          </cell>
          <cell r="C121">
            <v>4875000</v>
          </cell>
          <cell r="D121" t="str">
            <v>BL Restaurant Operations LLC</v>
          </cell>
          <cell r="E121" t="str">
            <v>Hotel; Gaming &amp; Leisure (17)</v>
          </cell>
          <cell r="F121">
            <v>145</v>
          </cell>
          <cell r="G121">
            <v>0</v>
          </cell>
          <cell r="H121">
            <v>0</v>
          </cell>
          <cell r="I121">
            <v>0</v>
          </cell>
          <cell r="J121">
            <v>0</v>
          </cell>
        </row>
        <row r="122">
          <cell r="A122">
            <v>118</v>
          </cell>
          <cell r="B122">
            <v>84069510</v>
          </cell>
          <cell r="C122">
            <v>7828571.4299999997</v>
          </cell>
          <cell r="D122" t="str">
            <v>BL Restaurant Operations LLC</v>
          </cell>
          <cell r="E122" t="str">
            <v>Hotel; Gaming &amp; Leisure (17)</v>
          </cell>
          <cell r="F122">
            <v>146</v>
          </cell>
          <cell r="G122">
            <v>0</v>
          </cell>
          <cell r="H122">
            <v>0</v>
          </cell>
          <cell r="I122">
            <v>0</v>
          </cell>
          <cell r="J122">
            <v>0</v>
          </cell>
        </row>
        <row r="123">
          <cell r="A123">
            <v>119</v>
          </cell>
          <cell r="B123">
            <v>84069509</v>
          </cell>
          <cell r="C123">
            <v>6971428.5700000003</v>
          </cell>
          <cell r="D123" t="str">
            <v>BL Restaurant Operations LLC</v>
          </cell>
          <cell r="E123" t="str">
            <v>Hotel; Gaming &amp; Leisure (17)</v>
          </cell>
          <cell r="F123">
            <v>147</v>
          </cell>
          <cell r="G123">
            <v>0</v>
          </cell>
          <cell r="H123">
            <v>0</v>
          </cell>
          <cell r="I123">
            <v>0</v>
          </cell>
          <cell r="J123">
            <v>0</v>
          </cell>
        </row>
        <row r="124">
          <cell r="A124">
            <v>120</v>
          </cell>
          <cell r="B124">
            <v>84069391</v>
          </cell>
          <cell r="C124">
            <v>19394157.629999999</v>
          </cell>
          <cell r="D124" t="str">
            <v>Blackboard Inc</v>
          </cell>
          <cell r="E124" t="str">
            <v>High Tech Industries (16)</v>
          </cell>
          <cell r="F124">
            <v>148</v>
          </cell>
          <cell r="G124">
            <v>0</v>
          </cell>
          <cell r="H124">
            <v>0</v>
          </cell>
          <cell r="I124">
            <v>0</v>
          </cell>
          <cell r="J124">
            <v>0</v>
          </cell>
        </row>
        <row r="125">
          <cell r="A125">
            <v>121</v>
          </cell>
          <cell r="B125">
            <v>84069494</v>
          </cell>
          <cell r="C125">
            <v>8790364.5800000001</v>
          </cell>
          <cell r="D125" t="str">
            <v>Blackhawk Industrial Distribution Inc</v>
          </cell>
          <cell r="E125" t="str">
            <v>Capital Equipment (5)</v>
          </cell>
          <cell r="F125">
            <v>149</v>
          </cell>
          <cell r="G125">
            <v>0</v>
          </cell>
          <cell r="H125">
            <v>0</v>
          </cell>
          <cell r="I125">
            <v>0</v>
          </cell>
          <cell r="J125">
            <v>0</v>
          </cell>
        </row>
        <row r="126">
          <cell r="A126">
            <v>122</v>
          </cell>
          <cell r="B126">
            <v>84069511</v>
          </cell>
          <cell r="C126">
            <v>29008203.120000001</v>
          </cell>
          <cell r="D126" t="str">
            <v>Blackhawk Industrial Distribution Inc</v>
          </cell>
          <cell r="E126" t="str">
            <v>Capital Equipment (5)</v>
          </cell>
          <cell r="F126">
            <v>150</v>
          </cell>
          <cell r="G126">
            <v>0</v>
          </cell>
          <cell r="H126">
            <v>0</v>
          </cell>
          <cell r="I126">
            <v>0</v>
          </cell>
          <cell r="J126">
            <v>0</v>
          </cell>
        </row>
        <row r="127">
          <cell r="A127">
            <v>123</v>
          </cell>
          <cell r="B127">
            <v>84069512</v>
          </cell>
          <cell r="C127">
            <v>8374997.8300000001</v>
          </cell>
          <cell r="D127" t="str">
            <v>Blackhawk Specialty Tools LLC</v>
          </cell>
          <cell r="E127" t="str">
            <v>Energy: Oil &amp; Gas (12)</v>
          </cell>
          <cell r="F127">
            <v>151</v>
          </cell>
          <cell r="G127">
            <v>0</v>
          </cell>
          <cell r="H127">
            <v>0</v>
          </cell>
          <cell r="I127">
            <v>0</v>
          </cell>
          <cell r="J127">
            <v>0</v>
          </cell>
        </row>
        <row r="128">
          <cell r="A128">
            <v>124</v>
          </cell>
          <cell r="B128">
            <v>84069382</v>
          </cell>
          <cell r="C128">
            <v>19750000</v>
          </cell>
          <cell r="D128" t="str">
            <v>Block Communication Inc.</v>
          </cell>
          <cell r="E128" t="str">
            <v>Media: Broadcasting &amp; Subscription (19)</v>
          </cell>
          <cell r="F128">
            <v>152</v>
          </cell>
          <cell r="G128">
            <v>0</v>
          </cell>
          <cell r="H128">
            <v>0</v>
          </cell>
          <cell r="I128">
            <v>0</v>
          </cell>
          <cell r="J128">
            <v>0</v>
          </cell>
        </row>
        <row r="129">
          <cell r="A129">
            <v>125</v>
          </cell>
          <cell r="B129">
            <v>84069378</v>
          </cell>
          <cell r="C129">
            <v>15189873.42</v>
          </cell>
          <cell r="D129" t="str">
            <v>Blue Ribbon LLC</v>
          </cell>
          <cell r="E129" t="str">
            <v>Beverage; Food &amp; Tobacco (4)</v>
          </cell>
          <cell r="F129">
            <v>153</v>
          </cell>
          <cell r="G129">
            <v>0</v>
          </cell>
          <cell r="H129">
            <v>0</v>
          </cell>
          <cell r="I129">
            <v>0</v>
          </cell>
          <cell r="J129">
            <v>0</v>
          </cell>
        </row>
        <row r="130">
          <cell r="A130">
            <v>126</v>
          </cell>
          <cell r="B130">
            <v>84069377</v>
          </cell>
          <cell r="C130">
            <v>3037974.68</v>
          </cell>
          <cell r="D130" t="str">
            <v>Blue Ribbon LLC</v>
          </cell>
          <cell r="E130" t="str">
            <v>Beverage; Food &amp; Tobacco (4)</v>
          </cell>
          <cell r="F130">
            <v>154</v>
          </cell>
          <cell r="G130">
            <v>0</v>
          </cell>
          <cell r="H130">
            <v>0</v>
          </cell>
          <cell r="I130">
            <v>0</v>
          </cell>
          <cell r="J130">
            <v>0</v>
          </cell>
        </row>
        <row r="131">
          <cell r="A131">
            <v>127</v>
          </cell>
          <cell r="B131">
            <v>84069513</v>
          </cell>
          <cell r="C131">
            <v>34657958.109999999</v>
          </cell>
          <cell r="D131" t="str">
            <v>BluePay Processing LLC</v>
          </cell>
          <cell r="E131" t="str">
            <v>Services: Business (23)</v>
          </cell>
          <cell r="F131">
            <v>155</v>
          </cell>
          <cell r="G131">
            <v>0</v>
          </cell>
          <cell r="H131">
            <v>0</v>
          </cell>
          <cell r="I131">
            <v>0</v>
          </cell>
          <cell r="J131">
            <v>0</v>
          </cell>
        </row>
        <row r="132">
          <cell r="A132">
            <v>128</v>
          </cell>
          <cell r="B132">
            <v>84069514</v>
          </cell>
          <cell r="C132">
            <v>4959288.72</v>
          </cell>
          <cell r="D132" t="str">
            <v>BluePay Processing LLC</v>
          </cell>
          <cell r="E132" t="str">
            <v>Services: Business (23)</v>
          </cell>
          <cell r="F132">
            <v>156</v>
          </cell>
          <cell r="G132">
            <v>0</v>
          </cell>
          <cell r="H132">
            <v>0</v>
          </cell>
          <cell r="I132">
            <v>0</v>
          </cell>
          <cell r="J132">
            <v>0</v>
          </cell>
        </row>
        <row r="133">
          <cell r="A133">
            <v>129</v>
          </cell>
          <cell r="B133">
            <v>84069372</v>
          </cell>
          <cell r="C133">
            <v>19788571.43</v>
          </cell>
          <cell r="D133" t="str">
            <v>Bombardier Recreational Products Inc.</v>
          </cell>
          <cell r="E133" t="str">
            <v>Consumer goods: Durable (8)</v>
          </cell>
          <cell r="F133">
            <v>157</v>
          </cell>
          <cell r="G133">
            <v>0</v>
          </cell>
          <cell r="H133">
            <v>0</v>
          </cell>
          <cell r="I133">
            <v>0</v>
          </cell>
          <cell r="J133">
            <v>0</v>
          </cell>
        </row>
        <row r="134">
          <cell r="A134">
            <v>130</v>
          </cell>
          <cell r="B134">
            <v>84069965</v>
          </cell>
          <cell r="C134">
            <v>10000000</v>
          </cell>
          <cell r="D134" t="str">
            <v>Booz Allen Hamilton Inc.</v>
          </cell>
          <cell r="E134" t="str">
            <v>High Tech Industries (16)</v>
          </cell>
          <cell r="F134">
            <v>158</v>
          </cell>
          <cell r="G134">
            <v>0</v>
          </cell>
          <cell r="H134">
            <v>0</v>
          </cell>
          <cell r="I134">
            <v>0</v>
          </cell>
          <cell r="J134">
            <v>0</v>
          </cell>
        </row>
        <row r="135">
          <cell r="A135">
            <v>131</v>
          </cell>
          <cell r="B135">
            <v>84069363</v>
          </cell>
          <cell r="C135">
            <v>30933539.289999999</v>
          </cell>
          <cell r="D135" t="str">
            <v>Booz Allen Hamilton Inc.</v>
          </cell>
          <cell r="E135" t="str">
            <v>High Tech Industries (16)</v>
          </cell>
          <cell r="F135">
            <v>159</v>
          </cell>
          <cell r="G135">
            <v>0</v>
          </cell>
          <cell r="H135">
            <v>0</v>
          </cell>
          <cell r="I135">
            <v>0</v>
          </cell>
          <cell r="J135">
            <v>0</v>
          </cell>
        </row>
        <row r="136">
          <cell r="A136">
            <v>132</v>
          </cell>
          <cell r="B136">
            <v>84069869</v>
          </cell>
          <cell r="C136">
            <v>651543.31000000006</v>
          </cell>
          <cell r="D136" t="str">
            <v>Bowtech Inc</v>
          </cell>
          <cell r="E136" t="str">
            <v>Retail (22)</v>
          </cell>
          <cell r="F136">
            <v>160</v>
          </cell>
          <cell r="G136">
            <v>0</v>
          </cell>
          <cell r="H136">
            <v>0</v>
          </cell>
          <cell r="I136">
            <v>0</v>
          </cell>
          <cell r="J136">
            <v>0</v>
          </cell>
        </row>
        <row r="137">
          <cell r="A137">
            <v>133</v>
          </cell>
          <cell r="B137">
            <v>84069516</v>
          </cell>
          <cell r="C137">
            <v>2617475.0699999998</v>
          </cell>
          <cell r="D137" t="str">
            <v>Bowtech Inc</v>
          </cell>
          <cell r="E137" t="str">
            <v>Retail (22)</v>
          </cell>
          <cell r="F137">
            <v>161</v>
          </cell>
          <cell r="G137">
            <v>0</v>
          </cell>
          <cell r="H137">
            <v>0</v>
          </cell>
          <cell r="I137">
            <v>0</v>
          </cell>
          <cell r="J137">
            <v>0</v>
          </cell>
        </row>
        <row r="138">
          <cell r="A138">
            <v>134</v>
          </cell>
          <cell r="B138">
            <v>84069870</v>
          </cell>
          <cell r="C138">
            <v>2072722.14</v>
          </cell>
          <cell r="D138" t="str">
            <v>Bowtech Inc</v>
          </cell>
          <cell r="E138" t="str">
            <v>Retail (22)</v>
          </cell>
          <cell r="F138">
            <v>162</v>
          </cell>
          <cell r="G138">
            <v>0</v>
          </cell>
          <cell r="H138">
            <v>0</v>
          </cell>
          <cell r="I138">
            <v>0</v>
          </cell>
          <cell r="J138">
            <v>0</v>
          </cell>
        </row>
        <row r="139">
          <cell r="A139">
            <v>135</v>
          </cell>
          <cell r="B139">
            <v>84069515</v>
          </cell>
          <cell r="C139">
            <v>822781.94</v>
          </cell>
          <cell r="D139" t="str">
            <v>Bowtech Inc</v>
          </cell>
          <cell r="E139" t="str">
            <v>Retail (22)</v>
          </cell>
          <cell r="F139">
            <v>163</v>
          </cell>
          <cell r="G139">
            <v>0</v>
          </cell>
          <cell r="H139">
            <v>0</v>
          </cell>
          <cell r="I139">
            <v>0</v>
          </cell>
          <cell r="J139">
            <v>0</v>
          </cell>
        </row>
        <row r="140">
          <cell r="A140">
            <v>136</v>
          </cell>
          <cell r="B140">
            <v>84069799</v>
          </cell>
          <cell r="C140">
            <v>8034993.75</v>
          </cell>
          <cell r="D140" t="str">
            <v>Bradshaw International Acquisition Corp</v>
          </cell>
          <cell r="E140" t="str">
            <v>Consumer goods: Non-Durable (9)</v>
          </cell>
          <cell r="F140">
            <v>164</v>
          </cell>
          <cell r="G140">
            <v>0</v>
          </cell>
          <cell r="H140">
            <v>0</v>
          </cell>
          <cell r="I140">
            <v>0</v>
          </cell>
          <cell r="J140">
            <v>0</v>
          </cell>
        </row>
        <row r="141">
          <cell r="A141">
            <v>137</v>
          </cell>
          <cell r="B141">
            <v>84069800</v>
          </cell>
          <cell r="C141">
            <v>2865506.25</v>
          </cell>
          <cell r="D141" t="str">
            <v>Bradshaw International Acquisition Corp</v>
          </cell>
          <cell r="E141" t="str">
            <v>Consumer goods: Non-Durable (9)</v>
          </cell>
          <cell r="F141">
            <v>165</v>
          </cell>
          <cell r="G141">
            <v>0</v>
          </cell>
          <cell r="H141">
            <v>0</v>
          </cell>
          <cell r="I141">
            <v>0</v>
          </cell>
          <cell r="J141">
            <v>0</v>
          </cell>
        </row>
        <row r="142">
          <cell r="A142">
            <v>138</v>
          </cell>
          <cell r="B142">
            <v>84069801</v>
          </cell>
          <cell r="C142">
            <v>18686031.969999999</v>
          </cell>
          <cell r="D142" t="str">
            <v>Bradshaw International Acquisition Corp</v>
          </cell>
          <cell r="E142" t="str">
            <v>Consumer goods: Non-Durable (9)</v>
          </cell>
          <cell r="F142">
            <v>166</v>
          </cell>
          <cell r="G142">
            <v>0</v>
          </cell>
          <cell r="H142">
            <v>0</v>
          </cell>
          <cell r="I142">
            <v>0</v>
          </cell>
          <cell r="J142">
            <v>0</v>
          </cell>
        </row>
        <row r="143">
          <cell r="A143">
            <v>139</v>
          </cell>
          <cell r="B143">
            <v>84069802</v>
          </cell>
          <cell r="C143">
            <v>6663968.0300000003</v>
          </cell>
          <cell r="D143" t="str">
            <v>Bradshaw International Acquisition Corp</v>
          </cell>
          <cell r="E143" t="str">
            <v>Consumer goods: Non-Durable (9)</v>
          </cell>
          <cell r="F143">
            <v>167</v>
          </cell>
          <cell r="G143">
            <v>0</v>
          </cell>
          <cell r="H143">
            <v>0</v>
          </cell>
          <cell r="I143">
            <v>0</v>
          </cell>
          <cell r="J143">
            <v>0</v>
          </cell>
        </row>
        <row r="144">
          <cell r="A144">
            <v>140</v>
          </cell>
          <cell r="B144">
            <v>84069358</v>
          </cell>
          <cell r="C144">
            <v>16558686.609999999</v>
          </cell>
          <cell r="D144" t="str">
            <v>Bright Horizons Family Solutions LLC</v>
          </cell>
          <cell r="E144" t="str">
            <v>Services: Consumer (24)</v>
          </cell>
          <cell r="F144">
            <v>168</v>
          </cell>
          <cell r="G144">
            <v>0</v>
          </cell>
          <cell r="H144">
            <v>0</v>
          </cell>
          <cell r="I144">
            <v>0</v>
          </cell>
          <cell r="J144">
            <v>0</v>
          </cell>
        </row>
        <row r="145">
          <cell r="A145">
            <v>141</v>
          </cell>
          <cell r="B145">
            <v>84069357</v>
          </cell>
          <cell r="C145">
            <v>7387297.96</v>
          </cell>
          <cell r="D145" t="str">
            <v>Brock Holdings III, Inc.</v>
          </cell>
          <cell r="E145" t="str">
            <v>Construction &amp; Building (7)</v>
          </cell>
          <cell r="F145">
            <v>169</v>
          </cell>
          <cell r="G145">
            <v>0</v>
          </cell>
          <cell r="H145">
            <v>0</v>
          </cell>
          <cell r="I145">
            <v>0</v>
          </cell>
          <cell r="J145">
            <v>0</v>
          </cell>
        </row>
        <row r="146">
          <cell r="A146">
            <v>142</v>
          </cell>
          <cell r="B146">
            <v>84069308</v>
          </cell>
          <cell r="C146">
            <v>15600000</v>
          </cell>
          <cell r="D146" t="str">
            <v>Caldwell &amp; Gregory LLC</v>
          </cell>
          <cell r="E146" t="str">
            <v>Services: Business (23)</v>
          </cell>
          <cell r="F146">
            <v>170</v>
          </cell>
          <cell r="G146">
            <v>0</v>
          </cell>
          <cell r="H146">
            <v>0</v>
          </cell>
          <cell r="I146">
            <v>0</v>
          </cell>
          <cell r="J146">
            <v>0</v>
          </cell>
        </row>
        <row r="147">
          <cell r="A147">
            <v>143</v>
          </cell>
          <cell r="B147">
            <v>84069938</v>
          </cell>
          <cell r="C147">
            <v>34794113.710000001</v>
          </cell>
          <cell r="D147" t="str">
            <v>Cambridge International Inc.</v>
          </cell>
          <cell r="E147" t="str">
            <v>Capital Equipment (5)</v>
          </cell>
          <cell r="F147">
            <v>171</v>
          </cell>
          <cell r="G147">
            <v>0</v>
          </cell>
          <cell r="H147">
            <v>0</v>
          </cell>
          <cell r="I147">
            <v>0</v>
          </cell>
          <cell r="J147">
            <v>0</v>
          </cell>
        </row>
        <row r="148">
          <cell r="A148">
            <v>144</v>
          </cell>
          <cell r="B148">
            <v>84070222</v>
          </cell>
          <cell r="C148">
            <v>2078692.9</v>
          </cell>
          <cell r="D148" t="str">
            <v>Camp International Holding Company</v>
          </cell>
          <cell r="E148" t="str">
            <v>High Tech Industries (16)</v>
          </cell>
          <cell r="F148">
            <v>172</v>
          </cell>
          <cell r="G148">
            <v>0</v>
          </cell>
          <cell r="H148">
            <v>0</v>
          </cell>
          <cell r="I148">
            <v>0</v>
          </cell>
          <cell r="J148">
            <v>0</v>
          </cell>
        </row>
        <row r="149">
          <cell r="A149">
            <v>145</v>
          </cell>
          <cell r="B149">
            <v>84069519</v>
          </cell>
          <cell r="C149">
            <v>1333384.1100000001</v>
          </cell>
          <cell r="D149" t="str">
            <v>Carr Management Inc</v>
          </cell>
          <cell r="E149" t="str">
            <v>Containers; Packaging &amp; Glass (10)</v>
          </cell>
          <cell r="F149">
            <v>173</v>
          </cell>
          <cell r="G149">
            <v>0</v>
          </cell>
          <cell r="H149">
            <v>0</v>
          </cell>
          <cell r="I149">
            <v>0</v>
          </cell>
          <cell r="J149">
            <v>0</v>
          </cell>
        </row>
        <row r="150">
          <cell r="A150">
            <v>146</v>
          </cell>
          <cell r="B150">
            <v>84069520</v>
          </cell>
          <cell r="C150">
            <v>6764149.5599999996</v>
          </cell>
          <cell r="D150" t="str">
            <v>Carr Management Inc</v>
          </cell>
          <cell r="E150" t="str">
            <v>Containers; Packaging &amp; Glass (10)</v>
          </cell>
          <cell r="F150">
            <v>174</v>
          </cell>
          <cell r="G150">
            <v>0</v>
          </cell>
          <cell r="H150">
            <v>0</v>
          </cell>
          <cell r="I150">
            <v>0</v>
          </cell>
          <cell r="J150">
            <v>0</v>
          </cell>
        </row>
        <row r="151">
          <cell r="A151">
            <v>147</v>
          </cell>
          <cell r="B151">
            <v>84069521</v>
          </cell>
          <cell r="C151">
            <v>2516166.02</v>
          </cell>
          <cell r="D151" t="str">
            <v>Carr Management Inc</v>
          </cell>
          <cell r="E151" t="str">
            <v>Containers; Packaging &amp; Glass (10)</v>
          </cell>
          <cell r="F151">
            <v>175</v>
          </cell>
          <cell r="G151">
            <v>0</v>
          </cell>
          <cell r="H151">
            <v>0</v>
          </cell>
          <cell r="I151">
            <v>0</v>
          </cell>
          <cell r="J151">
            <v>0</v>
          </cell>
        </row>
        <row r="152">
          <cell r="A152">
            <v>148</v>
          </cell>
          <cell r="B152">
            <v>84069522</v>
          </cell>
          <cell r="C152">
            <v>12764306.390000001</v>
          </cell>
          <cell r="D152" t="str">
            <v>Carr Management Inc</v>
          </cell>
          <cell r="E152" t="str">
            <v>Containers; Packaging &amp; Glass (10)</v>
          </cell>
          <cell r="F152">
            <v>176</v>
          </cell>
          <cell r="G152">
            <v>0</v>
          </cell>
          <cell r="H152">
            <v>0</v>
          </cell>
          <cell r="I152">
            <v>0</v>
          </cell>
          <cell r="J152">
            <v>0</v>
          </cell>
        </row>
        <row r="153">
          <cell r="A153">
            <v>149</v>
          </cell>
          <cell r="B153">
            <v>84070294</v>
          </cell>
          <cell r="C153">
            <v>1430814.72</v>
          </cell>
          <cell r="D153" t="str">
            <v>Carr Management Inc</v>
          </cell>
          <cell r="E153" t="str">
            <v>Containers; Packaging &amp; Glass (10)</v>
          </cell>
          <cell r="F153">
            <v>177</v>
          </cell>
          <cell r="G153">
            <v>0</v>
          </cell>
          <cell r="H153">
            <v>0</v>
          </cell>
          <cell r="I153">
            <v>0</v>
          </cell>
          <cell r="J153">
            <v>0</v>
          </cell>
        </row>
        <row r="154">
          <cell r="A154">
            <v>150</v>
          </cell>
          <cell r="B154">
            <v>84070295</v>
          </cell>
          <cell r="C154">
            <v>7258407.1900000004</v>
          </cell>
          <cell r="D154" t="str">
            <v>Carr Management Inc</v>
          </cell>
          <cell r="E154" t="str">
            <v>Containers; Packaging &amp; Glass (10)</v>
          </cell>
          <cell r="F154">
            <v>178</v>
          </cell>
          <cell r="G154">
            <v>0</v>
          </cell>
          <cell r="H154">
            <v>0</v>
          </cell>
          <cell r="I154">
            <v>0</v>
          </cell>
          <cell r="J154">
            <v>0</v>
          </cell>
        </row>
        <row r="155">
          <cell r="A155">
            <v>151</v>
          </cell>
          <cell r="B155">
            <v>84069524</v>
          </cell>
          <cell r="C155">
            <v>2007184.65</v>
          </cell>
          <cell r="D155" t="str">
            <v>Cascade Drilling LP</v>
          </cell>
          <cell r="E155" t="str">
            <v>Environmental Industries (13)</v>
          </cell>
          <cell r="F155">
            <v>179</v>
          </cell>
          <cell r="G155">
            <v>0</v>
          </cell>
          <cell r="H155">
            <v>0</v>
          </cell>
          <cell r="I155">
            <v>0</v>
          </cell>
          <cell r="J155">
            <v>0</v>
          </cell>
        </row>
        <row r="156">
          <cell r="A156">
            <v>152</v>
          </cell>
          <cell r="B156">
            <v>84069527</v>
          </cell>
          <cell r="C156">
            <v>4522818.07</v>
          </cell>
          <cell r="D156" t="str">
            <v>Cascade Drilling LP</v>
          </cell>
          <cell r="E156" t="str">
            <v>Environmental Industries (13)</v>
          </cell>
          <cell r="F156">
            <v>180</v>
          </cell>
          <cell r="G156">
            <v>0</v>
          </cell>
          <cell r="H156">
            <v>0</v>
          </cell>
          <cell r="I156">
            <v>0</v>
          </cell>
          <cell r="J156">
            <v>0</v>
          </cell>
        </row>
        <row r="157">
          <cell r="A157">
            <v>153</v>
          </cell>
          <cell r="B157">
            <v>84069525</v>
          </cell>
          <cell r="C157">
            <v>3323145.09</v>
          </cell>
          <cell r="D157" t="str">
            <v>Cascade Drilling LP</v>
          </cell>
          <cell r="E157" t="str">
            <v>Environmental Industries (13)</v>
          </cell>
          <cell r="F157">
            <v>181</v>
          </cell>
          <cell r="G157">
            <v>0</v>
          </cell>
          <cell r="H157">
            <v>0</v>
          </cell>
          <cell r="I157">
            <v>0</v>
          </cell>
          <cell r="J157">
            <v>0</v>
          </cell>
        </row>
        <row r="158">
          <cell r="A158">
            <v>154</v>
          </cell>
          <cell r="B158">
            <v>84069528</v>
          </cell>
          <cell r="C158">
            <v>7488090.6600000001</v>
          </cell>
          <cell r="D158" t="str">
            <v>Cascade Drilling LP</v>
          </cell>
          <cell r="E158" t="str">
            <v>Environmental Industries (13)</v>
          </cell>
          <cell r="F158">
            <v>182</v>
          </cell>
          <cell r="G158">
            <v>0</v>
          </cell>
          <cell r="H158">
            <v>0</v>
          </cell>
          <cell r="I158">
            <v>0</v>
          </cell>
          <cell r="J158">
            <v>0</v>
          </cell>
        </row>
        <row r="159">
          <cell r="A159">
            <v>155</v>
          </cell>
          <cell r="B159">
            <v>84069523</v>
          </cell>
          <cell r="C159">
            <v>2266669.35</v>
          </cell>
          <cell r="D159" t="str">
            <v>Cascade Drilling LP</v>
          </cell>
          <cell r="E159" t="str">
            <v>Environmental Industries (13)</v>
          </cell>
          <cell r="F159">
            <v>183</v>
          </cell>
          <cell r="G159">
            <v>0</v>
          </cell>
          <cell r="H159">
            <v>0</v>
          </cell>
          <cell r="I159">
            <v>0</v>
          </cell>
          <cell r="J159">
            <v>0</v>
          </cell>
        </row>
        <row r="160">
          <cell r="A160">
            <v>156</v>
          </cell>
          <cell r="B160">
            <v>84069526</v>
          </cell>
          <cell r="C160">
            <v>5107518.66</v>
          </cell>
          <cell r="D160" t="str">
            <v>Cascade Drilling LP</v>
          </cell>
          <cell r="E160" t="str">
            <v>Environmental Industries (13)</v>
          </cell>
          <cell r="F160">
            <v>184</v>
          </cell>
          <cell r="G160">
            <v>0</v>
          </cell>
          <cell r="H160">
            <v>0</v>
          </cell>
          <cell r="I160">
            <v>0</v>
          </cell>
          <cell r="J160">
            <v>0</v>
          </cell>
        </row>
        <row r="161">
          <cell r="A161">
            <v>157</v>
          </cell>
          <cell r="B161">
            <v>84070281</v>
          </cell>
          <cell r="C161">
            <v>29925000</v>
          </cell>
          <cell r="D161" t="str">
            <v>Cayan LLC</v>
          </cell>
          <cell r="E161" t="str">
            <v>Services: Business (23)</v>
          </cell>
          <cell r="F161">
            <v>185</v>
          </cell>
          <cell r="G161">
            <v>0</v>
          </cell>
          <cell r="H161">
            <v>0</v>
          </cell>
          <cell r="I161">
            <v>0</v>
          </cell>
          <cell r="J161">
            <v>0</v>
          </cell>
        </row>
        <row r="162">
          <cell r="A162">
            <v>158</v>
          </cell>
          <cell r="B162">
            <v>84069517</v>
          </cell>
          <cell r="C162">
            <v>17120625</v>
          </cell>
          <cell r="D162" t="str">
            <v>CB Fleet Company Inc</v>
          </cell>
          <cell r="E162" t="str">
            <v>Consumer goods: Non-Durable (9)</v>
          </cell>
          <cell r="F162">
            <v>186</v>
          </cell>
          <cell r="G162">
            <v>0</v>
          </cell>
          <cell r="H162">
            <v>0</v>
          </cell>
          <cell r="I162">
            <v>0</v>
          </cell>
          <cell r="J162">
            <v>0</v>
          </cell>
        </row>
        <row r="163">
          <cell r="A163">
            <v>159</v>
          </cell>
          <cell r="B163">
            <v>84069467</v>
          </cell>
          <cell r="C163">
            <v>14557293.199999999</v>
          </cell>
          <cell r="D163" t="str">
            <v>CCC Information Services Inc</v>
          </cell>
          <cell r="E163" t="str">
            <v>Services: Business (23)</v>
          </cell>
          <cell r="F163">
            <v>187</v>
          </cell>
          <cell r="G163">
            <v>0</v>
          </cell>
          <cell r="H163">
            <v>0</v>
          </cell>
          <cell r="I163">
            <v>0</v>
          </cell>
          <cell r="J163">
            <v>0</v>
          </cell>
        </row>
        <row r="164">
          <cell r="A164">
            <v>160</v>
          </cell>
          <cell r="B164">
            <v>84069660</v>
          </cell>
          <cell r="C164">
            <v>11711198.15</v>
          </cell>
          <cell r="D164" t="str">
            <v>Cedar Fair, LP.</v>
          </cell>
          <cell r="E164" t="str">
            <v>Hotel; Gaming &amp; Leisure (17)</v>
          </cell>
          <cell r="F164">
            <v>188</v>
          </cell>
          <cell r="G164">
            <v>0</v>
          </cell>
          <cell r="H164">
            <v>0</v>
          </cell>
          <cell r="I164">
            <v>0</v>
          </cell>
          <cell r="J164">
            <v>0</v>
          </cell>
        </row>
        <row r="165">
          <cell r="A165">
            <v>161</v>
          </cell>
          <cell r="B165">
            <v>84069529</v>
          </cell>
          <cell r="C165">
            <v>13567492.35</v>
          </cell>
          <cell r="D165" t="str">
            <v>Centerplate Inc</v>
          </cell>
          <cell r="E165" t="str">
            <v>Hotel; Gaming &amp; Leisure (17)</v>
          </cell>
          <cell r="F165">
            <v>189</v>
          </cell>
          <cell r="G165">
            <v>0</v>
          </cell>
          <cell r="H165">
            <v>0</v>
          </cell>
          <cell r="I165">
            <v>0</v>
          </cell>
          <cell r="J165">
            <v>0</v>
          </cell>
        </row>
        <row r="166">
          <cell r="A166">
            <v>162</v>
          </cell>
          <cell r="B166">
            <v>84069668</v>
          </cell>
          <cell r="C166">
            <v>9837787.2200000007</v>
          </cell>
          <cell r="D166" t="str">
            <v>Cequel Communications LLC</v>
          </cell>
          <cell r="E166" t="str">
            <v>Media: Broadcasting &amp; Subscription (19)</v>
          </cell>
          <cell r="F166">
            <v>190</v>
          </cell>
          <cell r="G166">
            <v>0</v>
          </cell>
          <cell r="H166">
            <v>0</v>
          </cell>
          <cell r="I166">
            <v>0</v>
          </cell>
          <cell r="J166">
            <v>0</v>
          </cell>
        </row>
        <row r="167">
          <cell r="A167">
            <v>163</v>
          </cell>
          <cell r="B167">
            <v>84069562</v>
          </cell>
          <cell r="C167">
            <v>4328644.1500000004</v>
          </cell>
          <cell r="D167" t="str">
            <v>Cequel Communications LLC</v>
          </cell>
          <cell r="E167" t="str">
            <v>Media: Broadcasting &amp; Subscription (19)</v>
          </cell>
          <cell r="F167">
            <v>191</v>
          </cell>
          <cell r="G167">
            <v>0</v>
          </cell>
          <cell r="H167">
            <v>0</v>
          </cell>
          <cell r="I167">
            <v>0</v>
          </cell>
          <cell r="J167">
            <v>0</v>
          </cell>
        </row>
        <row r="168">
          <cell r="A168">
            <v>164</v>
          </cell>
          <cell r="B168">
            <v>84069532</v>
          </cell>
          <cell r="C168">
            <v>18623853.18</v>
          </cell>
          <cell r="D168" t="str">
            <v>Certified Power Inc</v>
          </cell>
          <cell r="E168" t="str">
            <v>Capital Equipment (5)</v>
          </cell>
          <cell r="F168">
            <v>192</v>
          </cell>
          <cell r="G168">
            <v>0</v>
          </cell>
          <cell r="H168">
            <v>0</v>
          </cell>
          <cell r="I168">
            <v>0</v>
          </cell>
          <cell r="J168">
            <v>0</v>
          </cell>
        </row>
        <row r="169">
          <cell r="A169">
            <v>165</v>
          </cell>
          <cell r="B169">
            <v>84069531</v>
          </cell>
          <cell r="C169">
            <v>2866.97</v>
          </cell>
          <cell r="D169" t="str">
            <v>Certified Power Inc</v>
          </cell>
          <cell r="E169" t="str">
            <v>Capital Equipment (5)</v>
          </cell>
          <cell r="F169">
            <v>193</v>
          </cell>
          <cell r="G169">
            <v>0</v>
          </cell>
          <cell r="H169">
            <v>0</v>
          </cell>
          <cell r="I169">
            <v>0</v>
          </cell>
          <cell r="J169">
            <v>0</v>
          </cell>
        </row>
        <row r="170">
          <cell r="A170">
            <v>166</v>
          </cell>
          <cell r="B170">
            <v>84070298</v>
          </cell>
          <cell r="C170">
            <v>14065331.51</v>
          </cell>
          <cell r="D170" t="str">
            <v>CH Hold Corp</v>
          </cell>
          <cell r="E170" t="str">
            <v>Services: Consumer (24)</v>
          </cell>
          <cell r="F170">
            <v>194</v>
          </cell>
          <cell r="G170">
            <v>0</v>
          </cell>
          <cell r="H170">
            <v>0</v>
          </cell>
          <cell r="I170">
            <v>0</v>
          </cell>
          <cell r="J170">
            <v>0</v>
          </cell>
        </row>
        <row r="171">
          <cell r="A171">
            <v>167</v>
          </cell>
          <cell r="B171">
            <v>84069677</v>
          </cell>
          <cell r="C171">
            <v>17727272.699999999</v>
          </cell>
          <cell r="D171" t="str">
            <v>Charter Communications Operating LLC</v>
          </cell>
          <cell r="E171" t="str">
            <v>Media: Broadcasting &amp; Subscription (19)</v>
          </cell>
          <cell r="F171">
            <v>195</v>
          </cell>
          <cell r="G171">
            <v>0</v>
          </cell>
          <cell r="H171">
            <v>0</v>
          </cell>
          <cell r="I171">
            <v>0</v>
          </cell>
          <cell r="J171">
            <v>0</v>
          </cell>
        </row>
        <row r="172">
          <cell r="A172">
            <v>168</v>
          </cell>
          <cell r="B172">
            <v>84069681</v>
          </cell>
          <cell r="C172">
            <v>21605113.620000001</v>
          </cell>
          <cell r="D172" t="str">
            <v>Charter Communications Operating LLC</v>
          </cell>
          <cell r="E172" t="str">
            <v>Media: Broadcasting &amp; Subscription (19)</v>
          </cell>
          <cell r="F172">
            <v>196</v>
          </cell>
          <cell r="G172">
            <v>0</v>
          </cell>
          <cell r="H172">
            <v>0</v>
          </cell>
          <cell r="I172">
            <v>0</v>
          </cell>
          <cell r="J172">
            <v>0</v>
          </cell>
        </row>
        <row r="173">
          <cell r="A173">
            <v>169</v>
          </cell>
          <cell r="B173">
            <v>84069683</v>
          </cell>
          <cell r="C173">
            <v>1915925.93</v>
          </cell>
          <cell r="D173" t="str">
            <v>Charter Nex US Holdings Inc.</v>
          </cell>
          <cell r="E173" t="str">
            <v>Containers; Packaging &amp; Glass (10)</v>
          </cell>
          <cell r="F173">
            <v>197</v>
          </cell>
          <cell r="G173">
            <v>0</v>
          </cell>
          <cell r="H173">
            <v>0</v>
          </cell>
          <cell r="I173">
            <v>0</v>
          </cell>
          <cell r="J173">
            <v>0</v>
          </cell>
        </row>
        <row r="174">
          <cell r="A174">
            <v>170</v>
          </cell>
          <cell r="B174">
            <v>84069931</v>
          </cell>
          <cell r="C174">
            <v>42167245.659999996</v>
          </cell>
          <cell r="D174" t="str">
            <v>Checkers Drive-In Restaurants Inc</v>
          </cell>
          <cell r="E174" t="str">
            <v>Beverage; Food &amp; Tobacco (4)</v>
          </cell>
          <cell r="F174">
            <v>198</v>
          </cell>
          <cell r="G174">
            <v>0</v>
          </cell>
          <cell r="H174">
            <v>0</v>
          </cell>
          <cell r="I174">
            <v>0</v>
          </cell>
          <cell r="J174">
            <v>0</v>
          </cell>
        </row>
        <row r="175">
          <cell r="A175">
            <v>171</v>
          </cell>
          <cell r="B175">
            <v>84069685</v>
          </cell>
          <cell r="C175">
            <v>15897020.6</v>
          </cell>
          <cell r="D175" t="str">
            <v>Checkers Industrial Products LLC</v>
          </cell>
          <cell r="E175" t="str">
            <v>Chemicals; Plastics &amp; Rubber (6)</v>
          </cell>
          <cell r="F175">
            <v>199</v>
          </cell>
          <cell r="G175">
            <v>0</v>
          </cell>
          <cell r="H175">
            <v>0</v>
          </cell>
          <cell r="I175">
            <v>0</v>
          </cell>
          <cell r="J175">
            <v>0</v>
          </cell>
        </row>
        <row r="176">
          <cell r="A176">
            <v>172</v>
          </cell>
          <cell r="B176">
            <v>84070231</v>
          </cell>
          <cell r="C176">
            <v>1057576.1599999999</v>
          </cell>
          <cell r="D176" t="str">
            <v>Checkers Industrial Products LLC</v>
          </cell>
          <cell r="E176" t="str">
            <v>Chemicals; Plastics &amp; Rubber (6)</v>
          </cell>
          <cell r="F176">
            <v>200</v>
          </cell>
          <cell r="G176">
            <v>0</v>
          </cell>
          <cell r="H176">
            <v>0</v>
          </cell>
          <cell r="I176">
            <v>0</v>
          </cell>
          <cell r="J176">
            <v>0</v>
          </cell>
        </row>
        <row r="177">
          <cell r="A177">
            <v>173</v>
          </cell>
          <cell r="B177">
            <v>84069902</v>
          </cell>
          <cell r="C177">
            <v>16400000</v>
          </cell>
          <cell r="D177" t="str">
            <v>Chelsea Building Products Inc</v>
          </cell>
          <cell r="E177" t="str">
            <v>Construction &amp; Building (7)</v>
          </cell>
          <cell r="F177">
            <v>201</v>
          </cell>
          <cell r="G177">
            <v>0</v>
          </cell>
          <cell r="H177">
            <v>0</v>
          </cell>
          <cell r="I177">
            <v>0</v>
          </cell>
          <cell r="J177">
            <v>0</v>
          </cell>
        </row>
        <row r="178">
          <cell r="A178">
            <v>174</v>
          </cell>
          <cell r="B178">
            <v>84070065</v>
          </cell>
          <cell r="C178">
            <v>31018422.359999999</v>
          </cell>
          <cell r="D178" t="str">
            <v>Chromalox Inc.</v>
          </cell>
          <cell r="E178" t="str">
            <v>Capital Equipment (5)</v>
          </cell>
          <cell r="F178">
            <v>202</v>
          </cell>
          <cell r="G178">
            <v>0</v>
          </cell>
          <cell r="H178">
            <v>0</v>
          </cell>
          <cell r="I178">
            <v>0</v>
          </cell>
          <cell r="J178">
            <v>0</v>
          </cell>
        </row>
        <row r="179">
          <cell r="A179">
            <v>175</v>
          </cell>
          <cell r="B179">
            <v>84070066</v>
          </cell>
          <cell r="C179">
            <v>6495981.4500000002</v>
          </cell>
          <cell r="D179" t="str">
            <v>Chromalox Inc.</v>
          </cell>
          <cell r="E179" t="str">
            <v>Capital Equipment (5)</v>
          </cell>
          <cell r="F179">
            <v>203</v>
          </cell>
          <cell r="G179">
            <v>0</v>
          </cell>
          <cell r="H179">
            <v>0</v>
          </cell>
          <cell r="I179">
            <v>0</v>
          </cell>
          <cell r="J179">
            <v>0</v>
          </cell>
        </row>
        <row r="180">
          <cell r="A180">
            <v>176</v>
          </cell>
          <cell r="B180">
            <v>84069697</v>
          </cell>
          <cell r="C180">
            <v>5089058.42</v>
          </cell>
          <cell r="D180" t="str">
            <v>Cinemark USA Inc</v>
          </cell>
          <cell r="E180" t="str">
            <v>Media: Diversified &amp; Production (20)</v>
          </cell>
          <cell r="F180">
            <v>204</v>
          </cell>
          <cell r="G180">
            <v>0</v>
          </cell>
          <cell r="H180">
            <v>0</v>
          </cell>
          <cell r="I180">
            <v>0</v>
          </cell>
          <cell r="J180">
            <v>0</v>
          </cell>
        </row>
        <row r="181">
          <cell r="A181">
            <v>177</v>
          </cell>
          <cell r="B181">
            <v>84069698</v>
          </cell>
          <cell r="C181">
            <v>5089058.42</v>
          </cell>
          <cell r="D181" t="str">
            <v>Cinemark USA Inc</v>
          </cell>
          <cell r="E181" t="str">
            <v>Media: Diversified &amp; Production (20)</v>
          </cell>
          <cell r="F181">
            <v>205</v>
          </cell>
          <cell r="G181">
            <v>0</v>
          </cell>
          <cell r="H181">
            <v>0</v>
          </cell>
          <cell r="I181">
            <v>0</v>
          </cell>
          <cell r="J181">
            <v>0</v>
          </cell>
        </row>
        <row r="182">
          <cell r="A182">
            <v>178</v>
          </cell>
          <cell r="B182">
            <v>84069699</v>
          </cell>
          <cell r="C182">
            <v>2908033.38</v>
          </cell>
          <cell r="D182" t="str">
            <v>Cinemark USA Inc</v>
          </cell>
          <cell r="E182" t="str">
            <v>Media: Diversified &amp; Production (20)</v>
          </cell>
          <cell r="F182">
            <v>206</v>
          </cell>
          <cell r="G182">
            <v>0</v>
          </cell>
          <cell r="H182">
            <v>0</v>
          </cell>
          <cell r="I182">
            <v>0</v>
          </cell>
          <cell r="J182">
            <v>0</v>
          </cell>
        </row>
        <row r="183">
          <cell r="A183">
            <v>179</v>
          </cell>
          <cell r="B183">
            <v>84069696</v>
          </cell>
          <cell r="C183">
            <v>6659396.46</v>
          </cell>
          <cell r="D183" t="str">
            <v>Cinemark USA Inc</v>
          </cell>
          <cell r="E183" t="str">
            <v>Media: Diversified &amp; Production (20)</v>
          </cell>
          <cell r="F183">
            <v>207</v>
          </cell>
          <cell r="G183">
            <v>0</v>
          </cell>
          <cell r="H183">
            <v>0</v>
          </cell>
          <cell r="I183">
            <v>0</v>
          </cell>
          <cell r="J183">
            <v>0</v>
          </cell>
        </row>
        <row r="184">
          <cell r="A184">
            <v>180</v>
          </cell>
          <cell r="B184">
            <v>84070127</v>
          </cell>
          <cell r="C184">
            <v>19250000</v>
          </cell>
          <cell r="D184" t="str">
            <v>Clarion Brands LLC</v>
          </cell>
          <cell r="E184" t="str">
            <v>Healthcare &amp; Pharmaceuticals (15)</v>
          </cell>
          <cell r="F184">
            <v>208</v>
          </cell>
          <cell r="G184">
            <v>0</v>
          </cell>
          <cell r="H184">
            <v>0</v>
          </cell>
          <cell r="I184">
            <v>0</v>
          </cell>
          <cell r="J184">
            <v>0</v>
          </cell>
        </row>
        <row r="185">
          <cell r="A185">
            <v>181</v>
          </cell>
          <cell r="B185">
            <v>84069810</v>
          </cell>
          <cell r="C185">
            <v>8674632.3399999999</v>
          </cell>
          <cell r="D185" t="str">
            <v>Clarity Telecom LLC</v>
          </cell>
          <cell r="E185" t="str">
            <v>Media: Broadcasting &amp; Subscription (19)</v>
          </cell>
          <cell r="F185">
            <v>209</v>
          </cell>
          <cell r="G185">
            <v>0</v>
          </cell>
          <cell r="H185">
            <v>0</v>
          </cell>
          <cell r="I185">
            <v>0</v>
          </cell>
          <cell r="J185">
            <v>0</v>
          </cell>
        </row>
        <row r="186">
          <cell r="A186">
            <v>182</v>
          </cell>
          <cell r="B186">
            <v>84069809</v>
          </cell>
          <cell r="C186">
            <v>2426470.61</v>
          </cell>
          <cell r="D186" t="str">
            <v>Clarity Telecom LLC</v>
          </cell>
          <cell r="E186" t="str">
            <v>Media: Broadcasting &amp; Subscription (19)</v>
          </cell>
          <cell r="F186">
            <v>210</v>
          </cell>
          <cell r="G186">
            <v>0</v>
          </cell>
          <cell r="H186">
            <v>0</v>
          </cell>
          <cell r="I186">
            <v>0</v>
          </cell>
          <cell r="J186">
            <v>0</v>
          </cell>
        </row>
        <row r="187">
          <cell r="A187">
            <v>183</v>
          </cell>
          <cell r="B187">
            <v>84070128</v>
          </cell>
          <cell r="C187">
            <v>10370225.699999999</v>
          </cell>
          <cell r="D187" t="str">
            <v>Clear Link Technologies LLC</v>
          </cell>
          <cell r="E187" t="str">
            <v>Services: Business (23)</v>
          </cell>
          <cell r="F187">
            <v>211</v>
          </cell>
          <cell r="G187">
            <v>0</v>
          </cell>
          <cell r="H187">
            <v>0</v>
          </cell>
          <cell r="I187">
            <v>0</v>
          </cell>
          <cell r="J187">
            <v>0</v>
          </cell>
        </row>
        <row r="188">
          <cell r="A188">
            <v>184</v>
          </cell>
          <cell r="B188">
            <v>84069615</v>
          </cell>
          <cell r="C188">
            <v>2385661.94</v>
          </cell>
          <cell r="D188" t="str">
            <v>Colson Group Holdings Inc.</v>
          </cell>
          <cell r="E188" t="str">
            <v>Wholesale (32)</v>
          </cell>
          <cell r="F188">
            <v>212</v>
          </cell>
          <cell r="G188">
            <v>0</v>
          </cell>
          <cell r="H188">
            <v>0</v>
          </cell>
          <cell r="I188">
            <v>0</v>
          </cell>
          <cell r="J188">
            <v>0</v>
          </cell>
        </row>
        <row r="189">
          <cell r="A189">
            <v>185</v>
          </cell>
          <cell r="B189">
            <v>84069624</v>
          </cell>
          <cell r="C189">
            <v>4599110.6900000004</v>
          </cell>
          <cell r="D189" t="str">
            <v>Colson Group Holdings Inc.</v>
          </cell>
          <cell r="E189" t="str">
            <v>Wholesale (32)</v>
          </cell>
          <cell r="F189">
            <v>213</v>
          </cell>
          <cell r="G189">
            <v>0</v>
          </cell>
          <cell r="H189">
            <v>0</v>
          </cell>
          <cell r="I189">
            <v>0</v>
          </cell>
          <cell r="J189">
            <v>0</v>
          </cell>
        </row>
        <row r="190">
          <cell r="A190">
            <v>186</v>
          </cell>
          <cell r="B190">
            <v>84069623</v>
          </cell>
          <cell r="C190">
            <v>2032587.46</v>
          </cell>
          <cell r="D190" t="str">
            <v>Colson Group Holdings Inc.</v>
          </cell>
          <cell r="E190" t="str">
            <v>Wholesale (32)</v>
          </cell>
          <cell r="F190">
            <v>214</v>
          </cell>
          <cell r="G190">
            <v>0</v>
          </cell>
          <cell r="H190">
            <v>0</v>
          </cell>
          <cell r="I190">
            <v>0</v>
          </cell>
          <cell r="J190">
            <v>0</v>
          </cell>
        </row>
        <row r="191">
          <cell r="A191">
            <v>187</v>
          </cell>
          <cell r="B191">
            <v>84069613</v>
          </cell>
          <cell r="C191">
            <v>1130050.3999999999</v>
          </cell>
          <cell r="D191" t="str">
            <v>Colson Group Holdings Inc.</v>
          </cell>
          <cell r="E191" t="str">
            <v>Wholesale (32)</v>
          </cell>
          <cell r="F191">
            <v>215</v>
          </cell>
          <cell r="G191">
            <v>0</v>
          </cell>
          <cell r="H191">
            <v>0</v>
          </cell>
          <cell r="I191">
            <v>0</v>
          </cell>
          <cell r="J191">
            <v>0</v>
          </cell>
        </row>
        <row r="192">
          <cell r="A192">
            <v>188</v>
          </cell>
          <cell r="B192">
            <v>84069614</v>
          </cell>
          <cell r="C192">
            <v>1054348.74</v>
          </cell>
          <cell r="D192" t="str">
            <v>Colson Group Holdings Inc.</v>
          </cell>
          <cell r="E192" t="str">
            <v>Wholesale (32)</v>
          </cell>
          <cell r="F192">
            <v>216</v>
          </cell>
          <cell r="G192">
            <v>0</v>
          </cell>
          <cell r="H192">
            <v>0</v>
          </cell>
          <cell r="I192">
            <v>0</v>
          </cell>
          <cell r="J192">
            <v>0</v>
          </cell>
        </row>
        <row r="193">
          <cell r="A193">
            <v>189</v>
          </cell>
          <cell r="B193">
            <v>84069622</v>
          </cell>
          <cell r="C193">
            <v>2178526.12</v>
          </cell>
          <cell r="D193" t="str">
            <v>Colson Group Holdings Inc.</v>
          </cell>
          <cell r="E193" t="str">
            <v>Wholesale (32)</v>
          </cell>
          <cell r="F193">
            <v>217</v>
          </cell>
          <cell r="G193">
            <v>0</v>
          </cell>
          <cell r="H193">
            <v>0</v>
          </cell>
          <cell r="I193">
            <v>0</v>
          </cell>
          <cell r="J193">
            <v>0</v>
          </cell>
        </row>
        <row r="194">
          <cell r="A194">
            <v>190</v>
          </cell>
          <cell r="B194">
            <v>84069709</v>
          </cell>
          <cell r="C194">
            <v>1284944.04</v>
          </cell>
          <cell r="D194" t="str">
            <v>Colson Group Holdings Inc.</v>
          </cell>
          <cell r="E194" t="str">
            <v>Wholesale (32)</v>
          </cell>
          <cell r="F194">
            <v>218</v>
          </cell>
          <cell r="G194">
            <v>0</v>
          </cell>
          <cell r="H194">
            <v>0</v>
          </cell>
          <cell r="I194">
            <v>0</v>
          </cell>
          <cell r="J194">
            <v>0</v>
          </cell>
        </row>
        <row r="195">
          <cell r="A195">
            <v>191</v>
          </cell>
          <cell r="B195">
            <v>84069712</v>
          </cell>
          <cell r="C195">
            <v>2477132.11</v>
          </cell>
          <cell r="D195" t="str">
            <v>Colson Group Holdings Inc.</v>
          </cell>
          <cell r="E195" t="str">
            <v>Wholesale (32)</v>
          </cell>
          <cell r="F195">
            <v>219</v>
          </cell>
          <cell r="G195">
            <v>0</v>
          </cell>
          <cell r="H195">
            <v>0</v>
          </cell>
          <cell r="I195">
            <v>0</v>
          </cell>
          <cell r="J195">
            <v>0</v>
          </cell>
        </row>
        <row r="196">
          <cell r="A196">
            <v>192</v>
          </cell>
          <cell r="B196">
            <v>84069708</v>
          </cell>
          <cell r="C196">
            <v>569505.78</v>
          </cell>
          <cell r="D196" t="str">
            <v>Colson Group Holdings Inc.</v>
          </cell>
          <cell r="E196" t="str">
            <v>Wholesale (32)</v>
          </cell>
          <cell r="F196">
            <v>220</v>
          </cell>
          <cell r="G196">
            <v>0</v>
          </cell>
          <cell r="H196">
            <v>0</v>
          </cell>
          <cell r="I196">
            <v>0</v>
          </cell>
          <cell r="J196">
            <v>0</v>
          </cell>
        </row>
        <row r="197">
          <cell r="A197">
            <v>193</v>
          </cell>
          <cell r="B197">
            <v>84069711</v>
          </cell>
          <cell r="C197">
            <v>1097900.78</v>
          </cell>
          <cell r="D197" t="str">
            <v>Colson Group Holdings Inc.</v>
          </cell>
          <cell r="E197" t="str">
            <v>Wholesale (32)</v>
          </cell>
          <cell r="F197">
            <v>221</v>
          </cell>
          <cell r="G197">
            <v>0</v>
          </cell>
          <cell r="H197">
            <v>0</v>
          </cell>
          <cell r="I197">
            <v>0</v>
          </cell>
          <cell r="J197">
            <v>0</v>
          </cell>
        </row>
        <row r="198">
          <cell r="A198">
            <v>194</v>
          </cell>
          <cell r="B198">
            <v>84069707</v>
          </cell>
          <cell r="C198">
            <v>607035.87</v>
          </cell>
          <cell r="D198" t="str">
            <v>Colson Group Holdings Inc.</v>
          </cell>
          <cell r="E198" t="str">
            <v>Wholesale (32)</v>
          </cell>
          <cell r="F198">
            <v>222</v>
          </cell>
          <cell r="G198">
            <v>0</v>
          </cell>
          <cell r="H198">
            <v>0</v>
          </cell>
          <cell r="I198">
            <v>0</v>
          </cell>
          <cell r="J198">
            <v>0</v>
          </cell>
        </row>
        <row r="199">
          <cell r="A199">
            <v>195</v>
          </cell>
          <cell r="B199">
            <v>84069710</v>
          </cell>
          <cell r="C199">
            <v>1170251.78</v>
          </cell>
          <cell r="D199" t="str">
            <v>Colson Group Holdings Inc.</v>
          </cell>
          <cell r="E199" t="str">
            <v>Wholesale (32)</v>
          </cell>
          <cell r="F199">
            <v>223</v>
          </cell>
          <cell r="G199">
            <v>0</v>
          </cell>
          <cell r="H199">
            <v>0</v>
          </cell>
          <cell r="I199">
            <v>0</v>
          </cell>
          <cell r="J199">
            <v>0</v>
          </cell>
        </row>
        <row r="200">
          <cell r="A200">
            <v>196</v>
          </cell>
          <cell r="B200">
            <v>84070133</v>
          </cell>
          <cell r="C200">
            <v>20132297.059999999</v>
          </cell>
          <cell r="D200" t="str">
            <v>Component Hardware Group Inc</v>
          </cell>
          <cell r="E200" t="str">
            <v>Capital Equipment (5)</v>
          </cell>
          <cell r="F200">
            <v>224</v>
          </cell>
          <cell r="G200">
            <v>0</v>
          </cell>
          <cell r="H200">
            <v>0</v>
          </cell>
          <cell r="I200">
            <v>0</v>
          </cell>
          <cell r="J200">
            <v>0</v>
          </cell>
        </row>
        <row r="201">
          <cell r="A201">
            <v>197</v>
          </cell>
          <cell r="B201">
            <v>84070134</v>
          </cell>
          <cell r="C201">
            <v>3889949.64</v>
          </cell>
          <cell r="D201" t="str">
            <v>Component Hardware Group Inc</v>
          </cell>
          <cell r="E201" t="str">
            <v>Capital Equipment (5)</v>
          </cell>
          <cell r="F201">
            <v>225</v>
          </cell>
          <cell r="G201">
            <v>0</v>
          </cell>
          <cell r="H201">
            <v>0</v>
          </cell>
          <cell r="I201">
            <v>0</v>
          </cell>
          <cell r="J201">
            <v>0</v>
          </cell>
        </row>
        <row r="202">
          <cell r="A202">
            <v>198</v>
          </cell>
          <cell r="B202">
            <v>84070135</v>
          </cell>
          <cell r="C202">
            <v>5062921.91</v>
          </cell>
          <cell r="D202" t="str">
            <v>Component Hardware Group Inc</v>
          </cell>
          <cell r="E202" t="str">
            <v>Capital Equipment (5)</v>
          </cell>
          <cell r="F202">
            <v>226</v>
          </cell>
          <cell r="G202">
            <v>0</v>
          </cell>
          <cell r="H202">
            <v>0</v>
          </cell>
          <cell r="I202">
            <v>0</v>
          </cell>
          <cell r="J202">
            <v>0</v>
          </cell>
        </row>
        <row r="203">
          <cell r="A203">
            <v>199</v>
          </cell>
          <cell r="B203">
            <v>84070136</v>
          </cell>
          <cell r="C203">
            <v>978254.55</v>
          </cell>
          <cell r="D203" t="str">
            <v>Component Hardware Group Inc</v>
          </cell>
          <cell r="E203" t="str">
            <v>Capital Equipment (5)</v>
          </cell>
          <cell r="F203">
            <v>227</v>
          </cell>
          <cell r="G203">
            <v>0</v>
          </cell>
          <cell r="H203">
            <v>0</v>
          </cell>
          <cell r="I203">
            <v>0</v>
          </cell>
          <cell r="J203">
            <v>0</v>
          </cell>
        </row>
        <row r="204">
          <cell r="A204">
            <v>200</v>
          </cell>
          <cell r="B204">
            <v>84069714</v>
          </cell>
          <cell r="C204">
            <v>10314616.300000001</v>
          </cell>
          <cell r="D204" t="str">
            <v>CompuCom Systems, Inc.</v>
          </cell>
          <cell r="E204" t="str">
            <v>High Tech Industries (16)</v>
          </cell>
          <cell r="F204">
            <v>228</v>
          </cell>
          <cell r="G204">
            <v>0</v>
          </cell>
          <cell r="H204">
            <v>0</v>
          </cell>
          <cell r="I204">
            <v>0</v>
          </cell>
          <cell r="J204">
            <v>0</v>
          </cell>
        </row>
        <row r="205">
          <cell r="A205">
            <v>201</v>
          </cell>
          <cell r="B205">
            <v>84069715</v>
          </cell>
          <cell r="C205">
            <v>12476568.93</v>
          </cell>
          <cell r="D205" t="str">
            <v>Confie Seguros Holding II CO.</v>
          </cell>
          <cell r="E205" t="str">
            <v>Banking; Finance; Insurance &amp; Real Estate (3)</v>
          </cell>
          <cell r="F205">
            <v>229</v>
          </cell>
          <cell r="G205">
            <v>0</v>
          </cell>
          <cell r="H205">
            <v>0</v>
          </cell>
          <cell r="I205">
            <v>0</v>
          </cell>
          <cell r="J205">
            <v>0</v>
          </cell>
        </row>
        <row r="206">
          <cell r="A206">
            <v>202</v>
          </cell>
          <cell r="B206">
            <v>84069718</v>
          </cell>
          <cell r="C206">
            <v>23810897.77</v>
          </cell>
          <cell r="D206" t="str">
            <v>Conterra Ultra Broadband Holdings Inc</v>
          </cell>
          <cell r="E206" t="str">
            <v>Telecommunications (26)</v>
          </cell>
          <cell r="F206">
            <v>230</v>
          </cell>
          <cell r="G206">
            <v>0</v>
          </cell>
          <cell r="H206">
            <v>0</v>
          </cell>
          <cell r="I206">
            <v>0</v>
          </cell>
          <cell r="J206">
            <v>0</v>
          </cell>
        </row>
        <row r="207">
          <cell r="A207">
            <v>203</v>
          </cell>
          <cell r="B207">
            <v>84069533</v>
          </cell>
          <cell r="C207">
            <v>16777527.579999998</v>
          </cell>
          <cell r="D207" t="str">
            <v>Convergint Technologies LLC</v>
          </cell>
          <cell r="E207" t="str">
            <v>Services: Business (23)</v>
          </cell>
          <cell r="F207">
            <v>231</v>
          </cell>
          <cell r="G207">
            <v>0</v>
          </cell>
          <cell r="H207">
            <v>0</v>
          </cell>
          <cell r="I207">
            <v>0</v>
          </cell>
          <cell r="J207">
            <v>0</v>
          </cell>
        </row>
        <row r="208">
          <cell r="A208">
            <v>204</v>
          </cell>
          <cell r="B208">
            <v>84069534</v>
          </cell>
          <cell r="C208">
            <v>6047080.4800000004</v>
          </cell>
          <cell r="D208" t="str">
            <v>Convergint Technologies LLC</v>
          </cell>
          <cell r="E208" t="str">
            <v>Services: Business (23)</v>
          </cell>
          <cell r="F208">
            <v>232</v>
          </cell>
          <cell r="G208">
            <v>0</v>
          </cell>
          <cell r="H208">
            <v>0</v>
          </cell>
          <cell r="I208">
            <v>0</v>
          </cell>
          <cell r="J208">
            <v>0</v>
          </cell>
        </row>
        <row r="209">
          <cell r="A209">
            <v>205</v>
          </cell>
          <cell r="B209">
            <v>84069535</v>
          </cell>
          <cell r="C209">
            <v>2890507.23</v>
          </cell>
          <cell r="D209" t="str">
            <v>Cook &amp; Boardman Group LLC The</v>
          </cell>
          <cell r="E209" t="str">
            <v>Construction &amp; Building (7)</v>
          </cell>
          <cell r="F209">
            <v>233</v>
          </cell>
          <cell r="G209">
            <v>0</v>
          </cell>
          <cell r="H209">
            <v>0</v>
          </cell>
          <cell r="I209">
            <v>0</v>
          </cell>
          <cell r="J209">
            <v>0</v>
          </cell>
        </row>
        <row r="210">
          <cell r="A210">
            <v>206</v>
          </cell>
          <cell r="B210">
            <v>84069536</v>
          </cell>
          <cell r="C210">
            <v>14452536.25</v>
          </cell>
          <cell r="D210" t="str">
            <v>Cook &amp; Boardman Group LLC The</v>
          </cell>
          <cell r="E210" t="str">
            <v>Construction &amp; Building (7)</v>
          </cell>
          <cell r="F210">
            <v>234</v>
          </cell>
          <cell r="G210">
            <v>0</v>
          </cell>
          <cell r="H210">
            <v>0</v>
          </cell>
          <cell r="I210">
            <v>0</v>
          </cell>
          <cell r="J210">
            <v>0</v>
          </cell>
        </row>
        <row r="211">
          <cell r="A211">
            <v>207</v>
          </cell>
          <cell r="B211">
            <v>84069458</v>
          </cell>
          <cell r="C211">
            <v>14556696.43</v>
          </cell>
          <cell r="D211" t="str">
            <v>Corporate Visions Inc</v>
          </cell>
          <cell r="E211" t="str">
            <v>Services: Business (23)</v>
          </cell>
          <cell r="F211">
            <v>235</v>
          </cell>
          <cell r="G211">
            <v>0</v>
          </cell>
          <cell r="H211">
            <v>0</v>
          </cell>
          <cell r="I211">
            <v>0</v>
          </cell>
          <cell r="J211">
            <v>0</v>
          </cell>
        </row>
        <row r="212">
          <cell r="A212">
            <v>208</v>
          </cell>
          <cell r="B212">
            <v>84069720</v>
          </cell>
          <cell r="C212">
            <v>17874999.969999999</v>
          </cell>
          <cell r="D212" t="str">
            <v>Cotton Patch Cafe LLC</v>
          </cell>
          <cell r="E212" t="str">
            <v>Hotel; Gaming &amp; Leisure (17)</v>
          </cell>
          <cell r="F212">
            <v>236</v>
          </cell>
          <cell r="G212">
            <v>0</v>
          </cell>
          <cell r="H212">
            <v>0</v>
          </cell>
          <cell r="I212">
            <v>0</v>
          </cell>
          <cell r="J212">
            <v>0</v>
          </cell>
        </row>
        <row r="213">
          <cell r="A213">
            <v>209</v>
          </cell>
          <cell r="B213">
            <v>84069721</v>
          </cell>
          <cell r="C213">
            <v>9875021.5800000001</v>
          </cell>
          <cell r="D213" t="str">
            <v>CPI Buyer LLC</v>
          </cell>
          <cell r="E213" t="str">
            <v>Wholesale (32)</v>
          </cell>
          <cell r="F213">
            <v>237</v>
          </cell>
          <cell r="G213">
            <v>0</v>
          </cell>
          <cell r="H213">
            <v>0</v>
          </cell>
          <cell r="I213">
            <v>0</v>
          </cell>
          <cell r="J213">
            <v>0</v>
          </cell>
        </row>
        <row r="214">
          <cell r="A214">
            <v>210</v>
          </cell>
          <cell r="B214">
            <v>84070229</v>
          </cell>
          <cell r="C214">
            <v>3950000</v>
          </cell>
          <cell r="D214" t="str">
            <v>CRCI HOLDINGS INC</v>
          </cell>
          <cell r="E214" t="str">
            <v>Services: Business (23)</v>
          </cell>
          <cell r="F214">
            <v>238</v>
          </cell>
          <cell r="G214">
            <v>0</v>
          </cell>
          <cell r="H214">
            <v>0</v>
          </cell>
          <cell r="I214">
            <v>0</v>
          </cell>
          <cell r="J214">
            <v>0</v>
          </cell>
        </row>
        <row r="215">
          <cell r="A215">
            <v>211</v>
          </cell>
          <cell r="B215">
            <v>84069726</v>
          </cell>
          <cell r="C215">
            <v>16617500</v>
          </cell>
          <cell r="D215" t="str">
            <v>CRCI HOLDINGS INC</v>
          </cell>
          <cell r="E215" t="str">
            <v>Services: Business (23)</v>
          </cell>
          <cell r="F215">
            <v>239</v>
          </cell>
          <cell r="G215">
            <v>0</v>
          </cell>
          <cell r="H215">
            <v>0</v>
          </cell>
          <cell r="I215">
            <v>0</v>
          </cell>
          <cell r="J215">
            <v>0</v>
          </cell>
        </row>
        <row r="216">
          <cell r="A216">
            <v>212</v>
          </cell>
          <cell r="B216">
            <v>84069731</v>
          </cell>
          <cell r="C216">
            <v>299802.13</v>
          </cell>
          <cell r="D216" t="str">
            <v>Credit Infonet, Inc.</v>
          </cell>
          <cell r="E216" t="str">
            <v>Services: Business (23)</v>
          </cell>
          <cell r="F216">
            <v>240</v>
          </cell>
          <cell r="G216">
            <v>0</v>
          </cell>
          <cell r="H216">
            <v>0</v>
          </cell>
          <cell r="I216">
            <v>0</v>
          </cell>
          <cell r="J216">
            <v>0</v>
          </cell>
        </row>
        <row r="217">
          <cell r="A217">
            <v>213</v>
          </cell>
          <cell r="B217">
            <v>84069727</v>
          </cell>
          <cell r="C217">
            <v>2676658.1800000002</v>
          </cell>
          <cell r="D217" t="str">
            <v>Credit Infonet, Inc.</v>
          </cell>
          <cell r="E217" t="str">
            <v>Services: Business (23)</v>
          </cell>
          <cell r="F217">
            <v>241</v>
          </cell>
          <cell r="G217">
            <v>0</v>
          </cell>
          <cell r="H217">
            <v>0</v>
          </cell>
          <cell r="I217">
            <v>0</v>
          </cell>
          <cell r="J217">
            <v>0</v>
          </cell>
        </row>
        <row r="218">
          <cell r="A218">
            <v>214</v>
          </cell>
          <cell r="B218">
            <v>84069730</v>
          </cell>
          <cell r="C218">
            <v>2718103.45</v>
          </cell>
          <cell r="D218" t="str">
            <v>Credit Infonet, Inc.</v>
          </cell>
          <cell r="E218" t="str">
            <v>Services: Business (23)</v>
          </cell>
          <cell r="F218">
            <v>242</v>
          </cell>
          <cell r="G218">
            <v>0</v>
          </cell>
          <cell r="H218">
            <v>0</v>
          </cell>
          <cell r="I218">
            <v>0</v>
          </cell>
          <cell r="J218">
            <v>0</v>
          </cell>
        </row>
        <row r="219">
          <cell r="A219">
            <v>215</v>
          </cell>
          <cell r="B219">
            <v>84069728</v>
          </cell>
          <cell r="C219">
            <v>2159416.7999999998</v>
          </cell>
          <cell r="D219" t="str">
            <v>Credit Infonet, Inc.</v>
          </cell>
          <cell r="E219" t="str">
            <v>Services: Business (23)</v>
          </cell>
          <cell r="F219">
            <v>243</v>
          </cell>
          <cell r="G219">
            <v>0</v>
          </cell>
          <cell r="H219">
            <v>0</v>
          </cell>
          <cell r="I219">
            <v>0</v>
          </cell>
          <cell r="J219">
            <v>0</v>
          </cell>
        </row>
        <row r="220">
          <cell r="A220">
            <v>216</v>
          </cell>
          <cell r="B220">
            <v>84069729</v>
          </cell>
          <cell r="C220">
            <v>2200862.0699999998</v>
          </cell>
          <cell r="D220" t="str">
            <v>Credit Infonet, Inc.</v>
          </cell>
          <cell r="E220" t="str">
            <v>Services: Business (23)</v>
          </cell>
          <cell r="F220">
            <v>244</v>
          </cell>
          <cell r="G220">
            <v>0</v>
          </cell>
          <cell r="H220">
            <v>0</v>
          </cell>
          <cell r="I220">
            <v>0</v>
          </cell>
          <cell r="J220">
            <v>0</v>
          </cell>
        </row>
        <row r="221">
          <cell r="A221">
            <v>217</v>
          </cell>
          <cell r="B221">
            <v>84069538</v>
          </cell>
          <cell r="C221">
            <v>6275327.7999999998</v>
          </cell>
          <cell r="D221" t="str">
            <v>Crisis Prevention Institute Inc</v>
          </cell>
          <cell r="E221" t="str">
            <v>Services: Business (23)</v>
          </cell>
          <cell r="F221">
            <v>245</v>
          </cell>
          <cell r="G221">
            <v>0</v>
          </cell>
          <cell r="H221">
            <v>0</v>
          </cell>
          <cell r="I221">
            <v>0</v>
          </cell>
          <cell r="J221">
            <v>0</v>
          </cell>
        </row>
        <row r="222">
          <cell r="A222">
            <v>218</v>
          </cell>
          <cell r="B222">
            <v>84069539</v>
          </cell>
          <cell r="C222">
            <v>26049178.73</v>
          </cell>
          <cell r="D222" t="str">
            <v>Crisis Prevention Institute Inc</v>
          </cell>
          <cell r="E222" t="str">
            <v>Services: Business (23)</v>
          </cell>
          <cell r="F222">
            <v>246</v>
          </cell>
          <cell r="G222">
            <v>0</v>
          </cell>
          <cell r="H222">
            <v>0</v>
          </cell>
          <cell r="I222">
            <v>0</v>
          </cell>
          <cell r="J222">
            <v>0</v>
          </cell>
        </row>
        <row r="223">
          <cell r="A223">
            <v>219</v>
          </cell>
          <cell r="B223">
            <v>84069537</v>
          </cell>
          <cell r="C223">
            <v>455275.37</v>
          </cell>
          <cell r="D223" t="str">
            <v>Crisis Prevention Institute Inc</v>
          </cell>
          <cell r="E223" t="str">
            <v>Services: Business (23)</v>
          </cell>
          <cell r="F223">
            <v>247</v>
          </cell>
          <cell r="G223">
            <v>0</v>
          </cell>
          <cell r="H223">
            <v>0</v>
          </cell>
          <cell r="I223">
            <v>0</v>
          </cell>
          <cell r="J223">
            <v>0</v>
          </cell>
        </row>
        <row r="224">
          <cell r="A224">
            <v>220</v>
          </cell>
          <cell r="B224">
            <v>84069732</v>
          </cell>
          <cell r="C224">
            <v>14963398.16</v>
          </cell>
          <cell r="D224" t="str">
            <v>Cross MediaWorks Inc</v>
          </cell>
          <cell r="E224" t="str">
            <v>Media: Advertising; Printing &amp; Publishing (18)</v>
          </cell>
          <cell r="F224">
            <v>248</v>
          </cell>
          <cell r="G224">
            <v>0</v>
          </cell>
          <cell r="H224">
            <v>0</v>
          </cell>
          <cell r="I224">
            <v>0</v>
          </cell>
          <cell r="J224">
            <v>0</v>
          </cell>
        </row>
        <row r="225">
          <cell r="A225">
            <v>221</v>
          </cell>
          <cell r="B225">
            <v>84069733</v>
          </cell>
          <cell r="C225">
            <v>4744691.7</v>
          </cell>
          <cell r="D225" t="str">
            <v>Crossmark Holdings Inc</v>
          </cell>
          <cell r="E225" t="str">
            <v>Services: Business (23)</v>
          </cell>
          <cell r="F225">
            <v>249</v>
          </cell>
          <cell r="G225">
            <v>0</v>
          </cell>
          <cell r="H225">
            <v>0</v>
          </cell>
          <cell r="I225">
            <v>0</v>
          </cell>
          <cell r="J225">
            <v>0</v>
          </cell>
        </row>
        <row r="226">
          <cell r="A226">
            <v>222</v>
          </cell>
          <cell r="B226">
            <v>84069719</v>
          </cell>
          <cell r="C226">
            <v>9850000</v>
          </cell>
          <cell r="D226" t="str">
            <v>CS Intermediate Holdco 2 LLC</v>
          </cell>
          <cell r="E226" t="str">
            <v>Automotive (2)</v>
          </cell>
          <cell r="F226">
            <v>250</v>
          </cell>
          <cell r="G226">
            <v>0</v>
          </cell>
          <cell r="H226">
            <v>0</v>
          </cell>
          <cell r="I226">
            <v>0</v>
          </cell>
          <cell r="J226">
            <v>0</v>
          </cell>
        </row>
        <row r="227">
          <cell r="A227">
            <v>223</v>
          </cell>
          <cell r="B227">
            <v>84069459</v>
          </cell>
          <cell r="C227">
            <v>9434523.8100000005</v>
          </cell>
          <cell r="D227" t="str">
            <v>CSDVRS LLC</v>
          </cell>
          <cell r="E227" t="str">
            <v>Telecommunications (26)</v>
          </cell>
          <cell r="F227">
            <v>251</v>
          </cell>
          <cell r="G227">
            <v>0</v>
          </cell>
          <cell r="H227">
            <v>0</v>
          </cell>
          <cell r="I227">
            <v>0</v>
          </cell>
          <cell r="J227">
            <v>0</v>
          </cell>
        </row>
        <row r="228">
          <cell r="A228">
            <v>224</v>
          </cell>
          <cell r="B228">
            <v>84069460</v>
          </cell>
          <cell r="C228">
            <v>18991860.52</v>
          </cell>
          <cell r="D228" t="str">
            <v>CSDVRS LLC</v>
          </cell>
          <cell r="E228" t="str">
            <v>Telecommunications (26)</v>
          </cell>
          <cell r="F228">
            <v>252</v>
          </cell>
          <cell r="G228">
            <v>0</v>
          </cell>
          <cell r="H228">
            <v>0</v>
          </cell>
          <cell r="I228">
            <v>0</v>
          </cell>
          <cell r="J228">
            <v>0</v>
          </cell>
        </row>
        <row r="229">
          <cell r="A229">
            <v>225</v>
          </cell>
          <cell r="B229">
            <v>84069540</v>
          </cell>
          <cell r="C229">
            <v>19500554.100000001</v>
          </cell>
          <cell r="D229" t="str">
            <v>CSM Bakery Supplies LLC</v>
          </cell>
          <cell r="E229" t="str">
            <v>Beverage; Food &amp; Tobacco (4)</v>
          </cell>
          <cell r="F229">
            <v>253</v>
          </cell>
          <cell r="G229">
            <v>0</v>
          </cell>
          <cell r="H229">
            <v>0</v>
          </cell>
          <cell r="I229">
            <v>0</v>
          </cell>
          <cell r="J229">
            <v>0</v>
          </cell>
        </row>
        <row r="230">
          <cell r="A230">
            <v>226</v>
          </cell>
          <cell r="B230">
            <v>84069735</v>
          </cell>
          <cell r="C230">
            <v>19550000</v>
          </cell>
          <cell r="D230" t="str">
            <v>CTI Foods Holding Co. LLC</v>
          </cell>
          <cell r="E230" t="str">
            <v>Beverage; Food &amp; Tobacco (4)</v>
          </cell>
          <cell r="F230">
            <v>254</v>
          </cell>
          <cell r="G230">
            <v>0</v>
          </cell>
          <cell r="H230">
            <v>0</v>
          </cell>
          <cell r="I230">
            <v>0</v>
          </cell>
          <cell r="J230">
            <v>0</v>
          </cell>
        </row>
        <row r="231">
          <cell r="A231">
            <v>227</v>
          </cell>
          <cell r="B231">
            <v>84069734</v>
          </cell>
          <cell r="C231">
            <v>14102777.779999999</v>
          </cell>
          <cell r="D231" t="str">
            <v>Cumulus Media Holdings Inc</v>
          </cell>
          <cell r="E231" t="str">
            <v>Media: Broadcasting &amp; Subscription (19)</v>
          </cell>
          <cell r="F231">
            <v>255</v>
          </cell>
          <cell r="G231">
            <v>0</v>
          </cell>
          <cell r="H231">
            <v>0</v>
          </cell>
          <cell r="I231">
            <v>0</v>
          </cell>
          <cell r="J231">
            <v>0</v>
          </cell>
        </row>
        <row r="232">
          <cell r="A232">
            <v>228</v>
          </cell>
          <cell r="B232">
            <v>84069472</v>
          </cell>
          <cell r="C232">
            <v>1706250</v>
          </cell>
          <cell r="D232" t="str">
            <v>Curt Manufacturing LLC</v>
          </cell>
          <cell r="E232" t="str">
            <v>Automotive (2)</v>
          </cell>
          <cell r="F232">
            <v>256</v>
          </cell>
          <cell r="G232">
            <v>0</v>
          </cell>
          <cell r="H232">
            <v>0</v>
          </cell>
          <cell r="I232">
            <v>0</v>
          </cell>
          <cell r="J232">
            <v>0</v>
          </cell>
        </row>
        <row r="233">
          <cell r="A233">
            <v>229</v>
          </cell>
          <cell r="B233">
            <v>84069471</v>
          </cell>
          <cell r="C233">
            <v>17641406.239999998</v>
          </cell>
          <cell r="D233" t="str">
            <v>Curt Manufacturing LLC</v>
          </cell>
          <cell r="E233" t="str">
            <v>Automotive (2)</v>
          </cell>
          <cell r="F233">
            <v>257</v>
          </cell>
          <cell r="G233">
            <v>0</v>
          </cell>
          <cell r="H233">
            <v>0</v>
          </cell>
          <cell r="I233">
            <v>0</v>
          </cell>
          <cell r="J233">
            <v>0</v>
          </cell>
        </row>
        <row r="234">
          <cell r="A234">
            <v>230</v>
          </cell>
          <cell r="B234">
            <v>84069542</v>
          </cell>
          <cell r="C234">
            <v>5920548.1699999999</v>
          </cell>
          <cell r="D234" t="str">
            <v>CUSTOM WINDOW SYSTEMS INC</v>
          </cell>
          <cell r="E234" t="str">
            <v>Construction &amp; Building (7)</v>
          </cell>
          <cell r="F234">
            <v>258</v>
          </cell>
          <cell r="G234">
            <v>0</v>
          </cell>
          <cell r="H234">
            <v>0</v>
          </cell>
          <cell r="I234">
            <v>0</v>
          </cell>
          <cell r="J234">
            <v>0</v>
          </cell>
        </row>
        <row r="235">
          <cell r="A235">
            <v>231</v>
          </cell>
          <cell r="B235">
            <v>84069541</v>
          </cell>
          <cell r="C235">
            <v>13118752.539999999</v>
          </cell>
          <cell r="D235" t="str">
            <v>CUSTOM WINDOW SYSTEMS INC</v>
          </cell>
          <cell r="E235" t="str">
            <v>Construction &amp; Building (7)</v>
          </cell>
          <cell r="F235">
            <v>259</v>
          </cell>
          <cell r="G235">
            <v>0</v>
          </cell>
          <cell r="H235">
            <v>0</v>
          </cell>
          <cell r="I235">
            <v>0</v>
          </cell>
          <cell r="J235">
            <v>0</v>
          </cell>
        </row>
        <row r="236">
          <cell r="A236">
            <v>232</v>
          </cell>
          <cell r="B236">
            <v>84069942</v>
          </cell>
          <cell r="C236">
            <v>21621621.620000001</v>
          </cell>
          <cell r="D236" t="str">
            <v>CVR Management LLC</v>
          </cell>
          <cell r="E236" t="str">
            <v>Healthcare &amp; Pharmaceuticals (15)</v>
          </cell>
          <cell r="F236">
            <v>260</v>
          </cell>
          <cell r="G236">
            <v>0</v>
          </cell>
          <cell r="H236">
            <v>0</v>
          </cell>
          <cell r="I236">
            <v>0</v>
          </cell>
          <cell r="J236">
            <v>0</v>
          </cell>
        </row>
        <row r="237">
          <cell r="A237">
            <v>233</v>
          </cell>
          <cell r="B237">
            <v>84069724</v>
          </cell>
          <cell r="C237">
            <v>8890520.1300000008</v>
          </cell>
          <cell r="D237" t="str">
            <v>Dayton Parts LLC</v>
          </cell>
          <cell r="E237" t="str">
            <v>Automotive (2)</v>
          </cell>
          <cell r="F237">
            <v>261</v>
          </cell>
          <cell r="G237">
            <v>0</v>
          </cell>
          <cell r="H237">
            <v>0</v>
          </cell>
          <cell r="I237">
            <v>0</v>
          </cell>
          <cell r="J237">
            <v>0</v>
          </cell>
        </row>
        <row r="238">
          <cell r="A238">
            <v>234</v>
          </cell>
          <cell r="B238">
            <v>84069725</v>
          </cell>
          <cell r="C238">
            <v>12379199.59</v>
          </cell>
          <cell r="D238" t="str">
            <v>Dayton Parts LLC</v>
          </cell>
          <cell r="E238" t="str">
            <v>Automotive (2)</v>
          </cell>
          <cell r="F238">
            <v>262</v>
          </cell>
          <cell r="G238">
            <v>0</v>
          </cell>
          <cell r="H238">
            <v>0</v>
          </cell>
          <cell r="I238">
            <v>0</v>
          </cell>
          <cell r="J238">
            <v>0</v>
          </cell>
        </row>
        <row r="239">
          <cell r="A239">
            <v>235</v>
          </cell>
          <cell r="B239">
            <v>84069723</v>
          </cell>
          <cell r="C239">
            <v>375235.57</v>
          </cell>
          <cell r="D239" t="str">
            <v>Dayton Parts LLC</v>
          </cell>
          <cell r="E239" t="str">
            <v>Automotive (2)</v>
          </cell>
          <cell r="F239">
            <v>263</v>
          </cell>
          <cell r="G239">
            <v>0</v>
          </cell>
          <cell r="H239">
            <v>0</v>
          </cell>
          <cell r="I239">
            <v>0</v>
          </cell>
          <cell r="J239">
            <v>0</v>
          </cell>
        </row>
        <row r="240">
          <cell r="A240">
            <v>236</v>
          </cell>
          <cell r="B240">
            <v>84070088</v>
          </cell>
          <cell r="C240">
            <v>3161824.98</v>
          </cell>
          <cell r="D240" t="str">
            <v>DEI Sales Inc (Directed Electronics)</v>
          </cell>
          <cell r="E240" t="str">
            <v>Consumer goods: Durable (8)</v>
          </cell>
          <cell r="F240">
            <v>264</v>
          </cell>
          <cell r="G240">
            <v>0</v>
          </cell>
          <cell r="H240">
            <v>0</v>
          </cell>
          <cell r="I240">
            <v>0</v>
          </cell>
          <cell r="J240">
            <v>0</v>
          </cell>
        </row>
        <row r="241">
          <cell r="A241">
            <v>237</v>
          </cell>
          <cell r="B241">
            <v>84069722</v>
          </cell>
          <cell r="C241">
            <v>5431362.1600000001</v>
          </cell>
          <cell r="D241" t="str">
            <v>DEI Sales Inc (Directed Electronics)</v>
          </cell>
          <cell r="E241" t="str">
            <v>Consumer goods: Durable (8)</v>
          </cell>
          <cell r="F241">
            <v>265</v>
          </cell>
          <cell r="G241">
            <v>0</v>
          </cell>
          <cell r="H241">
            <v>0</v>
          </cell>
          <cell r="I241">
            <v>0</v>
          </cell>
          <cell r="J241">
            <v>0</v>
          </cell>
        </row>
        <row r="242">
          <cell r="A242">
            <v>238</v>
          </cell>
          <cell r="B242">
            <v>84069543</v>
          </cell>
          <cell r="C242">
            <v>9965787.3200000003</v>
          </cell>
          <cell r="D242" t="str">
            <v>Dex Media West</v>
          </cell>
          <cell r="E242" t="str">
            <v>Media: Advertising; Printing &amp; Publishing (18)</v>
          </cell>
          <cell r="F242">
            <v>266</v>
          </cell>
          <cell r="G242">
            <v>0</v>
          </cell>
          <cell r="H242">
            <v>0</v>
          </cell>
          <cell r="I242">
            <v>0</v>
          </cell>
          <cell r="J242">
            <v>0</v>
          </cell>
        </row>
        <row r="243">
          <cell r="A243">
            <v>239</v>
          </cell>
          <cell r="B243">
            <v>84069544</v>
          </cell>
          <cell r="C243">
            <v>5370628.0800000001</v>
          </cell>
          <cell r="D243" t="str">
            <v>Dex Media West</v>
          </cell>
          <cell r="E243" t="str">
            <v>Media: Advertising; Printing &amp; Publishing (18)</v>
          </cell>
          <cell r="F243">
            <v>267</v>
          </cell>
          <cell r="G243">
            <v>0</v>
          </cell>
          <cell r="H243">
            <v>0</v>
          </cell>
          <cell r="I243">
            <v>0</v>
          </cell>
          <cell r="J243">
            <v>0</v>
          </cell>
        </row>
        <row r="244">
          <cell r="A244">
            <v>240</v>
          </cell>
          <cell r="B244">
            <v>84069545</v>
          </cell>
          <cell r="C244">
            <v>9515532.5600000005</v>
          </cell>
          <cell r="D244" t="str">
            <v>DialogDirect Inc</v>
          </cell>
          <cell r="E244" t="str">
            <v>Services: Business (23)</v>
          </cell>
          <cell r="F244">
            <v>268</v>
          </cell>
          <cell r="G244">
            <v>0</v>
          </cell>
          <cell r="H244">
            <v>0</v>
          </cell>
          <cell r="I244">
            <v>0</v>
          </cell>
          <cell r="J244">
            <v>0</v>
          </cell>
        </row>
        <row r="245">
          <cell r="A245">
            <v>241</v>
          </cell>
          <cell r="B245">
            <v>84069546</v>
          </cell>
          <cell r="C245">
            <v>5008952.9800000004</v>
          </cell>
          <cell r="D245" t="str">
            <v>DialogDirect Inc</v>
          </cell>
          <cell r="E245" t="str">
            <v>Services: Business (23)</v>
          </cell>
          <cell r="F245">
            <v>269</v>
          </cell>
          <cell r="G245">
            <v>0</v>
          </cell>
          <cell r="H245">
            <v>0</v>
          </cell>
          <cell r="I245">
            <v>0</v>
          </cell>
          <cell r="J245">
            <v>0</v>
          </cell>
        </row>
        <row r="246">
          <cell r="A246">
            <v>242</v>
          </cell>
          <cell r="B246">
            <v>84069547</v>
          </cell>
          <cell r="C246">
            <v>19375000</v>
          </cell>
          <cell r="D246" t="str">
            <v>DialogDirect Inc</v>
          </cell>
          <cell r="E246" t="str">
            <v>Services: Business (23)</v>
          </cell>
          <cell r="F246">
            <v>270</v>
          </cell>
          <cell r="G246">
            <v>0</v>
          </cell>
          <cell r="H246">
            <v>0</v>
          </cell>
          <cell r="I246">
            <v>0</v>
          </cell>
          <cell r="J246">
            <v>0</v>
          </cell>
        </row>
        <row r="247">
          <cell r="A247">
            <v>243</v>
          </cell>
          <cell r="B247">
            <v>84069446</v>
          </cell>
          <cell r="C247">
            <v>4985250.1399999997</v>
          </cell>
          <cell r="D247" t="str">
            <v>Digity Media LLC</v>
          </cell>
          <cell r="E247" t="str">
            <v>Media: Broadcasting &amp; Subscription (19)</v>
          </cell>
          <cell r="F247">
            <v>271</v>
          </cell>
          <cell r="G247">
            <v>0</v>
          </cell>
          <cell r="H247">
            <v>0</v>
          </cell>
          <cell r="I247">
            <v>0</v>
          </cell>
          <cell r="J247">
            <v>0</v>
          </cell>
        </row>
        <row r="248">
          <cell r="A248">
            <v>244</v>
          </cell>
          <cell r="B248">
            <v>84069447</v>
          </cell>
          <cell r="C248">
            <v>24890117.760000002</v>
          </cell>
          <cell r="D248" t="str">
            <v>Digity Media LLC</v>
          </cell>
          <cell r="E248" t="str">
            <v>Media: Broadcasting &amp; Subscription (19)</v>
          </cell>
          <cell r="F248">
            <v>272</v>
          </cell>
          <cell r="G248">
            <v>0</v>
          </cell>
          <cell r="H248">
            <v>0</v>
          </cell>
          <cell r="I248">
            <v>0</v>
          </cell>
          <cell r="J248">
            <v>0</v>
          </cell>
        </row>
        <row r="249">
          <cell r="A249">
            <v>245</v>
          </cell>
          <cell r="B249">
            <v>84069548</v>
          </cell>
          <cell r="C249">
            <v>9900000</v>
          </cell>
          <cell r="D249" t="str">
            <v>DISA Holdings Acquisiton Subsidiary Corp</v>
          </cell>
          <cell r="E249" t="str">
            <v>Services: Business (23)</v>
          </cell>
          <cell r="F249">
            <v>273</v>
          </cell>
          <cell r="G249">
            <v>0</v>
          </cell>
          <cell r="H249">
            <v>0</v>
          </cell>
          <cell r="I249">
            <v>0</v>
          </cell>
          <cell r="J249">
            <v>0</v>
          </cell>
        </row>
        <row r="250">
          <cell r="A250">
            <v>246</v>
          </cell>
          <cell r="B250">
            <v>84069549</v>
          </cell>
          <cell r="C250">
            <v>6298464.6399999997</v>
          </cell>
          <cell r="D250" t="str">
            <v>DISA Holdings Acquisiton Subsidiary Corp</v>
          </cell>
          <cell r="E250" t="str">
            <v>Services: Business (23)</v>
          </cell>
          <cell r="F250">
            <v>274</v>
          </cell>
          <cell r="G250">
            <v>0</v>
          </cell>
          <cell r="H250">
            <v>0</v>
          </cell>
          <cell r="I250">
            <v>0</v>
          </cell>
          <cell r="J250">
            <v>0</v>
          </cell>
        </row>
        <row r="251">
          <cell r="A251">
            <v>247</v>
          </cell>
          <cell r="B251">
            <v>84069717</v>
          </cell>
          <cell r="C251">
            <v>11340000</v>
          </cell>
          <cell r="D251" t="str">
            <v>DiscoverOrg LLC</v>
          </cell>
          <cell r="E251" t="str">
            <v>Services: Business (23)</v>
          </cell>
          <cell r="F251">
            <v>275</v>
          </cell>
          <cell r="G251">
            <v>0</v>
          </cell>
          <cell r="H251">
            <v>0</v>
          </cell>
          <cell r="I251">
            <v>0</v>
          </cell>
          <cell r="J251">
            <v>0</v>
          </cell>
        </row>
        <row r="252">
          <cell r="A252">
            <v>248</v>
          </cell>
          <cell r="B252">
            <v>84069716</v>
          </cell>
          <cell r="C252">
            <v>13621153.85</v>
          </cell>
          <cell r="D252" t="str">
            <v>Doosan Infracore International Inc</v>
          </cell>
          <cell r="E252" t="str">
            <v>Capital Equipment (5)</v>
          </cell>
          <cell r="F252">
            <v>276</v>
          </cell>
          <cell r="G252">
            <v>0</v>
          </cell>
          <cell r="H252">
            <v>0</v>
          </cell>
          <cell r="I252">
            <v>0</v>
          </cell>
          <cell r="J252">
            <v>0</v>
          </cell>
        </row>
        <row r="253">
          <cell r="A253">
            <v>249</v>
          </cell>
          <cell r="B253">
            <v>84069864</v>
          </cell>
          <cell r="C253">
            <v>30409836.07</v>
          </cell>
          <cell r="D253" t="str">
            <v>Doskocil Manufacturing Company Inc.</v>
          </cell>
          <cell r="E253" t="str">
            <v>Consumer goods: Non-Durable (9)</v>
          </cell>
          <cell r="F253">
            <v>277</v>
          </cell>
          <cell r="G253">
            <v>0</v>
          </cell>
          <cell r="H253">
            <v>0</v>
          </cell>
          <cell r="I253">
            <v>0</v>
          </cell>
          <cell r="J253">
            <v>0</v>
          </cell>
        </row>
        <row r="254">
          <cell r="A254">
            <v>250</v>
          </cell>
          <cell r="B254">
            <v>84069713</v>
          </cell>
          <cell r="C254">
            <v>5940000</v>
          </cell>
          <cell r="D254" t="str">
            <v>Douglas Dynamics L.L.C.</v>
          </cell>
          <cell r="E254" t="str">
            <v>Capital Equipment (5)</v>
          </cell>
          <cell r="F254">
            <v>278</v>
          </cell>
          <cell r="G254">
            <v>0</v>
          </cell>
          <cell r="H254">
            <v>0</v>
          </cell>
          <cell r="I254">
            <v>0</v>
          </cell>
          <cell r="J254">
            <v>0</v>
          </cell>
        </row>
        <row r="255">
          <cell r="A255">
            <v>251</v>
          </cell>
          <cell r="B255">
            <v>84069939</v>
          </cell>
          <cell r="C255">
            <v>35275000</v>
          </cell>
          <cell r="D255" t="str">
            <v>Dubois Chemicals Inc</v>
          </cell>
          <cell r="E255" t="str">
            <v>Chemicals; Plastics &amp; Rubber (6)</v>
          </cell>
          <cell r="F255">
            <v>279</v>
          </cell>
          <cell r="G255">
            <v>0</v>
          </cell>
          <cell r="H255">
            <v>0</v>
          </cell>
          <cell r="I255">
            <v>0</v>
          </cell>
          <cell r="J255">
            <v>0</v>
          </cell>
        </row>
        <row r="256">
          <cell r="A256">
            <v>252</v>
          </cell>
          <cell r="B256">
            <v>84069550</v>
          </cell>
          <cell r="C256">
            <v>2210592.87</v>
          </cell>
          <cell r="D256" t="str">
            <v>DuBois Holding Company</v>
          </cell>
          <cell r="E256" t="str">
            <v>Chemicals; Plastics &amp; Rubber (6)</v>
          </cell>
          <cell r="F256">
            <v>280</v>
          </cell>
          <cell r="G256">
            <v>0</v>
          </cell>
          <cell r="H256">
            <v>0</v>
          </cell>
          <cell r="I256">
            <v>0</v>
          </cell>
          <cell r="J256">
            <v>0</v>
          </cell>
        </row>
        <row r="257">
          <cell r="A257">
            <v>253</v>
          </cell>
          <cell r="B257">
            <v>84069552</v>
          </cell>
          <cell r="C257">
            <v>20856316.829999998</v>
          </cell>
          <cell r="D257" t="str">
            <v>DuBois Holding Company</v>
          </cell>
          <cell r="E257" t="str">
            <v>Chemicals; Plastics &amp; Rubber (6)</v>
          </cell>
          <cell r="F257">
            <v>281</v>
          </cell>
          <cell r="G257">
            <v>0</v>
          </cell>
          <cell r="H257">
            <v>0</v>
          </cell>
          <cell r="I257">
            <v>0</v>
          </cell>
          <cell r="J257">
            <v>0</v>
          </cell>
        </row>
        <row r="258">
          <cell r="A258">
            <v>254</v>
          </cell>
          <cell r="B258">
            <v>84069551</v>
          </cell>
          <cell r="C258">
            <v>17109.68</v>
          </cell>
          <cell r="D258" t="str">
            <v>DuBois Holding Company</v>
          </cell>
          <cell r="E258" t="str">
            <v>Chemicals; Plastics &amp; Rubber (6)</v>
          </cell>
          <cell r="F258">
            <v>282</v>
          </cell>
          <cell r="G258">
            <v>0</v>
          </cell>
          <cell r="H258">
            <v>0</v>
          </cell>
          <cell r="I258">
            <v>0</v>
          </cell>
          <cell r="J258">
            <v>0</v>
          </cell>
        </row>
        <row r="259">
          <cell r="A259">
            <v>255</v>
          </cell>
          <cell r="B259">
            <v>84069553</v>
          </cell>
          <cell r="C259">
            <v>161424.95000000001</v>
          </cell>
          <cell r="D259" t="str">
            <v>DuBois Holding Company</v>
          </cell>
          <cell r="E259" t="str">
            <v>Chemicals; Plastics &amp; Rubber (6)</v>
          </cell>
          <cell r="F259">
            <v>283</v>
          </cell>
          <cell r="G259">
            <v>0</v>
          </cell>
          <cell r="H259">
            <v>0</v>
          </cell>
          <cell r="I259">
            <v>0</v>
          </cell>
          <cell r="J259">
            <v>0</v>
          </cell>
        </row>
        <row r="260">
          <cell r="A260">
            <v>256</v>
          </cell>
          <cell r="B260">
            <v>84069706</v>
          </cell>
          <cell r="C260">
            <v>39510651.719999999</v>
          </cell>
          <cell r="D260" t="str">
            <v>Dwyer Acquisition Parent Inc</v>
          </cell>
          <cell r="E260" t="str">
            <v>Services: Consumer (24)</v>
          </cell>
          <cell r="F260">
            <v>284</v>
          </cell>
          <cell r="G260">
            <v>0</v>
          </cell>
          <cell r="H260">
            <v>0</v>
          </cell>
          <cell r="I260">
            <v>0</v>
          </cell>
          <cell r="J260">
            <v>0</v>
          </cell>
        </row>
        <row r="261">
          <cell r="A261">
            <v>257</v>
          </cell>
          <cell r="B261">
            <v>84070153</v>
          </cell>
          <cell r="C261">
            <v>1700.63</v>
          </cell>
          <cell r="D261" t="str">
            <v>Dynatect Group Holdings Inc</v>
          </cell>
          <cell r="E261" t="str">
            <v>Capital Equipment (5)</v>
          </cell>
          <cell r="F261">
            <v>285</v>
          </cell>
          <cell r="G261">
            <v>0</v>
          </cell>
          <cell r="H261">
            <v>0</v>
          </cell>
          <cell r="I261">
            <v>0</v>
          </cell>
          <cell r="J261">
            <v>0</v>
          </cell>
        </row>
        <row r="262">
          <cell r="A262">
            <v>258</v>
          </cell>
          <cell r="B262">
            <v>84070155</v>
          </cell>
          <cell r="C262">
            <v>99.84</v>
          </cell>
          <cell r="D262" t="str">
            <v>Dynatect Group Holdings Inc</v>
          </cell>
          <cell r="E262" t="str">
            <v>Capital Equipment (5)</v>
          </cell>
          <cell r="F262">
            <v>286</v>
          </cell>
          <cell r="G262">
            <v>0</v>
          </cell>
          <cell r="H262">
            <v>0</v>
          </cell>
          <cell r="I262">
            <v>0</v>
          </cell>
          <cell r="J262">
            <v>0</v>
          </cell>
        </row>
        <row r="263">
          <cell r="A263">
            <v>259</v>
          </cell>
          <cell r="B263">
            <v>84070154</v>
          </cell>
          <cell r="C263">
            <v>6581632.7000000002</v>
          </cell>
          <cell r="D263" t="str">
            <v>Dynatect Group Holdings Inc</v>
          </cell>
          <cell r="E263" t="str">
            <v>Capital Equipment (5)</v>
          </cell>
          <cell r="F263">
            <v>287</v>
          </cell>
          <cell r="G263">
            <v>0</v>
          </cell>
          <cell r="H263">
            <v>0</v>
          </cell>
          <cell r="I263">
            <v>0</v>
          </cell>
          <cell r="J263">
            <v>0</v>
          </cell>
        </row>
        <row r="264">
          <cell r="A264">
            <v>260</v>
          </cell>
          <cell r="B264">
            <v>84070156</v>
          </cell>
          <cell r="C264">
            <v>386388.32</v>
          </cell>
          <cell r="D264" t="str">
            <v>Dynatect Group Holdings Inc</v>
          </cell>
          <cell r="E264" t="str">
            <v>Capital Equipment (5)</v>
          </cell>
          <cell r="F264">
            <v>288</v>
          </cell>
          <cell r="G264">
            <v>0</v>
          </cell>
          <cell r="H264">
            <v>0</v>
          </cell>
          <cell r="I264">
            <v>0</v>
          </cell>
          <cell r="J264">
            <v>0</v>
          </cell>
        </row>
        <row r="265">
          <cell r="A265">
            <v>261</v>
          </cell>
          <cell r="B265">
            <v>84069936</v>
          </cell>
          <cell r="C265">
            <v>11860568.58</v>
          </cell>
          <cell r="D265" t="str">
            <v>E+ Healthcare LLC</v>
          </cell>
          <cell r="E265" t="str">
            <v>Healthcare &amp; Pharmaceuticals (15)</v>
          </cell>
          <cell r="F265">
            <v>289</v>
          </cell>
          <cell r="G265">
            <v>0</v>
          </cell>
          <cell r="H265">
            <v>0</v>
          </cell>
          <cell r="I265">
            <v>0</v>
          </cell>
          <cell r="J265">
            <v>0</v>
          </cell>
        </row>
        <row r="266">
          <cell r="A266">
            <v>262</v>
          </cell>
          <cell r="B266">
            <v>84069937</v>
          </cell>
          <cell r="C266">
            <v>9389431.4199999999</v>
          </cell>
          <cell r="D266" t="str">
            <v>E+ Healthcare LLC</v>
          </cell>
          <cell r="E266" t="str">
            <v>Healthcare &amp; Pharmaceuticals (15)</v>
          </cell>
          <cell r="F266">
            <v>290</v>
          </cell>
          <cell r="G266">
            <v>0</v>
          </cell>
          <cell r="H266">
            <v>0</v>
          </cell>
          <cell r="I266">
            <v>0</v>
          </cell>
          <cell r="J266">
            <v>0</v>
          </cell>
        </row>
        <row r="267">
          <cell r="A267">
            <v>263</v>
          </cell>
          <cell r="B267">
            <v>84069928</v>
          </cell>
          <cell r="C267">
            <v>95278.32</v>
          </cell>
          <cell r="D267" t="str">
            <v>EAG Inc</v>
          </cell>
          <cell r="E267" t="str">
            <v>Services: Business (23)</v>
          </cell>
          <cell r="F267">
            <v>291</v>
          </cell>
          <cell r="G267">
            <v>0</v>
          </cell>
          <cell r="H267">
            <v>0</v>
          </cell>
          <cell r="I267">
            <v>0</v>
          </cell>
          <cell r="J267">
            <v>0</v>
          </cell>
        </row>
        <row r="268">
          <cell r="A268">
            <v>264</v>
          </cell>
          <cell r="B268">
            <v>84069929</v>
          </cell>
          <cell r="C268">
            <v>1063327.99</v>
          </cell>
          <cell r="D268" t="str">
            <v>EAG Inc</v>
          </cell>
          <cell r="E268" t="str">
            <v>Services: Business (23)</v>
          </cell>
          <cell r="F268">
            <v>292</v>
          </cell>
          <cell r="G268">
            <v>0</v>
          </cell>
          <cell r="H268">
            <v>0</v>
          </cell>
          <cell r="I268">
            <v>0</v>
          </cell>
          <cell r="J268">
            <v>0</v>
          </cell>
        </row>
        <row r="269">
          <cell r="A269">
            <v>265</v>
          </cell>
          <cell r="B269">
            <v>84069930</v>
          </cell>
          <cell r="C269">
            <v>33051.86</v>
          </cell>
          <cell r="D269" t="str">
            <v>EAG Inc</v>
          </cell>
          <cell r="E269" t="str">
            <v>Services: Business (23)</v>
          </cell>
          <cell r="F269">
            <v>293</v>
          </cell>
          <cell r="G269">
            <v>0</v>
          </cell>
          <cell r="H269">
            <v>0</v>
          </cell>
          <cell r="I269">
            <v>0</v>
          </cell>
          <cell r="J269">
            <v>0</v>
          </cell>
        </row>
        <row r="270">
          <cell r="A270">
            <v>266</v>
          </cell>
          <cell r="B270">
            <v>84069894</v>
          </cell>
          <cell r="C270">
            <v>196731.48</v>
          </cell>
          <cell r="D270" t="str">
            <v>EAG Inc</v>
          </cell>
          <cell r="E270" t="str">
            <v>Services: Business (23)</v>
          </cell>
          <cell r="F270">
            <v>294</v>
          </cell>
          <cell r="G270">
            <v>0</v>
          </cell>
          <cell r="H270">
            <v>0</v>
          </cell>
          <cell r="I270">
            <v>0</v>
          </cell>
          <cell r="J270">
            <v>0</v>
          </cell>
        </row>
        <row r="271">
          <cell r="A271">
            <v>267</v>
          </cell>
          <cell r="B271">
            <v>84069895</v>
          </cell>
          <cell r="C271">
            <v>2195568.6</v>
          </cell>
          <cell r="D271" t="str">
            <v>EAG Inc</v>
          </cell>
          <cell r="E271" t="str">
            <v>Services: Business (23)</v>
          </cell>
          <cell r="F271">
            <v>295</v>
          </cell>
          <cell r="G271">
            <v>0</v>
          </cell>
          <cell r="H271">
            <v>0</v>
          </cell>
          <cell r="I271">
            <v>0</v>
          </cell>
          <cell r="J271">
            <v>0</v>
          </cell>
        </row>
        <row r="272">
          <cell r="A272">
            <v>268</v>
          </cell>
          <cell r="B272">
            <v>84069896</v>
          </cell>
          <cell r="C272">
            <v>68245.759999999995</v>
          </cell>
          <cell r="D272" t="str">
            <v>EAG Inc</v>
          </cell>
          <cell r="E272" t="str">
            <v>Services: Business (23)</v>
          </cell>
          <cell r="F272">
            <v>296</v>
          </cell>
          <cell r="G272">
            <v>0</v>
          </cell>
          <cell r="H272">
            <v>0</v>
          </cell>
          <cell r="I272">
            <v>0</v>
          </cell>
          <cell r="J272">
            <v>0</v>
          </cell>
        </row>
        <row r="273">
          <cell r="A273">
            <v>269</v>
          </cell>
          <cell r="B273">
            <v>84069703</v>
          </cell>
          <cell r="C273">
            <v>2716265.52</v>
          </cell>
          <cell r="D273" t="str">
            <v>EAG Inc</v>
          </cell>
          <cell r="E273" t="str">
            <v>Services: Business (23)</v>
          </cell>
          <cell r="F273">
            <v>297</v>
          </cell>
          <cell r="G273">
            <v>0</v>
          </cell>
          <cell r="H273">
            <v>0</v>
          </cell>
          <cell r="I273">
            <v>0</v>
          </cell>
          <cell r="J273">
            <v>0</v>
          </cell>
        </row>
        <row r="274">
          <cell r="A274">
            <v>270</v>
          </cell>
          <cell r="B274">
            <v>84069704</v>
          </cell>
          <cell r="C274">
            <v>30314148.309999999</v>
          </cell>
          <cell r="D274" t="str">
            <v>EAG Inc</v>
          </cell>
          <cell r="E274" t="str">
            <v>Services: Business (23)</v>
          </cell>
          <cell r="F274">
            <v>298</v>
          </cell>
          <cell r="G274">
            <v>0</v>
          </cell>
          <cell r="H274">
            <v>0</v>
          </cell>
          <cell r="I274">
            <v>0</v>
          </cell>
          <cell r="J274">
            <v>0</v>
          </cell>
        </row>
        <row r="275">
          <cell r="A275">
            <v>271</v>
          </cell>
          <cell r="B275">
            <v>84069705</v>
          </cell>
          <cell r="C275">
            <v>942267.15</v>
          </cell>
          <cell r="D275" t="str">
            <v>EAG Inc</v>
          </cell>
          <cell r="E275" t="str">
            <v>Services: Business (23)</v>
          </cell>
          <cell r="F275">
            <v>299</v>
          </cell>
          <cell r="G275">
            <v>0</v>
          </cell>
          <cell r="H275">
            <v>0</v>
          </cell>
          <cell r="I275">
            <v>0</v>
          </cell>
          <cell r="J275">
            <v>0</v>
          </cell>
        </row>
        <row r="276">
          <cell r="A276">
            <v>272</v>
          </cell>
          <cell r="B276">
            <v>84070163</v>
          </cell>
          <cell r="C276">
            <v>36142922.789999999</v>
          </cell>
          <cell r="D276" t="str">
            <v>Edmentum Inc.</v>
          </cell>
          <cell r="E276" t="str">
            <v>High Tech Industries (16)</v>
          </cell>
          <cell r="F276">
            <v>300</v>
          </cell>
          <cell r="G276">
            <v>0</v>
          </cell>
          <cell r="H276">
            <v>0</v>
          </cell>
          <cell r="I276">
            <v>0</v>
          </cell>
          <cell r="J276">
            <v>0</v>
          </cell>
        </row>
        <row r="277">
          <cell r="A277">
            <v>273</v>
          </cell>
          <cell r="B277">
            <v>84069556</v>
          </cell>
          <cell r="C277">
            <v>4696917.87</v>
          </cell>
          <cell r="D277" t="str">
            <v>Elgin Equipment Group LLC</v>
          </cell>
          <cell r="E277" t="str">
            <v>Capital Equipment (5)</v>
          </cell>
          <cell r="F277">
            <v>301</v>
          </cell>
          <cell r="G277">
            <v>0</v>
          </cell>
          <cell r="H277">
            <v>0</v>
          </cell>
          <cell r="I277">
            <v>0</v>
          </cell>
          <cell r="J277">
            <v>0</v>
          </cell>
        </row>
        <row r="278">
          <cell r="A278">
            <v>274</v>
          </cell>
          <cell r="B278">
            <v>84069557</v>
          </cell>
          <cell r="C278">
            <v>6870714.1399999997</v>
          </cell>
          <cell r="D278" t="str">
            <v>Elgin Equipment Group LLC</v>
          </cell>
          <cell r="E278" t="str">
            <v>Capital Equipment (5)</v>
          </cell>
          <cell r="F278">
            <v>302</v>
          </cell>
          <cell r="G278">
            <v>0</v>
          </cell>
          <cell r="H278">
            <v>0</v>
          </cell>
          <cell r="I278">
            <v>0</v>
          </cell>
          <cell r="J278">
            <v>0</v>
          </cell>
        </row>
        <row r="279">
          <cell r="A279">
            <v>275</v>
          </cell>
          <cell r="B279">
            <v>84069702</v>
          </cell>
          <cell r="C279">
            <v>11435398.890000001</v>
          </cell>
          <cell r="D279" t="str">
            <v>ELO Touch Solutions Inc</v>
          </cell>
          <cell r="E279" t="str">
            <v>High Tech Industries (16)</v>
          </cell>
          <cell r="F279">
            <v>303</v>
          </cell>
          <cell r="G279">
            <v>0</v>
          </cell>
          <cell r="H279">
            <v>0</v>
          </cell>
          <cell r="I279">
            <v>0</v>
          </cell>
          <cell r="J279">
            <v>0</v>
          </cell>
        </row>
        <row r="280">
          <cell r="A280">
            <v>276</v>
          </cell>
          <cell r="B280">
            <v>84069701</v>
          </cell>
          <cell r="C280">
            <v>17439334.079999998</v>
          </cell>
          <cell r="D280" t="str">
            <v>Emerald Expositions Holding, Inc</v>
          </cell>
          <cell r="E280" t="str">
            <v>Services: Business (23)</v>
          </cell>
          <cell r="F280">
            <v>304</v>
          </cell>
          <cell r="G280">
            <v>0</v>
          </cell>
          <cell r="H280">
            <v>0</v>
          </cell>
          <cell r="I280">
            <v>0</v>
          </cell>
          <cell r="J280">
            <v>0</v>
          </cell>
        </row>
        <row r="281">
          <cell r="A281">
            <v>277</v>
          </cell>
          <cell r="B281">
            <v>84069700</v>
          </cell>
          <cell r="C281">
            <v>19150000</v>
          </cell>
          <cell r="D281" t="str">
            <v>Energy Services Holdings LLC</v>
          </cell>
          <cell r="E281" t="str">
            <v>Construction &amp; Building (7)</v>
          </cell>
          <cell r="F281">
            <v>305</v>
          </cell>
          <cell r="G281">
            <v>0</v>
          </cell>
          <cell r="H281">
            <v>0</v>
          </cell>
          <cell r="I281">
            <v>0</v>
          </cell>
          <cell r="J281">
            <v>0</v>
          </cell>
        </row>
        <row r="282">
          <cell r="A282">
            <v>278</v>
          </cell>
          <cell r="B282">
            <v>84069560</v>
          </cell>
          <cell r="C282">
            <v>1208718.31</v>
          </cell>
          <cell r="D282" t="str">
            <v>Entercom Radio LLC</v>
          </cell>
          <cell r="E282" t="str">
            <v>Media: Broadcasting &amp; Subscription (19)</v>
          </cell>
          <cell r="F282">
            <v>306</v>
          </cell>
          <cell r="G282">
            <v>0</v>
          </cell>
          <cell r="H282">
            <v>0</v>
          </cell>
          <cell r="I282">
            <v>0</v>
          </cell>
          <cell r="J282">
            <v>0</v>
          </cell>
        </row>
        <row r="283">
          <cell r="A283">
            <v>279</v>
          </cell>
          <cell r="B283">
            <v>84069561</v>
          </cell>
          <cell r="C283">
            <v>21804330.309999999</v>
          </cell>
          <cell r="D283" t="str">
            <v>Entercom Radio LLC</v>
          </cell>
          <cell r="E283" t="str">
            <v>Media: Broadcasting &amp; Subscription (19)</v>
          </cell>
          <cell r="F283">
            <v>307</v>
          </cell>
          <cell r="G283">
            <v>0</v>
          </cell>
          <cell r="H283">
            <v>0</v>
          </cell>
          <cell r="I283">
            <v>0</v>
          </cell>
          <cell r="J283">
            <v>0</v>
          </cell>
        </row>
        <row r="284">
          <cell r="A284">
            <v>280</v>
          </cell>
          <cell r="B284">
            <v>84069689</v>
          </cell>
          <cell r="C284">
            <v>15460668.08</v>
          </cell>
          <cell r="D284" t="str">
            <v>Epiq Systems Inc</v>
          </cell>
          <cell r="E284" t="str">
            <v>Services: Business (23)</v>
          </cell>
          <cell r="F284">
            <v>308</v>
          </cell>
          <cell r="G284">
            <v>0</v>
          </cell>
          <cell r="H284">
            <v>0</v>
          </cell>
          <cell r="I284">
            <v>0</v>
          </cell>
          <cell r="J284">
            <v>0</v>
          </cell>
        </row>
        <row r="285">
          <cell r="A285">
            <v>281</v>
          </cell>
          <cell r="B285">
            <v>84069690</v>
          </cell>
          <cell r="C285">
            <v>309785.75</v>
          </cell>
          <cell r="D285" t="str">
            <v>Epiq Systems Inc</v>
          </cell>
          <cell r="E285" t="str">
            <v>Services: Business (23)</v>
          </cell>
          <cell r="F285">
            <v>309</v>
          </cell>
          <cell r="G285">
            <v>0</v>
          </cell>
          <cell r="H285">
            <v>0</v>
          </cell>
          <cell r="I285">
            <v>0</v>
          </cell>
          <cell r="J285">
            <v>0</v>
          </cell>
        </row>
        <row r="286">
          <cell r="A286">
            <v>282</v>
          </cell>
          <cell r="B286">
            <v>84070282</v>
          </cell>
          <cell r="C286">
            <v>27422309.93</v>
          </cell>
          <cell r="D286" t="str">
            <v>Evestment Inc</v>
          </cell>
          <cell r="E286" t="str">
            <v>Services: Business (23)</v>
          </cell>
          <cell r="F286">
            <v>310</v>
          </cell>
          <cell r="G286">
            <v>0</v>
          </cell>
          <cell r="H286">
            <v>0</v>
          </cell>
          <cell r="I286">
            <v>0</v>
          </cell>
          <cell r="J286">
            <v>0</v>
          </cell>
        </row>
        <row r="287">
          <cell r="A287">
            <v>283</v>
          </cell>
          <cell r="B287">
            <v>84070283</v>
          </cell>
          <cell r="C287">
            <v>1240575.3500000001</v>
          </cell>
          <cell r="D287" t="str">
            <v>Evestment Inc</v>
          </cell>
          <cell r="E287" t="str">
            <v>Services: Business (23)</v>
          </cell>
          <cell r="F287">
            <v>311</v>
          </cell>
          <cell r="G287">
            <v>0</v>
          </cell>
          <cell r="H287">
            <v>0</v>
          </cell>
          <cell r="I287">
            <v>0</v>
          </cell>
          <cell r="J287">
            <v>0</v>
          </cell>
        </row>
        <row r="288">
          <cell r="A288">
            <v>284</v>
          </cell>
          <cell r="B288">
            <v>84069466</v>
          </cell>
          <cell r="C288">
            <v>13311273.58</v>
          </cell>
          <cell r="D288" t="str">
            <v>EW Scripps Company The</v>
          </cell>
          <cell r="E288" t="str">
            <v>Media: Broadcasting &amp; Subscription (19)</v>
          </cell>
          <cell r="F288">
            <v>312</v>
          </cell>
          <cell r="G288">
            <v>0</v>
          </cell>
          <cell r="H288">
            <v>0</v>
          </cell>
          <cell r="I288">
            <v>0</v>
          </cell>
          <cell r="J288">
            <v>0</v>
          </cell>
        </row>
        <row r="289">
          <cell r="A289">
            <v>285</v>
          </cell>
          <cell r="B289">
            <v>84070049</v>
          </cell>
          <cell r="C289">
            <v>4212500</v>
          </cell>
          <cell r="D289" t="str">
            <v>Excalibur Crossbow Canada Inc</v>
          </cell>
          <cell r="E289" t="str">
            <v>Retail (22)</v>
          </cell>
          <cell r="F289">
            <v>313</v>
          </cell>
          <cell r="G289">
            <v>0</v>
          </cell>
          <cell r="H289">
            <v>0</v>
          </cell>
          <cell r="I289">
            <v>0</v>
          </cell>
          <cell r="J289">
            <v>0</v>
          </cell>
        </row>
        <row r="290">
          <cell r="A290">
            <v>286</v>
          </cell>
          <cell r="B290">
            <v>84069568</v>
          </cell>
          <cell r="C290">
            <v>8076139.4800000004</v>
          </cell>
          <cell r="D290" t="str">
            <v>Express Oil Change LLC</v>
          </cell>
          <cell r="E290" t="str">
            <v>Automotive (2)</v>
          </cell>
          <cell r="F290">
            <v>314</v>
          </cell>
          <cell r="G290">
            <v>0</v>
          </cell>
          <cell r="H290">
            <v>0</v>
          </cell>
          <cell r="I290">
            <v>0</v>
          </cell>
          <cell r="J290">
            <v>0</v>
          </cell>
        </row>
        <row r="291">
          <cell r="A291">
            <v>287</v>
          </cell>
          <cell r="B291">
            <v>84069567</v>
          </cell>
          <cell r="C291">
            <v>1032533.06</v>
          </cell>
          <cell r="D291" t="str">
            <v>Express Oil Change LLC</v>
          </cell>
          <cell r="E291" t="str">
            <v>Automotive (2)</v>
          </cell>
          <cell r="F291">
            <v>315</v>
          </cell>
          <cell r="G291">
            <v>0</v>
          </cell>
          <cell r="H291">
            <v>0</v>
          </cell>
          <cell r="I291">
            <v>0</v>
          </cell>
          <cell r="J291">
            <v>0</v>
          </cell>
        </row>
        <row r="292">
          <cell r="A292">
            <v>288</v>
          </cell>
          <cell r="B292">
            <v>84069680</v>
          </cell>
          <cell r="C292">
            <v>4992659.92</v>
          </cell>
          <cell r="D292" t="str">
            <v>Express Oil Change LLC</v>
          </cell>
          <cell r="E292" t="str">
            <v>Automotive (2)</v>
          </cell>
          <cell r="F292">
            <v>316</v>
          </cell>
          <cell r="G292">
            <v>0</v>
          </cell>
          <cell r="H292">
            <v>0</v>
          </cell>
          <cell r="I292">
            <v>0</v>
          </cell>
          <cell r="J292">
            <v>0</v>
          </cell>
        </row>
        <row r="293">
          <cell r="A293">
            <v>289</v>
          </cell>
          <cell r="B293">
            <v>84069835</v>
          </cell>
          <cell r="C293">
            <v>3829721.11</v>
          </cell>
          <cell r="D293" t="str">
            <v>Express Oil Change LLC</v>
          </cell>
          <cell r="E293" t="str">
            <v>Automotive (2)</v>
          </cell>
          <cell r="F293">
            <v>317</v>
          </cell>
          <cell r="G293">
            <v>0</v>
          </cell>
          <cell r="H293">
            <v>0</v>
          </cell>
          <cell r="I293">
            <v>0</v>
          </cell>
          <cell r="J293">
            <v>0</v>
          </cell>
        </row>
        <row r="294">
          <cell r="A294">
            <v>290</v>
          </cell>
          <cell r="B294">
            <v>84069682</v>
          </cell>
          <cell r="C294">
            <v>25011924.27</v>
          </cell>
          <cell r="D294" t="str">
            <v>Express Oil Change LLC</v>
          </cell>
          <cell r="E294" t="str">
            <v>Automotive (2)</v>
          </cell>
          <cell r="F294">
            <v>318</v>
          </cell>
          <cell r="G294">
            <v>0</v>
          </cell>
          <cell r="H294">
            <v>0</v>
          </cell>
          <cell r="I294">
            <v>0</v>
          </cell>
          <cell r="J294">
            <v>0</v>
          </cell>
        </row>
        <row r="295">
          <cell r="A295">
            <v>291</v>
          </cell>
          <cell r="B295">
            <v>84069671</v>
          </cell>
          <cell r="C295">
            <v>217070.87</v>
          </cell>
          <cell r="D295" t="str">
            <v>Fasteners For Retail Inc.</v>
          </cell>
          <cell r="E295" t="str">
            <v>Wholesale (32)</v>
          </cell>
          <cell r="F295">
            <v>319</v>
          </cell>
          <cell r="G295">
            <v>0</v>
          </cell>
          <cell r="H295">
            <v>0</v>
          </cell>
          <cell r="I295">
            <v>0</v>
          </cell>
          <cell r="J295">
            <v>0</v>
          </cell>
        </row>
        <row r="296">
          <cell r="A296">
            <v>292</v>
          </cell>
          <cell r="B296">
            <v>84069673</v>
          </cell>
          <cell r="C296">
            <v>3046805.75</v>
          </cell>
          <cell r="D296" t="str">
            <v>Fasteners For Retail Inc.</v>
          </cell>
          <cell r="E296" t="str">
            <v>Wholesale (32)</v>
          </cell>
          <cell r="F296">
            <v>320</v>
          </cell>
          <cell r="G296">
            <v>0</v>
          </cell>
          <cell r="H296">
            <v>0</v>
          </cell>
          <cell r="I296">
            <v>0</v>
          </cell>
          <cell r="J296">
            <v>0</v>
          </cell>
        </row>
        <row r="297">
          <cell r="A297">
            <v>293</v>
          </cell>
          <cell r="B297">
            <v>84069670</v>
          </cell>
          <cell r="C297">
            <v>1164507.27</v>
          </cell>
          <cell r="D297" t="str">
            <v>Fasteners For Retail Inc.</v>
          </cell>
          <cell r="E297" t="str">
            <v>Wholesale (32)</v>
          </cell>
          <cell r="F297">
            <v>321</v>
          </cell>
          <cell r="G297">
            <v>0</v>
          </cell>
          <cell r="H297">
            <v>0</v>
          </cell>
          <cell r="I297">
            <v>0</v>
          </cell>
          <cell r="J297">
            <v>0</v>
          </cell>
        </row>
        <row r="298">
          <cell r="A298">
            <v>294</v>
          </cell>
          <cell r="B298">
            <v>84069672</v>
          </cell>
          <cell r="C298">
            <v>16345018.66</v>
          </cell>
          <cell r="D298" t="str">
            <v>Fasteners For Retail Inc.</v>
          </cell>
          <cell r="E298" t="str">
            <v>Wholesale (32)</v>
          </cell>
          <cell r="F298">
            <v>322</v>
          </cell>
          <cell r="G298">
            <v>0</v>
          </cell>
          <cell r="H298">
            <v>0</v>
          </cell>
          <cell r="I298">
            <v>0</v>
          </cell>
          <cell r="J298">
            <v>0</v>
          </cell>
        </row>
        <row r="299">
          <cell r="A299">
            <v>295</v>
          </cell>
          <cell r="B299">
            <v>84069665</v>
          </cell>
          <cell r="C299">
            <v>21742461.59</v>
          </cell>
          <cell r="D299" t="str">
            <v>FCX Holding Corp</v>
          </cell>
          <cell r="E299" t="str">
            <v>Capital Equipment (5)</v>
          </cell>
          <cell r="F299">
            <v>323</v>
          </cell>
          <cell r="G299">
            <v>0</v>
          </cell>
          <cell r="H299">
            <v>0</v>
          </cell>
          <cell r="I299">
            <v>0</v>
          </cell>
          <cell r="J299">
            <v>0</v>
          </cell>
        </row>
        <row r="300">
          <cell r="A300">
            <v>296</v>
          </cell>
          <cell r="B300">
            <v>84070067</v>
          </cell>
          <cell r="C300">
            <v>8780704.9299999997</v>
          </cell>
          <cell r="D300" t="str">
            <v>Fender Musical Instruments Corp</v>
          </cell>
          <cell r="E300" t="str">
            <v>Consumer goods: Durable (8)</v>
          </cell>
          <cell r="F300">
            <v>324</v>
          </cell>
          <cell r="G300">
            <v>0</v>
          </cell>
          <cell r="H300">
            <v>0</v>
          </cell>
          <cell r="I300">
            <v>0</v>
          </cell>
          <cell r="J300">
            <v>0</v>
          </cell>
        </row>
        <row r="301">
          <cell r="A301">
            <v>297</v>
          </cell>
          <cell r="B301">
            <v>84069649</v>
          </cell>
          <cell r="C301">
            <v>370056.92</v>
          </cell>
          <cell r="D301" t="str">
            <v>First American Payment Systems LP</v>
          </cell>
          <cell r="E301" t="str">
            <v>Services: Business (23)</v>
          </cell>
          <cell r="F301">
            <v>325</v>
          </cell>
          <cell r="G301">
            <v>0</v>
          </cell>
          <cell r="H301">
            <v>0</v>
          </cell>
          <cell r="I301">
            <v>0</v>
          </cell>
          <cell r="J301">
            <v>0</v>
          </cell>
        </row>
        <row r="302">
          <cell r="A302">
            <v>298</v>
          </cell>
          <cell r="B302">
            <v>84069650</v>
          </cell>
          <cell r="C302">
            <v>6011487.4100000001</v>
          </cell>
          <cell r="D302" t="str">
            <v>First American Payment Systems LP</v>
          </cell>
          <cell r="E302" t="str">
            <v>Services: Business (23)</v>
          </cell>
          <cell r="F302">
            <v>326</v>
          </cell>
          <cell r="G302">
            <v>0</v>
          </cell>
          <cell r="H302">
            <v>0</v>
          </cell>
          <cell r="I302">
            <v>0</v>
          </cell>
          <cell r="J302">
            <v>0</v>
          </cell>
        </row>
        <row r="303">
          <cell r="A303">
            <v>299</v>
          </cell>
          <cell r="B303">
            <v>84069989</v>
          </cell>
          <cell r="C303">
            <v>220000</v>
          </cell>
          <cell r="D303" t="str">
            <v>First American Payment Systems LP</v>
          </cell>
          <cell r="E303" t="str">
            <v>Services: Business (23)</v>
          </cell>
          <cell r="F303">
            <v>327</v>
          </cell>
          <cell r="G303">
            <v>0</v>
          </cell>
          <cell r="H303">
            <v>0</v>
          </cell>
          <cell r="I303">
            <v>0</v>
          </cell>
          <cell r="J303">
            <v>0</v>
          </cell>
        </row>
        <row r="304">
          <cell r="A304">
            <v>300</v>
          </cell>
          <cell r="B304">
            <v>84069990</v>
          </cell>
          <cell r="C304">
            <v>3573848.11</v>
          </cell>
          <cell r="D304" t="str">
            <v>First American Payment Systems LP</v>
          </cell>
          <cell r="E304" t="str">
            <v>Services: Business (23)</v>
          </cell>
          <cell r="F304">
            <v>328</v>
          </cell>
          <cell r="G304">
            <v>0</v>
          </cell>
          <cell r="H304">
            <v>0</v>
          </cell>
          <cell r="I304">
            <v>0</v>
          </cell>
          <cell r="J304">
            <v>0</v>
          </cell>
        </row>
        <row r="305">
          <cell r="A305">
            <v>301</v>
          </cell>
          <cell r="B305">
            <v>84069448</v>
          </cell>
          <cell r="C305">
            <v>8250000.0099999998</v>
          </cell>
          <cell r="D305" t="str">
            <v>FleetCor Technologies Inc.</v>
          </cell>
          <cell r="E305" t="str">
            <v>Services: Business (23)</v>
          </cell>
          <cell r="F305">
            <v>329</v>
          </cell>
          <cell r="G305">
            <v>0</v>
          </cell>
          <cell r="H305">
            <v>0</v>
          </cell>
          <cell r="I305">
            <v>0</v>
          </cell>
          <cell r="J305">
            <v>0</v>
          </cell>
        </row>
        <row r="306">
          <cell r="A306">
            <v>302</v>
          </cell>
          <cell r="B306">
            <v>84070226</v>
          </cell>
          <cell r="C306">
            <v>2739475.66</v>
          </cell>
          <cell r="D306" t="str">
            <v>Flexera Software LLC</v>
          </cell>
          <cell r="E306" t="str">
            <v>High Tech Industries (16)</v>
          </cell>
          <cell r="F306">
            <v>330</v>
          </cell>
          <cell r="G306">
            <v>0</v>
          </cell>
          <cell r="H306">
            <v>0</v>
          </cell>
          <cell r="I306">
            <v>0</v>
          </cell>
          <cell r="J306">
            <v>0</v>
          </cell>
        </row>
        <row r="307">
          <cell r="A307">
            <v>303</v>
          </cell>
          <cell r="B307">
            <v>84070289</v>
          </cell>
          <cell r="C307">
            <v>12594696.970000001</v>
          </cell>
          <cell r="D307" t="str">
            <v>Flight Buyer LLC</v>
          </cell>
          <cell r="E307" t="str">
            <v>Wholesale (32)</v>
          </cell>
          <cell r="F307">
            <v>331</v>
          </cell>
          <cell r="G307">
            <v>0</v>
          </cell>
          <cell r="H307">
            <v>0</v>
          </cell>
          <cell r="I307">
            <v>0</v>
          </cell>
          <cell r="J307">
            <v>0</v>
          </cell>
        </row>
        <row r="308">
          <cell r="A308">
            <v>304</v>
          </cell>
          <cell r="B308">
            <v>84070290</v>
          </cell>
          <cell r="C308">
            <v>6837121.21</v>
          </cell>
          <cell r="D308" t="str">
            <v>Flight Buyer LLC</v>
          </cell>
          <cell r="E308" t="str">
            <v>Wholesale (32)</v>
          </cell>
          <cell r="F308">
            <v>332</v>
          </cell>
          <cell r="G308">
            <v>0</v>
          </cell>
          <cell r="H308">
            <v>0</v>
          </cell>
          <cell r="I308">
            <v>0</v>
          </cell>
          <cell r="J308">
            <v>0</v>
          </cell>
        </row>
        <row r="309">
          <cell r="A309">
            <v>305</v>
          </cell>
          <cell r="B309">
            <v>84069450</v>
          </cell>
          <cell r="C309">
            <v>17268302.149999999</v>
          </cell>
          <cell r="D309" t="str">
            <v>FMH Aerospace Corp</v>
          </cell>
          <cell r="E309" t="str">
            <v>Aerospace &amp; Defense (1)</v>
          </cell>
          <cell r="F309">
            <v>333</v>
          </cell>
          <cell r="G309">
            <v>0</v>
          </cell>
          <cell r="H309">
            <v>0</v>
          </cell>
          <cell r="I309">
            <v>0</v>
          </cell>
          <cell r="J309">
            <v>0</v>
          </cell>
        </row>
        <row r="310">
          <cell r="A310">
            <v>306</v>
          </cell>
          <cell r="B310">
            <v>84069449</v>
          </cell>
          <cell r="C310">
            <v>38660.379999999997</v>
          </cell>
          <cell r="D310" t="str">
            <v>FMH Aerospace Corp</v>
          </cell>
          <cell r="E310" t="str">
            <v>Aerospace &amp; Defense (1)</v>
          </cell>
          <cell r="F310">
            <v>334</v>
          </cell>
          <cell r="G310">
            <v>0</v>
          </cell>
          <cell r="H310">
            <v>0</v>
          </cell>
          <cell r="I310">
            <v>0</v>
          </cell>
          <cell r="J310">
            <v>0</v>
          </cell>
        </row>
        <row r="311">
          <cell r="A311">
            <v>307</v>
          </cell>
          <cell r="B311">
            <v>84069563</v>
          </cell>
          <cell r="C311">
            <v>3342032.45</v>
          </cell>
          <cell r="D311" t="str">
            <v>Focus Brands Inc</v>
          </cell>
          <cell r="E311" t="str">
            <v>Hotel; Gaming &amp; Leisure (17)</v>
          </cell>
          <cell r="F311">
            <v>335</v>
          </cell>
          <cell r="G311">
            <v>0</v>
          </cell>
          <cell r="H311">
            <v>0</v>
          </cell>
          <cell r="I311">
            <v>0</v>
          </cell>
          <cell r="J311">
            <v>0</v>
          </cell>
        </row>
        <row r="312">
          <cell r="A312">
            <v>308</v>
          </cell>
          <cell r="B312">
            <v>84069564</v>
          </cell>
          <cell r="C312">
            <v>3326702.02</v>
          </cell>
          <cell r="D312" t="str">
            <v>Focus Brands Inc</v>
          </cell>
          <cell r="E312" t="str">
            <v>Hotel; Gaming &amp; Leisure (17)</v>
          </cell>
          <cell r="F312">
            <v>336</v>
          </cell>
          <cell r="G312">
            <v>0</v>
          </cell>
          <cell r="H312">
            <v>0</v>
          </cell>
          <cell r="I312">
            <v>0</v>
          </cell>
          <cell r="J312">
            <v>0</v>
          </cell>
        </row>
        <row r="313">
          <cell r="A313">
            <v>309</v>
          </cell>
          <cell r="B313">
            <v>84069565</v>
          </cell>
          <cell r="C313">
            <v>3449345.41</v>
          </cell>
          <cell r="D313" t="str">
            <v>Focus Brands Inc</v>
          </cell>
          <cell r="E313" t="str">
            <v>Hotel; Gaming &amp; Leisure (17)</v>
          </cell>
          <cell r="F313">
            <v>337</v>
          </cell>
          <cell r="G313">
            <v>0</v>
          </cell>
          <cell r="H313">
            <v>0</v>
          </cell>
          <cell r="I313">
            <v>0</v>
          </cell>
          <cell r="J313">
            <v>0</v>
          </cell>
        </row>
        <row r="314">
          <cell r="A314">
            <v>310</v>
          </cell>
          <cell r="B314">
            <v>84069566</v>
          </cell>
          <cell r="C314">
            <v>3541327.94</v>
          </cell>
          <cell r="D314" t="str">
            <v>Focus Brands Inc</v>
          </cell>
          <cell r="E314" t="str">
            <v>Hotel; Gaming &amp; Leisure (17)</v>
          </cell>
          <cell r="F314">
            <v>338</v>
          </cell>
          <cell r="G314">
            <v>0</v>
          </cell>
          <cell r="H314">
            <v>0</v>
          </cell>
          <cell r="I314">
            <v>0</v>
          </cell>
          <cell r="J314">
            <v>0</v>
          </cell>
        </row>
        <row r="315">
          <cell r="A315">
            <v>311</v>
          </cell>
          <cell r="B315">
            <v>84069885</v>
          </cell>
          <cell r="C315">
            <v>27391304.350000001</v>
          </cell>
          <cell r="D315" t="str">
            <v>FocusVision Worldwide Inc.</v>
          </cell>
          <cell r="E315" t="str">
            <v>Media: Diversified &amp; Production (20)</v>
          </cell>
          <cell r="F315">
            <v>339</v>
          </cell>
          <cell r="G315">
            <v>0</v>
          </cell>
          <cell r="H315">
            <v>0</v>
          </cell>
          <cell r="I315">
            <v>0</v>
          </cell>
          <cell r="J315">
            <v>0</v>
          </cell>
        </row>
        <row r="316">
          <cell r="A316">
            <v>312</v>
          </cell>
          <cell r="B316">
            <v>84069907</v>
          </cell>
          <cell r="C316">
            <v>623110.40000000002</v>
          </cell>
          <cell r="D316" t="str">
            <v>Galls LLC</v>
          </cell>
          <cell r="E316" t="str">
            <v>Consumer goods: Non-Durable (9)</v>
          </cell>
          <cell r="F316">
            <v>340</v>
          </cell>
          <cell r="G316">
            <v>0</v>
          </cell>
          <cell r="H316">
            <v>0</v>
          </cell>
          <cell r="I316">
            <v>0</v>
          </cell>
          <cell r="J316">
            <v>0</v>
          </cell>
        </row>
        <row r="317">
          <cell r="A317">
            <v>313</v>
          </cell>
          <cell r="B317">
            <v>84069908</v>
          </cell>
          <cell r="C317">
            <v>73191.429999999993</v>
          </cell>
          <cell r="D317" t="str">
            <v>Galls LLC</v>
          </cell>
          <cell r="E317" t="str">
            <v>Consumer goods: Non-Durable (9)</v>
          </cell>
          <cell r="F317">
            <v>341</v>
          </cell>
          <cell r="G317">
            <v>0</v>
          </cell>
          <cell r="H317">
            <v>0</v>
          </cell>
          <cell r="I317">
            <v>0</v>
          </cell>
          <cell r="J317">
            <v>0</v>
          </cell>
        </row>
        <row r="318">
          <cell r="A318">
            <v>314</v>
          </cell>
          <cell r="B318">
            <v>84069909</v>
          </cell>
          <cell r="C318">
            <v>69234.490000000005</v>
          </cell>
          <cell r="D318" t="str">
            <v>Galls LLC</v>
          </cell>
          <cell r="E318" t="str">
            <v>Consumer goods: Non-Durable (9)</v>
          </cell>
          <cell r="F318">
            <v>342</v>
          </cell>
          <cell r="G318">
            <v>0</v>
          </cell>
          <cell r="H318">
            <v>0</v>
          </cell>
          <cell r="I318">
            <v>0</v>
          </cell>
          <cell r="J318">
            <v>0</v>
          </cell>
        </row>
        <row r="319">
          <cell r="A319">
            <v>315</v>
          </cell>
          <cell r="B319">
            <v>84069910</v>
          </cell>
          <cell r="C319">
            <v>13234.97</v>
          </cell>
          <cell r="D319" t="str">
            <v>Galls LLC</v>
          </cell>
          <cell r="E319" t="str">
            <v>Consumer goods: Non-Durable (9)</v>
          </cell>
          <cell r="F319">
            <v>343</v>
          </cell>
          <cell r="G319">
            <v>0</v>
          </cell>
          <cell r="H319">
            <v>0</v>
          </cell>
          <cell r="I319">
            <v>0</v>
          </cell>
          <cell r="J319">
            <v>0</v>
          </cell>
        </row>
        <row r="320">
          <cell r="A320">
            <v>316</v>
          </cell>
          <cell r="B320">
            <v>84069911</v>
          </cell>
          <cell r="C320">
            <v>58208.160000000003</v>
          </cell>
          <cell r="D320" t="str">
            <v>Galls LLC</v>
          </cell>
          <cell r="E320" t="str">
            <v>Consumer goods: Non-Durable (9)</v>
          </cell>
          <cell r="F320">
            <v>344</v>
          </cell>
          <cell r="G320">
            <v>0</v>
          </cell>
          <cell r="H320">
            <v>0</v>
          </cell>
          <cell r="I320">
            <v>0</v>
          </cell>
          <cell r="J320">
            <v>0</v>
          </cell>
        </row>
        <row r="321">
          <cell r="A321">
            <v>317</v>
          </cell>
          <cell r="B321">
            <v>84069912</v>
          </cell>
          <cell r="C321">
            <v>6891277.0199999996</v>
          </cell>
          <cell r="D321" t="str">
            <v>Galls LLC</v>
          </cell>
          <cell r="E321" t="str">
            <v>Consumer goods: Non-Durable (9)</v>
          </cell>
          <cell r="F321">
            <v>345</v>
          </cell>
          <cell r="G321">
            <v>0</v>
          </cell>
          <cell r="H321">
            <v>0</v>
          </cell>
          <cell r="I321">
            <v>0</v>
          </cell>
          <cell r="J321">
            <v>0</v>
          </cell>
        </row>
        <row r="322">
          <cell r="A322">
            <v>318</v>
          </cell>
          <cell r="B322">
            <v>84069913</v>
          </cell>
          <cell r="C322">
            <v>809459.15</v>
          </cell>
          <cell r="D322" t="str">
            <v>Galls LLC</v>
          </cell>
          <cell r="E322" t="str">
            <v>Consumer goods: Non-Durable (9)</v>
          </cell>
          <cell r="F322">
            <v>346</v>
          </cell>
          <cell r="G322">
            <v>0</v>
          </cell>
          <cell r="H322">
            <v>0</v>
          </cell>
          <cell r="I322">
            <v>0</v>
          </cell>
          <cell r="J322">
            <v>0</v>
          </cell>
        </row>
        <row r="323">
          <cell r="A323">
            <v>319</v>
          </cell>
          <cell r="B323">
            <v>84069914</v>
          </cell>
          <cell r="C323">
            <v>765697.45</v>
          </cell>
          <cell r="D323" t="str">
            <v>Galls LLC</v>
          </cell>
          <cell r="E323" t="str">
            <v>Consumer goods: Non-Durable (9)</v>
          </cell>
          <cell r="F323">
            <v>347</v>
          </cell>
          <cell r="G323">
            <v>0</v>
          </cell>
          <cell r="H323">
            <v>0</v>
          </cell>
          <cell r="I323">
            <v>0</v>
          </cell>
          <cell r="J323">
            <v>0</v>
          </cell>
        </row>
        <row r="324">
          <cell r="A324">
            <v>320</v>
          </cell>
          <cell r="B324">
            <v>84069915</v>
          </cell>
          <cell r="C324">
            <v>146371.9</v>
          </cell>
          <cell r="D324" t="str">
            <v>Galls LLC</v>
          </cell>
          <cell r="E324" t="str">
            <v>Consumer goods: Non-Durable (9)</v>
          </cell>
          <cell r="F324">
            <v>348</v>
          </cell>
          <cell r="G324">
            <v>0</v>
          </cell>
          <cell r="H324">
            <v>0</v>
          </cell>
          <cell r="I324">
            <v>0</v>
          </cell>
          <cell r="J324">
            <v>0</v>
          </cell>
        </row>
        <row r="325">
          <cell r="A325">
            <v>321</v>
          </cell>
          <cell r="B325">
            <v>84069916</v>
          </cell>
          <cell r="C325">
            <v>643752.03</v>
          </cell>
          <cell r="D325" t="str">
            <v>Galls LLC</v>
          </cell>
          <cell r="E325" t="str">
            <v>Consumer goods: Non-Durable (9)</v>
          </cell>
          <cell r="F325">
            <v>349</v>
          </cell>
          <cell r="G325">
            <v>0</v>
          </cell>
          <cell r="H325">
            <v>0</v>
          </cell>
          <cell r="I325">
            <v>0</v>
          </cell>
          <cell r="J325">
            <v>0</v>
          </cell>
        </row>
        <row r="326">
          <cell r="A326">
            <v>322</v>
          </cell>
          <cell r="B326">
            <v>84069917</v>
          </cell>
          <cell r="C326">
            <v>765697.44</v>
          </cell>
          <cell r="D326" t="str">
            <v>Galls LLC</v>
          </cell>
          <cell r="E326" t="str">
            <v>Consumer goods: Non-Durable (9)</v>
          </cell>
          <cell r="F326">
            <v>350</v>
          </cell>
          <cell r="G326">
            <v>0</v>
          </cell>
          <cell r="H326">
            <v>0</v>
          </cell>
          <cell r="I326">
            <v>0</v>
          </cell>
          <cell r="J326">
            <v>0</v>
          </cell>
        </row>
        <row r="327">
          <cell r="A327">
            <v>323</v>
          </cell>
          <cell r="B327">
            <v>84069918</v>
          </cell>
          <cell r="C327">
            <v>89939.91</v>
          </cell>
          <cell r="D327" t="str">
            <v>Galls LLC</v>
          </cell>
          <cell r="E327" t="str">
            <v>Consumer goods: Non-Durable (9)</v>
          </cell>
          <cell r="F327">
            <v>351</v>
          </cell>
          <cell r="G327">
            <v>0</v>
          </cell>
          <cell r="H327">
            <v>0</v>
          </cell>
          <cell r="I327">
            <v>0</v>
          </cell>
          <cell r="J327">
            <v>0</v>
          </cell>
        </row>
        <row r="328">
          <cell r="A328">
            <v>324</v>
          </cell>
          <cell r="B328">
            <v>84069919</v>
          </cell>
          <cell r="C328">
            <v>85077.49</v>
          </cell>
          <cell r="D328" t="str">
            <v>Galls LLC</v>
          </cell>
          <cell r="E328" t="str">
            <v>Consumer goods: Non-Durable (9)</v>
          </cell>
          <cell r="F328">
            <v>352</v>
          </cell>
          <cell r="G328">
            <v>0</v>
          </cell>
          <cell r="H328">
            <v>0</v>
          </cell>
          <cell r="I328">
            <v>0</v>
          </cell>
          <cell r="J328">
            <v>0</v>
          </cell>
        </row>
        <row r="329">
          <cell r="A329">
            <v>325</v>
          </cell>
          <cell r="B329">
            <v>84069920</v>
          </cell>
          <cell r="C329">
            <v>16263.54</v>
          </cell>
          <cell r="D329" t="str">
            <v>Galls LLC</v>
          </cell>
          <cell r="E329" t="str">
            <v>Consumer goods: Non-Durable (9)</v>
          </cell>
          <cell r="F329">
            <v>353</v>
          </cell>
          <cell r="G329">
            <v>0</v>
          </cell>
          <cell r="H329">
            <v>0</v>
          </cell>
          <cell r="I329">
            <v>0</v>
          </cell>
          <cell r="J329">
            <v>0</v>
          </cell>
        </row>
        <row r="330">
          <cell r="A330">
            <v>326</v>
          </cell>
          <cell r="B330">
            <v>84069921</v>
          </cell>
          <cell r="C330">
            <v>71528</v>
          </cell>
          <cell r="D330" t="str">
            <v>Galls LLC</v>
          </cell>
          <cell r="E330" t="str">
            <v>Consumer goods: Non-Durable (9)</v>
          </cell>
          <cell r="F330">
            <v>354</v>
          </cell>
          <cell r="G330">
            <v>0</v>
          </cell>
          <cell r="H330">
            <v>0</v>
          </cell>
          <cell r="I330">
            <v>0</v>
          </cell>
          <cell r="J330">
            <v>0</v>
          </cell>
        </row>
        <row r="331">
          <cell r="A331">
            <v>327</v>
          </cell>
          <cell r="B331">
            <v>84069492</v>
          </cell>
          <cell r="C331">
            <v>7638.89</v>
          </cell>
          <cell r="D331" t="str">
            <v>Garda World Security Corp</v>
          </cell>
          <cell r="E331" t="str">
            <v>Services: Business (23)</v>
          </cell>
          <cell r="F331">
            <v>355</v>
          </cell>
          <cell r="G331">
            <v>0</v>
          </cell>
          <cell r="H331">
            <v>0</v>
          </cell>
          <cell r="I331">
            <v>0</v>
          </cell>
          <cell r="J331">
            <v>0</v>
          </cell>
        </row>
        <row r="332">
          <cell r="A332">
            <v>328</v>
          </cell>
          <cell r="B332">
            <v>84069493</v>
          </cell>
          <cell r="C332">
            <v>2979166.66</v>
          </cell>
          <cell r="D332" t="str">
            <v>Garda World Security Corp</v>
          </cell>
          <cell r="E332" t="str">
            <v>Services: Business (23)</v>
          </cell>
          <cell r="F332">
            <v>356</v>
          </cell>
          <cell r="G332">
            <v>0</v>
          </cell>
          <cell r="H332">
            <v>0</v>
          </cell>
          <cell r="I332">
            <v>0</v>
          </cell>
          <cell r="J332">
            <v>0</v>
          </cell>
        </row>
        <row r="333">
          <cell r="A333">
            <v>329</v>
          </cell>
          <cell r="B333">
            <v>84070303</v>
          </cell>
          <cell r="C333">
            <v>29861.11</v>
          </cell>
          <cell r="D333" t="str">
            <v>Garda World Security Corp</v>
          </cell>
          <cell r="E333" t="str">
            <v>Services: Business (23)</v>
          </cell>
          <cell r="F333">
            <v>357</v>
          </cell>
          <cell r="G333">
            <v>0</v>
          </cell>
          <cell r="H333">
            <v>0</v>
          </cell>
          <cell r="I333">
            <v>0</v>
          </cell>
          <cell r="J333">
            <v>0</v>
          </cell>
        </row>
        <row r="334">
          <cell r="A334">
            <v>330</v>
          </cell>
          <cell r="B334">
            <v>84070304</v>
          </cell>
          <cell r="C334">
            <v>11645833.34</v>
          </cell>
          <cell r="D334" t="str">
            <v>Garda World Security Corp</v>
          </cell>
          <cell r="E334" t="str">
            <v>Services: Business (23)</v>
          </cell>
          <cell r="F334">
            <v>358</v>
          </cell>
          <cell r="G334">
            <v>0</v>
          </cell>
          <cell r="H334">
            <v>0</v>
          </cell>
          <cell r="I334">
            <v>0</v>
          </cell>
          <cell r="J334">
            <v>0</v>
          </cell>
        </row>
        <row r="335">
          <cell r="A335">
            <v>331</v>
          </cell>
          <cell r="B335">
            <v>84070090</v>
          </cell>
          <cell r="C335">
            <v>3546549.6</v>
          </cell>
          <cell r="D335" t="str">
            <v>Garda World Security Corp</v>
          </cell>
          <cell r="E335" t="str">
            <v>Services: Business (23)</v>
          </cell>
          <cell r="F335">
            <v>359</v>
          </cell>
          <cell r="G335">
            <v>0</v>
          </cell>
          <cell r="H335">
            <v>0</v>
          </cell>
          <cell r="I335">
            <v>0</v>
          </cell>
          <cell r="J335">
            <v>0</v>
          </cell>
        </row>
        <row r="336">
          <cell r="A336">
            <v>332</v>
          </cell>
          <cell r="B336">
            <v>84069736</v>
          </cell>
          <cell r="C336">
            <v>15900000</v>
          </cell>
          <cell r="D336" t="str">
            <v>Generac Power Systems Inc.</v>
          </cell>
          <cell r="E336" t="str">
            <v>Capital Equipment (5)</v>
          </cell>
          <cell r="F336">
            <v>360</v>
          </cell>
          <cell r="G336">
            <v>0</v>
          </cell>
          <cell r="H336">
            <v>0</v>
          </cell>
          <cell r="I336">
            <v>0</v>
          </cell>
          <cell r="J336">
            <v>0</v>
          </cell>
        </row>
        <row r="337">
          <cell r="A337">
            <v>333</v>
          </cell>
          <cell r="B337">
            <v>84069738</v>
          </cell>
          <cell r="C337">
            <v>11202937.970000001</v>
          </cell>
          <cell r="D337" t="str">
            <v>Gerber Scientific Inc</v>
          </cell>
          <cell r="E337" t="str">
            <v>Capital Equipment (5)</v>
          </cell>
          <cell r="F337">
            <v>361</v>
          </cell>
          <cell r="G337">
            <v>0</v>
          </cell>
          <cell r="H337">
            <v>0</v>
          </cell>
          <cell r="I337">
            <v>0</v>
          </cell>
          <cell r="J337">
            <v>0</v>
          </cell>
        </row>
        <row r="338">
          <cell r="A338">
            <v>334</v>
          </cell>
          <cell r="B338">
            <v>84069739</v>
          </cell>
          <cell r="C338">
            <v>26489915.539999999</v>
          </cell>
          <cell r="D338" t="str">
            <v>Gerber Scientific Inc</v>
          </cell>
          <cell r="E338" t="str">
            <v>Capital Equipment (5)</v>
          </cell>
          <cell r="F338">
            <v>362</v>
          </cell>
          <cell r="G338">
            <v>0</v>
          </cell>
          <cell r="H338">
            <v>0</v>
          </cell>
          <cell r="I338">
            <v>0</v>
          </cell>
          <cell r="J338">
            <v>0</v>
          </cell>
        </row>
        <row r="339">
          <cell r="A339">
            <v>335</v>
          </cell>
          <cell r="B339">
            <v>84069795</v>
          </cell>
          <cell r="C339">
            <v>17446972.5</v>
          </cell>
          <cell r="D339" t="str">
            <v>Get Enterprises LLC</v>
          </cell>
          <cell r="E339" t="str">
            <v>Consumer goods: Non-Durable (9)</v>
          </cell>
          <cell r="F339">
            <v>363</v>
          </cell>
          <cell r="G339">
            <v>0</v>
          </cell>
          <cell r="H339">
            <v>0</v>
          </cell>
          <cell r="I339">
            <v>0</v>
          </cell>
          <cell r="J339">
            <v>0</v>
          </cell>
        </row>
        <row r="340">
          <cell r="A340">
            <v>336</v>
          </cell>
          <cell r="B340">
            <v>84069888</v>
          </cell>
          <cell r="C340">
            <v>1202828.3500000001</v>
          </cell>
          <cell r="D340" t="str">
            <v>Get Enterprises LLC</v>
          </cell>
          <cell r="E340" t="str">
            <v>Consumer goods: Non-Durable (9)</v>
          </cell>
          <cell r="F340">
            <v>364</v>
          </cell>
          <cell r="G340">
            <v>0</v>
          </cell>
          <cell r="H340">
            <v>0</v>
          </cell>
          <cell r="I340">
            <v>0</v>
          </cell>
          <cell r="J340">
            <v>0</v>
          </cell>
        </row>
        <row r="341">
          <cell r="A341">
            <v>337</v>
          </cell>
          <cell r="B341">
            <v>84070091</v>
          </cell>
          <cell r="C341">
            <v>1976327.76</v>
          </cell>
          <cell r="D341" t="str">
            <v>Give And Go Prepared Foods Corp.</v>
          </cell>
          <cell r="E341" t="str">
            <v>Beverage; Food &amp; Tobacco (4)</v>
          </cell>
          <cell r="F341">
            <v>365</v>
          </cell>
          <cell r="G341">
            <v>0</v>
          </cell>
          <cell r="H341">
            <v>0</v>
          </cell>
          <cell r="I341">
            <v>0</v>
          </cell>
          <cell r="J341">
            <v>0</v>
          </cell>
        </row>
        <row r="342">
          <cell r="A342">
            <v>338</v>
          </cell>
          <cell r="B342">
            <v>84070092</v>
          </cell>
          <cell r="C342">
            <v>3942369.01</v>
          </cell>
          <cell r="D342" t="str">
            <v>Give And Go Prepared Foods Corp.</v>
          </cell>
          <cell r="E342" t="str">
            <v>Beverage; Food &amp; Tobacco (4)</v>
          </cell>
          <cell r="F342">
            <v>366</v>
          </cell>
          <cell r="G342">
            <v>0</v>
          </cell>
          <cell r="H342">
            <v>0</v>
          </cell>
          <cell r="I342">
            <v>0</v>
          </cell>
          <cell r="J342">
            <v>0</v>
          </cell>
        </row>
        <row r="343">
          <cell r="A343">
            <v>339</v>
          </cell>
          <cell r="B343">
            <v>84069473</v>
          </cell>
          <cell r="C343">
            <v>25961308.039999999</v>
          </cell>
          <cell r="D343" t="str">
            <v>Give And Go Prepared Foods Corp.</v>
          </cell>
          <cell r="E343" t="str">
            <v>Beverage; Food &amp; Tobacco (4)</v>
          </cell>
          <cell r="F343">
            <v>367</v>
          </cell>
          <cell r="G343">
            <v>0</v>
          </cell>
          <cell r="H343">
            <v>0</v>
          </cell>
          <cell r="I343">
            <v>0</v>
          </cell>
          <cell r="J343">
            <v>0</v>
          </cell>
        </row>
        <row r="344">
          <cell r="A344">
            <v>340</v>
          </cell>
          <cell r="B344">
            <v>84070093</v>
          </cell>
          <cell r="C344">
            <v>4564058.95</v>
          </cell>
          <cell r="D344" t="str">
            <v>Give And Go Prepared Foods Corp.</v>
          </cell>
          <cell r="E344" t="str">
            <v>Beverage; Food &amp; Tobacco (4)</v>
          </cell>
          <cell r="F344">
            <v>368</v>
          </cell>
          <cell r="G344">
            <v>0</v>
          </cell>
          <cell r="H344">
            <v>0</v>
          </cell>
          <cell r="I344">
            <v>0</v>
          </cell>
          <cell r="J344">
            <v>0</v>
          </cell>
        </row>
        <row r="345">
          <cell r="A345">
            <v>341</v>
          </cell>
          <cell r="B345">
            <v>84069475</v>
          </cell>
          <cell r="C345">
            <v>4070700.76</v>
          </cell>
          <cell r="D345" t="str">
            <v>Gold Star Foods Inc</v>
          </cell>
          <cell r="E345" t="str">
            <v>Beverage; Food &amp; Tobacco (4)</v>
          </cell>
          <cell r="F345">
            <v>369</v>
          </cell>
          <cell r="G345">
            <v>0</v>
          </cell>
          <cell r="H345">
            <v>0</v>
          </cell>
          <cell r="I345">
            <v>0</v>
          </cell>
          <cell r="J345">
            <v>0</v>
          </cell>
        </row>
        <row r="346">
          <cell r="A346">
            <v>342</v>
          </cell>
          <cell r="B346">
            <v>84069474</v>
          </cell>
          <cell r="C346">
            <v>17147395.809999999</v>
          </cell>
          <cell r="D346" t="str">
            <v>Gold Star Foods Inc</v>
          </cell>
          <cell r="E346" t="str">
            <v>Beverage; Food &amp; Tobacco (4)</v>
          </cell>
          <cell r="F346">
            <v>370</v>
          </cell>
          <cell r="G346">
            <v>0</v>
          </cell>
          <cell r="H346">
            <v>0</v>
          </cell>
          <cell r="I346">
            <v>0</v>
          </cell>
          <cell r="J346">
            <v>0</v>
          </cell>
        </row>
        <row r="347">
          <cell r="A347">
            <v>343</v>
          </cell>
          <cell r="B347">
            <v>84069830</v>
          </cell>
          <cell r="C347">
            <v>5101704.57</v>
          </cell>
          <cell r="D347" t="str">
            <v>Gold Star Foods Inc</v>
          </cell>
          <cell r="E347" t="str">
            <v>Beverage; Food &amp; Tobacco (4)</v>
          </cell>
          <cell r="F347">
            <v>371</v>
          </cell>
          <cell r="G347">
            <v>0</v>
          </cell>
          <cell r="H347">
            <v>0</v>
          </cell>
          <cell r="I347">
            <v>0</v>
          </cell>
          <cell r="J347">
            <v>0</v>
          </cell>
        </row>
        <row r="348">
          <cell r="A348">
            <v>344</v>
          </cell>
          <cell r="B348">
            <v>84069744</v>
          </cell>
          <cell r="C348">
            <v>5925000</v>
          </cell>
          <cell r="D348" t="str">
            <v>Good Smoke LLC</v>
          </cell>
          <cell r="E348" t="str">
            <v>Hotel; Gaming &amp; Leisure (17)</v>
          </cell>
          <cell r="F348">
            <v>372</v>
          </cell>
          <cell r="G348">
            <v>0</v>
          </cell>
          <cell r="H348">
            <v>0</v>
          </cell>
          <cell r="I348">
            <v>0</v>
          </cell>
          <cell r="J348">
            <v>0</v>
          </cell>
        </row>
        <row r="349">
          <cell r="A349">
            <v>345</v>
          </cell>
          <cell r="B349">
            <v>84069747</v>
          </cell>
          <cell r="C349">
            <v>18240867.620000001</v>
          </cell>
          <cell r="D349" t="str">
            <v>Good Smoke LLC</v>
          </cell>
          <cell r="E349" t="str">
            <v>Hotel; Gaming &amp; Leisure (17)</v>
          </cell>
          <cell r="F349">
            <v>373</v>
          </cell>
          <cell r="G349">
            <v>0</v>
          </cell>
          <cell r="H349">
            <v>0</v>
          </cell>
          <cell r="I349">
            <v>0</v>
          </cell>
          <cell r="J349">
            <v>0</v>
          </cell>
        </row>
        <row r="350">
          <cell r="A350">
            <v>346</v>
          </cell>
          <cell r="B350">
            <v>84069793</v>
          </cell>
          <cell r="C350">
            <v>8780613.2400000002</v>
          </cell>
          <cell r="D350" t="str">
            <v>Gordian Group</v>
          </cell>
          <cell r="E350" t="str">
            <v>Services: Business (23)</v>
          </cell>
          <cell r="F350">
            <v>374</v>
          </cell>
          <cell r="G350">
            <v>0</v>
          </cell>
          <cell r="H350">
            <v>0</v>
          </cell>
          <cell r="I350">
            <v>0</v>
          </cell>
          <cell r="J350">
            <v>0</v>
          </cell>
        </row>
        <row r="351">
          <cell r="A351">
            <v>347</v>
          </cell>
          <cell r="B351">
            <v>84069794</v>
          </cell>
          <cell r="C351">
            <v>8780613.2400000002</v>
          </cell>
          <cell r="D351" t="str">
            <v>Gordian Group</v>
          </cell>
          <cell r="E351" t="str">
            <v>Services: Business (23)</v>
          </cell>
          <cell r="F351">
            <v>375</v>
          </cell>
          <cell r="G351">
            <v>0</v>
          </cell>
          <cell r="H351">
            <v>0</v>
          </cell>
          <cell r="I351">
            <v>0</v>
          </cell>
          <cell r="J351">
            <v>0</v>
          </cell>
        </row>
        <row r="352">
          <cell r="A352">
            <v>348</v>
          </cell>
          <cell r="B352">
            <v>84069792</v>
          </cell>
          <cell r="C352">
            <v>8780613.2400000002</v>
          </cell>
          <cell r="D352" t="str">
            <v>Gordian Group</v>
          </cell>
          <cell r="E352" t="str">
            <v>Services: Business (23)</v>
          </cell>
          <cell r="F352">
            <v>376</v>
          </cell>
          <cell r="G352">
            <v>0</v>
          </cell>
          <cell r="H352">
            <v>0</v>
          </cell>
          <cell r="I352">
            <v>0</v>
          </cell>
          <cell r="J352">
            <v>0</v>
          </cell>
        </row>
        <row r="353">
          <cell r="A353">
            <v>349</v>
          </cell>
          <cell r="B353">
            <v>84069865</v>
          </cell>
          <cell r="C353">
            <v>442649</v>
          </cell>
          <cell r="D353" t="str">
            <v>Grakon Holdings LLC</v>
          </cell>
          <cell r="E353" t="str">
            <v>Automotive (2)</v>
          </cell>
          <cell r="F353">
            <v>377</v>
          </cell>
          <cell r="G353">
            <v>0</v>
          </cell>
          <cell r="H353">
            <v>0</v>
          </cell>
          <cell r="I353">
            <v>0</v>
          </cell>
          <cell r="J353">
            <v>0</v>
          </cell>
        </row>
        <row r="354">
          <cell r="A354">
            <v>350</v>
          </cell>
          <cell r="B354">
            <v>84069866</v>
          </cell>
          <cell r="C354">
            <v>4332683.6100000003</v>
          </cell>
          <cell r="D354" t="str">
            <v>Grakon Holdings LLC</v>
          </cell>
          <cell r="E354" t="str">
            <v>Automotive (2)</v>
          </cell>
          <cell r="F354">
            <v>378</v>
          </cell>
          <cell r="G354">
            <v>0</v>
          </cell>
          <cell r="H354">
            <v>0</v>
          </cell>
          <cell r="I354">
            <v>0</v>
          </cell>
          <cell r="J354">
            <v>0</v>
          </cell>
        </row>
        <row r="355">
          <cell r="A355">
            <v>351</v>
          </cell>
          <cell r="B355">
            <v>84069875</v>
          </cell>
          <cell r="C355">
            <v>752477.26</v>
          </cell>
          <cell r="D355" t="str">
            <v>Grakon Holdings LLC</v>
          </cell>
          <cell r="E355" t="str">
            <v>Automotive (2)</v>
          </cell>
          <cell r="F355">
            <v>379</v>
          </cell>
          <cell r="G355">
            <v>0</v>
          </cell>
          <cell r="H355">
            <v>0</v>
          </cell>
          <cell r="I355">
            <v>0</v>
          </cell>
          <cell r="J355">
            <v>0</v>
          </cell>
        </row>
        <row r="356">
          <cell r="A356">
            <v>352</v>
          </cell>
          <cell r="B356">
            <v>84069876</v>
          </cell>
          <cell r="C356">
            <v>7365307.2400000002</v>
          </cell>
          <cell r="D356" t="str">
            <v>Grakon Holdings LLC</v>
          </cell>
          <cell r="E356" t="str">
            <v>Automotive (2)</v>
          </cell>
          <cell r="F356">
            <v>380</v>
          </cell>
          <cell r="G356">
            <v>0</v>
          </cell>
          <cell r="H356">
            <v>0</v>
          </cell>
          <cell r="I356">
            <v>0</v>
          </cell>
          <cell r="J356">
            <v>0</v>
          </cell>
        </row>
        <row r="357">
          <cell r="A357">
            <v>353</v>
          </cell>
          <cell r="B357">
            <v>84069878</v>
          </cell>
          <cell r="C357">
            <v>5979951.75</v>
          </cell>
          <cell r="D357" t="str">
            <v>Grakon Holdings LLC</v>
          </cell>
          <cell r="E357" t="str">
            <v>Automotive (2)</v>
          </cell>
          <cell r="F357">
            <v>381</v>
          </cell>
          <cell r="G357">
            <v>0</v>
          </cell>
          <cell r="H357">
            <v>0</v>
          </cell>
          <cell r="I357">
            <v>0</v>
          </cell>
          <cell r="J357">
            <v>0</v>
          </cell>
        </row>
        <row r="358">
          <cell r="A358">
            <v>354</v>
          </cell>
          <cell r="B358">
            <v>84069867</v>
          </cell>
          <cell r="C358">
            <v>3517740.42</v>
          </cell>
          <cell r="D358" t="str">
            <v>Grakon Holdings LLC</v>
          </cell>
          <cell r="E358" t="str">
            <v>Automotive (2)</v>
          </cell>
          <cell r="F358">
            <v>382</v>
          </cell>
          <cell r="G358">
            <v>0</v>
          </cell>
          <cell r="H358">
            <v>0</v>
          </cell>
          <cell r="I358">
            <v>0</v>
          </cell>
          <cell r="J358">
            <v>0</v>
          </cell>
        </row>
        <row r="359">
          <cell r="A359">
            <v>355</v>
          </cell>
          <cell r="B359">
            <v>84069877</v>
          </cell>
          <cell r="C359">
            <v>5979951.75</v>
          </cell>
          <cell r="D359" t="str">
            <v>Grakon Holdings LLC</v>
          </cell>
          <cell r="E359" t="str">
            <v>Automotive (2)</v>
          </cell>
          <cell r="F359">
            <v>383</v>
          </cell>
          <cell r="G359">
            <v>0</v>
          </cell>
          <cell r="H359">
            <v>0</v>
          </cell>
          <cell r="I359">
            <v>0</v>
          </cell>
          <cell r="J359">
            <v>0</v>
          </cell>
        </row>
        <row r="360">
          <cell r="A360">
            <v>356</v>
          </cell>
          <cell r="B360">
            <v>84069868</v>
          </cell>
          <cell r="C360">
            <v>3517740.42</v>
          </cell>
          <cell r="D360" t="str">
            <v>Grakon Holdings LLC</v>
          </cell>
          <cell r="E360" t="str">
            <v>Automotive (2)</v>
          </cell>
          <cell r="F360">
            <v>384</v>
          </cell>
          <cell r="G360">
            <v>0</v>
          </cell>
          <cell r="H360">
            <v>0</v>
          </cell>
          <cell r="I360">
            <v>0</v>
          </cell>
          <cell r="J360">
            <v>0</v>
          </cell>
        </row>
        <row r="361">
          <cell r="A361">
            <v>357</v>
          </cell>
          <cell r="B361">
            <v>84069748</v>
          </cell>
          <cell r="C361">
            <v>24375576.510000002</v>
          </cell>
          <cell r="D361" t="str">
            <v>Grande Communications Networks LLC</v>
          </cell>
          <cell r="E361" t="str">
            <v>Media: Broadcasting &amp; Subscription (19)</v>
          </cell>
          <cell r="F361">
            <v>385</v>
          </cell>
          <cell r="G361">
            <v>0</v>
          </cell>
          <cell r="H361">
            <v>0</v>
          </cell>
          <cell r="I361">
            <v>0</v>
          </cell>
          <cell r="J361">
            <v>0</v>
          </cell>
        </row>
        <row r="362">
          <cell r="A362">
            <v>358</v>
          </cell>
          <cell r="B362">
            <v>84070089</v>
          </cell>
          <cell r="C362">
            <v>5555247.8600000003</v>
          </cell>
          <cell r="D362" t="str">
            <v>Granite Global Solutions Corp.</v>
          </cell>
          <cell r="E362" t="str">
            <v>Banking; Finance; Insurance &amp; Real Estate (3)</v>
          </cell>
          <cell r="F362">
            <v>386</v>
          </cell>
          <cell r="G362">
            <v>0</v>
          </cell>
          <cell r="H362">
            <v>0</v>
          </cell>
          <cell r="I362">
            <v>0</v>
          </cell>
          <cell r="J362">
            <v>0</v>
          </cell>
        </row>
        <row r="363">
          <cell r="A363">
            <v>359</v>
          </cell>
          <cell r="B363">
            <v>84069749</v>
          </cell>
          <cell r="C363">
            <v>7567550</v>
          </cell>
          <cell r="D363" t="str">
            <v>Gray Television Inc</v>
          </cell>
          <cell r="E363" t="str">
            <v>Media: Broadcasting &amp; Subscription (19)</v>
          </cell>
          <cell r="F363">
            <v>387</v>
          </cell>
          <cell r="G363">
            <v>0</v>
          </cell>
          <cell r="H363">
            <v>0</v>
          </cell>
          <cell r="I363">
            <v>0</v>
          </cell>
          <cell r="J363">
            <v>0</v>
          </cell>
        </row>
        <row r="364">
          <cell r="A364">
            <v>360</v>
          </cell>
          <cell r="B364">
            <v>84069993</v>
          </cell>
          <cell r="C364">
            <v>10238450</v>
          </cell>
          <cell r="D364" t="str">
            <v>Gray Television Inc</v>
          </cell>
          <cell r="E364" t="str">
            <v>Media: Broadcasting &amp; Subscription (19)</v>
          </cell>
          <cell r="F364">
            <v>388</v>
          </cell>
          <cell r="G364">
            <v>0</v>
          </cell>
          <cell r="H364">
            <v>0</v>
          </cell>
          <cell r="I364">
            <v>0</v>
          </cell>
          <cell r="J364">
            <v>0</v>
          </cell>
        </row>
        <row r="365">
          <cell r="A365">
            <v>361</v>
          </cell>
          <cell r="B365">
            <v>84069803</v>
          </cell>
          <cell r="C365">
            <v>10850625</v>
          </cell>
          <cell r="D365" t="str">
            <v>Greater Media Inc</v>
          </cell>
          <cell r="E365" t="str">
            <v>Media: Broadcasting &amp; Subscription (19)</v>
          </cell>
          <cell r="F365">
            <v>389</v>
          </cell>
          <cell r="G365">
            <v>0</v>
          </cell>
          <cell r="H365">
            <v>0</v>
          </cell>
          <cell r="I365">
            <v>0</v>
          </cell>
          <cell r="J365">
            <v>0</v>
          </cell>
        </row>
        <row r="366">
          <cell r="A366">
            <v>362</v>
          </cell>
          <cell r="B366">
            <v>84070301</v>
          </cell>
          <cell r="C366">
            <v>18000000</v>
          </cell>
          <cell r="D366" t="str">
            <v>GTT COMMUNICATIONS INC</v>
          </cell>
          <cell r="E366" t="str">
            <v>Telecommunications (26)</v>
          </cell>
          <cell r="F366">
            <v>390</v>
          </cell>
          <cell r="G366">
            <v>0</v>
          </cell>
          <cell r="H366">
            <v>0</v>
          </cell>
          <cell r="I366">
            <v>0</v>
          </cell>
          <cell r="J366">
            <v>0</v>
          </cell>
        </row>
        <row r="367">
          <cell r="A367">
            <v>363</v>
          </cell>
          <cell r="B367">
            <v>84069752</v>
          </cell>
          <cell r="C367">
            <v>7800000</v>
          </cell>
          <cell r="D367" t="str">
            <v>Gulfstream Services Inc</v>
          </cell>
          <cell r="E367" t="str">
            <v>Energy: Oil &amp; Gas (12)</v>
          </cell>
          <cell r="F367">
            <v>391</v>
          </cell>
          <cell r="G367">
            <v>0</v>
          </cell>
          <cell r="H367">
            <v>0</v>
          </cell>
          <cell r="I367">
            <v>0</v>
          </cell>
          <cell r="J367">
            <v>0</v>
          </cell>
        </row>
        <row r="368">
          <cell r="A368">
            <v>364</v>
          </cell>
          <cell r="B368">
            <v>84069753</v>
          </cell>
          <cell r="C368">
            <v>8970000</v>
          </cell>
          <cell r="D368" t="str">
            <v>Gulfstream Services Inc</v>
          </cell>
          <cell r="E368" t="str">
            <v>Energy: Oil &amp; Gas (12)</v>
          </cell>
          <cell r="F368">
            <v>392</v>
          </cell>
          <cell r="G368">
            <v>0</v>
          </cell>
          <cell r="H368">
            <v>0</v>
          </cell>
          <cell r="I368">
            <v>0</v>
          </cell>
          <cell r="J368">
            <v>0</v>
          </cell>
        </row>
        <row r="369">
          <cell r="A369">
            <v>365</v>
          </cell>
          <cell r="B369">
            <v>84069754</v>
          </cell>
          <cell r="C369">
            <v>269071.03999999998</v>
          </cell>
          <cell r="D369" t="str">
            <v>Hargray Communications</v>
          </cell>
          <cell r="E369" t="str">
            <v>Telecommunications (26)</v>
          </cell>
          <cell r="F369">
            <v>393</v>
          </cell>
          <cell r="G369">
            <v>0</v>
          </cell>
          <cell r="H369">
            <v>0</v>
          </cell>
          <cell r="I369">
            <v>0</v>
          </cell>
          <cell r="J369">
            <v>0</v>
          </cell>
        </row>
        <row r="370">
          <cell r="A370">
            <v>366</v>
          </cell>
          <cell r="B370">
            <v>84069755</v>
          </cell>
          <cell r="C370">
            <v>9381908.3499999996</v>
          </cell>
          <cell r="D370" t="str">
            <v>Hargray Communications</v>
          </cell>
          <cell r="E370" t="str">
            <v>Telecommunications (26)</v>
          </cell>
          <cell r="F370">
            <v>394</v>
          </cell>
          <cell r="G370">
            <v>0</v>
          </cell>
          <cell r="H370">
            <v>0</v>
          </cell>
          <cell r="I370">
            <v>0</v>
          </cell>
          <cell r="J370">
            <v>0</v>
          </cell>
        </row>
        <row r="371">
          <cell r="A371">
            <v>367</v>
          </cell>
          <cell r="B371">
            <v>84069757</v>
          </cell>
          <cell r="C371">
            <v>8872824.5199999996</v>
          </cell>
          <cell r="D371" t="str">
            <v>Harland Clarke Holdings Corp</v>
          </cell>
          <cell r="E371" t="str">
            <v>Forest Products &amp; Paper (14)</v>
          </cell>
          <cell r="F371">
            <v>395</v>
          </cell>
          <cell r="G371">
            <v>0</v>
          </cell>
          <cell r="H371">
            <v>0</v>
          </cell>
          <cell r="I371">
            <v>0</v>
          </cell>
          <cell r="J371">
            <v>0</v>
          </cell>
        </row>
        <row r="372">
          <cell r="A372">
            <v>368</v>
          </cell>
          <cell r="B372">
            <v>84069758</v>
          </cell>
          <cell r="C372">
            <v>183023.35</v>
          </cell>
          <cell r="D372" t="str">
            <v>Harland Clarke Holdings Corp</v>
          </cell>
          <cell r="E372" t="str">
            <v>Forest Products &amp; Paper (14)</v>
          </cell>
          <cell r="F372">
            <v>28</v>
          </cell>
          <cell r="G372" t="str">
            <v>Forest Products &amp; Paper (14)</v>
          </cell>
          <cell r="H372">
            <v>9055847.8699999992</v>
          </cell>
          <cell r="I372">
            <v>0</v>
          </cell>
          <cell r="J372">
            <v>0</v>
          </cell>
        </row>
        <row r="373">
          <cell r="A373">
            <v>369</v>
          </cell>
          <cell r="B373">
            <v>84069759</v>
          </cell>
          <cell r="C373">
            <v>19394023.640000001</v>
          </cell>
          <cell r="D373" t="str">
            <v>Harmar Acquisition Corporation</v>
          </cell>
          <cell r="E373" t="str">
            <v>Consumer goods: Durable (8)</v>
          </cell>
          <cell r="F373">
            <v>396</v>
          </cell>
          <cell r="G373">
            <v>0</v>
          </cell>
          <cell r="H373">
            <v>0</v>
          </cell>
          <cell r="I373">
            <v>0</v>
          </cell>
          <cell r="J373">
            <v>0</v>
          </cell>
        </row>
        <row r="374">
          <cell r="A374">
            <v>370</v>
          </cell>
          <cell r="B374">
            <v>84069456</v>
          </cell>
          <cell r="C374">
            <v>7921774.1900000004</v>
          </cell>
          <cell r="D374" t="str">
            <v>Hartland Controls LLC</v>
          </cell>
          <cell r="E374" t="str">
            <v>Construction &amp; Building (7)</v>
          </cell>
          <cell r="F374">
            <v>397</v>
          </cell>
          <cell r="G374">
            <v>0</v>
          </cell>
          <cell r="H374">
            <v>0</v>
          </cell>
          <cell r="I374">
            <v>0</v>
          </cell>
          <cell r="J374">
            <v>0</v>
          </cell>
        </row>
        <row r="375">
          <cell r="A375">
            <v>371</v>
          </cell>
          <cell r="B375">
            <v>84069457</v>
          </cell>
          <cell r="C375">
            <v>4404435.4800000004</v>
          </cell>
          <cell r="D375" t="str">
            <v>Hartland Controls LLC</v>
          </cell>
          <cell r="E375" t="str">
            <v>Construction &amp; Building (7)</v>
          </cell>
          <cell r="F375">
            <v>398</v>
          </cell>
          <cell r="G375">
            <v>0</v>
          </cell>
          <cell r="H375">
            <v>0</v>
          </cell>
          <cell r="I375">
            <v>0</v>
          </cell>
          <cell r="J375">
            <v>0</v>
          </cell>
        </row>
        <row r="376">
          <cell r="A376">
            <v>372</v>
          </cell>
          <cell r="B376">
            <v>84070235</v>
          </cell>
          <cell r="C376">
            <v>2197463.2999999998</v>
          </cell>
          <cell r="D376" t="str">
            <v>Harvey Tool Acquisition LLC</v>
          </cell>
          <cell r="E376" t="str">
            <v>Capital Equipment (5)</v>
          </cell>
          <cell r="F376">
            <v>399</v>
          </cell>
          <cell r="G376">
            <v>0</v>
          </cell>
          <cell r="H376">
            <v>0</v>
          </cell>
          <cell r="I376">
            <v>0</v>
          </cell>
          <cell r="J376">
            <v>0</v>
          </cell>
        </row>
        <row r="377">
          <cell r="A377">
            <v>373</v>
          </cell>
          <cell r="B377">
            <v>84070234</v>
          </cell>
          <cell r="C377">
            <v>2790036.7</v>
          </cell>
          <cell r="D377" t="str">
            <v>Harvey Tool Acquisition LLC</v>
          </cell>
          <cell r="E377" t="str">
            <v>Capital Equipment (5)</v>
          </cell>
          <cell r="F377">
            <v>400</v>
          </cell>
          <cell r="G377">
            <v>0</v>
          </cell>
          <cell r="H377">
            <v>0</v>
          </cell>
          <cell r="I377">
            <v>0</v>
          </cell>
          <cell r="J377">
            <v>0</v>
          </cell>
        </row>
        <row r="378">
          <cell r="A378">
            <v>374</v>
          </cell>
          <cell r="B378">
            <v>84069762</v>
          </cell>
          <cell r="C378">
            <v>13775806.220000001</v>
          </cell>
          <cell r="D378" t="str">
            <v>Harvey Tool Acquisition LLC</v>
          </cell>
          <cell r="E378" t="str">
            <v>Capital Equipment (5)</v>
          </cell>
          <cell r="F378">
            <v>401</v>
          </cell>
          <cell r="G378">
            <v>0</v>
          </cell>
          <cell r="H378">
            <v>0</v>
          </cell>
          <cell r="I378">
            <v>0</v>
          </cell>
          <cell r="J378">
            <v>0</v>
          </cell>
        </row>
        <row r="379">
          <cell r="A379">
            <v>375</v>
          </cell>
          <cell r="B379">
            <v>84069763</v>
          </cell>
          <cell r="C379">
            <v>10849975.029999999</v>
          </cell>
          <cell r="D379" t="str">
            <v>Harvey Tool Acquisition LLC</v>
          </cell>
          <cell r="E379" t="str">
            <v>Capital Equipment (5)</v>
          </cell>
          <cell r="F379">
            <v>402</v>
          </cell>
          <cell r="G379">
            <v>0</v>
          </cell>
          <cell r="H379">
            <v>0</v>
          </cell>
          <cell r="I379">
            <v>0</v>
          </cell>
          <cell r="J379">
            <v>0</v>
          </cell>
        </row>
        <row r="380">
          <cell r="A380">
            <v>376</v>
          </cell>
          <cell r="B380">
            <v>84069804</v>
          </cell>
          <cell r="C380">
            <v>19351797.239999998</v>
          </cell>
          <cell r="D380" t="str">
            <v>Hawaiian Telecom Communications Inc</v>
          </cell>
          <cell r="E380" t="str">
            <v>Telecommunications (26)</v>
          </cell>
          <cell r="F380">
            <v>403</v>
          </cell>
          <cell r="G380">
            <v>0</v>
          </cell>
          <cell r="H380">
            <v>0</v>
          </cell>
          <cell r="I380">
            <v>0</v>
          </cell>
          <cell r="J380">
            <v>0</v>
          </cell>
        </row>
        <row r="381">
          <cell r="A381">
            <v>377</v>
          </cell>
          <cell r="B381">
            <v>84069805</v>
          </cell>
          <cell r="C381">
            <v>49639</v>
          </cell>
          <cell r="D381" t="str">
            <v>Hawaiian Telecom Communications Inc</v>
          </cell>
          <cell r="E381" t="str">
            <v>Telecommunications (26)</v>
          </cell>
          <cell r="F381">
            <v>404</v>
          </cell>
          <cell r="G381">
            <v>0</v>
          </cell>
          <cell r="H381">
            <v>0</v>
          </cell>
          <cell r="I381">
            <v>0</v>
          </cell>
          <cell r="J381">
            <v>0</v>
          </cell>
        </row>
        <row r="382">
          <cell r="A382">
            <v>378</v>
          </cell>
          <cell r="B382">
            <v>84070306</v>
          </cell>
          <cell r="C382">
            <v>30500000</v>
          </cell>
          <cell r="D382" t="str">
            <v>Help Systems Holdings</v>
          </cell>
          <cell r="E382" t="str">
            <v>High Tech Industries (16)</v>
          </cell>
          <cell r="F382">
            <v>405</v>
          </cell>
          <cell r="G382">
            <v>0</v>
          </cell>
          <cell r="H382">
            <v>0</v>
          </cell>
          <cell r="I382">
            <v>0</v>
          </cell>
          <cell r="J382">
            <v>0</v>
          </cell>
        </row>
        <row r="383">
          <cell r="A383">
            <v>379</v>
          </cell>
          <cell r="B383">
            <v>84070305</v>
          </cell>
          <cell r="C383">
            <v>35000000</v>
          </cell>
          <cell r="D383" t="str">
            <v>Help Systems Holdings</v>
          </cell>
          <cell r="E383" t="str">
            <v>High Tech Industries (16)</v>
          </cell>
          <cell r="F383">
            <v>406</v>
          </cell>
          <cell r="G383">
            <v>0</v>
          </cell>
          <cell r="H383">
            <v>0</v>
          </cell>
          <cell r="I383">
            <v>0</v>
          </cell>
          <cell r="J383">
            <v>0</v>
          </cell>
        </row>
        <row r="384">
          <cell r="A384">
            <v>380</v>
          </cell>
          <cell r="B384">
            <v>84069769</v>
          </cell>
          <cell r="C384">
            <v>9850000</v>
          </cell>
          <cell r="D384" t="str">
            <v>Hemisphere Media Holdings LLC</v>
          </cell>
          <cell r="E384" t="str">
            <v>Media: Broadcasting &amp; Subscription (19)</v>
          </cell>
          <cell r="F384">
            <v>407</v>
          </cell>
          <cell r="G384">
            <v>0</v>
          </cell>
          <cell r="H384">
            <v>0</v>
          </cell>
          <cell r="I384">
            <v>0</v>
          </cell>
          <cell r="J384">
            <v>0</v>
          </cell>
        </row>
        <row r="385">
          <cell r="A385">
            <v>381</v>
          </cell>
          <cell r="B385">
            <v>84069569</v>
          </cell>
          <cell r="C385">
            <v>9875000</v>
          </cell>
          <cell r="D385" t="str">
            <v>Henry Company LLC</v>
          </cell>
          <cell r="E385" t="str">
            <v>Construction &amp; Building (7)</v>
          </cell>
          <cell r="F385">
            <v>408</v>
          </cell>
          <cell r="G385">
            <v>0</v>
          </cell>
          <cell r="H385">
            <v>0</v>
          </cell>
          <cell r="I385">
            <v>0</v>
          </cell>
          <cell r="J385">
            <v>0</v>
          </cell>
        </row>
        <row r="386">
          <cell r="A386">
            <v>382</v>
          </cell>
          <cell r="B386">
            <v>84069570</v>
          </cell>
          <cell r="C386">
            <v>15170112.34</v>
          </cell>
          <cell r="D386" t="str">
            <v>Henry Company LLC</v>
          </cell>
          <cell r="E386" t="str">
            <v>Construction &amp; Building (7)</v>
          </cell>
          <cell r="F386">
            <v>409</v>
          </cell>
          <cell r="G386">
            <v>0</v>
          </cell>
          <cell r="H386">
            <v>0</v>
          </cell>
          <cell r="I386">
            <v>0</v>
          </cell>
          <cell r="J386">
            <v>0</v>
          </cell>
        </row>
        <row r="387">
          <cell r="A387">
            <v>383</v>
          </cell>
          <cell r="B387">
            <v>84070302</v>
          </cell>
          <cell r="C387">
            <v>27431250</v>
          </cell>
          <cell r="D387" t="str">
            <v>Heritage Food Service Group Inc</v>
          </cell>
          <cell r="E387" t="str">
            <v>Wholesale (32)</v>
          </cell>
          <cell r="F387">
            <v>410</v>
          </cell>
          <cell r="G387">
            <v>0</v>
          </cell>
          <cell r="H387">
            <v>0</v>
          </cell>
          <cell r="I387">
            <v>0</v>
          </cell>
          <cell r="J387">
            <v>0</v>
          </cell>
        </row>
        <row r="388">
          <cell r="A388">
            <v>384</v>
          </cell>
          <cell r="B388">
            <v>84069774</v>
          </cell>
          <cell r="C388">
            <v>2685000</v>
          </cell>
          <cell r="D388" t="str">
            <v>High Liner Foods Inc</v>
          </cell>
          <cell r="E388" t="str">
            <v>Beverage; Food &amp; Tobacco (4)</v>
          </cell>
          <cell r="F388">
            <v>411</v>
          </cell>
          <cell r="G388">
            <v>0</v>
          </cell>
          <cell r="H388">
            <v>0</v>
          </cell>
          <cell r="I388">
            <v>0</v>
          </cell>
          <cell r="J388">
            <v>0</v>
          </cell>
        </row>
        <row r="389">
          <cell r="A389">
            <v>385</v>
          </cell>
          <cell r="B389">
            <v>84069775</v>
          </cell>
          <cell r="C389">
            <v>13500000</v>
          </cell>
          <cell r="D389" t="str">
            <v>High Liner Foods Inc</v>
          </cell>
          <cell r="E389" t="str">
            <v>Beverage; Food &amp; Tobacco (4)</v>
          </cell>
          <cell r="F389">
            <v>412</v>
          </cell>
          <cell r="G389">
            <v>0</v>
          </cell>
          <cell r="H389">
            <v>0</v>
          </cell>
          <cell r="I389">
            <v>0</v>
          </cell>
          <cell r="J389">
            <v>0</v>
          </cell>
        </row>
        <row r="390">
          <cell r="A390">
            <v>386</v>
          </cell>
          <cell r="B390">
            <v>84069773</v>
          </cell>
          <cell r="C390">
            <v>1500000</v>
          </cell>
          <cell r="D390" t="str">
            <v>High Liner Foods Inc</v>
          </cell>
          <cell r="E390" t="str">
            <v>Beverage; Food &amp; Tobacco (4)</v>
          </cell>
          <cell r="F390">
            <v>413</v>
          </cell>
          <cell r="G390">
            <v>0</v>
          </cell>
          <cell r="H390">
            <v>0</v>
          </cell>
          <cell r="I390">
            <v>0</v>
          </cell>
          <cell r="J390">
            <v>0</v>
          </cell>
        </row>
        <row r="391">
          <cell r="A391">
            <v>387</v>
          </cell>
          <cell r="B391">
            <v>84069571</v>
          </cell>
          <cell r="C391">
            <v>17819999.920000002</v>
          </cell>
          <cell r="D391" t="str">
            <v>Hilex Poly Co LLC</v>
          </cell>
          <cell r="E391" t="str">
            <v>Containers; Packaging &amp; Glass (10)</v>
          </cell>
          <cell r="F391">
            <v>414</v>
          </cell>
          <cell r="G391">
            <v>0</v>
          </cell>
          <cell r="H391">
            <v>0</v>
          </cell>
          <cell r="I391">
            <v>0</v>
          </cell>
          <cell r="J391">
            <v>0</v>
          </cell>
        </row>
        <row r="392">
          <cell r="A392">
            <v>388</v>
          </cell>
          <cell r="B392">
            <v>84069573</v>
          </cell>
          <cell r="C392">
            <v>12434698.300000001</v>
          </cell>
          <cell r="D392" t="str">
            <v>Hilsinger Company</v>
          </cell>
          <cell r="E392" t="str">
            <v>Consumer goods: Durable (8)</v>
          </cell>
          <cell r="F392">
            <v>415</v>
          </cell>
          <cell r="G392">
            <v>0</v>
          </cell>
          <cell r="H392">
            <v>0</v>
          </cell>
          <cell r="I392">
            <v>0</v>
          </cell>
          <cell r="J392">
            <v>0</v>
          </cell>
        </row>
        <row r="393">
          <cell r="A393">
            <v>389</v>
          </cell>
          <cell r="B393">
            <v>84069574</v>
          </cell>
          <cell r="C393">
            <v>434779.66</v>
          </cell>
          <cell r="D393" t="str">
            <v>Hilsinger Company</v>
          </cell>
          <cell r="E393" t="str">
            <v>Consumer goods: Durable (8)</v>
          </cell>
          <cell r="F393">
            <v>416</v>
          </cell>
          <cell r="G393">
            <v>0</v>
          </cell>
          <cell r="H393">
            <v>0</v>
          </cell>
          <cell r="I393">
            <v>0</v>
          </cell>
          <cell r="J393">
            <v>0</v>
          </cell>
        </row>
        <row r="394">
          <cell r="A394">
            <v>390</v>
          </cell>
          <cell r="B394">
            <v>84069572</v>
          </cell>
          <cell r="C394">
            <v>71725.919999999998</v>
          </cell>
          <cell r="D394" t="str">
            <v>Hilsinger Company</v>
          </cell>
          <cell r="E394" t="str">
            <v>Consumer goods: Durable (8)</v>
          </cell>
          <cell r="F394">
            <v>417</v>
          </cell>
          <cell r="G394">
            <v>0</v>
          </cell>
          <cell r="H394">
            <v>0</v>
          </cell>
          <cell r="I394">
            <v>0</v>
          </cell>
          <cell r="J394">
            <v>0</v>
          </cell>
        </row>
        <row r="395">
          <cell r="A395">
            <v>391</v>
          </cell>
          <cell r="B395">
            <v>84069576</v>
          </cell>
          <cell r="C395">
            <v>14231000.76</v>
          </cell>
          <cell r="D395" t="str">
            <v>Hosting.Com, Inc.</v>
          </cell>
          <cell r="E395" t="str">
            <v>High Tech Industries (16)</v>
          </cell>
          <cell r="F395">
            <v>418</v>
          </cell>
          <cell r="G395">
            <v>0</v>
          </cell>
          <cell r="H395">
            <v>0</v>
          </cell>
          <cell r="I395">
            <v>0</v>
          </cell>
          <cell r="J395">
            <v>0</v>
          </cell>
        </row>
        <row r="396">
          <cell r="A396">
            <v>392</v>
          </cell>
          <cell r="B396">
            <v>84069776</v>
          </cell>
          <cell r="C396">
            <v>4875500</v>
          </cell>
          <cell r="D396" t="str">
            <v>Hub International Limited</v>
          </cell>
          <cell r="E396" t="str">
            <v>Banking; Finance; Insurance &amp; Real Estate (3)</v>
          </cell>
          <cell r="F396">
            <v>419</v>
          </cell>
          <cell r="G396">
            <v>0</v>
          </cell>
          <cell r="H396">
            <v>0</v>
          </cell>
          <cell r="I396">
            <v>0</v>
          </cell>
          <cell r="J396">
            <v>0</v>
          </cell>
        </row>
        <row r="397">
          <cell r="A397">
            <v>393</v>
          </cell>
          <cell r="B397">
            <v>84069777</v>
          </cell>
          <cell r="C397">
            <v>12437.5</v>
          </cell>
          <cell r="D397" t="str">
            <v>Hub International Limited</v>
          </cell>
          <cell r="E397" t="str">
            <v>Banking; Finance; Insurance &amp; Real Estate (3)</v>
          </cell>
          <cell r="F397">
            <v>420</v>
          </cell>
          <cell r="G397">
            <v>0</v>
          </cell>
          <cell r="H397">
            <v>0</v>
          </cell>
          <cell r="I397">
            <v>0</v>
          </cell>
          <cell r="J397">
            <v>0</v>
          </cell>
        </row>
        <row r="398">
          <cell r="A398">
            <v>394</v>
          </cell>
          <cell r="B398">
            <v>84069778</v>
          </cell>
          <cell r="C398">
            <v>9691580.1500000004</v>
          </cell>
          <cell r="D398" t="str">
            <v>Hunter Fan Company</v>
          </cell>
          <cell r="E398" t="str">
            <v>Consumer goods: Durable (8)</v>
          </cell>
          <cell r="F398">
            <v>421</v>
          </cell>
          <cell r="G398">
            <v>0</v>
          </cell>
          <cell r="H398">
            <v>0</v>
          </cell>
          <cell r="I398">
            <v>0</v>
          </cell>
          <cell r="J398">
            <v>0</v>
          </cell>
        </row>
        <row r="399">
          <cell r="A399">
            <v>395</v>
          </cell>
          <cell r="B399">
            <v>84070227</v>
          </cell>
          <cell r="C399">
            <v>3840540.54</v>
          </cell>
          <cell r="D399" t="str">
            <v>Huntsman International LLC</v>
          </cell>
          <cell r="E399" t="str">
            <v>Chemicals; Plastics &amp; Rubber (6)</v>
          </cell>
          <cell r="F399">
            <v>422</v>
          </cell>
          <cell r="G399">
            <v>0</v>
          </cell>
          <cell r="H399">
            <v>0</v>
          </cell>
          <cell r="I399">
            <v>0</v>
          </cell>
          <cell r="J399">
            <v>0</v>
          </cell>
        </row>
        <row r="400">
          <cell r="A400">
            <v>396</v>
          </cell>
          <cell r="B400">
            <v>84070152</v>
          </cell>
          <cell r="C400">
            <v>60481682.68</v>
          </cell>
          <cell r="D400" t="str">
            <v>Hussmann Acquisition Inc</v>
          </cell>
          <cell r="E400" t="str">
            <v>Capital Equipment (5)</v>
          </cell>
          <cell r="F400">
            <v>423</v>
          </cell>
          <cell r="G400">
            <v>0</v>
          </cell>
          <cell r="H400">
            <v>0</v>
          </cell>
          <cell r="I400">
            <v>0</v>
          </cell>
          <cell r="J400">
            <v>0</v>
          </cell>
        </row>
        <row r="401">
          <cell r="A401">
            <v>397</v>
          </cell>
          <cell r="B401">
            <v>84069462</v>
          </cell>
          <cell r="C401">
            <v>24418958.32</v>
          </cell>
          <cell r="D401" t="str">
            <v>IBA Acquisition LLC</v>
          </cell>
          <cell r="E401" t="str">
            <v>Services: Business (23)</v>
          </cell>
          <cell r="F401">
            <v>424</v>
          </cell>
          <cell r="G401">
            <v>0</v>
          </cell>
          <cell r="H401">
            <v>0</v>
          </cell>
          <cell r="I401">
            <v>0</v>
          </cell>
          <cell r="J401">
            <v>0</v>
          </cell>
        </row>
        <row r="402">
          <cell r="A402">
            <v>398</v>
          </cell>
          <cell r="B402">
            <v>84069463</v>
          </cell>
          <cell r="C402">
            <v>908893.62</v>
          </cell>
          <cell r="D402" t="str">
            <v>Icon Identity Solutions Inc</v>
          </cell>
          <cell r="E402" t="str">
            <v>Media: Advertising; Printing &amp; Publishing (18)</v>
          </cell>
          <cell r="F402">
            <v>425</v>
          </cell>
          <cell r="G402">
            <v>0</v>
          </cell>
          <cell r="H402">
            <v>0</v>
          </cell>
          <cell r="I402">
            <v>0</v>
          </cell>
          <cell r="J402">
            <v>0</v>
          </cell>
        </row>
        <row r="403">
          <cell r="A403">
            <v>399</v>
          </cell>
          <cell r="B403">
            <v>84069464</v>
          </cell>
          <cell r="C403">
            <v>24375000</v>
          </cell>
          <cell r="D403" t="str">
            <v>Il Fornaio Corporation</v>
          </cell>
          <cell r="E403" t="str">
            <v>Hotel; Gaming &amp; Leisure (17)</v>
          </cell>
          <cell r="F403">
            <v>426</v>
          </cell>
          <cell r="G403">
            <v>0</v>
          </cell>
          <cell r="H403">
            <v>0</v>
          </cell>
          <cell r="I403">
            <v>0</v>
          </cell>
          <cell r="J403">
            <v>0</v>
          </cell>
        </row>
        <row r="404">
          <cell r="A404">
            <v>400</v>
          </cell>
          <cell r="B404">
            <v>84069772</v>
          </cell>
          <cell r="C404">
            <v>7960000</v>
          </cell>
          <cell r="D404" t="str">
            <v>Infiltrator Water Technologies LLC</v>
          </cell>
          <cell r="E404" t="str">
            <v>Construction &amp; Building (7)</v>
          </cell>
          <cell r="F404">
            <v>427</v>
          </cell>
          <cell r="G404">
            <v>0</v>
          </cell>
          <cell r="H404">
            <v>0</v>
          </cell>
          <cell r="I404">
            <v>0</v>
          </cell>
          <cell r="J404">
            <v>0</v>
          </cell>
        </row>
        <row r="405">
          <cell r="A405">
            <v>401</v>
          </cell>
          <cell r="B405">
            <v>84069771</v>
          </cell>
          <cell r="C405">
            <v>11180138.119999999</v>
          </cell>
          <cell r="D405" t="str">
            <v>InfoGroup Inc</v>
          </cell>
          <cell r="E405" t="str">
            <v>Services: Business (23)</v>
          </cell>
          <cell r="F405">
            <v>428</v>
          </cell>
          <cell r="G405">
            <v>0</v>
          </cell>
          <cell r="H405">
            <v>0</v>
          </cell>
          <cell r="I405">
            <v>0</v>
          </cell>
          <cell r="J405">
            <v>0</v>
          </cell>
        </row>
        <row r="406">
          <cell r="A406">
            <v>402</v>
          </cell>
          <cell r="B406">
            <v>84069770</v>
          </cell>
          <cell r="C406">
            <v>11174619.52</v>
          </cell>
          <cell r="D406" t="str">
            <v>Infor (US) Inc</v>
          </cell>
          <cell r="E406" t="str">
            <v>High Tech Industries (16)</v>
          </cell>
          <cell r="F406">
            <v>429</v>
          </cell>
          <cell r="G406">
            <v>0</v>
          </cell>
          <cell r="H406">
            <v>0</v>
          </cell>
          <cell r="I406">
            <v>0</v>
          </cell>
          <cell r="J406">
            <v>0</v>
          </cell>
        </row>
        <row r="407">
          <cell r="A407">
            <v>403</v>
          </cell>
          <cell r="B407">
            <v>84069767</v>
          </cell>
          <cell r="C407">
            <v>4837770.2300000004</v>
          </cell>
          <cell r="D407" t="str">
            <v>Information Resources Inc (SymphonyIRI)</v>
          </cell>
          <cell r="E407" t="str">
            <v>Services: Business (23)</v>
          </cell>
          <cell r="F407">
            <v>430</v>
          </cell>
          <cell r="G407">
            <v>0</v>
          </cell>
          <cell r="H407">
            <v>0</v>
          </cell>
          <cell r="I407">
            <v>0</v>
          </cell>
          <cell r="J407">
            <v>0</v>
          </cell>
        </row>
        <row r="408">
          <cell r="A408">
            <v>404</v>
          </cell>
          <cell r="B408">
            <v>84069764</v>
          </cell>
          <cell r="C408">
            <v>3870216.18</v>
          </cell>
          <cell r="D408" t="str">
            <v>Information Resources Inc (SymphonyIRI)</v>
          </cell>
          <cell r="E408" t="str">
            <v>Services: Business (23)</v>
          </cell>
          <cell r="F408">
            <v>431</v>
          </cell>
          <cell r="G408">
            <v>0</v>
          </cell>
          <cell r="H408">
            <v>0</v>
          </cell>
          <cell r="I408">
            <v>0</v>
          </cell>
          <cell r="J408">
            <v>0</v>
          </cell>
        </row>
        <row r="409">
          <cell r="A409">
            <v>405</v>
          </cell>
          <cell r="B409">
            <v>84069765</v>
          </cell>
          <cell r="C409">
            <v>588877.57999999996</v>
          </cell>
          <cell r="D409" t="str">
            <v>Information Resources Inc (SymphonyIRI)</v>
          </cell>
          <cell r="E409" t="str">
            <v>Services: Business (23)</v>
          </cell>
          <cell r="F409">
            <v>432</v>
          </cell>
          <cell r="G409">
            <v>0</v>
          </cell>
          <cell r="H409">
            <v>0</v>
          </cell>
          <cell r="I409">
            <v>0</v>
          </cell>
          <cell r="J409">
            <v>0</v>
          </cell>
        </row>
        <row r="410">
          <cell r="A410">
            <v>406</v>
          </cell>
          <cell r="B410">
            <v>84069766</v>
          </cell>
          <cell r="C410">
            <v>119492.93</v>
          </cell>
          <cell r="D410" t="str">
            <v>Information Resources Inc (SymphonyIRI)</v>
          </cell>
          <cell r="E410" t="str">
            <v>Services: Business (23)</v>
          </cell>
          <cell r="F410">
            <v>433</v>
          </cell>
          <cell r="G410">
            <v>0</v>
          </cell>
          <cell r="H410">
            <v>0</v>
          </cell>
          <cell r="I410">
            <v>0</v>
          </cell>
          <cell r="J410">
            <v>0</v>
          </cell>
        </row>
        <row r="411">
          <cell r="A411">
            <v>407</v>
          </cell>
          <cell r="B411">
            <v>84069768</v>
          </cell>
          <cell r="C411">
            <v>2264076.4700000002</v>
          </cell>
          <cell r="D411" t="str">
            <v>Information Resources Inc (SymphonyIRI)</v>
          </cell>
          <cell r="E411" t="str">
            <v>Services: Business (23)</v>
          </cell>
          <cell r="F411">
            <v>434</v>
          </cell>
          <cell r="G411">
            <v>0</v>
          </cell>
          <cell r="H411">
            <v>0</v>
          </cell>
          <cell r="I411">
            <v>0</v>
          </cell>
          <cell r="J411">
            <v>0</v>
          </cell>
        </row>
        <row r="412">
          <cell r="A412">
            <v>408</v>
          </cell>
          <cell r="B412">
            <v>84069760</v>
          </cell>
          <cell r="C412">
            <v>4007962.77</v>
          </cell>
          <cell r="D412" t="str">
            <v>Innovative XCessories &amp; Services LLC</v>
          </cell>
          <cell r="E412" t="str">
            <v>Automotive (2)</v>
          </cell>
          <cell r="F412">
            <v>435</v>
          </cell>
          <cell r="G412">
            <v>0</v>
          </cell>
          <cell r="H412">
            <v>0</v>
          </cell>
          <cell r="I412">
            <v>0</v>
          </cell>
          <cell r="J412">
            <v>0</v>
          </cell>
        </row>
        <row r="413">
          <cell r="A413">
            <v>409</v>
          </cell>
          <cell r="B413">
            <v>84069761</v>
          </cell>
          <cell r="C413">
            <v>17656213.59</v>
          </cell>
          <cell r="D413" t="str">
            <v>Innovative XCessories &amp; Services LLC</v>
          </cell>
          <cell r="E413" t="str">
            <v>Automotive (2)</v>
          </cell>
          <cell r="F413">
            <v>436</v>
          </cell>
          <cell r="G413">
            <v>0</v>
          </cell>
          <cell r="H413">
            <v>0</v>
          </cell>
          <cell r="I413">
            <v>0</v>
          </cell>
          <cell r="J413">
            <v>0</v>
          </cell>
        </row>
        <row r="414">
          <cell r="A414">
            <v>410</v>
          </cell>
          <cell r="B414">
            <v>84070262</v>
          </cell>
          <cell r="C414">
            <v>20854324.489999998</v>
          </cell>
          <cell r="D414" t="str">
            <v>Innovative XCessories &amp; Services LLC</v>
          </cell>
          <cell r="E414" t="str">
            <v>Automotive (2)</v>
          </cell>
          <cell r="F414">
            <v>437</v>
          </cell>
          <cell r="G414">
            <v>0</v>
          </cell>
          <cell r="H414">
            <v>0</v>
          </cell>
          <cell r="I414">
            <v>0</v>
          </cell>
          <cell r="J414">
            <v>0</v>
          </cell>
        </row>
        <row r="415">
          <cell r="A415">
            <v>411</v>
          </cell>
          <cell r="B415">
            <v>84069756</v>
          </cell>
          <cell r="C415">
            <v>10047000.01</v>
          </cell>
          <cell r="D415" t="str">
            <v>Institutional Shareholder Services Inc</v>
          </cell>
          <cell r="E415" t="str">
            <v>Services: Business (23)</v>
          </cell>
          <cell r="F415">
            <v>438</v>
          </cell>
          <cell r="G415">
            <v>0</v>
          </cell>
          <cell r="H415">
            <v>0</v>
          </cell>
          <cell r="I415">
            <v>0</v>
          </cell>
          <cell r="J415">
            <v>0</v>
          </cell>
        </row>
        <row r="416">
          <cell r="A416">
            <v>412</v>
          </cell>
          <cell r="B416">
            <v>84070232</v>
          </cell>
          <cell r="C416">
            <v>3083.24</v>
          </cell>
          <cell r="D416" t="str">
            <v>Interconnect Holding Company</v>
          </cell>
          <cell r="E416" t="str">
            <v>Wholesale (32)</v>
          </cell>
          <cell r="F416">
            <v>439</v>
          </cell>
          <cell r="G416">
            <v>0</v>
          </cell>
          <cell r="H416">
            <v>0</v>
          </cell>
          <cell r="I416">
            <v>0</v>
          </cell>
          <cell r="J416">
            <v>0</v>
          </cell>
        </row>
        <row r="417">
          <cell r="A417">
            <v>413</v>
          </cell>
          <cell r="B417">
            <v>84070233</v>
          </cell>
          <cell r="C417">
            <v>5357004.8099999996</v>
          </cell>
          <cell r="D417" t="str">
            <v>Interconnect Holding Company</v>
          </cell>
          <cell r="E417" t="str">
            <v>Wholesale (32)</v>
          </cell>
          <cell r="F417">
            <v>440</v>
          </cell>
          <cell r="G417">
            <v>0</v>
          </cell>
          <cell r="H417">
            <v>0</v>
          </cell>
          <cell r="I417">
            <v>0</v>
          </cell>
          <cell r="J417">
            <v>0</v>
          </cell>
        </row>
        <row r="418">
          <cell r="A418">
            <v>414</v>
          </cell>
          <cell r="B418">
            <v>84070073</v>
          </cell>
          <cell r="C418">
            <v>1852893.91</v>
          </cell>
          <cell r="D418" t="str">
            <v>Interconnect Holding Company</v>
          </cell>
          <cell r="E418" t="str">
            <v>Wholesale (32)</v>
          </cell>
          <cell r="F418">
            <v>441</v>
          </cell>
          <cell r="G418">
            <v>0</v>
          </cell>
          <cell r="H418">
            <v>0</v>
          </cell>
          <cell r="I418">
            <v>0</v>
          </cell>
          <cell r="J418">
            <v>0</v>
          </cell>
        </row>
        <row r="419">
          <cell r="A419">
            <v>415</v>
          </cell>
          <cell r="B419">
            <v>84070075</v>
          </cell>
          <cell r="C419">
            <v>5945623.8899999997</v>
          </cell>
          <cell r="D419" t="str">
            <v>Interconnect Holding Company</v>
          </cell>
          <cell r="E419" t="str">
            <v>Wholesale (32)</v>
          </cell>
          <cell r="F419">
            <v>442</v>
          </cell>
          <cell r="G419">
            <v>0</v>
          </cell>
          <cell r="H419">
            <v>0</v>
          </cell>
          <cell r="I419">
            <v>0</v>
          </cell>
          <cell r="J419">
            <v>0</v>
          </cell>
        </row>
        <row r="420">
          <cell r="A420">
            <v>416</v>
          </cell>
          <cell r="B420">
            <v>84070077</v>
          </cell>
          <cell r="C420">
            <v>2960780.04</v>
          </cell>
          <cell r="D420" t="str">
            <v>Interconnect Holding Company</v>
          </cell>
          <cell r="E420" t="str">
            <v>Wholesale (32)</v>
          </cell>
          <cell r="F420">
            <v>443</v>
          </cell>
          <cell r="G420">
            <v>0</v>
          </cell>
          <cell r="H420">
            <v>0</v>
          </cell>
          <cell r="I420">
            <v>0</v>
          </cell>
          <cell r="J420">
            <v>0</v>
          </cell>
        </row>
        <row r="421">
          <cell r="A421">
            <v>417</v>
          </cell>
          <cell r="B421">
            <v>84070072</v>
          </cell>
          <cell r="C421">
            <v>409.93</v>
          </cell>
          <cell r="D421" t="str">
            <v>Interconnect Holding Company</v>
          </cell>
          <cell r="E421" t="str">
            <v>Wholesale (32)</v>
          </cell>
          <cell r="F421">
            <v>444</v>
          </cell>
          <cell r="G421">
            <v>0</v>
          </cell>
          <cell r="H421">
            <v>0</v>
          </cell>
          <cell r="I421">
            <v>0</v>
          </cell>
          <cell r="J421">
            <v>0</v>
          </cell>
        </row>
        <row r="422">
          <cell r="A422">
            <v>418</v>
          </cell>
          <cell r="B422">
            <v>84070074</v>
          </cell>
          <cell r="C422">
            <v>1315.38</v>
          </cell>
          <cell r="D422" t="str">
            <v>Interconnect Holding Company</v>
          </cell>
          <cell r="E422" t="str">
            <v>Wholesale (32)</v>
          </cell>
          <cell r="F422">
            <v>445</v>
          </cell>
          <cell r="G422">
            <v>0</v>
          </cell>
          <cell r="H422">
            <v>0</v>
          </cell>
          <cell r="I422">
            <v>0</v>
          </cell>
          <cell r="J422">
            <v>0</v>
          </cell>
        </row>
        <row r="423">
          <cell r="A423">
            <v>419</v>
          </cell>
          <cell r="B423">
            <v>84070076</v>
          </cell>
          <cell r="C423">
            <v>655.03</v>
          </cell>
          <cell r="D423" t="str">
            <v>Interconnect Holding Company</v>
          </cell>
          <cell r="E423" t="str">
            <v>Wholesale (32)</v>
          </cell>
          <cell r="F423">
            <v>446</v>
          </cell>
          <cell r="G423">
            <v>0</v>
          </cell>
          <cell r="H423">
            <v>0</v>
          </cell>
          <cell r="I423">
            <v>0</v>
          </cell>
          <cell r="J423">
            <v>0</v>
          </cell>
        </row>
        <row r="424">
          <cell r="A424">
            <v>420</v>
          </cell>
          <cell r="B424">
            <v>84070239</v>
          </cell>
          <cell r="C424">
            <v>3347109.66</v>
          </cell>
          <cell r="D424" t="str">
            <v>Interconnect Holding Company</v>
          </cell>
          <cell r="E424" t="str">
            <v>Wholesale (32)</v>
          </cell>
          <cell r="F424">
            <v>447</v>
          </cell>
          <cell r="G424">
            <v>0</v>
          </cell>
          <cell r="H424">
            <v>0</v>
          </cell>
          <cell r="I424">
            <v>0</v>
          </cell>
          <cell r="J424">
            <v>0</v>
          </cell>
        </row>
        <row r="425">
          <cell r="A425">
            <v>421</v>
          </cell>
          <cell r="B425">
            <v>84070238</v>
          </cell>
          <cell r="C425">
            <v>10981.43</v>
          </cell>
          <cell r="D425" t="str">
            <v>Interconnect Holding Company</v>
          </cell>
          <cell r="E425" t="str">
            <v>Wholesale (32)</v>
          </cell>
          <cell r="F425">
            <v>448</v>
          </cell>
          <cell r="G425">
            <v>0</v>
          </cell>
          <cell r="H425">
            <v>0</v>
          </cell>
          <cell r="I425">
            <v>0</v>
          </cell>
          <cell r="J425">
            <v>0</v>
          </cell>
        </row>
        <row r="426">
          <cell r="A426">
            <v>422</v>
          </cell>
          <cell r="B426">
            <v>84069750</v>
          </cell>
          <cell r="C426">
            <v>17258.330000000002</v>
          </cell>
          <cell r="D426" t="str">
            <v>Interface Solutions Inc</v>
          </cell>
          <cell r="E426" t="str">
            <v>Chemicals; Plastics &amp; Rubber (6)</v>
          </cell>
          <cell r="F426">
            <v>449</v>
          </cell>
          <cell r="G426">
            <v>0</v>
          </cell>
          <cell r="H426">
            <v>0</v>
          </cell>
          <cell r="I426">
            <v>0</v>
          </cell>
          <cell r="J426">
            <v>0</v>
          </cell>
        </row>
        <row r="427">
          <cell r="A427">
            <v>423</v>
          </cell>
          <cell r="B427">
            <v>84069751</v>
          </cell>
          <cell r="C427">
            <v>11303625</v>
          </cell>
          <cell r="D427" t="str">
            <v>Interface Solutions Inc</v>
          </cell>
          <cell r="E427" t="str">
            <v>Chemicals; Plastics &amp; Rubber (6)</v>
          </cell>
          <cell r="F427">
            <v>450</v>
          </cell>
          <cell r="G427">
            <v>0</v>
          </cell>
          <cell r="H427">
            <v>0</v>
          </cell>
          <cell r="I427">
            <v>0</v>
          </cell>
          <cell r="J427">
            <v>0</v>
          </cell>
        </row>
        <row r="428">
          <cell r="A428">
            <v>424</v>
          </cell>
          <cell r="B428">
            <v>84070078</v>
          </cell>
          <cell r="C428">
            <v>4292254.83</v>
          </cell>
          <cell r="D428" t="str">
            <v>InterWrap Corp</v>
          </cell>
          <cell r="E428" t="str">
            <v>Construction &amp; Building (7)</v>
          </cell>
          <cell r="F428">
            <v>451</v>
          </cell>
          <cell r="G428">
            <v>0</v>
          </cell>
          <cell r="H428">
            <v>0</v>
          </cell>
          <cell r="I428">
            <v>0</v>
          </cell>
          <cell r="J428">
            <v>0</v>
          </cell>
        </row>
        <row r="429">
          <cell r="A429">
            <v>425</v>
          </cell>
          <cell r="B429">
            <v>84070079</v>
          </cell>
          <cell r="C429">
            <v>333758.09999999998</v>
          </cell>
          <cell r="D429" t="str">
            <v>InterWrap Corp</v>
          </cell>
          <cell r="E429" t="str">
            <v>Construction &amp; Building (7)</v>
          </cell>
          <cell r="F429">
            <v>452</v>
          </cell>
          <cell r="G429">
            <v>0</v>
          </cell>
          <cell r="H429">
            <v>0</v>
          </cell>
          <cell r="I429">
            <v>0</v>
          </cell>
          <cell r="J429">
            <v>0</v>
          </cell>
        </row>
        <row r="430">
          <cell r="A430">
            <v>426</v>
          </cell>
          <cell r="B430">
            <v>84070098</v>
          </cell>
          <cell r="C430">
            <v>685554.25</v>
          </cell>
          <cell r="D430" t="str">
            <v>InterWrap Inc</v>
          </cell>
          <cell r="E430" t="str">
            <v>Construction &amp; Building (7)</v>
          </cell>
          <cell r="F430">
            <v>453</v>
          </cell>
          <cell r="G430">
            <v>0</v>
          </cell>
          <cell r="H430">
            <v>0</v>
          </cell>
          <cell r="I430">
            <v>0</v>
          </cell>
          <cell r="J430">
            <v>0</v>
          </cell>
        </row>
        <row r="431">
          <cell r="A431">
            <v>427</v>
          </cell>
          <cell r="B431">
            <v>84070097</v>
          </cell>
          <cell r="C431">
            <v>8816486.4600000009</v>
          </cell>
          <cell r="D431" t="str">
            <v>InterWrap Inc</v>
          </cell>
          <cell r="E431" t="str">
            <v>Construction &amp; Building (7)</v>
          </cell>
          <cell r="F431">
            <v>454</v>
          </cell>
          <cell r="G431">
            <v>0</v>
          </cell>
          <cell r="H431">
            <v>0</v>
          </cell>
          <cell r="I431">
            <v>0</v>
          </cell>
          <cell r="J431">
            <v>0</v>
          </cell>
        </row>
        <row r="432">
          <cell r="A432">
            <v>428</v>
          </cell>
          <cell r="B432">
            <v>84070251</v>
          </cell>
          <cell r="C432">
            <v>1287676.44</v>
          </cell>
          <cell r="D432" t="str">
            <v>InterWrap Inc</v>
          </cell>
          <cell r="E432" t="str">
            <v>Construction &amp; Building (7)</v>
          </cell>
          <cell r="F432">
            <v>455</v>
          </cell>
          <cell r="G432">
            <v>0</v>
          </cell>
          <cell r="H432">
            <v>0</v>
          </cell>
          <cell r="I432">
            <v>0</v>
          </cell>
          <cell r="J432">
            <v>0</v>
          </cell>
        </row>
        <row r="433">
          <cell r="A433">
            <v>429</v>
          </cell>
          <cell r="B433">
            <v>84070252</v>
          </cell>
          <cell r="C433">
            <v>100127.41</v>
          </cell>
          <cell r="D433" t="str">
            <v>InterWrap Inc</v>
          </cell>
          <cell r="E433" t="str">
            <v>Construction &amp; Building (7)</v>
          </cell>
          <cell r="F433">
            <v>456</v>
          </cell>
          <cell r="G433">
            <v>0</v>
          </cell>
          <cell r="H433">
            <v>0</v>
          </cell>
          <cell r="I433">
            <v>0</v>
          </cell>
          <cell r="J433">
            <v>0</v>
          </cell>
        </row>
        <row r="434">
          <cell r="A434">
            <v>430</v>
          </cell>
          <cell r="B434">
            <v>84069579</v>
          </cell>
          <cell r="C434">
            <v>14282366.859999999</v>
          </cell>
          <cell r="D434" t="str">
            <v>Intrapac Canada Corporation</v>
          </cell>
          <cell r="E434" t="str">
            <v>Containers; Packaging &amp; Glass (10)</v>
          </cell>
          <cell r="F434">
            <v>457</v>
          </cell>
          <cell r="G434">
            <v>0</v>
          </cell>
          <cell r="H434">
            <v>0</v>
          </cell>
          <cell r="I434">
            <v>0</v>
          </cell>
          <cell r="J434">
            <v>0</v>
          </cell>
        </row>
        <row r="435">
          <cell r="A435">
            <v>431</v>
          </cell>
          <cell r="B435">
            <v>84070230</v>
          </cell>
          <cell r="C435">
            <v>7255.79</v>
          </cell>
          <cell r="D435" t="str">
            <v>Intrapac International Corporation</v>
          </cell>
          <cell r="E435" t="str">
            <v>Containers; Packaging &amp; Glass (10)</v>
          </cell>
          <cell r="F435">
            <v>458</v>
          </cell>
          <cell r="G435">
            <v>0</v>
          </cell>
          <cell r="H435">
            <v>0</v>
          </cell>
          <cell r="I435">
            <v>0</v>
          </cell>
          <cell r="J435">
            <v>0</v>
          </cell>
        </row>
        <row r="436">
          <cell r="A436">
            <v>432</v>
          </cell>
          <cell r="B436">
            <v>84069746</v>
          </cell>
          <cell r="C436">
            <v>120562.27</v>
          </cell>
          <cell r="D436" t="str">
            <v>IPayment Inc</v>
          </cell>
          <cell r="E436" t="str">
            <v>Services: Business (23)</v>
          </cell>
          <cell r="F436">
            <v>459</v>
          </cell>
          <cell r="G436">
            <v>0</v>
          </cell>
          <cell r="H436">
            <v>0</v>
          </cell>
          <cell r="I436">
            <v>0</v>
          </cell>
          <cell r="J436">
            <v>0</v>
          </cell>
        </row>
        <row r="437">
          <cell r="A437">
            <v>433</v>
          </cell>
          <cell r="B437">
            <v>84069745</v>
          </cell>
          <cell r="C437">
            <v>16637593.76</v>
          </cell>
          <cell r="D437" t="str">
            <v>IPayment Inc</v>
          </cell>
          <cell r="E437" t="str">
            <v>Services: Business (23)</v>
          </cell>
          <cell r="F437">
            <v>460</v>
          </cell>
          <cell r="G437">
            <v>0</v>
          </cell>
          <cell r="H437">
            <v>0</v>
          </cell>
          <cell r="I437">
            <v>0</v>
          </cell>
          <cell r="J437">
            <v>0</v>
          </cell>
        </row>
        <row r="438">
          <cell r="A438">
            <v>434</v>
          </cell>
          <cell r="B438">
            <v>84069743</v>
          </cell>
          <cell r="C438">
            <v>9561507.9299999997</v>
          </cell>
          <cell r="D438" t="str">
            <v>IQOR US Inc</v>
          </cell>
          <cell r="E438" t="str">
            <v>Services: Business (23)</v>
          </cell>
          <cell r="F438">
            <v>461</v>
          </cell>
          <cell r="G438">
            <v>0</v>
          </cell>
          <cell r="H438">
            <v>0</v>
          </cell>
          <cell r="I438">
            <v>0</v>
          </cell>
          <cell r="J438">
            <v>0</v>
          </cell>
        </row>
        <row r="439">
          <cell r="A439">
            <v>435</v>
          </cell>
          <cell r="B439">
            <v>84069505</v>
          </cell>
          <cell r="C439">
            <v>1529015.64</v>
          </cell>
          <cell r="D439" t="str">
            <v>ISHC Merger Sub LLC</v>
          </cell>
          <cell r="E439" t="str">
            <v>Services: Consumer (24)</v>
          </cell>
          <cell r="F439">
            <v>462</v>
          </cell>
          <cell r="G439">
            <v>0</v>
          </cell>
          <cell r="H439">
            <v>0</v>
          </cell>
          <cell r="I439">
            <v>0</v>
          </cell>
          <cell r="J439">
            <v>0</v>
          </cell>
        </row>
        <row r="440">
          <cell r="A440">
            <v>436</v>
          </cell>
          <cell r="B440">
            <v>84069506</v>
          </cell>
          <cell r="C440">
            <v>270763.19</v>
          </cell>
          <cell r="D440" t="str">
            <v>ISHC Merger Sub LLC</v>
          </cell>
          <cell r="E440" t="str">
            <v>Services: Consumer (24)</v>
          </cell>
          <cell r="F440">
            <v>463</v>
          </cell>
          <cell r="G440">
            <v>0</v>
          </cell>
          <cell r="H440">
            <v>0</v>
          </cell>
          <cell r="I440">
            <v>0</v>
          </cell>
          <cell r="J440">
            <v>0</v>
          </cell>
        </row>
        <row r="441">
          <cell r="A441">
            <v>437</v>
          </cell>
          <cell r="B441">
            <v>84069507</v>
          </cell>
          <cell r="C441">
            <v>1783851.59</v>
          </cell>
          <cell r="D441" t="str">
            <v>ISHC Merger Sub LLC</v>
          </cell>
          <cell r="E441" t="str">
            <v>Services: Consumer (24)</v>
          </cell>
          <cell r="F441">
            <v>464</v>
          </cell>
          <cell r="G441">
            <v>0</v>
          </cell>
          <cell r="H441">
            <v>0</v>
          </cell>
          <cell r="I441">
            <v>0</v>
          </cell>
          <cell r="J441">
            <v>0</v>
          </cell>
        </row>
        <row r="442">
          <cell r="A442">
            <v>438</v>
          </cell>
          <cell r="B442">
            <v>84069495</v>
          </cell>
          <cell r="C442">
            <v>13245098.029999999</v>
          </cell>
          <cell r="D442" t="str">
            <v>ISHC Merger Sub LLC</v>
          </cell>
          <cell r="E442" t="str">
            <v>Services: Consumer (24)</v>
          </cell>
          <cell r="F442">
            <v>465</v>
          </cell>
          <cell r="G442">
            <v>0</v>
          </cell>
          <cell r="H442">
            <v>0</v>
          </cell>
          <cell r="I442">
            <v>0</v>
          </cell>
          <cell r="J442">
            <v>0</v>
          </cell>
        </row>
        <row r="443">
          <cell r="A443">
            <v>439</v>
          </cell>
          <cell r="B443">
            <v>84069741</v>
          </cell>
          <cell r="C443">
            <v>2842770.79</v>
          </cell>
          <cell r="D443" t="str">
            <v>Jarden Corporation</v>
          </cell>
          <cell r="E443" t="str">
            <v>Consumer goods: Durable (8)</v>
          </cell>
          <cell r="F443">
            <v>466</v>
          </cell>
          <cell r="G443">
            <v>0</v>
          </cell>
          <cell r="H443">
            <v>0</v>
          </cell>
          <cell r="I443">
            <v>0</v>
          </cell>
          <cell r="J443">
            <v>0</v>
          </cell>
        </row>
        <row r="444">
          <cell r="A444">
            <v>440</v>
          </cell>
          <cell r="B444">
            <v>84069740</v>
          </cell>
          <cell r="C444">
            <v>1919729.21</v>
          </cell>
          <cell r="D444" t="str">
            <v>Jarden Corporation</v>
          </cell>
          <cell r="E444" t="str">
            <v>Consumer goods: Durable (8)</v>
          </cell>
          <cell r="F444">
            <v>467</v>
          </cell>
          <cell r="G444">
            <v>0</v>
          </cell>
          <cell r="H444">
            <v>0</v>
          </cell>
          <cell r="I444">
            <v>0</v>
          </cell>
          <cell r="J444">
            <v>0</v>
          </cell>
        </row>
        <row r="445">
          <cell r="A445">
            <v>441</v>
          </cell>
          <cell r="B445">
            <v>84069742</v>
          </cell>
          <cell r="C445">
            <v>40657086.210000001</v>
          </cell>
          <cell r="D445" t="str">
            <v>Jarden Corporation</v>
          </cell>
          <cell r="E445" t="str">
            <v>Consumer goods: Durable (8)</v>
          </cell>
          <cell r="F445">
            <v>468</v>
          </cell>
          <cell r="G445">
            <v>0</v>
          </cell>
          <cell r="H445">
            <v>0</v>
          </cell>
          <cell r="I445">
            <v>0</v>
          </cell>
          <cell r="J445">
            <v>0</v>
          </cell>
        </row>
        <row r="446">
          <cell r="A446">
            <v>442</v>
          </cell>
          <cell r="B446">
            <v>84069881</v>
          </cell>
          <cell r="C446">
            <v>25072058.469999999</v>
          </cell>
          <cell r="D446" t="str">
            <v>Jensen Hughes Inc.</v>
          </cell>
          <cell r="E446" t="str">
            <v>Services: Business (23)</v>
          </cell>
          <cell r="F446">
            <v>469</v>
          </cell>
          <cell r="G446">
            <v>0</v>
          </cell>
          <cell r="H446">
            <v>0</v>
          </cell>
          <cell r="I446">
            <v>0</v>
          </cell>
          <cell r="J446">
            <v>0</v>
          </cell>
        </row>
        <row r="447">
          <cell r="A447">
            <v>443</v>
          </cell>
          <cell r="B447">
            <v>84070044</v>
          </cell>
          <cell r="C447">
            <v>29373151.32</v>
          </cell>
          <cell r="D447" t="str">
            <v>JHCC Holdings LLC</v>
          </cell>
          <cell r="E447" t="str">
            <v>Services: Consumer (24)</v>
          </cell>
          <cell r="F447">
            <v>470</v>
          </cell>
          <cell r="G447">
            <v>0</v>
          </cell>
          <cell r="H447">
            <v>0</v>
          </cell>
          <cell r="I447">
            <v>0</v>
          </cell>
          <cell r="J447">
            <v>0</v>
          </cell>
        </row>
        <row r="448">
          <cell r="A448">
            <v>444</v>
          </cell>
          <cell r="B448">
            <v>84069737</v>
          </cell>
          <cell r="C448">
            <v>11616681.060000001</v>
          </cell>
          <cell r="D448" t="str">
            <v>JWC Environmental, LLC</v>
          </cell>
          <cell r="E448" t="str">
            <v>Capital Equipment (5)</v>
          </cell>
          <cell r="F448">
            <v>471</v>
          </cell>
          <cell r="G448">
            <v>0</v>
          </cell>
          <cell r="H448">
            <v>0</v>
          </cell>
          <cell r="I448">
            <v>0</v>
          </cell>
          <cell r="J448">
            <v>0</v>
          </cell>
        </row>
        <row r="449">
          <cell r="A449">
            <v>445</v>
          </cell>
          <cell r="B449">
            <v>84069582</v>
          </cell>
          <cell r="C449">
            <v>6566666.6500000004</v>
          </cell>
          <cell r="D449" t="str">
            <v>K &amp; N Engineering, Inc</v>
          </cell>
          <cell r="E449" t="str">
            <v>Automotive (2)</v>
          </cell>
          <cell r="F449">
            <v>472</v>
          </cell>
          <cell r="G449">
            <v>0</v>
          </cell>
          <cell r="H449">
            <v>0</v>
          </cell>
          <cell r="I449">
            <v>0</v>
          </cell>
          <cell r="J449">
            <v>0</v>
          </cell>
        </row>
        <row r="450">
          <cell r="A450">
            <v>446</v>
          </cell>
          <cell r="B450">
            <v>84069583</v>
          </cell>
          <cell r="C450">
            <v>13886480.75</v>
          </cell>
          <cell r="D450" t="str">
            <v>K &amp; N Engineering, Inc</v>
          </cell>
          <cell r="E450" t="str">
            <v>Automotive (2)</v>
          </cell>
          <cell r="F450">
            <v>473</v>
          </cell>
          <cell r="G450">
            <v>0</v>
          </cell>
          <cell r="H450">
            <v>0</v>
          </cell>
          <cell r="I450">
            <v>0</v>
          </cell>
          <cell r="J450">
            <v>0</v>
          </cell>
        </row>
        <row r="451">
          <cell r="A451">
            <v>447</v>
          </cell>
          <cell r="B451">
            <v>84070080</v>
          </cell>
          <cell r="C451">
            <v>14068458.49</v>
          </cell>
          <cell r="D451" t="str">
            <v>KAR Auction Services Inc</v>
          </cell>
          <cell r="E451" t="str">
            <v>Automotive (2)</v>
          </cell>
          <cell r="F451">
            <v>474</v>
          </cell>
          <cell r="G451">
            <v>0</v>
          </cell>
          <cell r="H451">
            <v>0</v>
          </cell>
          <cell r="I451">
            <v>0</v>
          </cell>
          <cell r="J451">
            <v>0</v>
          </cell>
        </row>
        <row r="452">
          <cell r="A452">
            <v>448</v>
          </cell>
          <cell r="B452">
            <v>84070081</v>
          </cell>
          <cell r="C452">
            <v>5538763.8399999999</v>
          </cell>
          <cell r="D452" t="str">
            <v>KAR Auction Services Inc</v>
          </cell>
          <cell r="E452" t="str">
            <v>Automotive (2)</v>
          </cell>
          <cell r="F452">
            <v>475</v>
          </cell>
          <cell r="G452">
            <v>0</v>
          </cell>
          <cell r="H452">
            <v>0</v>
          </cell>
          <cell r="I452">
            <v>0</v>
          </cell>
          <cell r="J452">
            <v>0</v>
          </cell>
        </row>
        <row r="453">
          <cell r="A453">
            <v>449</v>
          </cell>
          <cell r="B453">
            <v>84070309</v>
          </cell>
          <cell r="C453">
            <v>71250000</v>
          </cell>
          <cell r="D453" t="str">
            <v>Kele Inc</v>
          </cell>
          <cell r="E453" t="str">
            <v>Capital Equipment (5)</v>
          </cell>
          <cell r="F453">
            <v>476</v>
          </cell>
          <cell r="G453">
            <v>0</v>
          </cell>
          <cell r="H453">
            <v>0</v>
          </cell>
          <cell r="I453">
            <v>0</v>
          </cell>
          <cell r="J453">
            <v>0</v>
          </cell>
        </row>
        <row r="454">
          <cell r="A454">
            <v>450</v>
          </cell>
          <cell r="B454">
            <v>84069477</v>
          </cell>
          <cell r="C454">
            <v>4873083.96</v>
          </cell>
          <cell r="D454" t="str">
            <v>Knape &amp; Vogt Manufacturing Company</v>
          </cell>
          <cell r="E454" t="str">
            <v>Construction &amp; Building (7)</v>
          </cell>
          <cell r="F454">
            <v>477</v>
          </cell>
          <cell r="G454">
            <v>0</v>
          </cell>
          <cell r="H454">
            <v>0</v>
          </cell>
          <cell r="I454">
            <v>0</v>
          </cell>
          <cell r="J454">
            <v>0</v>
          </cell>
        </row>
        <row r="455">
          <cell r="A455">
            <v>451</v>
          </cell>
          <cell r="B455">
            <v>84069476</v>
          </cell>
          <cell r="C455">
            <v>2547892.7000000002</v>
          </cell>
          <cell r="D455" t="str">
            <v>Knape &amp; Vogt Manufacturing Company</v>
          </cell>
          <cell r="E455" t="str">
            <v>Construction &amp; Building (7)</v>
          </cell>
          <cell r="F455">
            <v>478</v>
          </cell>
          <cell r="G455">
            <v>0</v>
          </cell>
          <cell r="H455">
            <v>0</v>
          </cell>
          <cell r="I455">
            <v>0</v>
          </cell>
          <cell r="J455">
            <v>0</v>
          </cell>
        </row>
        <row r="456">
          <cell r="A456">
            <v>452</v>
          </cell>
          <cell r="B456">
            <v>84069478</v>
          </cell>
          <cell r="C456">
            <v>6466666.6299999999</v>
          </cell>
          <cell r="D456" t="str">
            <v>Knape &amp; Vogt Manufacturing Company</v>
          </cell>
          <cell r="E456" t="str">
            <v>Construction &amp; Building (7)</v>
          </cell>
          <cell r="F456">
            <v>479</v>
          </cell>
          <cell r="G456">
            <v>0</v>
          </cell>
          <cell r="H456">
            <v>0</v>
          </cell>
          <cell r="I456">
            <v>0</v>
          </cell>
          <cell r="J456">
            <v>0</v>
          </cell>
        </row>
        <row r="457">
          <cell r="A457">
            <v>453</v>
          </cell>
          <cell r="B457">
            <v>84069782</v>
          </cell>
          <cell r="C457">
            <v>5544715.4500000002</v>
          </cell>
          <cell r="D457" t="str">
            <v>Kore Wireless Group Inc</v>
          </cell>
          <cell r="E457" t="str">
            <v>Telecommunications (26)</v>
          </cell>
          <cell r="F457">
            <v>480</v>
          </cell>
          <cell r="G457">
            <v>0</v>
          </cell>
          <cell r="H457">
            <v>0</v>
          </cell>
          <cell r="I457">
            <v>0</v>
          </cell>
          <cell r="J457">
            <v>0</v>
          </cell>
        </row>
        <row r="458">
          <cell r="A458">
            <v>454</v>
          </cell>
          <cell r="B458">
            <v>84069784</v>
          </cell>
          <cell r="C458">
            <v>18395704.329999998</v>
          </cell>
          <cell r="D458" t="str">
            <v>Kore Wireless Group Inc</v>
          </cell>
          <cell r="E458" t="str">
            <v>Telecommunications (26)</v>
          </cell>
          <cell r="F458">
            <v>481</v>
          </cell>
          <cell r="G458">
            <v>0</v>
          </cell>
          <cell r="H458">
            <v>0</v>
          </cell>
          <cell r="I458">
            <v>0</v>
          </cell>
          <cell r="J458">
            <v>0</v>
          </cell>
        </row>
        <row r="459">
          <cell r="A459">
            <v>455</v>
          </cell>
          <cell r="B459">
            <v>84069781</v>
          </cell>
          <cell r="C459">
            <v>4405284.55</v>
          </cell>
          <cell r="D459" t="str">
            <v>Kore Wireless Group Inc</v>
          </cell>
          <cell r="E459" t="str">
            <v>Telecommunications (26)</v>
          </cell>
          <cell r="F459">
            <v>482</v>
          </cell>
          <cell r="G459">
            <v>0</v>
          </cell>
          <cell r="H459">
            <v>0</v>
          </cell>
          <cell r="I459">
            <v>0</v>
          </cell>
          <cell r="J459">
            <v>0</v>
          </cell>
        </row>
        <row r="460">
          <cell r="A460">
            <v>456</v>
          </cell>
          <cell r="B460">
            <v>84069783</v>
          </cell>
          <cell r="C460">
            <v>14615414.07</v>
          </cell>
          <cell r="D460" t="str">
            <v>Kore Wireless Group Inc</v>
          </cell>
          <cell r="E460" t="str">
            <v>Telecommunications (26)</v>
          </cell>
          <cell r="F460">
            <v>483</v>
          </cell>
          <cell r="G460">
            <v>0</v>
          </cell>
          <cell r="H460">
            <v>0</v>
          </cell>
          <cell r="I460">
            <v>0</v>
          </cell>
          <cell r="J460">
            <v>0</v>
          </cell>
        </row>
        <row r="461">
          <cell r="A461">
            <v>457</v>
          </cell>
          <cell r="B461">
            <v>84069278</v>
          </cell>
          <cell r="C461">
            <v>3663911.82</v>
          </cell>
          <cell r="D461" t="str">
            <v>Landrys Inc</v>
          </cell>
          <cell r="E461" t="str">
            <v>Hotel; Gaming &amp; Leisure (17)</v>
          </cell>
          <cell r="F461">
            <v>484</v>
          </cell>
          <cell r="G461">
            <v>0</v>
          </cell>
          <cell r="H461">
            <v>0</v>
          </cell>
          <cell r="I461">
            <v>0</v>
          </cell>
          <cell r="J461">
            <v>0</v>
          </cell>
        </row>
        <row r="462">
          <cell r="A462">
            <v>458</v>
          </cell>
          <cell r="B462">
            <v>84069589</v>
          </cell>
          <cell r="C462">
            <v>5955000</v>
          </cell>
          <cell r="D462" t="str">
            <v>Lazer Spot Inc</v>
          </cell>
          <cell r="E462" t="str">
            <v>Transportation: Cargo (27)</v>
          </cell>
          <cell r="F462">
            <v>485</v>
          </cell>
          <cell r="G462">
            <v>0</v>
          </cell>
          <cell r="H462">
            <v>0</v>
          </cell>
          <cell r="I462">
            <v>0</v>
          </cell>
          <cell r="J462">
            <v>0</v>
          </cell>
        </row>
        <row r="463">
          <cell r="A463">
            <v>459</v>
          </cell>
          <cell r="B463">
            <v>84069590</v>
          </cell>
          <cell r="C463">
            <v>13844786.029999999</v>
          </cell>
          <cell r="D463" t="str">
            <v>Lazer Spot Inc</v>
          </cell>
          <cell r="E463" t="str">
            <v>Transportation: Cargo (27)</v>
          </cell>
          <cell r="F463">
            <v>486</v>
          </cell>
          <cell r="G463">
            <v>0</v>
          </cell>
          <cell r="H463">
            <v>0</v>
          </cell>
          <cell r="I463">
            <v>0</v>
          </cell>
          <cell r="J463">
            <v>0</v>
          </cell>
        </row>
        <row r="464">
          <cell r="A464">
            <v>460</v>
          </cell>
          <cell r="B464">
            <v>84069815</v>
          </cell>
          <cell r="C464">
            <v>3887109.89</v>
          </cell>
          <cell r="D464" t="str">
            <v>Lazer Spot Inc</v>
          </cell>
          <cell r="E464" t="str">
            <v>Transportation: Cargo (27)</v>
          </cell>
          <cell r="F464">
            <v>487</v>
          </cell>
          <cell r="G464">
            <v>0</v>
          </cell>
          <cell r="H464">
            <v>0</v>
          </cell>
          <cell r="I464">
            <v>0</v>
          </cell>
          <cell r="J464">
            <v>0</v>
          </cell>
        </row>
        <row r="465">
          <cell r="A465">
            <v>461</v>
          </cell>
          <cell r="B465">
            <v>84069943</v>
          </cell>
          <cell r="C465">
            <v>9522356.6799999997</v>
          </cell>
          <cell r="D465" t="str">
            <v>LD Intermediate Holdings Inc</v>
          </cell>
          <cell r="E465" t="str">
            <v>High Tech Industries (16)</v>
          </cell>
          <cell r="F465">
            <v>488</v>
          </cell>
          <cell r="G465">
            <v>0</v>
          </cell>
          <cell r="H465">
            <v>0</v>
          </cell>
          <cell r="I465">
            <v>0</v>
          </cell>
          <cell r="J465">
            <v>0</v>
          </cell>
        </row>
        <row r="466">
          <cell r="A466">
            <v>462</v>
          </cell>
          <cell r="B466">
            <v>84070265</v>
          </cell>
          <cell r="C466">
            <v>958041.34</v>
          </cell>
          <cell r="D466" t="str">
            <v>Les Aliments Multibar Inc</v>
          </cell>
          <cell r="E466" t="str">
            <v>Beverage; Food &amp; Tobacco (4)</v>
          </cell>
          <cell r="F466">
            <v>489</v>
          </cell>
          <cell r="G466">
            <v>0</v>
          </cell>
          <cell r="H466">
            <v>0</v>
          </cell>
          <cell r="I466">
            <v>0</v>
          </cell>
          <cell r="J466">
            <v>0</v>
          </cell>
        </row>
        <row r="467">
          <cell r="A467">
            <v>463</v>
          </cell>
          <cell r="B467">
            <v>84070266</v>
          </cell>
          <cell r="C467">
            <v>3793113.1</v>
          </cell>
          <cell r="D467" t="str">
            <v>Les Aliments Multibar Inc</v>
          </cell>
          <cell r="E467" t="str">
            <v>Beverage; Food &amp; Tobacco (4)</v>
          </cell>
          <cell r="F467">
            <v>490</v>
          </cell>
          <cell r="G467">
            <v>0</v>
          </cell>
          <cell r="H467">
            <v>0</v>
          </cell>
          <cell r="I467">
            <v>0</v>
          </cell>
          <cell r="J467">
            <v>0</v>
          </cell>
        </row>
        <row r="468">
          <cell r="A468">
            <v>464</v>
          </cell>
          <cell r="B468">
            <v>84070270</v>
          </cell>
          <cell r="C468">
            <v>15000000</v>
          </cell>
          <cell r="D468" t="str">
            <v>Level 3 Financing Inc</v>
          </cell>
          <cell r="E468" t="str">
            <v>Telecommunications (26)</v>
          </cell>
          <cell r="F468">
            <v>491</v>
          </cell>
          <cell r="G468">
            <v>0</v>
          </cell>
          <cell r="H468">
            <v>0</v>
          </cell>
          <cell r="I468">
            <v>0</v>
          </cell>
          <cell r="J468">
            <v>0</v>
          </cell>
        </row>
        <row r="469">
          <cell r="A469">
            <v>465</v>
          </cell>
          <cell r="B469">
            <v>84070271</v>
          </cell>
          <cell r="C469">
            <v>5000000</v>
          </cell>
          <cell r="D469" t="str">
            <v>Level 3 Financing Inc</v>
          </cell>
          <cell r="E469" t="str">
            <v>Telecommunications (26)</v>
          </cell>
          <cell r="F469">
            <v>492</v>
          </cell>
          <cell r="G469">
            <v>0</v>
          </cell>
          <cell r="H469">
            <v>0</v>
          </cell>
          <cell r="I469">
            <v>0</v>
          </cell>
          <cell r="J469">
            <v>0</v>
          </cell>
        </row>
        <row r="470">
          <cell r="A470">
            <v>466</v>
          </cell>
          <cell r="B470">
            <v>84069591</v>
          </cell>
          <cell r="C470">
            <v>20968750</v>
          </cell>
          <cell r="D470" t="str">
            <v>Liaison Acquisition LLC</v>
          </cell>
          <cell r="E470" t="str">
            <v>Services: Business (23)</v>
          </cell>
          <cell r="F470">
            <v>493</v>
          </cell>
          <cell r="G470">
            <v>0</v>
          </cell>
          <cell r="H470">
            <v>0</v>
          </cell>
          <cell r="I470">
            <v>0</v>
          </cell>
          <cell r="J470">
            <v>0</v>
          </cell>
        </row>
        <row r="471">
          <cell r="A471">
            <v>467</v>
          </cell>
          <cell r="B471">
            <v>84069785</v>
          </cell>
          <cell r="C471">
            <v>442292.45</v>
          </cell>
          <cell r="D471" t="str">
            <v>Lindstrom LLC</v>
          </cell>
          <cell r="E471" t="str">
            <v>Construction &amp; Building (7)</v>
          </cell>
          <cell r="F471">
            <v>494</v>
          </cell>
          <cell r="G471">
            <v>0</v>
          </cell>
          <cell r="H471">
            <v>0</v>
          </cell>
          <cell r="I471">
            <v>0</v>
          </cell>
          <cell r="J471">
            <v>0</v>
          </cell>
        </row>
        <row r="472">
          <cell r="A472">
            <v>468</v>
          </cell>
          <cell r="B472">
            <v>84069786</v>
          </cell>
          <cell r="C472">
            <v>5682980.1500000004</v>
          </cell>
          <cell r="D472" t="str">
            <v>Lindstrom LLC</v>
          </cell>
          <cell r="E472" t="str">
            <v>Construction &amp; Building (7)</v>
          </cell>
          <cell r="F472">
            <v>495</v>
          </cell>
          <cell r="G472">
            <v>0</v>
          </cell>
          <cell r="H472">
            <v>0</v>
          </cell>
          <cell r="I472">
            <v>0</v>
          </cell>
          <cell r="J472">
            <v>0</v>
          </cell>
        </row>
        <row r="473">
          <cell r="A473">
            <v>469</v>
          </cell>
          <cell r="B473">
            <v>84069787</v>
          </cell>
          <cell r="C473">
            <v>894651.88</v>
          </cell>
          <cell r="D473" t="str">
            <v>Lindstrom LLC</v>
          </cell>
          <cell r="E473" t="str">
            <v>Construction &amp; Building (7)</v>
          </cell>
          <cell r="F473">
            <v>496</v>
          </cell>
          <cell r="G473">
            <v>0</v>
          </cell>
          <cell r="H473">
            <v>0</v>
          </cell>
          <cell r="I473">
            <v>0</v>
          </cell>
          <cell r="J473">
            <v>0</v>
          </cell>
        </row>
        <row r="474">
          <cell r="A474">
            <v>470</v>
          </cell>
          <cell r="B474">
            <v>84069788</v>
          </cell>
          <cell r="C474">
            <v>11495310.300000001</v>
          </cell>
          <cell r="D474" t="str">
            <v>Lindstrom LLC</v>
          </cell>
          <cell r="E474" t="str">
            <v>Construction &amp; Building (7)</v>
          </cell>
          <cell r="F474">
            <v>497</v>
          </cell>
          <cell r="G474">
            <v>0</v>
          </cell>
          <cell r="H474">
            <v>0</v>
          </cell>
          <cell r="I474">
            <v>0</v>
          </cell>
          <cell r="J474">
            <v>0</v>
          </cell>
        </row>
        <row r="475">
          <cell r="A475">
            <v>471</v>
          </cell>
          <cell r="B475">
            <v>84070274</v>
          </cell>
          <cell r="C475">
            <v>8970000</v>
          </cell>
          <cell r="D475" t="str">
            <v>Lipari Foods Operating Company LLC</v>
          </cell>
          <cell r="E475" t="str">
            <v>Wholesale (32)</v>
          </cell>
          <cell r="F475">
            <v>498</v>
          </cell>
          <cell r="G475">
            <v>0</v>
          </cell>
          <cell r="H475">
            <v>0</v>
          </cell>
          <cell r="I475">
            <v>0</v>
          </cell>
          <cell r="J475">
            <v>0</v>
          </cell>
        </row>
        <row r="476">
          <cell r="A476">
            <v>472</v>
          </cell>
          <cell r="B476">
            <v>84070273</v>
          </cell>
          <cell r="C476">
            <v>7961189.1399999997</v>
          </cell>
          <cell r="D476" t="str">
            <v>Lipari Foods Operating Company LLC</v>
          </cell>
          <cell r="E476" t="str">
            <v>Wholesale (32)</v>
          </cell>
          <cell r="F476">
            <v>499</v>
          </cell>
          <cell r="G476">
            <v>0</v>
          </cell>
          <cell r="H476">
            <v>0</v>
          </cell>
          <cell r="I476">
            <v>0</v>
          </cell>
          <cell r="J476">
            <v>0</v>
          </cell>
        </row>
        <row r="477">
          <cell r="A477">
            <v>473</v>
          </cell>
          <cell r="B477">
            <v>84070272</v>
          </cell>
          <cell r="C477">
            <v>4350002.91</v>
          </cell>
          <cell r="D477" t="str">
            <v>Lipari Foods Operating Company LLC</v>
          </cell>
          <cell r="E477" t="str">
            <v>Wholesale (32)</v>
          </cell>
          <cell r="F477">
            <v>500</v>
          </cell>
          <cell r="G477">
            <v>0</v>
          </cell>
          <cell r="H477">
            <v>0</v>
          </cell>
          <cell r="I477">
            <v>0</v>
          </cell>
          <cell r="J477">
            <v>0</v>
          </cell>
        </row>
        <row r="478">
          <cell r="A478">
            <v>474</v>
          </cell>
          <cell r="B478">
            <v>84070279</v>
          </cell>
          <cell r="C478">
            <v>29449268.289999999</v>
          </cell>
          <cell r="D478" t="str">
            <v>Liqui-Box Holdings Inc</v>
          </cell>
          <cell r="E478" t="str">
            <v>Containers; Packaging &amp; Glass (10)</v>
          </cell>
          <cell r="F478">
            <v>501</v>
          </cell>
          <cell r="G478">
            <v>0</v>
          </cell>
          <cell r="H478">
            <v>0</v>
          </cell>
          <cell r="I478">
            <v>0</v>
          </cell>
          <cell r="J478">
            <v>0</v>
          </cell>
        </row>
        <row r="479">
          <cell r="A479">
            <v>475</v>
          </cell>
          <cell r="B479">
            <v>84069280</v>
          </cell>
          <cell r="C479">
            <v>34310250</v>
          </cell>
          <cell r="D479" t="str">
            <v>Live Nation Entertainment Inc</v>
          </cell>
          <cell r="E479" t="str">
            <v>Hotel; Gaming &amp; Leisure (17)</v>
          </cell>
          <cell r="F479">
            <v>502</v>
          </cell>
          <cell r="G479">
            <v>0</v>
          </cell>
          <cell r="H479">
            <v>0</v>
          </cell>
          <cell r="I479">
            <v>0</v>
          </cell>
          <cell r="J479">
            <v>0</v>
          </cell>
        </row>
        <row r="480">
          <cell r="A480">
            <v>476</v>
          </cell>
          <cell r="B480">
            <v>84069592</v>
          </cell>
          <cell r="C480">
            <v>23326.36</v>
          </cell>
          <cell r="D480" t="str">
            <v>LTG Acquisition Inc</v>
          </cell>
          <cell r="E480" t="str">
            <v>Transportation: Consumer (28)</v>
          </cell>
          <cell r="F480">
            <v>503</v>
          </cell>
          <cell r="G480">
            <v>0</v>
          </cell>
          <cell r="H480">
            <v>0</v>
          </cell>
          <cell r="I480">
            <v>0</v>
          </cell>
          <cell r="J480">
            <v>0</v>
          </cell>
        </row>
        <row r="481">
          <cell r="A481">
            <v>477</v>
          </cell>
          <cell r="B481">
            <v>84069593</v>
          </cell>
          <cell r="C481">
            <v>9103055.8100000005</v>
          </cell>
          <cell r="D481" t="str">
            <v>LTG Acquisition Inc</v>
          </cell>
          <cell r="E481" t="str">
            <v>Transportation: Consumer (28)</v>
          </cell>
          <cell r="F481">
            <v>27</v>
          </cell>
          <cell r="G481" t="str">
            <v>Transportation: Consumer (28)</v>
          </cell>
          <cell r="H481">
            <v>9126382.1699999999</v>
          </cell>
          <cell r="I481">
            <v>0</v>
          </cell>
          <cell r="J481">
            <v>0</v>
          </cell>
        </row>
        <row r="482">
          <cell r="A482">
            <v>478</v>
          </cell>
          <cell r="B482">
            <v>84069281</v>
          </cell>
          <cell r="C482">
            <v>17062500</v>
          </cell>
          <cell r="D482" t="str">
            <v>LTS Buyer LLC</v>
          </cell>
          <cell r="E482" t="str">
            <v>Telecommunications (26)</v>
          </cell>
          <cell r="F482">
            <v>504</v>
          </cell>
          <cell r="G482">
            <v>0</v>
          </cell>
          <cell r="H482">
            <v>0</v>
          </cell>
          <cell r="I482">
            <v>0</v>
          </cell>
          <cell r="J482">
            <v>0</v>
          </cell>
        </row>
        <row r="483">
          <cell r="A483">
            <v>479</v>
          </cell>
          <cell r="B483">
            <v>84070045</v>
          </cell>
          <cell r="C483">
            <v>12468750</v>
          </cell>
          <cell r="D483" t="str">
            <v>LW Buyer LLC</v>
          </cell>
          <cell r="E483" t="str">
            <v>High Tech Industries (16)</v>
          </cell>
          <cell r="F483">
            <v>505</v>
          </cell>
          <cell r="G483">
            <v>0</v>
          </cell>
          <cell r="H483">
            <v>0</v>
          </cell>
          <cell r="I483">
            <v>0</v>
          </cell>
          <cell r="J483">
            <v>0</v>
          </cell>
        </row>
        <row r="484">
          <cell r="A484">
            <v>480</v>
          </cell>
          <cell r="B484">
            <v>84070082</v>
          </cell>
          <cell r="C484">
            <v>17497058.82</v>
          </cell>
          <cell r="D484" t="str">
            <v>MA FinanceCo LLC</v>
          </cell>
          <cell r="E484" t="str">
            <v>High Tech Industries (16)</v>
          </cell>
          <cell r="F484">
            <v>506</v>
          </cell>
          <cell r="G484">
            <v>0</v>
          </cell>
          <cell r="H484">
            <v>0</v>
          </cell>
          <cell r="I484">
            <v>0</v>
          </cell>
          <cell r="J484">
            <v>0</v>
          </cell>
        </row>
        <row r="485">
          <cell r="A485">
            <v>481</v>
          </cell>
          <cell r="B485">
            <v>84069285</v>
          </cell>
          <cell r="C485">
            <v>16989090.91</v>
          </cell>
          <cell r="D485" t="str">
            <v>MailSouth Inc.</v>
          </cell>
          <cell r="E485" t="str">
            <v>Media: Advertising; Printing &amp; Publishing (18)</v>
          </cell>
          <cell r="F485">
            <v>507</v>
          </cell>
          <cell r="G485">
            <v>0</v>
          </cell>
          <cell r="H485">
            <v>0</v>
          </cell>
          <cell r="I485">
            <v>0</v>
          </cell>
          <cell r="J485">
            <v>0</v>
          </cell>
        </row>
        <row r="486">
          <cell r="A486">
            <v>482</v>
          </cell>
          <cell r="B486">
            <v>84069286</v>
          </cell>
          <cell r="C486">
            <v>3318181.83</v>
          </cell>
          <cell r="D486" t="str">
            <v>MailSouth Inc.</v>
          </cell>
          <cell r="E486" t="str">
            <v>Media: Advertising; Printing &amp; Publishing (18)</v>
          </cell>
          <cell r="F486">
            <v>508</v>
          </cell>
          <cell r="G486">
            <v>0</v>
          </cell>
          <cell r="H486">
            <v>0</v>
          </cell>
          <cell r="I486">
            <v>0</v>
          </cell>
          <cell r="J486">
            <v>0</v>
          </cell>
        </row>
        <row r="487">
          <cell r="A487">
            <v>483</v>
          </cell>
          <cell r="B487">
            <v>84069287</v>
          </cell>
          <cell r="C487">
            <v>11961231.210000001</v>
          </cell>
          <cell r="D487" t="str">
            <v>Manitowoc Company, Inc. (The)</v>
          </cell>
          <cell r="E487" t="str">
            <v>Capital Equipment (5)</v>
          </cell>
          <cell r="F487">
            <v>509</v>
          </cell>
          <cell r="G487">
            <v>0</v>
          </cell>
          <cell r="H487">
            <v>0</v>
          </cell>
          <cell r="I487">
            <v>0</v>
          </cell>
          <cell r="J487">
            <v>0</v>
          </cell>
        </row>
        <row r="488">
          <cell r="A488">
            <v>484</v>
          </cell>
          <cell r="B488">
            <v>84070310</v>
          </cell>
          <cell r="C488">
            <v>26666666.670000002</v>
          </cell>
          <cell r="D488" t="str">
            <v>Marco Inc</v>
          </cell>
          <cell r="E488" t="str">
            <v>Services: Business (23)</v>
          </cell>
          <cell r="F488">
            <v>510</v>
          </cell>
          <cell r="G488">
            <v>0</v>
          </cell>
          <cell r="H488">
            <v>0</v>
          </cell>
          <cell r="I488">
            <v>0</v>
          </cell>
          <cell r="J488">
            <v>0</v>
          </cell>
        </row>
        <row r="489">
          <cell r="A489">
            <v>485</v>
          </cell>
          <cell r="B489">
            <v>84069288</v>
          </cell>
          <cell r="C489">
            <v>17982142.859999999</v>
          </cell>
          <cell r="D489" t="str">
            <v>Marine Acquisition Corp</v>
          </cell>
          <cell r="E489" t="str">
            <v>Consumer goods: Durable (8)</v>
          </cell>
          <cell r="F489">
            <v>511</v>
          </cell>
          <cell r="G489">
            <v>0</v>
          </cell>
          <cell r="H489">
            <v>0</v>
          </cell>
          <cell r="I489">
            <v>0</v>
          </cell>
          <cell r="J489">
            <v>0</v>
          </cell>
        </row>
        <row r="490">
          <cell r="A490">
            <v>486</v>
          </cell>
          <cell r="B490">
            <v>84069443</v>
          </cell>
          <cell r="C490">
            <v>4182984.45</v>
          </cell>
          <cell r="D490" t="str">
            <v>Maxcess Webex</v>
          </cell>
          <cell r="E490" t="str">
            <v>Capital Equipment (5)</v>
          </cell>
          <cell r="F490">
            <v>512</v>
          </cell>
          <cell r="G490">
            <v>0</v>
          </cell>
          <cell r="H490">
            <v>0</v>
          </cell>
          <cell r="I490">
            <v>0</v>
          </cell>
          <cell r="J490">
            <v>0</v>
          </cell>
        </row>
        <row r="491">
          <cell r="A491">
            <v>487</v>
          </cell>
          <cell r="B491">
            <v>84069444</v>
          </cell>
          <cell r="C491">
            <v>20009720.5</v>
          </cell>
          <cell r="D491" t="str">
            <v>Maxcess Webex</v>
          </cell>
          <cell r="E491" t="str">
            <v>Capital Equipment (5)</v>
          </cell>
          <cell r="F491">
            <v>513</v>
          </cell>
          <cell r="G491">
            <v>0</v>
          </cell>
          <cell r="H491">
            <v>0</v>
          </cell>
          <cell r="I491">
            <v>0</v>
          </cell>
          <cell r="J491">
            <v>0</v>
          </cell>
        </row>
        <row r="492">
          <cell r="A492">
            <v>488</v>
          </cell>
          <cell r="B492">
            <v>84069445</v>
          </cell>
          <cell r="C492">
            <v>4722488.26</v>
          </cell>
          <cell r="D492" t="str">
            <v>Maxcess Webex</v>
          </cell>
          <cell r="E492" t="str">
            <v>Capital Equipment (5)</v>
          </cell>
          <cell r="F492">
            <v>514</v>
          </cell>
          <cell r="G492">
            <v>0</v>
          </cell>
          <cell r="H492">
            <v>0</v>
          </cell>
          <cell r="I492">
            <v>0</v>
          </cell>
          <cell r="J492">
            <v>0</v>
          </cell>
        </row>
        <row r="493">
          <cell r="A493">
            <v>489</v>
          </cell>
          <cell r="B493">
            <v>84069297</v>
          </cell>
          <cell r="C493">
            <v>15420583.35</v>
          </cell>
          <cell r="D493" t="str">
            <v>Media Source Inc</v>
          </cell>
          <cell r="E493" t="str">
            <v>Media: Advertising; Printing &amp; Publishing (18)</v>
          </cell>
          <cell r="F493">
            <v>515</v>
          </cell>
          <cell r="G493">
            <v>0</v>
          </cell>
          <cell r="H493">
            <v>0</v>
          </cell>
          <cell r="I493">
            <v>0</v>
          </cell>
          <cell r="J493">
            <v>0</v>
          </cell>
        </row>
        <row r="494">
          <cell r="A494">
            <v>490</v>
          </cell>
          <cell r="B494">
            <v>84069298</v>
          </cell>
          <cell r="C494">
            <v>78676.44</v>
          </cell>
          <cell r="D494" t="str">
            <v>Media Source Inc</v>
          </cell>
          <cell r="E494" t="str">
            <v>Media: Advertising; Printing &amp; Publishing (18)</v>
          </cell>
          <cell r="F494">
            <v>516</v>
          </cell>
          <cell r="G494">
            <v>0</v>
          </cell>
          <cell r="H494">
            <v>0</v>
          </cell>
          <cell r="I494">
            <v>0</v>
          </cell>
          <cell r="J494">
            <v>0</v>
          </cell>
        </row>
        <row r="495">
          <cell r="A495">
            <v>491</v>
          </cell>
          <cell r="B495">
            <v>84069594</v>
          </cell>
          <cell r="C495">
            <v>24781505.300000001</v>
          </cell>
          <cell r="D495" t="str">
            <v>Melissa &amp; Doug LLC</v>
          </cell>
          <cell r="E495" t="str">
            <v>Consumer goods: Durable (8)</v>
          </cell>
          <cell r="F495">
            <v>517</v>
          </cell>
          <cell r="G495">
            <v>0</v>
          </cell>
          <cell r="H495">
            <v>0</v>
          </cell>
          <cell r="I495">
            <v>0</v>
          </cell>
          <cell r="J495">
            <v>0</v>
          </cell>
        </row>
        <row r="496">
          <cell r="A496">
            <v>492</v>
          </cell>
          <cell r="B496">
            <v>84069479</v>
          </cell>
          <cell r="C496">
            <v>18352067.350000001</v>
          </cell>
          <cell r="D496" t="str">
            <v>Metro Donut Acquisition Company LLC</v>
          </cell>
          <cell r="E496" t="str">
            <v>Hotel; Gaming &amp; Leisure (17)</v>
          </cell>
          <cell r="F496">
            <v>518</v>
          </cell>
          <cell r="G496">
            <v>0</v>
          </cell>
          <cell r="H496">
            <v>0</v>
          </cell>
          <cell r="I496">
            <v>0</v>
          </cell>
          <cell r="J496">
            <v>0</v>
          </cell>
        </row>
        <row r="497">
          <cell r="A497">
            <v>493</v>
          </cell>
          <cell r="B497">
            <v>84070001</v>
          </cell>
          <cell r="C497">
            <v>3496619.53</v>
          </cell>
          <cell r="D497" t="str">
            <v>Metro Donut Acquisition Company LLC</v>
          </cell>
          <cell r="E497" t="str">
            <v>Hotel; Gaming &amp; Leisure (17)</v>
          </cell>
          <cell r="F497">
            <v>519</v>
          </cell>
          <cell r="G497">
            <v>0</v>
          </cell>
          <cell r="H497">
            <v>0</v>
          </cell>
          <cell r="I497">
            <v>0</v>
          </cell>
          <cell r="J497">
            <v>0</v>
          </cell>
        </row>
        <row r="498">
          <cell r="A498">
            <v>494</v>
          </cell>
          <cell r="B498">
            <v>84069303</v>
          </cell>
          <cell r="C498">
            <v>19345835.469999999</v>
          </cell>
          <cell r="D498" t="str">
            <v>Midcontinent Communications</v>
          </cell>
          <cell r="E498" t="str">
            <v>Media: Broadcasting &amp; Subscription (19)</v>
          </cell>
          <cell r="F498">
            <v>520</v>
          </cell>
          <cell r="G498">
            <v>0</v>
          </cell>
          <cell r="H498">
            <v>0</v>
          </cell>
          <cell r="I498">
            <v>0</v>
          </cell>
          <cell r="J498">
            <v>0</v>
          </cell>
        </row>
        <row r="499">
          <cell r="A499">
            <v>495</v>
          </cell>
          <cell r="B499">
            <v>84070224</v>
          </cell>
          <cell r="C499">
            <v>9625000</v>
          </cell>
          <cell r="D499" t="str">
            <v>Miller Heiman Inc</v>
          </cell>
          <cell r="E499" t="str">
            <v>Services: Business (23)</v>
          </cell>
          <cell r="F499">
            <v>521</v>
          </cell>
          <cell r="G499">
            <v>0</v>
          </cell>
          <cell r="H499">
            <v>0</v>
          </cell>
          <cell r="I499">
            <v>0</v>
          </cell>
          <cell r="J499">
            <v>0</v>
          </cell>
        </row>
        <row r="500">
          <cell r="A500">
            <v>496</v>
          </cell>
          <cell r="B500">
            <v>84069599</v>
          </cell>
          <cell r="C500">
            <v>5317812.47</v>
          </cell>
          <cell r="D500" t="str">
            <v>Miller Heiman Inc</v>
          </cell>
          <cell r="E500" t="str">
            <v>Services: Business (23)</v>
          </cell>
          <cell r="F500">
            <v>522</v>
          </cell>
          <cell r="G500">
            <v>0</v>
          </cell>
          <cell r="H500">
            <v>0</v>
          </cell>
          <cell r="I500">
            <v>0</v>
          </cell>
          <cell r="J500">
            <v>0</v>
          </cell>
        </row>
        <row r="501">
          <cell r="A501">
            <v>497</v>
          </cell>
          <cell r="B501">
            <v>84069555</v>
          </cell>
          <cell r="C501">
            <v>24482525.170000002</v>
          </cell>
          <cell r="D501" t="str">
            <v>Miller Heiman Inc</v>
          </cell>
          <cell r="E501" t="str">
            <v>Services: Business (23)</v>
          </cell>
          <cell r="F501">
            <v>523</v>
          </cell>
          <cell r="G501">
            <v>0</v>
          </cell>
          <cell r="H501">
            <v>0</v>
          </cell>
          <cell r="I501">
            <v>0</v>
          </cell>
          <cell r="J501">
            <v>0</v>
          </cell>
        </row>
        <row r="502">
          <cell r="A502">
            <v>498</v>
          </cell>
          <cell r="B502">
            <v>84069833</v>
          </cell>
          <cell r="C502">
            <v>2392.0300000000002</v>
          </cell>
          <cell r="D502" t="str">
            <v>Miller Heiman Inc</v>
          </cell>
          <cell r="E502" t="str">
            <v>Services: Business (23)</v>
          </cell>
          <cell r="F502">
            <v>524</v>
          </cell>
          <cell r="G502">
            <v>0</v>
          </cell>
          <cell r="H502">
            <v>0</v>
          </cell>
          <cell r="I502">
            <v>0</v>
          </cell>
          <cell r="J502">
            <v>0</v>
          </cell>
        </row>
        <row r="503">
          <cell r="A503">
            <v>499</v>
          </cell>
          <cell r="B503">
            <v>84069554</v>
          </cell>
          <cell r="C503">
            <v>7224.95</v>
          </cell>
          <cell r="D503" t="str">
            <v>Miller Heiman Inc</v>
          </cell>
          <cell r="E503" t="str">
            <v>Services: Business (23)</v>
          </cell>
          <cell r="F503">
            <v>525</v>
          </cell>
          <cell r="G503">
            <v>0</v>
          </cell>
          <cell r="H503">
            <v>0</v>
          </cell>
          <cell r="I503">
            <v>0</v>
          </cell>
          <cell r="J503">
            <v>0</v>
          </cell>
        </row>
        <row r="504">
          <cell r="A504">
            <v>500</v>
          </cell>
          <cell r="B504">
            <v>84069834</v>
          </cell>
          <cell r="C504">
            <v>8105666.5700000003</v>
          </cell>
          <cell r="D504" t="str">
            <v>Miller Heiman Inc</v>
          </cell>
          <cell r="E504" t="str">
            <v>Services: Business (23)</v>
          </cell>
          <cell r="F504">
            <v>526</v>
          </cell>
          <cell r="G504">
            <v>0</v>
          </cell>
          <cell r="H504">
            <v>0</v>
          </cell>
          <cell r="I504">
            <v>0</v>
          </cell>
          <cell r="J504">
            <v>0</v>
          </cell>
        </row>
        <row r="505">
          <cell r="A505">
            <v>501</v>
          </cell>
          <cell r="B505">
            <v>84069306</v>
          </cell>
          <cell r="C505">
            <v>13847678.16</v>
          </cell>
          <cell r="D505" t="str">
            <v>Miller's Ale House Inc.</v>
          </cell>
          <cell r="E505" t="str">
            <v>Hotel; Gaming &amp; Leisure (17)</v>
          </cell>
          <cell r="F505">
            <v>527</v>
          </cell>
          <cell r="G505">
            <v>0</v>
          </cell>
          <cell r="H505">
            <v>0</v>
          </cell>
          <cell r="I505">
            <v>0</v>
          </cell>
          <cell r="J505">
            <v>0</v>
          </cell>
        </row>
        <row r="506">
          <cell r="A506">
            <v>502</v>
          </cell>
          <cell r="B506">
            <v>84069307</v>
          </cell>
          <cell r="C506">
            <v>76053.7</v>
          </cell>
          <cell r="D506" t="str">
            <v>Miller's Ale House Inc.</v>
          </cell>
          <cell r="E506" t="str">
            <v>Hotel; Gaming &amp; Leisure (17)</v>
          </cell>
          <cell r="F506">
            <v>528</v>
          </cell>
          <cell r="G506">
            <v>0</v>
          </cell>
          <cell r="H506">
            <v>0</v>
          </cell>
          <cell r="I506">
            <v>0</v>
          </cell>
          <cell r="J506">
            <v>0</v>
          </cell>
        </row>
        <row r="507">
          <cell r="A507">
            <v>503</v>
          </cell>
          <cell r="B507">
            <v>84070161</v>
          </cell>
          <cell r="C507">
            <v>6740146.7599999998</v>
          </cell>
          <cell r="D507" t="str">
            <v>Mission Broadcasting Inc.</v>
          </cell>
          <cell r="E507" t="str">
            <v>Media: Broadcasting &amp; Subscription (19)</v>
          </cell>
          <cell r="F507">
            <v>529</v>
          </cell>
          <cell r="G507">
            <v>0</v>
          </cell>
          <cell r="H507">
            <v>0</v>
          </cell>
          <cell r="I507">
            <v>0</v>
          </cell>
          <cell r="J507">
            <v>0</v>
          </cell>
        </row>
        <row r="508">
          <cell r="A508">
            <v>504</v>
          </cell>
          <cell r="B508">
            <v>84069924</v>
          </cell>
          <cell r="C508">
            <v>9784509.2400000002</v>
          </cell>
          <cell r="D508" t="str">
            <v>Mold-Rite Plastics, LLC.</v>
          </cell>
          <cell r="E508" t="str">
            <v>Containers; Packaging &amp; Glass (10)</v>
          </cell>
          <cell r="F508">
            <v>530</v>
          </cell>
          <cell r="G508">
            <v>0</v>
          </cell>
          <cell r="H508">
            <v>0</v>
          </cell>
          <cell r="I508">
            <v>0</v>
          </cell>
          <cell r="J508">
            <v>0</v>
          </cell>
        </row>
        <row r="509">
          <cell r="A509">
            <v>505</v>
          </cell>
          <cell r="B509">
            <v>84070268</v>
          </cell>
          <cell r="C509">
            <v>18301349.350000001</v>
          </cell>
          <cell r="D509" t="str">
            <v>Mold-Rite Plastics, LLC.</v>
          </cell>
          <cell r="E509" t="str">
            <v>Containers; Packaging &amp; Glass (10)</v>
          </cell>
          <cell r="F509">
            <v>531</v>
          </cell>
          <cell r="G509">
            <v>0</v>
          </cell>
          <cell r="H509">
            <v>0</v>
          </cell>
          <cell r="I509">
            <v>0</v>
          </cell>
          <cell r="J509">
            <v>0</v>
          </cell>
        </row>
        <row r="510">
          <cell r="A510">
            <v>506</v>
          </cell>
          <cell r="B510">
            <v>84069312</v>
          </cell>
          <cell r="C510">
            <v>9182183.1699999999</v>
          </cell>
          <cell r="D510" t="str">
            <v>Momentum Textiles LLC</v>
          </cell>
          <cell r="E510" t="str">
            <v>Construction &amp; Building (7)</v>
          </cell>
          <cell r="F510">
            <v>532</v>
          </cell>
          <cell r="G510">
            <v>0</v>
          </cell>
          <cell r="H510">
            <v>0</v>
          </cell>
          <cell r="I510">
            <v>0</v>
          </cell>
          <cell r="J510">
            <v>0</v>
          </cell>
        </row>
        <row r="511">
          <cell r="A511">
            <v>507</v>
          </cell>
          <cell r="B511">
            <v>84069313</v>
          </cell>
          <cell r="C511">
            <v>127530.32</v>
          </cell>
          <cell r="D511" t="str">
            <v>Momentum Textiles LLC</v>
          </cell>
          <cell r="E511" t="str">
            <v>Construction &amp; Building (7)</v>
          </cell>
          <cell r="F511">
            <v>533</v>
          </cell>
          <cell r="G511">
            <v>0</v>
          </cell>
          <cell r="H511">
            <v>0</v>
          </cell>
          <cell r="I511">
            <v>0</v>
          </cell>
          <cell r="J511">
            <v>0</v>
          </cell>
        </row>
        <row r="512">
          <cell r="A512">
            <v>508</v>
          </cell>
          <cell r="B512">
            <v>84069315</v>
          </cell>
          <cell r="C512">
            <v>11729703.970000001</v>
          </cell>
          <cell r="D512" t="str">
            <v>Momentum Textiles LLC</v>
          </cell>
          <cell r="E512" t="str">
            <v>Construction &amp; Building (7)</v>
          </cell>
          <cell r="F512">
            <v>534</v>
          </cell>
          <cell r="G512">
            <v>0</v>
          </cell>
          <cell r="H512">
            <v>0</v>
          </cell>
          <cell r="I512">
            <v>0</v>
          </cell>
          <cell r="J512">
            <v>0</v>
          </cell>
        </row>
        <row r="513">
          <cell r="A513">
            <v>509</v>
          </cell>
          <cell r="B513">
            <v>84069316</v>
          </cell>
          <cell r="C513">
            <v>162912.54999999999</v>
          </cell>
          <cell r="D513" t="str">
            <v>Momentum Textiles LLC</v>
          </cell>
          <cell r="E513" t="str">
            <v>Construction &amp; Building (7)</v>
          </cell>
          <cell r="F513">
            <v>535</v>
          </cell>
          <cell r="G513">
            <v>0</v>
          </cell>
          <cell r="H513">
            <v>0</v>
          </cell>
          <cell r="I513">
            <v>0</v>
          </cell>
          <cell r="J513">
            <v>0</v>
          </cell>
        </row>
        <row r="514">
          <cell r="A514">
            <v>510</v>
          </cell>
          <cell r="B514">
            <v>84069314</v>
          </cell>
          <cell r="C514">
            <v>127530.32</v>
          </cell>
          <cell r="D514" t="str">
            <v>Momentum Textiles LLC</v>
          </cell>
          <cell r="E514" t="str">
            <v>Construction &amp; Building (7)</v>
          </cell>
          <cell r="F514">
            <v>536</v>
          </cell>
          <cell r="G514">
            <v>0</v>
          </cell>
          <cell r="H514">
            <v>0</v>
          </cell>
          <cell r="I514">
            <v>0</v>
          </cell>
          <cell r="J514">
            <v>0</v>
          </cell>
        </row>
        <row r="515">
          <cell r="A515">
            <v>511</v>
          </cell>
          <cell r="B515">
            <v>84069317</v>
          </cell>
          <cell r="C515">
            <v>162912.56</v>
          </cell>
          <cell r="D515" t="str">
            <v>Momentum Textiles LLC</v>
          </cell>
          <cell r="E515" t="str">
            <v>Construction &amp; Building (7)</v>
          </cell>
          <cell r="F515">
            <v>537</v>
          </cell>
          <cell r="G515">
            <v>0</v>
          </cell>
          <cell r="H515">
            <v>0</v>
          </cell>
          <cell r="I515">
            <v>0</v>
          </cell>
          <cell r="J515">
            <v>0</v>
          </cell>
        </row>
        <row r="516">
          <cell r="A516">
            <v>512</v>
          </cell>
          <cell r="B516">
            <v>84070106</v>
          </cell>
          <cell r="C516">
            <v>9031690.5700000003</v>
          </cell>
          <cell r="D516" t="str">
            <v>MPG Holdco I Inc</v>
          </cell>
          <cell r="E516" t="str">
            <v>Automotive (2)</v>
          </cell>
          <cell r="F516">
            <v>538</v>
          </cell>
          <cell r="G516">
            <v>0</v>
          </cell>
          <cell r="H516">
            <v>0</v>
          </cell>
          <cell r="I516">
            <v>0</v>
          </cell>
          <cell r="J516">
            <v>0</v>
          </cell>
        </row>
        <row r="517">
          <cell r="A517">
            <v>513</v>
          </cell>
          <cell r="B517">
            <v>84070104</v>
          </cell>
          <cell r="C517">
            <v>10193127.550000001</v>
          </cell>
          <cell r="D517" t="str">
            <v>MPG Holdco I Inc</v>
          </cell>
          <cell r="E517" t="str">
            <v>Automotive (2)</v>
          </cell>
          <cell r="F517">
            <v>539</v>
          </cell>
          <cell r="G517">
            <v>0</v>
          </cell>
          <cell r="H517">
            <v>0</v>
          </cell>
          <cell r="I517">
            <v>0</v>
          </cell>
          <cell r="J517">
            <v>0</v>
          </cell>
        </row>
        <row r="518">
          <cell r="A518">
            <v>514</v>
          </cell>
          <cell r="B518">
            <v>84070105</v>
          </cell>
          <cell r="C518">
            <v>4348773.08</v>
          </cell>
          <cell r="D518" t="str">
            <v>MPG Holdco I Inc</v>
          </cell>
          <cell r="E518" t="str">
            <v>Automotive (2)</v>
          </cell>
          <cell r="F518">
            <v>540</v>
          </cell>
          <cell r="G518">
            <v>0</v>
          </cell>
          <cell r="H518">
            <v>0</v>
          </cell>
          <cell r="I518">
            <v>0</v>
          </cell>
          <cell r="J518">
            <v>0</v>
          </cell>
        </row>
        <row r="519">
          <cell r="A519">
            <v>515</v>
          </cell>
          <cell r="B519">
            <v>84069819</v>
          </cell>
          <cell r="C519">
            <v>834745.45</v>
          </cell>
          <cell r="D519" t="str">
            <v>MSHC Inc (Service Logic)</v>
          </cell>
          <cell r="E519" t="str">
            <v>Services: Business (23)</v>
          </cell>
          <cell r="F519">
            <v>541</v>
          </cell>
          <cell r="G519">
            <v>0</v>
          </cell>
          <cell r="H519">
            <v>0</v>
          </cell>
          <cell r="I519">
            <v>0</v>
          </cell>
          <cell r="J519">
            <v>0</v>
          </cell>
        </row>
        <row r="520">
          <cell r="A520">
            <v>516</v>
          </cell>
          <cell r="B520">
            <v>84069575</v>
          </cell>
          <cell r="C520">
            <v>4146117.86</v>
          </cell>
          <cell r="D520" t="str">
            <v>MSHC Inc (Service Logic)</v>
          </cell>
          <cell r="E520" t="str">
            <v>Services: Business (23)</v>
          </cell>
          <cell r="F520">
            <v>542</v>
          </cell>
          <cell r="G520">
            <v>0</v>
          </cell>
          <cell r="H520">
            <v>0</v>
          </cell>
          <cell r="I520">
            <v>0</v>
          </cell>
          <cell r="J520">
            <v>0</v>
          </cell>
        </row>
        <row r="521">
          <cell r="A521">
            <v>517</v>
          </cell>
          <cell r="B521">
            <v>84069321</v>
          </cell>
          <cell r="C521">
            <v>181484.25</v>
          </cell>
          <cell r="D521" t="str">
            <v>MSHC Inc (Service Logic)</v>
          </cell>
          <cell r="E521" t="str">
            <v>Services: Business (23)</v>
          </cell>
          <cell r="F521">
            <v>543</v>
          </cell>
          <cell r="G521">
            <v>0</v>
          </cell>
          <cell r="H521">
            <v>0</v>
          </cell>
          <cell r="I521">
            <v>0</v>
          </cell>
          <cell r="J521">
            <v>0</v>
          </cell>
        </row>
        <row r="522">
          <cell r="A522">
            <v>518</v>
          </cell>
          <cell r="B522">
            <v>84069322</v>
          </cell>
          <cell r="C522">
            <v>11671985.42</v>
          </cell>
          <cell r="D522" t="str">
            <v>MSHC Inc (Service Logic)</v>
          </cell>
          <cell r="E522" t="str">
            <v>Services: Business (23)</v>
          </cell>
          <cell r="F522">
            <v>544</v>
          </cell>
          <cell r="G522">
            <v>0</v>
          </cell>
          <cell r="H522">
            <v>0</v>
          </cell>
          <cell r="I522">
            <v>0</v>
          </cell>
          <cell r="J522">
            <v>0</v>
          </cell>
        </row>
        <row r="523">
          <cell r="A523">
            <v>519</v>
          </cell>
          <cell r="B523">
            <v>84069821</v>
          </cell>
          <cell r="C523">
            <v>95685.23</v>
          </cell>
          <cell r="D523" t="str">
            <v>MSHC Inc (Service Logic)</v>
          </cell>
          <cell r="E523" t="str">
            <v>Services: Business (23)</v>
          </cell>
          <cell r="F523">
            <v>545</v>
          </cell>
          <cell r="G523">
            <v>0</v>
          </cell>
          <cell r="H523">
            <v>0</v>
          </cell>
          <cell r="I523">
            <v>0</v>
          </cell>
          <cell r="J523">
            <v>0</v>
          </cell>
        </row>
        <row r="524">
          <cell r="A524">
            <v>520</v>
          </cell>
          <cell r="B524">
            <v>84069822</v>
          </cell>
          <cell r="C524">
            <v>6153903.3499999996</v>
          </cell>
          <cell r="D524" t="str">
            <v>MSHC Inc (Service Logic)</v>
          </cell>
          <cell r="E524" t="str">
            <v>Services: Business (23)</v>
          </cell>
          <cell r="F524">
            <v>546</v>
          </cell>
          <cell r="G524">
            <v>0</v>
          </cell>
          <cell r="H524">
            <v>0</v>
          </cell>
          <cell r="I524">
            <v>0</v>
          </cell>
          <cell r="J524">
            <v>0</v>
          </cell>
        </row>
        <row r="525">
          <cell r="A525">
            <v>521</v>
          </cell>
          <cell r="B525">
            <v>84069820</v>
          </cell>
          <cell r="C525">
            <v>87926</v>
          </cell>
          <cell r="D525" t="str">
            <v>MSHC Inc (Service Logic)</v>
          </cell>
          <cell r="E525" t="str">
            <v>Services: Business (23)</v>
          </cell>
          <cell r="F525">
            <v>547</v>
          </cell>
          <cell r="G525">
            <v>0</v>
          </cell>
          <cell r="H525">
            <v>0</v>
          </cell>
          <cell r="I525">
            <v>0</v>
          </cell>
          <cell r="J525">
            <v>0</v>
          </cell>
        </row>
        <row r="526">
          <cell r="A526">
            <v>522</v>
          </cell>
          <cell r="B526">
            <v>84069320</v>
          </cell>
          <cell r="C526">
            <v>166767.48000000001</v>
          </cell>
          <cell r="D526" t="str">
            <v>MSHC Inc (Service Logic)</v>
          </cell>
          <cell r="E526" t="str">
            <v>Services: Business (23)</v>
          </cell>
          <cell r="F526">
            <v>548</v>
          </cell>
          <cell r="G526">
            <v>0</v>
          </cell>
          <cell r="H526">
            <v>0</v>
          </cell>
          <cell r="I526">
            <v>0</v>
          </cell>
          <cell r="J526">
            <v>0</v>
          </cell>
        </row>
        <row r="527">
          <cell r="A527">
            <v>523</v>
          </cell>
          <cell r="B527">
            <v>84069323</v>
          </cell>
          <cell r="C527">
            <v>4650000</v>
          </cell>
          <cell r="D527" t="str">
            <v>Mueller Water Products Inc</v>
          </cell>
          <cell r="E527" t="str">
            <v>Capital Equipment (5)</v>
          </cell>
          <cell r="F527">
            <v>549</v>
          </cell>
          <cell r="G527">
            <v>0</v>
          </cell>
          <cell r="H527">
            <v>0</v>
          </cell>
          <cell r="I527">
            <v>0</v>
          </cell>
          <cell r="J527">
            <v>0</v>
          </cell>
        </row>
        <row r="528">
          <cell r="A528">
            <v>524</v>
          </cell>
          <cell r="B528">
            <v>84069324</v>
          </cell>
          <cell r="C528">
            <v>300000</v>
          </cell>
          <cell r="D528" t="str">
            <v>Mueller Water Products Inc</v>
          </cell>
          <cell r="E528" t="str">
            <v>Capital Equipment (5)</v>
          </cell>
          <cell r="F528">
            <v>550</v>
          </cell>
          <cell r="G528">
            <v>0</v>
          </cell>
          <cell r="H528">
            <v>0</v>
          </cell>
          <cell r="I528">
            <v>0</v>
          </cell>
          <cell r="J528">
            <v>0</v>
          </cell>
        </row>
        <row r="529">
          <cell r="A529">
            <v>525</v>
          </cell>
          <cell r="B529">
            <v>84069465</v>
          </cell>
          <cell r="C529">
            <v>22196571.43</v>
          </cell>
          <cell r="D529" t="str">
            <v>MULTICULTURAL RADIO BROADCASTING INC</v>
          </cell>
          <cell r="E529" t="str">
            <v>Media: Broadcasting &amp; Subscription (19)</v>
          </cell>
          <cell r="F529">
            <v>551</v>
          </cell>
          <cell r="G529">
            <v>0</v>
          </cell>
          <cell r="H529">
            <v>0</v>
          </cell>
          <cell r="I529">
            <v>0</v>
          </cell>
          <cell r="J529">
            <v>0</v>
          </cell>
        </row>
        <row r="530">
          <cell r="A530">
            <v>526</v>
          </cell>
          <cell r="B530">
            <v>84069859</v>
          </cell>
          <cell r="C530">
            <v>1433157.15</v>
          </cell>
          <cell r="D530" t="str">
            <v>MWI Holdings Inc</v>
          </cell>
          <cell r="E530" t="str">
            <v>Capital Equipment (5)</v>
          </cell>
          <cell r="F530">
            <v>552</v>
          </cell>
          <cell r="G530">
            <v>0</v>
          </cell>
          <cell r="H530">
            <v>0</v>
          </cell>
          <cell r="I530">
            <v>0</v>
          </cell>
          <cell r="J530">
            <v>0</v>
          </cell>
        </row>
        <row r="531">
          <cell r="A531">
            <v>527</v>
          </cell>
          <cell r="B531">
            <v>84069858</v>
          </cell>
          <cell r="C531">
            <v>12693816.59</v>
          </cell>
          <cell r="D531" t="str">
            <v>MWI Holdings Inc</v>
          </cell>
          <cell r="E531" t="str">
            <v>Capital Equipment (5)</v>
          </cell>
          <cell r="F531">
            <v>553</v>
          </cell>
          <cell r="G531">
            <v>0</v>
          </cell>
          <cell r="H531">
            <v>0</v>
          </cell>
          <cell r="I531">
            <v>0</v>
          </cell>
          <cell r="J531">
            <v>0</v>
          </cell>
        </row>
        <row r="532">
          <cell r="A532">
            <v>528</v>
          </cell>
          <cell r="B532">
            <v>84069600</v>
          </cell>
          <cell r="C532">
            <v>8687700</v>
          </cell>
          <cell r="D532" t="str">
            <v>MYI Acquiror Limited</v>
          </cell>
          <cell r="E532" t="str">
            <v>Banking; Finance; Insurance &amp; Real Estate (3)</v>
          </cell>
          <cell r="F532">
            <v>554</v>
          </cell>
          <cell r="G532">
            <v>0</v>
          </cell>
          <cell r="H532">
            <v>0</v>
          </cell>
          <cell r="I532">
            <v>0</v>
          </cell>
          <cell r="J532">
            <v>0</v>
          </cell>
        </row>
        <row r="533">
          <cell r="A533">
            <v>529</v>
          </cell>
          <cell r="B533">
            <v>84069327</v>
          </cell>
          <cell r="C533">
            <v>7000000</v>
          </cell>
          <cell r="D533" t="str">
            <v>National CineMedia LLC</v>
          </cell>
          <cell r="E533" t="str">
            <v>Media: Advertising; Printing &amp; Publishing (18)</v>
          </cell>
          <cell r="F533">
            <v>555</v>
          </cell>
          <cell r="G533">
            <v>0</v>
          </cell>
          <cell r="H533">
            <v>0</v>
          </cell>
          <cell r="I533">
            <v>0</v>
          </cell>
          <cell r="J533">
            <v>0</v>
          </cell>
        </row>
        <row r="534">
          <cell r="A534">
            <v>530</v>
          </cell>
          <cell r="B534">
            <v>84070307</v>
          </cell>
          <cell r="C534">
            <v>20947500</v>
          </cell>
          <cell r="D534" t="str">
            <v>National Industrial Coatings Inc</v>
          </cell>
          <cell r="E534" t="str">
            <v>Chemicals; Plastics &amp; Rubber (6)</v>
          </cell>
          <cell r="F534">
            <v>556</v>
          </cell>
          <cell r="G534">
            <v>0</v>
          </cell>
          <cell r="H534">
            <v>0</v>
          </cell>
          <cell r="I534">
            <v>0</v>
          </cell>
          <cell r="J534">
            <v>0</v>
          </cell>
        </row>
        <row r="535">
          <cell r="A535">
            <v>531</v>
          </cell>
          <cell r="B535">
            <v>84069329</v>
          </cell>
          <cell r="C535">
            <v>1559957.63</v>
          </cell>
          <cell r="D535" t="str">
            <v>Navex Global Inc</v>
          </cell>
          <cell r="E535" t="str">
            <v>High Tech Industries (16)</v>
          </cell>
          <cell r="F535">
            <v>557</v>
          </cell>
          <cell r="G535">
            <v>0</v>
          </cell>
          <cell r="H535">
            <v>0</v>
          </cell>
          <cell r="I535">
            <v>0</v>
          </cell>
          <cell r="J535">
            <v>0</v>
          </cell>
        </row>
        <row r="536">
          <cell r="A536">
            <v>532</v>
          </cell>
          <cell r="B536">
            <v>84069328</v>
          </cell>
          <cell r="C536">
            <v>8340042.3799999999</v>
          </cell>
          <cell r="D536" t="str">
            <v>Navex Global Inc</v>
          </cell>
          <cell r="E536" t="str">
            <v>High Tech Industries (16)</v>
          </cell>
          <cell r="F536">
            <v>558</v>
          </cell>
          <cell r="G536">
            <v>0</v>
          </cell>
          <cell r="H536">
            <v>0</v>
          </cell>
          <cell r="I536">
            <v>0</v>
          </cell>
          <cell r="J536">
            <v>0</v>
          </cell>
        </row>
        <row r="537">
          <cell r="A537">
            <v>533</v>
          </cell>
          <cell r="B537">
            <v>84070052</v>
          </cell>
          <cell r="C537">
            <v>8280000</v>
          </cell>
          <cell r="D537" t="str">
            <v>NBSC Group Holdings Inc</v>
          </cell>
          <cell r="E537" t="str">
            <v>Services: Business (23)</v>
          </cell>
          <cell r="F537">
            <v>559</v>
          </cell>
          <cell r="G537">
            <v>0</v>
          </cell>
          <cell r="H537">
            <v>0</v>
          </cell>
          <cell r="I537">
            <v>0</v>
          </cell>
          <cell r="J537">
            <v>0</v>
          </cell>
        </row>
        <row r="538">
          <cell r="A538">
            <v>534</v>
          </cell>
          <cell r="B538">
            <v>84069332</v>
          </cell>
          <cell r="C538">
            <v>7990604.2999999998</v>
          </cell>
          <cell r="D538" t="str">
            <v>NBTY Inc</v>
          </cell>
          <cell r="E538" t="str">
            <v>Healthcare &amp; Pharmaceuticals (15)</v>
          </cell>
          <cell r="F538">
            <v>560</v>
          </cell>
          <cell r="G538">
            <v>0</v>
          </cell>
          <cell r="H538">
            <v>0</v>
          </cell>
          <cell r="I538">
            <v>0</v>
          </cell>
          <cell r="J538">
            <v>0</v>
          </cell>
        </row>
        <row r="539">
          <cell r="A539">
            <v>535</v>
          </cell>
          <cell r="B539">
            <v>84069333</v>
          </cell>
          <cell r="C539">
            <v>648609.68999999994</v>
          </cell>
          <cell r="D539" t="str">
            <v>NBTY Inc</v>
          </cell>
          <cell r="E539" t="str">
            <v>Healthcare &amp; Pharmaceuticals (15)</v>
          </cell>
          <cell r="F539">
            <v>561</v>
          </cell>
          <cell r="G539">
            <v>0</v>
          </cell>
          <cell r="H539">
            <v>0</v>
          </cell>
          <cell r="I539">
            <v>0</v>
          </cell>
          <cell r="J539">
            <v>0</v>
          </cell>
        </row>
        <row r="540">
          <cell r="A540">
            <v>536</v>
          </cell>
          <cell r="B540">
            <v>84069334</v>
          </cell>
          <cell r="C540">
            <v>972914.53</v>
          </cell>
          <cell r="D540" t="str">
            <v>NBTY Inc</v>
          </cell>
          <cell r="E540" t="str">
            <v>Healthcare &amp; Pharmaceuticals (15)</v>
          </cell>
          <cell r="F540">
            <v>562</v>
          </cell>
          <cell r="G540">
            <v>0</v>
          </cell>
          <cell r="H540">
            <v>0</v>
          </cell>
          <cell r="I540">
            <v>0</v>
          </cell>
          <cell r="J540">
            <v>0</v>
          </cell>
        </row>
        <row r="541">
          <cell r="A541">
            <v>537</v>
          </cell>
          <cell r="B541">
            <v>84069577</v>
          </cell>
          <cell r="C541">
            <v>1542449.69</v>
          </cell>
          <cell r="D541" t="str">
            <v>Nellson Nutraceutical LLC</v>
          </cell>
          <cell r="E541" t="str">
            <v>Beverage; Food &amp; Tobacco (4)</v>
          </cell>
          <cell r="F541">
            <v>563</v>
          </cell>
          <cell r="G541">
            <v>0</v>
          </cell>
          <cell r="H541">
            <v>0</v>
          </cell>
          <cell r="I541">
            <v>0</v>
          </cell>
          <cell r="J541">
            <v>0</v>
          </cell>
        </row>
        <row r="542">
          <cell r="A542">
            <v>538</v>
          </cell>
          <cell r="B542">
            <v>84070007</v>
          </cell>
          <cell r="C542">
            <v>6106924.4900000002</v>
          </cell>
          <cell r="D542" t="str">
            <v>Nellson Nutraceutical LLC</v>
          </cell>
          <cell r="E542" t="str">
            <v>Beverage; Food &amp; Tobacco (4)</v>
          </cell>
          <cell r="F542">
            <v>564</v>
          </cell>
          <cell r="G542">
            <v>0</v>
          </cell>
          <cell r="H542">
            <v>0</v>
          </cell>
          <cell r="I542">
            <v>0</v>
          </cell>
          <cell r="J542">
            <v>0</v>
          </cell>
        </row>
        <row r="543">
          <cell r="A543">
            <v>539</v>
          </cell>
          <cell r="B543">
            <v>84069454</v>
          </cell>
          <cell r="C543">
            <v>5755653.9199999999</v>
          </cell>
          <cell r="D543" t="str">
            <v>Nelson Intermediate Holdings Corp</v>
          </cell>
          <cell r="E543" t="str">
            <v>Automotive (2)</v>
          </cell>
          <cell r="F543">
            <v>565</v>
          </cell>
          <cell r="G543">
            <v>0</v>
          </cell>
          <cell r="H543">
            <v>0</v>
          </cell>
          <cell r="I543">
            <v>0</v>
          </cell>
          <cell r="J543">
            <v>0</v>
          </cell>
        </row>
        <row r="544">
          <cell r="A544">
            <v>540</v>
          </cell>
          <cell r="B544">
            <v>84069451</v>
          </cell>
          <cell r="C544">
            <v>5423150.0099999998</v>
          </cell>
          <cell r="D544" t="str">
            <v>Nelson Intermediate Holdings Corp</v>
          </cell>
          <cell r="E544" t="str">
            <v>Automotive (2)</v>
          </cell>
          <cell r="F544">
            <v>566</v>
          </cell>
          <cell r="G544">
            <v>0</v>
          </cell>
          <cell r="H544">
            <v>0</v>
          </cell>
          <cell r="I544">
            <v>0</v>
          </cell>
          <cell r="J544">
            <v>0</v>
          </cell>
        </row>
        <row r="545">
          <cell r="A545">
            <v>541</v>
          </cell>
          <cell r="B545">
            <v>84069452</v>
          </cell>
          <cell r="C545">
            <v>9695368.7799999993</v>
          </cell>
          <cell r="D545" t="str">
            <v>Nelson Intermediate Holdings Corp</v>
          </cell>
          <cell r="E545" t="str">
            <v>Automotive (2)</v>
          </cell>
          <cell r="F545">
            <v>567</v>
          </cell>
          <cell r="G545">
            <v>0</v>
          </cell>
          <cell r="H545">
            <v>0</v>
          </cell>
          <cell r="I545">
            <v>0</v>
          </cell>
          <cell r="J545">
            <v>0</v>
          </cell>
        </row>
        <row r="546">
          <cell r="A546">
            <v>542</v>
          </cell>
          <cell r="B546">
            <v>84069337</v>
          </cell>
          <cell r="C546">
            <v>15287678.439999999</v>
          </cell>
          <cell r="D546" t="str">
            <v>Neptune-Benson LLc</v>
          </cell>
          <cell r="E546" t="str">
            <v>Capital Equipment (5)</v>
          </cell>
          <cell r="F546">
            <v>568</v>
          </cell>
          <cell r="G546">
            <v>0</v>
          </cell>
          <cell r="H546">
            <v>0</v>
          </cell>
          <cell r="I546">
            <v>0</v>
          </cell>
          <cell r="J546">
            <v>0</v>
          </cell>
        </row>
        <row r="547">
          <cell r="A547">
            <v>543</v>
          </cell>
          <cell r="B547">
            <v>84069338</v>
          </cell>
          <cell r="C547">
            <v>13686462.16</v>
          </cell>
          <cell r="D547" t="str">
            <v>Neptune-Benson LLc</v>
          </cell>
          <cell r="E547" t="str">
            <v>Capital Equipment (5)</v>
          </cell>
          <cell r="F547">
            <v>569</v>
          </cell>
          <cell r="G547">
            <v>0</v>
          </cell>
          <cell r="H547">
            <v>0</v>
          </cell>
          <cell r="I547">
            <v>0</v>
          </cell>
          <cell r="J547">
            <v>0</v>
          </cell>
        </row>
        <row r="548">
          <cell r="A548">
            <v>544</v>
          </cell>
          <cell r="B548">
            <v>84069339</v>
          </cell>
          <cell r="C548">
            <v>11199505.779999999</v>
          </cell>
          <cell r="D548" t="str">
            <v>New Mountain Learning LLC</v>
          </cell>
          <cell r="E548" t="str">
            <v>Media: Advertising; Printing &amp; Publishing (18)</v>
          </cell>
          <cell r="F548">
            <v>570</v>
          </cell>
          <cell r="G548">
            <v>0</v>
          </cell>
          <cell r="H548">
            <v>0</v>
          </cell>
          <cell r="I548">
            <v>0</v>
          </cell>
          <cell r="J548">
            <v>0</v>
          </cell>
        </row>
        <row r="549">
          <cell r="A549">
            <v>545</v>
          </cell>
          <cell r="B549">
            <v>84069345</v>
          </cell>
          <cell r="C549">
            <v>7643432.6100000003</v>
          </cell>
          <cell r="D549" t="str">
            <v>Nexstar Broadcasting Inc.</v>
          </cell>
          <cell r="E549" t="str">
            <v>Media: Broadcasting &amp; Subscription (19)</v>
          </cell>
          <cell r="F549">
            <v>571</v>
          </cell>
          <cell r="G549">
            <v>0</v>
          </cell>
          <cell r="H549">
            <v>0</v>
          </cell>
          <cell r="I549">
            <v>0</v>
          </cell>
          <cell r="J549">
            <v>0</v>
          </cell>
        </row>
        <row r="550">
          <cell r="A550">
            <v>546</v>
          </cell>
          <cell r="B550">
            <v>84070055</v>
          </cell>
          <cell r="C550">
            <v>6834.92</v>
          </cell>
          <cell r="D550" t="str">
            <v>NHR Holdings LLC</v>
          </cell>
          <cell r="E550" t="str">
            <v>High Tech Industries (16)</v>
          </cell>
          <cell r="F550">
            <v>572</v>
          </cell>
          <cell r="G550">
            <v>0</v>
          </cell>
          <cell r="H550">
            <v>0</v>
          </cell>
          <cell r="I550">
            <v>0</v>
          </cell>
          <cell r="J550">
            <v>0</v>
          </cell>
        </row>
        <row r="551">
          <cell r="A551">
            <v>547</v>
          </cell>
          <cell r="B551">
            <v>84070056</v>
          </cell>
          <cell r="C551">
            <v>1813333.35</v>
          </cell>
          <cell r="D551" t="str">
            <v>NHR Holdings LLC</v>
          </cell>
          <cell r="E551" t="str">
            <v>High Tech Industries (16)</v>
          </cell>
          <cell r="F551">
            <v>573</v>
          </cell>
          <cell r="G551">
            <v>0</v>
          </cell>
          <cell r="H551">
            <v>0</v>
          </cell>
          <cell r="I551">
            <v>0</v>
          </cell>
          <cell r="J551">
            <v>0</v>
          </cell>
        </row>
        <row r="552">
          <cell r="A552">
            <v>548</v>
          </cell>
          <cell r="B552">
            <v>84069603</v>
          </cell>
          <cell r="C552">
            <v>10374000</v>
          </cell>
          <cell r="D552" t="str">
            <v>NHR Holdings LLC</v>
          </cell>
          <cell r="E552" t="str">
            <v>High Tech Industries (16)</v>
          </cell>
          <cell r="F552">
            <v>574</v>
          </cell>
          <cell r="G552">
            <v>0</v>
          </cell>
          <cell r="H552">
            <v>0</v>
          </cell>
          <cell r="I552">
            <v>0</v>
          </cell>
          <cell r="J552">
            <v>0</v>
          </cell>
        </row>
        <row r="553">
          <cell r="A553">
            <v>549</v>
          </cell>
          <cell r="B553">
            <v>84069602</v>
          </cell>
          <cell r="C553">
            <v>307.64999999999998</v>
          </cell>
          <cell r="D553" t="str">
            <v>NHR Holdings LLC</v>
          </cell>
          <cell r="E553" t="str">
            <v>High Tech Industries (16)</v>
          </cell>
          <cell r="F553">
            <v>575</v>
          </cell>
          <cell r="G553">
            <v>0</v>
          </cell>
          <cell r="H553">
            <v>0</v>
          </cell>
          <cell r="I553">
            <v>0</v>
          </cell>
          <cell r="J553">
            <v>0</v>
          </cell>
        </row>
        <row r="554">
          <cell r="A554">
            <v>550</v>
          </cell>
          <cell r="B554">
            <v>84070053</v>
          </cell>
          <cell r="C554">
            <v>12364.22</v>
          </cell>
          <cell r="D554" t="str">
            <v>NHR Holdings LLC</v>
          </cell>
          <cell r="E554" t="str">
            <v>High Tech Industries (16)</v>
          </cell>
          <cell r="F554">
            <v>576</v>
          </cell>
          <cell r="G554">
            <v>0</v>
          </cell>
          <cell r="H554">
            <v>0</v>
          </cell>
          <cell r="I554">
            <v>0</v>
          </cell>
          <cell r="J554">
            <v>0</v>
          </cell>
        </row>
        <row r="555">
          <cell r="A555">
            <v>551</v>
          </cell>
          <cell r="B555">
            <v>84070054</v>
          </cell>
          <cell r="C555">
            <v>10503999.99</v>
          </cell>
          <cell r="D555" t="str">
            <v>NHR Holdings LLC</v>
          </cell>
          <cell r="E555" t="str">
            <v>High Tech Industries (16)</v>
          </cell>
          <cell r="F555">
            <v>577</v>
          </cell>
          <cell r="G555">
            <v>0</v>
          </cell>
          <cell r="H555">
            <v>0</v>
          </cell>
          <cell r="I555">
            <v>0</v>
          </cell>
          <cell r="J555">
            <v>0</v>
          </cell>
        </row>
        <row r="556">
          <cell r="A556">
            <v>552</v>
          </cell>
          <cell r="B556">
            <v>84069604</v>
          </cell>
          <cell r="C556">
            <v>8202531.2400000002</v>
          </cell>
          <cell r="D556" t="str">
            <v>Nielsen and Bainbridge LLC</v>
          </cell>
          <cell r="E556" t="str">
            <v>Retail (22)</v>
          </cell>
          <cell r="F556">
            <v>578</v>
          </cell>
          <cell r="G556">
            <v>0</v>
          </cell>
          <cell r="H556">
            <v>0</v>
          </cell>
          <cell r="I556">
            <v>0</v>
          </cell>
          <cell r="J556">
            <v>0</v>
          </cell>
        </row>
        <row r="557">
          <cell r="A557">
            <v>553</v>
          </cell>
          <cell r="B557">
            <v>84069606</v>
          </cell>
          <cell r="C557">
            <v>20834429.370000001</v>
          </cell>
          <cell r="D557" t="str">
            <v>Nielsen and Bainbridge LLC</v>
          </cell>
          <cell r="E557" t="str">
            <v>Retail (22)</v>
          </cell>
          <cell r="F557">
            <v>579</v>
          </cell>
          <cell r="G557">
            <v>0</v>
          </cell>
          <cell r="H557">
            <v>0</v>
          </cell>
          <cell r="I557">
            <v>0</v>
          </cell>
          <cell r="J557">
            <v>0</v>
          </cell>
        </row>
        <row r="558">
          <cell r="A558">
            <v>554</v>
          </cell>
          <cell r="B558">
            <v>84069605</v>
          </cell>
          <cell r="C558">
            <v>1672532.81</v>
          </cell>
          <cell r="D558" t="str">
            <v>Nielsen and Bainbridge LLC</v>
          </cell>
          <cell r="E558" t="str">
            <v>Retail (22)</v>
          </cell>
          <cell r="F558">
            <v>580</v>
          </cell>
          <cell r="G558">
            <v>0</v>
          </cell>
          <cell r="H558">
            <v>0</v>
          </cell>
          <cell r="I558">
            <v>0</v>
          </cell>
          <cell r="J558">
            <v>0</v>
          </cell>
        </row>
        <row r="559">
          <cell r="A559">
            <v>555</v>
          </cell>
          <cell r="B559">
            <v>84069607</v>
          </cell>
          <cell r="C559">
            <v>4248233.34</v>
          </cell>
          <cell r="D559" t="str">
            <v>Nielsen and Bainbridge LLC</v>
          </cell>
          <cell r="E559" t="str">
            <v>Retail (22)</v>
          </cell>
          <cell r="F559">
            <v>24</v>
          </cell>
          <cell r="G559" t="str">
            <v>Retail (22)</v>
          </cell>
          <cell r="H559">
            <v>45334749.219999999</v>
          </cell>
          <cell r="I559">
            <v>0</v>
          </cell>
          <cell r="J559">
            <v>0</v>
          </cell>
        </row>
        <row r="560">
          <cell r="A560">
            <v>556</v>
          </cell>
          <cell r="B560">
            <v>84069828</v>
          </cell>
          <cell r="C560">
            <v>7920000</v>
          </cell>
          <cell r="D560" t="str">
            <v>Nomacorc LLC</v>
          </cell>
          <cell r="E560" t="str">
            <v>Chemicals; Plastics &amp; Rubber (6)</v>
          </cell>
          <cell r="F560">
            <v>581</v>
          </cell>
          <cell r="G560">
            <v>0</v>
          </cell>
          <cell r="H560">
            <v>0</v>
          </cell>
          <cell r="I560">
            <v>0</v>
          </cell>
          <cell r="J560">
            <v>0</v>
          </cell>
        </row>
        <row r="561">
          <cell r="A561">
            <v>557</v>
          </cell>
          <cell r="B561">
            <v>84069608</v>
          </cell>
          <cell r="C561">
            <v>7177500</v>
          </cell>
          <cell r="D561" t="str">
            <v>Nomacorc LLC</v>
          </cell>
          <cell r="E561" t="str">
            <v>Chemicals; Plastics &amp; Rubber (6)</v>
          </cell>
          <cell r="F561">
            <v>582</v>
          </cell>
          <cell r="G561">
            <v>0</v>
          </cell>
          <cell r="H561">
            <v>0</v>
          </cell>
          <cell r="I561">
            <v>0</v>
          </cell>
          <cell r="J561">
            <v>0</v>
          </cell>
        </row>
        <row r="562">
          <cell r="A562">
            <v>558</v>
          </cell>
          <cell r="B562">
            <v>84069609</v>
          </cell>
          <cell r="C562">
            <v>14404484.210000001</v>
          </cell>
          <cell r="D562" t="str">
            <v>Nomacorc LLC</v>
          </cell>
          <cell r="E562" t="str">
            <v>Chemicals; Plastics &amp; Rubber (6)</v>
          </cell>
          <cell r="F562">
            <v>583</v>
          </cell>
          <cell r="G562">
            <v>0</v>
          </cell>
          <cell r="H562">
            <v>0</v>
          </cell>
          <cell r="I562">
            <v>0</v>
          </cell>
          <cell r="J562">
            <v>0</v>
          </cell>
        </row>
        <row r="563">
          <cell r="A563">
            <v>559</v>
          </cell>
          <cell r="B563">
            <v>84070263</v>
          </cell>
          <cell r="C563">
            <v>70250000</v>
          </cell>
          <cell r="D563" t="str">
            <v>Nordco Inc</v>
          </cell>
          <cell r="E563" t="str">
            <v>Capital Equipment (5)</v>
          </cell>
          <cell r="F563">
            <v>584</v>
          </cell>
          <cell r="G563">
            <v>0</v>
          </cell>
          <cell r="H563">
            <v>0</v>
          </cell>
          <cell r="I563">
            <v>0</v>
          </cell>
          <cell r="J563">
            <v>0</v>
          </cell>
        </row>
        <row r="564">
          <cell r="A564">
            <v>560</v>
          </cell>
          <cell r="B564">
            <v>84070264</v>
          </cell>
          <cell r="C564">
            <v>11406.25</v>
          </cell>
          <cell r="D564" t="str">
            <v>Nordco Inc</v>
          </cell>
          <cell r="E564" t="str">
            <v>Capital Equipment (5)</v>
          </cell>
          <cell r="F564">
            <v>585</v>
          </cell>
          <cell r="G564">
            <v>0</v>
          </cell>
          <cell r="H564">
            <v>0</v>
          </cell>
          <cell r="I564">
            <v>0</v>
          </cell>
          <cell r="J564">
            <v>0</v>
          </cell>
        </row>
        <row r="565">
          <cell r="A565">
            <v>561</v>
          </cell>
          <cell r="B565">
            <v>84069356</v>
          </cell>
          <cell r="C565">
            <v>13045933.73</v>
          </cell>
          <cell r="D565" t="str">
            <v>OGCI Inc</v>
          </cell>
          <cell r="E565" t="str">
            <v>Services: Business (23)</v>
          </cell>
          <cell r="F565">
            <v>586</v>
          </cell>
          <cell r="G565">
            <v>0</v>
          </cell>
          <cell r="H565">
            <v>0</v>
          </cell>
          <cell r="I565">
            <v>0</v>
          </cell>
          <cell r="J565">
            <v>0</v>
          </cell>
        </row>
        <row r="566">
          <cell r="A566">
            <v>562</v>
          </cell>
          <cell r="B566">
            <v>84069361</v>
          </cell>
          <cell r="C566">
            <v>25789363.100000001</v>
          </cell>
          <cell r="D566" t="str">
            <v>Omnova Solutions Inc</v>
          </cell>
          <cell r="E566" t="str">
            <v>Chemicals; Plastics &amp; Rubber (6)</v>
          </cell>
          <cell r="F566">
            <v>587</v>
          </cell>
          <cell r="G566">
            <v>0</v>
          </cell>
          <cell r="H566">
            <v>0</v>
          </cell>
          <cell r="I566">
            <v>0</v>
          </cell>
          <cell r="J566">
            <v>0</v>
          </cell>
        </row>
        <row r="567">
          <cell r="A567">
            <v>563</v>
          </cell>
          <cell r="B567">
            <v>84069626</v>
          </cell>
          <cell r="C567">
            <v>3291891.91</v>
          </cell>
          <cell r="D567" t="str">
            <v>OneTouchPoint Corp.</v>
          </cell>
          <cell r="E567" t="str">
            <v>Media: Advertising; Printing &amp; Publishing (18)</v>
          </cell>
          <cell r="F567">
            <v>588</v>
          </cell>
          <cell r="G567">
            <v>0</v>
          </cell>
          <cell r="H567">
            <v>0</v>
          </cell>
          <cell r="I567">
            <v>0</v>
          </cell>
          <cell r="J567">
            <v>0</v>
          </cell>
        </row>
        <row r="568">
          <cell r="A568">
            <v>564</v>
          </cell>
          <cell r="B568">
            <v>84069611</v>
          </cell>
          <cell r="C568">
            <v>4800000.01</v>
          </cell>
          <cell r="D568" t="str">
            <v>OneTouchPoint Corp.</v>
          </cell>
          <cell r="E568" t="str">
            <v>Media: Advertising; Printing &amp; Publishing (18)</v>
          </cell>
          <cell r="F568">
            <v>589</v>
          </cell>
          <cell r="G568">
            <v>0</v>
          </cell>
          <cell r="H568">
            <v>0</v>
          </cell>
          <cell r="I568">
            <v>0</v>
          </cell>
          <cell r="J568">
            <v>0</v>
          </cell>
        </row>
        <row r="569">
          <cell r="A569">
            <v>565</v>
          </cell>
          <cell r="B569">
            <v>84069612</v>
          </cell>
          <cell r="C569">
            <v>92307.69</v>
          </cell>
          <cell r="D569" t="str">
            <v>OneTouchPoint Corp.</v>
          </cell>
          <cell r="E569" t="str">
            <v>Media: Advertising; Printing &amp; Publishing (18)</v>
          </cell>
          <cell r="F569">
            <v>590</v>
          </cell>
          <cell r="G569">
            <v>0</v>
          </cell>
          <cell r="H569">
            <v>0</v>
          </cell>
          <cell r="I569">
            <v>0</v>
          </cell>
          <cell r="J569">
            <v>0</v>
          </cell>
        </row>
        <row r="570">
          <cell r="A570">
            <v>566</v>
          </cell>
          <cell r="B570">
            <v>84069617</v>
          </cell>
          <cell r="C570">
            <v>2800000.01</v>
          </cell>
          <cell r="D570" t="str">
            <v>OneTouchPoint Corp.</v>
          </cell>
          <cell r="E570" t="str">
            <v>Media: Advertising; Printing &amp; Publishing (18)</v>
          </cell>
          <cell r="F570">
            <v>591</v>
          </cell>
          <cell r="G570">
            <v>0</v>
          </cell>
          <cell r="H570">
            <v>0</v>
          </cell>
          <cell r="I570">
            <v>0</v>
          </cell>
          <cell r="J570">
            <v>0</v>
          </cell>
        </row>
        <row r="571">
          <cell r="A571">
            <v>567</v>
          </cell>
          <cell r="B571">
            <v>84069618</v>
          </cell>
          <cell r="C571">
            <v>53846.15</v>
          </cell>
          <cell r="D571" t="str">
            <v>OneTouchPoint Corp.</v>
          </cell>
          <cell r="E571" t="str">
            <v>Media: Advertising; Printing &amp; Publishing (18)</v>
          </cell>
          <cell r="F571">
            <v>592</v>
          </cell>
          <cell r="G571">
            <v>0</v>
          </cell>
          <cell r="H571">
            <v>0</v>
          </cell>
          <cell r="I571">
            <v>0</v>
          </cell>
          <cell r="J571">
            <v>0</v>
          </cell>
        </row>
        <row r="572">
          <cell r="A572">
            <v>568</v>
          </cell>
          <cell r="B572">
            <v>84069620</v>
          </cell>
          <cell r="C572">
            <v>4799999.99</v>
          </cell>
          <cell r="D572" t="str">
            <v>OneTouchPoint Corp.</v>
          </cell>
          <cell r="E572" t="str">
            <v>Media: Advertising; Printing &amp; Publishing (18)</v>
          </cell>
          <cell r="F572">
            <v>593</v>
          </cell>
          <cell r="G572">
            <v>0</v>
          </cell>
          <cell r="H572">
            <v>0</v>
          </cell>
          <cell r="I572">
            <v>0</v>
          </cell>
          <cell r="J572">
            <v>0</v>
          </cell>
        </row>
        <row r="573">
          <cell r="A573">
            <v>569</v>
          </cell>
          <cell r="B573">
            <v>84069621</v>
          </cell>
          <cell r="C573">
            <v>92307.69</v>
          </cell>
          <cell r="D573" t="str">
            <v>OneTouchPoint Corp.</v>
          </cell>
          <cell r="E573" t="str">
            <v>Media: Advertising; Printing &amp; Publishing (18)</v>
          </cell>
          <cell r="F573">
            <v>594</v>
          </cell>
          <cell r="G573">
            <v>0</v>
          </cell>
          <cell r="H573">
            <v>0</v>
          </cell>
          <cell r="I573">
            <v>0</v>
          </cell>
          <cell r="J573">
            <v>0</v>
          </cell>
        </row>
        <row r="574">
          <cell r="A574">
            <v>570</v>
          </cell>
          <cell r="B574">
            <v>84069948</v>
          </cell>
          <cell r="C574">
            <v>63305.61</v>
          </cell>
          <cell r="D574" t="str">
            <v>OneTouchPoint Corp.</v>
          </cell>
          <cell r="E574" t="str">
            <v>Media: Advertising; Printing &amp; Publishing (18)</v>
          </cell>
          <cell r="F574">
            <v>595</v>
          </cell>
          <cell r="G574">
            <v>0</v>
          </cell>
          <cell r="H574">
            <v>0</v>
          </cell>
          <cell r="I574">
            <v>0</v>
          </cell>
          <cell r="J574">
            <v>0</v>
          </cell>
        </row>
        <row r="575">
          <cell r="A575">
            <v>571</v>
          </cell>
          <cell r="B575">
            <v>84069950</v>
          </cell>
          <cell r="C575">
            <v>11529054.039999999</v>
          </cell>
          <cell r="D575" t="str">
            <v>OneTouchPoint Corp.</v>
          </cell>
          <cell r="E575" t="str">
            <v>Media: Advertising; Printing &amp; Publishing (18)</v>
          </cell>
          <cell r="F575">
            <v>596</v>
          </cell>
          <cell r="G575">
            <v>0</v>
          </cell>
          <cell r="H575">
            <v>0</v>
          </cell>
          <cell r="I575">
            <v>0</v>
          </cell>
          <cell r="J575">
            <v>0</v>
          </cell>
        </row>
        <row r="576">
          <cell r="A576">
            <v>572</v>
          </cell>
          <cell r="B576">
            <v>84069951</v>
          </cell>
          <cell r="C576">
            <v>221712.57</v>
          </cell>
          <cell r="D576" t="str">
            <v>OneTouchPoint Corp.</v>
          </cell>
          <cell r="E576" t="str">
            <v>Media: Advertising; Printing &amp; Publishing (18)</v>
          </cell>
          <cell r="F576">
            <v>597</v>
          </cell>
          <cell r="G576">
            <v>0</v>
          </cell>
          <cell r="H576">
            <v>0</v>
          </cell>
          <cell r="I576">
            <v>0</v>
          </cell>
          <cell r="J576">
            <v>0</v>
          </cell>
        </row>
        <row r="577">
          <cell r="A577">
            <v>573</v>
          </cell>
          <cell r="B577">
            <v>84069610</v>
          </cell>
          <cell r="C577">
            <v>83076.92</v>
          </cell>
          <cell r="D577" t="str">
            <v>OneTouchPoint Corp.</v>
          </cell>
          <cell r="E577" t="str">
            <v>Media: Advertising; Printing &amp; Publishing (18)</v>
          </cell>
          <cell r="F577">
            <v>598</v>
          </cell>
          <cell r="G577">
            <v>0</v>
          </cell>
          <cell r="H577">
            <v>0</v>
          </cell>
          <cell r="I577">
            <v>0</v>
          </cell>
          <cell r="J577">
            <v>0</v>
          </cell>
        </row>
        <row r="578">
          <cell r="A578">
            <v>574</v>
          </cell>
          <cell r="B578">
            <v>84069616</v>
          </cell>
          <cell r="C578">
            <v>48461.54</v>
          </cell>
          <cell r="D578" t="str">
            <v>OneTouchPoint Corp.</v>
          </cell>
          <cell r="E578" t="str">
            <v>Media: Advertising; Printing &amp; Publishing (18)</v>
          </cell>
          <cell r="F578">
            <v>599</v>
          </cell>
          <cell r="G578">
            <v>0</v>
          </cell>
          <cell r="H578">
            <v>0</v>
          </cell>
          <cell r="I578">
            <v>0</v>
          </cell>
          <cell r="J578">
            <v>0</v>
          </cell>
        </row>
        <row r="579">
          <cell r="A579">
            <v>575</v>
          </cell>
          <cell r="B579">
            <v>84069619</v>
          </cell>
          <cell r="C579">
            <v>83076.92</v>
          </cell>
          <cell r="D579" t="str">
            <v>OneTouchPoint Corp.</v>
          </cell>
          <cell r="E579" t="str">
            <v>Media: Advertising; Printing &amp; Publishing (18)</v>
          </cell>
          <cell r="F579">
            <v>600</v>
          </cell>
          <cell r="G579">
            <v>0</v>
          </cell>
          <cell r="H579">
            <v>0</v>
          </cell>
          <cell r="I579">
            <v>0</v>
          </cell>
          <cell r="J579">
            <v>0</v>
          </cell>
        </row>
        <row r="580">
          <cell r="A580">
            <v>576</v>
          </cell>
          <cell r="B580">
            <v>84069625</v>
          </cell>
          <cell r="C580">
            <v>56975.05</v>
          </cell>
          <cell r="D580" t="str">
            <v>OneTouchPoint Corp.</v>
          </cell>
          <cell r="E580" t="str">
            <v>Media: Advertising; Printing &amp; Publishing (18)</v>
          </cell>
          <cell r="F580">
            <v>601</v>
          </cell>
          <cell r="G580">
            <v>0</v>
          </cell>
          <cell r="H580">
            <v>0</v>
          </cell>
          <cell r="I580">
            <v>0</v>
          </cell>
          <cell r="J580">
            <v>0</v>
          </cell>
        </row>
        <row r="581">
          <cell r="A581">
            <v>577</v>
          </cell>
          <cell r="B581">
            <v>84069949</v>
          </cell>
          <cell r="C581">
            <v>199541.32</v>
          </cell>
          <cell r="D581" t="str">
            <v>OneTouchPoint Corp.</v>
          </cell>
          <cell r="E581" t="str">
            <v>Media: Advertising; Printing &amp; Publishing (18)</v>
          </cell>
          <cell r="F581">
            <v>602</v>
          </cell>
          <cell r="G581">
            <v>0</v>
          </cell>
          <cell r="H581">
            <v>0</v>
          </cell>
          <cell r="I581">
            <v>0</v>
          </cell>
          <cell r="J581">
            <v>0</v>
          </cell>
        </row>
        <row r="582">
          <cell r="A582">
            <v>578</v>
          </cell>
          <cell r="B582">
            <v>84069369</v>
          </cell>
          <cell r="C582">
            <v>9575000</v>
          </cell>
          <cell r="D582" t="str">
            <v>OpenLink International Inc (OLF)</v>
          </cell>
          <cell r="E582" t="str">
            <v>High Tech Industries (16)</v>
          </cell>
          <cell r="F582">
            <v>603</v>
          </cell>
          <cell r="G582">
            <v>0</v>
          </cell>
          <cell r="H582">
            <v>0</v>
          </cell>
          <cell r="I582">
            <v>0</v>
          </cell>
          <cell r="J582">
            <v>0</v>
          </cell>
        </row>
        <row r="583">
          <cell r="A583">
            <v>579</v>
          </cell>
          <cell r="B583">
            <v>84069370</v>
          </cell>
          <cell r="C583">
            <v>25000</v>
          </cell>
          <cell r="D583" t="str">
            <v>OpenLink International Inc (OLF)</v>
          </cell>
          <cell r="E583" t="str">
            <v>High Tech Industries (16)</v>
          </cell>
          <cell r="F583">
            <v>604</v>
          </cell>
          <cell r="G583">
            <v>0</v>
          </cell>
          <cell r="H583">
            <v>0</v>
          </cell>
          <cell r="I583">
            <v>0</v>
          </cell>
          <cell r="J583">
            <v>0</v>
          </cell>
        </row>
        <row r="584">
          <cell r="A584">
            <v>580</v>
          </cell>
          <cell r="B584">
            <v>84069837</v>
          </cell>
          <cell r="C584">
            <v>20606250</v>
          </cell>
          <cell r="D584" t="str">
            <v>ORG Chemical Midco LLC</v>
          </cell>
          <cell r="E584" t="str">
            <v>Chemicals; Plastics &amp; Rubber (6)</v>
          </cell>
          <cell r="F584">
            <v>605</v>
          </cell>
          <cell r="G584">
            <v>0</v>
          </cell>
          <cell r="H584">
            <v>0</v>
          </cell>
          <cell r="I584">
            <v>0</v>
          </cell>
          <cell r="J584">
            <v>0</v>
          </cell>
        </row>
        <row r="585">
          <cell r="A585">
            <v>581</v>
          </cell>
          <cell r="B585">
            <v>84069925</v>
          </cell>
          <cell r="C585">
            <v>6868750</v>
          </cell>
          <cell r="D585" t="str">
            <v>ORG Chemical Midco LLC</v>
          </cell>
          <cell r="E585" t="str">
            <v>Chemicals; Plastics &amp; Rubber (6)</v>
          </cell>
          <cell r="F585">
            <v>606</v>
          </cell>
          <cell r="G585">
            <v>0</v>
          </cell>
          <cell r="H585">
            <v>0</v>
          </cell>
          <cell r="I585">
            <v>0</v>
          </cell>
          <cell r="J585">
            <v>0</v>
          </cell>
        </row>
        <row r="586">
          <cell r="A586">
            <v>582</v>
          </cell>
          <cell r="B586">
            <v>84069952</v>
          </cell>
          <cell r="C586">
            <v>12246093.73</v>
          </cell>
          <cell r="D586" t="str">
            <v>OTB Acquisition LLC</v>
          </cell>
          <cell r="E586" t="str">
            <v>Hotel; Gaming &amp; Leisure (17)</v>
          </cell>
          <cell r="F586">
            <v>607</v>
          </cell>
          <cell r="G586">
            <v>0</v>
          </cell>
          <cell r="H586">
            <v>0</v>
          </cell>
          <cell r="I586">
            <v>0</v>
          </cell>
          <cell r="J586">
            <v>0</v>
          </cell>
        </row>
        <row r="587">
          <cell r="A587">
            <v>583</v>
          </cell>
          <cell r="B587">
            <v>84069953</v>
          </cell>
          <cell r="C587">
            <v>38480937.979999997</v>
          </cell>
          <cell r="D587" t="str">
            <v>OTELCO INC</v>
          </cell>
          <cell r="E587" t="str">
            <v>Telecommunications (26)</v>
          </cell>
          <cell r="F587">
            <v>608</v>
          </cell>
          <cell r="G587">
            <v>0</v>
          </cell>
          <cell r="H587">
            <v>0</v>
          </cell>
          <cell r="I587">
            <v>0</v>
          </cell>
          <cell r="J587">
            <v>0</v>
          </cell>
        </row>
        <row r="588">
          <cell r="A588">
            <v>584</v>
          </cell>
          <cell r="B588">
            <v>84069380</v>
          </cell>
          <cell r="C588">
            <v>27472826.09</v>
          </cell>
          <cell r="D588" t="str">
            <v>Otter Products, LLC</v>
          </cell>
          <cell r="E588" t="str">
            <v>Consumer goods: Durable (8)</v>
          </cell>
          <cell r="F588">
            <v>609</v>
          </cell>
          <cell r="G588">
            <v>0</v>
          </cell>
          <cell r="H588">
            <v>0</v>
          </cell>
          <cell r="I588">
            <v>0</v>
          </cell>
          <cell r="J588">
            <v>0</v>
          </cell>
        </row>
        <row r="589">
          <cell r="A589">
            <v>585</v>
          </cell>
          <cell r="B589">
            <v>84069659</v>
          </cell>
          <cell r="C589">
            <v>4687500</v>
          </cell>
          <cell r="D589" t="str">
            <v>Outfront Media Capital LLC</v>
          </cell>
          <cell r="E589" t="str">
            <v>Media: Advertising; Printing &amp; Publishing (18)</v>
          </cell>
          <cell r="F589">
            <v>610</v>
          </cell>
          <cell r="G589">
            <v>0</v>
          </cell>
          <cell r="H589">
            <v>0</v>
          </cell>
          <cell r="I589">
            <v>0</v>
          </cell>
          <cell r="J589">
            <v>0</v>
          </cell>
        </row>
        <row r="590">
          <cell r="A590">
            <v>586</v>
          </cell>
          <cell r="B590">
            <v>84069383</v>
          </cell>
          <cell r="C590">
            <v>4900000</v>
          </cell>
          <cell r="D590" t="str">
            <v>P2 Upstream Acquisition Co</v>
          </cell>
          <cell r="E590" t="str">
            <v>High Tech Industries (16)</v>
          </cell>
          <cell r="F590">
            <v>611</v>
          </cell>
          <cell r="G590">
            <v>0</v>
          </cell>
          <cell r="H590">
            <v>0</v>
          </cell>
          <cell r="I590">
            <v>0</v>
          </cell>
          <cell r="J590">
            <v>0</v>
          </cell>
        </row>
        <row r="591">
          <cell r="A591">
            <v>587</v>
          </cell>
          <cell r="B591">
            <v>84069386</v>
          </cell>
          <cell r="C591">
            <v>3616043.73</v>
          </cell>
          <cell r="D591" t="str">
            <v>Pamal Broadcasting LTD</v>
          </cell>
          <cell r="E591" t="str">
            <v>Media: Broadcasting &amp; Subscription (19)</v>
          </cell>
          <cell r="F591">
            <v>612</v>
          </cell>
          <cell r="G591">
            <v>0</v>
          </cell>
          <cell r="H591">
            <v>0</v>
          </cell>
          <cell r="I591">
            <v>0</v>
          </cell>
          <cell r="J591">
            <v>0</v>
          </cell>
        </row>
        <row r="592">
          <cell r="A592">
            <v>588</v>
          </cell>
          <cell r="B592">
            <v>84069387</v>
          </cell>
          <cell r="C592">
            <v>5627977.8300000001</v>
          </cell>
          <cell r="D592" t="str">
            <v>Pamal Broadcasting LTD</v>
          </cell>
          <cell r="E592" t="str">
            <v>Media: Broadcasting &amp; Subscription (19)</v>
          </cell>
          <cell r="F592">
            <v>613</v>
          </cell>
          <cell r="G592">
            <v>0</v>
          </cell>
          <cell r="H592">
            <v>0</v>
          </cell>
          <cell r="I592">
            <v>0</v>
          </cell>
          <cell r="J592">
            <v>0</v>
          </cell>
        </row>
        <row r="593">
          <cell r="A593">
            <v>589</v>
          </cell>
          <cell r="B593">
            <v>84069954</v>
          </cell>
          <cell r="C593">
            <v>10258504.01</v>
          </cell>
          <cell r="D593" t="str">
            <v>Panolam Industries International Inc</v>
          </cell>
          <cell r="E593" t="str">
            <v>Construction &amp; Building (7)</v>
          </cell>
          <cell r="F593">
            <v>614</v>
          </cell>
          <cell r="G593">
            <v>0</v>
          </cell>
          <cell r="H593">
            <v>0</v>
          </cell>
          <cell r="I593">
            <v>0</v>
          </cell>
          <cell r="J593">
            <v>0</v>
          </cell>
        </row>
        <row r="594">
          <cell r="A594">
            <v>590</v>
          </cell>
          <cell r="B594">
            <v>84069393</v>
          </cell>
          <cell r="C594">
            <v>22189250</v>
          </cell>
          <cell r="D594" t="str">
            <v>Paradigm DKD Group LLC</v>
          </cell>
          <cell r="E594" t="str">
            <v>Services: Business (23)</v>
          </cell>
          <cell r="F594">
            <v>615</v>
          </cell>
          <cell r="G594">
            <v>0</v>
          </cell>
          <cell r="H594">
            <v>0</v>
          </cell>
          <cell r="I594">
            <v>0</v>
          </cell>
          <cell r="J594">
            <v>0</v>
          </cell>
        </row>
        <row r="595">
          <cell r="A595">
            <v>591</v>
          </cell>
          <cell r="B595">
            <v>84069394</v>
          </cell>
          <cell r="C595">
            <v>56750</v>
          </cell>
          <cell r="D595" t="str">
            <v>Paradigm DKD Group LLC</v>
          </cell>
          <cell r="E595" t="str">
            <v>Services: Business (23)</v>
          </cell>
          <cell r="F595">
            <v>616</v>
          </cell>
          <cell r="G595">
            <v>0</v>
          </cell>
          <cell r="H595">
            <v>0</v>
          </cell>
          <cell r="I595">
            <v>0</v>
          </cell>
          <cell r="J595">
            <v>0</v>
          </cell>
        </row>
        <row r="596">
          <cell r="A596">
            <v>592</v>
          </cell>
          <cell r="B596">
            <v>84069399</v>
          </cell>
          <cell r="C596">
            <v>6523578.4800000004</v>
          </cell>
          <cell r="D596" t="str">
            <v>Paris Presents Incorporated</v>
          </cell>
          <cell r="E596" t="str">
            <v>Consumer goods: Non-Durable (9)</v>
          </cell>
          <cell r="F596">
            <v>617</v>
          </cell>
          <cell r="G596">
            <v>0</v>
          </cell>
          <cell r="H596">
            <v>0</v>
          </cell>
          <cell r="I596">
            <v>0</v>
          </cell>
          <cell r="J596">
            <v>0</v>
          </cell>
        </row>
        <row r="597">
          <cell r="A597">
            <v>593</v>
          </cell>
          <cell r="B597">
            <v>84069398</v>
          </cell>
          <cell r="C597">
            <v>187500</v>
          </cell>
          <cell r="D597" t="str">
            <v>Paris Presents Incorporated</v>
          </cell>
          <cell r="E597" t="str">
            <v>Consumer goods: Non-Durable (9)</v>
          </cell>
          <cell r="F597">
            <v>618</v>
          </cell>
          <cell r="G597">
            <v>0</v>
          </cell>
          <cell r="H597">
            <v>0</v>
          </cell>
          <cell r="I597">
            <v>0</v>
          </cell>
          <cell r="J597">
            <v>0</v>
          </cell>
        </row>
        <row r="598">
          <cell r="A598">
            <v>594</v>
          </cell>
          <cell r="B598">
            <v>84070276</v>
          </cell>
          <cell r="C598">
            <v>21578.42</v>
          </cell>
          <cell r="D598" t="str">
            <v>Pasternack Enterprises Inc</v>
          </cell>
          <cell r="E598" t="str">
            <v>High Tech Industries (16)</v>
          </cell>
          <cell r="F598">
            <v>619</v>
          </cell>
          <cell r="G598">
            <v>0</v>
          </cell>
          <cell r="H598">
            <v>0</v>
          </cell>
          <cell r="I598">
            <v>0</v>
          </cell>
          <cell r="J598">
            <v>0</v>
          </cell>
        </row>
        <row r="599">
          <cell r="A599">
            <v>595</v>
          </cell>
          <cell r="B599">
            <v>84069402</v>
          </cell>
          <cell r="C599">
            <v>3215462.84</v>
          </cell>
          <cell r="D599" t="str">
            <v>Pasternack Enterprises Inc</v>
          </cell>
          <cell r="E599" t="str">
            <v>High Tech Industries (16)</v>
          </cell>
          <cell r="F599">
            <v>620</v>
          </cell>
          <cell r="G599">
            <v>0</v>
          </cell>
          <cell r="H599">
            <v>0</v>
          </cell>
          <cell r="I599">
            <v>0</v>
          </cell>
          <cell r="J599">
            <v>0</v>
          </cell>
        </row>
        <row r="600">
          <cell r="A600">
            <v>596</v>
          </cell>
          <cell r="B600">
            <v>84069404</v>
          </cell>
          <cell r="C600">
            <v>3760456.54</v>
          </cell>
          <cell r="D600" t="str">
            <v>Pasternack Enterprises Inc</v>
          </cell>
          <cell r="E600" t="str">
            <v>High Tech Industries (16)</v>
          </cell>
          <cell r="F600">
            <v>621</v>
          </cell>
          <cell r="G600">
            <v>0</v>
          </cell>
          <cell r="H600">
            <v>0</v>
          </cell>
          <cell r="I600">
            <v>0</v>
          </cell>
          <cell r="J600">
            <v>0</v>
          </cell>
        </row>
        <row r="601">
          <cell r="A601">
            <v>597</v>
          </cell>
          <cell r="B601">
            <v>84069408</v>
          </cell>
          <cell r="C601">
            <v>5756466.0300000003</v>
          </cell>
          <cell r="D601" t="str">
            <v>Pasternack Enterprises Inc</v>
          </cell>
          <cell r="E601" t="str">
            <v>High Tech Industries (16)</v>
          </cell>
          <cell r="F601">
            <v>622</v>
          </cell>
          <cell r="G601">
            <v>0</v>
          </cell>
          <cell r="H601">
            <v>0</v>
          </cell>
          <cell r="I601">
            <v>0</v>
          </cell>
          <cell r="J601">
            <v>0</v>
          </cell>
        </row>
        <row r="602">
          <cell r="A602">
            <v>598</v>
          </cell>
          <cell r="B602">
            <v>84069403</v>
          </cell>
          <cell r="C602">
            <v>2724968.51</v>
          </cell>
          <cell r="D602" t="str">
            <v>Pasternack Enterprises Inc</v>
          </cell>
          <cell r="E602" t="str">
            <v>High Tech Industries (16)</v>
          </cell>
          <cell r="F602">
            <v>623</v>
          </cell>
          <cell r="G602">
            <v>0</v>
          </cell>
          <cell r="H602">
            <v>0</v>
          </cell>
          <cell r="I602">
            <v>0</v>
          </cell>
          <cell r="J602">
            <v>0</v>
          </cell>
        </row>
        <row r="603">
          <cell r="A603">
            <v>599</v>
          </cell>
          <cell r="B603">
            <v>84069407</v>
          </cell>
          <cell r="C603">
            <v>4171352.19</v>
          </cell>
          <cell r="D603" t="str">
            <v>Pasternack Enterprises Inc</v>
          </cell>
          <cell r="E603" t="str">
            <v>High Tech Industries (16)</v>
          </cell>
          <cell r="F603">
            <v>624</v>
          </cell>
          <cell r="G603">
            <v>0</v>
          </cell>
          <cell r="H603">
            <v>0</v>
          </cell>
          <cell r="I603">
            <v>0</v>
          </cell>
          <cell r="J603">
            <v>0</v>
          </cell>
        </row>
        <row r="604">
          <cell r="A604">
            <v>600</v>
          </cell>
          <cell r="B604">
            <v>84070277</v>
          </cell>
          <cell r="C604">
            <v>18286.79</v>
          </cell>
          <cell r="D604" t="str">
            <v>Pasternack Enterprises Inc</v>
          </cell>
          <cell r="E604" t="str">
            <v>High Tech Industries (16)</v>
          </cell>
          <cell r="F604">
            <v>625</v>
          </cell>
          <cell r="G604">
            <v>0</v>
          </cell>
          <cell r="H604">
            <v>0</v>
          </cell>
          <cell r="I604">
            <v>0</v>
          </cell>
          <cell r="J604">
            <v>0</v>
          </cell>
        </row>
        <row r="605">
          <cell r="A605">
            <v>601</v>
          </cell>
          <cell r="B605">
            <v>84069406</v>
          </cell>
          <cell r="C605">
            <v>4922195.58</v>
          </cell>
          <cell r="D605" t="str">
            <v>Pasternack Enterprises Inc</v>
          </cell>
          <cell r="E605" t="str">
            <v>High Tech Industries (16)</v>
          </cell>
          <cell r="F605">
            <v>626</v>
          </cell>
          <cell r="G605">
            <v>0</v>
          </cell>
          <cell r="H605">
            <v>0</v>
          </cell>
          <cell r="I605">
            <v>0</v>
          </cell>
          <cell r="J605">
            <v>0</v>
          </cell>
        </row>
        <row r="606">
          <cell r="A606">
            <v>602</v>
          </cell>
          <cell r="B606">
            <v>84070278</v>
          </cell>
          <cell r="C606">
            <v>25235.78</v>
          </cell>
          <cell r="D606" t="str">
            <v>Pasternack Enterprises Inc</v>
          </cell>
          <cell r="E606" t="str">
            <v>High Tech Industries (16)</v>
          </cell>
          <cell r="F606">
            <v>627</v>
          </cell>
          <cell r="G606">
            <v>0</v>
          </cell>
          <cell r="H606">
            <v>0</v>
          </cell>
          <cell r="I606">
            <v>0</v>
          </cell>
          <cell r="J606">
            <v>0</v>
          </cell>
        </row>
        <row r="607">
          <cell r="A607">
            <v>603</v>
          </cell>
          <cell r="B607">
            <v>84069485</v>
          </cell>
          <cell r="C607">
            <v>71188.19</v>
          </cell>
          <cell r="D607" t="str">
            <v>Patientpoint Network Solutions LLC</v>
          </cell>
          <cell r="E607" t="str">
            <v>Media: Advertising; Printing &amp; Publishing (18)</v>
          </cell>
          <cell r="F607">
            <v>628</v>
          </cell>
          <cell r="G607">
            <v>0</v>
          </cell>
          <cell r="H607">
            <v>0</v>
          </cell>
          <cell r="I607">
            <v>0</v>
          </cell>
          <cell r="J607">
            <v>0</v>
          </cell>
        </row>
        <row r="608">
          <cell r="A608">
            <v>604</v>
          </cell>
          <cell r="B608">
            <v>84069486</v>
          </cell>
          <cell r="C608">
            <v>1542410.71</v>
          </cell>
          <cell r="D608" t="str">
            <v>Patientpoint Network Solutions LLC</v>
          </cell>
          <cell r="E608" t="str">
            <v>Media: Advertising; Printing &amp; Publishing (18)</v>
          </cell>
          <cell r="F608">
            <v>629</v>
          </cell>
          <cell r="G608">
            <v>0</v>
          </cell>
          <cell r="H608">
            <v>0</v>
          </cell>
          <cell r="I608">
            <v>0</v>
          </cell>
          <cell r="J608">
            <v>0</v>
          </cell>
        </row>
        <row r="609">
          <cell r="A609">
            <v>605</v>
          </cell>
          <cell r="B609">
            <v>84069789</v>
          </cell>
          <cell r="C609">
            <v>1067822.8</v>
          </cell>
          <cell r="D609" t="str">
            <v>Patientpoint Network Solutions LLC</v>
          </cell>
          <cell r="E609" t="str">
            <v>Media: Advertising; Printing &amp; Publishing (18)</v>
          </cell>
          <cell r="F609">
            <v>630</v>
          </cell>
          <cell r="G609">
            <v>0</v>
          </cell>
          <cell r="H609">
            <v>0</v>
          </cell>
          <cell r="I609">
            <v>0</v>
          </cell>
          <cell r="J609">
            <v>0</v>
          </cell>
        </row>
        <row r="610">
          <cell r="A610">
            <v>606</v>
          </cell>
          <cell r="B610">
            <v>84069790</v>
          </cell>
          <cell r="C610">
            <v>23136160.719999999</v>
          </cell>
          <cell r="D610" t="str">
            <v>Patientpoint Network Solutions LLC</v>
          </cell>
          <cell r="E610" t="str">
            <v>Media: Advertising; Printing &amp; Publishing (18)</v>
          </cell>
          <cell r="F610">
            <v>631</v>
          </cell>
          <cell r="G610">
            <v>0</v>
          </cell>
          <cell r="H610">
            <v>0</v>
          </cell>
          <cell r="I610">
            <v>0</v>
          </cell>
          <cell r="J610">
            <v>0</v>
          </cell>
        </row>
        <row r="611">
          <cell r="A611">
            <v>607</v>
          </cell>
          <cell r="B611">
            <v>84070101</v>
          </cell>
          <cell r="C611">
            <v>617543.86</v>
          </cell>
          <cell r="D611" t="str">
            <v>Peacock Engineering Company LLC</v>
          </cell>
          <cell r="E611" t="str">
            <v>Containers; Packaging &amp; Glass (10)</v>
          </cell>
          <cell r="F611">
            <v>632</v>
          </cell>
          <cell r="G611">
            <v>0</v>
          </cell>
          <cell r="H611">
            <v>0</v>
          </cell>
          <cell r="I611">
            <v>0</v>
          </cell>
          <cell r="J611">
            <v>0</v>
          </cell>
        </row>
        <row r="612">
          <cell r="A612">
            <v>608</v>
          </cell>
          <cell r="B612">
            <v>84070099</v>
          </cell>
          <cell r="C612">
            <v>7298245.6100000003</v>
          </cell>
          <cell r="D612" t="str">
            <v>Peacock Engineering Company LLC</v>
          </cell>
          <cell r="E612" t="str">
            <v>Containers; Packaging &amp; Glass (10)</v>
          </cell>
          <cell r="F612">
            <v>633</v>
          </cell>
          <cell r="G612">
            <v>0</v>
          </cell>
          <cell r="H612">
            <v>0</v>
          </cell>
          <cell r="I612">
            <v>0</v>
          </cell>
          <cell r="J612">
            <v>0</v>
          </cell>
        </row>
        <row r="613">
          <cell r="A613">
            <v>609</v>
          </cell>
          <cell r="B613">
            <v>84070100</v>
          </cell>
          <cell r="C613">
            <v>64210.53</v>
          </cell>
          <cell r="D613" t="str">
            <v>Peacock Engineering Company LLC</v>
          </cell>
          <cell r="E613" t="str">
            <v>Containers; Packaging &amp; Glass (10)</v>
          </cell>
          <cell r="F613">
            <v>634</v>
          </cell>
          <cell r="G613">
            <v>0</v>
          </cell>
          <cell r="H613">
            <v>0</v>
          </cell>
          <cell r="I613">
            <v>0</v>
          </cell>
          <cell r="J613">
            <v>0</v>
          </cell>
        </row>
        <row r="614">
          <cell r="A614">
            <v>610</v>
          </cell>
          <cell r="B614">
            <v>84069424</v>
          </cell>
          <cell r="C614">
            <v>11790000</v>
          </cell>
          <cell r="D614" t="str">
            <v>Pelican Products Inc</v>
          </cell>
          <cell r="E614" t="str">
            <v>Consumer goods: Durable (8)</v>
          </cell>
          <cell r="F614">
            <v>635</v>
          </cell>
          <cell r="G614">
            <v>0</v>
          </cell>
          <cell r="H614">
            <v>0</v>
          </cell>
          <cell r="I614">
            <v>0</v>
          </cell>
          <cell r="J614">
            <v>0</v>
          </cell>
        </row>
        <row r="615">
          <cell r="A615">
            <v>611</v>
          </cell>
          <cell r="B615">
            <v>84069418</v>
          </cell>
          <cell r="C615">
            <v>8518234.8399999999</v>
          </cell>
          <cell r="D615" t="str">
            <v>Penda Corporation</v>
          </cell>
          <cell r="E615" t="str">
            <v>Automotive (2)</v>
          </cell>
          <cell r="F615">
            <v>636</v>
          </cell>
          <cell r="G615">
            <v>0</v>
          </cell>
          <cell r="H615">
            <v>0</v>
          </cell>
          <cell r="I615">
            <v>0</v>
          </cell>
          <cell r="J615">
            <v>0</v>
          </cell>
        </row>
        <row r="616">
          <cell r="A616">
            <v>612</v>
          </cell>
          <cell r="B616">
            <v>84069413</v>
          </cell>
          <cell r="C616">
            <v>8446428.5800000001</v>
          </cell>
          <cell r="D616" t="str">
            <v>Peninsula Packaging LLC</v>
          </cell>
          <cell r="E616" t="str">
            <v>Containers; Packaging &amp; Glass (10)</v>
          </cell>
          <cell r="F616">
            <v>637</v>
          </cell>
          <cell r="G616">
            <v>0</v>
          </cell>
          <cell r="H616">
            <v>0</v>
          </cell>
          <cell r="I616">
            <v>0</v>
          </cell>
          <cell r="J616">
            <v>0</v>
          </cell>
        </row>
        <row r="617">
          <cell r="A617">
            <v>613</v>
          </cell>
          <cell r="B617">
            <v>84069955</v>
          </cell>
          <cell r="C617">
            <v>18014472.510000002</v>
          </cell>
          <cell r="D617" t="str">
            <v>Penton Business Media Inc</v>
          </cell>
          <cell r="E617" t="str">
            <v>Media: Advertising; Printing &amp; Publishing (18)</v>
          </cell>
          <cell r="F617">
            <v>638</v>
          </cell>
          <cell r="G617">
            <v>0</v>
          </cell>
          <cell r="H617">
            <v>0</v>
          </cell>
          <cell r="I617">
            <v>0</v>
          </cell>
          <cell r="J617">
            <v>0</v>
          </cell>
        </row>
        <row r="618">
          <cell r="A618">
            <v>614</v>
          </cell>
          <cell r="B618">
            <v>84069432</v>
          </cell>
          <cell r="C618">
            <v>19915249.670000002</v>
          </cell>
          <cell r="D618" t="str">
            <v>Performance Sports Group Ltd</v>
          </cell>
          <cell r="E618" t="str">
            <v>Consumer goods: Durable (8)</v>
          </cell>
          <cell r="F618">
            <v>639</v>
          </cell>
          <cell r="G618">
            <v>0</v>
          </cell>
          <cell r="H618">
            <v>0</v>
          </cell>
          <cell r="I618">
            <v>0</v>
          </cell>
          <cell r="J618">
            <v>0</v>
          </cell>
        </row>
        <row r="619">
          <cell r="A619">
            <v>615</v>
          </cell>
          <cell r="B619">
            <v>84069836</v>
          </cell>
          <cell r="C619">
            <v>19950000</v>
          </cell>
          <cell r="D619" t="str">
            <v>Petrochoice Holdings Inc</v>
          </cell>
          <cell r="E619" t="str">
            <v>Chemicals; Plastics &amp; Rubber (6)</v>
          </cell>
          <cell r="F619">
            <v>640</v>
          </cell>
          <cell r="G619">
            <v>0</v>
          </cell>
          <cell r="H619">
            <v>0</v>
          </cell>
          <cell r="I619">
            <v>0</v>
          </cell>
          <cell r="J619">
            <v>0</v>
          </cell>
        </row>
        <row r="620">
          <cell r="A620">
            <v>616</v>
          </cell>
          <cell r="B620">
            <v>84069442</v>
          </cell>
          <cell r="C620">
            <v>14004930.050000001</v>
          </cell>
          <cell r="D620" t="str">
            <v>PetVet Care Centers LLC</v>
          </cell>
          <cell r="E620" t="str">
            <v>Healthcare &amp; Pharmaceuticals (15)</v>
          </cell>
          <cell r="F620">
            <v>641</v>
          </cell>
          <cell r="G620">
            <v>0</v>
          </cell>
          <cell r="H620">
            <v>0</v>
          </cell>
          <cell r="I620">
            <v>0</v>
          </cell>
          <cell r="J620">
            <v>0</v>
          </cell>
        </row>
        <row r="621">
          <cell r="A621">
            <v>617</v>
          </cell>
          <cell r="B621">
            <v>84069956</v>
          </cell>
          <cell r="C621">
            <v>5347037.68</v>
          </cell>
          <cell r="D621" t="str">
            <v>PF Growth Partners LLC</v>
          </cell>
          <cell r="E621" t="str">
            <v>Services: Consumer (24)</v>
          </cell>
          <cell r="F621">
            <v>642</v>
          </cell>
          <cell r="G621">
            <v>0</v>
          </cell>
          <cell r="H621">
            <v>0</v>
          </cell>
          <cell r="I621">
            <v>0</v>
          </cell>
          <cell r="J621">
            <v>0</v>
          </cell>
        </row>
        <row r="622">
          <cell r="A622">
            <v>618</v>
          </cell>
          <cell r="B622">
            <v>84069957</v>
          </cell>
          <cell r="C622">
            <v>4961472.96</v>
          </cell>
          <cell r="D622" t="str">
            <v>PF Growth Partners LLC</v>
          </cell>
          <cell r="E622" t="str">
            <v>Services: Consumer (24)</v>
          </cell>
          <cell r="F622">
            <v>643</v>
          </cell>
          <cell r="G622">
            <v>0</v>
          </cell>
          <cell r="H622">
            <v>0</v>
          </cell>
          <cell r="I622">
            <v>0</v>
          </cell>
          <cell r="J622">
            <v>0</v>
          </cell>
        </row>
        <row r="623">
          <cell r="A623">
            <v>619</v>
          </cell>
          <cell r="B623">
            <v>84069959</v>
          </cell>
          <cell r="C623">
            <v>5853849.3300000001</v>
          </cell>
          <cell r="D623" t="str">
            <v>Phillips &amp; Temro Industries Inc</v>
          </cell>
          <cell r="E623" t="str">
            <v>Capital Equipment (5)</v>
          </cell>
          <cell r="F623">
            <v>644</v>
          </cell>
          <cell r="G623">
            <v>0</v>
          </cell>
          <cell r="H623">
            <v>0</v>
          </cell>
          <cell r="I623">
            <v>0</v>
          </cell>
          <cell r="J623">
            <v>0</v>
          </cell>
        </row>
        <row r="624">
          <cell r="A624">
            <v>620</v>
          </cell>
          <cell r="B624">
            <v>84069961</v>
          </cell>
          <cell r="C624">
            <v>20301661.899999999</v>
          </cell>
          <cell r="D624" t="str">
            <v>Phillips &amp; Temro Industries Inc</v>
          </cell>
          <cell r="E624" t="str">
            <v>Capital Equipment (5)</v>
          </cell>
          <cell r="F624">
            <v>645</v>
          </cell>
          <cell r="G624">
            <v>0</v>
          </cell>
          <cell r="H624">
            <v>0</v>
          </cell>
          <cell r="I624">
            <v>0</v>
          </cell>
          <cell r="J624">
            <v>0</v>
          </cell>
        </row>
        <row r="625">
          <cell r="A625">
            <v>621</v>
          </cell>
          <cell r="B625">
            <v>84069958</v>
          </cell>
          <cell r="C625">
            <v>186692.9</v>
          </cell>
          <cell r="D625" t="str">
            <v>Phillips &amp; Temro Industries Inc</v>
          </cell>
          <cell r="E625" t="str">
            <v>Capital Equipment (5)</v>
          </cell>
          <cell r="F625">
            <v>646</v>
          </cell>
          <cell r="G625">
            <v>0</v>
          </cell>
          <cell r="H625">
            <v>0</v>
          </cell>
          <cell r="I625">
            <v>0</v>
          </cell>
          <cell r="J625">
            <v>0</v>
          </cell>
        </row>
        <row r="626">
          <cell r="A626">
            <v>622</v>
          </cell>
          <cell r="B626">
            <v>84069960</v>
          </cell>
          <cell r="C626">
            <v>647467.32999999996</v>
          </cell>
          <cell r="D626" t="str">
            <v>Phillips &amp; Temro Industries Inc</v>
          </cell>
          <cell r="E626" t="str">
            <v>Capital Equipment (5)</v>
          </cell>
          <cell r="F626">
            <v>647</v>
          </cell>
          <cell r="G626">
            <v>0</v>
          </cell>
          <cell r="H626">
            <v>0</v>
          </cell>
          <cell r="I626">
            <v>0</v>
          </cell>
          <cell r="J626">
            <v>0</v>
          </cell>
        </row>
        <row r="627">
          <cell r="A627">
            <v>623</v>
          </cell>
          <cell r="B627">
            <v>84069817</v>
          </cell>
          <cell r="C627">
            <v>136612.01999999999</v>
          </cell>
          <cell r="D627" t="str">
            <v>Phillips &amp; Temro Industries Inc</v>
          </cell>
          <cell r="E627" t="str">
            <v>Capital Equipment (5)</v>
          </cell>
          <cell r="F627">
            <v>648</v>
          </cell>
          <cell r="G627">
            <v>0</v>
          </cell>
          <cell r="H627">
            <v>0</v>
          </cell>
          <cell r="I627">
            <v>0</v>
          </cell>
          <cell r="J627">
            <v>0</v>
          </cell>
        </row>
        <row r="628">
          <cell r="A628">
            <v>624</v>
          </cell>
          <cell r="B628">
            <v>84069818</v>
          </cell>
          <cell r="C628">
            <v>4283538.25</v>
          </cell>
          <cell r="D628" t="str">
            <v>Phillips &amp; Temro Industries Inc</v>
          </cell>
          <cell r="E628" t="str">
            <v>Capital Equipment (5)</v>
          </cell>
          <cell r="F628">
            <v>649</v>
          </cell>
          <cell r="G628">
            <v>0</v>
          </cell>
          <cell r="H628">
            <v>0</v>
          </cell>
          <cell r="I628">
            <v>0</v>
          </cell>
          <cell r="J628">
            <v>0</v>
          </cell>
        </row>
        <row r="629">
          <cell r="A629">
            <v>625</v>
          </cell>
          <cell r="B629">
            <v>84069963</v>
          </cell>
          <cell r="C629">
            <v>19399126.359999999</v>
          </cell>
          <cell r="D629" t="str">
            <v>Phoenix Childrens Academy Inc</v>
          </cell>
          <cell r="E629" t="str">
            <v>Services: Consumer (24)</v>
          </cell>
          <cell r="F629">
            <v>650</v>
          </cell>
          <cell r="G629">
            <v>0</v>
          </cell>
          <cell r="H629">
            <v>0</v>
          </cell>
          <cell r="I629">
            <v>0</v>
          </cell>
          <cell r="J629">
            <v>0</v>
          </cell>
        </row>
        <row r="630">
          <cell r="A630">
            <v>626</v>
          </cell>
          <cell r="B630">
            <v>84069962</v>
          </cell>
          <cell r="C630">
            <v>29276.07</v>
          </cell>
          <cell r="D630" t="str">
            <v>Phoenix Childrens Academy Inc</v>
          </cell>
          <cell r="E630" t="str">
            <v>Services: Consumer (24)</v>
          </cell>
          <cell r="F630">
            <v>651</v>
          </cell>
          <cell r="G630">
            <v>0</v>
          </cell>
          <cell r="H630">
            <v>0</v>
          </cell>
          <cell r="I630">
            <v>0</v>
          </cell>
          <cell r="J630">
            <v>0</v>
          </cell>
        </row>
        <row r="631">
          <cell r="A631">
            <v>627</v>
          </cell>
          <cell r="B631">
            <v>84069964</v>
          </cell>
          <cell r="C631">
            <v>5204536.01</v>
          </cell>
          <cell r="D631" t="str">
            <v>Pinnacle Entertainment Inc</v>
          </cell>
          <cell r="E631" t="str">
            <v>Hotel; Gaming &amp; Leisure (17)</v>
          </cell>
          <cell r="F631">
            <v>652</v>
          </cell>
          <cell r="G631">
            <v>0</v>
          </cell>
          <cell r="H631">
            <v>0</v>
          </cell>
          <cell r="I631">
            <v>0</v>
          </cell>
          <cell r="J631">
            <v>0</v>
          </cell>
        </row>
        <row r="632">
          <cell r="A632">
            <v>628</v>
          </cell>
          <cell r="B632">
            <v>84069640</v>
          </cell>
          <cell r="C632">
            <v>18648006.129999999</v>
          </cell>
          <cell r="D632" t="str">
            <v>Pinnacle Foods Finance LLC</v>
          </cell>
          <cell r="E632" t="str">
            <v>Beverage; Food &amp; Tobacco (4)</v>
          </cell>
          <cell r="F632">
            <v>653</v>
          </cell>
          <cell r="G632">
            <v>0</v>
          </cell>
          <cell r="H632">
            <v>0</v>
          </cell>
          <cell r="I632">
            <v>0</v>
          </cell>
          <cell r="J632">
            <v>0</v>
          </cell>
        </row>
        <row r="633">
          <cell r="A633">
            <v>629</v>
          </cell>
          <cell r="B633">
            <v>84069578</v>
          </cell>
          <cell r="C633">
            <v>19130366.16</v>
          </cell>
          <cell r="D633" t="str">
            <v>Pinnacle Foods Finance LLC</v>
          </cell>
          <cell r="E633" t="str">
            <v>Beverage; Food &amp; Tobacco (4)</v>
          </cell>
          <cell r="F633">
            <v>654</v>
          </cell>
          <cell r="G633">
            <v>0</v>
          </cell>
          <cell r="H633">
            <v>0</v>
          </cell>
          <cell r="I633">
            <v>0</v>
          </cell>
          <cell r="J633">
            <v>0</v>
          </cell>
        </row>
        <row r="634">
          <cell r="A634">
            <v>630</v>
          </cell>
          <cell r="B634">
            <v>84069646</v>
          </cell>
          <cell r="C634">
            <v>16996906.710000001</v>
          </cell>
          <cell r="D634" t="str">
            <v>PJ United Inc</v>
          </cell>
          <cell r="E634" t="str">
            <v>Hotel; Gaming &amp; Leisure (17)</v>
          </cell>
          <cell r="F634">
            <v>655</v>
          </cell>
          <cell r="G634">
            <v>0</v>
          </cell>
          <cell r="H634">
            <v>0</v>
          </cell>
          <cell r="I634">
            <v>0</v>
          </cell>
          <cell r="J634">
            <v>0</v>
          </cell>
        </row>
        <row r="635">
          <cell r="A635">
            <v>631</v>
          </cell>
          <cell r="B635">
            <v>84069966</v>
          </cell>
          <cell r="C635">
            <v>1610.27</v>
          </cell>
          <cell r="D635" t="str">
            <v>PKC Holding Corporation</v>
          </cell>
          <cell r="E635" t="str">
            <v>Chemicals; Plastics &amp; Rubber (6)</v>
          </cell>
          <cell r="F635">
            <v>656</v>
          </cell>
          <cell r="G635">
            <v>0</v>
          </cell>
          <cell r="H635">
            <v>0</v>
          </cell>
          <cell r="I635">
            <v>0</v>
          </cell>
          <cell r="J635">
            <v>0</v>
          </cell>
        </row>
        <row r="636">
          <cell r="A636">
            <v>632</v>
          </cell>
          <cell r="B636">
            <v>84069969</v>
          </cell>
          <cell r="C636">
            <v>1633.04</v>
          </cell>
          <cell r="D636" t="str">
            <v>PKC Holding Corporation</v>
          </cell>
          <cell r="E636" t="str">
            <v>Chemicals; Plastics &amp; Rubber (6)</v>
          </cell>
          <cell r="F636">
            <v>657</v>
          </cell>
          <cell r="G636">
            <v>0</v>
          </cell>
          <cell r="H636">
            <v>0</v>
          </cell>
          <cell r="I636">
            <v>0</v>
          </cell>
          <cell r="J636">
            <v>0</v>
          </cell>
        </row>
        <row r="637">
          <cell r="A637">
            <v>633</v>
          </cell>
          <cell r="B637">
            <v>84069972</v>
          </cell>
          <cell r="C637">
            <v>544.35</v>
          </cell>
          <cell r="D637" t="str">
            <v>PKC Holding Corporation</v>
          </cell>
          <cell r="E637" t="str">
            <v>Chemicals; Plastics &amp; Rubber (6)</v>
          </cell>
          <cell r="F637">
            <v>658</v>
          </cell>
          <cell r="G637">
            <v>0</v>
          </cell>
          <cell r="H637">
            <v>0</v>
          </cell>
          <cell r="I637">
            <v>0</v>
          </cell>
          <cell r="J637">
            <v>0</v>
          </cell>
        </row>
        <row r="638">
          <cell r="A638">
            <v>634</v>
          </cell>
          <cell r="B638">
            <v>84069933</v>
          </cell>
          <cell r="C638">
            <v>3261.31</v>
          </cell>
          <cell r="D638" t="str">
            <v>PKC Holding Corporation</v>
          </cell>
          <cell r="E638" t="str">
            <v>Chemicals; Plastics &amp; Rubber (6)</v>
          </cell>
          <cell r="F638">
            <v>659</v>
          </cell>
          <cell r="G638">
            <v>0</v>
          </cell>
          <cell r="H638">
            <v>0</v>
          </cell>
          <cell r="I638">
            <v>0</v>
          </cell>
          <cell r="J638">
            <v>0</v>
          </cell>
        </row>
        <row r="639">
          <cell r="A639">
            <v>635</v>
          </cell>
          <cell r="B639">
            <v>84069967</v>
          </cell>
          <cell r="C639">
            <v>8585171.2200000007</v>
          </cell>
          <cell r="D639" t="str">
            <v>PKC Holding Corporation</v>
          </cell>
          <cell r="E639" t="str">
            <v>Chemicals; Plastics &amp; Rubber (6)</v>
          </cell>
          <cell r="F639">
            <v>660</v>
          </cell>
          <cell r="G639">
            <v>0</v>
          </cell>
          <cell r="H639">
            <v>0</v>
          </cell>
          <cell r="I639">
            <v>0</v>
          </cell>
          <cell r="J639">
            <v>0</v>
          </cell>
        </row>
        <row r="640">
          <cell r="A640">
            <v>636</v>
          </cell>
          <cell r="B640">
            <v>84069970</v>
          </cell>
          <cell r="C640">
            <v>8706570.9100000001</v>
          </cell>
          <cell r="D640" t="str">
            <v>PKC Holding Corporation</v>
          </cell>
          <cell r="E640" t="str">
            <v>Chemicals; Plastics &amp; Rubber (6)</v>
          </cell>
          <cell r="F640">
            <v>661</v>
          </cell>
          <cell r="G640">
            <v>0</v>
          </cell>
          <cell r="H640">
            <v>0</v>
          </cell>
          <cell r="I640">
            <v>0</v>
          </cell>
          <cell r="J640">
            <v>0</v>
          </cell>
        </row>
        <row r="641">
          <cell r="A641">
            <v>637</v>
          </cell>
          <cell r="B641">
            <v>84069973</v>
          </cell>
          <cell r="C641">
            <v>2902190.31</v>
          </cell>
          <cell r="D641" t="str">
            <v>PKC Holding Corporation</v>
          </cell>
          <cell r="E641" t="str">
            <v>Chemicals; Plastics &amp; Rubber (6)</v>
          </cell>
          <cell r="F641">
            <v>662</v>
          </cell>
          <cell r="G641">
            <v>0</v>
          </cell>
          <cell r="H641">
            <v>0</v>
          </cell>
          <cell r="I641">
            <v>0</v>
          </cell>
          <cell r="J641">
            <v>0</v>
          </cell>
        </row>
        <row r="642">
          <cell r="A642">
            <v>638</v>
          </cell>
          <cell r="B642">
            <v>84069934</v>
          </cell>
          <cell r="C642">
            <v>17387688.550000001</v>
          </cell>
          <cell r="D642" t="str">
            <v>PKC Holding Corporation</v>
          </cell>
          <cell r="E642" t="str">
            <v>Chemicals; Plastics &amp; Rubber (6)</v>
          </cell>
          <cell r="F642">
            <v>663</v>
          </cell>
          <cell r="G642">
            <v>0</v>
          </cell>
          <cell r="H642">
            <v>0</v>
          </cell>
          <cell r="I642">
            <v>0</v>
          </cell>
          <cell r="J642">
            <v>0</v>
          </cell>
        </row>
        <row r="643">
          <cell r="A643">
            <v>639</v>
          </cell>
          <cell r="B643">
            <v>84069968</v>
          </cell>
          <cell r="C643">
            <v>1288218.51</v>
          </cell>
          <cell r="D643" t="str">
            <v>PKC Holding Corporation</v>
          </cell>
          <cell r="E643" t="str">
            <v>Chemicals; Plastics &amp; Rubber (6)</v>
          </cell>
          <cell r="F643">
            <v>664</v>
          </cell>
          <cell r="G643">
            <v>0</v>
          </cell>
          <cell r="H643">
            <v>0</v>
          </cell>
          <cell r="I643">
            <v>0</v>
          </cell>
          <cell r="J643">
            <v>0</v>
          </cell>
        </row>
        <row r="644">
          <cell r="A644">
            <v>640</v>
          </cell>
          <cell r="B644">
            <v>84069971</v>
          </cell>
          <cell r="C644">
            <v>1306434.72</v>
          </cell>
          <cell r="D644" t="str">
            <v>PKC Holding Corporation</v>
          </cell>
          <cell r="E644" t="str">
            <v>Chemicals; Plastics &amp; Rubber (6)</v>
          </cell>
          <cell r="F644">
            <v>665</v>
          </cell>
          <cell r="G644">
            <v>0</v>
          </cell>
          <cell r="H644">
            <v>0</v>
          </cell>
          <cell r="I644">
            <v>0</v>
          </cell>
          <cell r="J644">
            <v>0</v>
          </cell>
        </row>
        <row r="645">
          <cell r="A645">
            <v>641</v>
          </cell>
          <cell r="B645">
            <v>84069974</v>
          </cell>
          <cell r="C645">
            <v>435478.24</v>
          </cell>
          <cell r="D645" t="str">
            <v>PKC Holding Corporation</v>
          </cell>
          <cell r="E645" t="str">
            <v>Chemicals; Plastics &amp; Rubber (6)</v>
          </cell>
          <cell r="F645">
            <v>666</v>
          </cell>
          <cell r="G645">
            <v>0</v>
          </cell>
          <cell r="H645">
            <v>0</v>
          </cell>
          <cell r="I645">
            <v>0</v>
          </cell>
          <cell r="J645">
            <v>0</v>
          </cell>
        </row>
        <row r="646">
          <cell r="A646">
            <v>642</v>
          </cell>
          <cell r="B646">
            <v>84069935</v>
          </cell>
          <cell r="C646">
            <v>2609050.14</v>
          </cell>
          <cell r="D646" t="str">
            <v>PKC Holding Corporation</v>
          </cell>
          <cell r="E646" t="str">
            <v>Chemicals; Plastics &amp; Rubber (6)</v>
          </cell>
          <cell r="F646">
            <v>667</v>
          </cell>
          <cell r="G646">
            <v>0</v>
          </cell>
          <cell r="H646">
            <v>0</v>
          </cell>
          <cell r="I646">
            <v>0</v>
          </cell>
          <cell r="J646">
            <v>0</v>
          </cell>
        </row>
        <row r="647">
          <cell r="A647">
            <v>643</v>
          </cell>
          <cell r="B647">
            <v>84069863</v>
          </cell>
          <cell r="C647">
            <v>16170000</v>
          </cell>
          <cell r="D647" t="str">
            <v>Plaskolite Inc.</v>
          </cell>
          <cell r="E647" t="str">
            <v>Chemicals; Plastics &amp; Rubber (6)</v>
          </cell>
          <cell r="F647">
            <v>668</v>
          </cell>
          <cell r="G647">
            <v>0</v>
          </cell>
          <cell r="H647">
            <v>0</v>
          </cell>
          <cell r="I647">
            <v>0</v>
          </cell>
          <cell r="J647">
            <v>0</v>
          </cell>
        </row>
        <row r="648">
          <cell r="A648">
            <v>644</v>
          </cell>
          <cell r="B648">
            <v>84069946</v>
          </cell>
          <cell r="C648">
            <v>18403.759999999998</v>
          </cell>
          <cell r="D648" t="str">
            <v>Plaze, Inc.</v>
          </cell>
          <cell r="E648" t="str">
            <v>Chemicals; Plastics &amp; Rubber (6)</v>
          </cell>
          <cell r="F648">
            <v>669</v>
          </cell>
          <cell r="G648">
            <v>0</v>
          </cell>
          <cell r="H648">
            <v>0</v>
          </cell>
          <cell r="I648">
            <v>0</v>
          </cell>
          <cell r="J648">
            <v>0</v>
          </cell>
        </row>
        <row r="649">
          <cell r="A649">
            <v>645</v>
          </cell>
          <cell r="B649">
            <v>84069947</v>
          </cell>
          <cell r="C649">
            <v>37307.68</v>
          </cell>
          <cell r="D649" t="str">
            <v>Plaze, Inc.</v>
          </cell>
          <cell r="E649" t="str">
            <v>Chemicals; Plastics &amp; Rubber (6)</v>
          </cell>
          <cell r="F649">
            <v>670</v>
          </cell>
          <cell r="G649">
            <v>0</v>
          </cell>
          <cell r="H649">
            <v>0</v>
          </cell>
          <cell r="I649">
            <v>0</v>
          </cell>
          <cell r="J649">
            <v>0</v>
          </cell>
        </row>
        <row r="650">
          <cell r="A650">
            <v>646</v>
          </cell>
          <cell r="B650">
            <v>84069886</v>
          </cell>
          <cell r="C650">
            <v>7337765.96</v>
          </cell>
          <cell r="D650" t="str">
            <v>Plaze, Inc.</v>
          </cell>
          <cell r="E650" t="str">
            <v>Chemicals; Plastics &amp; Rubber (6)</v>
          </cell>
          <cell r="F650">
            <v>671</v>
          </cell>
          <cell r="G650">
            <v>0</v>
          </cell>
          <cell r="H650">
            <v>0</v>
          </cell>
          <cell r="I650">
            <v>0</v>
          </cell>
          <cell r="J650">
            <v>0</v>
          </cell>
        </row>
        <row r="651">
          <cell r="A651">
            <v>647</v>
          </cell>
          <cell r="B651">
            <v>84069887</v>
          </cell>
          <cell r="C651">
            <v>14874953.449999999</v>
          </cell>
          <cell r="D651" t="str">
            <v>Plaze, Inc.</v>
          </cell>
          <cell r="E651" t="str">
            <v>Chemicals; Plastics &amp; Rubber (6)</v>
          </cell>
          <cell r="F651">
            <v>672</v>
          </cell>
          <cell r="G651">
            <v>0</v>
          </cell>
          <cell r="H651">
            <v>0</v>
          </cell>
          <cell r="I651">
            <v>0</v>
          </cell>
          <cell r="J651">
            <v>0</v>
          </cell>
        </row>
        <row r="652">
          <cell r="A652">
            <v>648</v>
          </cell>
          <cell r="B652">
            <v>84070102</v>
          </cell>
          <cell r="C652">
            <v>3627659.57</v>
          </cell>
          <cell r="D652" t="str">
            <v>Plaze, Inc.</v>
          </cell>
          <cell r="E652" t="str">
            <v>Chemicals; Plastics &amp; Rubber (6)</v>
          </cell>
          <cell r="F652">
            <v>673</v>
          </cell>
          <cell r="G652">
            <v>0</v>
          </cell>
          <cell r="H652">
            <v>0</v>
          </cell>
          <cell r="I652">
            <v>0</v>
          </cell>
          <cell r="J652">
            <v>0</v>
          </cell>
        </row>
        <row r="653">
          <cell r="A653">
            <v>649</v>
          </cell>
          <cell r="B653">
            <v>84070103</v>
          </cell>
          <cell r="C653">
            <v>7353909.5800000001</v>
          </cell>
          <cell r="D653" t="str">
            <v>Plaze, Inc.</v>
          </cell>
          <cell r="E653" t="str">
            <v>Chemicals; Plastics &amp; Rubber (6)</v>
          </cell>
          <cell r="F653">
            <v>674</v>
          </cell>
          <cell r="G653">
            <v>0</v>
          </cell>
          <cell r="H653">
            <v>0</v>
          </cell>
          <cell r="I653">
            <v>0</v>
          </cell>
          <cell r="J653">
            <v>0</v>
          </cell>
        </row>
        <row r="654">
          <cell r="A654">
            <v>650</v>
          </cell>
          <cell r="B654">
            <v>84069282</v>
          </cell>
          <cell r="C654">
            <v>312500</v>
          </cell>
          <cell r="D654" t="str">
            <v>PMI Holdings Inc  (Papa Murphys)</v>
          </cell>
          <cell r="E654" t="str">
            <v>Hotel; Gaming &amp; Leisure (17)</v>
          </cell>
          <cell r="F654">
            <v>675</v>
          </cell>
          <cell r="G654">
            <v>0</v>
          </cell>
          <cell r="H654">
            <v>0</v>
          </cell>
          <cell r="I654">
            <v>0</v>
          </cell>
          <cell r="J654">
            <v>0</v>
          </cell>
        </row>
        <row r="655">
          <cell r="A655">
            <v>651</v>
          </cell>
          <cell r="B655">
            <v>84069975</v>
          </cell>
          <cell r="C655">
            <v>137500</v>
          </cell>
          <cell r="D655" t="str">
            <v>PMI Holdings Inc  (Papa Murphys)</v>
          </cell>
          <cell r="E655" t="str">
            <v>Hotel; Gaming &amp; Leisure (17)</v>
          </cell>
          <cell r="F655">
            <v>676</v>
          </cell>
          <cell r="G655">
            <v>0</v>
          </cell>
          <cell r="H655">
            <v>0</v>
          </cell>
          <cell r="I655">
            <v>0</v>
          </cell>
          <cell r="J655">
            <v>0</v>
          </cell>
        </row>
        <row r="656">
          <cell r="A656">
            <v>652</v>
          </cell>
          <cell r="B656">
            <v>84069976</v>
          </cell>
          <cell r="C656">
            <v>10312499.99</v>
          </cell>
          <cell r="D656" t="str">
            <v>PMI Holdings Inc  (Papa Murphys)</v>
          </cell>
          <cell r="E656" t="str">
            <v>Hotel; Gaming &amp; Leisure (17)</v>
          </cell>
          <cell r="F656">
            <v>677</v>
          </cell>
          <cell r="G656">
            <v>0</v>
          </cell>
          <cell r="H656">
            <v>0</v>
          </cell>
          <cell r="I656">
            <v>0</v>
          </cell>
          <cell r="J656">
            <v>0</v>
          </cell>
        </row>
        <row r="657">
          <cell r="A657">
            <v>653</v>
          </cell>
          <cell r="B657">
            <v>84069283</v>
          </cell>
          <cell r="C657">
            <v>23437500</v>
          </cell>
          <cell r="D657" t="str">
            <v>PMI Holdings Inc  (Papa Murphys)</v>
          </cell>
          <cell r="E657" t="str">
            <v>Hotel; Gaming &amp; Leisure (17)</v>
          </cell>
          <cell r="F657">
            <v>678</v>
          </cell>
          <cell r="G657">
            <v>0</v>
          </cell>
          <cell r="H657">
            <v>0</v>
          </cell>
          <cell r="I657">
            <v>0</v>
          </cell>
          <cell r="J657">
            <v>0</v>
          </cell>
        </row>
        <row r="658">
          <cell r="A658">
            <v>654</v>
          </cell>
          <cell r="B658">
            <v>84070223</v>
          </cell>
          <cell r="C658">
            <v>4708465.54</v>
          </cell>
          <cell r="D658" t="str">
            <v>Post Holdings Inc</v>
          </cell>
          <cell r="E658" t="str">
            <v>Beverage; Food &amp; Tobacco (4)</v>
          </cell>
          <cell r="F658">
            <v>679</v>
          </cell>
          <cell r="G658">
            <v>0</v>
          </cell>
          <cell r="H658">
            <v>0</v>
          </cell>
          <cell r="I658">
            <v>0</v>
          </cell>
          <cell r="J658">
            <v>0</v>
          </cell>
        </row>
        <row r="659">
          <cell r="A659">
            <v>655</v>
          </cell>
          <cell r="B659">
            <v>84069978</v>
          </cell>
          <cell r="C659">
            <v>40625</v>
          </cell>
          <cell r="D659" t="str">
            <v>Potpourri Group, Inc.</v>
          </cell>
          <cell r="E659" t="str">
            <v>Consumer goods: Non-Durable (9)</v>
          </cell>
          <cell r="F659">
            <v>680</v>
          </cell>
          <cell r="G659">
            <v>0</v>
          </cell>
          <cell r="H659">
            <v>0</v>
          </cell>
          <cell r="I659">
            <v>0</v>
          </cell>
          <cell r="J659">
            <v>0</v>
          </cell>
        </row>
        <row r="660">
          <cell r="A660">
            <v>656</v>
          </cell>
          <cell r="B660">
            <v>84069980</v>
          </cell>
          <cell r="C660">
            <v>12653.05</v>
          </cell>
          <cell r="D660" t="str">
            <v>Potpourri Group, Inc.</v>
          </cell>
          <cell r="E660" t="str">
            <v>Consumer goods: Non-Durable (9)</v>
          </cell>
          <cell r="F660">
            <v>681</v>
          </cell>
          <cell r="G660">
            <v>0</v>
          </cell>
          <cell r="H660">
            <v>0</v>
          </cell>
          <cell r="I660">
            <v>0</v>
          </cell>
          <cell r="J660">
            <v>0</v>
          </cell>
        </row>
        <row r="661">
          <cell r="A661">
            <v>657</v>
          </cell>
          <cell r="B661">
            <v>84069982</v>
          </cell>
          <cell r="C661">
            <v>187500</v>
          </cell>
          <cell r="D661" t="str">
            <v>Potpourri Group, Inc.</v>
          </cell>
          <cell r="E661" t="str">
            <v>Consumer goods: Non-Durable (9)</v>
          </cell>
          <cell r="F661">
            <v>682</v>
          </cell>
          <cell r="G661">
            <v>0</v>
          </cell>
          <cell r="H661">
            <v>0</v>
          </cell>
          <cell r="I661">
            <v>0</v>
          </cell>
          <cell r="J661">
            <v>0</v>
          </cell>
        </row>
        <row r="662">
          <cell r="A662">
            <v>658</v>
          </cell>
          <cell r="B662">
            <v>84069977</v>
          </cell>
          <cell r="C662">
            <v>6139947.8499999996</v>
          </cell>
          <cell r="D662" t="str">
            <v>Potpourri Group, Inc.</v>
          </cell>
          <cell r="E662" t="str">
            <v>Consumer goods: Non-Durable (9)</v>
          </cell>
          <cell r="F662">
            <v>683</v>
          </cell>
          <cell r="G662">
            <v>0</v>
          </cell>
          <cell r="H662">
            <v>0</v>
          </cell>
          <cell r="I662">
            <v>0</v>
          </cell>
          <cell r="J662">
            <v>0</v>
          </cell>
        </row>
        <row r="663">
          <cell r="A663">
            <v>659</v>
          </cell>
          <cell r="B663">
            <v>84069979</v>
          </cell>
          <cell r="C663">
            <v>1912346.81</v>
          </cell>
          <cell r="D663" t="str">
            <v>Potpourri Group, Inc.</v>
          </cell>
          <cell r="E663" t="str">
            <v>Consumer goods: Non-Durable (9)</v>
          </cell>
          <cell r="F663">
            <v>684</v>
          </cell>
          <cell r="G663">
            <v>0</v>
          </cell>
          <cell r="H663">
            <v>0</v>
          </cell>
          <cell r="I663">
            <v>0</v>
          </cell>
          <cell r="J663">
            <v>0</v>
          </cell>
        </row>
        <row r="664">
          <cell r="A664">
            <v>660</v>
          </cell>
          <cell r="B664">
            <v>84069981</v>
          </cell>
          <cell r="C664">
            <v>28338220.859999999</v>
          </cell>
          <cell r="D664" t="str">
            <v>Potpourri Group, Inc.</v>
          </cell>
          <cell r="E664" t="str">
            <v>Consumer goods: Non-Durable (9)</v>
          </cell>
          <cell r="F664">
            <v>685</v>
          </cell>
          <cell r="G664">
            <v>0</v>
          </cell>
          <cell r="H664">
            <v>0</v>
          </cell>
          <cell r="I664">
            <v>0</v>
          </cell>
          <cell r="J664">
            <v>0</v>
          </cell>
        </row>
        <row r="665">
          <cell r="A665">
            <v>661</v>
          </cell>
          <cell r="B665">
            <v>84070246</v>
          </cell>
          <cell r="C665">
            <v>1171766.98</v>
          </cell>
          <cell r="D665" t="str">
            <v>Power Buyer LLC</v>
          </cell>
          <cell r="E665" t="str">
            <v>Utilities: Electric (29)</v>
          </cell>
          <cell r="F665">
            <v>686</v>
          </cell>
          <cell r="G665">
            <v>0</v>
          </cell>
          <cell r="H665">
            <v>0</v>
          </cell>
          <cell r="I665">
            <v>0</v>
          </cell>
          <cell r="J665">
            <v>0</v>
          </cell>
        </row>
        <row r="666">
          <cell r="A666">
            <v>662</v>
          </cell>
          <cell r="B666">
            <v>84070247</v>
          </cell>
          <cell r="C666">
            <v>65130.13</v>
          </cell>
          <cell r="D666" t="str">
            <v>Power Buyer LLC</v>
          </cell>
          <cell r="E666" t="str">
            <v>Utilities: Electric (29)</v>
          </cell>
          <cell r="F666">
            <v>687</v>
          </cell>
          <cell r="G666">
            <v>0</v>
          </cell>
          <cell r="H666">
            <v>0</v>
          </cell>
          <cell r="I666">
            <v>0</v>
          </cell>
          <cell r="J666">
            <v>0</v>
          </cell>
        </row>
        <row r="667">
          <cell r="A667">
            <v>663</v>
          </cell>
          <cell r="B667">
            <v>84070248</v>
          </cell>
          <cell r="C667">
            <v>158843.20000000001</v>
          </cell>
          <cell r="D667" t="str">
            <v>Power Buyer LLC</v>
          </cell>
          <cell r="E667" t="str">
            <v>Utilities: Electric (29)</v>
          </cell>
          <cell r="F667">
            <v>688</v>
          </cell>
          <cell r="G667">
            <v>0</v>
          </cell>
          <cell r="H667">
            <v>0</v>
          </cell>
          <cell r="I667">
            <v>0</v>
          </cell>
          <cell r="J667">
            <v>0</v>
          </cell>
        </row>
        <row r="668">
          <cell r="A668">
            <v>664</v>
          </cell>
          <cell r="B668">
            <v>84069299</v>
          </cell>
          <cell r="C668">
            <v>21833502.18</v>
          </cell>
          <cell r="D668" t="str">
            <v>Power Buyer LLC</v>
          </cell>
          <cell r="E668" t="str">
            <v>Utilities: Electric (29)</v>
          </cell>
          <cell r="F668">
            <v>689</v>
          </cell>
          <cell r="G668">
            <v>0</v>
          </cell>
          <cell r="H668">
            <v>0</v>
          </cell>
          <cell r="I668">
            <v>0</v>
          </cell>
          <cell r="J668">
            <v>0</v>
          </cell>
        </row>
        <row r="669">
          <cell r="A669">
            <v>665</v>
          </cell>
          <cell r="B669">
            <v>84069300</v>
          </cell>
          <cell r="C669">
            <v>1213568.01</v>
          </cell>
          <cell r="D669" t="str">
            <v>Power Buyer LLC</v>
          </cell>
          <cell r="E669" t="str">
            <v>Utilities: Electric (29)</v>
          </cell>
          <cell r="F669">
            <v>690</v>
          </cell>
          <cell r="G669">
            <v>0</v>
          </cell>
          <cell r="H669">
            <v>0</v>
          </cell>
          <cell r="I669">
            <v>0</v>
          </cell>
          <cell r="J669">
            <v>0</v>
          </cell>
        </row>
        <row r="670">
          <cell r="A670">
            <v>666</v>
          </cell>
          <cell r="B670">
            <v>84069301</v>
          </cell>
          <cell r="C670">
            <v>2959721.09</v>
          </cell>
          <cell r="D670" t="str">
            <v>Power Buyer LLC</v>
          </cell>
          <cell r="E670" t="str">
            <v>Utilities: Electric (29)</v>
          </cell>
          <cell r="F670">
            <v>691</v>
          </cell>
          <cell r="G670">
            <v>0</v>
          </cell>
          <cell r="H670">
            <v>0</v>
          </cell>
          <cell r="I670">
            <v>0</v>
          </cell>
          <cell r="J670">
            <v>0</v>
          </cell>
        </row>
        <row r="671">
          <cell r="A671">
            <v>667</v>
          </cell>
          <cell r="B671">
            <v>84070312</v>
          </cell>
          <cell r="C671">
            <v>1184.1600000000001</v>
          </cell>
          <cell r="D671" t="str">
            <v>Power Services Holdings Company</v>
          </cell>
          <cell r="E671" t="str">
            <v>Utilities: Electric (29)</v>
          </cell>
          <cell r="F671">
            <v>692</v>
          </cell>
          <cell r="G671">
            <v>0</v>
          </cell>
          <cell r="H671">
            <v>0</v>
          </cell>
          <cell r="I671">
            <v>0</v>
          </cell>
          <cell r="J671">
            <v>0</v>
          </cell>
        </row>
        <row r="672">
          <cell r="A672">
            <v>668</v>
          </cell>
          <cell r="B672">
            <v>84070255</v>
          </cell>
          <cell r="C672">
            <v>3830.2</v>
          </cell>
          <cell r="D672" t="str">
            <v>Power Services Holdings Company</v>
          </cell>
          <cell r="E672" t="str">
            <v>Utilities: Electric (29)</v>
          </cell>
          <cell r="F672">
            <v>693</v>
          </cell>
          <cell r="G672">
            <v>0</v>
          </cell>
          <cell r="H672">
            <v>0</v>
          </cell>
          <cell r="I672">
            <v>0</v>
          </cell>
          <cell r="J672">
            <v>0</v>
          </cell>
        </row>
        <row r="673">
          <cell r="A673">
            <v>669</v>
          </cell>
          <cell r="B673">
            <v>84070256</v>
          </cell>
          <cell r="C673">
            <v>1587468.14</v>
          </cell>
          <cell r="D673" t="str">
            <v>Power Services Holdings Company</v>
          </cell>
          <cell r="E673" t="str">
            <v>Utilities: Electric (29)</v>
          </cell>
          <cell r="F673">
            <v>694</v>
          </cell>
          <cell r="G673">
            <v>0</v>
          </cell>
          <cell r="H673">
            <v>0</v>
          </cell>
          <cell r="I673">
            <v>0</v>
          </cell>
          <cell r="J673">
            <v>0</v>
          </cell>
        </row>
        <row r="674">
          <cell r="A674">
            <v>670</v>
          </cell>
          <cell r="B674">
            <v>84070313</v>
          </cell>
          <cell r="C674">
            <v>490790.63</v>
          </cell>
          <cell r="D674" t="str">
            <v>Power Services Holdings Company</v>
          </cell>
          <cell r="E674" t="str">
            <v>Utilities: Electric (29)</v>
          </cell>
          <cell r="F674">
            <v>695</v>
          </cell>
          <cell r="G674">
            <v>0</v>
          </cell>
          <cell r="H674">
            <v>0</v>
          </cell>
          <cell r="I674">
            <v>0</v>
          </cell>
          <cell r="J674">
            <v>0</v>
          </cell>
        </row>
        <row r="675">
          <cell r="A675">
            <v>671</v>
          </cell>
          <cell r="B675">
            <v>84070315</v>
          </cell>
          <cell r="C675">
            <v>562469.42000000004</v>
          </cell>
          <cell r="D675" t="str">
            <v>Power Services Holdings Company</v>
          </cell>
          <cell r="E675" t="str">
            <v>Utilities: Electric (29)</v>
          </cell>
          <cell r="F675">
            <v>696</v>
          </cell>
          <cell r="G675">
            <v>0</v>
          </cell>
          <cell r="H675">
            <v>0</v>
          </cell>
          <cell r="I675">
            <v>0</v>
          </cell>
          <cell r="J675">
            <v>0</v>
          </cell>
        </row>
        <row r="676">
          <cell r="A676">
            <v>672</v>
          </cell>
          <cell r="B676">
            <v>84070254</v>
          </cell>
          <cell r="C676">
            <v>4526309.3</v>
          </cell>
          <cell r="D676" t="str">
            <v>Power Services Holdings Company</v>
          </cell>
          <cell r="E676" t="str">
            <v>Utilities: Electric (29)</v>
          </cell>
          <cell r="F676">
            <v>697</v>
          </cell>
          <cell r="G676">
            <v>0</v>
          </cell>
          <cell r="H676">
            <v>0</v>
          </cell>
          <cell r="I676">
            <v>0</v>
          </cell>
          <cell r="J676">
            <v>0</v>
          </cell>
        </row>
        <row r="677">
          <cell r="A677">
            <v>673</v>
          </cell>
          <cell r="B677">
            <v>84070253</v>
          </cell>
          <cell r="C677">
            <v>15845.74</v>
          </cell>
          <cell r="D677" t="str">
            <v>Power Services Holdings Company</v>
          </cell>
          <cell r="E677" t="str">
            <v>Utilities: Electric (29)</v>
          </cell>
          <cell r="F677">
            <v>698</v>
          </cell>
          <cell r="G677">
            <v>0</v>
          </cell>
          <cell r="H677">
            <v>0</v>
          </cell>
          <cell r="I677">
            <v>0</v>
          </cell>
          <cell r="J677">
            <v>0</v>
          </cell>
        </row>
        <row r="678">
          <cell r="A678">
            <v>674</v>
          </cell>
          <cell r="B678">
            <v>84070314</v>
          </cell>
          <cell r="C678">
            <v>1969.1</v>
          </cell>
          <cell r="D678" t="str">
            <v>Power Services Holdings Company</v>
          </cell>
          <cell r="E678" t="str">
            <v>Utilities: Electric (29)</v>
          </cell>
          <cell r="F678">
            <v>699</v>
          </cell>
          <cell r="G678">
            <v>0</v>
          </cell>
          <cell r="H678">
            <v>0</v>
          </cell>
          <cell r="I678">
            <v>0</v>
          </cell>
          <cell r="J678">
            <v>0</v>
          </cell>
        </row>
        <row r="679">
          <cell r="A679">
            <v>675</v>
          </cell>
          <cell r="B679">
            <v>84069811</v>
          </cell>
          <cell r="C679">
            <v>1428.1</v>
          </cell>
          <cell r="D679" t="str">
            <v>Power Services Holdings Company</v>
          </cell>
          <cell r="E679" t="str">
            <v>Utilities: Electric (29)</v>
          </cell>
          <cell r="F679">
            <v>700</v>
          </cell>
          <cell r="G679">
            <v>0</v>
          </cell>
          <cell r="H679">
            <v>0</v>
          </cell>
          <cell r="I679">
            <v>0</v>
          </cell>
          <cell r="J679">
            <v>0</v>
          </cell>
        </row>
        <row r="680">
          <cell r="A680">
            <v>676</v>
          </cell>
          <cell r="B680">
            <v>84069985</v>
          </cell>
          <cell r="C680">
            <v>2293.2800000000002</v>
          </cell>
          <cell r="D680" t="str">
            <v>Power Services Holdings Company</v>
          </cell>
          <cell r="E680" t="str">
            <v>Utilities: Electric (29)</v>
          </cell>
          <cell r="F680">
            <v>701</v>
          </cell>
          <cell r="G680">
            <v>0</v>
          </cell>
          <cell r="H680">
            <v>0</v>
          </cell>
          <cell r="I680">
            <v>0</v>
          </cell>
          <cell r="J680">
            <v>0</v>
          </cell>
        </row>
        <row r="681">
          <cell r="A681">
            <v>677</v>
          </cell>
          <cell r="B681">
            <v>84069986</v>
          </cell>
          <cell r="C681">
            <v>7803182.1200000001</v>
          </cell>
          <cell r="D681" t="str">
            <v>Power Services Holdings Company</v>
          </cell>
          <cell r="E681" t="str">
            <v>Utilities: Electric (29)</v>
          </cell>
          <cell r="F681">
            <v>702</v>
          </cell>
          <cell r="G681">
            <v>0</v>
          </cell>
          <cell r="H681">
            <v>0</v>
          </cell>
          <cell r="I681">
            <v>0</v>
          </cell>
          <cell r="J681">
            <v>0</v>
          </cell>
        </row>
        <row r="682">
          <cell r="A682">
            <v>678</v>
          </cell>
          <cell r="B682">
            <v>84069812</v>
          </cell>
          <cell r="C682">
            <v>4859320.82</v>
          </cell>
          <cell r="D682" t="str">
            <v>Power Services Holdings Company</v>
          </cell>
          <cell r="E682" t="str">
            <v>Utilities: Electric (29)</v>
          </cell>
          <cell r="F682">
            <v>703</v>
          </cell>
          <cell r="G682">
            <v>0</v>
          </cell>
          <cell r="H682">
            <v>0</v>
          </cell>
          <cell r="I682">
            <v>0</v>
          </cell>
          <cell r="J682">
            <v>0</v>
          </cell>
        </row>
        <row r="683">
          <cell r="A683">
            <v>679</v>
          </cell>
          <cell r="B683">
            <v>84069302</v>
          </cell>
          <cell r="C683">
            <v>35665546.590000004</v>
          </cell>
          <cell r="D683" t="str">
            <v>Prestige Brands Inc.</v>
          </cell>
          <cell r="E683" t="str">
            <v>Healthcare &amp; Pharmaceuticals (15)</v>
          </cell>
          <cell r="F683">
            <v>704</v>
          </cell>
          <cell r="G683">
            <v>0</v>
          </cell>
          <cell r="H683">
            <v>0</v>
          </cell>
          <cell r="I683">
            <v>0</v>
          </cell>
          <cell r="J683">
            <v>0</v>
          </cell>
        </row>
        <row r="684">
          <cell r="A684">
            <v>680</v>
          </cell>
          <cell r="B684">
            <v>84069987</v>
          </cell>
          <cell r="C684">
            <v>3039473.68</v>
          </cell>
          <cell r="D684" t="str">
            <v>Primanti Corporation</v>
          </cell>
          <cell r="E684" t="str">
            <v>Hotel; Gaming &amp; Leisure (17)</v>
          </cell>
          <cell r="F684">
            <v>705</v>
          </cell>
          <cell r="G684">
            <v>0</v>
          </cell>
          <cell r="H684">
            <v>0</v>
          </cell>
          <cell r="I684">
            <v>0</v>
          </cell>
          <cell r="J684">
            <v>0</v>
          </cell>
        </row>
        <row r="685">
          <cell r="A685">
            <v>681</v>
          </cell>
          <cell r="B685">
            <v>84069988</v>
          </cell>
          <cell r="C685">
            <v>13655333.060000001</v>
          </cell>
          <cell r="D685" t="str">
            <v>Primanti Corporation</v>
          </cell>
          <cell r="E685" t="str">
            <v>Hotel; Gaming &amp; Leisure (17)</v>
          </cell>
          <cell r="F685">
            <v>706</v>
          </cell>
          <cell r="G685">
            <v>0</v>
          </cell>
          <cell r="H685">
            <v>0</v>
          </cell>
          <cell r="I685">
            <v>0</v>
          </cell>
          <cell r="J685">
            <v>0</v>
          </cell>
        </row>
        <row r="686">
          <cell r="A686">
            <v>682</v>
          </cell>
          <cell r="B686">
            <v>84069304</v>
          </cell>
          <cell r="C686">
            <v>13612500</v>
          </cell>
          <cell r="D686" t="str">
            <v>Pro Mach Group Inc</v>
          </cell>
          <cell r="E686" t="str">
            <v>Capital Equipment (5)</v>
          </cell>
          <cell r="F686">
            <v>707</v>
          </cell>
          <cell r="G686">
            <v>0</v>
          </cell>
          <cell r="H686">
            <v>0</v>
          </cell>
          <cell r="I686">
            <v>0</v>
          </cell>
          <cell r="J686">
            <v>0</v>
          </cell>
        </row>
        <row r="687">
          <cell r="A687">
            <v>683</v>
          </cell>
          <cell r="B687">
            <v>84069927</v>
          </cell>
          <cell r="C687">
            <v>18223774.600000001</v>
          </cell>
          <cell r="D687" t="str">
            <v>Prolampac Intermediate Inc</v>
          </cell>
          <cell r="E687" t="str">
            <v>Containers; Packaging &amp; Glass (10)</v>
          </cell>
          <cell r="F687">
            <v>708</v>
          </cell>
          <cell r="G687">
            <v>0</v>
          </cell>
          <cell r="H687">
            <v>0</v>
          </cell>
          <cell r="I687">
            <v>0</v>
          </cell>
          <cell r="J687">
            <v>0</v>
          </cell>
        </row>
        <row r="688">
          <cell r="A688">
            <v>684</v>
          </cell>
          <cell r="B688">
            <v>84069926</v>
          </cell>
          <cell r="C688">
            <v>31763997.239999998</v>
          </cell>
          <cell r="D688" t="str">
            <v>Prolampac Intermediate Inc</v>
          </cell>
          <cell r="E688" t="str">
            <v>Containers; Packaging &amp; Glass (10)</v>
          </cell>
          <cell r="F688">
            <v>709</v>
          </cell>
          <cell r="G688">
            <v>0</v>
          </cell>
          <cell r="H688">
            <v>0</v>
          </cell>
          <cell r="I688">
            <v>0</v>
          </cell>
          <cell r="J688">
            <v>0</v>
          </cell>
        </row>
        <row r="689">
          <cell r="A689">
            <v>685</v>
          </cell>
          <cell r="B689">
            <v>84069310</v>
          </cell>
          <cell r="C689">
            <v>9899836.1899999995</v>
          </cell>
          <cell r="D689" t="str">
            <v>ProQuest LLC</v>
          </cell>
          <cell r="E689" t="str">
            <v>Media: Diversified &amp; Production (20)</v>
          </cell>
          <cell r="F689">
            <v>710</v>
          </cell>
          <cell r="G689">
            <v>0</v>
          </cell>
          <cell r="H689">
            <v>0</v>
          </cell>
          <cell r="I689">
            <v>0</v>
          </cell>
          <cell r="J689">
            <v>0</v>
          </cell>
        </row>
        <row r="690">
          <cell r="A690">
            <v>686</v>
          </cell>
          <cell r="B690">
            <v>84070107</v>
          </cell>
          <cell r="C690">
            <v>144.68</v>
          </cell>
          <cell r="D690" t="str">
            <v>PRV Aerospace LLC</v>
          </cell>
          <cell r="E690" t="str">
            <v>Aerospace &amp; Defense (1)</v>
          </cell>
          <cell r="F690">
            <v>711</v>
          </cell>
          <cell r="G690">
            <v>0</v>
          </cell>
          <cell r="H690">
            <v>0</v>
          </cell>
          <cell r="I690">
            <v>0</v>
          </cell>
          <cell r="J690">
            <v>0</v>
          </cell>
        </row>
        <row r="691">
          <cell r="A691">
            <v>687</v>
          </cell>
          <cell r="B691">
            <v>84070111</v>
          </cell>
          <cell r="C691">
            <v>12.23</v>
          </cell>
          <cell r="D691" t="str">
            <v>PRV Aerospace LLC</v>
          </cell>
          <cell r="E691" t="str">
            <v>Aerospace &amp; Defense (1)</v>
          </cell>
          <cell r="F691">
            <v>712</v>
          </cell>
          <cell r="G691">
            <v>0</v>
          </cell>
          <cell r="H691">
            <v>0</v>
          </cell>
          <cell r="I691">
            <v>0</v>
          </cell>
          <cell r="J691">
            <v>0</v>
          </cell>
        </row>
        <row r="692">
          <cell r="A692">
            <v>688</v>
          </cell>
          <cell r="B692">
            <v>84070108</v>
          </cell>
          <cell r="C692">
            <v>7209.16</v>
          </cell>
          <cell r="D692" t="str">
            <v>PRV Aerospace LLC</v>
          </cell>
          <cell r="E692" t="str">
            <v>Aerospace &amp; Defense (1)</v>
          </cell>
          <cell r="F692">
            <v>713</v>
          </cell>
          <cell r="G692">
            <v>0</v>
          </cell>
          <cell r="H692">
            <v>0</v>
          </cell>
          <cell r="I692">
            <v>0</v>
          </cell>
          <cell r="J692">
            <v>0</v>
          </cell>
        </row>
        <row r="693">
          <cell r="A693">
            <v>689</v>
          </cell>
          <cell r="B693">
            <v>84070109</v>
          </cell>
          <cell r="C693">
            <v>2648139.66</v>
          </cell>
          <cell r="D693" t="str">
            <v>PRV Aerospace LLC</v>
          </cell>
          <cell r="E693" t="str">
            <v>Aerospace &amp; Defense (1)</v>
          </cell>
          <cell r="F693">
            <v>714</v>
          </cell>
          <cell r="G693">
            <v>0</v>
          </cell>
          <cell r="H693">
            <v>0</v>
          </cell>
          <cell r="I693">
            <v>0</v>
          </cell>
          <cell r="J693">
            <v>0</v>
          </cell>
        </row>
        <row r="694">
          <cell r="A694">
            <v>690</v>
          </cell>
          <cell r="B694">
            <v>84070110</v>
          </cell>
          <cell r="C694">
            <v>170063.14</v>
          </cell>
          <cell r="D694" t="str">
            <v>PRV Aerospace LLC</v>
          </cell>
          <cell r="E694" t="str">
            <v>Aerospace &amp; Defense (1)</v>
          </cell>
          <cell r="F694">
            <v>715</v>
          </cell>
          <cell r="G694">
            <v>0</v>
          </cell>
          <cell r="H694">
            <v>0</v>
          </cell>
          <cell r="I694">
            <v>0</v>
          </cell>
          <cell r="J694">
            <v>0</v>
          </cell>
        </row>
        <row r="695">
          <cell r="A695">
            <v>691</v>
          </cell>
          <cell r="B695">
            <v>84070112</v>
          </cell>
          <cell r="C695">
            <v>609.4</v>
          </cell>
          <cell r="D695" t="str">
            <v>PRV Aerospace LLC</v>
          </cell>
          <cell r="E695" t="str">
            <v>Aerospace &amp; Defense (1)</v>
          </cell>
          <cell r="F695">
            <v>716</v>
          </cell>
          <cell r="G695">
            <v>0</v>
          </cell>
          <cell r="H695">
            <v>0</v>
          </cell>
          <cell r="I695">
            <v>0</v>
          </cell>
          <cell r="J695">
            <v>0</v>
          </cell>
        </row>
        <row r="696">
          <cell r="A696">
            <v>692</v>
          </cell>
          <cell r="B696">
            <v>84070113</v>
          </cell>
          <cell r="C696">
            <v>223852.47</v>
          </cell>
          <cell r="D696" t="str">
            <v>PRV Aerospace LLC</v>
          </cell>
          <cell r="E696" t="str">
            <v>Aerospace &amp; Defense (1)</v>
          </cell>
          <cell r="F696">
            <v>717</v>
          </cell>
          <cell r="G696">
            <v>0</v>
          </cell>
          <cell r="H696">
            <v>0</v>
          </cell>
          <cell r="I696">
            <v>0</v>
          </cell>
          <cell r="J696">
            <v>0</v>
          </cell>
        </row>
        <row r="697">
          <cell r="A697">
            <v>693</v>
          </cell>
          <cell r="B697">
            <v>84070114</v>
          </cell>
          <cell r="C697">
            <v>14375.77</v>
          </cell>
          <cell r="D697" t="str">
            <v>PRV Aerospace LLC</v>
          </cell>
          <cell r="E697" t="str">
            <v>Aerospace &amp; Defense (1)</v>
          </cell>
          <cell r="F697">
            <v>718</v>
          </cell>
          <cell r="G697">
            <v>0</v>
          </cell>
          <cell r="H697">
            <v>0</v>
          </cell>
          <cell r="I697">
            <v>0</v>
          </cell>
          <cell r="J697">
            <v>0</v>
          </cell>
        </row>
        <row r="698">
          <cell r="A698">
            <v>694</v>
          </cell>
          <cell r="B698">
            <v>84070095</v>
          </cell>
          <cell r="C698">
            <v>5265401.6399999997</v>
          </cell>
          <cell r="D698" t="str">
            <v>Q9 Networks Inc</v>
          </cell>
          <cell r="E698" t="str">
            <v>Telecommunications (26)</v>
          </cell>
          <cell r="F698">
            <v>719</v>
          </cell>
          <cell r="G698">
            <v>0</v>
          </cell>
          <cell r="H698">
            <v>0</v>
          </cell>
          <cell r="I698">
            <v>0</v>
          </cell>
          <cell r="J698">
            <v>0</v>
          </cell>
        </row>
        <row r="699">
          <cell r="A699">
            <v>695</v>
          </cell>
          <cell r="B699">
            <v>84070094</v>
          </cell>
          <cell r="C699">
            <v>5068119.1500000004</v>
          </cell>
          <cell r="D699" t="str">
            <v>Q9 Networks Inc</v>
          </cell>
          <cell r="E699" t="str">
            <v>Telecommunications (26)</v>
          </cell>
          <cell r="F699">
            <v>720</v>
          </cell>
          <cell r="G699">
            <v>0</v>
          </cell>
          <cell r="H699">
            <v>0</v>
          </cell>
          <cell r="I699">
            <v>0</v>
          </cell>
          <cell r="J699">
            <v>0</v>
          </cell>
        </row>
        <row r="700">
          <cell r="A700">
            <v>696</v>
          </cell>
          <cell r="B700">
            <v>84070259</v>
          </cell>
          <cell r="C700">
            <v>380709.21</v>
          </cell>
          <cell r="D700" t="str">
            <v>Quadion LLc</v>
          </cell>
          <cell r="E700" t="str">
            <v>Chemicals; Plastics &amp; Rubber (6)</v>
          </cell>
          <cell r="F700">
            <v>721</v>
          </cell>
          <cell r="G700">
            <v>0</v>
          </cell>
          <cell r="H700">
            <v>0</v>
          </cell>
          <cell r="I700">
            <v>0</v>
          </cell>
          <cell r="J700">
            <v>0</v>
          </cell>
        </row>
        <row r="701">
          <cell r="A701">
            <v>697</v>
          </cell>
          <cell r="B701">
            <v>84069325</v>
          </cell>
          <cell r="C701">
            <v>18314001.609999999</v>
          </cell>
          <cell r="D701" t="str">
            <v>Quadion LLc</v>
          </cell>
          <cell r="E701" t="str">
            <v>Chemicals; Plastics &amp; Rubber (6)</v>
          </cell>
          <cell r="F701">
            <v>722</v>
          </cell>
          <cell r="G701">
            <v>0</v>
          </cell>
          <cell r="H701">
            <v>0</v>
          </cell>
          <cell r="I701">
            <v>0</v>
          </cell>
          <cell r="J701">
            <v>0</v>
          </cell>
        </row>
        <row r="702">
          <cell r="A702">
            <v>698</v>
          </cell>
          <cell r="B702">
            <v>84069991</v>
          </cell>
          <cell r="C702">
            <v>7687500</v>
          </cell>
          <cell r="D702" t="str">
            <v>Qualitor Acquisition Inc</v>
          </cell>
          <cell r="E702" t="str">
            <v>Automotive (2)</v>
          </cell>
          <cell r="F702">
            <v>723</v>
          </cell>
          <cell r="G702">
            <v>0</v>
          </cell>
          <cell r="H702">
            <v>0</v>
          </cell>
          <cell r="I702">
            <v>0</v>
          </cell>
          <cell r="J702">
            <v>0</v>
          </cell>
        </row>
        <row r="703">
          <cell r="A703">
            <v>699</v>
          </cell>
          <cell r="B703">
            <v>84069992</v>
          </cell>
          <cell r="C703">
            <v>5068723.21</v>
          </cell>
          <cell r="D703" t="str">
            <v>Qualitor Acquisition Inc</v>
          </cell>
          <cell r="E703" t="str">
            <v>Automotive (2)</v>
          </cell>
          <cell r="F703">
            <v>724</v>
          </cell>
          <cell r="G703">
            <v>0</v>
          </cell>
          <cell r="H703">
            <v>0</v>
          </cell>
          <cell r="I703">
            <v>0</v>
          </cell>
          <cell r="J703">
            <v>0</v>
          </cell>
        </row>
        <row r="704">
          <cell r="A704">
            <v>700</v>
          </cell>
          <cell r="B704">
            <v>84069994</v>
          </cell>
          <cell r="C704">
            <v>9259159.4800000004</v>
          </cell>
          <cell r="D704" t="str">
            <v>Questex  LLC</v>
          </cell>
          <cell r="E704" t="str">
            <v>Media: Advertising; Printing &amp; Publishing (18)</v>
          </cell>
          <cell r="F704">
            <v>725</v>
          </cell>
          <cell r="G704">
            <v>0</v>
          </cell>
          <cell r="H704">
            <v>0</v>
          </cell>
          <cell r="I704">
            <v>0</v>
          </cell>
          <cell r="J704">
            <v>0</v>
          </cell>
        </row>
        <row r="705">
          <cell r="A705">
            <v>701</v>
          </cell>
          <cell r="B705">
            <v>84069343</v>
          </cell>
          <cell r="C705">
            <v>16006097.550000001</v>
          </cell>
          <cell r="D705" t="str">
            <v>Quikrete Holdings Inc</v>
          </cell>
          <cell r="E705" t="str">
            <v>Construction &amp; Building (7)</v>
          </cell>
          <cell r="F705">
            <v>726</v>
          </cell>
          <cell r="G705">
            <v>0</v>
          </cell>
          <cell r="H705">
            <v>0</v>
          </cell>
          <cell r="I705">
            <v>0</v>
          </cell>
          <cell r="J705">
            <v>0</v>
          </cell>
        </row>
        <row r="706">
          <cell r="A706">
            <v>702</v>
          </cell>
          <cell r="B706">
            <v>84069344</v>
          </cell>
          <cell r="C706">
            <v>537449.18999999994</v>
          </cell>
          <cell r="D706" t="str">
            <v>Quikrete Holdings Inc</v>
          </cell>
          <cell r="E706" t="str">
            <v>Construction &amp; Building (7)</v>
          </cell>
          <cell r="F706">
            <v>727</v>
          </cell>
          <cell r="G706">
            <v>0</v>
          </cell>
          <cell r="H706">
            <v>0</v>
          </cell>
          <cell r="I706">
            <v>0</v>
          </cell>
          <cell r="J706">
            <v>0</v>
          </cell>
        </row>
        <row r="707">
          <cell r="A707">
            <v>703</v>
          </cell>
          <cell r="B707">
            <v>84069453</v>
          </cell>
          <cell r="C707">
            <v>24030608.449999999</v>
          </cell>
          <cell r="D707" t="str">
            <v>Randall-Reilly LLC</v>
          </cell>
          <cell r="E707" t="str">
            <v>Media: Advertising; Printing &amp; Publishing (18)</v>
          </cell>
          <cell r="F707">
            <v>728</v>
          </cell>
          <cell r="G707">
            <v>0</v>
          </cell>
          <cell r="H707">
            <v>0</v>
          </cell>
          <cell r="I707">
            <v>0</v>
          </cell>
          <cell r="J707">
            <v>0</v>
          </cell>
        </row>
        <row r="708">
          <cell r="A708">
            <v>704</v>
          </cell>
          <cell r="B708">
            <v>84069347</v>
          </cell>
          <cell r="C708">
            <v>4520354.12</v>
          </cell>
          <cell r="D708" t="str">
            <v>RAPC Holding Company</v>
          </cell>
          <cell r="E708" t="str">
            <v>Services: Business (23)</v>
          </cell>
          <cell r="F708">
            <v>729</v>
          </cell>
          <cell r="G708">
            <v>0</v>
          </cell>
          <cell r="H708">
            <v>0</v>
          </cell>
          <cell r="I708">
            <v>0</v>
          </cell>
          <cell r="J708">
            <v>0</v>
          </cell>
        </row>
        <row r="709">
          <cell r="A709">
            <v>705</v>
          </cell>
          <cell r="B709">
            <v>84069348</v>
          </cell>
          <cell r="C709">
            <v>193829.03</v>
          </cell>
          <cell r="D709" t="str">
            <v>RAPC Holding Company</v>
          </cell>
          <cell r="E709" t="str">
            <v>Services: Business (23)</v>
          </cell>
          <cell r="F709">
            <v>730</v>
          </cell>
          <cell r="G709">
            <v>0</v>
          </cell>
          <cell r="H709">
            <v>0</v>
          </cell>
          <cell r="I709">
            <v>0</v>
          </cell>
          <cell r="J709">
            <v>0</v>
          </cell>
        </row>
        <row r="710">
          <cell r="A710">
            <v>706</v>
          </cell>
          <cell r="B710">
            <v>84069349</v>
          </cell>
          <cell r="C710">
            <v>15927300.289999999</v>
          </cell>
          <cell r="D710" t="str">
            <v>RAPC Holding Company</v>
          </cell>
          <cell r="E710" t="str">
            <v>Services: Business (23)</v>
          </cell>
          <cell r="F710">
            <v>731</v>
          </cell>
          <cell r="G710">
            <v>0</v>
          </cell>
          <cell r="H710">
            <v>0</v>
          </cell>
          <cell r="I710">
            <v>0</v>
          </cell>
          <cell r="J710">
            <v>0</v>
          </cell>
        </row>
        <row r="711">
          <cell r="A711">
            <v>707</v>
          </cell>
          <cell r="B711">
            <v>84069346</v>
          </cell>
          <cell r="C711">
            <v>121172.23</v>
          </cell>
          <cell r="D711" t="str">
            <v>RAPC Holding Company</v>
          </cell>
          <cell r="E711" t="str">
            <v>Services: Business (23)</v>
          </cell>
          <cell r="F711">
            <v>732</v>
          </cell>
          <cell r="G711">
            <v>0</v>
          </cell>
          <cell r="H711">
            <v>0</v>
          </cell>
          <cell r="I711">
            <v>0</v>
          </cell>
          <cell r="J711">
            <v>0</v>
          </cell>
        </row>
        <row r="712">
          <cell r="A712">
            <v>708</v>
          </cell>
          <cell r="B712">
            <v>84069354</v>
          </cell>
          <cell r="C712">
            <v>19750000</v>
          </cell>
          <cell r="D712" t="str">
            <v>Raycom TV Broadcasting LLC</v>
          </cell>
          <cell r="E712" t="str">
            <v>Media: Broadcasting &amp; Subscription (19)</v>
          </cell>
          <cell r="F712">
            <v>733</v>
          </cell>
          <cell r="G712">
            <v>0</v>
          </cell>
          <cell r="H712">
            <v>0</v>
          </cell>
          <cell r="I712">
            <v>0</v>
          </cell>
          <cell r="J712">
            <v>0</v>
          </cell>
        </row>
        <row r="713">
          <cell r="A713">
            <v>709</v>
          </cell>
          <cell r="B713">
            <v>84070162</v>
          </cell>
          <cell r="C713">
            <v>15075851.380000001</v>
          </cell>
          <cell r="D713" t="str">
            <v>Recochem Inc</v>
          </cell>
          <cell r="E713" t="str">
            <v>Chemicals; Plastics &amp; Rubber (6)</v>
          </cell>
          <cell r="F713">
            <v>734</v>
          </cell>
          <cell r="G713">
            <v>0</v>
          </cell>
          <cell r="H713">
            <v>0</v>
          </cell>
          <cell r="I713">
            <v>0</v>
          </cell>
          <cell r="J713">
            <v>0</v>
          </cell>
        </row>
        <row r="714">
          <cell r="A714">
            <v>710</v>
          </cell>
          <cell r="B714">
            <v>84069362</v>
          </cell>
          <cell r="C714">
            <v>9776250</v>
          </cell>
          <cell r="D714" t="str">
            <v>Red Lobster Management LLC</v>
          </cell>
          <cell r="E714" t="str">
            <v>Hotel; Gaming &amp; Leisure (17)</v>
          </cell>
          <cell r="F714">
            <v>735</v>
          </cell>
          <cell r="G714">
            <v>0</v>
          </cell>
          <cell r="H714">
            <v>0</v>
          </cell>
          <cell r="I714">
            <v>0</v>
          </cell>
          <cell r="J714">
            <v>0</v>
          </cell>
        </row>
        <row r="715">
          <cell r="A715">
            <v>711</v>
          </cell>
          <cell r="B715">
            <v>84069367</v>
          </cell>
          <cell r="C715">
            <v>12298678.09</v>
          </cell>
          <cell r="D715" t="str">
            <v>Regal Cinemas Corporation</v>
          </cell>
          <cell r="E715" t="str">
            <v>Media: Diversified &amp; Production (20)</v>
          </cell>
          <cell r="F715">
            <v>736</v>
          </cell>
          <cell r="G715">
            <v>0</v>
          </cell>
          <cell r="H715">
            <v>0</v>
          </cell>
          <cell r="I715">
            <v>0</v>
          </cell>
          <cell r="J715">
            <v>0</v>
          </cell>
        </row>
        <row r="716">
          <cell r="A716">
            <v>712</v>
          </cell>
          <cell r="B716">
            <v>84069368</v>
          </cell>
          <cell r="C716">
            <v>7045862.6600000001</v>
          </cell>
          <cell r="D716" t="str">
            <v>Regal Cinemas Corporation</v>
          </cell>
          <cell r="E716" t="str">
            <v>Media: Diversified &amp; Production (20)</v>
          </cell>
          <cell r="F716">
            <v>737</v>
          </cell>
          <cell r="G716">
            <v>0</v>
          </cell>
          <cell r="H716">
            <v>0</v>
          </cell>
          <cell r="I716">
            <v>0</v>
          </cell>
          <cell r="J716">
            <v>0</v>
          </cell>
        </row>
        <row r="717">
          <cell r="A717">
            <v>713</v>
          </cell>
          <cell r="B717">
            <v>84070096</v>
          </cell>
          <cell r="C717">
            <v>18224708.510000002</v>
          </cell>
          <cell r="D717" t="str">
            <v>Reliable Parts Holding LLC</v>
          </cell>
          <cell r="E717" t="str">
            <v>Consumer goods: Durable (8)</v>
          </cell>
          <cell r="F717">
            <v>738</v>
          </cell>
          <cell r="G717">
            <v>0</v>
          </cell>
          <cell r="H717">
            <v>0</v>
          </cell>
          <cell r="I717">
            <v>0</v>
          </cell>
          <cell r="J717">
            <v>0</v>
          </cell>
        </row>
        <row r="718">
          <cell r="A718">
            <v>714</v>
          </cell>
          <cell r="B718">
            <v>84070047</v>
          </cell>
          <cell r="C718">
            <v>7048706.9400000004</v>
          </cell>
          <cell r="D718" t="str">
            <v>Reliable Parts U.S. Holdings LLC</v>
          </cell>
          <cell r="E718" t="str">
            <v>Consumer goods: Durable (8)</v>
          </cell>
          <cell r="F718">
            <v>739</v>
          </cell>
          <cell r="G718">
            <v>0</v>
          </cell>
          <cell r="H718">
            <v>0</v>
          </cell>
          <cell r="I718">
            <v>0</v>
          </cell>
          <cell r="J718">
            <v>0</v>
          </cell>
        </row>
        <row r="719">
          <cell r="A719">
            <v>715</v>
          </cell>
          <cell r="B719">
            <v>84069997</v>
          </cell>
          <cell r="C719">
            <v>21361.07</v>
          </cell>
          <cell r="D719" t="str">
            <v>Renew Life Formulas Inc</v>
          </cell>
          <cell r="E719" t="str">
            <v>Healthcare &amp; Pharmaceuticals (15)</v>
          </cell>
          <cell r="F719">
            <v>740</v>
          </cell>
          <cell r="G719">
            <v>0</v>
          </cell>
          <cell r="H719">
            <v>0</v>
          </cell>
          <cell r="I719">
            <v>0</v>
          </cell>
          <cell r="J719">
            <v>0</v>
          </cell>
        </row>
        <row r="720">
          <cell r="A720">
            <v>716</v>
          </cell>
          <cell r="B720">
            <v>84069999</v>
          </cell>
          <cell r="C720">
            <v>6562.83</v>
          </cell>
          <cell r="D720" t="str">
            <v>Renew Life Formulas Inc</v>
          </cell>
          <cell r="E720" t="str">
            <v>Healthcare &amp; Pharmaceuticals (15)</v>
          </cell>
          <cell r="F720">
            <v>741</v>
          </cell>
          <cell r="G720">
            <v>0</v>
          </cell>
          <cell r="H720">
            <v>0</v>
          </cell>
          <cell r="I720">
            <v>0</v>
          </cell>
          <cell r="J720">
            <v>0</v>
          </cell>
        </row>
        <row r="721">
          <cell r="A721">
            <v>717</v>
          </cell>
          <cell r="B721">
            <v>84069998</v>
          </cell>
          <cell r="C721">
            <v>18416759.390000001</v>
          </cell>
          <cell r="D721" t="str">
            <v>Renew Life Formulas Inc</v>
          </cell>
          <cell r="E721" t="str">
            <v>Healthcare &amp; Pharmaceuticals (15)</v>
          </cell>
          <cell r="F721">
            <v>742</v>
          </cell>
          <cell r="G721">
            <v>0</v>
          </cell>
          <cell r="H721">
            <v>0</v>
          </cell>
          <cell r="I721">
            <v>0</v>
          </cell>
          <cell r="J721">
            <v>0</v>
          </cell>
        </row>
        <row r="722">
          <cell r="A722">
            <v>718</v>
          </cell>
          <cell r="B722">
            <v>84070000</v>
          </cell>
          <cell r="C722">
            <v>5658240.6100000003</v>
          </cell>
          <cell r="D722" t="str">
            <v>Renew Life Formulas Inc</v>
          </cell>
          <cell r="E722" t="str">
            <v>Healthcare &amp; Pharmaceuticals (15)</v>
          </cell>
          <cell r="F722">
            <v>743</v>
          </cell>
          <cell r="G722">
            <v>0</v>
          </cell>
          <cell r="H722">
            <v>0</v>
          </cell>
          <cell r="I722">
            <v>0</v>
          </cell>
          <cell r="J722">
            <v>0</v>
          </cell>
        </row>
        <row r="723">
          <cell r="A723">
            <v>719</v>
          </cell>
          <cell r="B723">
            <v>84070003</v>
          </cell>
          <cell r="C723">
            <v>96363.64</v>
          </cell>
          <cell r="D723" t="str">
            <v>Renfro Corporation</v>
          </cell>
          <cell r="E723" t="str">
            <v>Consumer goods: Non-Durable (9)</v>
          </cell>
          <cell r="F723">
            <v>744</v>
          </cell>
          <cell r="G723">
            <v>0</v>
          </cell>
          <cell r="H723">
            <v>0</v>
          </cell>
          <cell r="I723">
            <v>0</v>
          </cell>
          <cell r="J723">
            <v>0</v>
          </cell>
        </row>
        <row r="724">
          <cell r="A724">
            <v>720</v>
          </cell>
          <cell r="B724">
            <v>84070005</v>
          </cell>
          <cell r="C724">
            <v>241029.84</v>
          </cell>
          <cell r="D724" t="str">
            <v>Renfro Corporation</v>
          </cell>
          <cell r="E724" t="str">
            <v>Consumer goods: Non-Durable (9)</v>
          </cell>
          <cell r="F724">
            <v>745</v>
          </cell>
          <cell r="G724">
            <v>0</v>
          </cell>
          <cell r="H724">
            <v>0</v>
          </cell>
          <cell r="I724">
            <v>0</v>
          </cell>
          <cell r="J724">
            <v>0</v>
          </cell>
        </row>
        <row r="725">
          <cell r="A725">
            <v>721</v>
          </cell>
          <cell r="B725">
            <v>84070002</v>
          </cell>
          <cell r="C725">
            <v>1545454.54</v>
          </cell>
          <cell r="D725" t="str">
            <v>Renfro Corporation</v>
          </cell>
          <cell r="E725" t="str">
            <v>Consumer goods: Non-Durable (9)</v>
          </cell>
          <cell r="F725">
            <v>746</v>
          </cell>
          <cell r="G725">
            <v>0</v>
          </cell>
          <cell r="H725">
            <v>0</v>
          </cell>
          <cell r="I725">
            <v>0</v>
          </cell>
          <cell r="J725">
            <v>0</v>
          </cell>
        </row>
        <row r="726">
          <cell r="A726">
            <v>722</v>
          </cell>
          <cell r="B726">
            <v>84070004</v>
          </cell>
          <cell r="C726">
            <v>3865573.02</v>
          </cell>
          <cell r="D726" t="str">
            <v>Renfro Corporation</v>
          </cell>
          <cell r="E726" t="str">
            <v>Consumer goods: Non-Durable (9)</v>
          </cell>
          <cell r="F726">
            <v>747</v>
          </cell>
          <cell r="G726">
            <v>0</v>
          </cell>
          <cell r="H726">
            <v>0</v>
          </cell>
          <cell r="I726">
            <v>0</v>
          </cell>
          <cell r="J726">
            <v>0</v>
          </cell>
        </row>
        <row r="727">
          <cell r="A727">
            <v>723</v>
          </cell>
          <cell r="B727">
            <v>84070267</v>
          </cell>
          <cell r="C727">
            <v>5746299.6500000004</v>
          </cell>
          <cell r="D727" t="str">
            <v>Research Now Group Inc</v>
          </cell>
          <cell r="E727" t="str">
            <v>Services: Business (23)</v>
          </cell>
          <cell r="F727">
            <v>748</v>
          </cell>
          <cell r="G727">
            <v>0</v>
          </cell>
          <cell r="H727">
            <v>0</v>
          </cell>
          <cell r="I727">
            <v>0</v>
          </cell>
          <cell r="J727">
            <v>0</v>
          </cell>
        </row>
        <row r="728">
          <cell r="A728">
            <v>724</v>
          </cell>
          <cell r="B728">
            <v>84069831</v>
          </cell>
          <cell r="C728">
            <v>8623360.6600000001</v>
          </cell>
          <cell r="D728" t="str">
            <v>Research Now Group Inc</v>
          </cell>
          <cell r="E728" t="str">
            <v>Services: Business (23)</v>
          </cell>
          <cell r="F728">
            <v>749</v>
          </cell>
          <cell r="G728">
            <v>0</v>
          </cell>
          <cell r="H728">
            <v>0</v>
          </cell>
          <cell r="I728">
            <v>0</v>
          </cell>
          <cell r="J728">
            <v>0</v>
          </cell>
        </row>
        <row r="729">
          <cell r="A729">
            <v>725</v>
          </cell>
          <cell r="B729">
            <v>84069388</v>
          </cell>
          <cell r="C729">
            <v>3782204.99</v>
          </cell>
          <cell r="D729" t="str">
            <v>Reynolds Group Holdings Inc.</v>
          </cell>
          <cell r="E729" t="str">
            <v>Containers; Packaging &amp; Glass (10)</v>
          </cell>
          <cell r="F729">
            <v>750</v>
          </cell>
          <cell r="G729">
            <v>0</v>
          </cell>
          <cell r="H729">
            <v>0</v>
          </cell>
          <cell r="I729">
            <v>0</v>
          </cell>
          <cell r="J729">
            <v>0</v>
          </cell>
        </row>
        <row r="730">
          <cell r="A730">
            <v>726</v>
          </cell>
          <cell r="B730">
            <v>84069389</v>
          </cell>
          <cell r="C730">
            <v>7217567.8099999996</v>
          </cell>
          <cell r="D730" t="str">
            <v>Reynolds Group Holdings Inc.</v>
          </cell>
          <cell r="E730" t="str">
            <v>Containers; Packaging &amp; Glass (10)</v>
          </cell>
          <cell r="F730">
            <v>751</v>
          </cell>
          <cell r="G730">
            <v>0</v>
          </cell>
          <cell r="H730">
            <v>0</v>
          </cell>
          <cell r="I730">
            <v>0</v>
          </cell>
          <cell r="J730">
            <v>0</v>
          </cell>
        </row>
        <row r="731">
          <cell r="A731">
            <v>727</v>
          </cell>
          <cell r="B731">
            <v>84069390</v>
          </cell>
          <cell r="C731">
            <v>6195185.9100000001</v>
          </cell>
          <cell r="D731" t="str">
            <v>Reynolds Group Holdings Inc.</v>
          </cell>
          <cell r="E731" t="str">
            <v>Containers; Packaging &amp; Glass (10)</v>
          </cell>
          <cell r="F731">
            <v>752</v>
          </cell>
          <cell r="G731">
            <v>0</v>
          </cell>
          <cell r="H731">
            <v>0</v>
          </cell>
          <cell r="I731">
            <v>0</v>
          </cell>
          <cell r="J731">
            <v>0</v>
          </cell>
        </row>
        <row r="732">
          <cell r="A732">
            <v>728</v>
          </cell>
          <cell r="B732">
            <v>84069392</v>
          </cell>
          <cell r="C732">
            <v>18755532.010000002</v>
          </cell>
          <cell r="D732" t="str">
            <v>RGIS Services LLC</v>
          </cell>
          <cell r="E732" t="str">
            <v>Services: Business (23)</v>
          </cell>
          <cell r="F732">
            <v>753</v>
          </cell>
          <cell r="G732">
            <v>0</v>
          </cell>
          <cell r="H732">
            <v>0</v>
          </cell>
          <cell r="I732">
            <v>0</v>
          </cell>
          <cell r="J732">
            <v>0</v>
          </cell>
        </row>
        <row r="733">
          <cell r="A733">
            <v>729</v>
          </cell>
          <cell r="B733">
            <v>84069944</v>
          </cell>
          <cell r="C733">
            <v>14681330.5</v>
          </cell>
          <cell r="D733" t="str">
            <v>RH Donnelley Inc.</v>
          </cell>
          <cell r="E733" t="str">
            <v>Media: Advertising; Printing &amp; Publishing (18)</v>
          </cell>
          <cell r="F733">
            <v>754</v>
          </cell>
          <cell r="G733">
            <v>0</v>
          </cell>
          <cell r="H733">
            <v>0</v>
          </cell>
          <cell r="I733">
            <v>0</v>
          </cell>
          <cell r="J733">
            <v>0</v>
          </cell>
        </row>
        <row r="734">
          <cell r="A734">
            <v>730</v>
          </cell>
          <cell r="B734">
            <v>84069945</v>
          </cell>
          <cell r="C734">
            <v>23294153.27</v>
          </cell>
          <cell r="D734" t="str">
            <v>RH Donnelley Inc.</v>
          </cell>
          <cell r="E734" t="str">
            <v>Media: Advertising; Printing &amp; Publishing (18)</v>
          </cell>
          <cell r="F734">
            <v>755</v>
          </cell>
          <cell r="G734">
            <v>0</v>
          </cell>
          <cell r="H734">
            <v>0</v>
          </cell>
          <cell r="I734">
            <v>0</v>
          </cell>
          <cell r="J734">
            <v>0</v>
          </cell>
        </row>
        <row r="735">
          <cell r="A735">
            <v>731</v>
          </cell>
          <cell r="B735">
            <v>84070006</v>
          </cell>
          <cell r="C735">
            <v>11227755.189999999</v>
          </cell>
          <cell r="D735" t="str">
            <v>Richelieu Foods Inc</v>
          </cell>
          <cell r="E735" t="str">
            <v>Beverage; Food &amp; Tobacco (4)</v>
          </cell>
          <cell r="F735">
            <v>756</v>
          </cell>
          <cell r="G735">
            <v>0</v>
          </cell>
          <cell r="H735">
            <v>0</v>
          </cell>
          <cell r="I735">
            <v>0</v>
          </cell>
          <cell r="J735">
            <v>0</v>
          </cell>
        </row>
        <row r="736">
          <cell r="A736">
            <v>732</v>
          </cell>
          <cell r="B736">
            <v>84069461</v>
          </cell>
          <cell r="C736">
            <v>11775000</v>
          </cell>
          <cell r="D736" t="str">
            <v>Ring &amp; Pinion Service Inc</v>
          </cell>
          <cell r="E736" t="str">
            <v>Automotive (2)</v>
          </cell>
          <cell r="F736">
            <v>757</v>
          </cell>
          <cell r="G736">
            <v>0</v>
          </cell>
          <cell r="H736">
            <v>0</v>
          </cell>
          <cell r="I736">
            <v>0</v>
          </cell>
          <cell r="J736">
            <v>0</v>
          </cell>
        </row>
        <row r="737">
          <cell r="A737">
            <v>733</v>
          </cell>
          <cell r="B737">
            <v>84069411</v>
          </cell>
          <cell r="C737">
            <v>9509174.1099999994</v>
          </cell>
          <cell r="D737" t="str">
            <v>Rocket Software Inc</v>
          </cell>
          <cell r="E737" t="str">
            <v>High Tech Industries (16)</v>
          </cell>
          <cell r="F737">
            <v>758</v>
          </cell>
          <cell r="G737">
            <v>0</v>
          </cell>
          <cell r="H737">
            <v>0</v>
          </cell>
          <cell r="I737">
            <v>0</v>
          </cell>
          <cell r="J737">
            <v>0</v>
          </cell>
        </row>
        <row r="738">
          <cell r="A738">
            <v>734</v>
          </cell>
          <cell r="B738">
            <v>84069996</v>
          </cell>
          <cell r="C738">
            <v>30653638.899999999</v>
          </cell>
          <cell r="D738" t="str">
            <v>Roland Foods Corporation</v>
          </cell>
          <cell r="E738" t="str">
            <v>Beverage; Food &amp; Tobacco (4)</v>
          </cell>
          <cell r="F738">
            <v>759</v>
          </cell>
          <cell r="G738">
            <v>0</v>
          </cell>
          <cell r="H738">
            <v>0</v>
          </cell>
          <cell r="I738">
            <v>0</v>
          </cell>
          <cell r="J738">
            <v>0</v>
          </cell>
        </row>
        <row r="739">
          <cell r="A739">
            <v>735</v>
          </cell>
          <cell r="B739">
            <v>84069416</v>
          </cell>
          <cell r="C739">
            <v>18786466.690000001</v>
          </cell>
          <cell r="D739" t="str">
            <v>Ross Education Holdings LLC</v>
          </cell>
          <cell r="E739" t="str">
            <v>Services: Consumer (24)</v>
          </cell>
          <cell r="F739">
            <v>760</v>
          </cell>
          <cell r="G739">
            <v>0</v>
          </cell>
          <cell r="H739">
            <v>0</v>
          </cell>
          <cell r="I739">
            <v>0</v>
          </cell>
          <cell r="J739">
            <v>0</v>
          </cell>
        </row>
        <row r="740">
          <cell r="A740">
            <v>736</v>
          </cell>
          <cell r="B740">
            <v>84069423</v>
          </cell>
          <cell r="C740">
            <v>1025000</v>
          </cell>
          <cell r="D740" t="str">
            <v>Roto Holdings Inc</v>
          </cell>
          <cell r="E740" t="str">
            <v>Capital Equipment (5)</v>
          </cell>
          <cell r="F740">
            <v>761</v>
          </cell>
          <cell r="G740">
            <v>0</v>
          </cell>
          <cell r="H740">
            <v>0</v>
          </cell>
          <cell r="I740">
            <v>0</v>
          </cell>
          <cell r="J740">
            <v>0</v>
          </cell>
        </row>
        <row r="741">
          <cell r="A741">
            <v>737</v>
          </cell>
          <cell r="B741">
            <v>84069421</v>
          </cell>
          <cell r="C741">
            <v>10000000</v>
          </cell>
          <cell r="D741" t="str">
            <v>Roto Holdings Inc</v>
          </cell>
          <cell r="E741" t="str">
            <v>Capital Equipment (5)</v>
          </cell>
          <cell r="F741">
            <v>762</v>
          </cell>
          <cell r="G741">
            <v>0</v>
          </cell>
          <cell r="H741">
            <v>0</v>
          </cell>
          <cell r="I741">
            <v>0</v>
          </cell>
          <cell r="J741">
            <v>0</v>
          </cell>
        </row>
        <row r="742">
          <cell r="A742">
            <v>738</v>
          </cell>
          <cell r="B742">
            <v>84069422</v>
          </cell>
          <cell r="C742">
            <v>11250000</v>
          </cell>
          <cell r="D742" t="str">
            <v>Roto Holdings Inc</v>
          </cell>
          <cell r="E742" t="str">
            <v>Capital Equipment (5)</v>
          </cell>
          <cell r="F742">
            <v>763</v>
          </cell>
          <cell r="G742">
            <v>0</v>
          </cell>
          <cell r="H742">
            <v>0</v>
          </cell>
          <cell r="I742">
            <v>0</v>
          </cell>
          <cell r="J742">
            <v>0</v>
          </cell>
        </row>
        <row r="743">
          <cell r="A743">
            <v>739</v>
          </cell>
          <cell r="B743">
            <v>84069431</v>
          </cell>
          <cell r="C743">
            <v>20314417.289999999</v>
          </cell>
          <cell r="D743" t="str">
            <v>Rough Country LLC</v>
          </cell>
          <cell r="E743" t="str">
            <v>Automotive (2)</v>
          </cell>
          <cell r="F743">
            <v>764</v>
          </cell>
          <cell r="G743">
            <v>0</v>
          </cell>
          <cell r="H743">
            <v>0</v>
          </cell>
          <cell r="I743">
            <v>0</v>
          </cell>
          <cell r="J743">
            <v>0</v>
          </cell>
        </row>
        <row r="744">
          <cell r="A744">
            <v>740</v>
          </cell>
          <cell r="B744">
            <v>84069427</v>
          </cell>
          <cell r="C744">
            <v>2974613.41</v>
          </cell>
          <cell r="D744" t="str">
            <v>Rough Country LLC</v>
          </cell>
          <cell r="E744" t="str">
            <v>Automotive (2)</v>
          </cell>
          <cell r="F744">
            <v>765</v>
          </cell>
          <cell r="G744">
            <v>0</v>
          </cell>
          <cell r="H744">
            <v>0</v>
          </cell>
          <cell r="I744">
            <v>0</v>
          </cell>
          <cell r="J744">
            <v>0</v>
          </cell>
        </row>
        <row r="745">
          <cell r="A745">
            <v>741</v>
          </cell>
          <cell r="B745">
            <v>84069873</v>
          </cell>
          <cell r="C745">
            <v>2961445.75</v>
          </cell>
          <cell r="D745" t="str">
            <v>Rough Country LLC</v>
          </cell>
          <cell r="E745" t="str">
            <v>Automotive (2)</v>
          </cell>
          <cell r="F745">
            <v>766</v>
          </cell>
          <cell r="G745">
            <v>0</v>
          </cell>
          <cell r="H745">
            <v>0</v>
          </cell>
          <cell r="I745">
            <v>0</v>
          </cell>
          <cell r="J745">
            <v>0</v>
          </cell>
        </row>
        <row r="746">
          <cell r="A746">
            <v>742</v>
          </cell>
          <cell r="B746">
            <v>84069438</v>
          </cell>
          <cell r="C746">
            <v>159733.46</v>
          </cell>
          <cell r="D746" t="str">
            <v>Rovi Solutions Corporation</v>
          </cell>
          <cell r="E746" t="str">
            <v>High Tech Industries (16)</v>
          </cell>
          <cell r="F746">
            <v>767</v>
          </cell>
          <cell r="G746">
            <v>0</v>
          </cell>
          <cell r="H746">
            <v>0</v>
          </cell>
          <cell r="I746">
            <v>0</v>
          </cell>
          <cell r="J746">
            <v>0</v>
          </cell>
        </row>
        <row r="747">
          <cell r="A747">
            <v>743</v>
          </cell>
          <cell r="B747">
            <v>84069440</v>
          </cell>
          <cell r="C747">
            <v>14615266.539999999</v>
          </cell>
          <cell r="D747" t="str">
            <v>Rovi Solutions Corporation</v>
          </cell>
          <cell r="E747" t="str">
            <v>High Tech Industries (16)</v>
          </cell>
          <cell r="F747">
            <v>768</v>
          </cell>
          <cell r="G747">
            <v>0</v>
          </cell>
          <cell r="H747">
            <v>0</v>
          </cell>
          <cell r="I747">
            <v>0</v>
          </cell>
          <cell r="J747">
            <v>0</v>
          </cell>
        </row>
        <row r="748">
          <cell r="A748">
            <v>744</v>
          </cell>
          <cell r="B748">
            <v>84069580</v>
          </cell>
          <cell r="C748">
            <v>2468750</v>
          </cell>
          <cell r="D748" t="str">
            <v>Rowmark LLC</v>
          </cell>
          <cell r="E748" t="str">
            <v>Chemicals; Plastics &amp; Rubber (6)</v>
          </cell>
          <cell r="F748">
            <v>769</v>
          </cell>
          <cell r="G748">
            <v>0</v>
          </cell>
          <cell r="H748">
            <v>0</v>
          </cell>
          <cell r="I748">
            <v>0</v>
          </cell>
          <cell r="J748">
            <v>0</v>
          </cell>
        </row>
        <row r="749">
          <cell r="A749">
            <v>745</v>
          </cell>
          <cell r="B749">
            <v>84069932</v>
          </cell>
          <cell r="C749">
            <v>7500000</v>
          </cell>
          <cell r="D749" t="str">
            <v>Rowmark LLC</v>
          </cell>
          <cell r="E749" t="str">
            <v>Chemicals; Plastics &amp; Rubber (6)</v>
          </cell>
          <cell r="F749">
            <v>770</v>
          </cell>
          <cell r="G749">
            <v>0</v>
          </cell>
          <cell r="H749">
            <v>0</v>
          </cell>
          <cell r="I749">
            <v>0</v>
          </cell>
          <cell r="J749">
            <v>0</v>
          </cell>
        </row>
        <row r="750">
          <cell r="A750">
            <v>746</v>
          </cell>
          <cell r="B750">
            <v>84069581</v>
          </cell>
          <cell r="C750">
            <v>13980468.75</v>
          </cell>
          <cell r="D750" t="str">
            <v>Rowmark LLC</v>
          </cell>
          <cell r="E750" t="str">
            <v>Chemicals; Plastics &amp; Rubber (6)</v>
          </cell>
          <cell r="F750">
            <v>771</v>
          </cell>
          <cell r="G750">
            <v>0</v>
          </cell>
          <cell r="H750">
            <v>0</v>
          </cell>
          <cell r="I750">
            <v>0</v>
          </cell>
          <cell r="J750">
            <v>0</v>
          </cell>
        </row>
        <row r="751">
          <cell r="A751">
            <v>747</v>
          </cell>
          <cell r="B751">
            <v>84070046</v>
          </cell>
          <cell r="C751">
            <v>6965000</v>
          </cell>
          <cell r="D751" t="str">
            <v>Royal Holdings Inc</v>
          </cell>
          <cell r="E751" t="str">
            <v>Chemicals; Plastics &amp; Rubber (6)</v>
          </cell>
          <cell r="F751">
            <v>772</v>
          </cell>
          <cell r="G751">
            <v>0</v>
          </cell>
          <cell r="H751">
            <v>0</v>
          </cell>
          <cell r="I751">
            <v>0</v>
          </cell>
          <cell r="J751">
            <v>0</v>
          </cell>
        </row>
        <row r="752">
          <cell r="A752">
            <v>748</v>
          </cell>
          <cell r="B752">
            <v>84069882</v>
          </cell>
          <cell r="C752">
            <v>31609756.100000001</v>
          </cell>
          <cell r="D752" t="str">
            <v>RSC Acquisition</v>
          </cell>
          <cell r="E752" t="str">
            <v>Banking; Finance; Insurance &amp; Real Estate (3)</v>
          </cell>
          <cell r="F752">
            <v>773</v>
          </cell>
          <cell r="G752">
            <v>0</v>
          </cell>
          <cell r="H752">
            <v>0</v>
          </cell>
          <cell r="I752">
            <v>0</v>
          </cell>
          <cell r="J752">
            <v>0</v>
          </cell>
        </row>
        <row r="753">
          <cell r="A753">
            <v>749</v>
          </cell>
          <cell r="B753">
            <v>84069638</v>
          </cell>
          <cell r="C753">
            <v>9586881.0099999998</v>
          </cell>
          <cell r="D753" t="str">
            <v>Rubios Restaurants Inc</v>
          </cell>
          <cell r="E753" t="str">
            <v>Hotel; Gaming &amp; Leisure (17)</v>
          </cell>
          <cell r="F753">
            <v>774</v>
          </cell>
          <cell r="G753">
            <v>0</v>
          </cell>
          <cell r="H753">
            <v>0</v>
          </cell>
          <cell r="I753">
            <v>0</v>
          </cell>
          <cell r="J753">
            <v>0</v>
          </cell>
        </row>
        <row r="754">
          <cell r="A754">
            <v>750</v>
          </cell>
          <cell r="B754">
            <v>84070258</v>
          </cell>
          <cell r="C754">
            <v>28872371.620000001</v>
          </cell>
          <cell r="D754" t="str">
            <v>RuffaloCody LLC</v>
          </cell>
          <cell r="E754" t="str">
            <v>Services: Business (23)</v>
          </cell>
          <cell r="F754">
            <v>775</v>
          </cell>
          <cell r="G754">
            <v>0</v>
          </cell>
          <cell r="H754">
            <v>0</v>
          </cell>
          <cell r="I754">
            <v>0</v>
          </cell>
          <cell r="J754">
            <v>0</v>
          </cell>
        </row>
        <row r="755">
          <cell r="A755">
            <v>751</v>
          </cell>
          <cell r="B755">
            <v>84070257</v>
          </cell>
          <cell r="C755">
            <v>13277688.300000001</v>
          </cell>
          <cell r="D755" t="str">
            <v>RuffaloCody LLC</v>
          </cell>
          <cell r="E755" t="str">
            <v>Services: Business (23)</v>
          </cell>
          <cell r="F755">
            <v>776</v>
          </cell>
          <cell r="G755">
            <v>0</v>
          </cell>
          <cell r="H755">
            <v>0</v>
          </cell>
          <cell r="I755">
            <v>0</v>
          </cell>
          <cell r="J755">
            <v>0</v>
          </cell>
        </row>
        <row r="756">
          <cell r="A756">
            <v>752</v>
          </cell>
          <cell r="B756">
            <v>84069584</v>
          </cell>
          <cell r="C756">
            <v>18292.68</v>
          </cell>
          <cell r="D756" t="str">
            <v>RuffaloCody LLC</v>
          </cell>
          <cell r="E756" t="str">
            <v>Services: Business (23)</v>
          </cell>
          <cell r="F756">
            <v>777</v>
          </cell>
          <cell r="G756">
            <v>0</v>
          </cell>
          <cell r="H756">
            <v>0</v>
          </cell>
          <cell r="I756">
            <v>0</v>
          </cell>
          <cell r="J756">
            <v>0</v>
          </cell>
        </row>
        <row r="757">
          <cell r="A757">
            <v>753</v>
          </cell>
          <cell r="B757">
            <v>84069585</v>
          </cell>
          <cell r="C757">
            <v>5756130.9699999997</v>
          </cell>
          <cell r="D757" t="str">
            <v>RuffaloCody LLC</v>
          </cell>
          <cell r="E757" t="str">
            <v>Services: Business (23)</v>
          </cell>
          <cell r="F757">
            <v>778</v>
          </cell>
          <cell r="G757">
            <v>0</v>
          </cell>
          <cell r="H757">
            <v>0</v>
          </cell>
          <cell r="I757">
            <v>0</v>
          </cell>
          <cell r="J757">
            <v>0</v>
          </cell>
        </row>
        <row r="758">
          <cell r="A758">
            <v>754</v>
          </cell>
          <cell r="B758">
            <v>84069586</v>
          </cell>
          <cell r="C758">
            <v>338414.63</v>
          </cell>
          <cell r="D758" t="str">
            <v>RuffaloCody LLC</v>
          </cell>
          <cell r="E758" t="str">
            <v>Services: Business (23)</v>
          </cell>
          <cell r="F758">
            <v>779</v>
          </cell>
          <cell r="G758">
            <v>0</v>
          </cell>
          <cell r="H758">
            <v>0</v>
          </cell>
          <cell r="I758">
            <v>0</v>
          </cell>
          <cell r="J758">
            <v>0</v>
          </cell>
        </row>
        <row r="759">
          <cell r="A759">
            <v>755</v>
          </cell>
          <cell r="B759">
            <v>84069587</v>
          </cell>
          <cell r="C759">
            <v>329268.3</v>
          </cell>
          <cell r="D759" t="str">
            <v>RuffaloCody LLC</v>
          </cell>
          <cell r="E759" t="str">
            <v>Services: Business (23)</v>
          </cell>
          <cell r="F759">
            <v>780</v>
          </cell>
          <cell r="G759">
            <v>0</v>
          </cell>
          <cell r="H759">
            <v>0</v>
          </cell>
          <cell r="I759">
            <v>0</v>
          </cell>
          <cell r="J759">
            <v>0</v>
          </cell>
        </row>
        <row r="760">
          <cell r="A760">
            <v>756</v>
          </cell>
          <cell r="B760">
            <v>84069588</v>
          </cell>
          <cell r="C760">
            <v>801795.87</v>
          </cell>
          <cell r="D760" t="str">
            <v>RuffaloCody LLC</v>
          </cell>
          <cell r="E760" t="str">
            <v>Services: Business (23)</v>
          </cell>
          <cell r="F760">
            <v>781</v>
          </cell>
          <cell r="G760">
            <v>0</v>
          </cell>
          <cell r="H760">
            <v>0</v>
          </cell>
          <cell r="I760">
            <v>0</v>
          </cell>
          <cell r="J760">
            <v>0</v>
          </cell>
        </row>
        <row r="761">
          <cell r="A761">
            <v>757</v>
          </cell>
          <cell r="B761">
            <v>84069890</v>
          </cell>
          <cell r="C761">
            <v>3885576.17</v>
          </cell>
          <cell r="D761" t="str">
            <v>Rutland Intermediate Holding Cp</v>
          </cell>
          <cell r="E761" t="str">
            <v>Chemicals; Plastics &amp; Rubber (6)</v>
          </cell>
          <cell r="F761">
            <v>782</v>
          </cell>
          <cell r="G761">
            <v>0</v>
          </cell>
          <cell r="H761">
            <v>0</v>
          </cell>
          <cell r="I761">
            <v>0</v>
          </cell>
          <cell r="J761">
            <v>0</v>
          </cell>
        </row>
        <row r="762">
          <cell r="A762">
            <v>758</v>
          </cell>
          <cell r="B762">
            <v>84069642</v>
          </cell>
          <cell r="C762">
            <v>3415891.14</v>
          </cell>
          <cell r="D762" t="str">
            <v>Rutland Intermediate Holding Cp</v>
          </cell>
          <cell r="E762" t="str">
            <v>Chemicals; Plastics &amp; Rubber (6)</v>
          </cell>
          <cell r="F762">
            <v>783</v>
          </cell>
          <cell r="G762">
            <v>0</v>
          </cell>
          <cell r="H762">
            <v>0</v>
          </cell>
          <cell r="I762">
            <v>0</v>
          </cell>
          <cell r="J762">
            <v>0</v>
          </cell>
        </row>
        <row r="763">
          <cell r="A763">
            <v>759</v>
          </cell>
          <cell r="B763">
            <v>84069641</v>
          </cell>
          <cell r="C763">
            <v>11909925.92</v>
          </cell>
          <cell r="D763" t="str">
            <v>Rutland Intermediate Holding Cp</v>
          </cell>
          <cell r="E763" t="str">
            <v>Chemicals; Plastics &amp; Rubber (6)</v>
          </cell>
          <cell r="F763">
            <v>784</v>
          </cell>
          <cell r="G763">
            <v>0</v>
          </cell>
          <cell r="H763">
            <v>0</v>
          </cell>
          <cell r="I763">
            <v>0</v>
          </cell>
          <cell r="J763">
            <v>0</v>
          </cell>
        </row>
        <row r="764">
          <cell r="A764">
            <v>760</v>
          </cell>
          <cell r="B764">
            <v>84069891</v>
          </cell>
          <cell r="C764">
            <v>1114423.83</v>
          </cell>
          <cell r="D764" t="str">
            <v>Rutland Intermediate Holding Cp</v>
          </cell>
          <cell r="E764" t="str">
            <v>Chemicals; Plastics &amp; Rubber (6)</v>
          </cell>
          <cell r="F764">
            <v>785</v>
          </cell>
          <cell r="G764">
            <v>0</v>
          </cell>
          <cell r="H764">
            <v>0</v>
          </cell>
          <cell r="I764">
            <v>0</v>
          </cell>
          <cell r="J764">
            <v>0</v>
          </cell>
        </row>
        <row r="765">
          <cell r="A765">
            <v>761</v>
          </cell>
          <cell r="B765">
            <v>84070225</v>
          </cell>
          <cell r="C765">
            <v>10767273.32</v>
          </cell>
          <cell r="D765" t="str">
            <v>Safe Fleet Acquisition Corp</v>
          </cell>
          <cell r="E765" t="str">
            <v>Automotive (2)</v>
          </cell>
          <cell r="F765">
            <v>786</v>
          </cell>
          <cell r="G765">
            <v>0</v>
          </cell>
          <cell r="H765">
            <v>0</v>
          </cell>
          <cell r="I765">
            <v>0</v>
          </cell>
          <cell r="J765">
            <v>0</v>
          </cell>
        </row>
        <row r="766">
          <cell r="A766">
            <v>762</v>
          </cell>
          <cell r="B766">
            <v>84069647</v>
          </cell>
          <cell r="C766">
            <v>2266810.12</v>
          </cell>
          <cell r="D766" t="str">
            <v>Safe Fleet Acquisition Corp</v>
          </cell>
          <cell r="E766" t="str">
            <v>Automotive (2)</v>
          </cell>
          <cell r="F766">
            <v>787</v>
          </cell>
          <cell r="G766">
            <v>0</v>
          </cell>
          <cell r="H766">
            <v>0</v>
          </cell>
          <cell r="I766">
            <v>0</v>
          </cell>
          <cell r="J766">
            <v>0</v>
          </cell>
        </row>
        <row r="767">
          <cell r="A767">
            <v>763</v>
          </cell>
          <cell r="B767">
            <v>84069829</v>
          </cell>
          <cell r="C767">
            <v>7764375</v>
          </cell>
          <cell r="D767" t="str">
            <v>Safety Technology Holdings Inc</v>
          </cell>
          <cell r="E767" t="str">
            <v>Automotive (2)</v>
          </cell>
          <cell r="F767">
            <v>788</v>
          </cell>
          <cell r="G767">
            <v>0</v>
          </cell>
          <cell r="H767">
            <v>0</v>
          </cell>
          <cell r="I767">
            <v>0</v>
          </cell>
          <cell r="J767">
            <v>0</v>
          </cell>
        </row>
        <row r="768">
          <cell r="A768">
            <v>764</v>
          </cell>
          <cell r="B768">
            <v>84070008</v>
          </cell>
          <cell r="C768">
            <v>17469843.75</v>
          </cell>
          <cell r="D768" t="str">
            <v>Safety Technology Holdings Inc</v>
          </cell>
          <cell r="E768" t="str">
            <v>Automotive (2)</v>
          </cell>
          <cell r="F768">
            <v>789</v>
          </cell>
          <cell r="G768">
            <v>0</v>
          </cell>
          <cell r="H768">
            <v>0</v>
          </cell>
          <cell r="I768">
            <v>0</v>
          </cell>
          <cell r="J768">
            <v>0</v>
          </cell>
        </row>
        <row r="769">
          <cell r="A769">
            <v>765</v>
          </cell>
          <cell r="B769">
            <v>84070010</v>
          </cell>
          <cell r="C769">
            <v>29205605.57</v>
          </cell>
          <cell r="D769" t="str">
            <v>Safeworks LLC</v>
          </cell>
          <cell r="E769" t="str">
            <v>Construction &amp; Building (7)</v>
          </cell>
          <cell r="F769">
            <v>790</v>
          </cell>
          <cell r="G769">
            <v>0</v>
          </cell>
          <cell r="H769">
            <v>0</v>
          </cell>
          <cell r="I769">
            <v>0</v>
          </cell>
          <cell r="J769">
            <v>0</v>
          </cell>
        </row>
        <row r="770">
          <cell r="A770">
            <v>766</v>
          </cell>
          <cell r="B770">
            <v>84070009</v>
          </cell>
          <cell r="C770">
            <v>508177.55</v>
          </cell>
          <cell r="D770" t="str">
            <v>Safeworks LLC</v>
          </cell>
          <cell r="E770" t="str">
            <v>Construction &amp; Building (7)</v>
          </cell>
          <cell r="F770">
            <v>791</v>
          </cell>
          <cell r="G770">
            <v>0</v>
          </cell>
          <cell r="H770">
            <v>0</v>
          </cell>
          <cell r="I770">
            <v>0</v>
          </cell>
          <cell r="J770">
            <v>0</v>
          </cell>
        </row>
        <row r="771">
          <cell r="A771">
            <v>767</v>
          </cell>
          <cell r="B771">
            <v>84069651</v>
          </cell>
          <cell r="C771">
            <v>8751022.1400000006</v>
          </cell>
          <cell r="D771" t="str">
            <v>Sam Holding Company II Inc</v>
          </cell>
          <cell r="E771" t="str">
            <v>Services: Business (23)</v>
          </cell>
          <cell r="F771">
            <v>792</v>
          </cell>
          <cell r="G771">
            <v>0</v>
          </cell>
          <cell r="H771">
            <v>0</v>
          </cell>
          <cell r="I771">
            <v>0</v>
          </cell>
          <cell r="J771">
            <v>0</v>
          </cell>
        </row>
        <row r="772">
          <cell r="A772">
            <v>768</v>
          </cell>
          <cell r="B772">
            <v>84070011</v>
          </cell>
          <cell r="C772">
            <v>16249999.99</v>
          </cell>
          <cell r="D772" t="str">
            <v>Saxton Group LLC The</v>
          </cell>
          <cell r="E772" t="str">
            <v>Hotel; Gaming &amp; Leisure (17)</v>
          </cell>
          <cell r="F772">
            <v>793</v>
          </cell>
          <cell r="G772">
            <v>0</v>
          </cell>
          <cell r="H772">
            <v>0</v>
          </cell>
          <cell r="I772">
            <v>0</v>
          </cell>
          <cell r="J772">
            <v>0</v>
          </cell>
        </row>
        <row r="773">
          <cell r="A773">
            <v>769</v>
          </cell>
          <cell r="B773">
            <v>84070083</v>
          </cell>
          <cell r="C773">
            <v>5639210.5300000003</v>
          </cell>
          <cell r="D773" t="str">
            <v>Science Applications International Corp</v>
          </cell>
          <cell r="E773" t="str">
            <v>High Tech Industries (16)</v>
          </cell>
          <cell r="F773">
            <v>794</v>
          </cell>
          <cell r="G773">
            <v>0</v>
          </cell>
          <cell r="H773">
            <v>0</v>
          </cell>
          <cell r="I773">
            <v>0</v>
          </cell>
          <cell r="J773">
            <v>0</v>
          </cell>
        </row>
        <row r="774">
          <cell r="A774">
            <v>770</v>
          </cell>
          <cell r="B774">
            <v>84069655</v>
          </cell>
          <cell r="C774">
            <v>14700000</v>
          </cell>
          <cell r="D774" t="str">
            <v>Scientific Games International Inc</v>
          </cell>
          <cell r="E774" t="str">
            <v>Hotel; Gaming &amp; Leisure (17)</v>
          </cell>
          <cell r="F774">
            <v>795</v>
          </cell>
          <cell r="G774">
            <v>0</v>
          </cell>
          <cell r="H774">
            <v>0</v>
          </cell>
          <cell r="I774">
            <v>0</v>
          </cell>
          <cell r="J774">
            <v>0</v>
          </cell>
        </row>
        <row r="775">
          <cell r="A775">
            <v>771</v>
          </cell>
          <cell r="B775">
            <v>84069658</v>
          </cell>
          <cell r="C775">
            <v>19123763.390000001</v>
          </cell>
          <cell r="D775" t="str">
            <v>SEAWORLD PARKS &amp; ENTERTAINMENT INC (f/k/a SW Acquisitions Co Inc)</v>
          </cell>
          <cell r="E775" t="str">
            <v>Hotel; Gaming &amp; Leisure (17)</v>
          </cell>
          <cell r="F775">
            <v>796</v>
          </cell>
          <cell r="G775">
            <v>0</v>
          </cell>
          <cell r="H775">
            <v>0</v>
          </cell>
          <cell r="I775">
            <v>0</v>
          </cell>
          <cell r="J775">
            <v>0</v>
          </cell>
        </row>
        <row r="776">
          <cell r="A776">
            <v>772</v>
          </cell>
          <cell r="B776">
            <v>84070157</v>
          </cell>
          <cell r="C776">
            <v>2823563.95</v>
          </cell>
          <cell r="D776" t="str">
            <v>Service Champ Inc</v>
          </cell>
          <cell r="E776" t="str">
            <v>Automotive (2)</v>
          </cell>
          <cell r="F776">
            <v>797</v>
          </cell>
          <cell r="G776">
            <v>0</v>
          </cell>
          <cell r="H776">
            <v>0</v>
          </cell>
          <cell r="I776">
            <v>0</v>
          </cell>
          <cell r="J776">
            <v>0</v>
          </cell>
        </row>
        <row r="777">
          <cell r="A777">
            <v>773</v>
          </cell>
          <cell r="B777">
            <v>84070158</v>
          </cell>
          <cell r="C777">
            <v>724432.28</v>
          </cell>
          <cell r="D777" t="str">
            <v>Service Champ Inc</v>
          </cell>
          <cell r="E777" t="str">
            <v>Automotive (2)</v>
          </cell>
          <cell r="F777">
            <v>798</v>
          </cell>
          <cell r="G777">
            <v>0</v>
          </cell>
          <cell r="H777">
            <v>0</v>
          </cell>
          <cell r="I777">
            <v>0</v>
          </cell>
          <cell r="J777">
            <v>0</v>
          </cell>
        </row>
        <row r="778">
          <cell r="A778">
            <v>774</v>
          </cell>
          <cell r="B778">
            <v>84070159</v>
          </cell>
          <cell r="C778">
            <v>8596835.5700000003</v>
          </cell>
          <cell r="D778" t="str">
            <v>Service Champ Inc</v>
          </cell>
          <cell r="E778" t="str">
            <v>Automotive (2)</v>
          </cell>
          <cell r="F778">
            <v>799</v>
          </cell>
          <cell r="G778">
            <v>0</v>
          </cell>
          <cell r="H778">
            <v>0</v>
          </cell>
          <cell r="I778">
            <v>0</v>
          </cell>
          <cell r="J778">
            <v>0</v>
          </cell>
        </row>
        <row r="779">
          <cell r="A779">
            <v>775</v>
          </cell>
          <cell r="B779">
            <v>84070160</v>
          </cell>
          <cell r="C779">
            <v>2205661.12</v>
          </cell>
          <cell r="D779" t="str">
            <v>Service Champ Inc</v>
          </cell>
          <cell r="E779" t="str">
            <v>Automotive (2)</v>
          </cell>
          <cell r="F779">
            <v>800</v>
          </cell>
          <cell r="G779">
            <v>0</v>
          </cell>
          <cell r="H779">
            <v>0</v>
          </cell>
          <cell r="I779">
            <v>0</v>
          </cell>
          <cell r="J779">
            <v>0</v>
          </cell>
        </row>
        <row r="780">
          <cell r="A780">
            <v>776</v>
          </cell>
          <cell r="B780">
            <v>84069813</v>
          </cell>
          <cell r="C780">
            <v>5710199.7400000002</v>
          </cell>
          <cell r="D780" t="str">
            <v>Service Champ Inc</v>
          </cell>
          <cell r="E780" t="str">
            <v>Automotive (2)</v>
          </cell>
          <cell r="F780">
            <v>801</v>
          </cell>
          <cell r="G780">
            <v>0</v>
          </cell>
          <cell r="H780">
            <v>0</v>
          </cell>
          <cell r="I780">
            <v>0</v>
          </cell>
          <cell r="J780">
            <v>0</v>
          </cell>
        </row>
        <row r="781">
          <cell r="A781">
            <v>777</v>
          </cell>
          <cell r="B781">
            <v>84069814</v>
          </cell>
          <cell r="C781">
            <v>1465046.69</v>
          </cell>
          <cell r="D781" t="str">
            <v>Service Champ Inc</v>
          </cell>
          <cell r="E781" t="str">
            <v>Automotive (2)</v>
          </cell>
          <cell r="F781">
            <v>802</v>
          </cell>
          <cell r="G781">
            <v>0</v>
          </cell>
          <cell r="H781">
            <v>0</v>
          </cell>
          <cell r="I781">
            <v>0</v>
          </cell>
          <cell r="J781">
            <v>0</v>
          </cell>
        </row>
        <row r="782">
          <cell r="A782">
            <v>778</v>
          </cell>
          <cell r="B782">
            <v>84069662</v>
          </cell>
          <cell r="C782">
            <v>11662170.970000001</v>
          </cell>
          <cell r="D782" t="str">
            <v>Shari's Management Corp</v>
          </cell>
          <cell r="E782" t="str">
            <v>Hotel; Gaming &amp; Leisure (17)</v>
          </cell>
          <cell r="F782">
            <v>803</v>
          </cell>
          <cell r="G782">
            <v>0</v>
          </cell>
          <cell r="H782">
            <v>0</v>
          </cell>
          <cell r="I782">
            <v>0</v>
          </cell>
          <cell r="J782">
            <v>0</v>
          </cell>
        </row>
        <row r="783">
          <cell r="A783">
            <v>779</v>
          </cell>
          <cell r="B783">
            <v>84069664</v>
          </cell>
          <cell r="C783">
            <v>9775329.0299999993</v>
          </cell>
          <cell r="D783" t="str">
            <v>Shari's Management Corp</v>
          </cell>
          <cell r="E783" t="str">
            <v>Hotel; Gaming &amp; Leisure (17)</v>
          </cell>
          <cell r="F783">
            <v>804</v>
          </cell>
          <cell r="G783">
            <v>0</v>
          </cell>
          <cell r="H783">
            <v>0</v>
          </cell>
          <cell r="I783">
            <v>0</v>
          </cell>
          <cell r="J783">
            <v>0</v>
          </cell>
        </row>
        <row r="784">
          <cell r="A784">
            <v>780</v>
          </cell>
          <cell r="B784">
            <v>84069661</v>
          </cell>
          <cell r="C784">
            <v>14875.22</v>
          </cell>
          <cell r="D784" t="str">
            <v>Shari's Management Corp</v>
          </cell>
          <cell r="E784" t="str">
            <v>Hotel; Gaming &amp; Leisure (17)</v>
          </cell>
          <cell r="F784">
            <v>805</v>
          </cell>
          <cell r="G784">
            <v>0</v>
          </cell>
          <cell r="H784">
            <v>0</v>
          </cell>
          <cell r="I784">
            <v>0</v>
          </cell>
          <cell r="J784">
            <v>0</v>
          </cell>
        </row>
        <row r="785">
          <cell r="A785">
            <v>781</v>
          </cell>
          <cell r="B785">
            <v>84069663</v>
          </cell>
          <cell r="C785">
            <v>12468.53</v>
          </cell>
          <cell r="D785" t="str">
            <v>Shari's Management Corp</v>
          </cell>
          <cell r="E785" t="str">
            <v>Hotel; Gaming &amp; Leisure (17)</v>
          </cell>
          <cell r="F785">
            <v>806</v>
          </cell>
          <cell r="G785">
            <v>0</v>
          </cell>
          <cell r="H785">
            <v>0</v>
          </cell>
          <cell r="I785">
            <v>0</v>
          </cell>
          <cell r="J785">
            <v>0</v>
          </cell>
        </row>
        <row r="786">
          <cell r="A786">
            <v>782</v>
          </cell>
          <cell r="B786">
            <v>84069669</v>
          </cell>
          <cell r="C786">
            <v>24875000</v>
          </cell>
          <cell r="D786" t="str">
            <v>Shaw Data Centre LP</v>
          </cell>
          <cell r="E786" t="str">
            <v>Telecommunications (26)</v>
          </cell>
          <cell r="F786">
            <v>807</v>
          </cell>
          <cell r="G786">
            <v>0</v>
          </cell>
          <cell r="H786">
            <v>0</v>
          </cell>
          <cell r="I786">
            <v>0</v>
          </cell>
          <cell r="J786">
            <v>0</v>
          </cell>
        </row>
        <row r="787">
          <cell r="A787">
            <v>783</v>
          </cell>
          <cell r="B787">
            <v>84069861</v>
          </cell>
          <cell r="C787">
            <v>30000000</v>
          </cell>
          <cell r="D787" t="str">
            <v>Shearers Foods LLC</v>
          </cell>
          <cell r="E787" t="str">
            <v>Beverage; Food &amp; Tobacco (4)</v>
          </cell>
          <cell r="F787">
            <v>808</v>
          </cell>
          <cell r="G787">
            <v>0</v>
          </cell>
          <cell r="H787">
            <v>0</v>
          </cell>
          <cell r="I787">
            <v>0</v>
          </cell>
          <cell r="J787">
            <v>0</v>
          </cell>
        </row>
        <row r="788">
          <cell r="A788">
            <v>784</v>
          </cell>
          <cell r="B788">
            <v>84069857</v>
          </cell>
          <cell r="C788">
            <v>35726744.189999998</v>
          </cell>
          <cell r="D788" t="str">
            <v>SHO Holding I Corporation</v>
          </cell>
          <cell r="E788" t="str">
            <v>Consumer goods: Durable (8)</v>
          </cell>
          <cell r="F788">
            <v>809</v>
          </cell>
          <cell r="G788">
            <v>0</v>
          </cell>
          <cell r="H788">
            <v>0</v>
          </cell>
          <cell r="I788">
            <v>0</v>
          </cell>
          <cell r="J788">
            <v>0</v>
          </cell>
        </row>
        <row r="789">
          <cell r="A789">
            <v>785</v>
          </cell>
          <cell r="B789">
            <v>84069678</v>
          </cell>
          <cell r="C789">
            <v>4975000</v>
          </cell>
          <cell r="D789" t="str">
            <v>Sinclair Television Group Inc</v>
          </cell>
          <cell r="E789" t="str">
            <v>Media: Broadcasting &amp; Subscription (19)</v>
          </cell>
          <cell r="F789">
            <v>810</v>
          </cell>
          <cell r="G789">
            <v>0</v>
          </cell>
          <cell r="H789">
            <v>0</v>
          </cell>
          <cell r="I789">
            <v>0</v>
          </cell>
          <cell r="J789">
            <v>0</v>
          </cell>
        </row>
        <row r="790">
          <cell r="A790">
            <v>786</v>
          </cell>
          <cell r="B790">
            <v>84069676</v>
          </cell>
          <cell r="C790">
            <v>14637022.550000001</v>
          </cell>
          <cell r="D790" t="str">
            <v>Sinclair Television Group Inc</v>
          </cell>
          <cell r="E790" t="str">
            <v>Media: Broadcasting &amp; Subscription (19)</v>
          </cell>
          <cell r="F790">
            <v>811</v>
          </cell>
          <cell r="G790">
            <v>0</v>
          </cell>
          <cell r="H790">
            <v>0</v>
          </cell>
          <cell r="I790">
            <v>0</v>
          </cell>
          <cell r="J790">
            <v>0</v>
          </cell>
        </row>
        <row r="791">
          <cell r="A791">
            <v>787</v>
          </cell>
          <cell r="B791">
            <v>84069597</v>
          </cell>
          <cell r="C791">
            <v>3039215.17</v>
          </cell>
          <cell r="D791" t="str">
            <v>Skybeam LLC</v>
          </cell>
          <cell r="E791" t="str">
            <v>Telecommunications (26)</v>
          </cell>
          <cell r="F791">
            <v>812</v>
          </cell>
          <cell r="G791">
            <v>0</v>
          </cell>
          <cell r="H791">
            <v>0</v>
          </cell>
          <cell r="I791">
            <v>0</v>
          </cell>
          <cell r="J791">
            <v>0</v>
          </cell>
        </row>
        <row r="792">
          <cell r="A792">
            <v>788</v>
          </cell>
          <cell r="B792">
            <v>84069598</v>
          </cell>
          <cell r="C792">
            <v>573378.25</v>
          </cell>
          <cell r="D792" t="str">
            <v>Skybeam LLC</v>
          </cell>
          <cell r="E792" t="str">
            <v>Telecommunications (26)</v>
          </cell>
          <cell r="F792">
            <v>813</v>
          </cell>
          <cell r="G792">
            <v>0</v>
          </cell>
          <cell r="H792">
            <v>0</v>
          </cell>
          <cell r="I792">
            <v>0</v>
          </cell>
          <cell r="J792">
            <v>0</v>
          </cell>
        </row>
        <row r="793">
          <cell r="A793">
            <v>789</v>
          </cell>
          <cell r="B793">
            <v>84069596</v>
          </cell>
          <cell r="C793">
            <v>1104371.74</v>
          </cell>
          <cell r="D793" t="str">
            <v>Skybeam LLC</v>
          </cell>
          <cell r="E793" t="str">
            <v>Telecommunications (26)</v>
          </cell>
          <cell r="F793">
            <v>814</v>
          </cell>
          <cell r="G793">
            <v>0</v>
          </cell>
          <cell r="H793">
            <v>0</v>
          </cell>
          <cell r="I793">
            <v>0</v>
          </cell>
          <cell r="J793">
            <v>0</v>
          </cell>
        </row>
        <row r="794">
          <cell r="A794">
            <v>790</v>
          </cell>
          <cell r="B794">
            <v>84069791</v>
          </cell>
          <cell r="C794">
            <v>7899859.7599999998</v>
          </cell>
          <cell r="D794" t="str">
            <v>Skybeam LLC</v>
          </cell>
          <cell r="E794" t="str">
            <v>Telecommunications (26)</v>
          </cell>
          <cell r="F794">
            <v>815</v>
          </cell>
          <cell r="G794">
            <v>0</v>
          </cell>
          <cell r="H794">
            <v>0</v>
          </cell>
          <cell r="I794">
            <v>0</v>
          </cell>
          <cell r="J794">
            <v>0</v>
          </cell>
        </row>
        <row r="795">
          <cell r="A795">
            <v>791</v>
          </cell>
          <cell r="B795">
            <v>84070086</v>
          </cell>
          <cell r="C795">
            <v>9525000</v>
          </cell>
          <cell r="D795" t="str">
            <v>Skybeam LLC</v>
          </cell>
          <cell r="E795" t="str">
            <v>Telecommunications (26)</v>
          </cell>
          <cell r="F795">
            <v>816</v>
          </cell>
          <cell r="G795">
            <v>0</v>
          </cell>
          <cell r="H795">
            <v>0</v>
          </cell>
          <cell r="I795">
            <v>0</v>
          </cell>
          <cell r="J795">
            <v>0</v>
          </cell>
        </row>
        <row r="796">
          <cell r="A796">
            <v>792</v>
          </cell>
          <cell r="B796">
            <v>84069796</v>
          </cell>
          <cell r="C796">
            <v>6124607.2000000002</v>
          </cell>
          <cell r="D796" t="str">
            <v>Smith &amp; Wollensky Restaurant Group Inc The</v>
          </cell>
          <cell r="E796" t="str">
            <v>Hotel; Gaming &amp; Leisure (17)</v>
          </cell>
          <cell r="F796">
            <v>817</v>
          </cell>
          <cell r="G796">
            <v>0</v>
          </cell>
          <cell r="H796">
            <v>0</v>
          </cell>
          <cell r="I796">
            <v>0</v>
          </cell>
          <cell r="J796">
            <v>0</v>
          </cell>
        </row>
        <row r="797">
          <cell r="A797">
            <v>793</v>
          </cell>
          <cell r="B797">
            <v>84070119</v>
          </cell>
          <cell r="C797">
            <v>20479543.899999999</v>
          </cell>
          <cell r="D797" t="str">
            <v>SMS Systems Maintenance Services Inc</v>
          </cell>
          <cell r="E797" t="str">
            <v>Services: Business (23)</v>
          </cell>
          <cell r="F797">
            <v>818</v>
          </cell>
          <cell r="G797">
            <v>0</v>
          </cell>
          <cell r="H797">
            <v>0</v>
          </cell>
          <cell r="I797">
            <v>0</v>
          </cell>
          <cell r="J797">
            <v>0</v>
          </cell>
        </row>
        <row r="798">
          <cell r="A798">
            <v>794</v>
          </cell>
          <cell r="B798">
            <v>84069816</v>
          </cell>
          <cell r="C798">
            <v>5226666.6900000004</v>
          </cell>
          <cell r="D798" t="str">
            <v>SMS Systems Maintenance Services Inc</v>
          </cell>
          <cell r="E798" t="str">
            <v>Services: Business (23)</v>
          </cell>
          <cell r="F798">
            <v>819</v>
          </cell>
          <cell r="G798">
            <v>0</v>
          </cell>
          <cell r="H798">
            <v>0</v>
          </cell>
          <cell r="I798">
            <v>0</v>
          </cell>
          <cell r="J798">
            <v>0</v>
          </cell>
        </row>
        <row r="799">
          <cell r="A799">
            <v>795</v>
          </cell>
          <cell r="B799">
            <v>84070284</v>
          </cell>
          <cell r="C799">
            <v>26003906.25</v>
          </cell>
          <cell r="D799" t="str">
            <v>Smyth Companies LLC</v>
          </cell>
          <cell r="E799" t="str">
            <v>Containers; Packaging &amp; Glass (10)</v>
          </cell>
          <cell r="F799">
            <v>820</v>
          </cell>
          <cell r="G799">
            <v>0</v>
          </cell>
          <cell r="H799">
            <v>0</v>
          </cell>
          <cell r="I799">
            <v>0</v>
          </cell>
          <cell r="J799">
            <v>0</v>
          </cell>
        </row>
        <row r="800">
          <cell r="A800">
            <v>796</v>
          </cell>
          <cell r="B800">
            <v>84070012</v>
          </cell>
          <cell r="C800">
            <v>1975050</v>
          </cell>
          <cell r="D800" t="str">
            <v>Sonneborn LLC</v>
          </cell>
          <cell r="E800" t="str">
            <v>Chemicals; Plastics &amp; Rubber (6)</v>
          </cell>
          <cell r="F800">
            <v>821</v>
          </cell>
          <cell r="G800">
            <v>0</v>
          </cell>
          <cell r="H800">
            <v>0</v>
          </cell>
          <cell r="I800">
            <v>0</v>
          </cell>
          <cell r="J800">
            <v>0</v>
          </cell>
        </row>
        <row r="801">
          <cell r="A801">
            <v>797</v>
          </cell>
          <cell r="B801">
            <v>84069684</v>
          </cell>
          <cell r="C801">
            <v>11191950</v>
          </cell>
          <cell r="D801" t="str">
            <v>Sonneborn LLC</v>
          </cell>
          <cell r="E801" t="str">
            <v>Chemicals; Plastics &amp; Rubber (6)</v>
          </cell>
          <cell r="F801">
            <v>822</v>
          </cell>
          <cell r="G801">
            <v>0</v>
          </cell>
          <cell r="H801">
            <v>0</v>
          </cell>
          <cell r="I801">
            <v>0</v>
          </cell>
          <cell r="J801">
            <v>0</v>
          </cell>
        </row>
        <row r="802">
          <cell r="A802">
            <v>798</v>
          </cell>
          <cell r="B802">
            <v>84069686</v>
          </cell>
          <cell r="C802">
            <v>9610365.5800000001</v>
          </cell>
          <cell r="D802" t="str">
            <v>Southern Graphics Inc</v>
          </cell>
          <cell r="E802" t="str">
            <v>Media: Advertising; Printing &amp; Publishing (18)</v>
          </cell>
          <cell r="F802">
            <v>823</v>
          </cell>
          <cell r="G802">
            <v>0</v>
          </cell>
          <cell r="H802">
            <v>0</v>
          </cell>
          <cell r="I802">
            <v>0</v>
          </cell>
          <cell r="J802">
            <v>0</v>
          </cell>
        </row>
        <row r="803">
          <cell r="A803">
            <v>799</v>
          </cell>
          <cell r="B803">
            <v>84069687</v>
          </cell>
          <cell r="C803">
            <v>9610365.5800000001</v>
          </cell>
          <cell r="D803" t="str">
            <v>Southern Graphics Inc</v>
          </cell>
          <cell r="E803" t="str">
            <v>Media: Advertising; Printing &amp; Publishing (18)</v>
          </cell>
          <cell r="F803">
            <v>824</v>
          </cell>
          <cell r="G803">
            <v>0</v>
          </cell>
          <cell r="H803">
            <v>0</v>
          </cell>
          <cell r="I803">
            <v>0</v>
          </cell>
          <cell r="J803">
            <v>0</v>
          </cell>
        </row>
        <row r="804">
          <cell r="A804">
            <v>800</v>
          </cell>
          <cell r="B804">
            <v>84069688</v>
          </cell>
          <cell r="C804">
            <v>252904.36</v>
          </cell>
          <cell r="D804" t="str">
            <v>Southern Graphics Inc</v>
          </cell>
          <cell r="E804" t="str">
            <v>Media: Advertising; Printing &amp; Publishing (18)</v>
          </cell>
          <cell r="F804">
            <v>825</v>
          </cell>
          <cell r="G804">
            <v>0</v>
          </cell>
          <cell r="H804">
            <v>0</v>
          </cell>
          <cell r="I804">
            <v>0</v>
          </cell>
          <cell r="J804">
            <v>0</v>
          </cell>
        </row>
        <row r="805">
          <cell r="A805">
            <v>801</v>
          </cell>
          <cell r="B805">
            <v>84069880</v>
          </cell>
          <cell r="C805">
            <v>25297422.68</v>
          </cell>
          <cell r="D805" t="str">
            <v>SP Lab Equipment LLC</v>
          </cell>
          <cell r="E805" t="str">
            <v>Healthcare &amp; Pharmaceuticals (15)</v>
          </cell>
          <cell r="F805">
            <v>826</v>
          </cell>
          <cell r="G805">
            <v>0</v>
          </cell>
          <cell r="H805">
            <v>0</v>
          </cell>
          <cell r="I805">
            <v>0</v>
          </cell>
          <cell r="J805">
            <v>0</v>
          </cell>
        </row>
        <row r="806">
          <cell r="A806">
            <v>802</v>
          </cell>
          <cell r="B806">
            <v>84069693</v>
          </cell>
          <cell r="C806">
            <v>8165206.9800000004</v>
          </cell>
          <cell r="D806" t="str">
            <v>Spin Holdco Inc</v>
          </cell>
          <cell r="E806" t="str">
            <v>Consumer goods: Durable (8)</v>
          </cell>
          <cell r="F806">
            <v>827</v>
          </cell>
          <cell r="G806">
            <v>0</v>
          </cell>
          <cell r="H806">
            <v>0</v>
          </cell>
          <cell r="I806">
            <v>0</v>
          </cell>
          <cell r="J806">
            <v>0</v>
          </cell>
        </row>
        <row r="807">
          <cell r="A807">
            <v>803</v>
          </cell>
          <cell r="B807">
            <v>84069694</v>
          </cell>
          <cell r="C807">
            <v>6462507.0800000001</v>
          </cell>
          <cell r="D807" t="str">
            <v>Spin Holdco Inc</v>
          </cell>
          <cell r="E807" t="str">
            <v>Consumer goods: Durable (8)</v>
          </cell>
          <cell r="F807">
            <v>828</v>
          </cell>
          <cell r="G807">
            <v>0</v>
          </cell>
          <cell r="H807">
            <v>0</v>
          </cell>
          <cell r="I807">
            <v>0</v>
          </cell>
          <cell r="J807">
            <v>0</v>
          </cell>
        </row>
        <row r="808">
          <cell r="A808">
            <v>804</v>
          </cell>
          <cell r="B808">
            <v>84069695</v>
          </cell>
          <cell r="C808">
            <v>37032.19</v>
          </cell>
          <cell r="D808" t="str">
            <v>Spin Holdco Inc</v>
          </cell>
          <cell r="E808" t="str">
            <v>Consumer goods: Durable (8)</v>
          </cell>
          <cell r="F808">
            <v>829</v>
          </cell>
          <cell r="G808">
            <v>0</v>
          </cell>
          <cell r="H808">
            <v>0</v>
          </cell>
          <cell r="I808">
            <v>0</v>
          </cell>
          <cell r="J808">
            <v>0</v>
          </cell>
        </row>
        <row r="809">
          <cell r="A809">
            <v>805</v>
          </cell>
          <cell r="B809">
            <v>84070296</v>
          </cell>
          <cell r="C809">
            <v>6711040.7400000002</v>
          </cell>
          <cell r="D809" t="str">
            <v>Spinrite Limited Partnership</v>
          </cell>
          <cell r="E809" t="str">
            <v>Consumer goods: Non-Durable (9)</v>
          </cell>
          <cell r="F809">
            <v>830</v>
          </cell>
          <cell r="G809">
            <v>0</v>
          </cell>
          <cell r="H809">
            <v>0</v>
          </cell>
          <cell r="I809">
            <v>0</v>
          </cell>
          <cell r="J809">
            <v>0</v>
          </cell>
        </row>
        <row r="810">
          <cell r="A810">
            <v>806</v>
          </cell>
          <cell r="B810">
            <v>84070057</v>
          </cell>
          <cell r="C810">
            <v>1913296.14</v>
          </cell>
          <cell r="D810" t="str">
            <v>Stanton Carpet Corporaiton</v>
          </cell>
          <cell r="E810" t="str">
            <v>Consumer goods: Durable (8)</v>
          </cell>
          <cell r="F810">
            <v>831</v>
          </cell>
          <cell r="G810">
            <v>0</v>
          </cell>
          <cell r="H810">
            <v>0</v>
          </cell>
          <cell r="I810">
            <v>0</v>
          </cell>
          <cell r="J810">
            <v>0</v>
          </cell>
        </row>
        <row r="811">
          <cell r="A811">
            <v>807</v>
          </cell>
          <cell r="B811">
            <v>84070058</v>
          </cell>
          <cell r="C811">
            <v>4848649.72</v>
          </cell>
          <cell r="D811" t="str">
            <v>Stanton Carpet Corporaiton</v>
          </cell>
          <cell r="E811" t="str">
            <v>Consumer goods: Durable (8)</v>
          </cell>
          <cell r="F811">
            <v>832</v>
          </cell>
          <cell r="G811">
            <v>0</v>
          </cell>
          <cell r="H811">
            <v>0</v>
          </cell>
          <cell r="I811">
            <v>0</v>
          </cell>
          <cell r="J811">
            <v>0</v>
          </cell>
        </row>
        <row r="812">
          <cell r="A812">
            <v>808</v>
          </cell>
          <cell r="B812">
            <v>84069797</v>
          </cell>
          <cell r="C812">
            <v>4166737.54</v>
          </cell>
          <cell r="D812" t="str">
            <v>Stanton Carpet Corporaiton</v>
          </cell>
          <cell r="E812" t="str">
            <v>Consumer goods: Durable (8)</v>
          </cell>
          <cell r="F812">
            <v>833</v>
          </cell>
          <cell r="G812">
            <v>0</v>
          </cell>
          <cell r="H812">
            <v>0</v>
          </cell>
          <cell r="I812">
            <v>0</v>
          </cell>
          <cell r="J812">
            <v>0</v>
          </cell>
        </row>
        <row r="813">
          <cell r="A813">
            <v>809</v>
          </cell>
          <cell r="B813">
            <v>84069798</v>
          </cell>
          <cell r="C813">
            <v>10559291.039999999</v>
          </cell>
          <cell r="D813" t="str">
            <v>Stanton Carpet Corporaiton</v>
          </cell>
          <cell r="E813" t="str">
            <v>Consumer goods: Durable (8)</v>
          </cell>
          <cell r="F813">
            <v>834</v>
          </cell>
          <cell r="G813">
            <v>0</v>
          </cell>
          <cell r="H813">
            <v>0</v>
          </cell>
          <cell r="I813">
            <v>0</v>
          </cell>
          <cell r="J813">
            <v>0</v>
          </cell>
        </row>
        <row r="814">
          <cell r="A814">
            <v>810</v>
          </cell>
          <cell r="B814">
            <v>84069276</v>
          </cell>
          <cell r="C814">
            <v>522397</v>
          </cell>
          <cell r="D814" t="str">
            <v>Strategic Products and Services LLC</v>
          </cell>
          <cell r="E814" t="str">
            <v>Telecommunications (26)</v>
          </cell>
          <cell r="F814">
            <v>835</v>
          </cell>
          <cell r="G814">
            <v>0</v>
          </cell>
          <cell r="H814">
            <v>0</v>
          </cell>
          <cell r="I814">
            <v>0</v>
          </cell>
          <cell r="J814">
            <v>0</v>
          </cell>
        </row>
        <row r="815">
          <cell r="A815">
            <v>811</v>
          </cell>
          <cell r="B815">
            <v>84069277</v>
          </cell>
          <cell r="C815">
            <v>7239985.0599999996</v>
          </cell>
          <cell r="D815" t="str">
            <v>Strategic Products and Services LLC</v>
          </cell>
          <cell r="E815" t="str">
            <v>Telecommunications (26)</v>
          </cell>
          <cell r="F815">
            <v>836</v>
          </cell>
          <cell r="G815">
            <v>0</v>
          </cell>
          <cell r="H815">
            <v>0</v>
          </cell>
          <cell r="I815">
            <v>0</v>
          </cell>
          <cell r="J815">
            <v>0</v>
          </cell>
        </row>
        <row r="816">
          <cell r="A816">
            <v>812</v>
          </cell>
          <cell r="B816">
            <v>84069279</v>
          </cell>
          <cell r="C816">
            <v>3947544.41</v>
          </cell>
          <cell r="D816" t="str">
            <v>Sun Products Corporation, The</v>
          </cell>
          <cell r="E816" t="str">
            <v>Consumer goods: Non-Durable (9)</v>
          </cell>
          <cell r="F816">
            <v>837</v>
          </cell>
          <cell r="G816">
            <v>0</v>
          </cell>
          <cell r="H816">
            <v>0</v>
          </cell>
          <cell r="I816">
            <v>0</v>
          </cell>
          <cell r="J816">
            <v>0</v>
          </cell>
        </row>
        <row r="817">
          <cell r="A817">
            <v>813</v>
          </cell>
          <cell r="B817">
            <v>84070068</v>
          </cell>
          <cell r="C817">
            <v>17916565.129999999</v>
          </cell>
          <cell r="D817" t="str">
            <v>SuperMedia Inc.</v>
          </cell>
          <cell r="E817" t="str">
            <v>Media: Advertising; Printing &amp; Publishing (18)</v>
          </cell>
          <cell r="F817">
            <v>838</v>
          </cell>
          <cell r="G817">
            <v>0</v>
          </cell>
          <cell r="H817">
            <v>0</v>
          </cell>
          <cell r="I817">
            <v>0</v>
          </cell>
          <cell r="J817">
            <v>0</v>
          </cell>
        </row>
        <row r="818">
          <cell r="A818">
            <v>814</v>
          </cell>
          <cell r="B818">
            <v>84070013</v>
          </cell>
          <cell r="C818">
            <v>7443750</v>
          </cell>
          <cell r="D818" t="str">
            <v>Survey Sampling International LLC</v>
          </cell>
          <cell r="E818" t="str">
            <v>Services: Business (23)</v>
          </cell>
          <cell r="F818">
            <v>839</v>
          </cell>
          <cell r="G818">
            <v>0</v>
          </cell>
          <cell r="H818">
            <v>0</v>
          </cell>
          <cell r="I818">
            <v>0</v>
          </cell>
          <cell r="J818">
            <v>0</v>
          </cell>
        </row>
        <row r="819">
          <cell r="A819">
            <v>815</v>
          </cell>
          <cell r="B819">
            <v>84070014</v>
          </cell>
          <cell r="C819">
            <v>9050847.1500000004</v>
          </cell>
          <cell r="D819" t="str">
            <v>Survey Sampling International LLC</v>
          </cell>
          <cell r="E819" t="str">
            <v>Services: Business (23)</v>
          </cell>
          <cell r="F819">
            <v>840</v>
          </cell>
          <cell r="G819">
            <v>0</v>
          </cell>
          <cell r="H819">
            <v>0</v>
          </cell>
          <cell r="I819">
            <v>0</v>
          </cell>
          <cell r="J819">
            <v>0</v>
          </cell>
        </row>
        <row r="820">
          <cell r="A820">
            <v>816</v>
          </cell>
          <cell r="B820">
            <v>84070069</v>
          </cell>
          <cell r="C820">
            <v>5000000</v>
          </cell>
          <cell r="D820" t="str">
            <v>Syniverse Holdings, Inc.</v>
          </cell>
          <cell r="E820" t="str">
            <v>Telecommunications (26)</v>
          </cell>
          <cell r="F820">
            <v>841</v>
          </cell>
          <cell r="G820">
            <v>0</v>
          </cell>
          <cell r="H820">
            <v>0</v>
          </cell>
          <cell r="I820">
            <v>0</v>
          </cell>
          <cell r="J820">
            <v>0</v>
          </cell>
        </row>
        <row r="821">
          <cell r="A821">
            <v>817</v>
          </cell>
          <cell r="B821">
            <v>84069648</v>
          </cell>
          <cell r="C821">
            <v>9598262.7200000007</v>
          </cell>
          <cell r="D821" t="str">
            <v>Syniverse Holdings, Inc.</v>
          </cell>
          <cell r="E821" t="str">
            <v>Telecommunications (26)</v>
          </cell>
          <cell r="F821">
            <v>842</v>
          </cell>
          <cell r="G821">
            <v>0</v>
          </cell>
          <cell r="H821">
            <v>0</v>
          </cell>
          <cell r="I821">
            <v>0</v>
          </cell>
          <cell r="J821">
            <v>0</v>
          </cell>
        </row>
        <row r="822">
          <cell r="A822">
            <v>818</v>
          </cell>
          <cell r="B822">
            <v>84070036</v>
          </cell>
          <cell r="C822">
            <v>9900000</v>
          </cell>
          <cell r="D822" t="str">
            <v>T-Bird Restaurant Group Holdings Inc</v>
          </cell>
          <cell r="E822" t="str">
            <v>Hotel; Gaming &amp; Leisure (17)</v>
          </cell>
          <cell r="F822">
            <v>843</v>
          </cell>
          <cell r="G822">
            <v>0</v>
          </cell>
          <cell r="H822">
            <v>0</v>
          </cell>
          <cell r="I822">
            <v>0</v>
          </cell>
          <cell r="J822">
            <v>0</v>
          </cell>
        </row>
        <row r="823">
          <cell r="A823">
            <v>819</v>
          </cell>
          <cell r="B823">
            <v>84070037</v>
          </cell>
          <cell r="C823">
            <v>15557142.869999999</v>
          </cell>
          <cell r="D823" t="str">
            <v>T-Bird Restaurant Group Holdings Inc</v>
          </cell>
          <cell r="E823" t="str">
            <v>Hotel; Gaming &amp; Leisure (17)</v>
          </cell>
          <cell r="F823">
            <v>844</v>
          </cell>
          <cell r="G823">
            <v>0</v>
          </cell>
          <cell r="H823">
            <v>0</v>
          </cell>
          <cell r="I823">
            <v>0</v>
          </cell>
          <cell r="J823">
            <v>0</v>
          </cell>
        </row>
        <row r="824">
          <cell r="A824">
            <v>820</v>
          </cell>
          <cell r="B824">
            <v>84070038</v>
          </cell>
          <cell r="C824">
            <v>298526.02</v>
          </cell>
          <cell r="D824" t="str">
            <v>Taylor Precision Products Inc</v>
          </cell>
          <cell r="E824" t="str">
            <v>Consumer goods: Durable (8)</v>
          </cell>
          <cell r="F824">
            <v>845</v>
          </cell>
          <cell r="G824">
            <v>0</v>
          </cell>
          <cell r="H824">
            <v>0</v>
          </cell>
          <cell r="I824">
            <v>0</v>
          </cell>
          <cell r="J824">
            <v>0</v>
          </cell>
        </row>
        <row r="825">
          <cell r="A825">
            <v>821</v>
          </cell>
          <cell r="B825">
            <v>84070039</v>
          </cell>
          <cell r="C825">
            <v>7066505.5300000003</v>
          </cell>
          <cell r="D825" t="str">
            <v>Taylor Precision Products Inc</v>
          </cell>
          <cell r="E825" t="str">
            <v>Consumer goods: Durable (8)</v>
          </cell>
          <cell r="F825">
            <v>846</v>
          </cell>
          <cell r="G825">
            <v>0</v>
          </cell>
          <cell r="H825">
            <v>0</v>
          </cell>
          <cell r="I825">
            <v>0</v>
          </cell>
          <cell r="J825">
            <v>0</v>
          </cell>
        </row>
        <row r="826">
          <cell r="A826">
            <v>822</v>
          </cell>
          <cell r="B826">
            <v>84069284</v>
          </cell>
          <cell r="C826">
            <v>8204050.0599999996</v>
          </cell>
          <cell r="D826" t="str">
            <v>Taylor Precision Products Inc</v>
          </cell>
          <cell r="E826" t="str">
            <v>Consumer goods: Durable (8)</v>
          </cell>
          <cell r="F826">
            <v>847</v>
          </cell>
          <cell r="G826">
            <v>0</v>
          </cell>
          <cell r="H826">
            <v>0</v>
          </cell>
          <cell r="I826">
            <v>0</v>
          </cell>
          <cell r="J826">
            <v>0</v>
          </cell>
        </row>
        <row r="827">
          <cell r="A827">
            <v>823</v>
          </cell>
          <cell r="B827">
            <v>84069289</v>
          </cell>
          <cell r="C827">
            <v>26690625</v>
          </cell>
          <cell r="D827" t="str">
            <v>TBG Food Acquisition Corp</v>
          </cell>
          <cell r="E827" t="str">
            <v>Hotel; Gaming &amp; Leisure (17)</v>
          </cell>
          <cell r="F827">
            <v>848</v>
          </cell>
          <cell r="G827">
            <v>0</v>
          </cell>
          <cell r="H827">
            <v>0</v>
          </cell>
          <cell r="I827">
            <v>0</v>
          </cell>
          <cell r="J827">
            <v>0</v>
          </cell>
        </row>
        <row r="828">
          <cell r="A828">
            <v>824</v>
          </cell>
          <cell r="B828">
            <v>84069889</v>
          </cell>
          <cell r="C828">
            <v>14936397.560000001</v>
          </cell>
          <cell r="D828" t="str">
            <v>TDLE Holdings Corp</v>
          </cell>
          <cell r="E828" t="str">
            <v>Capital Equipment (5)</v>
          </cell>
          <cell r="F828">
            <v>849</v>
          </cell>
          <cell r="G828">
            <v>0</v>
          </cell>
          <cell r="H828">
            <v>0</v>
          </cell>
          <cell r="I828">
            <v>0</v>
          </cell>
          <cell r="J828">
            <v>0</v>
          </cell>
        </row>
        <row r="829">
          <cell r="A829">
            <v>825</v>
          </cell>
          <cell r="B829">
            <v>84069807</v>
          </cell>
          <cell r="C829">
            <v>12291410.49</v>
          </cell>
          <cell r="D829" t="str">
            <v>TDLE Holdings Corp</v>
          </cell>
          <cell r="E829" t="str">
            <v>Capital Equipment (5)</v>
          </cell>
          <cell r="F829">
            <v>850</v>
          </cell>
          <cell r="G829">
            <v>0</v>
          </cell>
          <cell r="H829">
            <v>0</v>
          </cell>
          <cell r="I829">
            <v>0</v>
          </cell>
          <cell r="J829">
            <v>0</v>
          </cell>
        </row>
        <row r="830">
          <cell r="A830">
            <v>826</v>
          </cell>
          <cell r="B830">
            <v>84069860</v>
          </cell>
          <cell r="C830">
            <v>16388547.32</v>
          </cell>
          <cell r="D830" t="str">
            <v>TDLE Holdings Corp</v>
          </cell>
          <cell r="E830" t="str">
            <v>Capital Equipment (5)</v>
          </cell>
          <cell r="F830">
            <v>851</v>
          </cell>
          <cell r="G830">
            <v>0</v>
          </cell>
          <cell r="H830">
            <v>0</v>
          </cell>
          <cell r="I830">
            <v>0</v>
          </cell>
          <cell r="J830">
            <v>0</v>
          </cell>
        </row>
        <row r="831">
          <cell r="A831">
            <v>827</v>
          </cell>
          <cell r="B831">
            <v>84070050</v>
          </cell>
          <cell r="C831">
            <v>38973.68</v>
          </cell>
          <cell r="D831" t="str">
            <v>Team Technologies Acquisition Company</v>
          </cell>
          <cell r="E831" t="str">
            <v>Consumer goods: Non-Durable (9)</v>
          </cell>
          <cell r="F831">
            <v>852</v>
          </cell>
          <cell r="G831">
            <v>0</v>
          </cell>
          <cell r="H831">
            <v>0</v>
          </cell>
          <cell r="I831">
            <v>0</v>
          </cell>
          <cell r="J831">
            <v>0</v>
          </cell>
        </row>
        <row r="832">
          <cell r="A832">
            <v>828</v>
          </cell>
          <cell r="B832">
            <v>84070051</v>
          </cell>
          <cell r="C832">
            <v>7716787.1200000001</v>
          </cell>
          <cell r="D832" t="str">
            <v>Team Technologies Acquisition Company</v>
          </cell>
          <cell r="E832" t="str">
            <v>Consumer goods: Non-Durable (9)</v>
          </cell>
          <cell r="F832">
            <v>853</v>
          </cell>
          <cell r="G832">
            <v>0</v>
          </cell>
          <cell r="H832">
            <v>0</v>
          </cell>
          <cell r="I832">
            <v>0</v>
          </cell>
          <cell r="J832">
            <v>0</v>
          </cell>
        </row>
        <row r="833">
          <cell r="A833">
            <v>829</v>
          </cell>
          <cell r="B833">
            <v>84070071</v>
          </cell>
          <cell r="C833">
            <v>6174693.2400000002</v>
          </cell>
          <cell r="D833" t="str">
            <v>Team Technologies Acquisition Company</v>
          </cell>
          <cell r="E833" t="str">
            <v>Consumer goods: Non-Durable (9)</v>
          </cell>
          <cell r="F833">
            <v>854</v>
          </cell>
          <cell r="G833">
            <v>0</v>
          </cell>
          <cell r="H833">
            <v>0</v>
          </cell>
          <cell r="I833">
            <v>0</v>
          </cell>
          <cell r="J833">
            <v>0</v>
          </cell>
        </row>
        <row r="834">
          <cell r="A834">
            <v>830</v>
          </cell>
          <cell r="B834">
            <v>84070016</v>
          </cell>
          <cell r="C834">
            <v>25724419.82</v>
          </cell>
          <cell r="D834" t="str">
            <v>Team Technologies Acquisition Company</v>
          </cell>
          <cell r="E834" t="str">
            <v>Consumer goods: Non-Durable (9)</v>
          </cell>
          <cell r="F834">
            <v>855</v>
          </cell>
          <cell r="G834">
            <v>0</v>
          </cell>
          <cell r="H834">
            <v>0</v>
          </cell>
          <cell r="I834">
            <v>0</v>
          </cell>
          <cell r="J834">
            <v>0</v>
          </cell>
        </row>
        <row r="835">
          <cell r="A835">
            <v>831</v>
          </cell>
          <cell r="B835">
            <v>84070015</v>
          </cell>
          <cell r="C835">
            <v>70868.570000000007</v>
          </cell>
          <cell r="D835" t="str">
            <v>Team Technologies Acquisition Company</v>
          </cell>
          <cell r="E835" t="str">
            <v>Consumer goods: Non-Durable (9)</v>
          </cell>
          <cell r="F835">
            <v>856</v>
          </cell>
          <cell r="G835">
            <v>0</v>
          </cell>
          <cell r="H835">
            <v>0</v>
          </cell>
          <cell r="I835">
            <v>0</v>
          </cell>
          <cell r="J835">
            <v>0</v>
          </cell>
        </row>
        <row r="836">
          <cell r="A836">
            <v>832</v>
          </cell>
          <cell r="B836">
            <v>84070070</v>
          </cell>
          <cell r="C836">
            <v>17010.75</v>
          </cell>
          <cell r="D836" t="str">
            <v>Team Technologies Acquisition Company</v>
          </cell>
          <cell r="E836" t="str">
            <v>Consumer goods: Non-Durable (9)</v>
          </cell>
          <cell r="F836">
            <v>857</v>
          </cell>
          <cell r="G836">
            <v>0</v>
          </cell>
          <cell r="H836">
            <v>0</v>
          </cell>
          <cell r="I836">
            <v>0</v>
          </cell>
          <cell r="J836">
            <v>0</v>
          </cell>
        </row>
        <row r="837">
          <cell r="A837">
            <v>833</v>
          </cell>
          <cell r="B837">
            <v>84070164</v>
          </cell>
          <cell r="C837">
            <v>15325.98</v>
          </cell>
          <cell r="D837" t="str">
            <v>Teasdale Foods Inc.</v>
          </cell>
          <cell r="E837" t="str">
            <v>Beverage; Food &amp; Tobacco (4)</v>
          </cell>
          <cell r="F837">
            <v>858</v>
          </cell>
          <cell r="G837">
            <v>0</v>
          </cell>
          <cell r="H837">
            <v>0</v>
          </cell>
          <cell r="I837">
            <v>0</v>
          </cell>
          <cell r="J837">
            <v>0</v>
          </cell>
        </row>
        <row r="838">
          <cell r="A838">
            <v>834</v>
          </cell>
          <cell r="B838">
            <v>84070166</v>
          </cell>
          <cell r="C838">
            <v>15000</v>
          </cell>
          <cell r="D838" t="str">
            <v>Teasdale Foods Inc.</v>
          </cell>
          <cell r="E838" t="str">
            <v>Beverage; Food &amp; Tobacco (4)</v>
          </cell>
          <cell r="F838">
            <v>859</v>
          </cell>
          <cell r="G838">
            <v>0</v>
          </cell>
          <cell r="H838">
            <v>0</v>
          </cell>
          <cell r="I838">
            <v>0</v>
          </cell>
          <cell r="J838">
            <v>0</v>
          </cell>
        </row>
        <row r="839">
          <cell r="A839">
            <v>835</v>
          </cell>
          <cell r="B839">
            <v>84070165</v>
          </cell>
          <cell r="C839">
            <v>6038438.0899999999</v>
          </cell>
          <cell r="D839" t="str">
            <v>Teasdale Foods Inc.</v>
          </cell>
          <cell r="E839" t="str">
            <v>Beverage; Food &amp; Tobacco (4)</v>
          </cell>
          <cell r="F839">
            <v>860</v>
          </cell>
          <cell r="G839">
            <v>0</v>
          </cell>
          <cell r="H839">
            <v>0</v>
          </cell>
          <cell r="I839">
            <v>0</v>
          </cell>
          <cell r="J839">
            <v>0</v>
          </cell>
        </row>
        <row r="840">
          <cell r="A840">
            <v>836</v>
          </cell>
          <cell r="B840">
            <v>84070167</v>
          </cell>
          <cell r="C840">
            <v>5910000</v>
          </cell>
          <cell r="D840" t="str">
            <v>Teasdale Foods Inc.</v>
          </cell>
          <cell r="E840" t="str">
            <v>Beverage; Food &amp; Tobacco (4)</v>
          </cell>
          <cell r="F840">
            <v>11</v>
          </cell>
          <cell r="G840" t="str">
            <v>Beverage; Food &amp; Tobacco (4)</v>
          </cell>
          <cell r="H840">
            <v>362237587.42999995</v>
          </cell>
          <cell r="I840">
            <v>0</v>
          </cell>
          <cell r="J840">
            <v>0</v>
          </cell>
        </row>
        <row r="841">
          <cell r="A841">
            <v>837</v>
          </cell>
          <cell r="B841">
            <v>84069879</v>
          </cell>
          <cell r="C841">
            <v>14515000</v>
          </cell>
          <cell r="D841" t="str">
            <v>Technimark LLC</v>
          </cell>
          <cell r="E841" t="str">
            <v>Containers; Packaging &amp; Glass (10)</v>
          </cell>
          <cell r="F841">
            <v>861</v>
          </cell>
          <cell r="G841">
            <v>0</v>
          </cell>
          <cell r="H841">
            <v>0</v>
          </cell>
          <cell r="I841">
            <v>0</v>
          </cell>
          <cell r="J841">
            <v>0</v>
          </cell>
        </row>
        <row r="842">
          <cell r="A842">
            <v>838</v>
          </cell>
          <cell r="B842">
            <v>84069309</v>
          </cell>
          <cell r="C842">
            <v>24009375.030000001</v>
          </cell>
          <cell r="D842" t="str">
            <v>Technimark LLC</v>
          </cell>
          <cell r="E842" t="str">
            <v>Containers; Packaging &amp; Glass (10)</v>
          </cell>
          <cell r="F842">
            <v>862</v>
          </cell>
          <cell r="G842">
            <v>0</v>
          </cell>
          <cell r="H842">
            <v>0</v>
          </cell>
          <cell r="I842">
            <v>0</v>
          </cell>
          <cell r="J842">
            <v>0</v>
          </cell>
        </row>
        <row r="843">
          <cell r="A843">
            <v>839</v>
          </cell>
          <cell r="B843">
            <v>84069504</v>
          </cell>
          <cell r="C843">
            <v>10331654.09</v>
          </cell>
          <cell r="D843" t="str">
            <v>Telecommunication Systems Inc</v>
          </cell>
          <cell r="E843" t="str">
            <v>High Tech Industries (16)</v>
          </cell>
          <cell r="F843">
            <v>863</v>
          </cell>
          <cell r="G843">
            <v>0</v>
          </cell>
          <cell r="H843">
            <v>0</v>
          </cell>
          <cell r="I843">
            <v>0</v>
          </cell>
          <cell r="J843">
            <v>0</v>
          </cell>
        </row>
        <row r="844">
          <cell r="A844">
            <v>840</v>
          </cell>
          <cell r="B844">
            <v>84069499</v>
          </cell>
          <cell r="C844">
            <v>11822986.539999999</v>
          </cell>
          <cell r="D844" t="str">
            <v>Telecommunication Systems Inc</v>
          </cell>
          <cell r="E844" t="str">
            <v>High Tech Industries (16)</v>
          </cell>
          <cell r="F844">
            <v>864</v>
          </cell>
          <cell r="G844">
            <v>0</v>
          </cell>
          <cell r="H844">
            <v>0</v>
          </cell>
          <cell r="I844">
            <v>0</v>
          </cell>
          <cell r="J844">
            <v>0</v>
          </cell>
        </row>
        <row r="845">
          <cell r="A845">
            <v>841</v>
          </cell>
          <cell r="B845">
            <v>84069318</v>
          </cell>
          <cell r="C845">
            <v>5999344.9100000001</v>
          </cell>
          <cell r="D845" t="str">
            <v>TGI Friday's Inc</v>
          </cell>
          <cell r="E845" t="str">
            <v>Hotel; Gaming &amp; Leisure (17)</v>
          </cell>
          <cell r="F845">
            <v>865</v>
          </cell>
          <cell r="G845">
            <v>0</v>
          </cell>
          <cell r="H845">
            <v>0</v>
          </cell>
          <cell r="I845">
            <v>0</v>
          </cell>
          <cell r="J845">
            <v>0</v>
          </cell>
        </row>
        <row r="846">
          <cell r="A846">
            <v>842</v>
          </cell>
          <cell r="B846">
            <v>84069319</v>
          </cell>
          <cell r="C846">
            <v>426226.3</v>
          </cell>
          <cell r="D846" t="str">
            <v>TGI Friday's Inc</v>
          </cell>
          <cell r="E846" t="str">
            <v>Hotel; Gaming &amp; Leisure (17)</v>
          </cell>
          <cell r="F846">
            <v>866</v>
          </cell>
          <cell r="G846">
            <v>0</v>
          </cell>
          <cell r="H846">
            <v>0</v>
          </cell>
          <cell r="I846">
            <v>0</v>
          </cell>
          <cell r="J846">
            <v>0</v>
          </cell>
        </row>
        <row r="847">
          <cell r="A847">
            <v>843</v>
          </cell>
          <cell r="B847">
            <v>84070040</v>
          </cell>
          <cell r="C847">
            <v>16816923.079999998</v>
          </cell>
          <cell r="D847" t="str">
            <v>The Aristotle Corporation</v>
          </cell>
          <cell r="E847" t="str">
            <v>Media: Advertising; Printing &amp; Publishing (18)</v>
          </cell>
          <cell r="F847">
            <v>867</v>
          </cell>
          <cell r="G847">
            <v>0</v>
          </cell>
          <cell r="H847">
            <v>0</v>
          </cell>
          <cell r="I847">
            <v>0</v>
          </cell>
          <cell r="J847">
            <v>0</v>
          </cell>
        </row>
        <row r="848">
          <cell r="A848">
            <v>844</v>
          </cell>
          <cell r="B848">
            <v>84070041</v>
          </cell>
          <cell r="C848">
            <v>9807.69</v>
          </cell>
          <cell r="D848" t="str">
            <v>The Aristotle Corporation</v>
          </cell>
          <cell r="E848" t="str">
            <v>Media: Advertising; Printing &amp; Publishing (18)</v>
          </cell>
          <cell r="F848">
            <v>868</v>
          </cell>
          <cell r="G848">
            <v>0</v>
          </cell>
          <cell r="H848">
            <v>0</v>
          </cell>
          <cell r="I848">
            <v>0</v>
          </cell>
          <cell r="J848">
            <v>0</v>
          </cell>
        </row>
        <row r="849">
          <cell r="A849">
            <v>845</v>
          </cell>
          <cell r="B849">
            <v>84070042</v>
          </cell>
          <cell r="C849">
            <v>88269.23</v>
          </cell>
          <cell r="D849" t="str">
            <v>The Aristotle Corporation</v>
          </cell>
          <cell r="E849" t="str">
            <v>Media: Advertising; Printing &amp; Publishing (18)</v>
          </cell>
          <cell r="F849">
            <v>869</v>
          </cell>
          <cell r="G849">
            <v>0</v>
          </cell>
          <cell r="H849">
            <v>0</v>
          </cell>
          <cell r="I849">
            <v>0</v>
          </cell>
          <cell r="J849">
            <v>0</v>
          </cell>
        </row>
        <row r="850">
          <cell r="A850">
            <v>846</v>
          </cell>
          <cell r="B850">
            <v>84069806</v>
          </cell>
          <cell r="C850">
            <v>15291692.68</v>
          </cell>
          <cell r="D850" t="str">
            <v>Thermal Solutions Holdings Inc</v>
          </cell>
          <cell r="E850" t="str">
            <v>Construction &amp; Building (7)</v>
          </cell>
          <cell r="F850">
            <v>870</v>
          </cell>
          <cell r="G850">
            <v>0</v>
          </cell>
          <cell r="H850">
            <v>0</v>
          </cell>
          <cell r="I850">
            <v>0</v>
          </cell>
          <cell r="J850">
            <v>0</v>
          </cell>
        </row>
        <row r="851">
          <cell r="A851">
            <v>847</v>
          </cell>
          <cell r="B851">
            <v>84069518</v>
          </cell>
          <cell r="C851">
            <v>4257992.71</v>
          </cell>
          <cell r="D851" t="str">
            <v>Thermal Solutions Holdings Inc</v>
          </cell>
          <cell r="E851" t="str">
            <v>Construction &amp; Building (7)</v>
          </cell>
          <cell r="F851">
            <v>14</v>
          </cell>
          <cell r="G851" t="str">
            <v>Construction &amp; Building (7)</v>
          </cell>
          <cell r="H851">
            <v>313914533.22999996</v>
          </cell>
          <cell r="I851">
            <v>0</v>
          </cell>
          <cell r="J851">
            <v>0</v>
          </cell>
        </row>
        <row r="852">
          <cell r="A852">
            <v>848</v>
          </cell>
          <cell r="B852">
            <v>84069780</v>
          </cell>
          <cell r="C852">
            <v>12106250.02</v>
          </cell>
          <cell r="D852" t="str">
            <v>Thermasys Corporation</v>
          </cell>
          <cell r="E852" t="str">
            <v>Capital Equipment (5)</v>
          </cell>
          <cell r="F852">
            <v>871</v>
          </cell>
          <cell r="G852">
            <v>0</v>
          </cell>
          <cell r="H852">
            <v>0</v>
          </cell>
          <cell r="I852">
            <v>0</v>
          </cell>
          <cell r="J852">
            <v>0</v>
          </cell>
        </row>
        <row r="853">
          <cell r="A853">
            <v>849</v>
          </cell>
          <cell r="B853">
            <v>84069779</v>
          </cell>
          <cell r="C853">
            <v>81250</v>
          </cell>
          <cell r="D853" t="str">
            <v>Thermasys Corporation</v>
          </cell>
          <cell r="E853" t="str">
            <v>Capital Equipment (5)</v>
          </cell>
          <cell r="F853">
            <v>872</v>
          </cell>
          <cell r="G853">
            <v>0</v>
          </cell>
          <cell r="H853">
            <v>0</v>
          </cell>
          <cell r="I853">
            <v>0</v>
          </cell>
          <cell r="J853">
            <v>0</v>
          </cell>
        </row>
        <row r="854">
          <cell r="A854">
            <v>850</v>
          </cell>
          <cell r="B854">
            <v>84069691</v>
          </cell>
          <cell r="C854">
            <v>9850000</v>
          </cell>
          <cell r="D854" t="str">
            <v>TierPoint LLC</v>
          </cell>
          <cell r="E854" t="str">
            <v>Telecommunications (26)</v>
          </cell>
          <cell r="F854">
            <v>873</v>
          </cell>
          <cell r="G854">
            <v>0</v>
          </cell>
          <cell r="H854">
            <v>0</v>
          </cell>
          <cell r="I854">
            <v>0</v>
          </cell>
          <cell r="J854">
            <v>0</v>
          </cell>
        </row>
        <row r="855">
          <cell r="A855">
            <v>851</v>
          </cell>
          <cell r="B855">
            <v>84069692</v>
          </cell>
          <cell r="C855">
            <v>9950000</v>
          </cell>
          <cell r="D855" t="str">
            <v>TierPoint LLC</v>
          </cell>
          <cell r="E855" t="str">
            <v>Telecommunications (26)</v>
          </cell>
          <cell r="F855">
            <v>874</v>
          </cell>
          <cell r="G855">
            <v>0</v>
          </cell>
          <cell r="H855">
            <v>0</v>
          </cell>
          <cell r="I855">
            <v>0</v>
          </cell>
          <cell r="J855">
            <v>0</v>
          </cell>
        </row>
        <row r="856">
          <cell r="A856">
            <v>852</v>
          </cell>
          <cell r="B856">
            <v>84069922</v>
          </cell>
          <cell r="C856">
            <v>19898989.899999999</v>
          </cell>
          <cell r="D856" t="str">
            <v>TierPoint LLC</v>
          </cell>
          <cell r="E856" t="str">
            <v>Telecommunications (26)</v>
          </cell>
          <cell r="F856">
            <v>875</v>
          </cell>
          <cell r="G856">
            <v>0</v>
          </cell>
          <cell r="H856">
            <v>0</v>
          </cell>
          <cell r="I856">
            <v>0</v>
          </cell>
          <cell r="J856">
            <v>0</v>
          </cell>
        </row>
        <row r="857">
          <cell r="A857">
            <v>853</v>
          </cell>
          <cell r="B857">
            <v>84069923</v>
          </cell>
          <cell r="C857">
            <v>20101010.100000001</v>
          </cell>
          <cell r="D857" t="str">
            <v>TierPoint LLC</v>
          </cell>
          <cell r="E857" t="str">
            <v>Telecommunications (26)</v>
          </cell>
          <cell r="F857">
            <v>876</v>
          </cell>
          <cell r="G857">
            <v>0</v>
          </cell>
          <cell r="H857">
            <v>0</v>
          </cell>
          <cell r="I857">
            <v>0</v>
          </cell>
          <cell r="J857">
            <v>0</v>
          </cell>
        </row>
        <row r="858">
          <cell r="A858">
            <v>854</v>
          </cell>
          <cell r="B858">
            <v>84070120</v>
          </cell>
          <cell r="C858">
            <v>8638113.2200000007</v>
          </cell>
          <cell r="D858" t="str">
            <v>TM Restaurant Group LLC</v>
          </cell>
          <cell r="E858" t="str">
            <v>Hotel; Gaming &amp; Leisure (17)</v>
          </cell>
          <cell r="F858">
            <v>877</v>
          </cell>
          <cell r="G858">
            <v>0</v>
          </cell>
          <cell r="H858">
            <v>0</v>
          </cell>
          <cell r="I858">
            <v>0</v>
          </cell>
          <cell r="J858">
            <v>0</v>
          </cell>
        </row>
        <row r="859">
          <cell r="A859">
            <v>855</v>
          </cell>
          <cell r="B859">
            <v>84070285</v>
          </cell>
          <cell r="C859">
            <v>22287242.280000001</v>
          </cell>
          <cell r="D859" t="str">
            <v>Tooling Acquisition Co</v>
          </cell>
          <cell r="E859" t="str">
            <v>Capital Equipment (5)</v>
          </cell>
          <cell r="F859">
            <v>878</v>
          </cell>
          <cell r="G859">
            <v>0</v>
          </cell>
          <cell r="H859">
            <v>0</v>
          </cell>
          <cell r="I859">
            <v>0</v>
          </cell>
          <cell r="J859">
            <v>0</v>
          </cell>
        </row>
        <row r="860">
          <cell r="A860">
            <v>856</v>
          </cell>
          <cell r="B860">
            <v>84070085</v>
          </cell>
          <cell r="C860">
            <v>30623631.84</v>
          </cell>
          <cell r="D860" t="str">
            <v>Top Knobs USA Inc</v>
          </cell>
          <cell r="E860" t="str">
            <v>Wholesale (32)</v>
          </cell>
          <cell r="F860">
            <v>16</v>
          </cell>
          <cell r="G860" t="str">
            <v>Wholesale (32)</v>
          </cell>
          <cell r="H860">
            <v>226853399.82999998</v>
          </cell>
          <cell r="I860">
            <v>0</v>
          </cell>
          <cell r="J860">
            <v>0</v>
          </cell>
        </row>
        <row r="861">
          <cell r="A861">
            <v>857</v>
          </cell>
          <cell r="B861">
            <v>84069679</v>
          </cell>
          <cell r="C861">
            <v>19650000</v>
          </cell>
          <cell r="D861" t="str">
            <v>Trans Union LLC</v>
          </cell>
          <cell r="E861" t="str">
            <v>Services: Business (23)</v>
          </cell>
          <cell r="F861">
            <v>879</v>
          </cell>
          <cell r="G861">
            <v>0</v>
          </cell>
          <cell r="H861">
            <v>0</v>
          </cell>
          <cell r="I861">
            <v>0</v>
          </cell>
          <cell r="J861">
            <v>0</v>
          </cell>
        </row>
        <row r="862">
          <cell r="A862">
            <v>858</v>
          </cell>
          <cell r="B862">
            <v>84069342</v>
          </cell>
          <cell r="C862">
            <v>9846149.5800000001</v>
          </cell>
          <cell r="D862" t="str">
            <v>Transdigm Inc</v>
          </cell>
          <cell r="E862" t="str">
            <v>Aerospace &amp; Defense (1)</v>
          </cell>
          <cell r="F862">
            <v>880</v>
          </cell>
          <cell r="G862">
            <v>0</v>
          </cell>
          <cell r="H862">
            <v>0</v>
          </cell>
          <cell r="I862">
            <v>0</v>
          </cell>
          <cell r="J862">
            <v>0</v>
          </cell>
        </row>
        <row r="863">
          <cell r="A863">
            <v>859</v>
          </cell>
          <cell r="B863">
            <v>84069468</v>
          </cell>
          <cell r="C863">
            <v>8618750</v>
          </cell>
          <cell r="D863" t="str">
            <v>Transdigm Inc</v>
          </cell>
          <cell r="E863" t="str">
            <v>Aerospace &amp; Defense (1)</v>
          </cell>
          <cell r="F863">
            <v>881</v>
          </cell>
          <cell r="G863">
            <v>0</v>
          </cell>
          <cell r="H863">
            <v>0</v>
          </cell>
          <cell r="I863">
            <v>0</v>
          </cell>
          <cell r="J863">
            <v>0</v>
          </cell>
        </row>
        <row r="864">
          <cell r="A864">
            <v>860</v>
          </cell>
          <cell r="B864">
            <v>84069675</v>
          </cell>
          <cell r="C864">
            <v>10562162.130000001</v>
          </cell>
          <cell r="D864" t="str">
            <v>Transtar Holding Company</v>
          </cell>
          <cell r="E864" t="str">
            <v>Automotive (2)</v>
          </cell>
          <cell r="F864">
            <v>882</v>
          </cell>
          <cell r="G864">
            <v>0</v>
          </cell>
          <cell r="H864">
            <v>0</v>
          </cell>
          <cell r="I864">
            <v>0</v>
          </cell>
          <cell r="J864">
            <v>0</v>
          </cell>
        </row>
        <row r="865">
          <cell r="A865">
            <v>861</v>
          </cell>
          <cell r="B865">
            <v>84069674</v>
          </cell>
          <cell r="C865">
            <v>30013276.100000001</v>
          </cell>
          <cell r="D865" t="str">
            <v>Tricorbraun Inc</v>
          </cell>
          <cell r="E865" t="str">
            <v>Containers; Packaging &amp; Glass (10)</v>
          </cell>
          <cell r="F865">
            <v>883</v>
          </cell>
          <cell r="G865">
            <v>0</v>
          </cell>
          <cell r="H865">
            <v>0</v>
          </cell>
          <cell r="I865">
            <v>0</v>
          </cell>
          <cell r="J865">
            <v>0</v>
          </cell>
        </row>
        <row r="866">
          <cell r="A866">
            <v>862</v>
          </cell>
          <cell r="B866">
            <v>84070018</v>
          </cell>
          <cell r="C866">
            <v>7880000</v>
          </cell>
          <cell r="D866" t="str">
            <v>Trojan Battery Company LLC</v>
          </cell>
          <cell r="E866" t="str">
            <v>Energy: Electricity (11)</v>
          </cell>
          <cell r="F866">
            <v>884</v>
          </cell>
          <cell r="G866">
            <v>0</v>
          </cell>
          <cell r="H866">
            <v>0</v>
          </cell>
          <cell r="I866">
            <v>0</v>
          </cell>
          <cell r="J866">
            <v>0</v>
          </cell>
        </row>
        <row r="867">
          <cell r="A867">
            <v>863</v>
          </cell>
          <cell r="B867">
            <v>84070019</v>
          </cell>
          <cell r="C867">
            <v>13046287.869999999</v>
          </cell>
          <cell r="D867" t="str">
            <v>Trojan Battery Company LLC</v>
          </cell>
          <cell r="E867" t="str">
            <v>Energy: Electricity (11)</v>
          </cell>
          <cell r="F867">
            <v>885</v>
          </cell>
          <cell r="G867">
            <v>0</v>
          </cell>
          <cell r="H867">
            <v>0</v>
          </cell>
          <cell r="I867">
            <v>0</v>
          </cell>
          <cell r="J867">
            <v>0</v>
          </cell>
        </row>
        <row r="868">
          <cell r="A868">
            <v>864</v>
          </cell>
          <cell r="B868">
            <v>84069883</v>
          </cell>
          <cell r="C868">
            <v>5368948.9900000002</v>
          </cell>
          <cell r="D868" t="str">
            <v>Trojan Battery Company LLC</v>
          </cell>
          <cell r="E868" t="str">
            <v>Energy: Electricity (11)</v>
          </cell>
          <cell r="F868">
            <v>26</v>
          </cell>
          <cell r="G868" t="str">
            <v>Energy: Electricity (11)</v>
          </cell>
          <cell r="H868">
            <v>26295236.859999999</v>
          </cell>
          <cell r="I868">
            <v>0</v>
          </cell>
          <cell r="J868">
            <v>0</v>
          </cell>
        </row>
        <row r="869">
          <cell r="A869">
            <v>865</v>
          </cell>
          <cell r="B869">
            <v>84069871</v>
          </cell>
          <cell r="C869">
            <v>9979000.4199999999</v>
          </cell>
          <cell r="D869" t="str">
            <v>Troon Golf LLC</v>
          </cell>
          <cell r="E869" t="str">
            <v>Hotel; Gaming &amp; Leisure (17)</v>
          </cell>
          <cell r="F869">
            <v>886</v>
          </cell>
          <cell r="G869">
            <v>0</v>
          </cell>
          <cell r="H869">
            <v>0</v>
          </cell>
          <cell r="I869">
            <v>0</v>
          </cell>
          <cell r="J869">
            <v>0</v>
          </cell>
        </row>
        <row r="870">
          <cell r="A870">
            <v>866</v>
          </cell>
          <cell r="B870">
            <v>84069872</v>
          </cell>
          <cell r="C870">
            <v>16977908.440000001</v>
          </cell>
          <cell r="D870" t="str">
            <v>Troon Golf LLC</v>
          </cell>
          <cell r="E870" t="str">
            <v>Hotel; Gaming &amp; Leisure (17)</v>
          </cell>
          <cell r="F870">
            <v>887</v>
          </cell>
          <cell r="G870">
            <v>0</v>
          </cell>
          <cell r="H870">
            <v>0</v>
          </cell>
          <cell r="I870">
            <v>0</v>
          </cell>
          <cell r="J870">
            <v>0</v>
          </cell>
        </row>
        <row r="871">
          <cell r="A871">
            <v>867</v>
          </cell>
          <cell r="B871">
            <v>84070022</v>
          </cell>
          <cell r="C871">
            <v>7050344.9500000002</v>
          </cell>
          <cell r="D871" t="str">
            <v>Troon Golf LLC</v>
          </cell>
          <cell r="E871" t="str">
            <v>Hotel; Gaming &amp; Leisure (17)</v>
          </cell>
          <cell r="F871">
            <v>888</v>
          </cell>
          <cell r="G871">
            <v>0</v>
          </cell>
          <cell r="H871">
            <v>0</v>
          </cell>
          <cell r="I871">
            <v>0</v>
          </cell>
          <cell r="J871">
            <v>0</v>
          </cell>
        </row>
        <row r="872">
          <cell r="A872">
            <v>868</v>
          </cell>
          <cell r="B872">
            <v>84070023</v>
          </cell>
          <cell r="C872">
            <v>11995200.51</v>
          </cell>
          <cell r="D872" t="str">
            <v>Troon Golf LLC</v>
          </cell>
          <cell r="E872" t="str">
            <v>Hotel; Gaming &amp; Leisure (17)</v>
          </cell>
          <cell r="F872">
            <v>889</v>
          </cell>
          <cell r="G872">
            <v>0</v>
          </cell>
          <cell r="H872">
            <v>0</v>
          </cell>
          <cell r="I872">
            <v>0</v>
          </cell>
          <cell r="J872">
            <v>0</v>
          </cell>
        </row>
        <row r="873">
          <cell r="A873">
            <v>869</v>
          </cell>
          <cell r="B873">
            <v>84069667</v>
          </cell>
          <cell r="C873">
            <v>25000</v>
          </cell>
          <cell r="D873" t="str">
            <v>Tropicana Entertainment Inc.</v>
          </cell>
          <cell r="E873" t="str">
            <v>Hotel; Gaming &amp; Leisure (17)</v>
          </cell>
          <cell r="F873">
            <v>890</v>
          </cell>
          <cell r="G873">
            <v>0</v>
          </cell>
          <cell r="H873">
            <v>0</v>
          </cell>
          <cell r="I873">
            <v>0</v>
          </cell>
          <cell r="J873">
            <v>0</v>
          </cell>
        </row>
        <row r="874">
          <cell r="A874">
            <v>870</v>
          </cell>
          <cell r="B874">
            <v>84069666</v>
          </cell>
          <cell r="C874">
            <v>9750000</v>
          </cell>
          <cell r="D874" t="str">
            <v>Tropicana Entertainment Inc.</v>
          </cell>
          <cell r="E874" t="str">
            <v>Hotel; Gaming &amp; Leisure (17)</v>
          </cell>
          <cell r="F874">
            <v>891</v>
          </cell>
          <cell r="G874">
            <v>0</v>
          </cell>
          <cell r="H874">
            <v>0</v>
          </cell>
          <cell r="I874">
            <v>0</v>
          </cell>
          <cell r="J874">
            <v>0</v>
          </cell>
        </row>
        <row r="875">
          <cell r="A875">
            <v>871</v>
          </cell>
          <cell r="B875">
            <v>84070021</v>
          </cell>
          <cell r="C875">
            <v>5768000</v>
          </cell>
          <cell r="D875" t="str">
            <v>Troxell Communications Inc</v>
          </cell>
          <cell r="E875" t="str">
            <v>Media: Diversified &amp; Production (20)</v>
          </cell>
          <cell r="F875">
            <v>892</v>
          </cell>
          <cell r="G875">
            <v>0</v>
          </cell>
          <cell r="H875">
            <v>0</v>
          </cell>
          <cell r="I875">
            <v>0</v>
          </cell>
          <cell r="J875">
            <v>0</v>
          </cell>
        </row>
        <row r="876">
          <cell r="A876">
            <v>872</v>
          </cell>
          <cell r="B876">
            <v>84070020</v>
          </cell>
          <cell r="C876">
            <v>15846.89</v>
          </cell>
          <cell r="D876" t="str">
            <v>Troxell Communications Inc</v>
          </cell>
          <cell r="E876" t="str">
            <v>Media: Diversified &amp; Production (20)</v>
          </cell>
          <cell r="F876">
            <v>893</v>
          </cell>
          <cell r="G876">
            <v>0</v>
          </cell>
          <cell r="H876">
            <v>0</v>
          </cell>
          <cell r="I876">
            <v>0</v>
          </cell>
          <cell r="J876">
            <v>0</v>
          </cell>
        </row>
        <row r="877">
          <cell r="A877">
            <v>873</v>
          </cell>
          <cell r="B877">
            <v>84070017</v>
          </cell>
          <cell r="C877">
            <v>9671600</v>
          </cell>
          <cell r="D877" t="str">
            <v>Tube City IMS Corporation</v>
          </cell>
          <cell r="E877" t="str">
            <v>Services: Business (23)</v>
          </cell>
          <cell r="F877">
            <v>894</v>
          </cell>
          <cell r="G877">
            <v>0</v>
          </cell>
          <cell r="H877">
            <v>0</v>
          </cell>
          <cell r="I877">
            <v>0</v>
          </cell>
          <cell r="J877">
            <v>0</v>
          </cell>
        </row>
        <row r="878">
          <cell r="A878">
            <v>874</v>
          </cell>
          <cell r="B878">
            <v>84070024</v>
          </cell>
          <cell r="C878">
            <v>16411960.130000001</v>
          </cell>
          <cell r="D878" t="str">
            <v>TVC Albany Inc</v>
          </cell>
          <cell r="E878" t="str">
            <v>Telecommunications (26)</v>
          </cell>
          <cell r="F878">
            <v>895</v>
          </cell>
          <cell r="G878">
            <v>0</v>
          </cell>
          <cell r="H878">
            <v>0</v>
          </cell>
          <cell r="I878">
            <v>0</v>
          </cell>
          <cell r="J878">
            <v>0</v>
          </cell>
        </row>
        <row r="879">
          <cell r="A879">
            <v>875</v>
          </cell>
          <cell r="B879">
            <v>84070048</v>
          </cell>
          <cell r="C879">
            <v>1230897.01</v>
          </cell>
          <cell r="D879" t="str">
            <v>TVC Albany Inc</v>
          </cell>
          <cell r="E879" t="str">
            <v>Telecommunications (26)</v>
          </cell>
          <cell r="F879">
            <v>896</v>
          </cell>
          <cell r="G879">
            <v>0</v>
          </cell>
          <cell r="H879">
            <v>0</v>
          </cell>
          <cell r="I879">
            <v>0</v>
          </cell>
          <cell r="J879">
            <v>0</v>
          </cell>
        </row>
        <row r="880">
          <cell r="A880">
            <v>876</v>
          </cell>
          <cell r="B880">
            <v>84069808</v>
          </cell>
          <cell r="C880">
            <v>9491473.9199999999</v>
          </cell>
          <cell r="D880" t="str">
            <v>Tyden Group Holding Corporation</v>
          </cell>
          <cell r="E880" t="str">
            <v>Capital Equipment (5)</v>
          </cell>
          <cell r="F880">
            <v>897</v>
          </cell>
          <cell r="G880">
            <v>0</v>
          </cell>
          <cell r="H880">
            <v>0</v>
          </cell>
          <cell r="I880">
            <v>0</v>
          </cell>
          <cell r="J880">
            <v>0</v>
          </cell>
        </row>
        <row r="881">
          <cell r="A881">
            <v>877</v>
          </cell>
          <cell r="B881">
            <v>84069654</v>
          </cell>
          <cell r="C881">
            <v>19500000</v>
          </cell>
          <cell r="D881" t="str">
            <v>U. S. Silica Company</v>
          </cell>
          <cell r="E881" t="str">
            <v>Energy: Oil &amp; Gas (12)</v>
          </cell>
          <cell r="F881">
            <v>898</v>
          </cell>
          <cell r="G881">
            <v>0</v>
          </cell>
          <cell r="H881">
            <v>0</v>
          </cell>
          <cell r="I881">
            <v>0</v>
          </cell>
          <cell r="J881">
            <v>0</v>
          </cell>
        </row>
        <row r="882">
          <cell r="A882">
            <v>878</v>
          </cell>
          <cell r="B882">
            <v>84069595</v>
          </cell>
          <cell r="C882">
            <v>7218750</v>
          </cell>
          <cell r="D882" t="str">
            <v>U.S. Security Associates Holdings Inc</v>
          </cell>
          <cell r="E882" t="str">
            <v>Services: Business (23)</v>
          </cell>
          <cell r="F882">
            <v>899</v>
          </cell>
          <cell r="G882">
            <v>0</v>
          </cell>
          <cell r="H882">
            <v>0</v>
          </cell>
          <cell r="I882">
            <v>0</v>
          </cell>
          <cell r="J882">
            <v>0</v>
          </cell>
        </row>
        <row r="883">
          <cell r="A883">
            <v>879</v>
          </cell>
          <cell r="B883">
            <v>84069995</v>
          </cell>
          <cell r="C883">
            <v>27289081.199999999</v>
          </cell>
          <cell r="D883" t="str">
            <v>U.S. Security Associates Holdings Inc</v>
          </cell>
          <cell r="E883" t="str">
            <v>Services: Business (23)</v>
          </cell>
          <cell r="F883">
            <v>900</v>
          </cell>
          <cell r="G883">
            <v>0</v>
          </cell>
          <cell r="H883">
            <v>0</v>
          </cell>
          <cell r="I883">
            <v>0</v>
          </cell>
          <cell r="J883">
            <v>0</v>
          </cell>
        </row>
        <row r="884">
          <cell r="A884">
            <v>880</v>
          </cell>
          <cell r="B884">
            <v>84070025</v>
          </cell>
          <cell r="C884">
            <v>9062500</v>
          </cell>
          <cell r="D884" t="str">
            <v>UELS LLC</v>
          </cell>
          <cell r="E884" t="str">
            <v>Energy: Oil &amp; Gas (12)</v>
          </cell>
          <cell r="F884">
            <v>901</v>
          </cell>
          <cell r="G884">
            <v>0</v>
          </cell>
          <cell r="H884">
            <v>0</v>
          </cell>
          <cell r="I884">
            <v>0</v>
          </cell>
          <cell r="J884">
            <v>0</v>
          </cell>
        </row>
        <row r="885">
          <cell r="A885">
            <v>881</v>
          </cell>
          <cell r="B885">
            <v>84070026</v>
          </cell>
          <cell r="C885">
            <v>9340697.6899999995</v>
          </cell>
          <cell r="D885" t="str">
            <v>UELS LLC</v>
          </cell>
          <cell r="E885" t="str">
            <v>Energy: Oil &amp; Gas (12)</v>
          </cell>
          <cell r="F885">
            <v>902</v>
          </cell>
          <cell r="G885">
            <v>0</v>
          </cell>
          <cell r="H885">
            <v>0</v>
          </cell>
          <cell r="I885">
            <v>0</v>
          </cell>
          <cell r="J885">
            <v>0</v>
          </cell>
        </row>
        <row r="886">
          <cell r="A886">
            <v>882</v>
          </cell>
          <cell r="B886">
            <v>84070027</v>
          </cell>
          <cell r="C886">
            <v>6887500</v>
          </cell>
          <cell r="D886" t="str">
            <v>UELS LLC</v>
          </cell>
          <cell r="E886" t="str">
            <v>Energy: Oil &amp; Gas (12)</v>
          </cell>
          <cell r="F886">
            <v>903</v>
          </cell>
          <cell r="G886">
            <v>0</v>
          </cell>
          <cell r="H886">
            <v>0</v>
          </cell>
          <cell r="I886">
            <v>0</v>
          </cell>
          <cell r="J886">
            <v>0</v>
          </cell>
        </row>
        <row r="887">
          <cell r="A887">
            <v>883</v>
          </cell>
          <cell r="B887">
            <v>84070028</v>
          </cell>
          <cell r="C887">
            <v>23393895.32</v>
          </cell>
          <cell r="D887" t="str">
            <v>UELS LLC</v>
          </cell>
          <cell r="E887" t="str">
            <v>Energy: Oil &amp; Gas (12)</v>
          </cell>
          <cell r="F887">
            <v>18</v>
          </cell>
          <cell r="G887" t="str">
            <v>Energy: Oil &amp; Gas (12)</v>
          </cell>
          <cell r="H887">
            <v>135490976.25999999</v>
          </cell>
          <cell r="I887">
            <v>0</v>
          </cell>
          <cell r="J887">
            <v>0</v>
          </cell>
        </row>
        <row r="888">
          <cell r="A888">
            <v>884</v>
          </cell>
          <cell r="B888">
            <v>84070084</v>
          </cell>
          <cell r="C888">
            <v>11488438.039999999</v>
          </cell>
          <cell r="D888" t="str">
            <v>UJ Merger Sub Inc.</v>
          </cell>
          <cell r="E888" t="str">
            <v>Hotel; Gaming &amp; Leisure (17)</v>
          </cell>
          <cell r="F888">
            <v>904</v>
          </cell>
          <cell r="G888">
            <v>0</v>
          </cell>
          <cell r="H888">
            <v>0</v>
          </cell>
          <cell r="I888">
            <v>0</v>
          </cell>
          <cell r="J888">
            <v>0</v>
          </cell>
        </row>
        <row r="889">
          <cell r="A889">
            <v>885</v>
          </cell>
          <cell r="B889">
            <v>84069657</v>
          </cell>
          <cell r="C889">
            <v>7939884.3700000001</v>
          </cell>
          <cell r="D889" t="str">
            <v>Unifrax I LLC</v>
          </cell>
          <cell r="E889" t="str">
            <v>Environmental Industries (13)</v>
          </cell>
          <cell r="F889">
            <v>25</v>
          </cell>
          <cell r="G889" t="str">
            <v>Environmental Industries (13)</v>
          </cell>
          <cell r="H889">
            <v>32655310.850000001</v>
          </cell>
          <cell r="I889">
            <v>0</v>
          </cell>
          <cell r="J889">
            <v>0</v>
          </cell>
        </row>
        <row r="890">
          <cell r="A890">
            <v>886</v>
          </cell>
          <cell r="B890">
            <v>84070280</v>
          </cell>
          <cell r="C890">
            <v>25694053.079999998</v>
          </cell>
          <cell r="D890" t="str">
            <v>Unishippers Holdings LLC</v>
          </cell>
          <cell r="E890" t="str">
            <v>Transportation: Cargo (27)</v>
          </cell>
          <cell r="F890">
            <v>905</v>
          </cell>
          <cell r="G890">
            <v>0</v>
          </cell>
          <cell r="H890">
            <v>0</v>
          </cell>
          <cell r="I890">
            <v>0</v>
          </cell>
          <cell r="J890">
            <v>0</v>
          </cell>
        </row>
        <row r="891">
          <cell r="A891">
            <v>887</v>
          </cell>
          <cell r="B891">
            <v>84069656</v>
          </cell>
          <cell r="C891">
            <v>38800000</v>
          </cell>
          <cell r="D891" t="str">
            <v>United Central Industrial Supply Company LLC</v>
          </cell>
          <cell r="E891" t="str">
            <v>Capital Equipment (5)</v>
          </cell>
          <cell r="F891">
            <v>906</v>
          </cell>
          <cell r="G891">
            <v>0</v>
          </cell>
          <cell r="H891">
            <v>0</v>
          </cell>
          <cell r="I891">
            <v>0</v>
          </cell>
          <cell r="J891">
            <v>0</v>
          </cell>
        </row>
        <row r="892">
          <cell r="A892">
            <v>888</v>
          </cell>
          <cell r="B892">
            <v>84069903</v>
          </cell>
          <cell r="C892">
            <v>25100000</v>
          </cell>
          <cell r="D892" t="str">
            <v>US Acute Care Solutions</v>
          </cell>
          <cell r="E892" t="str">
            <v>Healthcare &amp; Pharmaceuticals (15)</v>
          </cell>
          <cell r="F892">
            <v>907</v>
          </cell>
          <cell r="G892">
            <v>0</v>
          </cell>
          <cell r="H892">
            <v>0</v>
          </cell>
          <cell r="I892">
            <v>0</v>
          </cell>
          <cell r="J892">
            <v>0</v>
          </cell>
        </row>
        <row r="893">
          <cell r="A893">
            <v>889</v>
          </cell>
          <cell r="B893">
            <v>84069906</v>
          </cell>
          <cell r="C893">
            <v>32418750</v>
          </cell>
          <cell r="D893" t="str">
            <v>US Anesthesia Partners Inc</v>
          </cell>
          <cell r="E893" t="str">
            <v>Healthcare &amp; Pharmaceuticals (15)</v>
          </cell>
          <cell r="F893">
            <v>908</v>
          </cell>
          <cell r="G893">
            <v>0</v>
          </cell>
          <cell r="H893">
            <v>0</v>
          </cell>
          <cell r="I893">
            <v>0</v>
          </cell>
          <cell r="J893">
            <v>0</v>
          </cell>
        </row>
        <row r="894">
          <cell r="A894">
            <v>890</v>
          </cell>
          <cell r="B894">
            <v>84069653</v>
          </cell>
          <cell r="C894">
            <v>19403375</v>
          </cell>
          <cell r="D894" t="str">
            <v>USI Inc</v>
          </cell>
          <cell r="E894" t="str">
            <v>Banking; Finance; Insurance &amp; Real Estate (3)</v>
          </cell>
          <cell r="F894">
            <v>21</v>
          </cell>
          <cell r="G894" t="str">
            <v>Banking; Finance; Insurance &amp; Real Estate (3)</v>
          </cell>
          <cell r="H894">
            <v>87470752.330000013</v>
          </cell>
          <cell r="I894">
            <v>0</v>
          </cell>
          <cell r="J894">
            <v>0</v>
          </cell>
        </row>
        <row r="895">
          <cell r="A895">
            <v>891</v>
          </cell>
          <cell r="B895">
            <v>84069652</v>
          </cell>
          <cell r="C895">
            <v>24548663.98</v>
          </cell>
          <cell r="D895" t="str">
            <v>USIC Holdings Inc</v>
          </cell>
          <cell r="E895" t="str">
            <v>Utilities: Electric (29)</v>
          </cell>
          <cell r="F895">
            <v>22</v>
          </cell>
          <cell r="G895" t="str">
            <v>Utilities: Electric (29)</v>
          </cell>
          <cell r="H895">
            <v>71807286.579999998</v>
          </cell>
          <cell r="I895">
            <v>0</v>
          </cell>
          <cell r="J895">
            <v>0</v>
          </cell>
        </row>
        <row r="896">
          <cell r="A896">
            <v>892</v>
          </cell>
          <cell r="B896">
            <v>84069373</v>
          </cell>
          <cell r="C896">
            <v>5262225.79</v>
          </cell>
          <cell r="D896" t="str">
            <v>USS Parent Holding Corp</v>
          </cell>
          <cell r="E896" t="str">
            <v>Services: Business (23)</v>
          </cell>
          <cell r="F896">
            <v>909</v>
          </cell>
          <cell r="G896">
            <v>0</v>
          </cell>
          <cell r="H896">
            <v>0</v>
          </cell>
          <cell r="I896">
            <v>0</v>
          </cell>
          <cell r="J896">
            <v>0</v>
          </cell>
        </row>
        <row r="897">
          <cell r="A897">
            <v>893</v>
          </cell>
          <cell r="B897">
            <v>84069374</v>
          </cell>
          <cell r="C897">
            <v>1827029.57</v>
          </cell>
          <cell r="D897" t="str">
            <v>USS Parent Holding Corp</v>
          </cell>
          <cell r="E897" t="str">
            <v>Services: Business (23)</v>
          </cell>
          <cell r="F897">
            <v>910</v>
          </cell>
          <cell r="G897">
            <v>0</v>
          </cell>
          <cell r="H897">
            <v>0</v>
          </cell>
          <cell r="I897">
            <v>0</v>
          </cell>
          <cell r="J897">
            <v>0</v>
          </cell>
        </row>
        <row r="898">
          <cell r="A898">
            <v>894</v>
          </cell>
          <cell r="B898">
            <v>84069375</v>
          </cell>
          <cell r="C898">
            <v>1450967.09</v>
          </cell>
          <cell r="D898" t="str">
            <v>USS Parent Holding Corp</v>
          </cell>
          <cell r="E898" t="str">
            <v>Services: Business (23)</v>
          </cell>
          <cell r="F898">
            <v>911</v>
          </cell>
          <cell r="G898">
            <v>0</v>
          </cell>
          <cell r="H898">
            <v>0</v>
          </cell>
          <cell r="I898">
            <v>0</v>
          </cell>
          <cell r="J898">
            <v>0</v>
          </cell>
        </row>
        <row r="899">
          <cell r="A899">
            <v>895</v>
          </cell>
          <cell r="B899">
            <v>84069376</v>
          </cell>
          <cell r="C899">
            <v>503771.57</v>
          </cell>
          <cell r="D899" t="str">
            <v>USS Parent Holding Corp</v>
          </cell>
          <cell r="E899" t="str">
            <v>Services: Business (23)</v>
          </cell>
          <cell r="F899">
            <v>912</v>
          </cell>
          <cell r="G899">
            <v>0</v>
          </cell>
          <cell r="H899">
            <v>0</v>
          </cell>
          <cell r="I899">
            <v>0</v>
          </cell>
          <cell r="J899">
            <v>0</v>
          </cell>
        </row>
        <row r="900">
          <cell r="A900">
            <v>896</v>
          </cell>
          <cell r="B900">
            <v>84069892</v>
          </cell>
          <cell r="C900">
            <v>14224341.609999999</v>
          </cell>
          <cell r="D900" t="str">
            <v>USS Parent Holding Corp</v>
          </cell>
          <cell r="E900" t="str">
            <v>Services: Business (23)</v>
          </cell>
          <cell r="F900">
            <v>913</v>
          </cell>
          <cell r="G900">
            <v>0</v>
          </cell>
          <cell r="H900">
            <v>0</v>
          </cell>
          <cell r="I900">
            <v>0</v>
          </cell>
          <cell r="J900">
            <v>0</v>
          </cell>
        </row>
        <row r="901">
          <cell r="A901">
            <v>897</v>
          </cell>
          <cell r="B901">
            <v>84069893</v>
          </cell>
          <cell r="C901">
            <v>4938650.25</v>
          </cell>
          <cell r="D901" t="str">
            <v>USS Parent Holding Corp</v>
          </cell>
          <cell r="E901" t="str">
            <v>Services: Business (23)</v>
          </cell>
          <cell r="F901">
            <v>914</v>
          </cell>
          <cell r="G901">
            <v>0</v>
          </cell>
          <cell r="H901">
            <v>0</v>
          </cell>
          <cell r="I901">
            <v>0</v>
          </cell>
          <cell r="J901">
            <v>0</v>
          </cell>
        </row>
        <row r="902">
          <cell r="A902">
            <v>898</v>
          </cell>
          <cell r="B902">
            <v>84069379</v>
          </cell>
          <cell r="C902">
            <v>6737142.8600000003</v>
          </cell>
          <cell r="D902" t="str">
            <v>Vantiv LLC</v>
          </cell>
          <cell r="E902" t="str">
            <v>Services: Business (23)</v>
          </cell>
          <cell r="F902">
            <v>915</v>
          </cell>
          <cell r="G902">
            <v>0</v>
          </cell>
          <cell r="H902">
            <v>0</v>
          </cell>
          <cell r="I902">
            <v>0</v>
          </cell>
          <cell r="J902">
            <v>0</v>
          </cell>
        </row>
        <row r="903">
          <cell r="A903">
            <v>899</v>
          </cell>
          <cell r="B903">
            <v>84069455</v>
          </cell>
          <cell r="C903">
            <v>10890000</v>
          </cell>
          <cell r="D903" t="str">
            <v>Varsity Brands Holding Co Inc</v>
          </cell>
          <cell r="E903" t="str">
            <v>Consumer goods: Non-Durable (9)</v>
          </cell>
          <cell r="F903">
            <v>916</v>
          </cell>
          <cell r="G903">
            <v>0</v>
          </cell>
          <cell r="H903">
            <v>0</v>
          </cell>
          <cell r="I903">
            <v>0</v>
          </cell>
          <cell r="J903">
            <v>0</v>
          </cell>
        </row>
        <row r="904">
          <cell r="A904">
            <v>900</v>
          </cell>
          <cell r="B904">
            <v>84069351</v>
          </cell>
          <cell r="C904">
            <v>1958754.93</v>
          </cell>
          <cell r="D904" t="str">
            <v>Vatterott Education Holdings Inc</v>
          </cell>
          <cell r="E904" t="str">
            <v>Services: Consumer (24)</v>
          </cell>
          <cell r="F904">
            <v>917</v>
          </cell>
          <cell r="G904">
            <v>0</v>
          </cell>
          <cell r="H904">
            <v>0</v>
          </cell>
          <cell r="I904">
            <v>0</v>
          </cell>
          <cell r="J904">
            <v>0</v>
          </cell>
        </row>
        <row r="905">
          <cell r="A905">
            <v>901</v>
          </cell>
          <cell r="B905">
            <v>84069353</v>
          </cell>
          <cell r="C905">
            <v>12053876.550000001</v>
          </cell>
          <cell r="D905" t="str">
            <v>Vatterott Education Holdings Inc</v>
          </cell>
          <cell r="E905" t="str">
            <v>Services: Consumer (24)</v>
          </cell>
          <cell r="F905">
            <v>918</v>
          </cell>
          <cell r="G905">
            <v>0</v>
          </cell>
          <cell r="H905">
            <v>0</v>
          </cell>
          <cell r="I905">
            <v>0</v>
          </cell>
          <cell r="J905">
            <v>0</v>
          </cell>
        </row>
        <row r="906">
          <cell r="A906">
            <v>902</v>
          </cell>
          <cell r="B906">
            <v>84069350</v>
          </cell>
          <cell r="C906">
            <v>1656.55</v>
          </cell>
          <cell r="D906" t="str">
            <v>Vatterott Education Holdings Inc</v>
          </cell>
          <cell r="E906" t="str">
            <v>Services: Consumer (24)</v>
          </cell>
          <cell r="F906">
            <v>919</v>
          </cell>
          <cell r="G906">
            <v>0</v>
          </cell>
          <cell r="H906">
            <v>0</v>
          </cell>
          <cell r="I906">
            <v>0</v>
          </cell>
          <cell r="J906">
            <v>0</v>
          </cell>
        </row>
        <row r="907">
          <cell r="A907">
            <v>903</v>
          </cell>
          <cell r="B907">
            <v>84069352</v>
          </cell>
          <cell r="C907">
            <v>10194.14</v>
          </cell>
          <cell r="D907" t="str">
            <v>Vatterott Education Holdings Inc</v>
          </cell>
          <cell r="E907" t="str">
            <v>Services: Consumer (24)</v>
          </cell>
          <cell r="F907">
            <v>920</v>
          </cell>
          <cell r="G907">
            <v>0</v>
          </cell>
          <cell r="H907">
            <v>0</v>
          </cell>
          <cell r="I907">
            <v>0</v>
          </cell>
          <cell r="J907">
            <v>0</v>
          </cell>
        </row>
        <row r="908">
          <cell r="A908">
            <v>904</v>
          </cell>
          <cell r="B908">
            <v>84070236</v>
          </cell>
          <cell r="C908">
            <v>853.55</v>
          </cell>
          <cell r="D908" t="str">
            <v>Velocity Technology Enterprises Inc</v>
          </cell>
          <cell r="E908" t="str">
            <v>High Tech Industries (16)</v>
          </cell>
          <cell r="F908">
            <v>921</v>
          </cell>
          <cell r="G908">
            <v>0</v>
          </cell>
          <cell r="H908">
            <v>0</v>
          </cell>
          <cell r="I908">
            <v>0</v>
          </cell>
          <cell r="J908">
            <v>0</v>
          </cell>
        </row>
        <row r="909">
          <cell r="A909">
            <v>905</v>
          </cell>
          <cell r="B909">
            <v>84070237</v>
          </cell>
          <cell r="C909">
            <v>417.38</v>
          </cell>
          <cell r="D909" t="str">
            <v>Velocity Technology Enterprises Inc</v>
          </cell>
          <cell r="E909" t="str">
            <v>High Tech Industries (16)</v>
          </cell>
          <cell r="F909">
            <v>922</v>
          </cell>
          <cell r="G909">
            <v>0</v>
          </cell>
          <cell r="H909">
            <v>0</v>
          </cell>
          <cell r="I909">
            <v>0</v>
          </cell>
          <cell r="J909">
            <v>0</v>
          </cell>
        </row>
        <row r="910">
          <cell r="A910">
            <v>906</v>
          </cell>
          <cell r="B910">
            <v>84069983</v>
          </cell>
          <cell r="C910">
            <v>1379186.78</v>
          </cell>
          <cell r="D910" t="str">
            <v>Velocity Technology Enterprises Inc</v>
          </cell>
          <cell r="E910" t="str">
            <v>High Tech Industries (16)</v>
          </cell>
          <cell r="F910">
            <v>923</v>
          </cell>
          <cell r="G910">
            <v>0</v>
          </cell>
          <cell r="H910">
            <v>0</v>
          </cell>
          <cell r="I910">
            <v>0</v>
          </cell>
          <cell r="J910">
            <v>0</v>
          </cell>
        </row>
        <row r="911">
          <cell r="A911">
            <v>907</v>
          </cell>
          <cell r="B911">
            <v>84069984</v>
          </cell>
          <cell r="C911">
            <v>674418.97</v>
          </cell>
          <cell r="D911" t="str">
            <v>Velocity Technology Enterprises Inc</v>
          </cell>
          <cell r="E911" t="str">
            <v>High Tech Industries (16)</v>
          </cell>
          <cell r="F911">
            <v>924</v>
          </cell>
          <cell r="G911">
            <v>0</v>
          </cell>
          <cell r="H911">
            <v>0</v>
          </cell>
          <cell r="I911">
            <v>0</v>
          </cell>
          <cell r="J911">
            <v>0</v>
          </cell>
        </row>
        <row r="912">
          <cell r="A912">
            <v>908</v>
          </cell>
          <cell r="B912">
            <v>84070250</v>
          </cell>
          <cell r="C912">
            <v>2894298.13</v>
          </cell>
          <cell r="D912" t="str">
            <v>Velocity Technology Enterprises Inc</v>
          </cell>
          <cell r="E912" t="str">
            <v>High Tech Industries (16)</v>
          </cell>
          <cell r="F912">
            <v>925</v>
          </cell>
          <cell r="G912">
            <v>0</v>
          </cell>
          <cell r="H912">
            <v>0</v>
          </cell>
          <cell r="I912">
            <v>0</v>
          </cell>
          <cell r="J912">
            <v>0</v>
          </cell>
        </row>
        <row r="913">
          <cell r="A913">
            <v>909</v>
          </cell>
          <cell r="B913">
            <v>84069355</v>
          </cell>
          <cell r="C913">
            <v>12418532.6</v>
          </cell>
          <cell r="D913" t="str">
            <v>Velocity Technology Enterprises Inc</v>
          </cell>
          <cell r="E913" t="str">
            <v>High Tech Industries (16)</v>
          </cell>
          <cell r="F913">
            <v>926</v>
          </cell>
          <cell r="G913">
            <v>0</v>
          </cell>
          <cell r="H913">
            <v>0</v>
          </cell>
          <cell r="I913">
            <v>0</v>
          </cell>
          <cell r="J913">
            <v>0</v>
          </cell>
        </row>
        <row r="914">
          <cell r="A914">
            <v>910</v>
          </cell>
          <cell r="B914">
            <v>84069381</v>
          </cell>
          <cell r="C914">
            <v>18628082.629999999</v>
          </cell>
          <cell r="D914" t="str">
            <v>Verint Systems Inc</v>
          </cell>
          <cell r="E914" t="str">
            <v>High Tech Industries (16)</v>
          </cell>
          <cell r="F914">
            <v>927</v>
          </cell>
          <cell r="G914">
            <v>0</v>
          </cell>
          <cell r="H914">
            <v>0</v>
          </cell>
          <cell r="I914">
            <v>0</v>
          </cell>
          <cell r="J914">
            <v>0</v>
          </cell>
        </row>
        <row r="915">
          <cell r="A915">
            <v>911</v>
          </cell>
          <cell r="B915">
            <v>84069384</v>
          </cell>
          <cell r="C915">
            <v>19970676.25</v>
          </cell>
          <cell r="D915" t="str">
            <v>Vertafore Inc</v>
          </cell>
          <cell r="E915" t="str">
            <v>High Tech Industries (16)</v>
          </cell>
          <cell r="F915">
            <v>4</v>
          </cell>
          <cell r="G915" t="str">
            <v>High Tech Industries (16)</v>
          </cell>
          <cell r="H915">
            <v>543948576.38</v>
          </cell>
          <cell r="I915">
            <v>0</v>
          </cell>
          <cell r="J915">
            <v>0</v>
          </cell>
        </row>
        <row r="916">
          <cell r="A916">
            <v>912</v>
          </cell>
          <cell r="B916">
            <v>84069856</v>
          </cell>
          <cell r="C916">
            <v>6050709.96</v>
          </cell>
          <cell r="D916" t="str">
            <v>VerticalScope Inc</v>
          </cell>
          <cell r="E916" t="str">
            <v>Media: Advertising; Printing &amp; Publishing (18)</v>
          </cell>
          <cell r="F916">
            <v>928</v>
          </cell>
          <cell r="G916">
            <v>0</v>
          </cell>
          <cell r="H916">
            <v>0</v>
          </cell>
          <cell r="I916">
            <v>0</v>
          </cell>
          <cell r="J916">
            <v>0</v>
          </cell>
        </row>
        <row r="917">
          <cell r="A917">
            <v>913</v>
          </cell>
          <cell r="B917">
            <v>84070151</v>
          </cell>
          <cell r="C917">
            <v>16168040.050000001</v>
          </cell>
          <cell r="D917" t="str">
            <v>VerticalScope Inc</v>
          </cell>
          <cell r="E917" t="str">
            <v>Media: Advertising; Printing &amp; Publishing (18)</v>
          </cell>
          <cell r="F917">
            <v>929</v>
          </cell>
          <cell r="G917">
            <v>0</v>
          </cell>
          <cell r="H917">
            <v>0</v>
          </cell>
          <cell r="I917">
            <v>0</v>
          </cell>
          <cell r="J917">
            <v>0</v>
          </cell>
        </row>
        <row r="918">
          <cell r="A918">
            <v>914</v>
          </cell>
          <cell r="B918">
            <v>84070031</v>
          </cell>
          <cell r="C918">
            <v>13882.54</v>
          </cell>
          <cell r="D918" t="str">
            <v>Vestcom International Inc</v>
          </cell>
          <cell r="E918" t="str">
            <v>Services: Business (23)</v>
          </cell>
          <cell r="F918">
            <v>930</v>
          </cell>
          <cell r="G918">
            <v>0</v>
          </cell>
          <cell r="H918">
            <v>0</v>
          </cell>
          <cell r="I918">
            <v>0</v>
          </cell>
          <cell r="J918">
            <v>0</v>
          </cell>
        </row>
        <row r="919">
          <cell r="A919">
            <v>915</v>
          </cell>
          <cell r="B919">
            <v>84070033</v>
          </cell>
          <cell r="C919">
            <v>446079.67</v>
          </cell>
          <cell r="D919" t="str">
            <v>Vestcom International Inc</v>
          </cell>
          <cell r="E919" t="str">
            <v>Services: Business (23)</v>
          </cell>
          <cell r="F919">
            <v>931</v>
          </cell>
          <cell r="G919">
            <v>0</v>
          </cell>
          <cell r="H919">
            <v>0</v>
          </cell>
          <cell r="I919">
            <v>0</v>
          </cell>
          <cell r="J919">
            <v>0</v>
          </cell>
        </row>
        <row r="920">
          <cell r="A920">
            <v>916</v>
          </cell>
          <cell r="B920">
            <v>84070034</v>
          </cell>
          <cell r="C920">
            <v>25043.07</v>
          </cell>
          <cell r="D920" t="str">
            <v>Vestcom International Inc</v>
          </cell>
          <cell r="E920" t="str">
            <v>Services: Business (23)</v>
          </cell>
          <cell r="F920">
            <v>932</v>
          </cell>
          <cell r="G920">
            <v>0</v>
          </cell>
          <cell r="H920">
            <v>0</v>
          </cell>
          <cell r="I920">
            <v>0</v>
          </cell>
          <cell r="J920">
            <v>0</v>
          </cell>
        </row>
        <row r="921">
          <cell r="A921">
            <v>917</v>
          </cell>
          <cell r="B921">
            <v>84070029</v>
          </cell>
          <cell r="C921">
            <v>5153891.95</v>
          </cell>
          <cell r="D921" t="str">
            <v>Vestcom International Inc</v>
          </cell>
          <cell r="E921" t="str">
            <v>Services: Business (23)</v>
          </cell>
          <cell r="F921">
            <v>933</v>
          </cell>
          <cell r="G921">
            <v>0</v>
          </cell>
          <cell r="H921">
            <v>0</v>
          </cell>
          <cell r="I921">
            <v>0</v>
          </cell>
          <cell r="J921">
            <v>0</v>
          </cell>
        </row>
        <row r="922">
          <cell r="A922">
            <v>918</v>
          </cell>
          <cell r="B922">
            <v>84070032</v>
          </cell>
          <cell r="C922">
            <v>9297239.5500000007</v>
          </cell>
          <cell r="D922" t="str">
            <v>Vestcom International Inc</v>
          </cell>
          <cell r="E922" t="str">
            <v>Services: Business (23)</v>
          </cell>
          <cell r="F922">
            <v>934</v>
          </cell>
          <cell r="G922">
            <v>0</v>
          </cell>
          <cell r="H922">
            <v>0</v>
          </cell>
          <cell r="I922">
            <v>0</v>
          </cell>
          <cell r="J922">
            <v>0</v>
          </cell>
        </row>
        <row r="923">
          <cell r="A923">
            <v>919</v>
          </cell>
          <cell r="B923">
            <v>84070030</v>
          </cell>
          <cell r="C923">
            <v>247282.69</v>
          </cell>
          <cell r="D923" t="str">
            <v>Vestcom International Inc</v>
          </cell>
          <cell r="E923" t="str">
            <v>Services: Business (23)</v>
          </cell>
          <cell r="F923">
            <v>935</v>
          </cell>
          <cell r="G923">
            <v>0</v>
          </cell>
          <cell r="H923">
            <v>0</v>
          </cell>
          <cell r="I923">
            <v>0</v>
          </cell>
          <cell r="J923">
            <v>0</v>
          </cell>
        </row>
        <row r="924">
          <cell r="A924">
            <v>920</v>
          </cell>
          <cell r="B924">
            <v>84070308</v>
          </cell>
          <cell r="C924">
            <v>54656250</v>
          </cell>
          <cell r="D924" t="str">
            <v>Vision Ease LP</v>
          </cell>
          <cell r="E924" t="str">
            <v>Healthcare &amp; Pharmaceuticals (15)</v>
          </cell>
          <cell r="F924">
            <v>12</v>
          </cell>
          <cell r="G924" t="str">
            <v>Healthcare &amp; Pharmaceuticals (15)</v>
          </cell>
          <cell r="H924">
            <v>340940590.31000006</v>
          </cell>
          <cell r="I924">
            <v>0</v>
          </cell>
          <cell r="J924">
            <v>0</v>
          </cell>
        </row>
        <row r="925">
          <cell r="A925">
            <v>921</v>
          </cell>
          <cell r="B925">
            <v>84070035</v>
          </cell>
          <cell r="C925">
            <v>18889062.5</v>
          </cell>
          <cell r="D925" t="str">
            <v>VPC PIZZA OPERATING CORP</v>
          </cell>
          <cell r="E925" t="str">
            <v>Hotel; Gaming &amp; Leisure (17)</v>
          </cell>
          <cell r="F925">
            <v>936</v>
          </cell>
          <cell r="G925">
            <v>0</v>
          </cell>
          <cell r="H925">
            <v>0</v>
          </cell>
          <cell r="I925">
            <v>0</v>
          </cell>
          <cell r="J925">
            <v>0</v>
          </cell>
        </row>
        <row r="926">
          <cell r="A926">
            <v>922</v>
          </cell>
          <cell r="B926">
            <v>84070146</v>
          </cell>
          <cell r="C926">
            <v>12517524.810000001</v>
          </cell>
          <cell r="D926" t="str">
            <v>VSS-Southern Theatres LLC</v>
          </cell>
          <cell r="E926" t="str">
            <v>Media: Diversified &amp; Production (20)</v>
          </cell>
          <cell r="F926">
            <v>19</v>
          </cell>
          <cell r="G926" t="str">
            <v>Media: Diversified &amp; Production (20)</v>
          </cell>
          <cell r="H926">
            <v>112289642.44</v>
          </cell>
          <cell r="I926">
            <v>0</v>
          </cell>
          <cell r="J926">
            <v>0</v>
          </cell>
        </row>
        <row r="927">
          <cell r="A927">
            <v>923</v>
          </cell>
          <cell r="B927">
            <v>84070144</v>
          </cell>
          <cell r="C927">
            <v>1559285.71</v>
          </cell>
          <cell r="D927" t="str">
            <v>VYVE BROADBAND J LLC</v>
          </cell>
          <cell r="E927" t="str">
            <v>Telecommunications (26)</v>
          </cell>
          <cell r="F927">
            <v>937</v>
          </cell>
          <cell r="G927">
            <v>0</v>
          </cell>
          <cell r="H927">
            <v>0</v>
          </cell>
          <cell r="I927">
            <v>0</v>
          </cell>
          <cell r="J927">
            <v>0</v>
          </cell>
        </row>
        <row r="928">
          <cell r="A928">
            <v>924</v>
          </cell>
          <cell r="B928">
            <v>84070145</v>
          </cell>
          <cell r="C928">
            <v>857142.85</v>
          </cell>
          <cell r="D928" t="str">
            <v>VYVE BROADBAND J LLC</v>
          </cell>
          <cell r="E928" t="str">
            <v>Telecommunications (26)</v>
          </cell>
          <cell r="F928">
            <v>938</v>
          </cell>
          <cell r="G928">
            <v>0</v>
          </cell>
          <cell r="H928">
            <v>0</v>
          </cell>
          <cell r="I928">
            <v>0</v>
          </cell>
          <cell r="J928">
            <v>0</v>
          </cell>
        </row>
        <row r="929">
          <cell r="A929">
            <v>925</v>
          </cell>
          <cell r="B929">
            <v>84070143</v>
          </cell>
          <cell r="C929">
            <v>8244285.7400000002</v>
          </cell>
          <cell r="D929" t="str">
            <v>VYVE BROADBAND J LLC</v>
          </cell>
          <cell r="E929" t="str">
            <v>Telecommunications (26)</v>
          </cell>
          <cell r="F929">
            <v>7</v>
          </cell>
          <cell r="G929" t="str">
            <v>Telecommunications (26)</v>
          </cell>
          <cell r="H929">
            <v>443335393.81</v>
          </cell>
          <cell r="I929">
            <v>0</v>
          </cell>
          <cell r="J929">
            <v>0</v>
          </cell>
        </row>
        <row r="930">
          <cell r="A930">
            <v>926</v>
          </cell>
          <cell r="B930">
            <v>84069635</v>
          </cell>
          <cell r="C930">
            <v>22876.9</v>
          </cell>
          <cell r="D930" t="str">
            <v>W/S Packaging Group Inc</v>
          </cell>
          <cell r="E930" t="str">
            <v>Containers; Packaging &amp; Glass (10)</v>
          </cell>
          <cell r="F930">
            <v>939</v>
          </cell>
          <cell r="G930">
            <v>0</v>
          </cell>
          <cell r="H930">
            <v>0</v>
          </cell>
          <cell r="I930">
            <v>0</v>
          </cell>
          <cell r="J930">
            <v>0</v>
          </cell>
        </row>
        <row r="931">
          <cell r="A931">
            <v>927</v>
          </cell>
          <cell r="B931">
            <v>84069636</v>
          </cell>
          <cell r="C931">
            <v>7294081.7999999998</v>
          </cell>
          <cell r="D931" t="str">
            <v>W/S Packaging Group Inc</v>
          </cell>
          <cell r="E931" t="str">
            <v>Containers; Packaging &amp; Glass (10)</v>
          </cell>
          <cell r="F931">
            <v>13</v>
          </cell>
          <cell r="G931" t="str">
            <v>Containers; Packaging &amp; Glass (10)</v>
          </cell>
          <cell r="H931">
            <v>337939559.39000005</v>
          </cell>
          <cell r="I931">
            <v>0</v>
          </cell>
          <cell r="J931">
            <v>0</v>
          </cell>
        </row>
        <row r="932">
          <cell r="A932">
            <v>928</v>
          </cell>
          <cell r="B932">
            <v>84069884</v>
          </cell>
          <cell r="C932">
            <v>17379310.34</v>
          </cell>
          <cell r="D932" t="str">
            <v>Washing Systems LLC</v>
          </cell>
          <cell r="E932" t="str">
            <v>Chemicals; Plastics &amp; Rubber (6)</v>
          </cell>
          <cell r="F932">
            <v>5</v>
          </cell>
          <cell r="G932" t="str">
            <v>Chemicals; Plastics &amp; Rubber (6)</v>
          </cell>
          <cell r="H932">
            <v>497893675.47000003</v>
          </cell>
          <cell r="I932">
            <v>0</v>
          </cell>
          <cell r="J932">
            <v>0</v>
          </cell>
        </row>
        <row r="933">
          <cell r="A933">
            <v>929</v>
          </cell>
          <cell r="B933">
            <v>84070141</v>
          </cell>
          <cell r="C933">
            <v>21715.51</v>
          </cell>
          <cell r="D933" t="str">
            <v>Washington Inventory Service International</v>
          </cell>
          <cell r="E933" t="str">
            <v>Services: Business (23)</v>
          </cell>
          <cell r="F933">
            <v>940</v>
          </cell>
          <cell r="G933">
            <v>0</v>
          </cell>
          <cell r="H933">
            <v>0</v>
          </cell>
          <cell r="I933">
            <v>0</v>
          </cell>
          <cell r="J933">
            <v>0</v>
          </cell>
        </row>
        <row r="934">
          <cell r="A934">
            <v>930</v>
          </cell>
          <cell r="B934">
            <v>84070142</v>
          </cell>
          <cell r="C934">
            <v>17255394.91</v>
          </cell>
          <cell r="D934" t="str">
            <v>Washington Inventory Service International</v>
          </cell>
          <cell r="E934" t="str">
            <v>Services: Business (23)</v>
          </cell>
          <cell r="F934">
            <v>941</v>
          </cell>
          <cell r="G934">
            <v>0</v>
          </cell>
          <cell r="H934">
            <v>0</v>
          </cell>
          <cell r="I934">
            <v>0</v>
          </cell>
          <cell r="J934">
            <v>0</v>
          </cell>
        </row>
        <row r="935">
          <cell r="A935">
            <v>931</v>
          </cell>
          <cell r="B935">
            <v>84070137</v>
          </cell>
          <cell r="C935">
            <v>76383.44</v>
          </cell>
          <cell r="D935" t="str">
            <v>Washington Inventory Service International</v>
          </cell>
          <cell r="E935" t="str">
            <v>Services: Business (23)</v>
          </cell>
          <cell r="F935">
            <v>942</v>
          </cell>
          <cell r="G935">
            <v>0</v>
          </cell>
          <cell r="H935">
            <v>0</v>
          </cell>
          <cell r="I935">
            <v>0</v>
          </cell>
          <cell r="J935">
            <v>0</v>
          </cell>
        </row>
        <row r="936">
          <cell r="A936">
            <v>932</v>
          </cell>
          <cell r="B936">
            <v>84070138</v>
          </cell>
          <cell r="C936">
            <v>16662433.810000001</v>
          </cell>
          <cell r="D936" t="str">
            <v>Washington Inventory Service International</v>
          </cell>
          <cell r="E936" t="str">
            <v>Services: Business (23)</v>
          </cell>
          <cell r="F936">
            <v>943</v>
          </cell>
          <cell r="G936">
            <v>0</v>
          </cell>
          <cell r="H936">
            <v>0</v>
          </cell>
          <cell r="I936">
            <v>0</v>
          </cell>
          <cell r="J936">
            <v>0</v>
          </cell>
        </row>
        <row r="937">
          <cell r="A937">
            <v>933</v>
          </cell>
          <cell r="B937">
            <v>84069630</v>
          </cell>
          <cell r="C937">
            <v>5734691.5199999996</v>
          </cell>
          <cell r="D937" t="str">
            <v>Wastequip, Inc.</v>
          </cell>
          <cell r="E937" t="str">
            <v>Capital Equipment (5)</v>
          </cell>
          <cell r="F937">
            <v>944</v>
          </cell>
          <cell r="G937">
            <v>0</v>
          </cell>
          <cell r="H937">
            <v>0</v>
          </cell>
          <cell r="I937">
            <v>0</v>
          </cell>
          <cell r="J937">
            <v>0</v>
          </cell>
        </row>
        <row r="938">
          <cell r="A938">
            <v>934</v>
          </cell>
          <cell r="B938">
            <v>84069441</v>
          </cell>
          <cell r="C938">
            <v>19550000</v>
          </cell>
          <cell r="D938" t="str">
            <v>Watchfire Enterprises Inc</v>
          </cell>
          <cell r="E938" t="str">
            <v>Media: Advertising; Printing &amp; Publishing (18)</v>
          </cell>
          <cell r="F938">
            <v>9</v>
          </cell>
          <cell r="G938" t="str">
            <v>Media: Advertising; Printing &amp; Publishing (18)</v>
          </cell>
          <cell r="H938">
            <v>405519873.4199999</v>
          </cell>
          <cell r="I938">
            <v>0</v>
          </cell>
          <cell r="J938">
            <v>0</v>
          </cell>
        </row>
        <row r="939">
          <cell r="A939">
            <v>935</v>
          </cell>
          <cell r="B939">
            <v>84069428</v>
          </cell>
          <cell r="C939">
            <v>20132692.870000001</v>
          </cell>
          <cell r="D939" t="str">
            <v>Water Pik Inc.</v>
          </cell>
          <cell r="E939" t="str">
            <v>Consumer goods: Durable (8)</v>
          </cell>
          <cell r="F939">
            <v>945</v>
          </cell>
          <cell r="G939">
            <v>0</v>
          </cell>
          <cell r="H939">
            <v>0</v>
          </cell>
          <cell r="I939">
            <v>0</v>
          </cell>
          <cell r="J939">
            <v>0</v>
          </cell>
        </row>
        <row r="940">
          <cell r="A940">
            <v>936</v>
          </cell>
          <cell r="B940">
            <v>84069429</v>
          </cell>
          <cell r="C940">
            <v>798054.66</v>
          </cell>
          <cell r="D940" t="str">
            <v>Water Pik Inc.</v>
          </cell>
          <cell r="E940" t="str">
            <v>Consumer goods: Durable (8)</v>
          </cell>
          <cell r="F940">
            <v>946</v>
          </cell>
          <cell r="G940">
            <v>0</v>
          </cell>
          <cell r="H940">
            <v>0</v>
          </cell>
          <cell r="I940">
            <v>0</v>
          </cell>
          <cell r="J940">
            <v>0</v>
          </cell>
        </row>
        <row r="941">
          <cell r="A941">
            <v>937</v>
          </cell>
          <cell r="B941">
            <v>84069430</v>
          </cell>
          <cell r="C941">
            <v>552325.57999999996</v>
          </cell>
          <cell r="D941" t="str">
            <v>Water Pik Inc.</v>
          </cell>
          <cell r="E941" t="str">
            <v>Consumer goods: Durable (8)</v>
          </cell>
          <cell r="F941">
            <v>947</v>
          </cell>
          <cell r="G941">
            <v>0</v>
          </cell>
          <cell r="H941">
            <v>0</v>
          </cell>
          <cell r="I941">
            <v>0</v>
          </cell>
          <cell r="J941">
            <v>0</v>
          </cell>
        </row>
        <row r="942">
          <cell r="A942">
            <v>938</v>
          </cell>
          <cell r="B942">
            <v>84069425</v>
          </cell>
          <cell r="C942">
            <v>37500</v>
          </cell>
          <cell r="D942" t="str">
            <v>WaveDivision Holdings LLC</v>
          </cell>
          <cell r="E942" t="str">
            <v>Media: Broadcasting &amp; Subscription (19)</v>
          </cell>
          <cell r="F942">
            <v>948</v>
          </cell>
          <cell r="G942">
            <v>0</v>
          </cell>
          <cell r="H942">
            <v>0</v>
          </cell>
          <cell r="I942">
            <v>0</v>
          </cell>
          <cell r="J942">
            <v>0</v>
          </cell>
        </row>
        <row r="943">
          <cell r="A943">
            <v>939</v>
          </cell>
          <cell r="B943">
            <v>84069426</v>
          </cell>
          <cell r="C943">
            <v>14512500</v>
          </cell>
          <cell r="D943" t="str">
            <v>WaveDivision Holdings LLC</v>
          </cell>
          <cell r="E943" t="str">
            <v>Media: Broadcasting &amp; Subscription (19)</v>
          </cell>
          <cell r="F943">
            <v>10</v>
          </cell>
          <cell r="G943" t="str">
            <v>Media: Broadcasting &amp; Subscription (19)</v>
          </cell>
          <cell r="H943">
            <v>385097222.29000002</v>
          </cell>
          <cell r="I943">
            <v>0</v>
          </cell>
          <cell r="J943">
            <v>0</v>
          </cell>
        </row>
        <row r="944">
          <cell r="A944">
            <v>940</v>
          </cell>
          <cell r="B944">
            <v>84069419</v>
          </cell>
          <cell r="C944">
            <v>14488607.609999999</v>
          </cell>
          <cell r="D944" t="str">
            <v>Weight Watchers International Inc</v>
          </cell>
          <cell r="E944" t="str">
            <v>Services: Consumer (24)</v>
          </cell>
          <cell r="F944">
            <v>949</v>
          </cell>
          <cell r="G944">
            <v>0</v>
          </cell>
          <cell r="H944">
            <v>0</v>
          </cell>
          <cell r="I944">
            <v>0</v>
          </cell>
          <cell r="J944">
            <v>0</v>
          </cell>
        </row>
        <row r="945">
          <cell r="A945">
            <v>941</v>
          </cell>
          <cell r="B945">
            <v>84069420</v>
          </cell>
          <cell r="C945">
            <v>37341.769999999997</v>
          </cell>
          <cell r="D945" t="str">
            <v>Weight Watchers International Inc</v>
          </cell>
          <cell r="E945" t="str">
            <v>Services: Consumer (24)</v>
          </cell>
          <cell r="F945">
            <v>17</v>
          </cell>
          <cell r="G945" t="str">
            <v>Services: Consumer (24)</v>
          </cell>
          <cell r="H945">
            <v>210426893.37000003</v>
          </cell>
          <cell r="I945">
            <v>0</v>
          </cell>
          <cell r="J945">
            <v>0</v>
          </cell>
        </row>
        <row r="946">
          <cell r="A946">
            <v>942</v>
          </cell>
          <cell r="B946">
            <v>84069414</v>
          </cell>
          <cell r="C946">
            <v>9876368.0700000003</v>
          </cell>
          <cell r="D946" t="str">
            <v>Weiman Products LLC</v>
          </cell>
          <cell r="E946" t="str">
            <v>Consumer goods: Non-Durable (9)</v>
          </cell>
          <cell r="F946">
            <v>950</v>
          </cell>
          <cell r="G946">
            <v>0</v>
          </cell>
          <cell r="H946">
            <v>0</v>
          </cell>
          <cell r="I946">
            <v>0</v>
          </cell>
          <cell r="J946">
            <v>0</v>
          </cell>
        </row>
        <row r="947">
          <cell r="A947">
            <v>943</v>
          </cell>
          <cell r="B947">
            <v>84069415</v>
          </cell>
          <cell r="C947">
            <v>21706418.699999999</v>
          </cell>
          <cell r="D947" t="str">
            <v>Weiman Products LLC</v>
          </cell>
          <cell r="E947" t="str">
            <v>Consumer goods: Non-Durable (9)</v>
          </cell>
          <cell r="F947">
            <v>15</v>
          </cell>
          <cell r="G947" t="str">
            <v>Consumer goods: Non-Durable (9)</v>
          </cell>
          <cell r="H947">
            <v>298804653.25999999</v>
          </cell>
          <cell r="I947">
            <v>0</v>
          </cell>
          <cell r="J947">
            <v>0</v>
          </cell>
        </row>
        <row r="948">
          <cell r="A948">
            <v>944</v>
          </cell>
          <cell r="B948">
            <v>84069412</v>
          </cell>
          <cell r="C948">
            <v>21516875</v>
          </cell>
          <cell r="D948" t="str">
            <v>Welocalize Inc.</v>
          </cell>
          <cell r="E948" t="str">
            <v>Services: Business (23)</v>
          </cell>
          <cell r="F948">
            <v>951</v>
          </cell>
          <cell r="G948">
            <v>0</v>
          </cell>
          <cell r="H948">
            <v>0</v>
          </cell>
          <cell r="I948">
            <v>0</v>
          </cell>
          <cell r="J948">
            <v>0</v>
          </cell>
        </row>
        <row r="949">
          <cell r="A949">
            <v>945</v>
          </cell>
          <cell r="B949">
            <v>84069409</v>
          </cell>
          <cell r="C949">
            <v>18116666.670000002</v>
          </cell>
          <cell r="D949" t="str">
            <v>Wesco Aircraft Hardware Corp.</v>
          </cell>
          <cell r="E949" t="str">
            <v>Aerospace &amp; Defense (1)</v>
          </cell>
          <cell r="F949">
            <v>952</v>
          </cell>
          <cell r="G949">
            <v>0</v>
          </cell>
          <cell r="H949">
            <v>0</v>
          </cell>
          <cell r="I949">
            <v>0</v>
          </cell>
          <cell r="J949">
            <v>0</v>
          </cell>
        </row>
        <row r="950">
          <cell r="A950">
            <v>946</v>
          </cell>
          <cell r="B950">
            <v>84069405</v>
          </cell>
          <cell r="C950">
            <v>34576638.799999997</v>
          </cell>
          <cell r="D950" t="str">
            <v>West Corporation</v>
          </cell>
          <cell r="E950" t="str">
            <v>Services: Business (23)</v>
          </cell>
          <cell r="F950">
            <v>953</v>
          </cell>
          <cell r="G950">
            <v>0</v>
          </cell>
          <cell r="H950">
            <v>0</v>
          </cell>
          <cell r="I950">
            <v>0</v>
          </cell>
          <cell r="J950">
            <v>0</v>
          </cell>
        </row>
        <row r="951">
          <cell r="A951">
            <v>947</v>
          </cell>
          <cell r="B951">
            <v>84070131</v>
          </cell>
          <cell r="C951">
            <v>24350101.399999999</v>
          </cell>
          <cell r="D951" t="str">
            <v>WHEEL PROS LLC</v>
          </cell>
          <cell r="E951" t="str">
            <v>Automotive (2)</v>
          </cell>
          <cell r="F951">
            <v>6</v>
          </cell>
          <cell r="G951" t="str">
            <v>Automotive (2)</v>
          </cell>
          <cell r="H951">
            <v>494587808.37999988</v>
          </cell>
          <cell r="I951">
            <v>0</v>
          </cell>
          <cell r="J951">
            <v>0</v>
          </cell>
        </row>
        <row r="952">
          <cell r="A952">
            <v>948</v>
          </cell>
          <cell r="B952">
            <v>84070130</v>
          </cell>
          <cell r="C952">
            <v>15627272.73</v>
          </cell>
          <cell r="D952" t="str">
            <v>Wing Stop Holding Corporation</v>
          </cell>
          <cell r="E952" t="str">
            <v>Hotel; Gaming &amp; Leisure (17)</v>
          </cell>
          <cell r="F952">
            <v>3</v>
          </cell>
          <cell r="G952" t="str">
            <v>Hotel; Gaming &amp; Leisure (17)</v>
          </cell>
          <cell r="H952">
            <v>652365758.89999998</v>
          </cell>
          <cell r="I952">
            <v>0</v>
          </cell>
          <cell r="J952">
            <v>0</v>
          </cell>
        </row>
        <row r="953">
          <cell r="A953">
            <v>949</v>
          </cell>
          <cell r="B953">
            <v>84070300</v>
          </cell>
          <cell r="C953">
            <v>1094302.07</v>
          </cell>
          <cell r="D953" t="str">
            <v>WirePath Home Systems LLC</v>
          </cell>
          <cell r="E953" t="str">
            <v>Consumer goods: Durable (8)</v>
          </cell>
          <cell r="F953">
            <v>954</v>
          </cell>
          <cell r="G953">
            <v>0</v>
          </cell>
          <cell r="H953">
            <v>0</v>
          </cell>
          <cell r="I953">
            <v>0</v>
          </cell>
          <cell r="J953">
            <v>0</v>
          </cell>
        </row>
        <row r="954">
          <cell r="A954">
            <v>950</v>
          </cell>
          <cell r="B954">
            <v>84069645</v>
          </cell>
          <cell r="C954">
            <v>9080306.0299999993</v>
          </cell>
          <cell r="D954" t="str">
            <v>WirePath Home Systems LLC</v>
          </cell>
          <cell r="E954" t="str">
            <v>Consumer goods: Durable (8)</v>
          </cell>
          <cell r="F954">
            <v>955</v>
          </cell>
          <cell r="G954">
            <v>0</v>
          </cell>
          <cell r="H954">
            <v>0</v>
          </cell>
          <cell r="I954">
            <v>0</v>
          </cell>
          <cell r="J954">
            <v>0</v>
          </cell>
        </row>
        <row r="955">
          <cell r="A955">
            <v>951</v>
          </cell>
          <cell r="B955">
            <v>84070299</v>
          </cell>
          <cell r="C955">
            <v>2902962.17</v>
          </cell>
          <cell r="D955" t="str">
            <v>WirePath Home Systems LLC</v>
          </cell>
          <cell r="E955" t="str">
            <v>Consumer goods: Durable (8)</v>
          </cell>
          <cell r="F955">
            <v>956</v>
          </cell>
          <cell r="G955">
            <v>0</v>
          </cell>
          <cell r="H955">
            <v>0</v>
          </cell>
          <cell r="I955">
            <v>0</v>
          </cell>
          <cell r="J955">
            <v>0</v>
          </cell>
        </row>
        <row r="956">
          <cell r="A956">
            <v>952</v>
          </cell>
          <cell r="B956">
            <v>84069644</v>
          </cell>
          <cell r="C956">
            <v>24088216.199999999</v>
          </cell>
          <cell r="D956" t="str">
            <v>WirePath Home Systems LLC</v>
          </cell>
          <cell r="E956" t="str">
            <v>Consumer goods: Durable (8)</v>
          </cell>
          <cell r="F956">
            <v>8</v>
          </cell>
          <cell r="G956" t="str">
            <v>Consumer goods: Durable (8)</v>
          </cell>
          <cell r="H956">
            <v>417725248.99000001</v>
          </cell>
          <cell r="I956">
            <v>0</v>
          </cell>
          <cell r="J956">
            <v>0</v>
          </cell>
        </row>
        <row r="957">
          <cell r="A957">
            <v>953</v>
          </cell>
          <cell r="B957">
            <v>84069336</v>
          </cell>
          <cell r="C957">
            <v>12235306.029999999</v>
          </cell>
          <cell r="D957" t="str">
            <v>Worldwide Express Operations LLC</v>
          </cell>
          <cell r="E957" t="str">
            <v>Transportation: Cargo (27)</v>
          </cell>
          <cell r="F957">
            <v>957</v>
          </cell>
          <cell r="G957">
            <v>0</v>
          </cell>
          <cell r="H957">
            <v>0</v>
          </cell>
          <cell r="I957">
            <v>0</v>
          </cell>
          <cell r="J957">
            <v>0</v>
          </cell>
        </row>
        <row r="958">
          <cell r="A958">
            <v>954</v>
          </cell>
          <cell r="B958">
            <v>84069335</v>
          </cell>
          <cell r="C958">
            <v>6582413.7999999998</v>
          </cell>
          <cell r="D958" t="str">
            <v>Worldwide Express Operations LLC</v>
          </cell>
          <cell r="E958" t="str">
            <v>Transportation: Cargo (27)</v>
          </cell>
          <cell r="F958">
            <v>958</v>
          </cell>
          <cell r="G958">
            <v>0</v>
          </cell>
          <cell r="H958">
            <v>0</v>
          </cell>
          <cell r="I958">
            <v>0</v>
          </cell>
          <cell r="J958">
            <v>0</v>
          </cell>
        </row>
        <row r="959">
          <cell r="A959">
            <v>955</v>
          </cell>
          <cell r="B959">
            <v>84070260</v>
          </cell>
          <cell r="C959">
            <v>2694759.02</v>
          </cell>
          <cell r="D959" t="str">
            <v>Worldwide Express Operations LLC</v>
          </cell>
          <cell r="E959" t="str">
            <v>Transportation: Cargo (27)</v>
          </cell>
          <cell r="F959">
            <v>959</v>
          </cell>
          <cell r="G959">
            <v>0</v>
          </cell>
          <cell r="H959">
            <v>0</v>
          </cell>
          <cell r="I959">
            <v>0</v>
          </cell>
          <cell r="J959">
            <v>0</v>
          </cell>
        </row>
        <row r="960">
          <cell r="A960">
            <v>956</v>
          </cell>
          <cell r="B960">
            <v>84070261</v>
          </cell>
          <cell r="C960">
            <v>5008983.3899999997</v>
          </cell>
          <cell r="D960" t="str">
            <v>Worldwide Express Operations LLC</v>
          </cell>
          <cell r="E960" t="str">
            <v>Transportation: Cargo (27)</v>
          </cell>
          <cell r="F960">
            <v>960</v>
          </cell>
          <cell r="G960">
            <v>0</v>
          </cell>
          <cell r="H960">
            <v>0</v>
          </cell>
          <cell r="I960">
            <v>0</v>
          </cell>
          <cell r="J960">
            <v>0</v>
          </cell>
        </row>
        <row r="961">
          <cell r="A961">
            <v>957</v>
          </cell>
          <cell r="B961">
            <v>84069905</v>
          </cell>
          <cell r="C961">
            <v>4567763.29</v>
          </cell>
          <cell r="D961" t="str">
            <v>Worldwide Express Operations LLC</v>
          </cell>
          <cell r="E961" t="str">
            <v>Transportation: Cargo (27)</v>
          </cell>
          <cell r="F961">
            <v>20</v>
          </cell>
          <cell r="G961" t="str">
            <v>Transportation: Cargo (27)</v>
          </cell>
          <cell r="H961">
            <v>108889146.86</v>
          </cell>
          <cell r="I961">
            <v>0</v>
          </cell>
          <cell r="J961">
            <v>0</v>
          </cell>
        </row>
        <row r="962">
          <cell r="A962">
            <v>958</v>
          </cell>
          <cell r="B962">
            <v>84069330</v>
          </cell>
          <cell r="C962">
            <v>11562.5</v>
          </cell>
          <cell r="D962" t="str">
            <v>WP CPP Holdings LLC</v>
          </cell>
          <cell r="E962" t="str">
            <v>Aerospace &amp; Defense (1)</v>
          </cell>
          <cell r="F962">
            <v>961</v>
          </cell>
          <cell r="G962">
            <v>0</v>
          </cell>
          <cell r="H962">
            <v>0</v>
          </cell>
          <cell r="I962">
            <v>0</v>
          </cell>
          <cell r="J962">
            <v>0</v>
          </cell>
        </row>
        <row r="963">
          <cell r="A963">
            <v>959</v>
          </cell>
          <cell r="B963">
            <v>84069331</v>
          </cell>
          <cell r="C963">
            <v>4474687.5</v>
          </cell>
          <cell r="D963" t="str">
            <v>WP CPP Holdings LLC</v>
          </cell>
          <cell r="E963" t="str">
            <v>Aerospace &amp; Defense (1)</v>
          </cell>
          <cell r="F963">
            <v>23</v>
          </cell>
          <cell r="G963" t="str">
            <v>Aerospace &amp; Defense (1)</v>
          </cell>
          <cell r="H963">
            <v>61439185.289999999</v>
          </cell>
          <cell r="I963">
            <v>0</v>
          </cell>
          <cell r="J963">
            <v>0</v>
          </cell>
        </row>
        <row r="964">
          <cell r="A964">
            <v>960</v>
          </cell>
          <cell r="B964">
            <v>84070122</v>
          </cell>
          <cell r="C964">
            <v>11975544.970000001</v>
          </cell>
          <cell r="D964" t="str">
            <v>YLG Holdings Inc</v>
          </cell>
          <cell r="E964" t="str">
            <v>Services: Business (23)</v>
          </cell>
          <cell r="F964">
            <v>962</v>
          </cell>
          <cell r="G964">
            <v>0</v>
          </cell>
          <cell r="H964">
            <v>0</v>
          </cell>
          <cell r="I964">
            <v>0</v>
          </cell>
          <cell r="J964">
            <v>0</v>
          </cell>
        </row>
        <row r="965">
          <cell r="A965">
            <v>961</v>
          </cell>
          <cell r="B965">
            <v>84070121</v>
          </cell>
          <cell r="C965">
            <v>0.03</v>
          </cell>
          <cell r="D965" t="str">
            <v>YLG Holdings Inc</v>
          </cell>
          <cell r="E965" t="str">
            <v>Services: Business (23)</v>
          </cell>
          <cell r="F965">
            <v>1</v>
          </cell>
          <cell r="G965" t="str">
            <v>Services: Business (23)</v>
          </cell>
          <cell r="H965">
            <v>1183673651.1600003</v>
          </cell>
          <cell r="I965">
            <v>0</v>
          </cell>
          <cell r="J965">
            <v>0</v>
          </cell>
        </row>
        <row r="966">
          <cell r="A966">
            <v>962</v>
          </cell>
          <cell r="B966">
            <v>84070297</v>
          </cell>
          <cell r="C966">
            <v>26500000</v>
          </cell>
          <cell r="D966" t="str">
            <v>YRS Industrial LLC</v>
          </cell>
          <cell r="E966" t="str">
            <v>Capital Equipment (5)</v>
          </cell>
          <cell r="F966">
            <v>2</v>
          </cell>
          <cell r="G966" t="str">
            <v>Capital Equipment (5)</v>
          </cell>
          <cell r="H966">
            <v>855146564.97999978</v>
          </cell>
          <cell r="I966">
            <v>0</v>
          </cell>
          <cell r="J966">
            <v>0</v>
          </cell>
        </row>
        <row r="967">
          <cell r="A967">
            <v>963</v>
          </cell>
          <cell r="B967">
            <v>0</v>
          </cell>
          <cell r="C967">
            <v>0</v>
          </cell>
          <cell r="D967">
            <v>0</v>
          </cell>
          <cell r="E967">
            <v>0</v>
          </cell>
          <cell r="F967">
            <v>963</v>
          </cell>
          <cell r="G967">
            <v>0</v>
          </cell>
          <cell r="H967">
            <v>0</v>
          </cell>
          <cell r="I967">
            <v>0</v>
          </cell>
          <cell r="J967">
            <v>0</v>
          </cell>
        </row>
        <row r="968">
          <cell r="A968">
            <v>964</v>
          </cell>
          <cell r="B968">
            <v>0</v>
          </cell>
          <cell r="C968">
            <v>0</v>
          </cell>
          <cell r="D968">
            <v>0</v>
          </cell>
          <cell r="E968">
            <v>0</v>
          </cell>
          <cell r="F968">
            <v>964</v>
          </cell>
          <cell r="G968">
            <v>0</v>
          </cell>
          <cell r="H968">
            <v>0</v>
          </cell>
          <cell r="I968">
            <v>0</v>
          </cell>
          <cell r="J968">
            <v>0</v>
          </cell>
        </row>
        <row r="969">
          <cell r="A969">
            <v>965</v>
          </cell>
          <cell r="B969">
            <v>0</v>
          </cell>
          <cell r="C969">
            <v>0</v>
          </cell>
          <cell r="D969">
            <v>0</v>
          </cell>
          <cell r="E969">
            <v>0</v>
          </cell>
          <cell r="F969">
            <v>965</v>
          </cell>
          <cell r="G969">
            <v>0</v>
          </cell>
          <cell r="H969">
            <v>0</v>
          </cell>
          <cell r="I969">
            <v>0</v>
          </cell>
          <cell r="J969">
            <v>0</v>
          </cell>
        </row>
        <row r="970">
          <cell r="A970">
            <v>966</v>
          </cell>
          <cell r="B970">
            <v>0</v>
          </cell>
          <cell r="C970">
            <v>0</v>
          </cell>
          <cell r="D970">
            <v>0</v>
          </cell>
          <cell r="E970">
            <v>0</v>
          </cell>
          <cell r="F970">
            <v>966</v>
          </cell>
          <cell r="G970">
            <v>0</v>
          </cell>
          <cell r="H970">
            <v>0</v>
          </cell>
          <cell r="I970">
            <v>0</v>
          </cell>
          <cell r="J970">
            <v>0</v>
          </cell>
        </row>
        <row r="971">
          <cell r="A971">
            <v>967</v>
          </cell>
          <cell r="B971">
            <v>0</v>
          </cell>
          <cell r="C971">
            <v>0</v>
          </cell>
          <cell r="D971">
            <v>0</v>
          </cell>
          <cell r="E971">
            <v>0</v>
          </cell>
          <cell r="F971">
            <v>967</v>
          </cell>
          <cell r="G971">
            <v>0</v>
          </cell>
          <cell r="H971">
            <v>0</v>
          </cell>
          <cell r="I971">
            <v>0</v>
          </cell>
          <cell r="J971">
            <v>0</v>
          </cell>
        </row>
        <row r="972">
          <cell r="A972">
            <v>968</v>
          </cell>
          <cell r="B972">
            <v>0</v>
          </cell>
          <cell r="C972">
            <v>0</v>
          </cell>
          <cell r="D972">
            <v>0</v>
          </cell>
          <cell r="E972">
            <v>0</v>
          </cell>
          <cell r="F972">
            <v>968</v>
          </cell>
          <cell r="G972">
            <v>0</v>
          </cell>
          <cell r="H972">
            <v>0</v>
          </cell>
          <cell r="I972">
            <v>0</v>
          </cell>
          <cell r="J972">
            <v>0</v>
          </cell>
        </row>
        <row r="973">
          <cell r="A973">
            <v>969</v>
          </cell>
          <cell r="B973">
            <v>0</v>
          </cell>
          <cell r="C973">
            <v>0</v>
          </cell>
          <cell r="D973">
            <v>0</v>
          </cell>
          <cell r="E973">
            <v>0</v>
          </cell>
          <cell r="F973">
            <v>969</v>
          </cell>
          <cell r="G973">
            <v>0</v>
          </cell>
          <cell r="H973">
            <v>0</v>
          </cell>
          <cell r="I973">
            <v>0</v>
          </cell>
          <cell r="J973">
            <v>0</v>
          </cell>
        </row>
        <row r="974">
          <cell r="A974">
            <v>970</v>
          </cell>
          <cell r="B974">
            <v>0</v>
          </cell>
          <cell r="C974">
            <v>0</v>
          </cell>
          <cell r="D974">
            <v>0</v>
          </cell>
          <cell r="E974">
            <v>0</v>
          </cell>
          <cell r="F974">
            <v>970</v>
          </cell>
          <cell r="G974">
            <v>0</v>
          </cell>
          <cell r="H974">
            <v>0</v>
          </cell>
          <cell r="I974">
            <v>0</v>
          </cell>
          <cell r="J974">
            <v>0</v>
          </cell>
        </row>
        <row r="975">
          <cell r="A975">
            <v>971</v>
          </cell>
          <cell r="B975">
            <v>0</v>
          </cell>
          <cell r="C975">
            <v>0</v>
          </cell>
          <cell r="D975">
            <v>0</v>
          </cell>
          <cell r="E975">
            <v>0</v>
          </cell>
          <cell r="F975">
            <v>971</v>
          </cell>
          <cell r="G975">
            <v>0</v>
          </cell>
          <cell r="H975">
            <v>0</v>
          </cell>
          <cell r="I975">
            <v>0</v>
          </cell>
          <cell r="J975">
            <v>0</v>
          </cell>
        </row>
        <row r="976">
          <cell r="A976">
            <v>972</v>
          </cell>
          <cell r="B976">
            <v>0</v>
          </cell>
          <cell r="C976">
            <v>0</v>
          </cell>
          <cell r="D976">
            <v>0</v>
          </cell>
          <cell r="E976">
            <v>0</v>
          </cell>
          <cell r="F976">
            <v>972</v>
          </cell>
          <cell r="G976">
            <v>0</v>
          </cell>
          <cell r="H976">
            <v>0</v>
          </cell>
          <cell r="I976">
            <v>0</v>
          </cell>
          <cell r="J976">
            <v>0</v>
          </cell>
        </row>
        <row r="977">
          <cell r="A977">
            <v>973</v>
          </cell>
          <cell r="B977">
            <v>0</v>
          </cell>
          <cell r="C977">
            <v>0</v>
          </cell>
          <cell r="D977">
            <v>0</v>
          </cell>
          <cell r="E977">
            <v>0</v>
          </cell>
          <cell r="F977">
            <v>973</v>
          </cell>
          <cell r="G977">
            <v>0</v>
          </cell>
          <cell r="H977">
            <v>0</v>
          </cell>
          <cell r="I977">
            <v>0</v>
          </cell>
          <cell r="J977">
            <v>0</v>
          </cell>
        </row>
        <row r="978">
          <cell r="A978">
            <v>974</v>
          </cell>
          <cell r="B978">
            <v>0</v>
          </cell>
          <cell r="C978">
            <v>0</v>
          </cell>
          <cell r="D978">
            <v>0</v>
          </cell>
          <cell r="E978">
            <v>0</v>
          </cell>
          <cell r="F978">
            <v>974</v>
          </cell>
          <cell r="G978">
            <v>0</v>
          </cell>
          <cell r="H978">
            <v>0</v>
          </cell>
          <cell r="I978">
            <v>0</v>
          </cell>
          <cell r="J978">
            <v>0</v>
          </cell>
        </row>
        <row r="979">
          <cell r="A979">
            <v>975</v>
          </cell>
          <cell r="B979">
            <v>0</v>
          </cell>
          <cell r="C979">
            <v>0</v>
          </cell>
          <cell r="D979">
            <v>0</v>
          </cell>
          <cell r="E979">
            <v>0</v>
          </cell>
          <cell r="F979">
            <v>975</v>
          </cell>
          <cell r="G979">
            <v>0</v>
          </cell>
          <cell r="H979">
            <v>0</v>
          </cell>
          <cell r="I979">
            <v>0</v>
          </cell>
          <cell r="J979">
            <v>0</v>
          </cell>
        </row>
        <row r="980">
          <cell r="A980">
            <v>976</v>
          </cell>
          <cell r="B980">
            <v>0</v>
          </cell>
          <cell r="C980">
            <v>0</v>
          </cell>
          <cell r="D980">
            <v>0</v>
          </cell>
          <cell r="E980">
            <v>0</v>
          </cell>
          <cell r="F980">
            <v>976</v>
          </cell>
          <cell r="G980">
            <v>0</v>
          </cell>
          <cell r="H980">
            <v>0</v>
          </cell>
          <cell r="I980">
            <v>0</v>
          </cell>
          <cell r="J980">
            <v>0</v>
          </cell>
        </row>
        <row r="981">
          <cell r="A981">
            <v>977</v>
          </cell>
          <cell r="B981">
            <v>0</v>
          </cell>
          <cell r="C981">
            <v>0</v>
          </cell>
          <cell r="D981">
            <v>0</v>
          </cell>
          <cell r="E981">
            <v>0</v>
          </cell>
          <cell r="F981">
            <v>977</v>
          </cell>
          <cell r="G981">
            <v>0</v>
          </cell>
          <cell r="H981">
            <v>0</v>
          </cell>
          <cell r="I981">
            <v>0</v>
          </cell>
          <cell r="J981">
            <v>0</v>
          </cell>
        </row>
        <row r="982">
          <cell r="A982">
            <v>978</v>
          </cell>
          <cell r="B982">
            <v>0</v>
          </cell>
          <cell r="C982">
            <v>0</v>
          </cell>
          <cell r="D982">
            <v>0</v>
          </cell>
          <cell r="E982">
            <v>0</v>
          </cell>
          <cell r="F982">
            <v>978</v>
          </cell>
          <cell r="G982">
            <v>0</v>
          </cell>
          <cell r="H982">
            <v>0</v>
          </cell>
          <cell r="I982">
            <v>0</v>
          </cell>
          <cell r="J982">
            <v>0</v>
          </cell>
        </row>
        <row r="983">
          <cell r="A983">
            <v>979</v>
          </cell>
          <cell r="B983">
            <v>0</v>
          </cell>
          <cell r="C983">
            <v>0</v>
          </cell>
          <cell r="D983">
            <v>0</v>
          </cell>
          <cell r="E983">
            <v>0</v>
          </cell>
          <cell r="F983">
            <v>979</v>
          </cell>
          <cell r="G983">
            <v>0</v>
          </cell>
          <cell r="H983">
            <v>0</v>
          </cell>
          <cell r="I983">
            <v>0</v>
          </cell>
          <cell r="J983">
            <v>0</v>
          </cell>
        </row>
        <row r="984">
          <cell r="A984">
            <v>980</v>
          </cell>
          <cell r="B984">
            <v>0</v>
          </cell>
          <cell r="C984">
            <v>0</v>
          </cell>
          <cell r="D984">
            <v>0</v>
          </cell>
          <cell r="E984">
            <v>0</v>
          </cell>
          <cell r="F984">
            <v>980</v>
          </cell>
          <cell r="G984">
            <v>0</v>
          </cell>
          <cell r="H984">
            <v>0</v>
          </cell>
          <cell r="I984">
            <v>0</v>
          </cell>
          <cell r="J984">
            <v>0</v>
          </cell>
        </row>
        <row r="985">
          <cell r="A985">
            <v>981</v>
          </cell>
          <cell r="B985">
            <v>0</v>
          </cell>
          <cell r="C985">
            <v>0</v>
          </cell>
          <cell r="D985">
            <v>0</v>
          </cell>
          <cell r="E985">
            <v>0</v>
          </cell>
          <cell r="F985">
            <v>981</v>
          </cell>
          <cell r="G985">
            <v>0</v>
          </cell>
          <cell r="H985">
            <v>0</v>
          </cell>
          <cell r="I985">
            <v>0</v>
          </cell>
          <cell r="J985">
            <v>0</v>
          </cell>
        </row>
        <row r="986">
          <cell r="A986">
            <v>982</v>
          </cell>
          <cell r="B986">
            <v>0</v>
          </cell>
          <cell r="C986">
            <v>0</v>
          </cell>
          <cell r="D986">
            <v>0</v>
          </cell>
          <cell r="E986">
            <v>0</v>
          </cell>
          <cell r="F986">
            <v>982</v>
          </cell>
          <cell r="G986">
            <v>0</v>
          </cell>
          <cell r="H986">
            <v>0</v>
          </cell>
          <cell r="I986">
            <v>0</v>
          </cell>
          <cell r="J986">
            <v>0</v>
          </cell>
        </row>
        <row r="987">
          <cell r="A987">
            <v>983</v>
          </cell>
          <cell r="B987">
            <v>0</v>
          </cell>
          <cell r="C987">
            <v>0</v>
          </cell>
          <cell r="D987">
            <v>0</v>
          </cell>
          <cell r="E987">
            <v>0</v>
          </cell>
          <cell r="F987">
            <v>983</v>
          </cell>
          <cell r="G987">
            <v>0</v>
          </cell>
          <cell r="H987">
            <v>0</v>
          </cell>
          <cell r="I987">
            <v>0</v>
          </cell>
          <cell r="J987">
            <v>0</v>
          </cell>
        </row>
        <row r="988">
          <cell r="A988">
            <v>984</v>
          </cell>
          <cell r="B988">
            <v>0</v>
          </cell>
          <cell r="C988">
            <v>0</v>
          </cell>
          <cell r="D988">
            <v>0</v>
          </cell>
          <cell r="E988">
            <v>0</v>
          </cell>
          <cell r="F988">
            <v>984</v>
          </cell>
          <cell r="G988">
            <v>0</v>
          </cell>
          <cell r="H988">
            <v>0</v>
          </cell>
          <cell r="I988">
            <v>0</v>
          </cell>
          <cell r="J988">
            <v>0</v>
          </cell>
        </row>
        <row r="989">
          <cell r="A989">
            <v>985</v>
          </cell>
          <cell r="B989">
            <v>0</v>
          </cell>
          <cell r="C989">
            <v>0</v>
          </cell>
          <cell r="D989">
            <v>0</v>
          </cell>
          <cell r="E989">
            <v>0</v>
          </cell>
          <cell r="F989">
            <v>985</v>
          </cell>
          <cell r="G989">
            <v>0</v>
          </cell>
          <cell r="H989">
            <v>0</v>
          </cell>
          <cell r="I989">
            <v>0</v>
          </cell>
          <cell r="J989">
            <v>0</v>
          </cell>
        </row>
        <row r="990">
          <cell r="A990">
            <v>986</v>
          </cell>
          <cell r="B990">
            <v>0</v>
          </cell>
          <cell r="C990">
            <v>0</v>
          </cell>
          <cell r="D990">
            <v>0</v>
          </cell>
          <cell r="E990">
            <v>0</v>
          </cell>
          <cell r="F990">
            <v>986</v>
          </cell>
          <cell r="G990">
            <v>0</v>
          </cell>
          <cell r="H990">
            <v>0</v>
          </cell>
          <cell r="I990">
            <v>0</v>
          </cell>
          <cell r="J990">
            <v>0</v>
          </cell>
        </row>
        <row r="991">
          <cell r="A991">
            <v>987</v>
          </cell>
          <cell r="B991">
            <v>0</v>
          </cell>
          <cell r="C991">
            <v>0</v>
          </cell>
          <cell r="D991">
            <v>0</v>
          </cell>
          <cell r="E991">
            <v>0</v>
          </cell>
          <cell r="F991">
            <v>987</v>
          </cell>
          <cell r="G991">
            <v>0</v>
          </cell>
          <cell r="H991">
            <v>0</v>
          </cell>
          <cell r="I991">
            <v>0</v>
          </cell>
          <cell r="J991">
            <v>0</v>
          </cell>
        </row>
        <row r="992">
          <cell r="A992">
            <v>988</v>
          </cell>
          <cell r="B992">
            <v>0</v>
          </cell>
          <cell r="C992">
            <v>0</v>
          </cell>
          <cell r="D992">
            <v>0</v>
          </cell>
          <cell r="E992">
            <v>0</v>
          </cell>
          <cell r="F992">
            <v>988</v>
          </cell>
          <cell r="G992">
            <v>0</v>
          </cell>
          <cell r="H992">
            <v>0</v>
          </cell>
          <cell r="I992">
            <v>0</v>
          </cell>
          <cell r="J992">
            <v>0</v>
          </cell>
        </row>
        <row r="993">
          <cell r="A993">
            <v>989</v>
          </cell>
          <cell r="B993">
            <v>0</v>
          </cell>
          <cell r="C993">
            <v>0</v>
          </cell>
          <cell r="D993">
            <v>0</v>
          </cell>
          <cell r="E993">
            <v>0</v>
          </cell>
          <cell r="F993">
            <v>989</v>
          </cell>
          <cell r="G993">
            <v>0</v>
          </cell>
          <cell r="H993">
            <v>0</v>
          </cell>
          <cell r="I993">
            <v>0</v>
          </cell>
          <cell r="J993">
            <v>0</v>
          </cell>
        </row>
        <row r="994">
          <cell r="A994">
            <v>990</v>
          </cell>
          <cell r="B994">
            <v>0</v>
          </cell>
          <cell r="C994">
            <v>0</v>
          </cell>
          <cell r="D994">
            <v>0</v>
          </cell>
          <cell r="E994">
            <v>0</v>
          </cell>
          <cell r="F994">
            <v>990</v>
          </cell>
          <cell r="G994">
            <v>0</v>
          </cell>
          <cell r="H994">
            <v>0</v>
          </cell>
          <cell r="I994">
            <v>0</v>
          </cell>
          <cell r="J994">
            <v>0</v>
          </cell>
        </row>
        <row r="995">
          <cell r="A995">
            <v>991</v>
          </cell>
          <cell r="B995">
            <v>0</v>
          </cell>
          <cell r="C995">
            <v>0</v>
          </cell>
          <cell r="D995">
            <v>0</v>
          </cell>
          <cell r="E995">
            <v>0</v>
          </cell>
          <cell r="F995">
            <v>991</v>
          </cell>
          <cell r="G995">
            <v>0</v>
          </cell>
          <cell r="H995">
            <v>0</v>
          </cell>
          <cell r="I995">
            <v>0</v>
          </cell>
          <cell r="J995">
            <v>0</v>
          </cell>
        </row>
        <row r="996">
          <cell r="A996">
            <v>992</v>
          </cell>
          <cell r="B996">
            <v>0</v>
          </cell>
          <cell r="C996">
            <v>0</v>
          </cell>
          <cell r="D996">
            <v>0</v>
          </cell>
          <cell r="E996">
            <v>0</v>
          </cell>
          <cell r="F996">
            <v>992</v>
          </cell>
          <cell r="G996">
            <v>0</v>
          </cell>
          <cell r="H996">
            <v>0</v>
          </cell>
          <cell r="I996">
            <v>0</v>
          </cell>
          <cell r="J996">
            <v>0</v>
          </cell>
        </row>
        <row r="997">
          <cell r="A997">
            <v>993</v>
          </cell>
          <cell r="B997">
            <v>0</v>
          </cell>
          <cell r="C997">
            <v>0</v>
          </cell>
          <cell r="D997">
            <v>0</v>
          </cell>
          <cell r="E997">
            <v>0</v>
          </cell>
          <cell r="F997">
            <v>993</v>
          </cell>
          <cell r="G997">
            <v>0</v>
          </cell>
          <cell r="H997">
            <v>0</v>
          </cell>
          <cell r="I997">
            <v>0</v>
          </cell>
          <cell r="J997">
            <v>0</v>
          </cell>
        </row>
        <row r="998">
          <cell r="A998">
            <v>994</v>
          </cell>
          <cell r="B998">
            <v>0</v>
          </cell>
          <cell r="C998">
            <v>0</v>
          </cell>
          <cell r="D998">
            <v>0</v>
          </cell>
          <cell r="E998">
            <v>0</v>
          </cell>
          <cell r="F998">
            <v>994</v>
          </cell>
          <cell r="G998">
            <v>0</v>
          </cell>
          <cell r="H998">
            <v>0</v>
          </cell>
          <cell r="I998">
            <v>0</v>
          </cell>
          <cell r="J998">
            <v>0</v>
          </cell>
        </row>
        <row r="999">
          <cell r="A999">
            <v>995</v>
          </cell>
          <cell r="B999">
            <v>0</v>
          </cell>
          <cell r="C999">
            <v>0</v>
          </cell>
          <cell r="D999">
            <v>0</v>
          </cell>
          <cell r="E999">
            <v>0</v>
          </cell>
          <cell r="F999">
            <v>995</v>
          </cell>
          <cell r="G999">
            <v>0</v>
          </cell>
          <cell r="H999">
            <v>0</v>
          </cell>
          <cell r="I999">
            <v>0</v>
          </cell>
          <cell r="J999">
            <v>0</v>
          </cell>
        </row>
        <row r="1000">
          <cell r="A1000">
            <v>996</v>
          </cell>
          <cell r="B1000">
            <v>0</v>
          </cell>
          <cell r="C1000">
            <v>0</v>
          </cell>
          <cell r="D1000">
            <v>0</v>
          </cell>
          <cell r="E1000">
            <v>0</v>
          </cell>
          <cell r="F1000">
            <v>996</v>
          </cell>
          <cell r="G1000">
            <v>0</v>
          </cell>
          <cell r="H1000">
            <v>0</v>
          </cell>
          <cell r="I1000">
            <v>0</v>
          </cell>
          <cell r="J1000">
            <v>0</v>
          </cell>
        </row>
        <row r="1001">
          <cell r="A1001">
            <v>997</v>
          </cell>
          <cell r="B1001">
            <v>0</v>
          </cell>
          <cell r="C1001">
            <v>0</v>
          </cell>
          <cell r="D1001">
            <v>0</v>
          </cell>
          <cell r="E1001">
            <v>0</v>
          </cell>
          <cell r="F1001">
            <v>997</v>
          </cell>
          <cell r="G1001">
            <v>0</v>
          </cell>
          <cell r="H1001">
            <v>0</v>
          </cell>
          <cell r="I1001">
            <v>0</v>
          </cell>
          <cell r="J1001">
            <v>0</v>
          </cell>
        </row>
        <row r="1002">
          <cell r="A1002">
            <v>998</v>
          </cell>
          <cell r="B1002">
            <v>0</v>
          </cell>
          <cell r="C1002">
            <v>0</v>
          </cell>
          <cell r="D1002">
            <v>0</v>
          </cell>
          <cell r="E1002">
            <v>0</v>
          </cell>
          <cell r="F1002">
            <v>998</v>
          </cell>
          <cell r="G1002">
            <v>0</v>
          </cell>
          <cell r="H1002">
            <v>0</v>
          </cell>
          <cell r="I1002">
            <v>0</v>
          </cell>
          <cell r="J1002">
            <v>0</v>
          </cell>
        </row>
        <row r="1003">
          <cell r="A1003">
            <v>999</v>
          </cell>
          <cell r="B1003">
            <v>0</v>
          </cell>
          <cell r="C1003">
            <v>0</v>
          </cell>
          <cell r="D1003">
            <v>0</v>
          </cell>
          <cell r="E1003">
            <v>0</v>
          </cell>
          <cell r="F1003">
            <v>999</v>
          </cell>
          <cell r="G1003">
            <v>0</v>
          </cell>
          <cell r="H1003">
            <v>0</v>
          </cell>
          <cell r="I1003">
            <v>0</v>
          </cell>
          <cell r="J1003">
            <v>0</v>
          </cell>
        </row>
        <row r="1004">
          <cell r="A1004">
            <v>1000</v>
          </cell>
          <cell r="B1004">
            <v>0</v>
          </cell>
          <cell r="C1004">
            <v>0</v>
          </cell>
          <cell r="D1004">
            <v>0</v>
          </cell>
          <cell r="E1004">
            <v>0</v>
          </cell>
          <cell r="F1004">
            <v>1000</v>
          </cell>
          <cell r="G1004">
            <v>0</v>
          </cell>
          <cell r="H1004">
            <v>0</v>
          </cell>
          <cell r="I1004">
            <v>0</v>
          </cell>
          <cell r="J1004">
            <v>0</v>
          </cell>
        </row>
        <row r="1005">
          <cell r="A1005">
            <v>1001</v>
          </cell>
          <cell r="B1005">
            <v>0</v>
          </cell>
          <cell r="C1005">
            <v>0</v>
          </cell>
          <cell r="D1005">
            <v>0</v>
          </cell>
          <cell r="E1005">
            <v>0</v>
          </cell>
          <cell r="F1005">
            <v>1001</v>
          </cell>
          <cell r="G1005">
            <v>0</v>
          </cell>
          <cell r="H1005">
            <v>0</v>
          </cell>
          <cell r="I1005">
            <v>0</v>
          </cell>
          <cell r="J1005">
            <v>0</v>
          </cell>
        </row>
        <row r="1006">
          <cell r="A1006">
            <v>1002</v>
          </cell>
          <cell r="B1006">
            <v>0</v>
          </cell>
          <cell r="C1006">
            <v>0</v>
          </cell>
          <cell r="D1006">
            <v>0</v>
          </cell>
          <cell r="E1006">
            <v>0</v>
          </cell>
          <cell r="F1006">
            <v>1002</v>
          </cell>
          <cell r="G1006">
            <v>0</v>
          </cell>
          <cell r="H1006">
            <v>0</v>
          </cell>
          <cell r="I1006">
            <v>0</v>
          </cell>
          <cell r="J1006">
            <v>0</v>
          </cell>
        </row>
        <row r="1007">
          <cell r="A1007">
            <v>1003</v>
          </cell>
          <cell r="B1007">
            <v>0</v>
          </cell>
          <cell r="C1007">
            <v>0</v>
          </cell>
          <cell r="D1007">
            <v>0</v>
          </cell>
          <cell r="E1007">
            <v>0</v>
          </cell>
          <cell r="F1007">
            <v>1003</v>
          </cell>
          <cell r="G1007">
            <v>0</v>
          </cell>
          <cell r="H1007">
            <v>0</v>
          </cell>
          <cell r="I1007">
            <v>0</v>
          </cell>
          <cell r="J1007">
            <v>0</v>
          </cell>
        </row>
        <row r="1008">
          <cell r="A1008">
            <v>1004</v>
          </cell>
          <cell r="B1008">
            <v>0</v>
          </cell>
          <cell r="C1008">
            <v>0</v>
          </cell>
          <cell r="D1008">
            <v>0</v>
          </cell>
          <cell r="E1008">
            <v>0</v>
          </cell>
          <cell r="F1008">
            <v>1004</v>
          </cell>
          <cell r="G1008">
            <v>0</v>
          </cell>
          <cell r="H1008">
            <v>0</v>
          </cell>
          <cell r="I1008">
            <v>0</v>
          </cell>
          <cell r="J1008">
            <v>0</v>
          </cell>
        </row>
        <row r="1009">
          <cell r="A1009">
            <v>1005</v>
          </cell>
          <cell r="B1009">
            <v>0</v>
          </cell>
          <cell r="C1009">
            <v>0</v>
          </cell>
          <cell r="D1009">
            <v>0</v>
          </cell>
          <cell r="E1009">
            <v>0</v>
          </cell>
          <cell r="F1009">
            <v>1005</v>
          </cell>
          <cell r="G1009">
            <v>0</v>
          </cell>
          <cell r="H1009">
            <v>0</v>
          </cell>
          <cell r="I1009">
            <v>0</v>
          </cell>
          <cell r="J1009">
            <v>0</v>
          </cell>
        </row>
        <row r="1010">
          <cell r="A1010">
            <v>1006</v>
          </cell>
          <cell r="B1010">
            <v>0</v>
          </cell>
          <cell r="C1010">
            <v>0</v>
          </cell>
          <cell r="D1010">
            <v>0</v>
          </cell>
          <cell r="E1010">
            <v>0</v>
          </cell>
          <cell r="F1010">
            <v>1006</v>
          </cell>
          <cell r="G1010">
            <v>0</v>
          </cell>
          <cell r="H1010">
            <v>0</v>
          </cell>
          <cell r="I1010">
            <v>0</v>
          </cell>
          <cell r="J1010">
            <v>0</v>
          </cell>
        </row>
        <row r="1011">
          <cell r="A1011">
            <v>1007</v>
          </cell>
          <cell r="B1011">
            <v>0</v>
          </cell>
          <cell r="C1011">
            <v>0</v>
          </cell>
          <cell r="D1011">
            <v>0</v>
          </cell>
          <cell r="E1011">
            <v>0</v>
          </cell>
          <cell r="F1011">
            <v>1007</v>
          </cell>
          <cell r="G1011">
            <v>0</v>
          </cell>
          <cell r="H1011">
            <v>0</v>
          </cell>
          <cell r="I1011">
            <v>0</v>
          </cell>
          <cell r="J1011">
            <v>0</v>
          </cell>
        </row>
        <row r="1012">
          <cell r="A1012">
            <v>1008</v>
          </cell>
          <cell r="B1012">
            <v>0</v>
          </cell>
          <cell r="C1012">
            <v>0</v>
          </cell>
          <cell r="D1012">
            <v>0</v>
          </cell>
          <cell r="E1012">
            <v>0</v>
          </cell>
          <cell r="F1012">
            <v>1008</v>
          </cell>
          <cell r="G1012">
            <v>0</v>
          </cell>
          <cell r="H1012">
            <v>0</v>
          </cell>
          <cell r="I1012">
            <v>0</v>
          </cell>
          <cell r="J1012">
            <v>0</v>
          </cell>
        </row>
        <row r="1013">
          <cell r="A1013">
            <v>1009</v>
          </cell>
          <cell r="B1013">
            <v>0</v>
          </cell>
          <cell r="C1013">
            <v>0</v>
          </cell>
          <cell r="D1013">
            <v>0</v>
          </cell>
          <cell r="E1013">
            <v>0</v>
          </cell>
          <cell r="F1013">
            <v>1009</v>
          </cell>
          <cell r="G1013">
            <v>0</v>
          </cell>
          <cell r="H1013">
            <v>0</v>
          </cell>
          <cell r="I1013">
            <v>0</v>
          </cell>
          <cell r="J1013">
            <v>0</v>
          </cell>
        </row>
        <row r="1014">
          <cell r="A1014">
            <v>1010</v>
          </cell>
          <cell r="B1014">
            <v>0</v>
          </cell>
          <cell r="C1014">
            <v>0</v>
          </cell>
          <cell r="D1014">
            <v>0</v>
          </cell>
          <cell r="E1014">
            <v>0</v>
          </cell>
          <cell r="F1014">
            <v>1010</v>
          </cell>
          <cell r="G1014">
            <v>0</v>
          </cell>
          <cell r="H1014">
            <v>0</v>
          </cell>
          <cell r="I1014">
            <v>0</v>
          </cell>
          <cell r="J1014">
            <v>0</v>
          </cell>
        </row>
        <row r="1015">
          <cell r="A1015">
            <v>1011</v>
          </cell>
          <cell r="B1015">
            <v>0</v>
          </cell>
          <cell r="C1015">
            <v>0</v>
          </cell>
          <cell r="D1015">
            <v>0</v>
          </cell>
          <cell r="E1015">
            <v>0</v>
          </cell>
          <cell r="F1015">
            <v>1011</v>
          </cell>
          <cell r="G1015">
            <v>0</v>
          </cell>
          <cell r="H1015">
            <v>0</v>
          </cell>
          <cell r="I1015">
            <v>0</v>
          </cell>
          <cell r="J1015">
            <v>0</v>
          </cell>
        </row>
        <row r="1016">
          <cell r="A1016">
            <v>1012</v>
          </cell>
          <cell r="B1016">
            <v>0</v>
          </cell>
          <cell r="C1016">
            <v>0</v>
          </cell>
          <cell r="D1016">
            <v>0</v>
          </cell>
          <cell r="E1016">
            <v>0</v>
          </cell>
          <cell r="F1016">
            <v>1012</v>
          </cell>
          <cell r="G1016">
            <v>0</v>
          </cell>
          <cell r="H1016">
            <v>0</v>
          </cell>
          <cell r="I1016">
            <v>0</v>
          </cell>
          <cell r="J1016">
            <v>0</v>
          </cell>
        </row>
        <row r="1017">
          <cell r="A1017">
            <v>1013</v>
          </cell>
          <cell r="B1017">
            <v>0</v>
          </cell>
          <cell r="C1017">
            <v>0</v>
          </cell>
          <cell r="D1017">
            <v>0</v>
          </cell>
          <cell r="E1017">
            <v>0</v>
          </cell>
          <cell r="F1017">
            <v>1013</v>
          </cell>
          <cell r="G1017">
            <v>0</v>
          </cell>
          <cell r="H1017">
            <v>0</v>
          </cell>
          <cell r="I1017">
            <v>0</v>
          </cell>
          <cell r="J1017">
            <v>0</v>
          </cell>
        </row>
        <row r="1018">
          <cell r="A1018">
            <v>1014</v>
          </cell>
          <cell r="B1018">
            <v>0</v>
          </cell>
          <cell r="C1018">
            <v>0</v>
          </cell>
          <cell r="D1018">
            <v>0</v>
          </cell>
          <cell r="E1018">
            <v>0</v>
          </cell>
          <cell r="F1018">
            <v>1014</v>
          </cell>
          <cell r="G1018">
            <v>0</v>
          </cell>
          <cell r="H1018">
            <v>0</v>
          </cell>
          <cell r="I1018">
            <v>0</v>
          </cell>
          <cell r="J1018">
            <v>0</v>
          </cell>
        </row>
        <row r="1019">
          <cell r="A1019">
            <v>1015</v>
          </cell>
          <cell r="B1019">
            <v>0</v>
          </cell>
          <cell r="C1019">
            <v>0</v>
          </cell>
          <cell r="D1019">
            <v>0</v>
          </cell>
          <cell r="E1019">
            <v>0</v>
          </cell>
          <cell r="F1019">
            <v>1015</v>
          </cell>
          <cell r="G1019">
            <v>0</v>
          </cell>
          <cell r="H1019">
            <v>0</v>
          </cell>
          <cell r="I1019">
            <v>0</v>
          </cell>
          <cell r="J1019">
            <v>0</v>
          </cell>
        </row>
        <row r="1020">
          <cell r="A1020">
            <v>1016</v>
          </cell>
          <cell r="B1020">
            <v>0</v>
          </cell>
          <cell r="C1020">
            <v>0</v>
          </cell>
          <cell r="D1020">
            <v>0</v>
          </cell>
          <cell r="E1020">
            <v>0</v>
          </cell>
          <cell r="F1020">
            <v>1016</v>
          </cell>
          <cell r="G1020">
            <v>0</v>
          </cell>
          <cell r="H1020">
            <v>0</v>
          </cell>
          <cell r="I1020">
            <v>0</v>
          </cell>
          <cell r="J1020">
            <v>0</v>
          </cell>
        </row>
        <row r="1021">
          <cell r="A1021">
            <v>1017</v>
          </cell>
          <cell r="B1021">
            <v>0</v>
          </cell>
          <cell r="C1021">
            <v>0</v>
          </cell>
          <cell r="D1021">
            <v>0</v>
          </cell>
          <cell r="E1021">
            <v>0</v>
          </cell>
          <cell r="F1021">
            <v>1017</v>
          </cell>
          <cell r="G1021">
            <v>0</v>
          </cell>
          <cell r="H1021">
            <v>0</v>
          </cell>
          <cell r="I1021">
            <v>0</v>
          </cell>
          <cell r="J1021">
            <v>0</v>
          </cell>
        </row>
        <row r="1022">
          <cell r="A1022">
            <v>1018</v>
          </cell>
          <cell r="B1022">
            <v>0</v>
          </cell>
          <cell r="C1022">
            <v>0</v>
          </cell>
          <cell r="D1022">
            <v>0</v>
          </cell>
          <cell r="E1022">
            <v>0</v>
          </cell>
          <cell r="F1022">
            <v>1018</v>
          </cell>
          <cell r="G1022">
            <v>0</v>
          </cell>
          <cell r="H1022">
            <v>0</v>
          </cell>
          <cell r="I1022">
            <v>0</v>
          </cell>
          <cell r="J1022">
            <v>0</v>
          </cell>
        </row>
        <row r="1023">
          <cell r="A1023">
            <v>1019</v>
          </cell>
          <cell r="B1023">
            <v>0</v>
          </cell>
          <cell r="C1023">
            <v>0</v>
          </cell>
          <cell r="D1023">
            <v>0</v>
          </cell>
          <cell r="E1023">
            <v>0</v>
          </cell>
          <cell r="F1023">
            <v>1019</v>
          </cell>
          <cell r="G1023">
            <v>0</v>
          </cell>
          <cell r="H1023">
            <v>0</v>
          </cell>
          <cell r="I1023">
            <v>0</v>
          </cell>
          <cell r="J1023">
            <v>0</v>
          </cell>
        </row>
        <row r="1024">
          <cell r="A1024">
            <v>1020</v>
          </cell>
          <cell r="B1024">
            <v>0</v>
          </cell>
          <cell r="C1024">
            <v>0</v>
          </cell>
          <cell r="D1024">
            <v>0</v>
          </cell>
          <cell r="E1024">
            <v>0</v>
          </cell>
          <cell r="F1024">
            <v>1020</v>
          </cell>
          <cell r="G1024">
            <v>0</v>
          </cell>
          <cell r="H1024">
            <v>0</v>
          </cell>
          <cell r="I1024">
            <v>0</v>
          </cell>
          <cell r="J1024">
            <v>0</v>
          </cell>
        </row>
        <row r="1025">
          <cell r="A1025">
            <v>1021</v>
          </cell>
          <cell r="B1025">
            <v>0</v>
          </cell>
          <cell r="C1025">
            <v>0</v>
          </cell>
          <cell r="D1025">
            <v>0</v>
          </cell>
          <cell r="E1025">
            <v>0</v>
          </cell>
          <cell r="F1025">
            <v>1021</v>
          </cell>
          <cell r="G1025">
            <v>0</v>
          </cell>
          <cell r="H1025">
            <v>0</v>
          </cell>
          <cell r="I1025">
            <v>0</v>
          </cell>
          <cell r="J1025">
            <v>0</v>
          </cell>
        </row>
        <row r="1026">
          <cell r="A1026">
            <v>1022</v>
          </cell>
          <cell r="B1026">
            <v>0</v>
          </cell>
          <cell r="C1026">
            <v>0</v>
          </cell>
          <cell r="D1026">
            <v>0</v>
          </cell>
          <cell r="E1026">
            <v>0</v>
          </cell>
          <cell r="F1026">
            <v>1022</v>
          </cell>
          <cell r="G1026">
            <v>0</v>
          </cell>
          <cell r="H1026">
            <v>0</v>
          </cell>
          <cell r="I1026">
            <v>0</v>
          </cell>
          <cell r="J1026">
            <v>0</v>
          </cell>
        </row>
        <row r="1027">
          <cell r="A1027">
            <v>1023</v>
          </cell>
          <cell r="B1027">
            <v>0</v>
          </cell>
          <cell r="C1027">
            <v>0</v>
          </cell>
          <cell r="D1027">
            <v>0</v>
          </cell>
          <cell r="E1027">
            <v>0</v>
          </cell>
          <cell r="F1027">
            <v>1023</v>
          </cell>
          <cell r="G1027">
            <v>0</v>
          </cell>
          <cell r="H1027">
            <v>0</v>
          </cell>
          <cell r="I1027">
            <v>0</v>
          </cell>
          <cell r="J1027">
            <v>0</v>
          </cell>
        </row>
        <row r="1028">
          <cell r="A1028">
            <v>1024</v>
          </cell>
          <cell r="B1028">
            <v>0</v>
          </cell>
          <cell r="C1028">
            <v>0</v>
          </cell>
          <cell r="D1028">
            <v>0</v>
          </cell>
          <cell r="E1028">
            <v>0</v>
          </cell>
          <cell r="F1028">
            <v>1024</v>
          </cell>
          <cell r="G1028">
            <v>0</v>
          </cell>
          <cell r="H1028">
            <v>0</v>
          </cell>
          <cell r="I1028">
            <v>0</v>
          </cell>
          <cell r="J1028">
            <v>0</v>
          </cell>
        </row>
        <row r="1029">
          <cell r="A1029">
            <v>1025</v>
          </cell>
          <cell r="B1029">
            <v>0</v>
          </cell>
          <cell r="C1029">
            <v>0</v>
          </cell>
          <cell r="D1029">
            <v>0</v>
          </cell>
          <cell r="E1029">
            <v>0</v>
          </cell>
          <cell r="F1029">
            <v>1025</v>
          </cell>
          <cell r="G1029">
            <v>0</v>
          </cell>
          <cell r="H1029">
            <v>0</v>
          </cell>
          <cell r="I1029">
            <v>0</v>
          </cell>
          <cell r="J1029">
            <v>0</v>
          </cell>
        </row>
        <row r="1030">
          <cell r="A1030">
            <v>1026</v>
          </cell>
          <cell r="B1030">
            <v>0</v>
          </cell>
          <cell r="C1030">
            <v>0</v>
          </cell>
          <cell r="D1030">
            <v>0</v>
          </cell>
          <cell r="E1030">
            <v>0</v>
          </cell>
          <cell r="F1030">
            <v>1026</v>
          </cell>
          <cell r="G1030">
            <v>0</v>
          </cell>
          <cell r="H1030">
            <v>0</v>
          </cell>
          <cell r="I1030">
            <v>0</v>
          </cell>
          <cell r="J1030">
            <v>0</v>
          </cell>
        </row>
        <row r="1031">
          <cell r="A1031">
            <v>1027</v>
          </cell>
          <cell r="B1031">
            <v>0</v>
          </cell>
          <cell r="C1031">
            <v>0</v>
          </cell>
          <cell r="D1031">
            <v>0</v>
          </cell>
          <cell r="E1031">
            <v>0</v>
          </cell>
          <cell r="F1031">
            <v>1027</v>
          </cell>
          <cell r="G1031">
            <v>0</v>
          </cell>
          <cell r="H1031">
            <v>0</v>
          </cell>
          <cell r="I1031">
            <v>0</v>
          </cell>
          <cell r="J1031">
            <v>0</v>
          </cell>
        </row>
        <row r="1032">
          <cell r="A1032">
            <v>1028</v>
          </cell>
          <cell r="B1032">
            <v>0</v>
          </cell>
          <cell r="C1032">
            <v>0</v>
          </cell>
          <cell r="D1032">
            <v>0</v>
          </cell>
          <cell r="E1032">
            <v>0</v>
          </cell>
          <cell r="F1032">
            <v>1028</v>
          </cell>
          <cell r="G1032">
            <v>0</v>
          </cell>
          <cell r="H1032">
            <v>0</v>
          </cell>
          <cell r="I1032">
            <v>0</v>
          </cell>
          <cell r="J1032">
            <v>0</v>
          </cell>
        </row>
        <row r="1033">
          <cell r="A1033">
            <v>1029</v>
          </cell>
          <cell r="B1033">
            <v>0</v>
          </cell>
          <cell r="C1033">
            <v>0</v>
          </cell>
          <cell r="D1033">
            <v>0</v>
          </cell>
          <cell r="E1033">
            <v>0</v>
          </cell>
          <cell r="F1033">
            <v>1029</v>
          </cell>
          <cell r="G1033">
            <v>0</v>
          </cell>
          <cell r="H1033">
            <v>0</v>
          </cell>
          <cell r="I1033">
            <v>0</v>
          </cell>
          <cell r="J1033">
            <v>0</v>
          </cell>
        </row>
        <row r="1034">
          <cell r="A1034">
            <v>1030</v>
          </cell>
          <cell r="B1034">
            <v>0</v>
          </cell>
          <cell r="C1034">
            <v>0</v>
          </cell>
          <cell r="D1034">
            <v>0</v>
          </cell>
          <cell r="E1034">
            <v>0</v>
          </cell>
          <cell r="F1034">
            <v>1030</v>
          </cell>
          <cell r="G1034">
            <v>0</v>
          </cell>
          <cell r="H1034">
            <v>0</v>
          </cell>
          <cell r="I1034">
            <v>0</v>
          </cell>
          <cell r="J1034">
            <v>0</v>
          </cell>
        </row>
        <row r="1035">
          <cell r="A1035">
            <v>1031</v>
          </cell>
          <cell r="B1035">
            <v>0</v>
          </cell>
          <cell r="C1035">
            <v>0</v>
          </cell>
          <cell r="D1035">
            <v>0</v>
          </cell>
          <cell r="E1035">
            <v>0</v>
          </cell>
          <cell r="F1035">
            <v>1031</v>
          </cell>
          <cell r="G1035">
            <v>0</v>
          </cell>
          <cell r="H1035">
            <v>0</v>
          </cell>
          <cell r="I1035">
            <v>0</v>
          </cell>
          <cell r="J1035">
            <v>0</v>
          </cell>
        </row>
        <row r="1036">
          <cell r="A1036">
            <v>1032</v>
          </cell>
          <cell r="B1036">
            <v>0</v>
          </cell>
          <cell r="C1036">
            <v>0</v>
          </cell>
          <cell r="D1036">
            <v>0</v>
          </cell>
          <cell r="E1036">
            <v>0</v>
          </cell>
          <cell r="F1036">
            <v>1032</v>
          </cell>
          <cell r="G1036">
            <v>0</v>
          </cell>
          <cell r="H1036">
            <v>0</v>
          </cell>
          <cell r="I1036">
            <v>0</v>
          </cell>
          <cell r="J1036">
            <v>0</v>
          </cell>
        </row>
        <row r="1037">
          <cell r="A1037">
            <v>1033</v>
          </cell>
          <cell r="B1037">
            <v>0</v>
          </cell>
          <cell r="C1037">
            <v>0</v>
          </cell>
          <cell r="D1037">
            <v>0</v>
          </cell>
          <cell r="E1037">
            <v>0</v>
          </cell>
          <cell r="F1037">
            <v>1033</v>
          </cell>
          <cell r="G1037">
            <v>0</v>
          </cell>
          <cell r="H1037">
            <v>0</v>
          </cell>
          <cell r="I1037">
            <v>0</v>
          </cell>
          <cell r="J1037">
            <v>0</v>
          </cell>
        </row>
        <row r="1038">
          <cell r="A1038">
            <v>1034</v>
          </cell>
          <cell r="B1038">
            <v>0</v>
          </cell>
          <cell r="C1038">
            <v>0</v>
          </cell>
          <cell r="D1038">
            <v>0</v>
          </cell>
          <cell r="E1038">
            <v>0</v>
          </cell>
          <cell r="F1038">
            <v>1034</v>
          </cell>
          <cell r="G1038">
            <v>0</v>
          </cell>
          <cell r="H1038">
            <v>0</v>
          </cell>
          <cell r="I1038">
            <v>0</v>
          </cell>
          <cell r="J1038">
            <v>0</v>
          </cell>
        </row>
        <row r="1039">
          <cell r="A1039">
            <v>1035</v>
          </cell>
          <cell r="B1039">
            <v>0</v>
          </cell>
          <cell r="C1039">
            <v>0</v>
          </cell>
          <cell r="D1039">
            <v>0</v>
          </cell>
          <cell r="E1039">
            <v>0</v>
          </cell>
          <cell r="F1039">
            <v>1035</v>
          </cell>
          <cell r="G1039">
            <v>0</v>
          </cell>
          <cell r="H1039">
            <v>0</v>
          </cell>
          <cell r="I1039">
            <v>0</v>
          </cell>
          <cell r="J1039">
            <v>0</v>
          </cell>
        </row>
        <row r="1040">
          <cell r="A1040">
            <v>1036</v>
          </cell>
          <cell r="B1040">
            <v>0</v>
          </cell>
          <cell r="C1040">
            <v>0</v>
          </cell>
          <cell r="D1040">
            <v>0</v>
          </cell>
          <cell r="E1040">
            <v>0</v>
          </cell>
          <cell r="F1040">
            <v>1036</v>
          </cell>
          <cell r="G1040">
            <v>0</v>
          </cell>
          <cell r="H1040">
            <v>0</v>
          </cell>
          <cell r="I1040">
            <v>0</v>
          </cell>
          <cell r="J1040">
            <v>0</v>
          </cell>
        </row>
        <row r="1041">
          <cell r="A1041">
            <v>1037</v>
          </cell>
          <cell r="B1041">
            <v>0</v>
          </cell>
          <cell r="C1041">
            <v>0</v>
          </cell>
          <cell r="D1041">
            <v>0</v>
          </cell>
          <cell r="E1041">
            <v>0</v>
          </cell>
          <cell r="F1041">
            <v>1037</v>
          </cell>
          <cell r="G1041">
            <v>0</v>
          </cell>
          <cell r="H1041">
            <v>0</v>
          </cell>
          <cell r="I1041">
            <v>0</v>
          </cell>
          <cell r="J1041">
            <v>0</v>
          </cell>
        </row>
        <row r="1042">
          <cell r="A1042">
            <v>1038</v>
          </cell>
          <cell r="B1042">
            <v>0</v>
          </cell>
          <cell r="C1042">
            <v>0</v>
          </cell>
          <cell r="D1042">
            <v>0</v>
          </cell>
          <cell r="E1042">
            <v>0</v>
          </cell>
          <cell r="F1042">
            <v>1038</v>
          </cell>
          <cell r="G1042">
            <v>0</v>
          </cell>
          <cell r="H1042">
            <v>0</v>
          </cell>
          <cell r="I1042">
            <v>0</v>
          </cell>
          <cell r="J1042">
            <v>0</v>
          </cell>
        </row>
        <row r="1043">
          <cell r="A1043">
            <v>1039</v>
          </cell>
          <cell r="B1043">
            <v>0</v>
          </cell>
          <cell r="C1043">
            <v>0</v>
          </cell>
          <cell r="D1043">
            <v>0</v>
          </cell>
          <cell r="E1043">
            <v>0</v>
          </cell>
          <cell r="F1043">
            <v>1039</v>
          </cell>
          <cell r="G1043">
            <v>0</v>
          </cell>
          <cell r="H1043">
            <v>0</v>
          </cell>
          <cell r="I1043">
            <v>0</v>
          </cell>
          <cell r="J1043">
            <v>0</v>
          </cell>
        </row>
        <row r="1044">
          <cell r="A1044">
            <v>1040</v>
          </cell>
          <cell r="B1044">
            <v>0</v>
          </cell>
          <cell r="C1044">
            <v>0</v>
          </cell>
          <cell r="D1044">
            <v>0</v>
          </cell>
          <cell r="E1044">
            <v>0</v>
          </cell>
          <cell r="F1044">
            <v>1040</v>
          </cell>
          <cell r="G1044">
            <v>0</v>
          </cell>
          <cell r="H1044">
            <v>0</v>
          </cell>
          <cell r="I1044">
            <v>0</v>
          </cell>
          <cell r="J1044">
            <v>0</v>
          </cell>
        </row>
        <row r="1045">
          <cell r="A1045">
            <v>1041</v>
          </cell>
          <cell r="B1045">
            <v>0</v>
          </cell>
          <cell r="C1045">
            <v>0</v>
          </cell>
          <cell r="D1045">
            <v>0</v>
          </cell>
          <cell r="E1045">
            <v>0</v>
          </cell>
          <cell r="F1045">
            <v>1041</v>
          </cell>
          <cell r="G1045">
            <v>0</v>
          </cell>
          <cell r="H1045">
            <v>0</v>
          </cell>
          <cell r="I1045">
            <v>0</v>
          </cell>
          <cell r="J1045">
            <v>0</v>
          </cell>
        </row>
        <row r="1046">
          <cell r="A1046">
            <v>1042</v>
          </cell>
          <cell r="B1046">
            <v>0</v>
          </cell>
          <cell r="C1046">
            <v>0</v>
          </cell>
          <cell r="D1046">
            <v>0</v>
          </cell>
          <cell r="E1046">
            <v>0</v>
          </cell>
          <cell r="F1046">
            <v>1042</v>
          </cell>
          <cell r="G1046">
            <v>0</v>
          </cell>
          <cell r="H1046">
            <v>0</v>
          </cell>
          <cell r="I1046">
            <v>0</v>
          </cell>
          <cell r="J1046">
            <v>0</v>
          </cell>
        </row>
        <row r="1047">
          <cell r="A1047">
            <v>1043</v>
          </cell>
          <cell r="B1047">
            <v>0</v>
          </cell>
          <cell r="C1047">
            <v>0</v>
          </cell>
          <cell r="D1047">
            <v>0</v>
          </cell>
          <cell r="E1047">
            <v>0</v>
          </cell>
          <cell r="F1047">
            <v>1043</v>
          </cell>
          <cell r="G1047">
            <v>0</v>
          </cell>
          <cell r="H1047">
            <v>0</v>
          </cell>
          <cell r="I1047">
            <v>0</v>
          </cell>
          <cell r="J1047">
            <v>0</v>
          </cell>
        </row>
        <row r="1048">
          <cell r="A1048">
            <v>1044</v>
          </cell>
          <cell r="B1048">
            <v>0</v>
          </cell>
          <cell r="C1048">
            <v>0</v>
          </cell>
          <cell r="D1048">
            <v>0</v>
          </cell>
          <cell r="E1048">
            <v>0</v>
          </cell>
          <cell r="F1048">
            <v>1044</v>
          </cell>
          <cell r="G1048">
            <v>0</v>
          </cell>
          <cell r="H1048">
            <v>0</v>
          </cell>
          <cell r="I1048">
            <v>0</v>
          </cell>
          <cell r="J1048">
            <v>0</v>
          </cell>
        </row>
        <row r="1049">
          <cell r="A1049">
            <v>1045</v>
          </cell>
          <cell r="B1049">
            <v>0</v>
          </cell>
          <cell r="C1049">
            <v>0</v>
          </cell>
          <cell r="D1049">
            <v>0</v>
          </cell>
          <cell r="E1049">
            <v>0</v>
          </cell>
          <cell r="F1049">
            <v>1045</v>
          </cell>
          <cell r="G1049">
            <v>0</v>
          </cell>
          <cell r="H1049">
            <v>0</v>
          </cell>
          <cell r="I1049">
            <v>0</v>
          </cell>
          <cell r="J1049">
            <v>0</v>
          </cell>
        </row>
        <row r="1050">
          <cell r="A1050">
            <v>1046</v>
          </cell>
          <cell r="B1050">
            <v>0</v>
          </cell>
          <cell r="C1050">
            <v>0</v>
          </cell>
          <cell r="D1050">
            <v>0</v>
          </cell>
          <cell r="E1050">
            <v>0</v>
          </cell>
          <cell r="F1050">
            <v>1046</v>
          </cell>
          <cell r="G1050">
            <v>0</v>
          </cell>
          <cell r="H1050">
            <v>0</v>
          </cell>
          <cell r="I1050">
            <v>0</v>
          </cell>
          <cell r="J1050">
            <v>0</v>
          </cell>
        </row>
        <row r="1051">
          <cell r="A1051">
            <v>1047</v>
          </cell>
          <cell r="B1051">
            <v>0</v>
          </cell>
          <cell r="C1051">
            <v>0</v>
          </cell>
          <cell r="D1051">
            <v>0</v>
          </cell>
          <cell r="E1051">
            <v>0</v>
          </cell>
          <cell r="F1051">
            <v>1047</v>
          </cell>
          <cell r="G1051">
            <v>0</v>
          </cell>
          <cell r="H1051">
            <v>0</v>
          </cell>
          <cell r="I1051">
            <v>0</v>
          </cell>
          <cell r="J1051">
            <v>0</v>
          </cell>
        </row>
        <row r="1052">
          <cell r="A1052">
            <v>1048</v>
          </cell>
          <cell r="B1052">
            <v>0</v>
          </cell>
          <cell r="C1052">
            <v>0</v>
          </cell>
          <cell r="D1052">
            <v>0</v>
          </cell>
          <cell r="E1052">
            <v>0</v>
          </cell>
          <cell r="F1052">
            <v>1048</v>
          </cell>
          <cell r="G1052">
            <v>0</v>
          </cell>
          <cell r="H1052">
            <v>0</v>
          </cell>
          <cell r="I1052">
            <v>0</v>
          </cell>
          <cell r="J1052">
            <v>0</v>
          </cell>
        </row>
        <row r="1053">
          <cell r="A1053">
            <v>1049</v>
          </cell>
          <cell r="B1053">
            <v>0</v>
          </cell>
          <cell r="C1053">
            <v>0</v>
          </cell>
          <cell r="D1053">
            <v>0</v>
          </cell>
          <cell r="E1053">
            <v>0</v>
          </cell>
          <cell r="F1053">
            <v>1049</v>
          </cell>
          <cell r="G1053">
            <v>0</v>
          </cell>
          <cell r="H1053">
            <v>0</v>
          </cell>
          <cell r="I1053">
            <v>0</v>
          </cell>
          <cell r="J1053">
            <v>0</v>
          </cell>
        </row>
        <row r="1054">
          <cell r="A1054">
            <v>1050</v>
          </cell>
          <cell r="B1054">
            <v>0</v>
          </cell>
          <cell r="C1054">
            <v>0</v>
          </cell>
          <cell r="D1054">
            <v>0</v>
          </cell>
          <cell r="E1054">
            <v>0</v>
          </cell>
          <cell r="F1054">
            <v>1050</v>
          </cell>
          <cell r="G1054">
            <v>0</v>
          </cell>
          <cell r="H1054">
            <v>0</v>
          </cell>
          <cell r="I1054">
            <v>0</v>
          </cell>
          <cell r="J1054">
            <v>0</v>
          </cell>
        </row>
        <row r="1055">
          <cell r="A1055">
            <v>1051</v>
          </cell>
          <cell r="B1055">
            <v>0</v>
          </cell>
          <cell r="C1055">
            <v>0</v>
          </cell>
          <cell r="D1055">
            <v>0</v>
          </cell>
          <cell r="E1055">
            <v>0</v>
          </cell>
          <cell r="F1055">
            <v>1051</v>
          </cell>
          <cell r="G1055">
            <v>0</v>
          </cell>
          <cell r="H1055">
            <v>0</v>
          </cell>
          <cell r="I1055">
            <v>0</v>
          </cell>
          <cell r="J1055">
            <v>0</v>
          </cell>
        </row>
        <row r="1056">
          <cell r="A1056">
            <v>1052</v>
          </cell>
          <cell r="B1056">
            <v>0</v>
          </cell>
          <cell r="C1056">
            <v>0</v>
          </cell>
          <cell r="D1056">
            <v>0</v>
          </cell>
          <cell r="E1056">
            <v>0</v>
          </cell>
          <cell r="F1056">
            <v>1052</v>
          </cell>
          <cell r="G1056">
            <v>0</v>
          </cell>
          <cell r="H1056">
            <v>0</v>
          </cell>
          <cell r="I1056">
            <v>0</v>
          </cell>
          <cell r="J1056">
            <v>0</v>
          </cell>
        </row>
        <row r="1057">
          <cell r="A1057">
            <v>1053</v>
          </cell>
          <cell r="B1057">
            <v>0</v>
          </cell>
          <cell r="C1057">
            <v>0</v>
          </cell>
          <cell r="D1057">
            <v>0</v>
          </cell>
          <cell r="E1057">
            <v>0</v>
          </cell>
          <cell r="F1057">
            <v>1053</v>
          </cell>
          <cell r="G1057">
            <v>0</v>
          </cell>
          <cell r="H1057">
            <v>0</v>
          </cell>
          <cell r="I1057">
            <v>0</v>
          </cell>
          <cell r="J1057">
            <v>0</v>
          </cell>
        </row>
        <row r="1058">
          <cell r="A1058">
            <v>1054</v>
          </cell>
          <cell r="B1058">
            <v>0</v>
          </cell>
          <cell r="C1058">
            <v>0</v>
          </cell>
          <cell r="D1058">
            <v>0</v>
          </cell>
          <cell r="E1058">
            <v>0</v>
          </cell>
          <cell r="F1058">
            <v>1054</v>
          </cell>
          <cell r="G1058">
            <v>0</v>
          </cell>
          <cell r="H1058">
            <v>0</v>
          </cell>
          <cell r="I1058">
            <v>0</v>
          </cell>
          <cell r="J1058">
            <v>0</v>
          </cell>
        </row>
        <row r="1059">
          <cell r="A1059">
            <v>1055</v>
          </cell>
          <cell r="B1059">
            <v>0</v>
          </cell>
          <cell r="C1059">
            <v>0</v>
          </cell>
          <cell r="D1059">
            <v>0</v>
          </cell>
          <cell r="E1059">
            <v>0</v>
          </cell>
          <cell r="F1059">
            <v>1055</v>
          </cell>
          <cell r="G1059">
            <v>0</v>
          </cell>
          <cell r="H1059">
            <v>0</v>
          </cell>
          <cell r="I1059">
            <v>0</v>
          </cell>
          <cell r="J1059">
            <v>0</v>
          </cell>
        </row>
        <row r="1060">
          <cell r="A1060">
            <v>1056</v>
          </cell>
          <cell r="B1060">
            <v>0</v>
          </cell>
          <cell r="C1060">
            <v>0</v>
          </cell>
          <cell r="D1060">
            <v>0</v>
          </cell>
          <cell r="E1060">
            <v>0</v>
          </cell>
          <cell r="F1060">
            <v>1056</v>
          </cell>
          <cell r="G1060">
            <v>0</v>
          </cell>
          <cell r="H1060">
            <v>0</v>
          </cell>
          <cell r="I1060">
            <v>0</v>
          </cell>
          <cell r="J1060">
            <v>0</v>
          </cell>
        </row>
        <row r="1061">
          <cell r="A1061">
            <v>1057</v>
          </cell>
          <cell r="B1061">
            <v>0</v>
          </cell>
          <cell r="C1061">
            <v>0</v>
          </cell>
          <cell r="D1061">
            <v>0</v>
          </cell>
          <cell r="E1061">
            <v>0</v>
          </cell>
          <cell r="F1061">
            <v>1057</v>
          </cell>
          <cell r="G1061">
            <v>0</v>
          </cell>
          <cell r="H1061">
            <v>0</v>
          </cell>
          <cell r="I1061">
            <v>0</v>
          </cell>
          <cell r="J1061">
            <v>0</v>
          </cell>
        </row>
        <row r="1062">
          <cell r="A1062">
            <v>1058</v>
          </cell>
          <cell r="B1062">
            <v>0</v>
          </cell>
          <cell r="C1062">
            <v>0</v>
          </cell>
          <cell r="D1062">
            <v>0</v>
          </cell>
          <cell r="E1062">
            <v>0</v>
          </cell>
          <cell r="F1062">
            <v>1058</v>
          </cell>
          <cell r="G1062">
            <v>0</v>
          </cell>
          <cell r="H1062">
            <v>0</v>
          </cell>
          <cell r="I1062">
            <v>0</v>
          </cell>
          <cell r="J1062">
            <v>0</v>
          </cell>
        </row>
        <row r="1063">
          <cell r="A1063">
            <v>1059</v>
          </cell>
          <cell r="B1063">
            <v>0</v>
          </cell>
          <cell r="C1063">
            <v>0</v>
          </cell>
          <cell r="D1063">
            <v>0</v>
          </cell>
          <cell r="E1063">
            <v>0</v>
          </cell>
          <cell r="F1063">
            <v>1059</v>
          </cell>
          <cell r="G1063">
            <v>0</v>
          </cell>
          <cell r="H1063">
            <v>0</v>
          </cell>
          <cell r="I1063">
            <v>0</v>
          </cell>
          <cell r="J1063">
            <v>0</v>
          </cell>
        </row>
        <row r="1064">
          <cell r="A1064">
            <v>1060</v>
          </cell>
          <cell r="B1064">
            <v>0</v>
          </cell>
          <cell r="C1064">
            <v>0</v>
          </cell>
          <cell r="D1064">
            <v>0</v>
          </cell>
          <cell r="E1064">
            <v>0</v>
          </cell>
          <cell r="F1064">
            <v>1060</v>
          </cell>
          <cell r="G1064">
            <v>0</v>
          </cell>
          <cell r="H1064">
            <v>0</v>
          </cell>
          <cell r="I1064">
            <v>0</v>
          </cell>
          <cell r="J1064">
            <v>0</v>
          </cell>
        </row>
        <row r="1065">
          <cell r="A1065">
            <v>1061</v>
          </cell>
          <cell r="B1065">
            <v>0</v>
          </cell>
          <cell r="C1065">
            <v>0</v>
          </cell>
          <cell r="D1065">
            <v>0</v>
          </cell>
          <cell r="E1065">
            <v>0</v>
          </cell>
          <cell r="F1065">
            <v>1061</v>
          </cell>
          <cell r="G1065">
            <v>0</v>
          </cell>
          <cell r="H1065">
            <v>0</v>
          </cell>
          <cell r="I1065">
            <v>0</v>
          </cell>
          <cell r="J1065">
            <v>0</v>
          </cell>
        </row>
        <row r="1066">
          <cell r="A1066">
            <v>1062</v>
          </cell>
          <cell r="B1066">
            <v>0</v>
          </cell>
          <cell r="C1066">
            <v>0</v>
          </cell>
          <cell r="D1066">
            <v>0</v>
          </cell>
          <cell r="E1066">
            <v>0</v>
          </cell>
          <cell r="F1066">
            <v>1062</v>
          </cell>
          <cell r="G1066">
            <v>0</v>
          </cell>
          <cell r="H1066">
            <v>0</v>
          </cell>
          <cell r="I1066">
            <v>0</v>
          </cell>
          <cell r="J1066">
            <v>0</v>
          </cell>
        </row>
        <row r="1067">
          <cell r="A1067">
            <v>1063</v>
          </cell>
          <cell r="B1067">
            <v>0</v>
          </cell>
          <cell r="C1067">
            <v>0</v>
          </cell>
          <cell r="D1067">
            <v>0</v>
          </cell>
          <cell r="E1067">
            <v>0</v>
          </cell>
          <cell r="F1067">
            <v>1063</v>
          </cell>
          <cell r="G1067">
            <v>0</v>
          </cell>
          <cell r="H1067">
            <v>0</v>
          </cell>
          <cell r="I1067">
            <v>0</v>
          </cell>
          <cell r="J1067">
            <v>0</v>
          </cell>
        </row>
        <row r="1068">
          <cell r="A1068">
            <v>1064</v>
          </cell>
          <cell r="B1068">
            <v>0</v>
          </cell>
          <cell r="C1068">
            <v>0</v>
          </cell>
          <cell r="D1068">
            <v>0</v>
          </cell>
          <cell r="E1068">
            <v>0</v>
          </cell>
          <cell r="F1068">
            <v>1064</v>
          </cell>
          <cell r="G1068">
            <v>0</v>
          </cell>
          <cell r="H1068">
            <v>0</v>
          </cell>
          <cell r="I1068">
            <v>0</v>
          </cell>
          <cell r="J1068">
            <v>0</v>
          </cell>
        </row>
        <row r="1069">
          <cell r="A1069">
            <v>1065</v>
          </cell>
          <cell r="B1069">
            <v>0</v>
          </cell>
          <cell r="C1069">
            <v>0</v>
          </cell>
          <cell r="D1069">
            <v>0</v>
          </cell>
          <cell r="E1069">
            <v>0</v>
          </cell>
          <cell r="F1069">
            <v>1065</v>
          </cell>
          <cell r="G1069">
            <v>0</v>
          </cell>
          <cell r="H1069">
            <v>0</v>
          </cell>
          <cell r="I1069">
            <v>0</v>
          </cell>
          <cell r="J1069">
            <v>0</v>
          </cell>
        </row>
        <row r="1070">
          <cell r="A1070">
            <v>1066</v>
          </cell>
          <cell r="B1070">
            <v>0</v>
          </cell>
          <cell r="C1070">
            <v>0</v>
          </cell>
          <cell r="D1070">
            <v>0</v>
          </cell>
          <cell r="E1070">
            <v>0</v>
          </cell>
          <cell r="F1070">
            <v>1066</v>
          </cell>
          <cell r="G1070">
            <v>0</v>
          </cell>
          <cell r="H1070">
            <v>0</v>
          </cell>
          <cell r="I1070">
            <v>0</v>
          </cell>
          <cell r="J1070">
            <v>0</v>
          </cell>
        </row>
        <row r="1071">
          <cell r="A1071">
            <v>1067</v>
          </cell>
          <cell r="B1071">
            <v>0</v>
          </cell>
          <cell r="C1071">
            <v>0</v>
          </cell>
          <cell r="D1071">
            <v>0</v>
          </cell>
          <cell r="E1071">
            <v>0</v>
          </cell>
          <cell r="F1071">
            <v>1067</v>
          </cell>
          <cell r="G1071">
            <v>0</v>
          </cell>
          <cell r="H1071">
            <v>0</v>
          </cell>
          <cell r="I1071">
            <v>0</v>
          </cell>
          <cell r="J1071">
            <v>0</v>
          </cell>
        </row>
        <row r="1072">
          <cell r="A1072">
            <v>1068</v>
          </cell>
          <cell r="B1072">
            <v>0</v>
          </cell>
          <cell r="C1072">
            <v>0</v>
          </cell>
          <cell r="D1072">
            <v>0</v>
          </cell>
          <cell r="E1072">
            <v>0</v>
          </cell>
          <cell r="F1072">
            <v>1068</v>
          </cell>
          <cell r="G1072">
            <v>0</v>
          </cell>
          <cell r="H1072">
            <v>0</v>
          </cell>
          <cell r="I1072">
            <v>0</v>
          </cell>
          <cell r="J1072">
            <v>0</v>
          </cell>
        </row>
        <row r="1073">
          <cell r="A1073">
            <v>1069</v>
          </cell>
          <cell r="B1073">
            <v>0</v>
          </cell>
          <cell r="C1073">
            <v>0</v>
          </cell>
          <cell r="D1073">
            <v>0</v>
          </cell>
          <cell r="E1073">
            <v>0</v>
          </cell>
          <cell r="F1073">
            <v>1069</v>
          </cell>
          <cell r="G1073">
            <v>0</v>
          </cell>
          <cell r="H1073">
            <v>0</v>
          </cell>
          <cell r="I1073">
            <v>0</v>
          </cell>
          <cell r="J1073">
            <v>0</v>
          </cell>
        </row>
        <row r="1074">
          <cell r="A1074">
            <v>1070</v>
          </cell>
          <cell r="B1074">
            <v>0</v>
          </cell>
          <cell r="C1074">
            <v>0</v>
          </cell>
          <cell r="D1074">
            <v>0</v>
          </cell>
          <cell r="E1074">
            <v>0</v>
          </cell>
          <cell r="F1074">
            <v>1070</v>
          </cell>
          <cell r="G1074">
            <v>0</v>
          </cell>
          <cell r="H1074">
            <v>0</v>
          </cell>
          <cell r="I1074">
            <v>0</v>
          </cell>
          <cell r="J1074">
            <v>0</v>
          </cell>
        </row>
        <row r="1075">
          <cell r="A1075">
            <v>1071</v>
          </cell>
          <cell r="B1075">
            <v>0</v>
          </cell>
          <cell r="C1075">
            <v>0</v>
          </cell>
          <cell r="D1075">
            <v>0</v>
          </cell>
          <cell r="E1075">
            <v>0</v>
          </cell>
          <cell r="F1075">
            <v>1071</v>
          </cell>
          <cell r="G1075">
            <v>0</v>
          </cell>
          <cell r="H1075">
            <v>0</v>
          </cell>
          <cell r="I1075">
            <v>0</v>
          </cell>
          <cell r="J1075">
            <v>0</v>
          </cell>
        </row>
        <row r="1076">
          <cell r="A1076">
            <v>1072</v>
          </cell>
          <cell r="B1076">
            <v>0</v>
          </cell>
          <cell r="C1076">
            <v>0</v>
          </cell>
          <cell r="D1076">
            <v>0</v>
          </cell>
          <cell r="E1076">
            <v>0</v>
          </cell>
          <cell r="F1076">
            <v>1072</v>
          </cell>
          <cell r="G1076">
            <v>0</v>
          </cell>
          <cell r="H1076">
            <v>0</v>
          </cell>
          <cell r="I1076">
            <v>0</v>
          </cell>
          <cell r="J1076">
            <v>0</v>
          </cell>
        </row>
        <row r="1077">
          <cell r="A1077">
            <v>1073</v>
          </cell>
          <cell r="B1077">
            <v>0</v>
          </cell>
          <cell r="C1077">
            <v>0</v>
          </cell>
          <cell r="D1077">
            <v>0</v>
          </cell>
          <cell r="E1077">
            <v>0</v>
          </cell>
          <cell r="F1077">
            <v>1073</v>
          </cell>
          <cell r="G1077">
            <v>0</v>
          </cell>
          <cell r="H1077">
            <v>0</v>
          </cell>
          <cell r="I1077">
            <v>0</v>
          </cell>
          <cell r="J1077">
            <v>0</v>
          </cell>
        </row>
        <row r="1078">
          <cell r="A1078">
            <v>1074</v>
          </cell>
          <cell r="B1078">
            <v>0</v>
          </cell>
          <cell r="C1078">
            <v>0</v>
          </cell>
          <cell r="D1078">
            <v>0</v>
          </cell>
          <cell r="E1078">
            <v>0</v>
          </cell>
          <cell r="F1078">
            <v>1074</v>
          </cell>
          <cell r="G1078">
            <v>0</v>
          </cell>
          <cell r="H1078">
            <v>0</v>
          </cell>
          <cell r="I1078">
            <v>0</v>
          </cell>
          <cell r="J1078">
            <v>0</v>
          </cell>
        </row>
        <row r="1079">
          <cell r="A1079">
            <v>1075</v>
          </cell>
          <cell r="B1079">
            <v>0</v>
          </cell>
          <cell r="C1079">
            <v>0</v>
          </cell>
          <cell r="D1079">
            <v>0</v>
          </cell>
          <cell r="E1079">
            <v>0</v>
          </cell>
          <cell r="F1079">
            <v>1075</v>
          </cell>
          <cell r="G1079">
            <v>0</v>
          </cell>
          <cell r="H1079">
            <v>0</v>
          </cell>
          <cell r="I1079">
            <v>0</v>
          </cell>
          <cell r="J1079">
            <v>0</v>
          </cell>
        </row>
        <row r="1080">
          <cell r="A1080">
            <v>1076</v>
          </cell>
          <cell r="B1080">
            <v>0</v>
          </cell>
          <cell r="C1080">
            <v>0</v>
          </cell>
          <cell r="D1080">
            <v>0</v>
          </cell>
          <cell r="E1080">
            <v>0</v>
          </cell>
          <cell r="F1080">
            <v>1076</v>
          </cell>
          <cell r="G1080">
            <v>0</v>
          </cell>
          <cell r="H1080">
            <v>0</v>
          </cell>
          <cell r="I1080">
            <v>0</v>
          </cell>
          <cell r="J1080">
            <v>0</v>
          </cell>
        </row>
        <row r="1081">
          <cell r="A1081">
            <v>1077</v>
          </cell>
          <cell r="B1081">
            <v>0</v>
          </cell>
          <cell r="C1081">
            <v>0</v>
          </cell>
          <cell r="D1081">
            <v>0</v>
          </cell>
          <cell r="E1081">
            <v>0</v>
          </cell>
          <cell r="F1081">
            <v>1077</v>
          </cell>
          <cell r="G1081">
            <v>0</v>
          </cell>
          <cell r="H1081">
            <v>0</v>
          </cell>
          <cell r="I1081">
            <v>0</v>
          </cell>
          <cell r="J1081">
            <v>0</v>
          </cell>
        </row>
        <row r="1082">
          <cell r="A1082">
            <v>1078</v>
          </cell>
          <cell r="B1082">
            <v>0</v>
          </cell>
          <cell r="C1082">
            <v>0</v>
          </cell>
          <cell r="D1082">
            <v>0</v>
          </cell>
          <cell r="E1082">
            <v>0</v>
          </cell>
          <cell r="F1082">
            <v>1078</v>
          </cell>
          <cell r="G1082">
            <v>0</v>
          </cell>
          <cell r="H1082">
            <v>0</v>
          </cell>
          <cell r="I1082">
            <v>0</v>
          </cell>
          <cell r="J1082">
            <v>0</v>
          </cell>
        </row>
        <row r="1083">
          <cell r="A1083">
            <v>1079</v>
          </cell>
          <cell r="B1083">
            <v>0</v>
          </cell>
          <cell r="C1083">
            <v>0</v>
          </cell>
          <cell r="D1083">
            <v>0</v>
          </cell>
          <cell r="E1083">
            <v>0</v>
          </cell>
          <cell r="F1083">
            <v>1079</v>
          </cell>
          <cell r="G1083">
            <v>0</v>
          </cell>
          <cell r="H1083">
            <v>0</v>
          </cell>
          <cell r="I1083">
            <v>0</v>
          </cell>
          <cell r="J1083">
            <v>0</v>
          </cell>
        </row>
        <row r="1084">
          <cell r="A1084">
            <v>1080</v>
          </cell>
          <cell r="B1084">
            <v>0</v>
          </cell>
          <cell r="C1084">
            <v>0</v>
          </cell>
          <cell r="D1084">
            <v>0</v>
          </cell>
          <cell r="E1084">
            <v>0</v>
          </cell>
          <cell r="F1084">
            <v>1080</v>
          </cell>
          <cell r="G1084">
            <v>0</v>
          </cell>
          <cell r="H1084">
            <v>0</v>
          </cell>
          <cell r="I1084">
            <v>0</v>
          </cell>
          <cell r="J1084">
            <v>0</v>
          </cell>
        </row>
        <row r="1085">
          <cell r="A1085">
            <v>1081</v>
          </cell>
          <cell r="B1085">
            <v>0</v>
          </cell>
          <cell r="C1085">
            <v>0</v>
          </cell>
          <cell r="D1085">
            <v>0</v>
          </cell>
          <cell r="E1085">
            <v>0</v>
          </cell>
          <cell r="F1085">
            <v>1081</v>
          </cell>
          <cell r="G1085">
            <v>0</v>
          </cell>
          <cell r="H1085">
            <v>0</v>
          </cell>
          <cell r="I1085">
            <v>0</v>
          </cell>
          <cell r="J1085">
            <v>0</v>
          </cell>
        </row>
        <row r="1086">
          <cell r="A1086">
            <v>1082</v>
          </cell>
          <cell r="B1086">
            <v>0</v>
          </cell>
          <cell r="C1086">
            <v>0</v>
          </cell>
          <cell r="D1086">
            <v>0</v>
          </cell>
          <cell r="E1086">
            <v>0</v>
          </cell>
          <cell r="F1086">
            <v>1082</v>
          </cell>
          <cell r="G1086">
            <v>0</v>
          </cell>
          <cell r="H1086">
            <v>0</v>
          </cell>
          <cell r="I1086">
            <v>0</v>
          </cell>
          <cell r="J1086">
            <v>0</v>
          </cell>
        </row>
        <row r="1087">
          <cell r="A1087">
            <v>1083</v>
          </cell>
          <cell r="B1087">
            <v>0</v>
          </cell>
          <cell r="C1087">
            <v>0</v>
          </cell>
          <cell r="D1087">
            <v>0</v>
          </cell>
          <cell r="E1087">
            <v>0</v>
          </cell>
          <cell r="F1087">
            <v>1083</v>
          </cell>
          <cell r="G1087">
            <v>0</v>
          </cell>
          <cell r="H1087">
            <v>0</v>
          </cell>
          <cell r="I1087">
            <v>0</v>
          </cell>
          <cell r="J1087">
            <v>0</v>
          </cell>
        </row>
        <row r="1088">
          <cell r="A1088">
            <v>1084</v>
          </cell>
          <cell r="B1088">
            <v>0</v>
          </cell>
          <cell r="C1088">
            <v>0</v>
          </cell>
          <cell r="D1088">
            <v>0</v>
          </cell>
          <cell r="E1088">
            <v>0</v>
          </cell>
          <cell r="F1088">
            <v>1084</v>
          </cell>
          <cell r="G1088">
            <v>0</v>
          </cell>
          <cell r="H1088">
            <v>0</v>
          </cell>
          <cell r="I1088">
            <v>0</v>
          </cell>
          <cell r="J1088">
            <v>0</v>
          </cell>
        </row>
        <row r="1089">
          <cell r="A1089">
            <v>1085</v>
          </cell>
          <cell r="B1089">
            <v>0</v>
          </cell>
          <cell r="C1089">
            <v>0</v>
          </cell>
          <cell r="D1089">
            <v>0</v>
          </cell>
          <cell r="E1089">
            <v>0</v>
          </cell>
          <cell r="F1089">
            <v>1085</v>
          </cell>
          <cell r="G1089">
            <v>0</v>
          </cell>
          <cell r="H1089">
            <v>0</v>
          </cell>
          <cell r="I1089">
            <v>0</v>
          </cell>
          <cell r="J1089">
            <v>0</v>
          </cell>
        </row>
        <row r="1090">
          <cell r="A1090">
            <v>1086</v>
          </cell>
          <cell r="B1090">
            <v>0</v>
          </cell>
          <cell r="C1090">
            <v>0</v>
          </cell>
          <cell r="D1090">
            <v>0</v>
          </cell>
          <cell r="E1090">
            <v>0</v>
          </cell>
          <cell r="F1090">
            <v>1086</v>
          </cell>
          <cell r="G1090">
            <v>0</v>
          </cell>
          <cell r="H1090">
            <v>0</v>
          </cell>
          <cell r="I1090">
            <v>0</v>
          </cell>
          <cell r="J1090">
            <v>0</v>
          </cell>
        </row>
        <row r="1091">
          <cell r="A1091">
            <v>1087</v>
          </cell>
          <cell r="B1091">
            <v>0</v>
          </cell>
          <cell r="C1091">
            <v>0</v>
          </cell>
          <cell r="D1091">
            <v>0</v>
          </cell>
          <cell r="E1091">
            <v>0</v>
          </cell>
          <cell r="F1091">
            <v>1087</v>
          </cell>
          <cell r="G1091">
            <v>0</v>
          </cell>
          <cell r="H1091">
            <v>0</v>
          </cell>
          <cell r="I1091">
            <v>0</v>
          </cell>
          <cell r="J1091">
            <v>0</v>
          </cell>
        </row>
        <row r="1092">
          <cell r="A1092">
            <v>1088</v>
          </cell>
          <cell r="B1092">
            <v>0</v>
          </cell>
          <cell r="C1092">
            <v>0</v>
          </cell>
          <cell r="D1092">
            <v>0</v>
          </cell>
          <cell r="E1092">
            <v>0</v>
          </cell>
          <cell r="F1092">
            <v>1088</v>
          </cell>
          <cell r="G1092">
            <v>0</v>
          </cell>
          <cell r="H1092">
            <v>0</v>
          </cell>
          <cell r="I1092">
            <v>0</v>
          </cell>
          <cell r="J1092">
            <v>0</v>
          </cell>
        </row>
        <row r="1093">
          <cell r="A1093">
            <v>1089</v>
          </cell>
          <cell r="B1093">
            <v>0</v>
          </cell>
          <cell r="C1093">
            <v>0</v>
          </cell>
          <cell r="D1093">
            <v>0</v>
          </cell>
          <cell r="E1093">
            <v>0</v>
          </cell>
          <cell r="F1093">
            <v>1089</v>
          </cell>
          <cell r="G1093">
            <v>0</v>
          </cell>
          <cell r="H1093">
            <v>0</v>
          </cell>
          <cell r="I1093">
            <v>0</v>
          </cell>
          <cell r="J1093">
            <v>0</v>
          </cell>
        </row>
        <row r="1094">
          <cell r="A1094">
            <v>1090</v>
          </cell>
          <cell r="B1094">
            <v>0</v>
          </cell>
          <cell r="C1094">
            <v>0</v>
          </cell>
          <cell r="D1094">
            <v>0</v>
          </cell>
          <cell r="E1094">
            <v>0</v>
          </cell>
          <cell r="F1094">
            <v>1090</v>
          </cell>
          <cell r="G1094">
            <v>0</v>
          </cell>
          <cell r="H1094">
            <v>0</v>
          </cell>
          <cell r="I1094">
            <v>0</v>
          </cell>
          <cell r="J1094">
            <v>0</v>
          </cell>
        </row>
        <row r="1095">
          <cell r="A1095">
            <v>1091</v>
          </cell>
          <cell r="B1095">
            <v>0</v>
          </cell>
          <cell r="C1095">
            <v>0</v>
          </cell>
          <cell r="D1095">
            <v>0</v>
          </cell>
          <cell r="E1095">
            <v>0</v>
          </cell>
          <cell r="F1095">
            <v>1091</v>
          </cell>
          <cell r="G1095">
            <v>0</v>
          </cell>
          <cell r="H1095">
            <v>0</v>
          </cell>
          <cell r="I1095">
            <v>0</v>
          </cell>
          <cell r="J1095">
            <v>0</v>
          </cell>
        </row>
        <row r="1096">
          <cell r="A1096">
            <v>1092</v>
          </cell>
          <cell r="B1096">
            <v>0</v>
          </cell>
          <cell r="C1096">
            <v>0</v>
          </cell>
          <cell r="D1096">
            <v>0</v>
          </cell>
          <cell r="E1096">
            <v>0</v>
          </cell>
          <cell r="F1096">
            <v>1092</v>
          </cell>
          <cell r="G1096">
            <v>0</v>
          </cell>
          <cell r="H1096">
            <v>0</v>
          </cell>
          <cell r="I1096">
            <v>0</v>
          </cell>
          <cell r="J1096">
            <v>0</v>
          </cell>
        </row>
        <row r="1097">
          <cell r="A1097">
            <v>1093</v>
          </cell>
          <cell r="B1097">
            <v>0</v>
          </cell>
          <cell r="C1097">
            <v>0</v>
          </cell>
          <cell r="D1097">
            <v>0</v>
          </cell>
          <cell r="E1097">
            <v>0</v>
          </cell>
          <cell r="F1097">
            <v>1093</v>
          </cell>
          <cell r="G1097">
            <v>0</v>
          </cell>
          <cell r="H1097">
            <v>0</v>
          </cell>
          <cell r="I1097">
            <v>0</v>
          </cell>
          <cell r="J1097">
            <v>0</v>
          </cell>
        </row>
        <row r="1098">
          <cell r="A1098">
            <v>1094</v>
          </cell>
          <cell r="B1098">
            <v>0</v>
          </cell>
          <cell r="C1098">
            <v>0</v>
          </cell>
          <cell r="D1098">
            <v>0</v>
          </cell>
          <cell r="E1098">
            <v>0</v>
          </cell>
          <cell r="F1098">
            <v>1094</v>
          </cell>
          <cell r="G1098">
            <v>0</v>
          </cell>
          <cell r="H1098">
            <v>0</v>
          </cell>
          <cell r="I1098">
            <v>0</v>
          </cell>
          <cell r="J1098">
            <v>0</v>
          </cell>
        </row>
        <row r="1099">
          <cell r="A1099">
            <v>1095</v>
          </cell>
          <cell r="B1099">
            <v>0</v>
          </cell>
          <cell r="C1099">
            <v>0</v>
          </cell>
          <cell r="D1099">
            <v>0</v>
          </cell>
          <cell r="E1099">
            <v>0</v>
          </cell>
          <cell r="F1099">
            <v>1095</v>
          </cell>
          <cell r="G1099">
            <v>0</v>
          </cell>
          <cell r="H1099">
            <v>0</v>
          </cell>
          <cell r="I1099">
            <v>0</v>
          </cell>
          <cell r="J1099">
            <v>0</v>
          </cell>
        </row>
        <row r="1100">
          <cell r="A1100">
            <v>1096</v>
          </cell>
          <cell r="B1100">
            <v>0</v>
          </cell>
          <cell r="C1100">
            <v>0</v>
          </cell>
          <cell r="D1100">
            <v>0</v>
          </cell>
          <cell r="E1100">
            <v>0</v>
          </cell>
          <cell r="F1100">
            <v>1096</v>
          </cell>
          <cell r="G1100">
            <v>0</v>
          </cell>
          <cell r="H1100">
            <v>0</v>
          </cell>
          <cell r="I1100">
            <v>0</v>
          </cell>
          <cell r="J1100">
            <v>0</v>
          </cell>
        </row>
        <row r="1101">
          <cell r="A1101">
            <v>1097</v>
          </cell>
          <cell r="B1101">
            <v>0</v>
          </cell>
          <cell r="C1101">
            <v>0</v>
          </cell>
          <cell r="D1101">
            <v>0</v>
          </cell>
          <cell r="E1101">
            <v>0</v>
          </cell>
          <cell r="F1101">
            <v>1097</v>
          </cell>
          <cell r="G1101">
            <v>0</v>
          </cell>
          <cell r="H1101">
            <v>0</v>
          </cell>
          <cell r="I1101">
            <v>0</v>
          </cell>
          <cell r="J1101">
            <v>0</v>
          </cell>
        </row>
        <row r="1102">
          <cell r="A1102">
            <v>1098</v>
          </cell>
          <cell r="B1102">
            <v>0</v>
          </cell>
          <cell r="C1102">
            <v>0</v>
          </cell>
          <cell r="D1102">
            <v>0</v>
          </cell>
          <cell r="E1102">
            <v>0</v>
          </cell>
          <cell r="F1102">
            <v>1098</v>
          </cell>
          <cell r="G1102">
            <v>0</v>
          </cell>
          <cell r="H1102">
            <v>0</v>
          </cell>
          <cell r="I1102">
            <v>0</v>
          </cell>
          <cell r="J1102">
            <v>0</v>
          </cell>
        </row>
        <row r="1103">
          <cell r="A1103">
            <v>1099</v>
          </cell>
          <cell r="B1103">
            <v>0</v>
          </cell>
          <cell r="C1103">
            <v>0</v>
          </cell>
          <cell r="D1103">
            <v>0</v>
          </cell>
          <cell r="E1103">
            <v>0</v>
          </cell>
          <cell r="F1103">
            <v>1099</v>
          </cell>
          <cell r="G1103">
            <v>0</v>
          </cell>
          <cell r="H1103">
            <v>0</v>
          </cell>
          <cell r="I1103">
            <v>0</v>
          </cell>
          <cell r="J1103">
            <v>0</v>
          </cell>
        </row>
        <row r="1104">
          <cell r="A1104">
            <v>1100</v>
          </cell>
          <cell r="B1104">
            <v>0</v>
          </cell>
          <cell r="C1104">
            <v>0</v>
          </cell>
          <cell r="D1104">
            <v>0</v>
          </cell>
          <cell r="E1104">
            <v>0</v>
          </cell>
          <cell r="F1104">
            <v>1100</v>
          </cell>
          <cell r="G1104">
            <v>0</v>
          </cell>
          <cell r="H1104">
            <v>0</v>
          </cell>
          <cell r="I1104">
            <v>0</v>
          </cell>
          <cell r="J1104">
            <v>0</v>
          </cell>
        </row>
        <row r="1105">
          <cell r="A1105">
            <v>1101</v>
          </cell>
          <cell r="B1105">
            <v>0</v>
          </cell>
          <cell r="C1105">
            <v>0</v>
          </cell>
          <cell r="D1105">
            <v>0</v>
          </cell>
          <cell r="E1105">
            <v>0</v>
          </cell>
          <cell r="F1105">
            <v>1101</v>
          </cell>
          <cell r="G1105">
            <v>0</v>
          </cell>
          <cell r="H1105">
            <v>0</v>
          </cell>
          <cell r="I1105">
            <v>0</v>
          </cell>
          <cell r="J1105">
            <v>0</v>
          </cell>
        </row>
        <row r="1106">
          <cell r="A1106">
            <v>1102</v>
          </cell>
          <cell r="B1106">
            <v>0</v>
          </cell>
          <cell r="C1106">
            <v>0</v>
          </cell>
          <cell r="D1106">
            <v>0</v>
          </cell>
          <cell r="E1106">
            <v>0</v>
          </cell>
          <cell r="F1106">
            <v>1102</v>
          </cell>
          <cell r="G1106">
            <v>0</v>
          </cell>
          <cell r="H1106">
            <v>0</v>
          </cell>
          <cell r="I1106">
            <v>0</v>
          </cell>
          <cell r="J1106">
            <v>0</v>
          </cell>
        </row>
        <row r="1107">
          <cell r="A1107">
            <v>1103</v>
          </cell>
          <cell r="B1107">
            <v>0</v>
          </cell>
          <cell r="C1107">
            <v>0</v>
          </cell>
          <cell r="D1107">
            <v>0</v>
          </cell>
          <cell r="E1107">
            <v>0</v>
          </cell>
          <cell r="F1107">
            <v>1103</v>
          </cell>
          <cell r="G1107">
            <v>0</v>
          </cell>
          <cell r="H1107">
            <v>0</v>
          </cell>
          <cell r="I1107">
            <v>0</v>
          </cell>
          <cell r="J1107">
            <v>0</v>
          </cell>
        </row>
        <row r="1108">
          <cell r="A1108">
            <v>1104</v>
          </cell>
          <cell r="B1108">
            <v>0</v>
          </cell>
          <cell r="C1108">
            <v>0</v>
          </cell>
          <cell r="D1108">
            <v>0</v>
          </cell>
          <cell r="E1108">
            <v>0</v>
          </cell>
          <cell r="F1108">
            <v>1104</v>
          </cell>
          <cell r="G1108">
            <v>0</v>
          </cell>
          <cell r="H1108">
            <v>0</v>
          </cell>
          <cell r="I1108">
            <v>0</v>
          </cell>
          <cell r="J1108">
            <v>0</v>
          </cell>
        </row>
        <row r="1109">
          <cell r="A1109">
            <v>1105</v>
          </cell>
          <cell r="B1109">
            <v>0</v>
          </cell>
          <cell r="C1109">
            <v>0</v>
          </cell>
          <cell r="D1109">
            <v>0</v>
          </cell>
          <cell r="E1109">
            <v>0</v>
          </cell>
          <cell r="F1109">
            <v>1105</v>
          </cell>
          <cell r="G1109">
            <v>0</v>
          </cell>
          <cell r="H1109">
            <v>0</v>
          </cell>
          <cell r="I1109">
            <v>0</v>
          </cell>
          <cell r="J1109">
            <v>0</v>
          </cell>
        </row>
        <row r="1110">
          <cell r="A1110">
            <v>1106</v>
          </cell>
          <cell r="B1110">
            <v>0</v>
          </cell>
          <cell r="C1110">
            <v>0</v>
          </cell>
          <cell r="D1110">
            <v>0</v>
          </cell>
          <cell r="E1110">
            <v>0</v>
          </cell>
          <cell r="F1110">
            <v>1106</v>
          </cell>
          <cell r="G1110">
            <v>0</v>
          </cell>
          <cell r="H1110">
            <v>0</v>
          </cell>
          <cell r="I1110">
            <v>0</v>
          </cell>
          <cell r="J1110">
            <v>0</v>
          </cell>
        </row>
        <row r="1111">
          <cell r="A1111">
            <v>1107</v>
          </cell>
          <cell r="B1111">
            <v>0</v>
          </cell>
          <cell r="C1111">
            <v>0</v>
          </cell>
          <cell r="D1111">
            <v>0</v>
          </cell>
          <cell r="E1111">
            <v>0</v>
          </cell>
          <cell r="F1111">
            <v>1107</v>
          </cell>
          <cell r="G1111">
            <v>0</v>
          </cell>
          <cell r="H1111">
            <v>0</v>
          </cell>
          <cell r="I1111">
            <v>0</v>
          </cell>
          <cell r="J1111">
            <v>0</v>
          </cell>
        </row>
        <row r="1112">
          <cell r="A1112">
            <v>1108</v>
          </cell>
          <cell r="B1112">
            <v>0</v>
          </cell>
          <cell r="C1112">
            <v>0</v>
          </cell>
          <cell r="D1112">
            <v>0</v>
          </cell>
          <cell r="E1112">
            <v>0</v>
          </cell>
          <cell r="F1112">
            <v>1108</v>
          </cell>
          <cell r="G1112">
            <v>0</v>
          </cell>
          <cell r="H1112">
            <v>0</v>
          </cell>
          <cell r="I1112">
            <v>0</v>
          </cell>
          <cell r="J1112">
            <v>0</v>
          </cell>
        </row>
        <row r="1113">
          <cell r="A1113">
            <v>1109</v>
          </cell>
          <cell r="B1113">
            <v>0</v>
          </cell>
          <cell r="C1113">
            <v>0</v>
          </cell>
          <cell r="D1113">
            <v>0</v>
          </cell>
          <cell r="E1113">
            <v>0</v>
          </cell>
          <cell r="F1113">
            <v>1109</v>
          </cell>
          <cell r="G1113">
            <v>0</v>
          </cell>
          <cell r="H1113">
            <v>0</v>
          </cell>
          <cell r="I1113">
            <v>0</v>
          </cell>
          <cell r="J1113">
            <v>0</v>
          </cell>
        </row>
        <row r="1114">
          <cell r="A1114">
            <v>1110</v>
          </cell>
          <cell r="B1114">
            <v>0</v>
          </cell>
          <cell r="C1114">
            <v>0</v>
          </cell>
          <cell r="D1114">
            <v>0</v>
          </cell>
          <cell r="E1114">
            <v>0</v>
          </cell>
          <cell r="F1114">
            <v>1110</v>
          </cell>
          <cell r="G1114">
            <v>0</v>
          </cell>
          <cell r="H1114">
            <v>0</v>
          </cell>
          <cell r="I1114">
            <v>0</v>
          </cell>
          <cell r="J1114">
            <v>0</v>
          </cell>
        </row>
        <row r="1115">
          <cell r="A1115">
            <v>1111</v>
          </cell>
          <cell r="B1115">
            <v>0</v>
          </cell>
          <cell r="C1115">
            <v>0</v>
          </cell>
          <cell r="D1115">
            <v>0</v>
          </cell>
          <cell r="E1115">
            <v>0</v>
          </cell>
          <cell r="F1115">
            <v>1111</v>
          </cell>
          <cell r="G1115">
            <v>0</v>
          </cell>
          <cell r="H1115">
            <v>0</v>
          </cell>
          <cell r="I1115">
            <v>0</v>
          </cell>
          <cell r="J1115">
            <v>0</v>
          </cell>
        </row>
        <row r="1116">
          <cell r="A1116">
            <v>1112</v>
          </cell>
          <cell r="B1116">
            <v>0</v>
          </cell>
          <cell r="C1116">
            <v>0</v>
          </cell>
          <cell r="D1116">
            <v>0</v>
          </cell>
          <cell r="E1116">
            <v>0</v>
          </cell>
          <cell r="F1116">
            <v>1112</v>
          </cell>
          <cell r="G1116">
            <v>0</v>
          </cell>
          <cell r="H1116">
            <v>0</v>
          </cell>
          <cell r="I1116">
            <v>0</v>
          </cell>
          <cell r="J1116">
            <v>0</v>
          </cell>
        </row>
        <row r="1117">
          <cell r="A1117">
            <v>1113</v>
          </cell>
          <cell r="B1117">
            <v>0</v>
          </cell>
          <cell r="C1117">
            <v>0</v>
          </cell>
          <cell r="D1117">
            <v>0</v>
          </cell>
          <cell r="E1117">
            <v>0</v>
          </cell>
          <cell r="F1117">
            <v>1113</v>
          </cell>
          <cell r="G1117">
            <v>0</v>
          </cell>
          <cell r="H1117">
            <v>0</v>
          </cell>
          <cell r="I1117">
            <v>0</v>
          </cell>
          <cell r="J1117">
            <v>0</v>
          </cell>
        </row>
        <row r="1118">
          <cell r="A1118">
            <v>1114</v>
          </cell>
          <cell r="B1118">
            <v>0</v>
          </cell>
          <cell r="C1118">
            <v>0</v>
          </cell>
          <cell r="D1118">
            <v>0</v>
          </cell>
          <cell r="E1118">
            <v>0</v>
          </cell>
          <cell r="F1118">
            <v>1114</v>
          </cell>
          <cell r="G1118">
            <v>0</v>
          </cell>
          <cell r="H1118">
            <v>0</v>
          </cell>
          <cell r="I1118">
            <v>0</v>
          </cell>
          <cell r="J1118">
            <v>0</v>
          </cell>
        </row>
        <row r="1119">
          <cell r="A1119">
            <v>1115</v>
          </cell>
          <cell r="B1119">
            <v>0</v>
          </cell>
          <cell r="C1119">
            <v>0</v>
          </cell>
          <cell r="D1119">
            <v>0</v>
          </cell>
          <cell r="E1119">
            <v>0</v>
          </cell>
          <cell r="F1119">
            <v>1115</v>
          </cell>
          <cell r="G1119">
            <v>0</v>
          </cell>
          <cell r="H1119">
            <v>0</v>
          </cell>
          <cell r="I1119">
            <v>0</v>
          </cell>
          <cell r="J1119">
            <v>0</v>
          </cell>
        </row>
        <row r="1120">
          <cell r="A1120">
            <v>1116</v>
          </cell>
          <cell r="B1120">
            <v>0</v>
          </cell>
          <cell r="C1120">
            <v>0</v>
          </cell>
          <cell r="D1120">
            <v>0</v>
          </cell>
          <cell r="E1120">
            <v>0</v>
          </cell>
          <cell r="F1120">
            <v>1116</v>
          </cell>
          <cell r="G1120">
            <v>0</v>
          </cell>
          <cell r="H1120">
            <v>0</v>
          </cell>
          <cell r="I1120">
            <v>0</v>
          </cell>
          <cell r="J1120">
            <v>0</v>
          </cell>
        </row>
        <row r="1121">
          <cell r="A1121">
            <v>1117</v>
          </cell>
          <cell r="B1121">
            <v>0</v>
          </cell>
          <cell r="C1121">
            <v>0</v>
          </cell>
          <cell r="D1121">
            <v>0</v>
          </cell>
          <cell r="E1121">
            <v>0</v>
          </cell>
          <cell r="F1121">
            <v>1117</v>
          </cell>
          <cell r="G1121">
            <v>0</v>
          </cell>
          <cell r="H1121">
            <v>0</v>
          </cell>
          <cell r="I1121">
            <v>0</v>
          </cell>
          <cell r="J1121">
            <v>0</v>
          </cell>
        </row>
        <row r="1122">
          <cell r="A1122">
            <v>1118</v>
          </cell>
          <cell r="B1122">
            <v>0</v>
          </cell>
          <cell r="C1122">
            <v>0</v>
          </cell>
          <cell r="D1122">
            <v>0</v>
          </cell>
          <cell r="E1122">
            <v>0</v>
          </cell>
          <cell r="F1122">
            <v>1118</v>
          </cell>
          <cell r="G1122">
            <v>0</v>
          </cell>
          <cell r="H1122">
            <v>0</v>
          </cell>
          <cell r="I1122">
            <v>0</v>
          </cell>
          <cell r="J1122">
            <v>0</v>
          </cell>
        </row>
        <row r="1123">
          <cell r="A1123">
            <v>1119</v>
          </cell>
          <cell r="B1123">
            <v>0</v>
          </cell>
          <cell r="C1123">
            <v>0</v>
          </cell>
          <cell r="D1123">
            <v>0</v>
          </cell>
          <cell r="E1123">
            <v>0</v>
          </cell>
          <cell r="F1123">
            <v>1119</v>
          </cell>
          <cell r="G1123">
            <v>0</v>
          </cell>
          <cell r="H1123">
            <v>0</v>
          </cell>
          <cell r="I1123">
            <v>0</v>
          </cell>
          <cell r="J1123">
            <v>0</v>
          </cell>
        </row>
        <row r="1124">
          <cell r="A1124">
            <v>1120</v>
          </cell>
          <cell r="B1124">
            <v>0</v>
          </cell>
          <cell r="C1124">
            <v>0</v>
          </cell>
          <cell r="D1124">
            <v>0</v>
          </cell>
          <cell r="E1124">
            <v>0</v>
          </cell>
          <cell r="F1124">
            <v>1120</v>
          </cell>
          <cell r="G1124">
            <v>0</v>
          </cell>
          <cell r="H1124">
            <v>0</v>
          </cell>
          <cell r="I1124">
            <v>0</v>
          </cell>
          <cell r="J1124">
            <v>0</v>
          </cell>
        </row>
        <row r="1125">
          <cell r="A1125">
            <v>1121</v>
          </cell>
          <cell r="B1125">
            <v>0</v>
          </cell>
          <cell r="C1125">
            <v>0</v>
          </cell>
          <cell r="D1125">
            <v>0</v>
          </cell>
          <cell r="E1125">
            <v>0</v>
          </cell>
          <cell r="F1125">
            <v>1121</v>
          </cell>
          <cell r="G1125">
            <v>0</v>
          </cell>
          <cell r="H1125">
            <v>0</v>
          </cell>
          <cell r="I1125">
            <v>0</v>
          </cell>
          <cell r="J1125">
            <v>0</v>
          </cell>
        </row>
        <row r="1126">
          <cell r="A1126">
            <v>1122</v>
          </cell>
          <cell r="B1126">
            <v>0</v>
          </cell>
          <cell r="C1126">
            <v>0</v>
          </cell>
          <cell r="D1126">
            <v>0</v>
          </cell>
          <cell r="E1126">
            <v>0</v>
          </cell>
          <cell r="F1126">
            <v>1122</v>
          </cell>
          <cell r="G1126">
            <v>0</v>
          </cell>
          <cell r="H1126">
            <v>0</v>
          </cell>
          <cell r="I1126">
            <v>0</v>
          </cell>
          <cell r="J1126">
            <v>0</v>
          </cell>
        </row>
        <row r="1127">
          <cell r="A1127">
            <v>1123</v>
          </cell>
          <cell r="B1127">
            <v>0</v>
          </cell>
          <cell r="C1127">
            <v>0</v>
          </cell>
          <cell r="D1127">
            <v>0</v>
          </cell>
          <cell r="E1127">
            <v>0</v>
          </cell>
          <cell r="F1127">
            <v>1123</v>
          </cell>
          <cell r="G1127">
            <v>0</v>
          </cell>
          <cell r="H1127">
            <v>0</v>
          </cell>
          <cell r="I1127">
            <v>0</v>
          </cell>
          <cell r="J1127">
            <v>0</v>
          </cell>
        </row>
        <row r="1128">
          <cell r="A1128">
            <v>1124</v>
          </cell>
          <cell r="B1128">
            <v>0</v>
          </cell>
          <cell r="C1128">
            <v>0</v>
          </cell>
          <cell r="D1128">
            <v>0</v>
          </cell>
          <cell r="E1128">
            <v>0</v>
          </cell>
          <cell r="F1128">
            <v>1124</v>
          </cell>
          <cell r="G1128">
            <v>0</v>
          </cell>
          <cell r="H1128">
            <v>0</v>
          </cell>
          <cell r="I1128">
            <v>0</v>
          </cell>
          <cell r="J1128">
            <v>0</v>
          </cell>
        </row>
        <row r="1129">
          <cell r="A1129">
            <v>1125</v>
          </cell>
          <cell r="B1129">
            <v>0</v>
          </cell>
          <cell r="C1129">
            <v>0</v>
          </cell>
          <cell r="D1129">
            <v>0</v>
          </cell>
          <cell r="E1129">
            <v>0</v>
          </cell>
          <cell r="F1129">
            <v>1125</v>
          </cell>
          <cell r="G1129">
            <v>0</v>
          </cell>
          <cell r="H1129">
            <v>0</v>
          </cell>
          <cell r="I1129">
            <v>0</v>
          </cell>
          <cell r="J1129">
            <v>0</v>
          </cell>
        </row>
        <row r="1130">
          <cell r="A1130">
            <v>1126</v>
          </cell>
          <cell r="B1130">
            <v>0</v>
          </cell>
          <cell r="C1130">
            <v>0</v>
          </cell>
          <cell r="D1130">
            <v>0</v>
          </cell>
          <cell r="E1130">
            <v>0</v>
          </cell>
          <cell r="F1130">
            <v>1126</v>
          </cell>
          <cell r="G1130">
            <v>0</v>
          </cell>
          <cell r="H1130">
            <v>0</v>
          </cell>
          <cell r="I1130">
            <v>0</v>
          </cell>
          <cell r="J1130">
            <v>0</v>
          </cell>
        </row>
        <row r="1131">
          <cell r="A1131">
            <v>1127</v>
          </cell>
          <cell r="B1131">
            <v>0</v>
          </cell>
          <cell r="C1131">
            <v>0</v>
          </cell>
          <cell r="D1131">
            <v>0</v>
          </cell>
          <cell r="E1131">
            <v>0</v>
          </cell>
          <cell r="F1131">
            <v>1127</v>
          </cell>
          <cell r="G1131">
            <v>0</v>
          </cell>
          <cell r="H1131">
            <v>0</v>
          </cell>
          <cell r="I1131">
            <v>0</v>
          </cell>
          <cell r="J1131">
            <v>0</v>
          </cell>
        </row>
        <row r="1132">
          <cell r="A1132">
            <v>1128</v>
          </cell>
          <cell r="B1132">
            <v>0</v>
          </cell>
          <cell r="C1132">
            <v>0</v>
          </cell>
          <cell r="D1132">
            <v>0</v>
          </cell>
          <cell r="E1132">
            <v>0</v>
          </cell>
          <cell r="F1132">
            <v>1128</v>
          </cell>
          <cell r="G1132">
            <v>0</v>
          </cell>
          <cell r="H1132">
            <v>0</v>
          </cell>
          <cell r="I1132">
            <v>0</v>
          </cell>
          <cell r="J1132">
            <v>0</v>
          </cell>
        </row>
        <row r="1133">
          <cell r="A1133">
            <v>1129</v>
          </cell>
          <cell r="B1133">
            <v>0</v>
          </cell>
          <cell r="C1133">
            <v>0</v>
          </cell>
          <cell r="D1133">
            <v>0</v>
          </cell>
          <cell r="E1133">
            <v>0</v>
          </cell>
          <cell r="F1133">
            <v>1129</v>
          </cell>
          <cell r="G1133">
            <v>0</v>
          </cell>
          <cell r="H1133">
            <v>0</v>
          </cell>
          <cell r="I1133">
            <v>0</v>
          </cell>
          <cell r="J1133">
            <v>0</v>
          </cell>
        </row>
        <row r="1134">
          <cell r="A1134">
            <v>1130</v>
          </cell>
          <cell r="B1134">
            <v>0</v>
          </cell>
          <cell r="C1134">
            <v>0</v>
          </cell>
          <cell r="D1134">
            <v>0</v>
          </cell>
          <cell r="E1134">
            <v>0</v>
          </cell>
          <cell r="F1134">
            <v>1130</v>
          </cell>
          <cell r="G1134">
            <v>0</v>
          </cell>
          <cell r="H1134">
            <v>0</v>
          </cell>
          <cell r="I1134">
            <v>0</v>
          </cell>
          <cell r="J1134">
            <v>0</v>
          </cell>
        </row>
        <row r="1135">
          <cell r="A1135">
            <v>1131</v>
          </cell>
          <cell r="B1135">
            <v>0</v>
          </cell>
          <cell r="C1135">
            <v>0</v>
          </cell>
          <cell r="D1135">
            <v>0</v>
          </cell>
          <cell r="E1135">
            <v>0</v>
          </cell>
          <cell r="F1135">
            <v>1131</v>
          </cell>
          <cell r="G1135">
            <v>0</v>
          </cell>
          <cell r="H1135">
            <v>0</v>
          </cell>
          <cell r="I1135">
            <v>0</v>
          </cell>
          <cell r="J1135">
            <v>0</v>
          </cell>
        </row>
        <row r="1136">
          <cell r="A1136">
            <v>1132</v>
          </cell>
          <cell r="B1136">
            <v>0</v>
          </cell>
          <cell r="C1136">
            <v>0</v>
          </cell>
          <cell r="D1136">
            <v>0</v>
          </cell>
          <cell r="E1136">
            <v>0</v>
          </cell>
          <cell r="F1136">
            <v>1132</v>
          </cell>
          <cell r="G1136">
            <v>0</v>
          </cell>
          <cell r="H1136">
            <v>0</v>
          </cell>
          <cell r="I1136">
            <v>0</v>
          </cell>
          <cell r="J1136">
            <v>0</v>
          </cell>
        </row>
        <row r="1137">
          <cell r="A1137">
            <v>1133</v>
          </cell>
          <cell r="B1137">
            <v>0</v>
          </cell>
          <cell r="C1137">
            <v>0</v>
          </cell>
          <cell r="D1137">
            <v>0</v>
          </cell>
          <cell r="E1137">
            <v>0</v>
          </cell>
          <cell r="F1137">
            <v>1133</v>
          </cell>
          <cell r="G1137">
            <v>0</v>
          </cell>
          <cell r="H1137">
            <v>0</v>
          </cell>
          <cell r="I1137">
            <v>0</v>
          </cell>
          <cell r="J1137">
            <v>0</v>
          </cell>
        </row>
        <row r="1138">
          <cell r="A1138">
            <v>1134</v>
          </cell>
          <cell r="B1138">
            <v>0</v>
          </cell>
          <cell r="C1138">
            <v>0</v>
          </cell>
          <cell r="D1138">
            <v>0</v>
          </cell>
          <cell r="E1138">
            <v>0</v>
          </cell>
          <cell r="F1138">
            <v>1134</v>
          </cell>
          <cell r="G1138">
            <v>0</v>
          </cell>
          <cell r="H1138">
            <v>0</v>
          </cell>
          <cell r="I1138">
            <v>0</v>
          </cell>
          <cell r="J1138">
            <v>0</v>
          </cell>
        </row>
        <row r="1139">
          <cell r="A1139">
            <v>1135</v>
          </cell>
          <cell r="B1139">
            <v>0</v>
          </cell>
          <cell r="C1139">
            <v>0</v>
          </cell>
          <cell r="D1139">
            <v>0</v>
          </cell>
          <cell r="E1139">
            <v>0</v>
          </cell>
          <cell r="F1139">
            <v>1135</v>
          </cell>
          <cell r="G1139">
            <v>0</v>
          </cell>
          <cell r="H1139">
            <v>0</v>
          </cell>
          <cell r="I1139">
            <v>0</v>
          </cell>
          <cell r="J1139">
            <v>0</v>
          </cell>
        </row>
        <row r="1140">
          <cell r="A1140">
            <v>1136</v>
          </cell>
          <cell r="B1140">
            <v>0</v>
          </cell>
          <cell r="C1140">
            <v>0</v>
          </cell>
          <cell r="D1140">
            <v>0</v>
          </cell>
          <cell r="E1140">
            <v>0</v>
          </cell>
          <cell r="F1140">
            <v>1136</v>
          </cell>
          <cell r="G1140">
            <v>0</v>
          </cell>
          <cell r="H1140">
            <v>0</v>
          </cell>
          <cell r="I1140">
            <v>0</v>
          </cell>
          <cell r="J1140">
            <v>0</v>
          </cell>
        </row>
        <row r="1141">
          <cell r="A1141">
            <v>1137</v>
          </cell>
          <cell r="B1141">
            <v>0</v>
          </cell>
          <cell r="C1141">
            <v>0</v>
          </cell>
          <cell r="D1141">
            <v>0</v>
          </cell>
          <cell r="E1141">
            <v>0</v>
          </cell>
          <cell r="F1141">
            <v>1137</v>
          </cell>
          <cell r="G1141">
            <v>0</v>
          </cell>
          <cell r="H1141">
            <v>0</v>
          </cell>
          <cell r="I1141">
            <v>0</v>
          </cell>
          <cell r="J1141">
            <v>0</v>
          </cell>
        </row>
        <row r="1142">
          <cell r="A1142">
            <v>1138</v>
          </cell>
          <cell r="B1142">
            <v>0</v>
          </cell>
          <cell r="C1142">
            <v>0</v>
          </cell>
          <cell r="D1142">
            <v>0</v>
          </cell>
          <cell r="E1142">
            <v>0</v>
          </cell>
          <cell r="F1142">
            <v>1138</v>
          </cell>
          <cell r="G1142">
            <v>0</v>
          </cell>
          <cell r="H1142">
            <v>0</v>
          </cell>
          <cell r="I1142">
            <v>0</v>
          </cell>
          <cell r="J1142">
            <v>0</v>
          </cell>
        </row>
        <row r="1143">
          <cell r="A1143">
            <v>1139</v>
          </cell>
          <cell r="B1143">
            <v>0</v>
          </cell>
          <cell r="C1143">
            <v>0</v>
          </cell>
          <cell r="D1143">
            <v>0</v>
          </cell>
          <cell r="E1143">
            <v>0</v>
          </cell>
          <cell r="F1143">
            <v>1139</v>
          </cell>
          <cell r="G1143">
            <v>0</v>
          </cell>
          <cell r="H1143">
            <v>0</v>
          </cell>
          <cell r="I1143">
            <v>0</v>
          </cell>
          <cell r="J1143">
            <v>0</v>
          </cell>
        </row>
        <row r="1144">
          <cell r="A1144">
            <v>1140</v>
          </cell>
          <cell r="B1144">
            <v>0</v>
          </cell>
          <cell r="C1144">
            <v>0</v>
          </cell>
          <cell r="D1144">
            <v>0</v>
          </cell>
          <cell r="E1144">
            <v>0</v>
          </cell>
          <cell r="F1144">
            <v>1140</v>
          </cell>
          <cell r="G1144">
            <v>0</v>
          </cell>
          <cell r="H1144">
            <v>0</v>
          </cell>
          <cell r="I1144">
            <v>0</v>
          </cell>
          <cell r="J1144">
            <v>0</v>
          </cell>
        </row>
        <row r="1145">
          <cell r="A1145">
            <v>1141</v>
          </cell>
          <cell r="B1145">
            <v>0</v>
          </cell>
          <cell r="C1145">
            <v>0</v>
          </cell>
          <cell r="D1145">
            <v>0</v>
          </cell>
          <cell r="E1145">
            <v>0</v>
          </cell>
          <cell r="F1145">
            <v>1141</v>
          </cell>
          <cell r="G1145">
            <v>0</v>
          </cell>
          <cell r="H1145">
            <v>0</v>
          </cell>
          <cell r="I1145">
            <v>0</v>
          </cell>
          <cell r="J1145">
            <v>0</v>
          </cell>
        </row>
        <row r="1146">
          <cell r="A1146">
            <v>1142</v>
          </cell>
          <cell r="B1146">
            <v>0</v>
          </cell>
          <cell r="C1146">
            <v>0</v>
          </cell>
          <cell r="D1146">
            <v>0</v>
          </cell>
          <cell r="E1146">
            <v>0</v>
          </cell>
          <cell r="F1146">
            <v>1142</v>
          </cell>
          <cell r="G1146">
            <v>0</v>
          </cell>
          <cell r="H1146">
            <v>0</v>
          </cell>
          <cell r="I1146">
            <v>0</v>
          </cell>
          <cell r="J1146">
            <v>0</v>
          </cell>
        </row>
        <row r="1147">
          <cell r="A1147">
            <v>1143</v>
          </cell>
          <cell r="B1147">
            <v>0</v>
          </cell>
          <cell r="C1147">
            <v>0</v>
          </cell>
          <cell r="D1147">
            <v>0</v>
          </cell>
          <cell r="E1147">
            <v>0</v>
          </cell>
          <cell r="F1147">
            <v>1143</v>
          </cell>
          <cell r="G1147">
            <v>0</v>
          </cell>
          <cell r="H1147">
            <v>0</v>
          </cell>
          <cell r="I1147">
            <v>0</v>
          </cell>
          <cell r="J1147">
            <v>0</v>
          </cell>
        </row>
        <row r="1148">
          <cell r="A1148">
            <v>1144</v>
          </cell>
          <cell r="B1148">
            <v>0</v>
          </cell>
          <cell r="C1148">
            <v>0</v>
          </cell>
          <cell r="D1148">
            <v>0</v>
          </cell>
          <cell r="E1148">
            <v>0</v>
          </cell>
          <cell r="F1148">
            <v>1144</v>
          </cell>
          <cell r="G1148">
            <v>0</v>
          </cell>
          <cell r="H1148">
            <v>0</v>
          </cell>
          <cell r="I1148">
            <v>0</v>
          </cell>
          <cell r="J1148">
            <v>0</v>
          </cell>
        </row>
        <row r="1149">
          <cell r="A1149">
            <v>1145</v>
          </cell>
          <cell r="B1149">
            <v>0</v>
          </cell>
          <cell r="C1149">
            <v>0</v>
          </cell>
          <cell r="D1149">
            <v>0</v>
          </cell>
          <cell r="E1149">
            <v>0</v>
          </cell>
          <cell r="F1149">
            <v>1145</v>
          </cell>
          <cell r="G1149">
            <v>0</v>
          </cell>
          <cell r="H1149">
            <v>0</v>
          </cell>
          <cell r="I1149">
            <v>0</v>
          </cell>
          <cell r="J1149">
            <v>0</v>
          </cell>
        </row>
        <row r="1150">
          <cell r="A1150">
            <v>1146</v>
          </cell>
          <cell r="B1150">
            <v>0</v>
          </cell>
          <cell r="C1150">
            <v>0</v>
          </cell>
          <cell r="D1150">
            <v>0</v>
          </cell>
          <cell r="E1150">
            <v>0</v>
          </cell>
          <cell r="F1150">
            <v>1146</v>
          </cell>
          <cell r="G1150">
            <v>0</v>
          </cell>
          <cell r="H1150">
            <v>0</v>
          </cell>
          <cell r="I1150">
            <v>0</v>
          </cell>
          <cell r="J1150">
            <v>0</v>
          </cell>
        </row>
        <row r="1151">
          <cell r="A1151">
            <v>1147</v>
          </cell>
          <cell r="B1151">
            <v>0</v>
          </cell>
          <cell r="C1151">
            <v>0</v>
          </cell>
          <cell r="D1151">
            <v>0</v>
          </cell>
          <cell r="E1151">
            <v>0</v>
          </cell>
          <cell r="F1151">
            <v>1147</v>
          </cell>
          <cell r="G1151">
            <v>0</v>
          </cell>
          <cell r="H1151">
            <v>0</v>
          </cell>
          <cell r="I1151">
            <v>0</v>
          </cell>
          <cell r="J1151">
            <v>0</v>
          </cell>
        </row>
        <row r="1152">
          <cell r="A1152">
            <v>1148</v>
          </cell>
          <cell r="B1152">
            <v>0</v>
          </cell>
          <cell r="C1152">
            <v>0</v>
          </cell>
          <cell r="D1152">
            <v>0</v>
          </cell>
          <cell r="E1152">
            <v>0</v>
          </cell>
          <cell r="F1152">
            <v>1148</v>
          </cell>
          <cell r="G1152">
            <v>0</v>
          </cell>
          <cell r="H1152">
            <v>0</v>
          </cell>
          <cell r="I1152">
            <v>0</v>
          </cell>
          <cell r="J1152">
            <v>0</v>
          </cell>
        </row>
        <row r="1153">
          <cell r="A1153">
            <v>1149</v>
          </cell>
          <cell r="B1153">
            <v>0</v>
          </cell>
          <cell r="C1153">
            <v>0</v>
          </cell>
          <cell r="D1153">
            <v>0</v>
          </cell>
          <cell r="E1153">
            <v>0</v>
          </cell>
          <cell r="F1153">
            <v>1149</v>
          </cell>
          <cell r="G1153">
            <v>0</v>
          </cell>
          <cell r="H1153">
            <v>0</v>
          </cell>
          <cell r="I1153">
            <v>0</v>
          </cell>
          <cell r="J1153">
            <v>0</v>
          </cell>
        </row>
        <row r="1154">
          <cell r="A1154">
            <v>1150</v>
          </cell>
          <cell r="B1154">
            <v>0</v>
          </cell>
          <cell r="C1154">
            <v>0</v>
          </cell>
          <cell r="D1154">
            <v>0</v>
          </cell>
          <cell r="E1154">
            <v>0</v>
          </cell>
          <cell r="F1154">
            <v>1150</v>
          </cell>
          <cell r="G1154">
            <v>0</v>
          </cell>
          <cell r="H1154">
            <v>0</v>
          </cell>
          <cell r="I1154">
            <v>0</v>
          </cell>
          <cell r="J1154">
            <v>0</v>
          </cell>
        </row>
        <row r="1155">
          <cell r="A1155">
            <v>1151</v>
          </cell>
          <cell r="B1155">
            <v>0</v>
          </cell>
          <cell r="C1155">
            <v>0</v>
          </cell>
          <cell r="D1155">
            <v>0</v>
          </cell>
          <cell r="E1155">
            <v>0</v>
          </cell>
          <cell r="F1155">
            <v>1151</v>
          </cell>
          <cell r="G1155">
            <v>0</v>
          </cell>
          <cell r="H1155">
            <v>0</v>
          </cell>
          <cell r="I1155">
            <v>0</v>
          </cell>
          <cell r="J1155">
            <v>0</v>
          </cell>
        </row>
        <row r="1156">
          <cell r="A1156">
            <v>1152</v>
          </cell>
          <cell r="B1156">
            <v>0</v>
          </cell>
          <cell r="C1156">
            <v>0</v>
          </cell>
          <cell r="D1156">
            <v>0</v>
          </cell>
          <cell r="E1156">
            <v>0</v>
          </cell>
          <cell r="F1156">
            <v>1152</v>
          </cell>
          <cell r="G1156">
            <v>0</v>
          </cell>
          <cell r="H1156">
            <v>0</v>
          </cell>
          <cell r="I1156">
            <v>0</v>
          </cell>
          <cell r="J1156">
            <v>0</v>
          </cell>
        </row>
        <row r="1157">
          <cell r="A1157">
            <v>1153</v>
          </cell>
          <cell r="B1157">
            <v>0</v>
          </cell>
          <cell r="C1157">
            <v>0</v>
          </cell>
          <cell r="D1157">
            <v>0</v>
          </cell>
          <cell r="E1157">
            <v>0</v>
          </cell>
          <cell r="F1157">
            <v>1153</v>
          </cell>
          <cell r="G1157">
            <v>0</v>
          </cell>
          <cell r="H1157">
            <v>0</v>
          </cell>
          <cell r="I1157">
            <v>0</v>
          </cell>
          <cell r="J1157">
            <v>0</v>
          </cell>
        </row>
        <row r="1158">
          <cell r="A1158">
            <v>1154</v>
          </cell>
          <cell r="B1158">
            <v>0</v>
          </cell>
          <cell r="C1158">
            <v>0</v>
          </cell>
          <cell r="D1158">
            <v>0</v>
          </cell>
          <cell r="E1158">
            <v>0</v>
          </cell>
          <cell r="F1158">
            <v>1154</v>
          </cell>
          <cell r="G1158">
            <v>0</v>
          </cell>
          <cell r="H1158">
            <v>0</v>
          </cell>
          <cell r="I1158">
            <v>0</v>
          </cell>
          <cell r="J1158">
            <v>0</v>
          </cell>
        </row>
        <row r="1159">
          <cell r="A1159">
            <v>1155</v>
          </cell>
          <cell r="B1159">
            <v>0</v>
          </cell>
          <cell r="C1159">
            <v>0</v>
          </cell>
          <cell r="D1159">
            <v>0</v>
          </cell>
          <cell r="E1159">
            <v>0</v>
          </cell>
          <cell r="F1159">
            <v>1155</v>
          </cell>
          <cell r="G1159">
            <v>0</v>
          </cell>
          <cell r="H1159">
            <v>0</v>
          </cell>
          <cell r="I1159">
            <v>0</v>
          </cell>
          <cell r="J1159">
            <v>0</v>
          </cell>
        </row>
        <row r="1160">
          <cell r="A1160">
            <v>1156</v>
          </cell>
          <cell r="B1160">
            <v>0</v>
          </cell>
          <cell r="C1160">
            <v>0</v>
          </cell>
          <cell r="D1160">
            <v>0</v>
          </cell>
          <cell r="E1160">
            <v>0</v>
          </cell>
          <cell r="F1160">
            <v>1156</v>
          </cell>
          <cell r="G1160">
            <v>0</v>
          </cell>
          <cell r="H1160">
            <v>0</v>
          </cell>
          <cell r="I1160">
            <v>0</v>
          </cell>
          <cell r="J1160">
            <v>0</v>
          </cell>
        </row>
        <row r="1161">
          <cell r="A1161">
            <v>1157</v>
          </cell>
          <cell r="B1161">
            <v>0</v>
          </cell>
          <cell r="C1161">
            <v>0</v>
          </cell>
          <cell r="D1161">
            <v>0</v>
          </cell>
          <cell r="E1161">
            <v>0</v>
          </cell>
          <cell r="F1161">
            <v>1157</v>
          </cell>
          <cell r="G1161">
            <v>0</v>
          </cell>
          <cell r="H1161">
            <v>0</v>
          </cell>
          <cell r="I1161">
            <v>0</v>
          </cell>
          <cell r="J1161">
            <v>0</v>
          </cell>
        </row>
        <row r="1162">
          <cell r="A1162">
            <v>1158</v>
          </cell>
          <cell r="B1162">
            <v>0</v>
          </cell>
          <cell r="C1162">
            <v>0</v>
          </cell>
          <cell r="D1162">
            <v>0</v>
          </cell>
          <cell r="E1162">
            <v>0</v>
          </cell>
          <cell r="F1162">
            <v>1158</v>
          </cell>
          <cell r="G1162">
            <v>0</v>
          </cell>
          <cell r="H1162">
            <v>0</v>
          </cell>
          <cell r="I1162">
            <v>0</v>
          </cell>
          <cell r="J1162">
            <v>0</v>
          </cell>
        </row>
        <row r="1163">
          <cell r="A1163">
            <v>1159</v>
          </cell>
          <cell r="B1163">
            <v>0</v>
          </cell>
          <cell r="C1163">
            <v>0</v>
          </cell>
          <cell r="D1163">
            <v>0</v>
          </cell>
          <cell r="E1163">
            <v>0</v>
          </cell>
          <cell r="F1163">
            <v>1159</v>
          </cell>
          <cell r="G1163">
            <v>0</v>
          </cell>
          <cell r="H1163">
            <v>0</v>
          </cell>
          <cell r="I1163">
            <v>0</v>
          </cell>
          <cell r="J1163">
            <v>0</v>
          </cell>
        </row>
        <row r="1164">
          <cell r="A1164">
            <v>1160</v>
          </cell>
          <cell r="B1164">
            <v>0</v>
          </cell>
          <cell r="C1164">
            <v>0</v>
          </cell>
          <cell r="D1164">
            <v>0</v>
          </cell>
          <cell r="E1164">
            <v>0</v>
          </cell>
          <cell r="F1164">
            <v>1160</v>
          </cell>
          <cell r="G1164">
            <v>0</v>
          </cell>
          <cell r="H1164">
            <v>0</v>
          </cell>
          <cell r="I1164">
            <v>0</v>
          </cell>
          <cell r="J1164">
            <v>0</v>
          </cell>
        </row>
        <row r="1165">
          <cell r="A1165">
            <v>1161</v>
          </cell>
          <cell r="B1165">
            <v>0</v>
          </cell>
          <cell r="C1165">
            <v>0</v>
          </cell>
          <cell r="D1165">
            <v>0</v>
          </cell>
          <cell r="E1165">
            <v>0</v>
          </cell>
          <cell r="F1165">
            <v>1161</v>
          </cell>
          <cell r="G1165">
            <v>0</v>
          </cell>
          <cell r="H1165">
            <v>0</v>
          </cell>
          <cell r="I1165">
            <v>0</v>
          </cell>
          <cell r="J1165">
            <v>0</v>
          </cell>
        </row>
        <row r="1166">
          <cell r="A1166">
            <v>1162</v>
          </cell>
          <cell r="B1166">
            <v>0</v>
          </cell>
          <cell r="C1166">
            <v>0</v>
          </cell>
          <cell r="D1166">
            <v>0</v>
          </cell>
          <cell r="E1166">
            <v>0</v>
          </cell>
          <cell r="F1166">
            <v>1162</v>
          </cell>
          <cell r="G1166">
            <v>0</v>
          </cell>
          <cell r="H1166">
            <v>0</v>
          </cell>
          <cell r="I1166">
            <v>0</v>
          </cell>
          <cell r="J1166">
            <v>0</v>
          </cell>
        </row>
        <row r="1167">
          <cell r="A1167">
            <v>1163</v>
          </cell>
          <cell r="B1167">
            <v>0</v>
          </cell>
          <cell r="C1167">
            <v>0</v>
          </cell>
          <cell r="D1167">
            <v>0</v>
          </cell>
          <cell r="E1167">
            <v>0</v>
          </cell>
          <cell r="F1167">
            <v>1163</v>
          </cell>
          <cell r="G1167">
            <v>0</v>
          </cell>
          <cell r="H1167">
            <v>0</v>
          </cell>
          <cell r="I1167">
            <v>0</v>
          </cell>
          <cell r="J1167">
            <v>0</v>
          </cell>
        </row>
        <row r="1168">
          <cell r="A1168">
            <v>1164</v>
          </cell>
          <cell r="B1168">
            <v>0</v>
          </cell>
          <cell r="C1168">
            <v>0</v>
          </cell>
          <cell r="D1168">
            <v>0</v>
          </cell>
          <cell r="E1168">
            <v>0</v>
          </cell>
          <cell r="F1168">
            <v>1164</v>
          </cell>
          <cell r="G1168">
            <v>0</v>
          </cell>
          <cell r="H1168">
            <v>0</v>
          </cell>
          <cell r="I1168">
            <v>0</v>
          </cell>
          <cell r="J1168">
            <v>0</v>
          </cell>
        </row>
        <row r="1169">
          <cell r="A1169">
            <v>1165</v>
          </cell>
          <cell r="B1169">
            <v>0</v>
          </cell>
          <cell r="C1169">
            <v>0</v>
          </cell>
          <cell r="D1169">
            <v>0</v>
          </cell>
          <cell r="E1169">
            <v>0</v>
          </cell>
          <cell r="F1169">
            <v>1165</v>
          </cell>
          <cell r="G1169">
            <v>0</v>
          </cell>
          <cell r="H1169">
            <v>0</v>
          </cell>
          <cell r="I1169">
            <v>0</v>
          </cell>
          <cell r="J1169">
            <v>0</v>
          </cell>
        </row>
        <row r="1170">
          <cell r="A1170">
            <v>1166</v>
          </cell>
          <cell r="B1170">
            <v>0</v>
          </cell>
          <cell r="C1170">
            <v>0</v>
          </cell>
          <cell r="D1170">
            <v>0</v>
          </cell>
          <cell r="E1170">
            <v>0</v>
          </cell>
          <cell r="F1170">
            <v>1166</v>
          </cell>
          <cell r="G1170">
            <v>0</v>
          </cell>
          <cell r="H1170">
            <v>0</v>
          </cell>
          <cell r="I1170">
            <v>0</v>
          </cell>
          <cell r="J1170">
            <v>0</v>
          </cell>
        </row>
        <row r="1171">
          <cell r="A1171">
            <v>1167</v>
          </cell>
          <cell r="B1171">
            <v>0</v>
          </cell>
          <cell r="C1171">
            <v>0</v>
          </cell>
          <cell r="D1171">
            <v>0</v>
          </cell>
          <cell r="E1171">
            <v>0</v>
          </cell>
          <cell r="F1171">
            <v>1167</v>
          </cell>
          <cell r="G1171">
            <v>0</v>
          </cell>
          <cell r="H1171">
            <v>0</v>
          </cell>
          <cell r="I1171">
            <v>0</v>
          </cell>
          <cell r="J1171">
            <v>0</v>
          </cell>
        </row>
        <row r="1172">
          <cell r="A1172">
            <v>1168</v>
          </cell>
          <cell r="B1172">
            <v>0</v>
          </cell>
          <cell r="C1172">
            <v>0</v>
          </cell>
          <cell r="D1172">
            <v>0</v>
          </cell>
          <cell r="E1172">
            <v>0</v>
          </cell>
          <cell r="F1172">
            <v>1168</v>
          </cell>
          <cell r="G1172">
            <v>0</v>
          </cell>
          <cell r="H1172">
            <v>0</v>
          </cell>
          <cell r="I1172">
            <v>0</v>
          </cell>
          <cell r="J1172">
            <v>0</v>
          </cell>
        </row>
        <row r="1173">
          <cell r="A1173">
            <v>1169</v>
          </cell>
          <cell r="B1173">
            <v>0</v>
          </cell>
          <cell r="C1173">
            <v>0</v>
          </cell>
          <cell r="D1173">
            <v>0</v>
          </cell>
          <cell r="E1173">
            <v>0</v>
          </cell>
          <cell r="F1173">
            <v>1169</v>
          </cell>
          <cell r="G1173">
            <v>0</v>
          </cell>
          <cell r="H1173">
            <v>0</v>
          </cell>
          <cell r="I1173">
            <v>0</v>
          </cell>
          <cell r="J1173">
            <v>0</v>
          </cell>
        </row>
        <row r="1174">
          <cell r="A1174">
            <v>1170</v>
          </cell>
          <cell r="B1174">
            <v>0</v>
          </cell>
          <cell r="C1174">
            <v>0</v>
          </cell>
          <cell r="D1174">
            <v>0</v>
          </cell>
          <cell r="E1174">
            <v>0</v>
          </cell>
          <cell r="F1174">
            <v>1170</v>
          </cell>
          <cell r="G1174">
            <v>0</v>
          </cell>
          <cell r="H1174">
            <v>0</v>
          </cell>
          <cell r="I1174">
            <v>0</v>
          </cell>
          <cell r="J1174">
            <v>0</v>
          </cell>
        </row>
        <row r="1175">
          <cell r="A1175">
            <v>1171</v>
          </cell>
          <cell r="B1175">
            <v>0</v>
          </cell>
          <cell r="C1175">
            <v>0</v>
          </cell>
          <cell r="D1175">
            <v>0</v>
          </cell>
          <cell r="E1175">
            <v>0</v>
          </cell>
          <cell r="F1175">
            <v>1171</v>
          </cell>
          <cell r="G1175">
            <v>0</v>
          </cell>
          <cell r="H1175">
            <v>0</v>
          </cell>
          <cell r="I1175">
            <v>0</v>
          </cell>
          <cell r="J1175">
            <v>0</v>
          </cell>
        </row>
        <row r="1176">
          <cell r="A1176">
            <v>1172</v>
          </cell>
          <cell r="B1176">
            <v>0</v>
          </cell>
          <cell r="C1176">
            <v>0</v>
          </cell>
          <cell r="D1176">
            <v>0</v>
          </cell>
          <cell r="E1176">
            <v>0</v>
          </cell>
          <cell r="F1176">
            <v>1172</v>
          </cell>
          <cell r="G1176">
            <v>0</v>
          </cell>
          <cell r="H1176">
            <v>0</v>
          </cell>
          <cell r="I1176">
            <v>0</v>
          </cell>
          <cell r="J1176">
            <v>0</v>
          </cell>
        </row>
        <row r="1177">
          <cell r="A1177">
            <v>1173</v>
          </cell>
          <cell r="B1177">
            <v>0</v>
          </cell>
          <cell r="C1177">
            <v>0</v>
          </cell>
          <cell r="D1177">
            <v>0</v>
          </cell>
          <cell r="E1177">
            <v>0</v>
          </cell>
          <cell r="F1177">
            <v>1173</v>
          </cell>
          <cell r="G1177">
            <v>0</v>
          </cell>
          <cell r="H1177">
            <v>0</v>
          </cell>
          <cell r="I1177">
            <v>0</v>
          </cell>
          <cell r="J1177">
            <v>0</v>
          </cell>
        </row>
        <row r="1178">
          <cell r="A1178">
            <v>1174</v>
          </cell>
          <cell r="B1178">
            <v>0</v>
          </cell>
          <cell r="C1178">
            <v>0</v>
          </cell>
          <cell r="D1178">
            <v>0</v>
          </cell>
          <cell r="E1178">
            <v>0</v>
          </cell>
          <cell r="F1178">
            <v>1174</v>
          </cell>
          <cell r="G1178">
            <v>0</v>
          </cell>
          <cell r="H1178">
            <v>0</v>
          </cell>
          <cell r="I1178">
            <v>0</v>
          </cell>
          <cell r="J1178">
            <v>0</v>
          </cell>
        </row>
        <row r="1179">
          <cell r="A1179">
            <v>1175</v>
          </cell>
          <cell r="B1179">
            <v>0</v>
          </cell>
          <cell r="C1179">
            <v>0</v>
          </cell>
          <cell r="D1179">
            <v>0</v>
          </cell>
          <cell r="E1179">
            <v>0</v>
          </cell>
          <cell r="F1179">
            <v>1175</v>
          </cell>
          <cell r="G1179">
            <v>0</v>
          </cell>
          <cell r="H1179">
            <v>0</v>
          </cell>
          <cell r="I1179">
            <v>0</v>
          </cell>
          <cell r="J1179">
            <v>0</v>
          </cell>
        </row>
        <row r="1180">
          <cell r="A1180">
            <v>1176</v>
          </cell>
          <cell r="B1180">
            <v>0</v>
          </cell>
          <cell r="C1180">
            <v>0</v>
          </cell>
          <cell r="D1180">
            <v>0</v>
          </cell>
          <cell r="E1180">
            <v>0</v>
          </cell>
          <cell r="F1180">
            <v>1176</v>
          </cell>
          <cell r="G1180">
            <v>0</v>
          </cell>
          <cell r="H1180">
            <v>0</v>
          </cell>
          <cell r="I1180">
            <v>0</v>
          </cell>
          <cell r="J1180">
            <v>0</v>
          </cell>
        </row>
        <row r="1181">
          <cell r="A1181">
            <v>1177</v>
          </cell>
          <cell r="B1181">
            <v>0</v>
          </cell>
          <cell r="C1181">
            <v>0</v>
          </cell>
          <cell r="D1181">
            <v>0</v>
          </cell>
          <cell r="E1181">
            <v>0</v>
          </cell>
          <cell r="F1181">
            <v>1177</v>
          </cell>
          <cell r="G1181">
            <v>0</v>
          </cell>
          <cell r="H1181">
            <v>0</v>
          </cell>
          <cell r="I1181">
            <v>0</v>
          </cell>
          <cell r="J1181">
            <v>0</v>
          </cell>
        </row>
        <row r="1182">
          <cell r="A1182">
            <v>1178</v>
          </cell>
          <cell r="B1182">
            <v>0</v>
          </cell>
          <cell r="C1182">
            <v>0</v>
          </cell>
          <cell r="D1182">
            <v>0</v>
          </cell>
          <cell r="E1182">
            <v>0</v>
          </cell>
          <cell r="F1182">
            <v>1178</v>
          </cell>
          <cell r="G1182">
            <v>0</v>
          </cell>
          <cell r="H1182">
            <v>0</v>
          </cell>
          <cell r="I1182">
            <v>0</v>
          </cell>
          <cell r="J1182">
            <v>0</v>
          </cell>
        </row>
        <row r="1183">
          <cell r="A1183">
            <v>1179</v>
          </cell>
          <cell r="B1183">
            <v>0</v>
          </cell>
          <cell r="C1183">
            <v>0</v>
          </cell>
          <cell r="D1183">
            <v>0</v>
          </cell>
          <cell r="E1183">
            <v>0</v>
          </cell>
          <cell r="F1183">
            <v>1179</v>
          </cell>
          <cell r="G1183">
            <v>0</v>
          </cell>
          <cell r="H1183">
            <v>0</v>
          </cell>
          <cell r="I1183">
            <v>0</v>
          </cell>
          <cell r="J1183">
            <v>0</v>
          </cell>
        </row>
        <row r="1184">
          <cell r="A1184">
            <v>1180</v>
          </cell>
          <cell r="B1184">
            <v>0</v>
          </cell>
          <cell r="C1184">
            <v>0</v>
          </cell>
          <cell r="D1184">
            <v>0</v>
          </cell>
          <cell r="E1184">
            <v>0</v>
          </cell>
          <cell r="F1184">
            <v>1180</v>
          </cell>
          <cell r="G1184">
            <v>0</v>
          </cell>
          <cell r="H1184">
            <v>0</v>
          </cell>
          <cell r="I1184">
            <v>0</v>
          </cell>
          <cell r="J1184">
            <v>0</v>
          </cell>
        </row>
        <row r="1185">
          <cell r="A1185">
            <v>1181</v>
          </cell>
          <cell r="B1185">
            <v>0</v>
          </cell>
          <cell r="C1185">
            <v>0</v>
          </cell>
          <cell r="D1185">
            <v>0</v>
          </cell>
          <cell r="E1185">
            <v>0</v>
          </cell>
          <cell r="F1185">
            <v>1181</v>
          </cell>
          <cell r="G1185">
            <v>0</v>
          </cell>
          <cell r="H1185">
            <v>0</v>
          </cell>
          <cell r="I1185">
            <v>0</v>
          </cell>
          <cell r="J1185">
            <v>0</v>
          </cell>
        </row>
        <row r="1186">
          <cell r="A1186">
            <v>1182</v>
          </cell>
          <cell r="B1186">
            <v>0</v>
          </cell>
          <cell r="C1186">
            <v>0</v>
          </cell>
          <cell r="D1186">
            <v>0</v>
          </cell>
          <cell r="E1186">
            <v>0</v>
          </cell>
          <cell r="F1186">
            <v>1182</v>
          </cell>
          <cell r="G1186">
            <v>0</v>
          </cell>
          <cell r="H1186">
            <v>0</v>
          </cell>
          <cell r="I1186">
            <v>0</v>
          </cell>
          <cell r="J1186">
            <v>0</v>
          </cell>
        </row>
        <row r="1187">
          <cell r="A1187">
            <v>1183</v>
          </cell>
          <cell r="B1187">
            <v>0</v>
          </cell>
          <cell r="C1187">
            <v>0</v>
          </cell>
          <cell r="D1187">
            <v>0</v>
          </cell>
          <cell r="E1187">
            <v>0</v>
          </cell>
          <cell r="F1187">
            <v>1183</v>
          </cell>
          <cell r="G1187">
            <v>0</v>
          </cell>
          <cell r="H1187">
            <v>0</v>
          </cell>
          <cell r="I1187">
            <v>0</v>
          </cell>
          <cell r="J1187">
            <v>0</v>
          </cell>
        </row>
        <row r="1188">
          <cell r="A1188">
            <v>1184</v>
          </cell>
          <cell r="B1188">
            <v>0</v>
          </cell>
          <cell r="C1188">
            <v>0</v>
          </cell>
          <cell r="D1188">
            <v>0</v>
          </cell>
          <cell r="E1188">
            <v>0</v>
          </cell>
          <cell r="F1188">
            <v>1184</v>
          </cell>
          <cell r="G1188">
            <v>0</v>
          </cell>
          <cell r="H1188">
            <v>0</v>
          </cell>
          <cell r="I1188">
            <v>0</v>
          </cell>
          <cell r="J1188">
            <v>0</v>
          </cell>
        </row>
        <row r="1189">
          <cell r="A1189">
            <v>1185</v>
          </cell>
          <cell r="B1189">
            <v>0</v>
          </cell>
          <cell r="C1189">
            <v>0</v>
          </cell>
          <cell r="D1189">
            <v>0</v>
          </cell>
          <cell r="E1189">
            <v>0</v>
          </cell>
          <cell r="F1189">
            <v>1185</v>
          </cell>
          <cell r="G1189">
            <v>0</v>
          </cell>
          <cell r="H1189">
            <v>0</v>
          </cell>
          <cell r="I1189">
            <v>0</v>
          </cell>
          <cell r="J1189">
            <v>0</v>
          </cell>
        </row>
        <row r="1190">
          <cell r="A1190">
            <v>1186</v>
          </cell>
          <cell r="B1190">
            <v>0</v>
          </cell>
          <cell r="C1190">
            <v>0</v>
          </cell>
          <cell r="D1190">
            <v>0</v>
          </cell>
          <cell r="E1190">
            <v>0</v>
          </cell>
          <cell r="F1190">
            <v>1186</v>
          </cell>
          <cell r="G1190">
            <v>0</v>
          </cell>
          <cell r="H1190">
            <v>0</v>
          </cell>
          <cell r="I1190">
            <v>0</v>
          </cell>
          <cell r="J1190">
            <v>0</v>
          </cell>
        </row>
        <row r="1191">
          <cell r="A1191">
            <v>1187</v>
          </cell>
          <cell r="B1191">
            <v>0</v>
          </cell>
          <cell r="C1191">
            <v>0</v>
          </cell>
          <cell r="D1191">
            <v>0</v>
          </cell>
          <cell r="E1191">
            <v>0</v>
          </cell>
          <cell r="F1191">
            <v>1187</v>
          </cell>
          <cell r="G1191">
            <v>0</v>
          </cell>
          <cell r="H1191">
            <v>0</v>
          </cell>
          <cell r="I1191">
            <v>0</v>
          </cell>
          <cell r="J1191">
            <v>0</v>
          </cell>
        </row>
        <row r="1192">
          <cell r="A1192">
            <v>1188</v>
          </cell>
          <cell r="B1192">
            <v>0</v>
          </cell>
          <cell r="C1192">
            <v>0</v>
          </cell>
          <cell r="D1192">
            <v>0</v>
          </cell>
          <cell r="E1192">
            <v>0</v>
          </cell>
          <cell r="F1192">
            <v>1188</v>
          </cell>
          <cell r="G1192">
            <v>0</v>
          </cell>
          <cell r="H1192">
            <v>0</v>
          </cell>
          <cell r="I1192">
            <v>0</v>
          </cell>
          <cell r="J1192">
            <v>0</v>
          </cell>
        </row>
        <row r="1193">
          <cell r="A1193">
            <v>1189</v>
          </cell>
          <cell r="B1193">
            <v>0</v>
          </cell>
          <cell r="C1193">
            <v>0</v>
          </cell>
          <cell r="D1193">
            <v>0</v>
          </cell>
          <cell r="E1193">
            <v>0</v>
          </cell>
          <cell r="F1193">
            <v>1189</v>
          </cell>
          <cell r="G1193">
            <v>0</v>
          </cell>
          <cell r="H1193">
            <v>0</v>
          </cell>
          <cell r="I1193">
            <v>0</v>
          </cell>
          <cell r="J1193">
            <v>0</v>
          </cell>
        </row>
        <row r="1194">
          <cell r="A1194">
            <v>1190</v>
          </cell>
          <cell r="B1194">
            <v>0</v>
          </cell>
          <cell r="C1194">
            <v>0</v>
          </cell>
          <cell r="D1194">
            <v>0</v>
          </cell>
          <cell r="E1194">
            <v>0</v>
          </cell>
          <cell r="F1194">
            <v>1190</v>
          </cell>
          <cell r="G1194">
            <v>0</v>
          </cell>
          <cell r="H1194">
            <v>0</v>
          </cell>
          <cell r="I1194">
            <v>0</v>
          </cell>
          <cell r="J1194">
            <v>0</v>
          </cell>
        </row>
        <row r="1195">
          <cell r="A1195">
            <v>1191</v>
          </cell>
          <cell r="B1195">
            <v>0</v>
          </cell>
          <cell r="C1195">
            <v>0</v>
          </cell>
          <cell r="D1195">
            <v>0</v>
          </cell>
          <cell r="E1195">
            <v>0</v>
          </cell>
          <cell r="F1195">
            <v>1191</v>
          </cell>
          <cell r="G1195">
            <v>0</v>
          </cell>
          <cell r="H1195">
            <v>0</v>
          </cell>
          <cell r="I1195">
            <v>0</v>
          </cell>
          <cell r="J1195">
            <v>0</v>
          </cell>
        </row>
        <row r="1196">
          <cell r="A1196">
            <v>1192</v>
          </cell>
          <cell r="B1196">
            <v>0</v>
          </cell>
          <cell r="C1196">
            <v>0</v>
          </cell>
          <cell r="D1196">
            <v>0</v>
          </cell>
          <cell r="E1196">
            <v>0</v>
          </cell>
          <cell r="F1196">
            <v>1192</v>
          </cell>
          <cell r="G1196">
            <v>0</v>
          </cell>
          <cell r="H1196">
            <v>0</v>
          </cell>
          <cell r="I1196">
            <v>0</v>
          </cell>
          <cell r="J1196">
            <v>0</v>
          </cell>
        </row>
        <row r="1197">
          <cell r="A1197">
            <v>1193</v>
          </cell>
          <cell r="B1197">
            <v>0</v>
          </cell>
          <cell r="C1197">
            <v>0</v>
          </cell>
          <cell r="D1197">
            <v>0</v>
          </cell>
          <cell r="E1197">
            <v>0</v>
          </cell>
          <cell r="F1197">
            <v>1193</v>
          </cell>
          <cell r="G1197">
            <v>0</v>
          </cell>
          <cell r="H1197">
            <v>0</v>
          </cell>
          <cell r="I1197">
            <v>0</v>
          </cell>
          <cell r="J1197">
            <v>0</v>
          </cell>
        </row>
        <row r="1198">
          <cell r="A1198">
            <v>1194</v>
          </cell>
          <cell r="B1198">
            <v>0</v>
          </cell>
          <cell r="C1198">
            <v>0</v>
          </cell>
          <cell r="D1198">
            <v>0</v>
          </cell>
          <cell r="E1198">
            <v>0</v>
          </cell>
          <cell r="F1198">
            <v>1194</v>
          </cell>
          <cell r="G1198">
            <v>0</v>
          </cell>
          <cell r="H1198">
            <v>0</v>
          </cell>
          <cell r="I1198">
            <v>0</v>
          </cell>
          <cell r="J1198">
            <v>0</v>
          </cell>
        </row>
        <row r="1199">
          <cell r="A1199">
            <v>1195</v>
          </cell>
          <cell r="B1199">
            <v>0</v>
          </cell>
          <cell r="C1199">
            <v>0</v>
          </cell>
          <cell r="D1199">
            <v>0</v>
          </cell>
          <cell r="E1199">
            <v>0</v>
          </cell>
          <cell r="F1199">
            <v>1195</v>
          </cell>
          <cell r="G1199">
            <v>0</v>
          </cell>
          <cell r="H1199">
            <v>0</v>
          </cell>
          <cell r="I1199">
            <v>0</v>
          </cell>
          <cell r="J1199">
            <v>0</v>
          </cell>
        </row>
        <row r="1200">
          <cell r="A1200">
            <v>1196</v>
          </cell>
          <cell r="B1200">
            <v>0</v>
          </cell>
          <cell r="C1200">
            <v>0</v>
          </cell>
          <cell r="D1200">
            <v>0</v>
          </cell>
          <cell r="E1200">
            <v>0</v>
          </cell>
          <cell r="F1200">
            <v>1196</v>
          </cell>
          <cell r="G1200">
            <v>0</v>
          </cell>
          <cell r="H1200">
            <v>0</v>
          </cell>
          <cell r="I1200">
            <v>0</v>
          </cell>
          <cell r="J1200">
            <v>0</v>
          </cell>
        </row>
        <row r="1201">
          <cell r="A1201">
            <v>1197</v>
          </cell>
          <cell r="B1201">
            <v>0</v>
          </cell>
          <cell r="C1201">
            <v>0</v>
          </cell>
          <cell r="D1201">
            <v>0</v>
          </cell>
          <cell r="E1201">
            <v>0</v>
          </cell>
          <cell r="F1201">
            <v>1197</v>
          </cell>
          <cell r="G1201">
            <v>0</v>
          </cell>
          <cell r="H1201">
            <v>0</v>
          </cell>
          <cell r="I1201">
            <v>0</v>
          </cell>
          <cell r="J1201">
            <v>0</v>
          </cell>
        </row>
        <row r="1202">
          <cell r="A1202">
            <v>1198</v>
          </cell>
          <cell r="B1202">
            <v>0</v>
          </cell>
          <cell r="C1202">
            <v>0</v>
          </cell>
          <cell r="D1202">
            <v>0</v>
          </cell>
          <cell r="E1202">
            <v>0</v>
          </cell>
          <cell r="F1202">
            <v>1198</v>
          </cell>
          <cell r="G1202">
            <v>0</v>
          </cell>
          <cell r="H1202">
            <v>0</v>
          </cell>
          <cell r="I1202">
            <v>0</v>
          </cell>
          <cell r="J1202">
            <v>0</v>
          </cell>
        </row>
        <row r="1203">
          <cell r="A1203">
            <v>1199</v>
          </cell>
          <cell r="B1203">
            <v>0</v>
          </cell>
          <cell r="C1203">
            <v>0</v>
          </cell>
          <cell r="D1203">
            <v>0</v>
          </cell>
          <cell r="E1203">
            <v>0</v>
          </cell>
          <cell r="F1203">
            <v>1199</v>
          </cell>
          <cell r="G1203">
            <v>0</v>
          </cell>
          <cell r="H1203">
            <v>0</v>
          </cell>
          <cell r="I1203">
            <v>0</v>
          </cell>
          <cell r="J1203">
            <v>0</v>
          </cell>
        </row>
        <row r="1204">
          <cell r="A1204">
            <v>1200</v>
          </cell>
          <cell r="B1204">
            <v>0</v>
          </cell>
          <cell r="C1204">
            <v>0</v>
          </cell>
          <cell r="D1204">
            <v>0</v>
          </cell>
          <cell r="E1204">
            <v>0</v>
          </cell>
          <cell r="F1204">
            <v>1200</v>
          </cell>
          <cell r="G1204">
            <v>0</v>
          </cell>
          <cell r="H1204">
            <v>0</v>
          </cell>
          <cell r="I1204">
            <v>0</v>
          </cell>
          <cell r="J1204">
            <v>0</v>
          </cell>
        </row>
        <row r="1205">
          <cell r="A1205">
            <v>1201</v>
          </cell>
          <cell r="B1205">
            <v>0</v>
          </cell>
          <cell r="C1205">
            <v>0</v>
          </cell>
          <cell r="D1205">
            <v>0</v>
          </cell>
          <cell r="E1205">
            <v>0</v>
          </cell>
          <cell r="F1205">
            <v>1201</v>
          </cell>
          <cell r="G1205">
            <v>0</v>
          </cell>
          <cell r="H1205">
            <v>0</v>
          </cell>
          <cell r="I1205">
            <v>0</v>
          </cell>
          <cell r="J1205">
            <v>0</v>
          </cell>
        </row>
        <row r="1206">
          <cell r="A1206">
            <v>1202</v>
          </cell>
          <cell r="B1206">
            <v>0</v>
          </cell>
          <cell r="C1206">
            <v>0</v>
          </cell>
          <cell r="D1206">
            <v>0</v>
          </cell>
          <cell r="E1206">
            <v>0</v>
          </cell>
          <cell r="F1206">
            <v>1202</v>
          </cell>
          <cell r="G1206">
            <v>0</v>
          </cell>
          <cell r="H1206">
            <v>0</v>
          </cell>
          <cell r="I1206">
            <v>0</v>
          </cell>
          <cell r="J1206">
            <v>0</v>
          </cell>
        </row>
        <row r="1207">
          <cell r="A1207">
            <v>1203</v>
          </cell>
          <cell r="B1207">
            <v>0</v>
          </cell>
          <cell r="C1207">
            <v>0</v>
          </cell>
          <cell r="D1207">
            <v>0</v>
          </cell>
          <cell r="E1207">
            <v>0</v>
          </cell>
          <cell r="F1207">
            <v>1203</v>
          </cell>
          <cell r="G1207">
            <v>0</v>
          </cell>
          <cell r="H1207">
            <v>0</v>
          </cell>
          <cell r="I1207">
            <v>0</v>
          </cell>
          <cell r="J1207">
            <v>0</v>
          </cell>
        </row>
        <row r="1208">
          <cell r="A1208">
            <v>1204</v>
          </cell>
          <cell r="B1208">
            <v>0</v>
          </cell>
          <cell r="C1208">
            <v>0</v>
          </cell>
          <cell r="D1208">
            <v>0</v>
          </cell>
          <cell r="E1208">
            <v>0</v>
          </cell>
          <cell r="F1208">
            <v>1204</v>
          </cell>
          <cell r="G1208">
            <v>0</v>
          </cell>
          <cell r="H1208">
            <v>0</v>
          </cell>
          <cell r="I1208">
            <v>0</v>
          </cell>
          <cell r="J1208">
            <v>0</v>
          </cell>
        </row>
        <row r="1209">
          <cell r="A1209">
            <v>1205</v>
          </cell>
          <cell r="B1209">
            <v>0</v>
          </cell>
          <cell r="C1209">
            <v>0</v>
          </cell>
          <cell r="D1209">
            <v>0</v>
          </cell>
          <cell r="E1209">
            <v>0</v>
          </cell>
          <cell r="F1209">
            <v>1205</v>
          </cell>
          <cell r="G1209">
            <v>0</v>
          </cell>
          <cell r="H1209">
            <v>0</v>
          </cell>
          <cell r="I1209">
            <v>0</v>
          </cell>
          <cell r="J1209">
            <v>0</v>
          </cell>
        </row>
        <row r="1210">
          <cell r="A1210">
            <v>1206</v>
          </cell>
          <cell r="B1210">
            <v>0</v>
          </cell>
          <cell r="C1210">
            <v>0</v>
          </cell>
          <cell r="D1210">
            <v>0</v>
          </cell>
          <cell r="E1210">
            <v>0</v>
          </cell>
          <cell r="F1210">
            <v>1206</v>
          </cell>
          <cell r="G1210">
            <v>0</v>
          </cell>
          <cell r="H1210">
            <v>0</v>
          </cell>
          <cell r="I1210">
            <v>0</v>
          </cell>
          <cell r="J1210">
            <v>0</v>
          </cell>
        </row>
        <row r="1211">
          <cell r="A1211">
            <v>1207</v>
          </cell>
          <cell r="B1211">
            <v>0</v>
          </cell>
          <cell r="C1211">
            <v>0</v>
          </cell>
          <cell r="D1211">
            <v>0</v>
          </cell>
          <cell r="E1211">
            <v>0</v>
          </cell>
          <cell r="F1211">
            <v>1207</v>
          </cell>
          <cell r="G1211">
            <v>0</v>
          </cell>
          <cell r="H1211">
            <v>0</v>
          </cell>
          <cell r="I1211">
            <v>0</v>
          </cell>
          <cell r="J1211">
            <v>0</v>
          </cell>
        </row>
        <row r="1212">
          <cell r="A1212">
            <v>1208</v>
          </cell>
          <cell r="B1212">
            <v>0</v>
          </cell>
          <cell r="C1212">
            <v>0</v>
          </cell>
          <cell r="D1212">
            <v>0</v>
          </cell>
          <cell r="E1212">
            <v>0</v>
          </cell>
          <cell r="F1212">
            <v>1208</v>
          </cell>
          <cell r="G1212">
            <v>0</v>
          </cell>
          <cell r="H1212">
            <v>0</v>
          </cell>
          <cell r="I1212">
            <v>0</v>
          </cell>
          <cell r="J1212">
            <v>0</v>
          </cell>
        </row>
        <row r="1213">
          <cell r="A1213">
            <v>1209</v>
          </cell>
          <cell r="B1213">
            <v>0</v>
          </cell>
          <cell r="C1213">
            <v>0</v>
          </cell>
          <cell r="D1213">
            <v>0</v>
          </cell>
          <cell r="E1213">
            <v>0</v>
          </cell>
          <cell r="F1213">
            <v>1209</v>
          </cell>
          <cell r="G1213">
            <v>0</v>
          </cell>
          <cell r="H1213">
            <v>0</v>
          </cell>
          <cell r="I1213">
            <v>0</v>
          </cell>
          <cell r="J1213">
            <v>0</v>
          </cell>
        </row>
        <row r="1214">
          <cell r="A1214">
            <v>1210</v>
          </cell>
          <cell r="B1214">
            <v>0</v>
          </cell>
          <cell r="C1214">
            <v>0</v>
          </cell>
          <cell r="D1214">
            <v>0</v>
          </cell>
          <cell r="E1214">
            <v>0</v>
          </cell>
          <cell r="F1214">
            <v>1210</v>
          </cell>
          <cell r="G1214">
            <v>0</v>
          </cell>
          <cell r="H1214">
            <v>0</v>
          </cell>
          <cell r="I1214">
            <v>0</v>
          </cell>
          <cell r="J1214">
            <v>0</v>
          </cell>
        </row>
        <row r="1215">
          <cell r="A1215">
            <v>1211</v>
          </cell>
          <cell r="B1215">
            <v>0</v>
          </cell>
          <cell r="C1215">
            <v>0</v>
          </cell>
          <cell r="D1215">
            <v>0</v>
          </cell>
          <cell r="E1215">
            <v>0</v>
          </cell>
          <cell r="F1215">
            <v>1211</v>
          </cell>
          <cell r="G1215">
            <v>0</v>
          </cell>
          <cell r="H1215">
            <v>0</v>
          </cell>
          <cell r="I1215">
            <v>0</v>
          </cell>
          <cell r="J1215">
            <v>0</v>
          </cell>
        </row>
        <row r="1216">
          <cell r="A1216">
            <v>1212</v>
          </cell>
          <cell r="B1216">
            <v>0</v>
          </cell>
          <cell r="C1216">
            <v>0</v>
          </cell>
          <cell r="D1216">
            <v>0</v>
          </cell>
          <cell r="E1216">
            <v>0</v>
          </cell>
          <cell r="F1216">
            <v>1212</v>
          </cell>
          <cell r="G1216">
            <v>0</v>
          </cell>
          <cell r="H1216">
            <v>0</v>
          </cell>
          <cell r="I1216">
            <v>0</v>
          </cell>
          <cell r="J1216">
            <v>0</v>
          </cell>
        </row>
        <row r="1217">
          <cell r="A1217">
            <v>1213</v>
          </cell>
          <cell r="B1217">
            <v>0</v>
          </cell>
          <cell r="C1217">
            <v>0</v>
          </cell>
          <cell r="D1217">
            <v>0</v>
          </cell>
          <cell r="E1217">
            <v>0</v>
          </cell>
          <cell r="F1217">
            <v>1213</v>
          </cell>
          <cell r="G1217">
            <v>0</v>
          </cell>
          <cell r="H1217">
            <v>0</v>
          </cell>
          <cell r="I1217">
            <v>0</v>
          </cell>
          <cell r="J1217">
            <v>0</v>
          </cell>
        </row>
        <row r="1218">
          <cell r="A1218">
            <v>1214</v>
          </cell>
          <cell r="B1218">
            <v>0</v>
          </cell>
          <cell r="C1218">
            <v>0</v>
          </cell>
          <cell r="D1218">
            <v>0</v>
          </cell>
          <cell r="E1218">
            <v>0</v>
          </cell>
          <cell r="F1218">
            <v>1214</v>
          </cell>
          <cell r="G1218">
            <v>0</v>
          </cell>
          <cell r="H1218">
            <v>0</v>
          </cell>
          <cell r="I1218">
            <v>0</v>
          </cell>
          <cell r="J1218">
            <v>0</v>
          </cell>
        </row>
        <row r="1219">
          <cell r="A1219">
            <v>1215</v>
          </cell>
          <cell r="B1219">
            <v>0</v>
          </cell>
          <cell r="C1219">
            <v>0</v>
          </cell>
          <cell r="D1219">
            <v>0</v>
          </cell>
          <cell r="E1219">
            <v>0</v>
          </cell>
          <cell r="F1219">
            <v>1215</v>
          </cell>
          <cell r="G1219">
            <v>0</v>
          </cell>
          <cell r="H1219">
            <v>0</v>
          </cell>
          <cell r="I1219">
            <v>0</v>
          </cell>
          <cell r="J1219">
            <v>0</v>
          </cell>
        </row>
        <row r="1220">
          <cell r="A1220">
            <v>1216</v>
          </cell>
          <cell r="B1220">
            <v>0</v>
          </cell>
          <cell r="C1220">
            <v>0</v>
          </cell>
          <cell r="D1220">
            <v>0</v>
          </cell>
          <cell r="E1220">
            <v>0</v>
          </cell>
          <cell r="F1220">
            <v>1216</v>
          </cell>
          <cell r="G1220">
            <v>0</v>
          </cell>
          <cell r="H1220">
            <v>0</v>
          </cell>
          <cell r="I1220">
            <v>0</v>
          </cell>
          <cell r="J1220">
            <v>0</v>
          </cell>
        </row>
        <row r="1221">
          <cell r="A1221">
            <v>1217</v>
          </cell>
          <cell r="B1221">
            <v>0</v>
          </cell>
          <cell r="C1221">
            <v>0</v>
          </cell>
          <cell r="D1221">
            <v>0</v>
          </cell>
          <cell r="E1221">
            <v>0</v>
          </cell>
          <cell r="F1221">
            <v>1217</v>
          </cell>
          <cell r="G1221">
            <v>0</v>
          </cell>
          <cell r="H1221">
            <v>0</v>
          </cell>
          <cell r="I1221">
            <v>0</v>
          </cell>
          <cell r="J1221">
            <v>0</v>
          </cell>
        </row>
        <row r="1222">
          <cell r="A1222">
            <v>1218</v>
          </cell>
          <cell r="B1222">
            <v>0</v>
          </cell>
          <cell r="C1222">
            <v>0</v>
          </cell>
          <cell r="D1222">
            <v>0</v>
          </cell>
          <cell r="E1222">
            <v>0</v>
          </cell>
          <cell r="F1222">
            <v>1218</v>
          </cell>
          <cell r="G1222">
            <v>0</v>
          </cell>
          <cell r="H1222">
            <v>0</v>
          </cell>
          <cell r="I1222">
            <v>0</v>
          </cell>
          <cell r="J1222">
            <v>0</v>
          </cell>
        </row>
        <row r="1223">
          <cell r="A1223">
            <v>1219</v>
          </cell>
          <cell r="B1223">
            <v>0</v>
          </cell>
          <cell r="C1223">
            <v>0</v>
          </cell>
          <cell r="D1223">
            <v>0</v>
          </cell>
          <cell r="E1223">
            <v>0</v>
          </cell>
          <cell r="F1223">
            <v>1219</v>
          </cell>
          <cell r="G1223">
            <v>0</v>
          </cell>
          <cell r="H1223">
            <v>0</v>
          </cell>
          <cell r="I1223">
            <v>0</v>
          </cell>
          <cell r="J1223">
            <v>0</v>
          </cell>
        </row>
        <row r="1224">
          <cell r="A1224">
            <v>1220</v>
          </cell>
          <cell r="B1224">
            <v>0</v>
          </cell>
          <cell r="C1224">
            <v>0</v>
          </cell>
          <cell r="D1224">
            <v>0</v>
          </cell>
          <cell r="E1224">
            <v>0</v>
          </cell>
          <cell r="F1224">
            <v>1220</v>
          </cell>
          <cell r="G1224">
            <v>0</v>
          </cell>
          <cell r="H1224">
            <v>0</v>
          </cell>
          <cell r="I1224">
            <v>0</v>
          </cell>
          <cell r="J1224">
            <v>0</v>
          </cell>
        </row>
        <row r="1225">
          <cell r="A1225">
            <v>1221</v>
          </cell>
          <cell r="B1225">
            <v>0</v>
          </cell>
          <cell r="C1225">
            <v>0</v>
          </cell>
          <cell r="D1225">
            <v>0</v>
          </cell>
          <cell r="E1225">
            <v>0</v>
          </cell>
          <cell r="F1225">
            <v>1221</v>
          </cell>
          <cell r="G1225">
            <v>0</v>
          </cell>
          <cell r="H1225">
            <v>0</v>
          </cell>
          <cell r="I1225">
            <v>0</v>
          </cell>
          <cell r="J1225">
            <v>0</v>
          </cell>
        </row>
        <row r="1226">
          <cell r="A1226">
            <v>1222</v>
          </cell>
          <cell r="B1226">
            <v>0</v>
          </cell>
          <cell r="C1226">
            <v>0</v>
          </cell>
          <cell r="D1226">
            <v>0</v>
          </cell>
          <cell r="E1226">
            <v>0</v>
          </cell>
          <cell r="F1226">
            <v>1222</v>
          </cell>
          <cell r="G1226">
            <v>0</v>
          </cell>
          <cell r="H1226">
            <v>0</v>
          </cell>
          <cell r="I1226">
            <v>0</v>
          </cell>
          <cell r="J1226">
            <v>0</v>
          </cell>
        </row>
        <row r="1227">
          <cell r="A1227">
            <v>1223</v>
          </cell>
          <cell r="B1227">
            <v>0</v>
          </cell>
          <cell r="C1227">
            <v>0</v>
          </cell>
          <cell r="D1227">
            <v>0</v>
          </cell>
          <cell r="E1227">
            <v>0</v>
          </cell>
          <cell r="F1227">
            <v>1223</v>
          </cell>
          <cell r="G1227">
            <v>0</v>
          </cell>
          <cell r="H1227">
            <v>0</v>
          </cell>
          <cell r="I1227">
            <v>0</v>
          </cell>
          <cell r="J1227">
            <v>0</v>
          </cell>
        </row>
        <row r="1228">
          <cell r="A1228">
            <v>1224</v>
          </cell>
          <cell r="B1228">
            <v>0</v>
          </cell>
          <cell r="C1228">
            <v>0</v>
          </cell>
          <cell r="D1228">
            <v>0</v>
          </cell>
          <cell r="E1228">
            <v>0</v>
          </cell>
          <cell r="F1228">
            <v>1224</v>
          </cell>
          <cell r="G1228">
            <v>0</v>
          </cell>
          <cell r="H1228">
            <v>0</v>
          </cell>
          <cell r="I1228">
            <v>0</v>
          </cell>
          <cell r="J1228">
            <v>0</v>
          </cell>
        </row>
        <row r="1229">
          <cell r="A1229">
            <v>1225</v>
          </cell>
          <cell r="B1229">
            <v>0</v>
          </cell>
          <cell r="C1229">
            <v>0</v>
          </cell>
          <cell r="D1229">
            <v>0</v>
          </cell>
          <cell r="E1229">
            <v>0</v>
          </cell>
          <cell r="F1229">
            <v>1225</v>
          </cell>
          <cell r="G1229">
            <v>0</v>
          </cell>
          <cell r="H1229">
            <v>0</v>
          </cell>
          <cell r="I1229">
            <v>0</v>
          </cell>
          <cell r="J1229">
            <v>0</v>
          </cell>
        </row>
        <row r="1230">
          <cell r="A1230">
            <v>1226</v>
          </cell>
          <cell r="B1230">
            <v>0</v>
          </cell>
          <cell r="C1230">
            <v>0</v>
          </cell>
          <cell r="D1230">
            <v>0</v>
          </cell>
          <cell r="E1230">
            <v>0</v>
          </cell>
          <cell r="F1230">
            <v>1226</v>
          </cell>
          <cell r="G1230">
            <v>0</v>
          </cell>
          <cell r="H1230">
            <v>0</v>
          </cell>
          <cell r="I1230">
            <v>0</v>
          </cell>
          <cell r="J1230">
            <v>0</v>
          </cell>
        </row>
        <row r="1231">
          <cell r="A1231">
            <v>1227</v>
          </cell>
          <cell r="B1231">
            <v>0</v>
          </cell>
          <cell r="C1231">
            <v>0</v>
          </cell>
          <cell r="D1231">
            <v>0</v>
          </cell>
          <cell r="E1231">
            <v>0</v>
          </cell>
          <cell r="F1231">
            <v>1227</v>
          </cell>
          <cell r="G1231">
            <v>0</v>
          </cell>
          <cell r="H1231">
            <v>0</v>
          </cell>
          <cell r="I1231">
            <v>0</v>
          </cell>
          <cell r="J1231">
            <v>0</v>
          </cell>
        </row>
        <row r="1232">
          <cell r="A1232">
            <v>1228</v>
          </cell>
          <cell r="B1232">
            <v>0</v>
          </cell>
          <cell r="C1232">
            <v>0</v>
          </cell>
          <cell r="D1232">
            <v>0</v>
          </cell>
          <cell r="E1232">
            <v>0</v>
          </cell>
          <cell r="F1232">
            <v>1228</v>
          </cell>
          <cell r="G1232">
            <v>0</v>
          </cell>
          <cell r="H1232">
            <v>0</v>
          </cell>
          <cell r="I1232">
            <v>0</v>
          </cell>
          <cell r="J1232">
            <v>0</v>
          </cell>
        </row>
        <row r="1233">
          <cell r="A1233">
            <v>1229</v>
          </cell>
          <cell r="B1233">
            <v>0</v>
          </cell>
          <cell r="C1233">
            <v>0</v>
          </cell>
          <cell r="D1233">
            <v>0</v>
          </cell>
          <cell r="E1233">
            <v>0</v>
          </cell>
          <cell r="F1233">
            <v>1229</v>
          </cell>
          <cell r="G1233">
            <v>0</v>
          </cell>
          <cell r="H1233">
            <v>0</v>
          </cell>
          <cell r="I1233">
            <v>0</v>
          </cell>
          <cell r="J1233">
            <v>0</v>
          </cell>
        </row>
        <row r="1234">
          <cell r="A1234">
            <v>1230</v>
          </cell>
          <cell r="B1234">
            <v>0</v>
          </cell>
          <cell r="C1234">
            <v>0</v>
          </cell>
          <cell r="D1234">
            <v>0</v>
          </cell>
          <cell r="E1234">
            <v>0</v>
          </cell>
          <cell r="F1234">
            <v>1230</v>
          </cell>
          <cell r="G1234">
            <v>0</v>
          </cell>
          <cell r="H1234">
            <v>0</v>
          </cell>
          <cell r="I1234">
            <v>0</v>
          </cell>
          <cell r="J1234">
            <v>0</v>
          </cell>
        </row>
        <row r="1235">
          <cell r="A1235">
            <v>1231</v>
          </cell>
          <cell r="B1235">
            <v>0</v>
          </cell>
          <cell r="C1235">
            <v>0</v>
          </cell>
          <cell r="D1235">
            <v>0</v>
          </cell>
          <cell r="E1235">
            <v>0</v>
          </cell>
          <cell r="F1235">
            <v>1231</v>
          </cell>
          <cell r="G1235">
            <v>0</v>
          </cell>
          <cell r="H1235">
            <v>0</v>
          </cell>
          <cell r="I1235">
            <v>0</v>
          </cell>
          <cell r="J1235">
            <v>0</v>
          </cell>
        </row>
        <row r="1236">
          <cell r="A1236">
            <v>1232</v>
          </cell>
          <cell r="B1236">
            <v>0</v>
          </cell>
          <cell r="C1236">
            <v>0</v>
          </cell>
          <cell r="D1236">
            <v>0</v>
          </cell>
          <cell r="E1236">
            <v>0</v>
          </cell>
          <cell r="F1236">
            <v>1232</v>
          </cell>
          <cell r="G1236">
            <v>0</v>
          </cell>
          <cell r="H1236">
            <v>0</v>
          </cell>
          <cell r="I1236">
            <v>0</v>
          </cell>
          <cell r="J1236">
            <v>0</v>
          </cell>
        </row>
        <row r="1237">
          <cell r="A1237">
            <v>1233</v>
          </cell>
          <cell r="B1237">
            <v>0</v>
          </cell>
          <cell r="C1237">
            <v>0</v>
          </cell>
          <cell r="D1237">
            <v>0</v>
          </cell>
          <cell r="E1237">
            <v>0</v>
          </cell>
          <cell r="F1237">
            <v>1233</v>
          </cell>
          <cell r="G1237">
            <v>0</v>
          </cell>
          <cell r="H1237">
            <v>0</v>
          </cell>
          <cell r="I1237">
            <v>0</v>
          </cell>
          <cell r="J1237">
            <v>0</v>
          </cell>
        </row>
        <row r="1238">
          <cell r="A1238">
            <v>1234</v>
          </cell>
          <cell r="B1238">
            <v>0</v>
          </cell>
          <cell r="C1238">
            <v>0</v>
          </cell>
          <cell r="D1238">
            <v>0</v>
          </cell>
          <cell r="E1238">
            <v>0</v>
          </cell>
          <cell r="F1238">
            <v>1234</v>
          </cell>
          <cell r="G1238">
            <v>0</v>
          </cell>
          <cell r="H1238">
            <v>0</v>
          </cell>
          <cell r="I1238">
            <v>0</v>
          </cell>
          <cell r="J1238">
            <v>0</v>
          </cell>
        </row>
        <row r="1239">
          <cell r="A1239">
            <v>1235</v>
          </cell>
          <cell r="B1239">
            <v>0</v>
          </cell>
          <cell r="C1239">
            <v>0</v>
          </cell>
          <cell r="D1239">
            <v>0</v>
          </cell>
          <cell r="E1239">
            <v>0</v>
          </cell>
          <cell r="F1239">
            <v>1235</v>
          </cell>
          <cell r="G1239">
            <v>0</v>
          </cell>
          <cell r="H1239">
            <v>0</v>
          </cell>
          <cell r="I1239">
            <v>0</v>
          </cell>
          <cell r="J1239">
            <v>0</v>
          </cell>
        </row>
        <row r="1240">
          <cell r="A1240">
            <v>1236</v>
          </cell>
          <cell r="B1240">
            <v>0</v>
          </cell>
          <cell r="C1240">
            <v>0</v>
          </cell>
          <cell r="D1240">
            <v>0</v>
          </cell>
          <cell r="E1240">
            <v>0</v>
          </cell>
          <cell r="F1240">
            <v>1236</v>
          </cell>
          <cell r="G1240">
            <v>0</v>
          </cell>
          <cell r="H1240">
            <v>0</v>
          </cell>
          <cell r="I1240">
            <v>0</v>
          </cell>
          <cell r="J1240">
            <v>0</v>
          </cell>
        </row>
        <row r="1241">
          <cell r="A1241">
            <v>1237</v>
          </cell>
          <cell r="B1241">
            <v>0</v>
          </cell>
          <cell r="C1241">
            <v>0</v>
          </cell>
          <cell r="D1241">
            <v>0</v>
          </cell>
          <cell r="E1241">
            <v>0</v>
          </cell>
          <cell r="F1241">
            <v>1237</v>
          </cell>
          <cell r="G1241">
            <v>0</v>
          </cell>
          <cell r="H1241">
            <v>0</v>
          </cell>
          <cell r="I1241">
            <v>0</v>
          </cell>
          <cell r="J1241">
            <v>0</v>
          </cell>
        </row>
        <row r="1242">
          <cell r="A1242">
            <v>1238</v>
          </cell>
          <cell r="B1242">
            <v>0</v>
          </cell>
          <cell r="C1242">
            <v>0</v>
          </cell>
          <cell r="D1242">
            <v>0</v>
          </cell>
          <cell r="E1242">
            <v>0</v>
          </cell>
          <cell r="F1242">
            <v>1238</v>
          </cell>
          <cell r="G1242">
            <v>0</v>
          </cell>
          <cell r="H1242">
            <v>0</v>
          </cell>
          <cell r="I1242">
            <v>0</v>
          </cell>
          <cell r="J1242">
            <v>0</v>
          </cell>
        </row>
        <row r="1243">
          <cell r="A1243">
            <v>1239</v>
          </cell>
          <cell r="B1243">
            <v>0</v>
          </cell>
          <cell r="C1243">
            <v>0</v>
          </cell>
          <cell r="D1243">
            <v>0</v>
          </cell>
          <cell r="E1243">
            <v>0</v>
          </cell>
          <cell r="F1243">
            <v>1239</v>
          </cell>
          <cell r="G1243">
            <v>0</v>
          </cell>
          <cell r="H1243">
            <v>0</v>
          </cell>
          <cell r="I1243">
            <v>0</v>
          </cell>
          <cell r="J1243">
            <v>0</v>
          </cell>
        </row>
        <row r="1244">
          <cell r="A1244">
            <v>1240</v>
          </cell>
          <cell r="B1244">
            <v>0</v>
          </cell>
          <cell r="C1244">
            <v>0</v>
          </cell>
          <cell r="D1244">
            <v>0</v>
          </cell>
          <cell r="E1244">
            <v>0</v>
          </cell>
          <cell r="F1244">
            <v>1240</v>
          </cell>
          <cell r="G1244">
            <v>0</v>
          </cell>
          <cell r="H1244">
            <v>0</v>
          </cell>
          <cell r="I1244">
            <v>0</v>
          </cell>
          <cell r="J1244">
            <v>0</v>
          </cell>
        </row>
        <row r="1245">
          <cell r="A1245">
            <v>1241</v>
          </cell>
          <cell r="B1245">
            <v>0</v>
          </cell>
          <cell r="C1245">
            <v>0</v>
          </cell>
          <cell r="D1245">
            <v>0</v>
          </cell>
          <cell r="E1245">
            <v>0</v>
          </cell>
          <cell r="F1245">
            <v>1241</v>
          </cell>
          <cell r="G1245">
            <v>0</v>
          </cell>
          <cell r="H1245">
            <v>0</v>
          </cell>
          <cell r="I1245">
            <v>0</v>
          </cell>
          <cell r="J1245">
            <v>0</v>
          </cell>
        </row>
        <row r="1246">
          <cell r="A1246">
            <v>1242</v>
          </cell>
          <cell r="B1246">
            <v>0</v>
          </cell>
          <cell r="C1246">
            <v>0</v>
          </cell>
          <cell r="D1246">
            <v>0</v>
          </cell>
          <cell r="E1246">
            <v>0</v>
          </cell>
          <cell r="F1246">
            <v>1242</v>
          </cell>
          <cell r="G1246">
            <v>0</v>
          </cell>
          <cell r="H1246">
            <v>0</v>
          </cell>
          <cell r="I1246">
            <v>0</v>
          </cell>
          <cell r="J1246">
            <v>0</v>
          </cell>
        </row>
        <row r="1247">
          <cell r="A1247">
            <v>1243</v>
          </cell>
          <cell r="B1247">
            <v>0</v>
          </cell>
          <cell r="C1247">
            <v>0</v>
          </cell>
          <cell r="D1247">
            <v>0</v>
          </cell>
          <cell r="E1247">
            <v>0</v>
          </cell>
          <cell r="F1247">
            <v>1243</v>
          </cell>
          <cell r="G1247">
            <v>0</v>
          </cell>
          <cell r="H1247">
            <v>0</v>
          </cell>
          <cell r="I1247">
            <v>0</v>
          </cell>
          <cell r="J1247">
            <v>0</v>
          </cell>
        </row>
        <row r="1248">
          <cell r="A1248">
            <v>1244</v>
          </cell>
          <cell r="B1248">
            <v>0</v>
          </cell>
          <cell r="C1248">
            <v>0</v>
          </cell>
          <cell r="D1248">
            <v>0</v>
          </cell>
          <cell r="E1248">
            <v>0</v>
          </cell>
          <cell r="F1248">
            <v>1244</v>
          </cell>
          <cell r="G1248">
            <v>0</v>
          </cell>
          <cell r="H1248">
            <v>0</v>
          </cell>
          <cell r="I1248">
            <v>0</v>
          </cell>
          <cell r="J1248">
            <v>0</v>
          </cell>
        </row>
        <row r="1249">
          <cell r="A1249">
            <v>1245</v>
          </cell>
          <cell r="B1249">
            <v>0</v>
          </cell>
          <cell r="C1249">
            <v>0</v>
          </cell>
          <cell r="D1249">
            <v>0</v>
          </cell>
          <cell r="E1249">
            <v>0</v>
          </cell>
          <cell r="F1249">
            <v>1245</v>
          </cell>
          <cell r="G1249">
            <v>0</v>
          </cell>
          <cell r="H1249">
            <v>0</v>
          </cell>
          <cell r="I1249">
            <v>0</v>
          </cell>
          <cell r="J1249">
            <v>0</v>
          </cell>
        </row>
        <row r="1250">
          <cell r="A1250">
            <v>1246</v>
          </cell>
          <cell r="B1250">
            <v>0</v>
          </cell>
          <cell r="C1250">
            <v>0</v>
          </cell>
          <cell r="D1250">
            <v>0</v>
          </cell>
          <cell r="E1250">
            <v>0</v>
          </cell>
          <cell r="F1250">
            <v>1246</v>
          </cell>
          <cell r="G1250">
            <v>0</v>
          </cell>
          <cell r="H1250">
            <v>0</v>
          </cell>
          <cell r="I1250">
            <v>0</v>
          </cell>
          <cell r="J1250">
            <v>0</v>
          </cell>
        </row>
        <row r="1251">
          <cell r="A1251">
            <v>1247</v>
          </cell>
          <cell r="B1251">
            <v>0</v>
          </cell>
          <cell r="C1251">
            <v>0</v>
          </cell>
          <cell r="D1251">
            <v>0</v>
          </cell>
          <cell r="E1251">
            <v>0</v>
          </cell>
          <cell r="F1251">
            <v>1247</v>
          </cell>
          <cell r="G1251">
            <v>0</v>
          </cell>
          <cell r="H1251">
            <v>0</v>
          </cell>
          <cell r="I1251">
            <v>0</v>
          </cell>
          <cell r="J1251">
            <v>0</v>
          </cell>
        </row>
        <row r="1252">
          <cell r="A1252">
            <v>1248</v>
          </cell>
          <cell r="B1252">
            <v>0</v>
          </cell>
          <cell r="C1252">
            <v>0</v>
          </cell>
          <cell r="D1252">
            <v>0</v>
          </cell>
          <cell r="E1252">
            <v>0</v>
          </cell>
          <cell r="F1252">
            <v>1248</v>
          </cell>
          <cell r="G1252">
            <v>0</v>
          </cell>
          <cell r="H1252">
            <v>0</v>
          </cell>
          <cell r="I1252">
            <v>0</v>
          </cell>
          <cell r="J1252">
            <v>0</v>
          </cell>
        </row>
        <row r="1253">
          <cell r="A1253">
            <v>1249</v>
          </cell>
          <cell r="B1253">
            <v>0</v>
          </cell>
          <cell r="C1253">
            <v>0</v>
          </cell>
          <cell r="D1253">
            <v>0</v>
          </cell>
          <cell r="E1253">
            <v>0</v>
          </cell>
          <cell r="F1253">
            <v>1249</v>
          </cell>
          <cell r="G1253">
            <v>0</v>
          </cell>
          <cell r="H1253">
            <v>0</v>
          </cell>
          <cell r="I1253">
            <v>0</v>
          </cell>
          <cell r="J1253">
            <v>0</v>
          </cell>
        </row>
        <row r="1254">
          <cell r="A1254">
            <v>1250</v>
          </cell>
          <cell r="B1254">
            <v>0</v>
          </cell>
          <cell r="C1254">
            <v>0</v>
          </cell>
          <cell r="D1254">
            <v>0</v>
          </cell>
          <cell r="E1254">
            <v>0</v>
          </cell>
          <cell r="F1254">
            <v>1250</v>
          </cell>
          <cell r="G1254">
            <v>0</v>
          </cell>
          <cell r="H1254">
            <v>0</v>
          </cell>
          <cell r="I1254">
            <v>0</v>
          </cell>
          <cell r="J1254">
            <v>0</v>
          </cell>
        </row>
        <row r="1255">
          <cell r="A1255">
            <v>1251</v>
          </cell>
          <cell r="B1255">
            <v>0</v>
          </cell>
          <cell r="C1255">
            <v>0</v>
          </cell>
          <cell r="D1255">
            <v>0</v>
          </cell>
          <cell r="E1255">
            <v>0</v>
          </cell>
          <cell r="F1255">
            <v>1251</v>
          </cell>
          <cell r="G1255">
            <v>0</v>
          </cell>
          <cell r="H1255">
            <v>0</v>
          </cell>
          <cell r="I1255">
            <v>0</v>
          </cell>
          <cell r="J1255">
            <v>0</v>
          </cell>
        </row>
        <row r="1256">
          <cell r="A1256">
            <v>1252</v>
          </cell>
          <cell r="B1256">
            <v>0</v>
          </cell>
          <cell r="C1256">
            <v>0</v>
          </cell>
          <cell r="D1256">
            <v>0</v>
          </cell>
          <cell r="E1256">
            <v>0</v>
          </cell>
          <cell r="F1256">
            <v>1252</v>
          </cell>
          <cell r="G1256">
            <v>0</v>
          </cell>
          <cell r="H1256">
            <v>0</v>
          </cell>
          <cell r="I1256">
            <v>0</v>
          </cell>
          <cell r="J1256">
            <v>0</v>
          </cell>
        </row>
        <row r="1257">
          <cell r="A1257">
            <v>1253</v>
          </cell>
          <cell r="B1257">
            <v>0</v>
          </cell>
          <cell r="C1257">
            <v>0</v>
          </cell>
          <cell r="D1257">
            <v>0</v>
          </cell>
          <cell r="E1257">
            <v>0</v>
          </cell>
          <cell r="F1257">
            <v>1253</v>
          </cell>
          <cell r="G1257">
            <v>0</v>
          </cell>
          <cell r="H1257">
            <v>0</v>
          </cell>
          <cell r="I1257">
            <v>0</v>
          </cell>
          <cell r="J1257">
            <v>0</v>
          </cell>
        </row>
        <row r="1258">
          <cell r="A1258">
            <v>1254</v>
          </cell>
          <cell r="B1258">
            <v>0</v>
          </cell>
          <cell r="C1258">
            <v>0</v>
          </cell>
          <cell r="D1258">
            <v>0</v>
          </cell>
          <cell r="E1258">
            <v>0</v>
          </cell>
          <cell r="F1258">
            <v>1254</v>
          </cell>
          <cell r="G1258">
            <v>0</v>
          </cell>
          <cell r="H1258">
            <v>0</v>
          </cell>
          <cell r="I1258">
            <v>0</v>
          </cell>
          <cell r="J1258">
            <v>0</v>
          </cell>
        </row>
        <row r="1259">
          <cell r="A1259">
            <v>1255</v>
          </cell>
          <cell r="B1259">
            <v>0</v>
          </cell>
          <cell r="C1259">
            <v>0</v>
          </cell>
          <cell r="D1259">
            <v>0</v>
          </cell>
          <cell r="E1259">
            <v>0</v>
          </cell>
          <cell r="F1259">
            <v>1255</v>
          </cell>
          <cell r="G1259">
            <v>0</v>
          </cell>
          <cell r="H1259">
            <v>0</v>
          </cell>
          <cell r="I1259">
            <v>0</v>
          </cell>
          <cell r="J1259">
            <v>0</v>
          </cell>
        </row>
        <row r="1260">
          <cell r="A1260">
            <v>1256</v>
          </cell>
          <cell r="B1260">
            <v>0</v>
          </cell>
          <cell r="C1260">
            <v>0</v>
          </cell>
          <cell r="D1260">
            <v>0</v>
          </cell>
          <cell r="E1260">
            <v>0</v>
          </cell>
          <cell r="F1260">
            <v>1256</v>
          </cell>
          <cell r="G1260">
            <v>0</v>
          </cell>
          <cell r="H1260">
            <v>0</v>
          </cell>
          <cell r="I1260">
            <v>0</v>
          </cell>
          <cell r="J1260">
            <v>0</v>
          </cell>
        </row>
        <row r="1261">
          <cell r="A1261">
            <v>1257</v>
          </cell>
          <cell r="B1261">
            <v>0</v>
          </cell>
          <cell r="C1261">
            <v>0</v>
          </cell>
          <cell r="D1261">
            <v>0</v>
          </cell>
          <cell r="E1261">
            <v>0</v>
          </cell>
          <cell r="F1261">
            <v>1257</v>
          </cell>
          <cell r="G1261">
            <v>0</v>
          </cell>
          <cell r="H1261">
            <v>0</v>
          </cell>
          <cell r="I1261">
            <v>0</v>
          </cell>
          <cell r="J1261">
            <v>0</v>
          </cell>
        </row>
        <row r="1262">
          <cell r="A1262">
            <v>1258</v>
          </cell>
          <cell r="B1262">
            <v>0</v>
          </cell>
          <cell r="C1262">
            <v>0</v>
          </cell>
          <cell r="D1262">
            <v>0</v>
          </cell>
          <cell r="E1262">
            <v>0</v>
          </cell>
          <cell r="F1262">
            <v>1258</v>
          </cell>
          <cell r="G1262">
            <v>0</v>
          </cell>
          <cell r="H1262">
            <v>0</v>
          </cell>
          <cell r="I1262">
            <v>0</v>
          </cell>
          <cell r="J1262">
            <v>0</v>
          </cell>
        </row>
        <row r="1263">
          <cell r="A1263">
            <v>1259</v>
          </cell>
          <cell r="B1263">
            <v>0</v>
          </cell>
          <cell r="C1263">
            <v>0</v>
          </cell>
          <cell r="D1263">
            <v>0</v>
          </cell>
          <cell r="E1263">
            <v>0</v>
          </cell>
          <cell r="F1263">
            <v>1259</v>
          </cell>
          <cell r="G1263">
            <v>0</v>
          </cell>
          <cell r="H1263">
            <v>0</v>
          </cell>
          <cell r="I1263">
            <v>0</v>
          </cell>
          <cell r="J1263">
            <v>0</v>
          </cell>
        </row>
        <row r="1264">
          <cell r="A1264">
            <v>1260</v>
          </cell>
          <cell r="B1264">
            <v>0</v>
          </cell>
          <cell r="C1264">
            <v>0</v>
          </cell>
          <cell r="D1264">
            <v>0</v>
          </cell>
          <cell r="E1264">
            <v>0</v>
          </cell>
          <cell r="F1264">
            <v>1260</v>
          </cell>
          <cell r="G1264">
            <v>0</v>
          </cell>
          <cell r="H1264">
            <v>0</v>
          </cell>
          <cell r="I1264">
            <v>0</v>
          </cell>
          <cell r="J1264">
            <v>0</v>
          </cell>
        </row>
        <row r="1265">
          <cell r="A1265">
            <v>1261</v>
          </cell>
          <cell r="B1265">
            <v>0</v>
          </cell>
          <cell r="C1265">
            <v>0</v>
          </cell>
          <cell r="D1265">
            <v>0</v>
          </cell>
          <cell r="E1265">
            <v>0</v>
          </cell>
          <cell r="F1265">
            <v>1261</v>
          </cell>
          <cell r="G1265">
            <v>0</v>
          </cell>
          <cell r="H1265">
            <v>0</v>
          </cell>
          <cell r="I1265">
            <v>0</v>
          </cell>
          <cell r="J1265">
            <v>0</v>
          </cell>
        </row>
        <row r="1266">
          <cell r="A1266">
            <v>1262</v>
          </cell>
          <cell r="B1266">
            <v>0</v>
          </cell>
          <cell r="C1266">
            <v>0</v>
          </cell>
          <cell r="D1266">
            <v>0</v>
          </cell>
          <cell r="E1266">
            <v>0</v>
          </cell>
          <cell r="F1266">
            <v>1262</v>
          </cell>
          <cell r="G1266">
            <v>0</v>
          </cell>
          <cell r="H1266">
            <v>0</v>
          </cell>
          <cell r="I1266">
            <v>0</v>
          </cell>
          <cell r="J1266">
            <v>0</v>
          </cell>
        </row>
        <row r="1267">
          <cell r="A1267">
            <v>1263</v>
          </cell>
          <cell r="B1267">
            <v>0</v>
          </cell>
          <cell r="C1267">
            <v>0</v>
          </cell>
          <cell r="D1267">
            <v>0</v>
          </cell>
          <cell r="E1267">
            <v>0</v>
          </cell>
          <cell r="F1267">
            <v>1263</v>
          </cell>
          <cell r="G1267">
            <v>0</v>
          </cell>
          <cell r="H1267">
            <v>0</v>
          </cell>
          <cell r="I1267">
            <v>0</v>
          </cell>
          <cell r="J1267">
            <v>0</v>
          </cell>
        </row>
        <row r="1268">
          <cell r="A1268">
            <v>1264</v>
          </cell>
          <cell r="B1268">
            <v>0</v>
          </cell>
          <cell r="C1268">
            <v>0</v>
          </cell>
          <cell r="D1268">
            <v>0</v>
          </cell>
          <cell r="E1268">
            <v>0</v>
          </cell>
          <cell r="F1268">
            <v>1264</v>
          </cell>
          <cell r="G1268">
            <v>0</v>
          </cell>
          <cell r="H1268">
            <v>0</v>
          </cell>
          <cell r="I1268">
            <v>0</v>
          </cell>
          <cell r="J1268">
            <v>0</v>
          </cell>
        </row>
        <row r="1269">
          <cell r="A1269">
            <v>1265</v>
          </cell>
          <cell r="B1269">
            <v>0</v>
          </cell>
          <cell r="C1269">
            <v>0</v>
          </cell>
          <cell r="D1269">
            <v>0</v>
          </cell>
          <cell r="E1269">
            <v>0</v>
          </cell>
          <cell r="F1269">
            <v>1265</v>
          </cell>
          <cell r="G1269">
            <v>0</v>
          </cell>
          <cell r="H1269">
            <v>0</v>
          </cell>
          <cell r="I1269">
            <v>0</v>
          </cell>
          <cell r="J1269">
            <v>0</v>
          </cell>
        </row>
        <row r="1270">
          <cell r="A1270">
            <v>1266</v>
          </cell>
          <cell r="B1270">
            <v>0</v>
          </cell>
          <cell r="C1270">
            <v>0</v>
          </cell>
          <cell r="D1270">
            <v>0</v>
          </cell>
          <cell r="E1270">
            <v>0</v>
          </cell>
          <cell r="F1270">
            <v>1266</v>
          </cell>
          <cell r="G1270">
            <v>0</v>
          </cell>
          <cell r="H1270">
            <v>0</v>
          </cell>
          <cell r="I1270">
            <v>0</v>
          </cell>
          <cell r="J1270">
            <v>0</v>
          </cell>
        </row>
        <row r="1271">
          <cell r="A1271">
            <v>1267</v>
          </cell>
          <cell r="B1271">
            <v>0</v>
          </cell>
          <cell r="C1271">
            <v>0</v>
          </cell>
          <cell r="D1271">
            <v>0</v>
          </cell>
          <cell r="E1271">
            <v>0</v>
          </cell>
          <cell r="F1271">
            <v>1267</v>
          </cell>
          <cell r="G1271">
            <v>0</v>
          </cell>
          <cell r="H1271">
            <v>0</v>
          </cell>
          <cell r="I1271">
            <v>0</v>
          </cell>
          <cell r="J1271">
            <v>0</v>
          </cell>
        </row>
        <row r="1272">
          <cell r="A1272">
            <v>1268</v>
          </cell>
          <cell r="B1272">
            <v>0</v>
          </cell>
          <cell r="C1272">
            <v>0</v>
          </cell>
          <cell r="D1272">
            <v>0</v>
          </cell>
          <cell r="E1272">
            <v>0</v>
          </cell>
          <cell r="F1272">
            <v>1268</v>
          </cell>
          <cell r="G1272">
            <v>0</v>
          </cell>
          <cell r="H1272">
            <v>0</v>
          </cell>
          <cell r="I1272">
            <v>0</v>
          </cell>
          <cell r="J1272">
            <v>0</v>
          </cell>
        </row>
        <row r="1273">
          <cell r="A1273">
            <v>1269</v>
          </cell>
          <cell r="B1273">
            <v>0</v>
          </cell>
          <cell r="C1273">
            <v>0</v>
          </cell>
          <cell r="D1273">
            <v>0</v>
          </cell>
          <cell r="E1273">
            <v>0</v>
          </cell>
          <cell r="F1273">
            <v>1269</v>
          </cell>
          <cell r="G1273">
            <v>0</v>
          </cell>
          <cell r="H1273">
            <v>0</v>
          </cell>
          <cell r="I1273">
            <v>0</v>
          </cell>
          <cell r="J1273">
            <v>0</v>
          </cell>
        </row>
        <row r="1274">
          <cell r="A1274">
            <v>1270</v>
          </cell>
          <cell r="B1274">
            <v>0</v>
          </cell>
          <cell r="C1274">
            <v>0</v>
          </cell>
          <cell r="D1274">
            <v>0</v>
          </cell>
          <cell r="E1274">
            <v>0</v>
          </cell>
          <cell r="F1274">
            <v>1270</v>
          </cell>
          <cell r="G1274">
            <v>0</v>
          </cell>
          <cell r="H1274">
            <v>0</v>
          </cell>
          <cell r="I1274">
            <v>0</v>
          </cell>
          <cell r="J1274">
            <v>0</v>
          </cell>
        </row>
        <row r="1275">
          <cell r="A1275">
            <v>1271</v>
          </cell>
          <cell r="B1275">
            <v>0</v>
          </cell>
          <cell r="C1275">
            <v>0</v>
          </cell>
          <cell r="D1275">
            <v>0</v>
          </cell>
          <cell r="E1275">
            <v>0</v>
          </cell>
          <cell r="F1275">
            <v>1271</v>
          </cell>
          <cell r="G1275">
            <v>0</v>
          </cell>
          <cell r="H1275">
            <v>0</v>
          </cell>
          <cell r="I1275">
            <v>0</v>
          </cell>
          <cell r="J1275">
            <v>0</v>
          </cell>
        </row>
        <row r="1276">
          <cell r="A1276">
            <v>1272</v>
          </cell>
          <cell r="B1276">
            <v>0</v>
          </cell>
          <cell r="C1276">
            <v>0</v>
          </cell>
          <cell r="D1276">
            <v>0</v>
          </cell>
          <cell r="E1276">
            <v>0</v>
          </cell>
          <cell r="F1276">
            <v>1272</v>
          </cell>
          <cell r="G1276">
            <v>0</v>
          </cell>
          <cell r="H1276">
            <v>0</v>
          </cell>
          <cell r="I1276">
            <v>0</v>
          </cell>
          <cell r="J1276">
            <v>0</v>
          </cell>
        </row>
        <row r="1277">
          <cell r="A1277">
            <v>1273</v>
          </cell>
          <cell r="B1277">
            <v>0</v>
          </cell>
          <cell r="C1277">
            <v>0</v>
          </cell>
          <cell r="D1277">
            <v>0</v>
          </cell>
          <cell r="E1277">
            <v>0</v>
          </cell>
          <cell r="F1277">
            <v>1273</v>
          </cell>
          <cell r="G1277">
            <v>0</v>
          </cell>
          <cell r="H1277">
            <v>0</v>
          </cell>
          <cell r="I1277">
            <v>0</v>
          </cell>
          <cell r="J1277">
            <v>0</v>
          </cell>
        </row>
        <row r="1278">
          <cell r="A1278">
            <v>1274</v>
          </cell>
          <cell r="B1278">
            <v>0</v>
          </cell>
          <cell r="C1278">
            <v>0</v>
          </cell>
          <cell r="D1278">
            <v>0</v>
          </cell>
          <cell r="E1278">
            <v>0</v>
          </cell>
          <cell r="F1278">
            <v>1274</v>
          </cell>
          <cell r="G1278">
            <v>0</v>
          </cell>
          <cell r="H1278">
            <v>0</v>
          </cell>
          <cell r="I1278">
            <v>0</v>
          </cell>
          <cell r="J1278">
            <v>0</v>
          </cell>
        </row>
        <row r="1279">
          <cell r="A1279">
            <v>1275</v>
          </cell>
          <cell r="B1279">
            <v>0</v>
          </cell>
          <cell r="C1279">
            <v>0</v>
          </cell>
          <cell r="D1279">
            <v>0</v>
          </cell>
          <cell r="E1279">
            <v>0</v>
          </cell>
          <cell r="F1279">
            <v>1275</v>
          </cell>
          <cell r="G1279">
            <v>0</v>
          </cell>
          <cell r="H1279">
            <v>0</v>
          </cell>
          <cell r="I1279">
            <v>0</v>
          </cell>
          <cell r="J1279">
            <v>0</v>
          </cell>
        </row>
        <row r="1280">
          <cell r="A1280">
            <v>1276</v>
          </cell>
          <cell r="B1280">
            <v>0</v>
          </cell>
          <cell r="C1280">
            <v>0</v>
          </cell>
          <cell r="D1280">
            <v>0</v>
          </cell>
          <cell r="E1280">
            <v>0</v>
          </cell>
          <cell r="F1280">
            <v>1276</v>
          </cell>
          <cell r="G1280">
            <v>0</v>
          </cell>
          <cell r="H1280">
            <v>0</v>
          </cell>
          <cell r="I1280">
            <v>0</v>
          </cell>
          <cell r="J1280">
            <v>0</v>
          </cell>
        </row>
        <row r="1281">
          <cell r="A1281">
            <v>1277</v>
          </cell>
          <cell r="B1281">
            <v>0</v>
          </cell>
          <cell r="C1281">
            <v>0</v>
          </cell>
          <cell r="D1281">
            <v>0</v>
          </cell>
          <cell r="E1281">
            <v>0</v>
          </cell>
          <cell r="F1281">
            <v>1277</v>
          </cell>
          <cell r="G1281">
            <v>0</v>
          </cell>
          <cell r="H1281">
            <v>0</v>
          </cell>
          <cell r="I1281">
            <v>0</v>
          </cell>
          <cell r="J1281">
            <v>0</v>
          </cell>
        </row>
        <row r="1282">
          <cell r="A1282">
            <v>1278</v>
          </cell>
          <cell r="B1282">
            <v>0</v>
          </cell>
          <cell r="C1282">
            <v>0</v>
          </cell>
          <cell r="D1282">
            <v>0</v>
          </cell>
          <cell r="E1282">
            <v>0</v>
          </cell>
          <cell r="F1282">
            <v>1278</v>
          </cell>
          <cell r="G1282">
            <v>0</v>
          </cell>
          <cell r="H1282">
            <v>0</v>
          </cell>
          <cell r="I1282">
            <v>0</v>
          </cell>
          <cell r="J1282">
            <v>0</v>
          </cell>
        </row>
        <row r="1283">
          <cell r="A1283">
            <v>1279</v>
          </cell>
          <cell r="B1283">
            <v>0</v>
          </cell>
          <cell r="C1283">
            <v>0</v>
          </cell>
          <cell r="D1283">
            <v>0</v>
          </cell>
          <cell r="E1283">
            <v>0</v>
          </cell>
          <cell r="F1283">
            <v>1279</v>
          </cell>
          <cell r="G1283">
            <v>0</v>
          </cell>
          <cell r="H1283">
            <v>0</v>
          </cell>
          <cell r="I1283">
            <v>0</v>
          </cell>
          <cell r="J1283">
            <v>0</v>
          </cell>
        </row>
        <row r="1284">
          <cell r="A1284">
            <v>1280</v>
          </cell>
          <cell r="B1284">
            <v>0</v>
          </cell>
          <cell r="C1284">
            <v>0</v>
          </cell>
          <cell r="D1284">
            <v>0</v>
          </cell>
          <cell r="E1284">
            <v>0</v>
          </cell>
          <cell r="F1284">
            <v>1280</v>
          </cell>
          <cell r="G1284">
            <v>0</v>
          </cell>
          <cell r="H1284">
            <v>0</v>
          </cell>
          <cell r="I1284">
            <v>0</v>
          </cell>
          <cell r="J1284">
            <v>0</v>
          </cell>
        </row>
        <row r="1285">
          <cell r="A1285">
            <v>1281</v>
          </cell>
          <cell r="B1285">
            <v>0</v>
          </cell>
          <cell r="C1285">
            <v>0</v>
          </cell>
          <cell r="D1285">
            <v>0</v>
          </cell>
          <cell r="E1285">
            <v>0</v>
          </cell>
          <cell r="F1285">
            <v>1281</v>
          </cell>
          <cell r="G1285">
            <v>0</v>
          </cell>
          <cell r="H1285">
            <v>0</v>
          </cell>
          <cell r="I1285">
            <v>0</v>
          </cell>
          <cell r="J1285">
            <v>0</v>
          </cell>
        </row>
        <row r="1286">
          <cell r="A1286">
            <v>1282</v>
          </cell>
          <cell r="B1286">
            <v>0</v>
          </cell>
          <cell r="C1286">
            <v>0</v>
          </cell>
          <cell r="D1286">
            <v>0</v>
          </cell>
          <cell r="E1286">
            <v>0</v>
          </cell>
          <cell r="F1286">
            <v>1282</v>
          </cell>
          <cell r="G1286">
            <v>0</v>
          </cell>
          <cell r="H1286">
            <v>0</v>
          </cell>
          <cell r="I1286">
            <v>0</v>
          </cell>
          <cell r="J1286">
            <v>0</v>
          </cell>
        </row>
        <row r="1287">
          <cell r="A1287">
            <v>1283</v>
          </cell>
          <cell r="B1287">
            <v>0</v>
          </cell>
          <cell r="C1287">
            <v>0</v>
          </cell>
          <cell r="D1287">
            <v>0</v>
          </cell>
          <cell r="E1287">
            <v>0</v>
          </cell>
          <cell r="F1287">
            <v>1283</v>
          </cell>
          <cell r="G1287">
            <v>0</v>
          </cell>
          <cell r="H1287">
            <v>0</v>
          </cell>
          <cell r="I1287">
            <v>0</v>
          </cell>
          <cell r="J1287">
            <v>0</v>
          </cell>
        </row>
        <row r="1288">
          <cell r="A1288">
            <v>1284</v>
          </cell>
          <cell r="B1288">
            <v>0</v>
          </cell>
          <cell r="C1288">
            <v>0</v>
          </cell>
          <cell r="D1288">
            <v>0</v>
          </cell>
          <cell r="E1288">
            <v>0</v>
          </cell>
          <cell r="F1288">
            <v>1284</v>
          </cell>
          <cell r="G1288">
            <v>0</v>
          </cell>
          <cell r="H1288">
            <v>0</v>
          </cell>
          <cell r="I1288">
            <v>0</v>
          </cell>
          <cell r="J1288">
            <v>0</v>
          </cell>
        </row>
        <row r="1289">
          <cell r="A1289">
            <v>1285</v>
          </cell>
          <cell r="B1289">
            <v>0</v>
          </cell>
          <cell r="C1289">
            <v>0</v>
          </cell>
          <cell r="D1289">
            <v>0</v>
          </cell>
          <cell r="E1289">
            <v>0</v>
          </cell>
          <cell r="F1289">
            <v>1285</v>
          </cell>
          <cell r="G1289">
            <v>0</v>
          </cell>
          <cell r="H1289">
            <v>0</v>
          </cell>
          <cell r="I1289">
            <v>0</v>
          </cell>
          <cell r="J1289">
            <v>0</v>
          </cell>
        </row>
        <row r="1290">
          <cell r="A1290">
            <v>1286</v>
          </cell>
          <cell r="B1290">
            <v>0</v>
          </cell>
          <cell r="C1290">
            <v>0</v>
          </cell>
          <cell r="D1290">
            <v>0</v>
          </cell>
          <cell r="E1290">
            <v>0</v>
          </cell>
          <cell r="F1290">
            <v>1286</v>
          </cell>
          <cell r="G1290">
            <v>0</v>
          </cell>
          <cell r="H1290">
            <v>0</v>
          </cell>
          <cell r="I1290">
            <v>0</v>
          </cell>
          <cell r="J1290">
            <v>0</v>
          </cell>
        </row>
        <row r="1291">
          <cell r="A1291">
            <v>1287</v>
          </cell>
          <cell r="B1291">
            <v>0</v>
          </cell>
          <cell r="C1291">
            <v>0</v>
          </cell>
          <cell r="D1291">
            <v>0</v>
          </cell>
          <cell r="E1291">
            <v>0</v>
          </cell>
          <cell r="F1291">
            <v>1287</v>
          </cell>
          <cell r="G1291">
            <v>0</v>
          </cell>
          <cell r="H1291">
            <v>0</v>
          </cell>
          <cell r="I1291">
            <v>0</v>
          </cell>
          <cell r="J1291">
            <v>0</v>
          </cell>
        </row>
        <row r="1292">
          <cell r="A1292">
            <v>1288</v>
          </cell>
          <cell r="B1292">
            <v>0</v>
          </cell>
          <cell r="C1292">
            <v>0</v>
          </cell>
          <cell r="D1292">
            <v>0</v>
          </cell>
          <cell r="E1292">
            <v>0</v>
          </cell>
          <cell r="F1292">
            <v>1288</v>
          </cell>
          <cell r="G1292">
            <v>0</v>
          </cell>
          <cell r="H1292">
            <v>0</v>
          </cell>
          <cell r="I1292">
            <v>0</v>
          </cell>
          <cell r="J1292">
            <v>0</v>
          </cell>
        </row>
        <row r="1293">
          <cell r="A1293">
            <v>1289</v>
          </cell>
          <cell r="B1293">
            <v>0</v>
          </cell>
          <cell r="C1293">
            <v>0</v>
          </cell>
          <cell r="D1293">
            <v>0</v>
          </cell>
          <cell r="E1293">
            <v>0</v>
          </cell>
          <cell r="F1293">
            <v>1289</v>
          </cell>
          <cell r="G1293">
            <v>0</v>
          </cell>
          <cell r="H1293">
            <v>0</v>
          </cell>
          <cell r="I1293">
            <v>0</v>
          </cell>
          <cell r="J1293">
            <v>0</v>
          </cell>
        </row>
        <row r="1294">
          <cell r="A1294">
            <v>1290</v>
          </cell>
          <cell r="B1294">
            <v>0</v>
          </cell>
          <cell r="C1294">
            <v>0</v>
          </cell>
          <cell r="D1294">
            <v>0</v>
          </cell>
          <cell r="E1294">
            <v>0</v>
          </cell>
          <cell r="F1294">
            <v>1290</v>
          </cell>
          <cell r="G1294">
            <v>0</v>
          </cell>
          <cell r="H1294">
            <v>0</v>
          </cell>
          <cell r="I1294">
            <v>0</v>
          </cell>
          <cell r="J1294">
            <v>0</v>
          </cell>
        </row>
        <row r="1295">
          <cell r="A1295">
            <v>1291</v>
          </cell>
          <cell r="B1295">
            <v>0</v>
          </cell>
          <cell r="C1295">
            <v>0</v>
          </cell>
          <cell r="D1295">
            <v>0</v>
          </cell>
          <cell r="E1295">
            <v>0</v>
          </cell>
          <cell r="F1295">
            <v>1291</v>
          </cell>
          <cell r="G1295">
            <v>0</v>
          </cell>
          <cell r="H1295">
            <v>0</v>
          </cell>
          <cell r="I1295">
            <v>0</v>
          </cell>
          <cell r="J1295">
            <v>0</v>
          </cell>
        </row>
        <row r="1296">
          <cell r="A1296">
            <v>1292</v>
          </cell>
          <cell r="B1296">
            <v>0</v>
          </cell>
          <cell r="C1296">
            <v>0</v>
          </cell>
          <cell r="D1296">
            <v>0</v>
          </cell>
          <cell r="E1296">
            <v>0</v>
          </cell>
          <cell r="F1296">
            <v>1292</v>
          </cell>
          <cell r="G1296">
            <v>0</v>
          </cell>
          <cell r="H1296">
            <v>0</v>
          </cell>
          <cell r="I1296">
            <v>0</v>
          </cell>
          <cell r="J1296">
            <v>0</v>
          </cell>
        </row>
        <row r="1297">
          <cell r="A1297">
            <v>1293</v>
          </cell>
          <cell r="B1297">
            <v>0</v>
          </cell>
          <cell r="C1297">
            <v>0</v>
          </cell>
          <cell r="D1297">
            <v>0</v>
          </cell>
          <cell r="E1297">
            <v>0</v>
          </cell>
          <cell r="F1297">
            <v>1293</v>
          </cell>
          <cell r="G1297">
            <v>0</v>
          </cell>
          <cell r="H1297">
            <v>0</v>
          </cell>
          <cell r="I1297">
            <v>0</v>
          </cell>
          <cell r="J1297">
            <v>0</v>
          </cell>
        </row>
        <row r="1298">
          <cell r="A1298">
            <v>1294</v>
          </cell>
          <cell r="B1298">
            <v>0</v>
          </cell>
          <cell r="C1298">
            <v>0</v>
          </cell>
          <cell r="D1298">
            <v>0</v>
          </cell>
          <cell r="E1298">
            <v>0</v>
          </cell>
          <cell r="F1298">
            <v>1294</v>
          </cell>
          <cell r="G1298">
            <v>0</v>
          </cell>
          <cell r="H1298">
            <v>0</v>
          </cell>
          <cell r="I1298">
            <v>0</v>
          </cell>
          <cell r="J1298">
            <v>0</v>
          </cell>
        </row>
        <row r="1299">
          <cell r="A1299">
            <v>1295</v>
          </cell>
          <cell r="B1299">
            <v>0</v>
          </cell>
          <cell r="C1299">
            <v>0</v>
          </cell>
          <cell r="D1299">
            <v>0</v>
          </cell>
          <cell r="E1299">
            <v>0</v>
          </cell>
          <cell r="F1299">
            <v>1295</v>
          </cell>
          <cell r="G1299">
            <v>0</v>
          </cell>
          <cell r="H1299">
            <v>0</v>
          </cell>
          <cell r="I1299">
            <v>0</v>
          </cell>
          <cell r="J1299">
            <v>0</v>
          </cell>
        </row>
        <row r="1300">
          <cell r="A1300">
            <v>1296</v>
          </cell>
          <cell r="B1300">
            <v>0</v>
          </cell>
          <cell r="C1300">
            <v>0</v>
          </cell>
          <cell r="D1300">
            <v>0</v>
          </cell>
          <cell r="E1300">
            <v>0</v>
          </cell>
          <cell r="F1300">
            <v>1296</v>
          </cell>
          <cell r="G1300">
            <v>0</v>
          </cell>
          <cell r="H1300">
            <v>0</v>
          </cell>
          <cell r="I1300">
            <v>0</v>
          </cell>
          <cell r="J1300">
            <v>0</v>
          </cell>
        </row>
        <row r="1301">
          <cell r="A1301">
            <v>1297</v>
          </cell>
          <cell r="B1301">
            <v>0</v>
          </cell>
          <cell r="C1301">
            <v>0</v>
          </cell>
          <cell r="D1301">
            <v>0</v>
          </cell>
          <cell r="E1301">
            <v>0</v>
          </cell>
          <cell r="F1301">
            <v>1297</v>
          </cell>
          <cell r="G1301">
            <v>0</v>
          </cell>
          <cell r="H1301">
            <v>0</v>
          </cell>
          <cell r="I1301">
            <v>0</v>
          </cell>
          <cell r="J1301">
            <v>0</v>
          </cell>
        </row>
        <row r="1302">
          <cell r="A1302">
            <v>1298</v>
          </cell>
          <cell r="B1302">
            <v>0</v>
          </cell>
          <cell r="C1302">
            <v>0</v>
          </cell>
          <cell r="D1302">
            <v>0</v>
          </cell>
          <cell r="E1302">
            <v>0</v>
          </cell>
          <cell r="F1302">
            <v>1298</v>
          </cell>
          <cell r="G1302">
            <v>0</v>
          </cell>
          <cell r="H1302">
            <v>0</v>
          </cell>
          <cell r="I1302">
            <v>0</v>
          </cell>
          <cell r="J1302">
            <v>0</v>
          </cell>
        </row>
        <row r="1303">
          <cell r="A1303">
            <v>1299</v>
          </cell>
          <cell r="B1303">
            <v>0</v>
          </cell>
          <cell r="C1303">
            <v>0</v>
          </cell>
          <cell r="D1303">
            <v>0</v>
          </cell>
          <cell r="E1303">
            <v>0</v>
          </cell>
          <cell r="F1303">
            <v>1299</v>
          </cell>
          <cell r="G1303">
            <v>0</v>
          </cell>
          <cell r="H1303">
            <v>0</v>
          </cell>
          <cell r="I1303">
            <v>0</v>
          </cell>
          <cell r="J1303">
            <v>0</v>
          </cell>
        </row>
        <row r="1304">
          <cell r="A1304">
            <v>1300</v>
          </cell>
          <cell r="B1304">
            <v>0</v>
          </cell>
          <cell r="C1304">
            <v>0</v>
          </cell>
          <cell r="D1304">
            <v>0</v>
          </cell>
          <cell r="E1304">
            <v>0</v>
          </cell>
          <cell r="F1304">
            <v>1300</v>
          </cell>
          <cell r="G1304">
            <v>0</v>
          </cell>
          <cell r="H1304">
            <v>0</v>
          </cell>
          <cell r="I1304">
            <v>0</v>
          </cell>
          <cell r="J1304">
            <v>0</v>
          </cell>
        </row>
        <row r="1305">
          <cell r="A1305">
            <v>1301</v>
          </cell>
          <cell r="B1305">
            <v>0</v>
          </cell>
          <cell r="C1305">
            <v>0</v>
          </cell>
          <cell r="D1305">
            <v>0</v>
          </cell>
          <cell r="E1305">
            <v>0</v>
          </cell>
          <cell r="F1305">
            <v>1301</v>
          </cell>
          <cell r="G1305">
            <v>0</v>
          </cell>
          <cell r="H1305">
            <v>0</v>
          </cell>
          <cell r="I1305">
            <v>0</v>
          </cell>
          <cell r="J1305">
            <v>0</v>
          </cell>
        </row>
        <row r="1306">
          <cell r="A1306">
            <v>1302</v>
          </cell>
          <cell r="B1306">
            <v>0</v>
          </cell>
          <cell r="C1306">
            <v>0</v>
          </cell>
          <cell r="D1306">
            <v>0</v>
          </cell>
          <cell r="E1306">
            <v>0</v>
          </cell>
          <cell r="F1306">
            <v>1302</v>
          </cell>
          <cell r="G1306">
            <v>0</v>
          </cell>
          <cell r="H1306">
            <v>0</v>
          </cell>
          <cell r="I1306">
            <v>0</v>
          </cell>
          <cell r="J1306">
            <v>0</v>
          </cell>
        </row>
        <row r="1307">
          <cell r="A1307">
            <v>1303</v>
          </cell>
          <cell r="B1307">
            <v>0</v>
          </cell>
          <cell r="C1307">
            <v>0</v>
          </cell>
          <cell r="D1307">
            <v>0</v>
          </cell>
          <cell r="E1307">
            <v>0</v>
          </cell>
          <cell r="F1307">
            <v>1303</v>
          </cell>
          <cell r="G1307">
            <v>0</v>
          </cell>
          <cell r="H1307">
            <v>0</v>
          </cell>
          <cell r="I1307">
            <v>0</v>
          </cell>
          <cell r="J1307">
            <v>0</v>
          </cell>
        </row>
        <row r="1308">
          <cell r="A1308">
            <v>1304</v>
          </cell>
          <cell r="B1308">
            <v>0</v>
          </cell>
          <cell r="C1308">
            <v>0</v>
          </cell>
          <cell r="D1308">
            <v>0</v>
          </cell>
          <cell r="E1308">
            <v>0</v>
          </cell>
          <cell r="F1308">
            <v>1304</v>
          </cell>
          <cell r="G1308">
            <v>0</v>
          </cell>
          <cell r="H1308">
            <v>0</v>
          </cell>
          <cell r="I1308">
            <v>0</v>
          </cell>
          <cell r="J1308">
            <v>0</v>
          </cell>
        </row>
        <row r="1309">
          <cell r="A1309">
            <v>1305</v>
          </cell>
          <cell r="B1309">
            <v>0</v>
          </cell>
          <cell r="C1309">
            <v>0</v>
          </cell>
          <cell r="D1309">
            <v>0</v>
          </cell>
          <cell r="E1309">
            <v>0</v>
          </cell>
          <cell r="F1309">
            <v>1305</v>
          </cell>
          <cell r="G1309">
            <v>0</v>
          </cell>
          <cell r="H1309">
            <v>0</v>
          </cell>
          <cell r="I1309">
            <v>0</v>
          </cell>
          <cell r="J1309">
            <v>0</v>
          </cell>
        </row>
        <row r="1310">
          <cell r="A1310">
            <v>1306</v>
          </cell>
          <cell r="B1310">
            <v>0</v>
          </cell>
          <cell r="C1310">
            <v>0</v>
          </cell>
          <cell r="D1310">
            <v>0</v>
          </cell>
          <cell r="E1310">
            <v>0</v>
          </cell>
          <cell r="F1310">
            <v>1306</v>
          </cell>
          <cell r="G1310">
            <v>0</v>
          </cell>
          <cell r="H1310">
            <v>0</v>
          </cell>
          <cell r="I1310">
            <v>0</v>
          </cell>
          <cell r="J1310">
            <v>0</v>
          </cell>
        </row>
        <row r="1311">
          <cell r="A1311">
            <v>1307</v>
          </cell>
          <cell r="B1311">
            <v>0</v>
          </cell>
          <cell r="C1311">
            <v>0</v>
          </cell>
          <cell r="D1311">
            <v>0</v>
          </cell>
          <cell r="E1311">
            <v>0</v>
          </cell>
          <cell r="F1311">
            <v>1307</v>
          </cell>
          <cell r="G1311">
            <v>0</v>
          </cell>
          <cell r="H1311">
            <v>0</v>
          </cell>
          <cell r="I1311">
            <v>0</v>
          </cell>
          <cell r="J1311">
            <v>0</v>
          </cell>
        </row>
        <row r="1312">
          <cell r="A1312">
            <v>1308</v>
          </cell>
          <cell r="B1312">
            <v>0</v>
          </cell>
          <cell r="C1312">
            <v>0</v>
          </cell>
          <cell r="D1312">
            <v>0</v>
          </cell>
          <cell r="E1312">
            <v>0</v>
          </cell>
          <cell r="F1312">
            <v>1308</v>
          </cell>
          <cell r="G1312">
            <v>0</v>
          </cell>
          <cell r="H1312">
            <v>0</v>
          </cell>
          <cell r="I1312">
            <v>0</v>
          </cell>
          <cell r="J1312">
            <v>0</v>
          </cell>
        </row>
        <row r="1313">
          <cell r="A1313">
            <v>1309</v>
          </cell>
          <cell r="B1313">
            <v>0</v>
          </cell>
          <cell r="C1313">
            <v>0</v>
          </cell>
          <cell r="D1313">
            <v>0</v>
          </cell>
          <cell r="E1313">
            <v>0</v>
          </cell>
          <cell r="F1313">
            <v>1309</v>
          </cell>
          <cell r="G1313">
            <v>0</v>
          </cell>
          <cell r="H1313">
            <v>0</v>
          </cell>
          <cell r="I1313">
            <v>0</v>
          </cell>
          <cell r="J1313">
            <v>0</v>
          </cell>
        </row>
        <row r="1314">
          <cell r="A1314">
            <v>1310</v>
          </cell>
          <cell r="B1314">
            <v>0</v>
          </cell>
          <cell r="C1314">
            <v>0</v>
          </cell>
          <cell r="D1314">
            <v>0</v>
          </cell>
          <cell r="E1314">
            <v>0</v>
          </cell>
          <cell r="F1314">
            <v>1310</v>
          </cell>
          <cell r="G1314">
            <v>0</v>
          </cell>
          <cell r="H1314">
            <v>0</v>
          </cell>
          <cell r="I1314">
            <v>0</v>
          </cell>
          <cell r="J1314">
            <v>0</v>
          </cell>
        </row>
        <row r="1315">
          <cell r="A1315">
            <v>1311</v>
          </cell>
          <cell r="B1315">
            <v>0</v>
          </cell>
          <cell r="C1315">
            <v>0</v>
          </cell>
          <cell r="D1315">
            <v>0</v>
          </cell>
          <cell r="E1315">
            <v>0</v>
          </cell>
          <cell r="F1315">
            <v>1311</v>
          </cell>
          <cell r="G1315">
            <v>0</v>
          </cell>
          <cell r="H1315">
            <v>0</v>
          </cell>
          <cell r="I1315">
            <v>0</v>
          </cell>
          <cell r="J1315">
            <v>0</v>
          </cell>
        </row>
        <row r="1316">
          <cell r="A1316">
            <v>1312</v>
          </cell>
          <cell r="B1316">
            <v>0</v>
          </cell>
          <cell r="C1316">
            <v>0</v>
          </cell>
          <cell r="D1316">
            <v>0</v>
          </cell>
          <cell r="E1316">
            <v>0</v>
          </cell>
          <cell r="F1316">
            <v>1312</v>
          </cell>
          <cell r="G1316">
            <v>0</v>
          </cell>
          <cell r="H1316">
            <v>0</v>
          </cell>
          <cell r="I1316">
            <v>0</v>
          </cell>
          <cell r="J1316">
            <v>0</v>
          </cell>
        </row>
        <row r="1317">
          <cell r="A1317">
            <v>1313</v>
          </cell>
          <cell r="B1317">
            <v>0</v>
          </cell>
          <cell r="C1317">
            <v>0</v>
          </cell>
          <cell r="D1317">
            <v>0</v>
          </cell>
          <cell r="E1317">
            <v>0</v>
          </cell>
          <cell r="F1317">
            <v>1313</v>
          </cell>
          <cell r="G1317">
            <v>0</v>
          </cell>
          <cell r="H1317">
            <v>0</v>
          </cell>
          <cell r="I1317">
            <v>0</v>
          </cell>
          <cell r="J1317">
            <v>0</v>
          </cell>
        </row>
        <row r="1318">
          <cell r="A1318">
            <v>1314</v>
          </cell>
          <cell r="B1318">
            <v>0</v>
          </cell>
          <cell r="C1318">
            <v>0</v>
          </cell>
          <cell r="D1318">
            <v>0</v>
          </cell>
          <cell r="E1318">
            <v>0</v>
          </cell>
          <cell r="F1318">
            <v>1314</v>
          </cell>
          <cell r="G1318">
            <v>0</v>
          </cell>
          <cell r="H1318">
            <v>0</v>
          </cell>
          <cell r="I1318">
            <v>0</v>
          </cell>
          <cell r="J1318">
            <v>0</v>
          </cell>
        </row>
        <row r="1319">
          <cell r="A1319">
            <v>1315</v>
          </cell>
          <cell r="B1319">
            <v>0</v>
          </cell>
          <cell r="C1319">
            <v>0</v>
          </cell>
          <cell r="D1319">
            <v>0</v>
          </cell>
          <cell r="E1319">
            <v>0</v>
          </cell>
          <cell r="F1319">
            <v>1315</v>
          </cell>
          <cell r="G1319">
            <v>0</v>
          </cell>
          <cell r="H1319">
            <v>0</v>
          </cell>
          <cell r="I1319">
            <v>0</v>
          </cell>
          <cell r="J1319">
            <v>0</v>
          </cell>
        </row>
        <row r="1320">
          <cell r="A1320">
            <v>1316</v>
          </cell>
          <cell r="B1320">
            <v>0</v>
          </cell>
          <cell r="C1320">
            <v>0</v>
          </cell>
          <cell r="D1320">
            <v>0</v>
          </cell>
          <cell r="E1320">
            <v>0</v>
          </cell>
          <cell r="F1320">
            <v>1316</v>
          </cell>
          <cell r="G1320">
            <v>0</v>
          </cell>
          <cell r="H1320">
            <v>0</v>
          </cell>
          <cell r="I1320">
            <v>0</v>
          </cell>
          <cell r="J1320">
            <v>0</v>
          </cell>
        </row>
        <row r="1321">
          <cell r="A1321">
            <v>1317</v>
          </cell>
          <cell r="B1321">
            <v>0</v>
          </cell>
          <cell r="C1321">
            <v>0</v>
          </cell>
          <cell r="D1321">
            <v>0</v>
          </cell>
          <cell r="E1321">
            <v>0</v>
          </cell>
          <cell r="F1321">
            <v>1317</v>
          </cell>
          <cell r="G1321">
            <v>0</v>
          </cell>
          <cell r="H1321">
            <v>0</v>
          </cell>
          <cell r="I1321">
            <v>0</v>
          </cell>
          <cell r="J1321">
            <v>0</v>
          </cell>
        </row>
        <row r="1322">
          <cell r="A1322">
            <v>1318</v>
          </cell>
          <cell r="B1322">
            <v>0</v>
          </cell>
          <cell r="C1322">
            <v>0</v>
          </cell>
          <cell r="D1322">
            <v>0</v>
          </cell>
          <cell r="E1322">
            <v>0</v>
          </cell>
          <cell r="F1322">
            <v>1318</v>
          </cell>
          <cell r="G1322">
            <v>0</v>
          </cell>
          <cell r="H1322">
            <v>0</v>
          </cell>
          <cell r="I1322">
            <v>0</v>
          </cell>
          <cell r="J1322">
            <v>0</v>
          </cell>
        </row>
        <row r="1323">
          <cell r="A1323">
            <v>1319</v>
          </cell>
          <cell r="B1323">
            <v>0</v>
          </cell>
          <cell r="C1323">
            <v>0</v>
          </cell>
          <cell r="D1323">
            <v>0</v>
          </cell>
          <cell r="E1323">
            <v>0</v>
          </cell>
          <cell r="F1323">
            <v>1319</v>
          </cell>
          <cell r="G1323">
            <v>0</v>
          </cell>
          <cell r="H1323">
            <v>0</v>
          </cell>
          <cell r="I1323">
            <v>0</v>
          </cell>
          <cell r="J1323">
            <v>0</v>
          </cell>
        </row>
        <row r="1324">
          <cell r="A1324">
            <v>1320</v>
          </cell>
          <cell r="B1324">
            <v>0</v>
          </cell>
          <cell r="C1324">
            <v>0</v>
          </cell>
          <cell r="D1324">
            <v>0</v>
          </cell>
          <cell r="E1324">
            <v>0</v>
          </cell>
          <cell r="F1324">
            <v>1320</v>
          </cell>
          <cell r="G1324">
            <v>0</v>
          </cell>
          <cell r="H1324">
            <v>0</v>
          </cell>
          <cell r="I1324">
            <v>0</v>
          </cell>
          <cell r="J1324">
            <v>0</v>
          </cell>
        </row>
        <row r="1325">
          <cell r="A1325">
            <v>1321</v>
          </cell>
          <cell r="B1325">
            <v>0</v>
          </cell>
          <cell r="C1325">
            <v>0</v>
          </cell>
          <cell r="D1325">
            <v>0</v>
          </cell>
          <cell r="E1325">
            <v>0</v>
          </cell>
          <cell r="F1325">
            <v>1321</v>
          </cell>
          <cell r="G1325">
            <v>0</v>
          </cell>
          <cell r="H1325">
            <v>0</v>
          </cell>
          <cell r="I1325">
            <v>0</v>
          </cell>
          <cell r="J1325">
            <v>0</v>
          </cell>
        </row>
        <row r="1326">
          <cell r="A1326">
            <v>1322</v>
          </cell>
          <cell r="B1326">
            <v>0</v>
          </cell>
          <cell r="C1326">
            <v>0</v>
          </cell>
          <cell r="D1326">
            <v>0</v>
          </cell>
          <cell r="E1326">
            <v>0</v>
          </cell>
          <cell r="F1326">
            <v>1322</v>
          </cell>
          <cell r="G1326">
            <v>0</v>
          </cell>
          <cell r="H1326">
            <v>0</v>
          </cell>
          <cell r="I1326">
            <v>0</v>
          </cell>
          <cell r="J1326">
            <v>0</v>
          </cell>
        </row>
        <row r="1327">
          <cell r="A1327">
            <v>1323</v>
          </cell>
          <cell r="B1327">
            <v>0</v>
          </cell>
          <cell r="C1327">
            <v>0</v>
          </cell>
          <cell r="D1327">
            <v>0</v>
          </cell>
          <cell r="E1327">
            <v>0</v>
          </cell>
          <cell r="F1327">
            <v>1323</v>
          </cell>
          <cell r="G1327">
            <v>0</v>
          </cell>
          <cell r="H1327">
            <v>0</v>
          </cell>
          <cell r="I1327">
            <v>0</v>
          </cell>
          <cell r="J1327">
            <v>0</v>
          </cell>
        </row>
        <row r="1328">
          <cell r="A1328">
            <v>1324</v>
          </cell>
          <cell r="B1328">
            <v>0</v>
          </cell>
          <cell r="C1328">
            <v>0</v>
          </cell>
          <cell r="D1328">
            <v>0</v>
          </cell>
          <cell r="E1328">
            <v>0</v>
          </cell>
          <cell r="F1328">
            <v>1324</v>
          </cell>
          <cell r="G1328">
            <v>0</v>
          </cell>
          <cell r="H1328">
            <v>0</v>
          </cell>
          <cell r="I1328">
            <v>0</v>
          </cell>
          <cell r="J1328">
            <v>0</v>
          </cell>
        </row>
        <row r="1329">
          <cell r="A1329">
            <v>1325</v>
          </cell>
          <cell r="B1329">
            <v>0</v>
          </cell>
          <cell r="C1329">
            <v>0</v>
          </cell>
          <cell r="D1329">
            <v>0</v>
          </cell>
          <cell r="E1329">
            <v>0</v>
          </cell>
          <cell r="F1329">
            <v>1325</v>
          </cell>
          <cell r="G1329">
            <v>0</v>
          </cell>
          <cell r="H1329">
            <v>0</v>
          </cell>
          <cell r="I1329">
            <v>0</v>
          </cell>
          <cell r="J1329">
            <v>0</v>
          </cell>
        </row>
        <row r="1330">
          <cell r="A1330">
            <v>1326</v>
          </cell>
          <cell r="B1330">
            <v>0</v>
          </cell>
          <cell r="C1330">
            <v>0</v>
          </cell>
          <cell r="D1330">
            <v>0</v>
          </cell>
          <cell r="E1330">
            <v>0</v>
          </cell>
          <cell r="F1330">
            <v>1326</v>
          </cell>
          <cell r="G1330">
            <v>0</v>
          </cell>
          <cell r="H1330">
            <v>0</v>
          </cell>
          <cell r="I1330">
            <v>0</v>
          </cell>
          <cell r="J1330">
            <v>0</v>
          </cell>
        </row>
        <row r="1331">
          <cell r="A1331">
            <v>1327</v>
          </cell>
          <cell r="B1331">
            <v>0</v>
          </cell>
          <cell r="C1331">
            <v>0</v>
          </cell>
          <cell r="D1331">
            <v>0</v>
          </cell>
          <cell r="E1331">
            <v>0</v>
          </cell>
          <cell r="F1331">
            <v>1327</v>
          </cell>
          <cell r="G1331">
            <v>0</v>
          </cell>
          <cell r="H1331">
            <v>0</v>
          </cell>
          <cell r="I1331">
            <v>0</v>
          </cell>
          <cell r="J1331">
            <v>0</v>
          </cell>
        </row>
        <row r="1332">
          <cell r="A1332">
            <v>1328</v>
          </cell>
          <cell r="B1332">
            <v>0</v>
          </cell>
          <cell r="C1332">
            <v>0</v>
          </cell>
          <cell r="D1332">
            <v>0</v>
          </cell>
          <cell r="E1332">
            <v>0</v>
          </cell>
          <cell r="F1332">
            <v>1328</v>
          </cell>
          <cell r="G1332">
            <v>0</v>
          </cell>
          <cell r="H1332">
            <v>0</v>
          </cell>
          <cell r="I1332">
            <v>0</v>
          </cell>
          <cell r="J1332">
            <v>0</v>
          </cell>
        </row>
        <row r="1333">
          <cell r="A1333">
            <v>1329</v>
          </cell>
          <cell r="B1333">
            <v>0</v>
          </cell>
          <cell r="C1333">
            <v>0</v>
          </cell>
          <cell r="D1333">
            <v>0</v>
          </cell>
          <cell r="E1333">
            <v>0</v>
          </cell>
          <cell r="F1333">
            <v>1329</v>
          </cell>
          <cell r="G1333">
            <v>0</v>
          </cell>
          <cell r="H1333">
            <v>0</v>
          </cell>
          <cell r="I1333">
            <v>0</v>
          </cell>
          <cell r="J1333">
            <v>0</v>
          </cell>
        </row>
        <row r="1334">
          <cell r="A1334">
            <v>1330</v>
          </cell>
          <cell r="B1334">
            <v>0</v>
          </cell>
          <cell r="C1334">
            <v>0</v>
          </cell>
          <cell r="D1334">
            <v>0</v>
          </cell>
          <cell r="E1334">
            <v>0</v>
          </cell>
          <cell r="F1334">
            <v>1330</v>
          </cell>
          <cell r="G1334">
            <v>0</v>
          </cell>
          <cell r="H1334">
            <v>0</v>
          </cell>
          <cell r="I1334">
            <v>0</v>
          </cell>
          <cell r="J1334">
            <v>0</v>
          </cell>
        </row>
        <row r="1335">
          <cell r="A1335">
            <v>1331</v>
          </cell>
          <cell r="B1335">
            <v>0</v>
          </cell>
          <cell r="C1335">
            <v>0</v>
          </cell>
          <cell r="D1335">
            <v>0</v>
          </cell>
          <cell r="E1335">
            <v>0</v>
          </cell>
          <cell r="F1335">
            <v>1331</v>
          </cell>
          <cell r="G1335">
            <v>0</v>
          </cell>
          <cell r="H1335">
            <v>0</v>
          </cell>
          <cell r="I1335">
            <v>0</v>
          </cell>
          <cell r="J1335">
            <v>0</v>
          </cell>
        </row>
        <row r="1336">
          <cell r="A1336">
            <v>1332</v>
          </cell>
          <cell r="B1336">
            <v>0</v>
          </cell>
          <cell r="C1336">
            <v>0</v>
          </cell>
          <cell r="D1336">
            <v>0</v>
          </cell>
          <cell r="E1336">
            <v>0</v>
          </cell>
          <cell r="F1336">
            <v>1332</v>
          </cell>
          <cell r="G1336">
            <v>0</v>
          </cell>
          <cell r="H1336">
            <v>0</v>
          </cell>
          <cell r="I1336">
            <v>0</v>
          </cell>
          <cell r="J1336">
            <v>0</v>
          </cell>
        </row>
        <row r="1337">
          <cell r="A1337">
            <v>1333</v>
          </cell>
          <cell r="B1337">
            <v>0</v>
          </cell>
          <cell r="C1337">
            <v>0</v>
          </cell>
          <cell r="D1337">
            <v>0</v>
          </cell>
          <cell r="E1337">
            <v>0</v>
          </cell>
          <cell r="F1337">
            <v>1333</v>
          </cell>
          <cell r="G1337">
            <v>0</v>
          </cell>
          <cell r="H1337">
            <v>0</v>
          </cell>
          <cell r="I1337">
            <v>0</v>
          </cell>
          <cell r="J1337">
            <v>0</v>
          </cell>
        </row>
        <row r="1338">
          <cell r="A1338">
            <v>1334</v>
          </cell>
          <cell r="B1338">
            <v>0</v>
          </cell>
          <cell r="C1338">
            <v>0</v>
          </cell>
          <cell r="D1338">
            <v>0</v>
          </cell>
          <cell r="E1338">
            <v>0</v>
          </cell>
          <cell r="F1338">
            <v>1334</v>
          </cell>
          <cell r="G1338">
            <v>0</v>
          </cell>
          <cell r="H1338">
            <v>0</v>
          </cell>
          <cell r="I1338">
            <v>0</v>
          </cell>
          <cell r="J1338">
            <v>0</v>
          </cell>
        </row>
        <row r="1339">
          <cell r="A1339">
            <v>1335</v>
          </cell>
          <cell r="B1339">
            <v>0</v>
          </cell>
          <cell r="C1339">
            <v>0</v>
          </cell>
          <cell r="D1339">
            <v>0</v>
          </cell>
          <cell r="E1339">
            <v>0</v>
          </cell>
          <cell r="F1339">
            <v>1335</v>
          </cell>
          <cell r="G1339">
            <v>0</v>
          </cell>
          <cell r="H1339">
            <v>0</v>
          </cell>
          <cell r="I1339">
            <v>0</v>
          </cell>
          <cell r="J1339">
            <v>0</v>
          </cell>
        </row>
        <row r="1340">
          <cell r="A1340">
            <v>1336</v>
          </cell>
          <cell r="B1340">
            <v>0</v>
          </cell>
          <cell r="C1340">
            <v>0</v>
          </cell>
          <cell r="D1340">
            <v>0</v>
          </cell>
          <cell r="E1340">
            <v>0</v>
          </cell>
          <cell r="F1340">
            <v>1336</v>
          </cell>
          <cell r="G1340">
            <v>0</v>
          </cell>
          <cell r="H1340">
            <v>0</v>
          </cell>
          <cell r="I1340">
            <v>0</v>
          </cell>
          <cell r="J1340">
            <v>0</v>
          </cell>
        </row>
        <row r="1341">
          <cell r="A1341">
            <v>1337</v>
          </cell>
          <cell r="B1341">
            <v>0</v>
          </cell>
          <cell r="C1341">
            <v>0</v>
          </cell>
          <cell r="D1341">
            <v>0</v>
          </cell>
          <cell r="E1341">
            <v>0</v>
          </cell>
          <cell r="F1341">
            <v>1337</v>
          </cell>
          <cell r="G1341">
            <v>0</v>
          </cell>
          <cell r="H1341">
            <v>0</v>
          </cell>
          <cell r="I1341">
            <v>0</v>
          </cell>
          <cell r="J1341">
            <v>0</v>
          </cell>
        </row>
        <row r="1342">
          <cell r="A1342">
            <v>1338</v>
          </cell>
          <cell r="B1342">
            <v>0</v>
          </cell>
          <cell r="C1342">
            <v>0</v>
          </cell>
          <cell r="D1342">
            <v>0</v>
          </cell>
          <cell r="E1342">
            <v>0</v>
          </cell>
          <cell r="F1342">
            <v>1338</v>
          </cell>
          <cell r="G1342">
            <v>0</v>
          </cell>
          <cell r="H1342">
            <v>0</v>
          </cell>
          <cell r="I1342">
            <v>0</v>
          </cell>
          <cell r="J1342">
            <v>0</v>
          </cell>
        </row>
        <row r="1343">
          <cell r="A1343">
            <v>1339</v>
          </cell>
          <cell r="B1343">
            <v>0</v>
          </cell>
          <cell r="C1343">
            <v>0</v>
          </cell>
          <cell r="D1343">
            <v>0</v>
          </cell>
          <cell r="E1343">
            <v>0</v>
          </cell>
          <cell r="F1343">
            <v>1339</v>
          </cell>
          <cell r="G1343">
            <v>0</v>
          </cell>
          <cell r="H1343">
            <v>0</v>
          </cell>
          <cell r="I1343">
            <v>0</v>
          </cell>
          <cell r="J1343">
            <v>0</v>
          </cell>
        </row>
        <row r="1344">
          <cell r="A1344">
            <v>1340</v>
          </cell>
          <cell r="B1344">
            <v>0</v>
          </cell>
          <cell r="C1344">
            <v>0</v>
          </cell>
          <cell r="D1344">
            <v>0</v>
          </cell>
          <cell r="E1344">
            <v>0</v>
          </cell>
          <cell r="F1344">
            <v>1340</v>
          </cell>
          <cell r="G1344">
            <v>0</v>
          </cell>
          <cell r="H1344">
            <v>0</v>
          </cell>
          <cell r="I1344">
            <v>0</v>
          </cell>
          <cell r="J1344">
            <v>0</v>
          </cell>
        </row>
        <row r="1345">
          <cell r="A1345">
            <v>1341</v>
          </cell>
          <cell r="B1345">
            <v>0</v>
          </cell>
          <cell r="C1345">
            <v>0</v>
          </cell>
          <cell r="D1345">
            <v>0</v>
          </cell>
          <cell r="E1345">
            <v>0</v>
          </cell>
          <cell r="F1345">
            <v>1341</v>
          </cell>
          <cell r="G1345">
            <v>0</v>
          </cell>
          <cell r="H1345">
            <v>0</v>
          </cell>
          <cell r="I1345">
            <v>0</v>
          </cell>
          <cell r="J1345">
            <v>0</v>
          </cell>
        </row>
        <row r="1346">
          <cell r="A1346">
            <v>1342</v>
          </cell>
          <cell r="B1346">
            <v>0</v>
          </cell>
          <cell r="C1346">
            <v>0</v>
          </cell>
          <cell r="D1346">
            <v>0</v>
          </cell>
          <cell r="E1346">
            <v>0</v>
          </cell>
          <cell r="F1346">
            <v>1342</v>
          </cell>
          <cell r="G1346">
            <v>0</v>
          </cell>
          <cell r="H1346">
            <v>0</v>
          </cell>
          <cell r="I1346">
            <v>0</v>
          </cell>
          <cell r="J1346">
            <v>0</v>
          </cell>
        </row>
        <row r="1347">
          <cell r="A1347">
            <v>1343</v>
          </cell>
          <cell r="B1347">
            <v>0</v>
          </cell>
          <cell r="C1347">
            <v>0</v>
          </cell>
          <cell r="D1347">
            <v>0</v>
          </cell>
          <cell r="E1347">
            <v>0</v>
          </cell>
          <cell r="F1347">
            <v>1343</v>
          </cell>
          <cell r="G1347">
            <v>0</v>
          </cell>
          <cell r="H1347">
            <v>0</v>
          </cell>
          <cell r="I1347">
            <v>0</v>
          </cell>
          <cell r="J1347">
            <v>0</v>
          </cell>
        </row>
        <row r="1348">
          <cell r="A1348">
            <v>1344</v>
          </cell>
          <cell r="B1348">
            <v>0</v>
          </cell>
          <cell r="C1348">
            <v>0</v>
          </cell>
          <cell r="D1348">
            <v>0</v>
          </cell>
          <cell r="E1348">
            <v>0</v>
          </cell>
          <cell r="F1348">
            <v>1344</v>
          </cell>
          <cell r="G1348">
            <v>0</v>
          </cell>
          <cell r="H1348">
            <v>0</v>
          </cell>
          <cell r="I1348">
            <v>0</v>
          </cell>
          <cell r="J1348">
            <v>0</v>
          </cell>
        </row>
        <row r="1349">
          <cell r="A1349">
            <v>1345</v>
          </cell>
          <cell r="B1349">
            <v>0</v>
          </cell>
          <cell r="C1349">
            <v>0</v>
          </cell>
          <cell r="D1349">
            <v>0</v>
          </cell>
          <cell r="E1349">
            <v>0</v>
          </cell>
          <cell r="F1349">
            <v>1345</v>
          </cell>
          <cell r="G1349">
            <v>0</v>
          </cell>
          <cell r="H1349">
            <v>0</v>
          </cell>
          <cell r="I1349">
            <v>0</v>
          </cell>
          <cell r="J1349">
            <v>0</v>
          </cell>
        </row>
        <row r="1350">
          <cell r="A1350">
            <v>1346</v>
          </cell>
          <cell r="B1350">
            <v>0</v>
          </cell>
          <cell r="C1350">
            <v>0</v>
          </cell>
          <cell r="D1350">
            <v>0</v>
          </cell>
          <cell r="E1350">
            <v>0</v>
          </cell>
          <cell r="F1350">
            <v>1346</v>
          </cell>
          <cell r="G1350">
            <v>0</v>
          </cell>
          <cell r="H1350">
            <v>0</v>
          </cell>
          <cell r="I1350">
            <v>0</v>
          </cell>
          <cell r="J1350">
            <v>0</v>
          </cell>
        </row>
        <row r="1351">
          <cell r="A1351">
            <v>1347</v>
          </cell>
          <cell r="B1351">
            <v>0</v>
          </cell>
          <cell r="C1351">
            <v>0</v>
          </cell>
          <cell r="D1351">
            <v>0</v>
          </cell>
          <cell r="E1351">
            <v>0</v>
          </cell>
          <cell r="F1351">
            <v>1347</v>
          </cell>
          <cell r="G1351">
            <v>0</v>
          </cell>
          <cell r="H1351">
            <v>0</v>
          </cell>
          <cell r="I1351">
            <v>0</v>
          </cell>
          <cell r="J1351">
            <v>0</v>
          </cell>
        </row>
        <row r="1352">
          <cell r="A1352">
            <v>1348</v>
          </cell>
          <cell r="B1352">
            <v>0</v>
          </cell>
          <cell r="C1352">
            <v>0</v>
          </cell>
          <cell r="D1352">
            <v>0</v>
          </cell>
          <cell r="E1352">
            <v>0</v>
          </cell>
          <cell r="F1352">
            <v>1348</v>
          </cell>
          <cell r="G1352">
            <v>0</v>
          </cell>
          <cell r="H1352">
            <v>0</v>
          </cell>
          <cell r="I1352">
            <v>0</v>
          </cell>
          <cell r="J1352">
            <v>0</v>
          </cell>
        </row>
        <row r="1353">
          <cell r="A1353">
            <v>1349</v>
          </cell>
          <cell r="B1353">
            <v>0</v>
          </cell>
          <cell r="C1353">
            <v>0</v>
          </cell>
          <cell r="D1353">
            <v>0</v>
          </cell>
          <cell r="E1353">
            <v>0</v>
          </cell>
          <cell r="F1353">
            <v>1349</v>
          </cell>
          <cell r="G1353">
            <v>0</v>
          </cell>
          <cell r="H1353">
            <v>0</v>
          </cell>
          <cell r="I1353">
            <v>0</v>
          </cell>
          <cell r="J1353">
            <v>0</v>
          </cell>
        </row>
        <row r="1354">
          <cell r="A1354">
            <v>1350</v>
          </cell>
          <cell r="B1354">
            <v>0</v>
          </cell>
          <cell r="C1354">
            <v>0</v>
          </cell>
          <cell r="D1354">
            <v>0</v>
          </cell>
          <cell r="E1354">
            <v>0</v>
          </cell>
          <cell r="F1354">
            <v>1350</v>
          </cell>
          <cell r="G1354">
            <v>0</v>
          </cell>
          <cell r="H1354">
            <v>0</v>
          </cell>
          <cell r="I1354">
            <v>0</v>
          </cell>
          <cell r="J1354">
            <v>0</v>
          </cell>
        </row>
        <row r="1355">
          <cell r="A1355">
            <v>1351</v>
          </cell>
          <cell r="B1355">
            <v>0</v>
          </cell>
          <cell r="C1355">
            <v>0</v>
          </cell>
          <cell r="D1355">
            <v>0</v>
          </cell>
          <cell r="E1355">
            <v>0</v>
          </cell>
          <cell r="F1355">
            <v>1351</v>
          </cell>
          <cell r="G1355">
            <v>0</v>
          </cell>
          <cell r="H1355">
            <v>0</v>
          </cell>
          <cell r="I1355">
            <v>0</v>
          </cell>
          <cell r="J1355">
            <v>0</v>
          </cell>
        </row>
        <row r="1356">
          <cell r="A1356">
            <v>1352</v>
          </cell>
          <cell r="B1356">
            <v>0</v>
          </cell>
          <cell r="C1356">
            <v>0</v>
          </cell>
          <cell r="D1356">
            <v>0</v>
          </cell>
          <cell r="E1356">
            <v>0</v>
          </cell>
          <cell r="F1356">
            <v>1352</v>
          </cell>
          <cell r="G1356">
            <v>0</v>
          </cell>
          <cell r="H1356">
            <v>0</v>
          </cell>
          <cell r="I1356">
            <v>0</v>
          </cell>
          <cell r="J1356">
            <v>0</v>
          </cell>
        </row>
        <row r="1357">
          <cell r="A1357">
            <v>1353</v>
          </cell>
          <cell r="B1357">
            <v>0</v>
          </cell>
          <cell r="C1357">
            <v>0</v>
          </cell>
          <cell r="D1357">
            <v>0</v>
          </cell>
          <cell r="E1357">
            <v>0</v>
          </cell>
          <cell r="F1357">
            <v>1353</v>
          </cell>
          <cell r="G1357">
            <v>0</v>
          </cell>
          <cell r="H1357">
            <v>0</v>
          </cell>
          <cell r="I1357">
            <v>0</v>
          </cell>
          <cell r="J1357">
            <v>0</v>
          </cell>
        </row>
        <row r="1358">
          <cell r="A1358">
            <v>1354</v>
          </cell>
          <cell r="B1358">
            <v>0</v>
          </cell>
          <cell r="C1358">
            <v>0</v>
          </cell>
          <cell r="D1358">
            <v>0</v>
          </cell>
          <cell r="E1358">
            <v>0</v>
          </cell>
          <cell r="F1358">
            <v>1354</v>
          </cell>
          <cell r="G1358">
            <v>0</v>
          </cell>
          <cell r="H1358">
            <v>0</v>
          </cell>
          <cell r="I1358">
            <v>0</v>
          </cell>
          <cell r="J1358">
            <v>0</v>
          </cell>
        </row>
        <row r="1359">
          <cell r="A1359">
            <v>1355</v>
          </cell>
          <cell r="B1359">
            <v>0</v>
          </cell>
          <cell r="C1359">
            <v>0</v>
          </cell>
          <cell r="D1359">
            <v>0</v>
          </cell>
          <cell r="E1359">
            <v>0</v>
          </cell>
          <cell r="F1359">
            <v>1355</v>
          </cell>
          <cell r="G1359">
            <v>0</v>
          </cell>
          <cell r="H1359">
            <v>0</v>
          </cell>
          <cell r="I1359">
            <v>0</v>
          </cell>
          <cell r="J1359">
            <v>0</v>
          </cell>
        </row>
        <row r="1360">
          <cell r="A1360">
            <v>1356</v>
          </cell>
          <cell r="B1360">
            <v>0</v>
          </cell>
          <cell r="C1360">
            <v>0</v>
          </cell>
          <cell r="D1360">
            <v>0</v>
          </cell>
          <cell r="E1360">
            <v>0</v>
          </cell>
          <cell r="F1360">
            <v>1356</v>
          </cell>
          <cell r="G1360">
            <v>0</v>
          </cell>
          <cell r="H1360">
            <v>0</v>
          </cell>
          <cell r="I1360">
            <v>0</v>
          </cell>
          <cell r="J1360">
            <v>0</v>
          </cell>
        </row>
        <row r="1361">
          <cell r="A1361">
            <v>1357</v>
          </cell>
          <cell r="B1361">
            <v>0</v>
          </cell>
          <cell r="C1361">
            <v>0</v>
          </cell>
          <cell r="D1361">
            <v>0</v>
          </cell>
          <cell r="E1361">
            <v>0</v>
          </cell>
          <cell r="F1361">
            <v>1357</v>
          </cell>
          <cell r="G1361">
            <v>0</v>
          </cell>
          <cell r="H1361">
            <v>0</v>
          </cell>
          <cell r="I1361">
            <v>0</v>
          </cell>
          <cell r="J1361">
            <v>0</v>
          </cell>
        </row>
        <row r="1362">
          <cell r="A1362">
            <v>1358</v>
          </cell>
          <cell r="B1362">
            <v>0</v>
          </cell>
          <cell r="C1362">
            <v>0</v>
          </cell>
          <cell r="D1362">
            <v>0</v>
          </cell>
          <cell r="E1362">
            <v>0</v>
          </cell>
          <cell r="F1362">
            <v>1358</v>
          </cell>
          <cell r="G1362">
            <v>0</v>
          </cell>
          <cell r="H1362">
            <v>0</v>
          </cell>
          <cell r="I1362">
            <v>0</v>
          </cell>
          <cell r="J1362">
            <v>0</v>
          </cell>
        </row>
        <row r="1363">
          <cell r="A1363">
            <v>1359</v>
          </cell>
          <cell r="B1363">
            <v>0</v>
          </cell>
          <cell r="C1363">
            <v>0</v>
          </cell>
          <cell r="D1363">
            <v>0</v>
          </cell>
          <cell r="E1363">
            <v>0</v>
          </cell>
          <cell r="F1363">
            <v>1359</v>
          </cell>
          <cell r="G1363">
            <v>0</v>
          </cell>
          <cell r="H1363">
            <v>0</v>
          </cell>
          <cell r="I1363">
            <v>0</v>
          </cell>
          <cell r="J1363">
            <v>0</v>
          </cell>
        </row>
        <row r="1364">
          <cell r="A1364">
            <v>1360</v>
          </cell>
          <cell r="B1364">
            <v>0</v>
          </cell>
          <cell r="C1364">
            <v>0</v>
          </cell>
          <cell r="D1364">
            <v>0</v>
          </cell>
          <cell r="E1364">
            <v>0</v>
          </cell>
          <cell r="F1364">
            <v>1360</v>
          </cell>
          <cell r="G1364">
            <v>0</v>
          </cell>
          <cell r="H1364">
            <v>0</v>
          </cell>
          <cell r="I1364">
            <v>0</v>
          </cell>
          <cell r="J1364">
            <v>0</v>
          </cell>
        </row>
        <row r="1365">
          <cell r="A1365">
            <v>1361</v>
          </cell>
          <cell r="B1365">
            <v>0</v>
          </cell>
          <cell r="C1365">
            <v>0</v>
          </cell>
          <cell r="D1365">
            <v>0</v>
          </cell>
          <cell r="E1365">
            <v>0</v>
          </cell>
          <cell r="F1365">
            <v>1361</v>
          </cell>
          <cell r="G1365">
            <v>0</v>
          </cell>
          <cell r="H1365">
            <v>0</v>
          </cell>
          <cell r="I1365">
            <v>0</v>
          </cell>
          <cell r="J1365">
            <v>0</v>
          </cell>
        </row>
        <row r="1366">
          <cell r="A1366">
            <v>1362</v>
          </cell>
          <cell r="B1366">
            <v>0</v>
          </cell>
          <cell r="C1366">
            <v>0</v>
          </cell>
          <cell r="D1366">
            <v>0</v>
          </cell>
          <cell r="E1366">
            <v>0</v>
          </cell>
          <cell r="F1366">
            <v>1362</v>
          </cell>
          <cell r="G1366">
            <v>0</v>
          </cell>
          <cell r="H1366">
            <v>0</v>
          </cell>
          <cell r="I1366">
            <v>0</v>
          </cell>
          <cell r="J1366">
            <v>0</v>
          </cell>
        </row>
        <row r="1367">
          <cell r="A1367">
            <v>1363</v>
          </cell>
          <cell r="B1367">
            <v>0</v>
          </cell>
          <cell r="C1367">
            <v>0</v>
          </cell>
          <cell r="D1367">
            <v>0</v>
          </cell>
          <cell r="E1367">
            <v>0</v>
          </cell>
          <cell r="F1367">
            <v>1363</v>
          </cell>
          <cell r="G1367">
            <v>0</v>
          </cell>
          <cell r="H1367">
            <v>0</v>
          </cell>
          <cell r="I1367">
            <v>0</v>
          </cell>
          <cell r="J1367">
            <v>0</v>
          </cell>
        </row>
        <row r="1368">
          <cell r="A1368">
            <v>1364</v>
          </cell>
          <cell r="B1368">
            <v>0</v>
          </cell>
          <cell r="C1368">
            <v>0</v>
          </cell>
          <cell r="D1368">
            <v>0</v>
          </cell>
          <cell r="E1368">
            <v>0</v>
          </cell>
          <cell r="F1368">
            <v>1364</v>
          </cell>
          <cell r="G1368">
            <v>0</v>
          </cell>
          <cell r="H1368">
            <v>0</v>
          </cell>
          <cell r="I1368">
            <v>0</v>
          </cell>
          <cell r="J1368">
            <v>0</v>
          </cell>
        </row>
        <row r="1369">
          <cell r="A1369">
            <v>1365</v>
          </cell>
          <cell r="B1369">
            <v>0</v>
          </cell>
          <cell r="C1369">
            <v>0</v>
          </cell>
          <cell r="D1369">
            <v>0</v>
          </cell>
          <cell r="E1369">
            <v>0</v>
          </cell>
          <cell r="F1369">
            <v>1365</v>
          </cell>
          <cell r="G1369">
            <v>0</v>
          </cell>
          <cell r="H1369">
            <v>0</v>
          </cell>
          <cell r="I1369">
            <v>0</v>
          </cell>
          <cell r="J1369">
            <v>0</v>
          </cell>
        </row>
        <row r="1370">
          <cell r="A1370">
            <v>1366</v>
          </cell>
          <cell r="B1370">
            <v>0</v>
          </cell>
          <cell r="C1370">
            <v>0</v>
          </cell>
          <cell r="D1370">
            <v>0</v>
          </cell>
          <cell r="E1370">
            <v>0</v>
          </cell>
          <cell r="F1370">
            <v>1366</v>
          </cell>
          <cell r="G1370">
            <v>0</v>
          </cell>
          <cell r="H1370">
            <v>0</v>
          </cell>
          <cell r="I1370">
            <v>0</v>
          </cell>
          <cell r="J1370">
            <v>0</v>
          </cell>
        </row>
        <row r="1371">
          <cell r="A1371">
            <v>1367</v>
          </cell>
          <cell r="B1371">
            <v>0</v>
          </cell>
          <cell r="C1371">
            <v>0</v>
          </cell>
          <cell r="D1371">
            <v>0</v>
          </cell>
          <cell r="E1371">
            <v>0</v>
          </cell>
          <cell r="F1371">
            <v>1367</v>
          </cell>
          <cell r="G1371">
            <v>0</v>
          </cell>
          <cell r="H1371">
            <v>0</v>
          </cell>
          <cell r="I1371">
            <v>0</v>
          </cell>
          <cell r="J1371">
            <v>0</v>
          </cell>
        </row>
        <row r="1372">
          <cell r="A1372">
            <v>1368</v>
          </cell>
          <cell r="B1372">
            <v>0</v>
          </cell>
          <cell r="C1372">
            <v>0</v>
          </cell>
          <cell r="D1372">
            <v>0</v>
          </cell>
          <cell r="E1372">
            <v>0</v>
          </cell>
          <cell r="F1372">
            <v>1368</v>
          </cell>
          <cell r="G1372">
            <v>0</v>
          </cell>
          <cell r="H1372">
            <v>0</v>
          </cell>
          <cell r="I1372">
            <v>0</v>
          </cell>
          <cell r="J1372">
            <v>0</v>
          </cell>
        </row>
        <row r="1373">
          <cell r="A1373">
            <v>1369</v>
          </cell>
          <cell r="B1373">
            <v>0</v>
          </cell>
          <cell r="C1373">
            <v>0</v>
          </cell>
          <cell r="D1373">
            <v>0</v>
          </cell>
          <cell r="E1373">
            <v>0</v>
          </cell>
          <cell r="F1373">
            <v>1369</v>
          </cell>
          <cell r="G1373">
            <v>0</v>
          </cell>
          <cell r="H1373">
            <v>0</v>
          </cell>
          <cell r="I1373">
            <v>0</v>
          </cell>
          <cell r="J1373">
            <v>0</v>
          </cell>
        </row>
        <row r="1374">
          <cell r="A1374">
            <v>1370</v>
          </cell>
          <cell r="B1374">
            <v>0</v>
          </cell>
          <cell r="C1374">
            <v>0</v>
          </cell>
          <cell r="D1374">
            <v>0</v>
          </cell>
          <cell r="E1374">
            <v>0</v>
          </cell>
          <cell r="F1374">
            <v>1370</v>
          </cell>
          <cell r="G1374">
            <v>0</v>
          </cell>
          <cell r="H1374">
            <v>0</v>
          </cell>
          <cell r="I1374">
            <v>0</v>
          </cell>
          <cell r="J1374">
            <v>0</v>
          </cell>
        </row>
        <row r="1375">
          <cell r="A1375">
            <v>1371</v>
          </cell>
          <cell r="B1375">
            <v>0</v>
          </cell>
          <cell r="C1375">
            <v>0</v>
          </cell>
          <cell r="D1375">
            <v>0</v>
          </cell>
          <cell r="E1375">
            <v>0</v>
          </cell>
          <cell r="F1375">
            <v>1371</v>
          </cell>
          <cell r="G1375">
            <v>0</v>
          </cell>
          <cell r="H1375">
            <v>0</v>
          </cell>
          <cell r="I1375">
            <v>0</v>
          </cell>
          <cell r="J1375">
            <v>0</v>
          </cell>
        </row>
        <row r="1376">
          <cell r="A1376">
            <v>1372</v>
          </cell>
          <cell r="B1376">
            <v>0</v>
          </cell>
          <cell r="C1376">
            <v>0</v>
          </cell>
          <cell r="D1376">
            <v>0</v>
          </cell>
          <cell r="E1376">
            <v>0</v>
          </cell>
          <cell r="F1376">
            <v>1372</v>
          </cell>
          <cell r="G1376">
            <v>0</v>
          </cell>
          <cell r="H1376">
            <v>0</v>
          </cell>
          <cell r="I1376">
            <v>0</v>
          </cell>
          <cell r="J1376">
            <v>0</v>
          </cell>
        </row>
        <row r="1377">
          <cell r="A1377">
            <v>1373</v>
          </cell>
          <cell r="B1377">
            <v>0</v>
          </cell>
          <cell r="C1377">
            <v>0</v>
          </cell>
          <cell r="D1377">
            <v>0</v>
          </cell>
          <cell r="E1377">
            <v>0</v>
          </cell>
          <cell r="F1377">
            <v>1373</v>
          </cell>
          <cell r="G1377">
            <v>0</v>
          </cell>
          <cell r="H1377">
            <v>0</v>
          </cell>
          <cell r="I1377">
            <v>0</v>
          </cell>
          <cell r="J1377">
            <v>0</v>
          </cell>
        </row>
        <row r="1378">
          <cell r="A1378">
            <v>1374</v>
          </cell>
          <cell r="B1378">
            <v>0</v>
          </cell>
          <cell r="C1378">
            <v>0</v>
          </cell>
          <cell r="D1378">
            <v>0</v>
          </cell>
          <cell r="E1378">
            <v>0</v>
          </cell>
          <cell r="F1378">
            <v>1374</v>
          </cell>
          <cell r="G1378">
            <v>0</v>
          </cell>
          <cell r="H1378">
            <v>0</v>
          </cell>
          <cell r="I1378">
            <v>0</v>
          </cell>
          <cell r="J1378">
            <v>0</v>
          </cell>
        </row>
        <row r="1379">
          <cell r="A1379">
            <v>1375</v>
          </cell>
          <cell r="B1379">
            <v>0</v>
          </cell>
          <cell r="C1379">
            <v>0</v>
          </cell>
          <cell r="D1379">
            <v>0</v>
          </cell>
          <cell r="E1379">
            <v>0</v>
          </cell>
          <cell r="F1379">
            <v>1375</v>
          </cell>
          <cell r="G1379">
            <v>0</v>
          </cell>
          <cell r="H1379">
            <v>0</v>
          </cell>
          <cell r="I1379">
            <v>0</v>
          </cell>
          <cell r="J1379">
            <v>0</v>
          </cell>
        </row>
        <row r="1380">
          <cell r="A1380">
            <v>1376</v>
          </cell>
          <cell r="B1380">
            <v>0</v>
          </cell>
          <cell r="C1380">
            <v>0</v>
          </cell>
          <cell r="D1380">
            <v>0</v>
          </cell>
          <cell r="E1380">
            <v>0</v>
          </cell>
          <cell r="F1380">
            <v>1376</v>
          </cell>
          <cell r="G1380">
            <v>0</v>
          </cell>
          <cell r="H1380">
            <v>0</v>
          </cell>
          <cell r="I1380">
            <v>0</v>
          </cell>
          <cell r="J1380">
            <v>0</v>
          </cell>
        </row>
        <row r="1381">
          <cell r="A1381">
            <v>1377</v>
          </cell>
          <cell r="B1381">
            <v>0</v>
          </cell>
          <cell r="C1381">
            <v>0</v>
          </cell>
          <cell r="D1381">
            <v>0</v>
          </cell>
          <cell r="E1381">
            <v>0</v>
          </cell>
          <cell r="F1381">
            <v>1377</v>
          </cell>
          <cell r="G1381">
            <v>0</v>
          </cell>
          <cell r="H1381">
            <v>0</v>
          </cell>
          <cell r="I1381">
            <v>0</v>
          </cell>
          <cell r="J1381">
            <v>0</v>
          </cell>
        </row>
        <row r="1382">
          <cell r="A1382">
            <v>1378</v>
          </cell>
          <cell r="B1382">
            <v>0</v>
          </cell>
          <cell r="C1382">
            <v>0</v>
          </cell>
          <cell r="D1382">
            <v>0</v>
          </cell>
          <cell r="E1382">
            <v>0</v>
          </cell>
          <cell r="F1382">
            <v>1378</v>
          </cell>
          <cell r="G1382">
            <v>0</v>
          </cell>
          <cell r="H1382">
            <v>0</v>
          </cell>
          <cell r="I1382">
            <v>0</v>
          </cell>
          <cell r="J1382">
            <v>0</v>
          </cell>
        </row>
        <row r="1383">
          <cell r="A1383">
            <v>1379</v>
          </cell>
          <cell r="B1383">
            <v>0</v>
          </cell>
          <cell r="C1383">
            <v>0</v>
          </cell>
          <cell r="D1383">
            <v>0</v>
          </cell>
          <cell r="E1383">
            <v>0</v>
          </cell>
          <cell r="F1383">
            <v>1379</v>
          </cell>
          <cell r="G1383">
            <v>0</v>
          </cell>
          <cell r="H1383">
            <v>0</v>
          </cell>
          <cell r="I1383">
            <v>0</v>
          </cell>
          <cell r="J1383">
            <v>0</v>
          </cell>
        </row>
        <row r="1384">
          <cell r="A1384">
            <v>1380</v>
          </cell>
          <cell r="B1384">
            <v>0</v>
          </cell>
          <cell r="C1384">
            <v>0</v>
          </cell>
          <cell r="D1384">
            <v>0</v>
          </cell>
          <cell r="E1384">
            <v>0</v>
          </cell>
          <cell r="F1384">
            <v>1380</v>
          </cell>
          <cell r="G1384">
            <v>0</v>
          </cell>
          <cell r="H1384">
            <v>0</v>
          </cell>
          <cell r="I1384">
            <v>0</v>
          </cell>
          <cell r="J1384">
            <v>0</v>
          </cell>
        </row>
        <row r="1385">
          <cell r="A1385">
            <v>1381</v>
          </cell>
          <cell r="B1385">
            <v>0</v>
          </cell>
          <cell r="C1385">
            <v>0</v>
          </cell>
          <cell r="D1385">
            <v>0</v>
          </cell>
          <cell r="E1385">
            <v>0</v>
          </cell>
          <cell r="F1385">
            <v>1381</v>
          </cell>
          <cell r="G1385">
            <v>0</v>
          </cell>
          <cell r="H1385">
            <v>0</v>
          </cell>
          <cell r="I1385">
            <v>0</v>
          </cell>
          <cell r="J1385">
            <v>0</v>
          </cell>
        </row>
        <row r="1386">
          <cell r="A1386">
            <v>1382</v>
          </cell>
          <cell r="B1386">
            <v>0</v>
          </cell>
          <cell r="C1386">
            <v>0</v>
          </cell>
          <cell r="D1386">
            <v>0</v>
          </cell>
          <cell r="E1386">
            <v>0</v>
          </cell>
          <cell r="F1386">
            <v>1382</v>
          </cell>
          <cell r="G1386">
            <v>0</v>
          </cell>
          <cell r="H1386">
            <v>0</v>
          </cell>
          <cell r="I1386">
            <v>0</v>
          </cell>
          <cell r="J1386">
            <v>0</v>
          </cell>
        </row>
        <row r="1387">
          <cell r="A1387">
            <v>1383</v>
          </cell>
          <cell r="B1387">
            <v>0</v>
          </cell>
          <cell r="C1387">
            <v>0</v>
          </cell>
          <cell r="D1387">
            <v>0</v>
          </cell>
          <cell r="E1387">
            <v>0</v>
          </cell>
          <cell r="F1387">
            <v>1383</v>
          </cell>
          <cell r="G1387">
            <v>0</v>
          </cell>
          <cell r="H1387">
            <v>0</v>
          </cell>
          <cell r="I1387">
            <v>0</v>
          </cell>
          <cell r="J1387">
            <v>0</v>
          </cell>
        </row>
        <row r="1388">
          <cell r="A1388">
            <v>1384</v>
          </cell>
          <cell r="B1388">
            <v>0</v>
          </cell>
          <cell r="C1388">
            <v>0</v>
          </cell>
          <cell r="D1388">
            <v>0</v>
          </cell>
          <cell r="E1388">
            <v>0</v>
          </cell>
          <cell r="F1388">
            <v>1384</v>
          </cell>
          <cell r="G1388">
            <v>0</v>
          </cell>
          <cell r="H1388">
            <v>0</v>
          </cell>
          <cell r="I1388">
            <v>0</v>
          </cell>
          <cell r="J1388">
            <v>0</v>
          </cell>
        </row>
        <row r="1389">
          <cell r="A1389">
            <v>1385</v>
          </cell>
          <cell r="B1389">
            <v>0</v>
          </cell>
          <cell r="C1389">
            <v>0</v>
          </cell>
          <cell r="D1389">
            <v>0</v>
          </cell>
          <cell r="E1389">
            <v>0</v>
          </cell>
          <cell r="F1389">
            <v>1385</v>
          </cell>
          <cell r="G1389">
            <v>0</v>
          </cell>
          <cell r="H1389">
            <v>0</v>
          </cell>
          <cell r="I1389">
            <v>0</v>
          </cell>
          <cell r="J1389">
            <v>0</v>
          </cell>
        </row>
        <row r="1390">
          <cell r="A1390">
            <v>1386</v>
          </cell>
          <cell r="B1390">
            <v>0</v>
          </cell>
          <cell r="C1390">
            <v>0</v>
          </cell>
          <cell r="D1390">
            <v>0</v>
          </cell>
          <cell r="E1390">
            <v>0</v>
          </cell>
          <cell r="F1390">
            <v>1386</v>
          </cell>
          <cell r="G1390">
            <v>0</v>
          </cell>
          <cell r="H1390">
            <v>0</v>
          </cell>
          <cell r="I1390">
            <v>0</v>
          </cell>
          <cell r="J1390">
            <v>0</v>
          </cell>
        </row>
        <row r="1391">
          <cell r="A1391">
            <v>1387</v>
          </cell>
          <cell r="B1391">
            <v>0</v>
          </cell>
          <cell r="C1391">
            <v>0</v>
          </cell>
          <cell r="D1391">
            <v>0</v>
          </cell>
          <cell r="E1391">
            <v>0</v>
          </cell>
          <cell r="F1391">
            <v>1387</v>
          </cell>
          <cell r="G1391">
            <v>0</v>
          </cell>
          <cell r="H1391">
            <v>0</v>
          </cell>
          <cell r="I1391">
            <v>0</v>
          </cell>
          <cell r="J1391">
            <v>0</v>
          </cell>
        </row>
        <row r="1392">
          <cell r="A1392">
            <v>1388</v>
          </cell>
          <cell r="B1392">
            <v>0</v>
          </cell>
          <cell r="C1392">
            <v>0</v>
          </cell>
          <cell r="D1392">
            <v>0</v>
          </cell>
          <cell r="E1392">
            <v>0</v>
          </cell>
          <cell r="F1392">
            <v>1388</v>
          </cell>
          <cell r="G1392">
            <v>0</v>
          </cell>
          <cell r="H1392">
            <v>0</v>
          </cell>
          <cell r="I1392">
            <v>0</v>
          </cell>
          <cell r="J1392">
            <v>0</v>
          </cell>
        </row>
        <row r="1393">
          <cell r="A1393">
            <v>1389</v>
          </cell>
          <cell r="B1393">
            <v>0</v>
          </cell>
          <cell r="C1393">
            <v>0</v>
          </cell>
          <cell r="D1393">
            <v>0</v>
          </cell>
          <cell r="E1393">
            <v>0</v>
          </cell>
          <cell r="F1393">
            <v>1389</v>
          </cell>
          <cell r="G1393">
            <v>0</v>
          </cell>
          <cell r="H1393">
            <v>0</v>
          </cell>
          <cell r="I1393">
            <v>0</v>
          </cell>
          <cell r="J1393">
            <v>0</v>
          </cell>
        </row>
        <row r="1394">
          <cell r="A1394">
            <v>1390</v>
          </cell>
          <cell r="B1394">
            <v>0</v>
          </cell>
          <cell r="C1394">
            <v>0</v>
          </cell>
          <cell r="D1394">
            <v>0</v>
          </cell>
          <cell r="E1394">
            <v>0</v>
          </cell>
          <cell r="F1394">
            <v>1390</v>
          </cell>
          <cell r="G1394">
            <v>0</v>
          </cell>
          <cell r="H1394">
            <v>0</v>
          </cell>
          <cell r="I1394">
            <v>0</v>
          </cell>
          <cell r="J1394">
            <v>0</v>
          </cell>
        </row>
        <row r="1395">
          <cell r="A1395">
            <v>1391</v>
          </cell>
          <cell r="B1395">
            <v>0</v>
          </cell>
          <cell r="C1395">
            <v>0</v>
          </cell>
          <cell r="D1395">
            <v>0</v>
          </cell>
          <cell r="E1395">
            <v>0</v>
          </cell>
          <cell r="F1395">
            <v>1391</v>
          </cell>
          <cell r="G1395">
            <v>0</v>
          </cell>
          <cell r="H1395">
            <v>0</v>
          </cell>
          <cell r="I1395">
            <v>0</v>
          </cell>
          <cell r="J1395">
            <v>0</v>
          </cell>
        </row>
        <row r="1396">
          <cell r="A1396">
            <v>1392</v>
          </cell>
          <cell r="B1396">
            <v>0</v>
          </cell>
          <cell r="C1396">
            <v>0</v>
          </cell>
          <cell r="D1396">
            <v>0</v>
          </cell>
          <cell r="E1396">
            <v>0</v>
          </cell>
          <cell r="F1396">
            <v>1392</v>
          </cell>
          <cell r="G1396">
            <v>0</v>
          </cell>
          <cell r="H1396">
            <v>0</v>
          </cell>
          <cell r="I1396">
            <v>0</v>
          </cell>
          <cell r="J1396">
            <v>0</v>
          </cell>
        </row>
        <row r="1397">
          <cell r="A1397">
            <v>1393</v>
          </cell>
          <cell r="B1397">
            <v>0</v>
          </cell>
          <cell r="C1397">
            <v>0</v>
          </cell>
          <cell r="D1397">
            <v>0</v>
          </cell>
          <cell r="E1397">
            <v>0</v>
          </cell>
          <cell r="F1397">
            <v>1393</v>
          </cell>
          <cell r="G1397">
            <v>0</v>
          </cell>
          <cell r="H1397">
            <v>0</v>
          </cell>
          <cell r="I1397">
            <v>0</v>
          </cell>
          <cell r="J1397">
            <v>0</v>
          </cell>
        </row>
        <row r="1398">
          <cell r="A1398">
            <v>1394</v>
          </cell>
          <cell r="B1398">
            <v>0</v>
          </cell>
          <cell r="C1398">
            <v>0</v>
          </cell>
          <cell r="D1398">
            <v>0</v>
          </cell>
          <cell r="E1398">
            <v>0</v>
          </cell>
          <cell r="F1398">
            <v>1394</v>
          </cell>
          <cell r="G1398">
            <v>0</v>
          </cell>
          <cell r="H1398">
            <v>0</v>
          </cell>
          <cell r="I1398">
            <v>0</v>
          </cell>
          <cell r="J1398">
            <v>0</v>
          </cell>
        </row>
        <row r="1399">
          <cell r="A1399">
            <v>1395</v>
          </cell>
          <cell r="B1399">
            <v>0</v>
          </cell>
          <cell r="C1399">
            <v>0</v>
          </cell>
          <cell r="D1399">
            <v>0</v>
          </cell>
          <cell r="E1399">
            <v>0</v>
          </cell>
          <cell r="F1399">
            <v>1395</v>
          </cell>
          <cell r="G1399">
            <v>0</v>
          </cell>
          <cell r="H1399">
            <v>0</v>
          </cell>
          <cell r="I1399">
            <v>0</v>
          </cell>
          <cell r="J1399">
            <v>0</v>
          </cell>
        </row>
        <row r="1400">
          <cell r="A1400">
            <v>1396</v>
          </cell>
          <cell r="B1400">
            <v>0</v>
          </cell>
          <cell r="C1400">
            <v>0</v>
          </cell>
          <cell r="D1400">
            <v>0</v>
          </cell>
          <cell r="E1400">
            <v>0</v>
          </cell>
          <cell r="F1400">
            <v>1396</v>
          </cell>
          <cell r="G1400">
            <v>0</v>
          </cell>
          <cell r="H1400">
            <v>0</v>
          </cell>
          <cell r="I1400">
            <v>0</v>
          </cell>
          <cell r="J1400">
            <v>0</v>
          </cell>
        </row>
        <row r="1401">
          <cell r="A1401">
            <v>1397</v>
          </cell>
          <cell r="B1401">
            <v>0</v>
          </cell>
          <cell r="C1401">
            <v>0</v>
          </cell>
          <cell r="D1401">
            <v>0</v>
          </cell>
          <cell r="E1401">
            <v>0</v>
          </cell>
          <cell r="F1401">
            <v>1397</v>
          </cell>
          <cell r="G1401">
            <v>0</v>
          </cell>
          <cell r="H1401">
            <v>0</v>
          </cell>
          <cell r="I1401">
            <v>0</v>
          </cell>
          <cell r="J1401">
            <v>0</v>
          </cell>
        </row>
        <row r="1402">
          <cell r="A1402">
            <v>1398</v>
          </cell>
          <cell r="B1402">
            <v>0</v>
          </cell>
          <cell r="C1402">
            <v>0</v>
          </cell>
          <cell r="D1402">
            <v>0</v>
          </cell>
          <cell r="E1402">
            <v>0</v>
          </cell>
          <cell r="F1402">
            <v>1398</v>
          </cell>
          <cell r="G1402">
            <v>0</v>
          </cell>
          <cell r="H1402">
            <v>0</v>
          </cell>
          <cell r="I1402">
            <v>0</v>
          </cell>
          <cell r="J1402">
            <v>0</v>
          </cell>
        </row>
        <row r="1403">
          <cell r="A1403">
            <v>1399</v>
          </cell>
          <cell r="B1403">
            <v>0</v>
          </cell>
          <cell r="C1403">
            <v>0</v>
          </cell>
          <cell r="D1403">
            <v>0</v>
          </cell>
          <cell r="E1403">
            <v>0</v>
          </cell>
          <cell r="F1403">
            <v>1399</v>
          </cell>
          <cell r="G1403">
            <v>0</v>
          </cell>
          <cell r="H1403">
            <v>0</v>
          </cell>
          <cell r="I1403">
            <v>0</v>
          </cell>
          <cell r="J1403">
            <v>0</v>
          </cell>
        </row>
        <row r="1404">
          <cell r="A1404">
            <v>1400</v>
          </cell>
          <cell r="B1404">
            <v>0</v>
          </cell>
          <cell r="C1404">
            <v>0</v>
          </cell>
          <cell r="D1404">
            <v>0</v>
          </cell>
          <cell r="E1404">
            <v>0</v>
          </cell>
          <cell r="F1404">
            <v>1400</v>
          </cell>
          <cell r="G1404">
            <v>0</v>
          </cell>
          <cell r="H1404">
            <v>0</v>
          </cell>
          <cell r="I1404">
            <v>0</v>
          </cell>
          <cell r="J1404">
            <v>0</v>
          </cell>
        </row>
        <row r="1405">
          <cell r="A1405">
            <v>1401</v>
          </cell>
          <cell r="B1405">
            <v>0</v>
          </cell>
          <cell r="C1405">
            <v>0</v>
          </cell>
          <cell r="D1405">
            <v>0</v>
          </cell>
          <cell r="E1405">
            <v>0</v>
          </cell>
          <cell r="F1405">
            <v>1401</v>
          </cell>
          <cell r="G1405">
            <v>0</v>
          </cell>
          <cell r="H1405">
            <v>0</v>
          </cell>
          <cell r="I1405">
            <v>0</v>
          </cell>
          <cell r="J1405">
            <v>0</v>
          </cell>
        </row>
        <row r="1406">
          <cell r="A1406">
            <v>1402</v>
          </cell>
          <cell r="B1406">
            <v>0</v>
          </cell>
          <cell r="C1406">
            <v>0</v>
          </cell>
          <cell r="D1406">
            <v>0</v>
          </cell>
          <cell r="E1406">
            <v>0</v>
          </cell>
          <cell r="F1406">
            <v>1402</v>
          </cell>
          <cell r="G1406">
            <v>0</v>
          </cell>
          <cell r="H1406">
            <v>0</v>
          </cell>
          <cell r="I1406">
            <v>0</v>
          </cell>
          <cell r="J1406">
            <v>0</v>
          </cell>
        </row>
        <row r="1407">
          <cell r="A1407">
            <v>1403</v>
          </cell>
          <cell r="B1407">
            <v>0</v>
          </cell>
          <cell r="C1407">
            <v>0</v>
          </cell>
          <cell r="D1407">
            <v>0</v>
          </cell>
          <cell r="E1407">
            <v>0</v>
          </cell>
          <cell r="F1407">
            <v>1403</v>
          </cell>
          <cell r="G1407">
            <v>0</v>
          </cell>
          <cell r="H1407">
            <v>0</v>
          </cell>
          <cell r="I1407">
            <v>0</v>
          </cell>
          <cell r="J1407">
            <v>0</v>
          </cell>
        </row>
        <row r="1408">
          <cell r="A1408">
            <v>1404</v>
          </cell>
          <cell r="B1408">
            <v>0</v>
          </cell>
          <cell r="C1408">
            <v>0</v>
          </cell>
          <cell r="D1408">
            <v>0</v>
          </cell>
          <cell r="E1408">
            <v>0</v>
          </cell>
          <cell r="F1408">
            <v>1404</v>
          </cell>
          <cell r="G1408">
            <v>0</v>
          </cell>
          <cell r="H1408">
            <v>0</v>
          </cell>
          <cell r="I1408">
            <v>0</v>
          </cell>
          <cell r="J1408">
            <v>0</v>
          </cell>
        </row>
        <row r="1409">
          <cell r="A1409">
            <v>1405</v>
          </cell>
          <cell r="B1409">
            <v>0</v>
          </cell>
          <cell r="C1409">
            <v>0</v>
          </cell>
          <cell r="D1409">
            <v>0</v>
          </cell>
          <cell r="E1409">
            <v>0</v>
          </cell>
          <cell r="F1409">
            <v>1405</v>
          </cell>
          <cell r="G1409">
            <v>0</v>
          </cell>
          <cell r="H1409">
            <v>0</v>
          </cell>
          <cell r="I1409">
            <v>0</v>
          </cell>
          <cell r="J1409">
            <v>0</v>
          </cell>
        </row>
        <row r="1410">
          <cell r="A1410">
            <v>1406</v>
          </cell>
          <cell r="B1410">
            <v>0</v>
          </cell>
          <cell r="C1410">
            <v>0</v>
          </cell>
          <cell r="D1410">
            <v>0</v>
          </cell>
          <cell r="E1410">
            <v>0</v>
          </cell>
          <cell r="F1410">
            <v>1406</v>
          </cell>
          <cell r="G1410">
            <v>0</v>
          </cell>
          <cell r="H1410">
            <v>0</v>
          </cell>
          <cell r="I1410">
            <v>0</v>
          </cell>
          <cell r="J1410">
            <v>0</v>
          </cell>
        </row>
        <row r="1411">
          <cell r="A1411">
            <v>1407</v>
          </cell>
          <cell r="B1411">
            <v>0</v>
          </cell>
          <cell r="C1411">
            <v>0</v>
          </cell>
          <cell r="D1411">
            <v>0</v>
          </cell>
          <cell r="E1411">
            <v>0</v>
          </cell>
          <cell r="F1411">
            <v>1407</v>
          </cell>
          <cell r="G1411">
            <v>0</v>
          </cell>
          <cell r="H1411">
            <v>0</v>
          </cell>
          <cell r="I1411">
            <v>0</v>
          </cell>
          <cell r="J1411">
            <v>0</v>
          </cell>
        </row>
        <row r="1412">
          <cell r="A1412">
            <v>1408</v>
          </cell>
          <cell r="B1412">
            <v>0</v>
          </cell>
          <cell r="C1412">
            <v>0</v>
          </cell>
          <cell r="D1412">
            <v>0</v>
          </cell>
          <cell r="E1412">
            <v>0</v>
          </cell>
          <cell r="F1412">
            <v>1408</v>
          </cell>
          <cell r="G1412">
            <v>0</v>
          </cell>
          <cell r="H1412">
            <v>0</v>
          </cell>
          <cell r="I1412">
            <v>0</v>
          </cell>
          <cell r="J1412">
            <v>0</v>
          </cell>
        </row>
        <row r="1413">
          <cell r="A1413">
            <v>1409</v>
          </cell>
          <cell r="B1413">
            <v>0</v>
          </cell>
          <cell r="C1413">
            <v>0</v>
          </cell>
          <cell r="D1413">
            <v>0</v>
          </cell>
          <cell r="E1413">
            <v>0</v>
          </cell>
          <cell r="F1413">
            <v>1409</v>
          </cell>
          <cell r="G1413">
            <v>0</v>
          </cell>
          <cell r="H1413">
            <v>0</v>
          </cell>
          <cell r="I1413">
            <v>0</v>
          </cell>
          <cell r="J1413">
            <v>0</v>
          </cell>
        </row>
        <row r="1414">
          <cell r="A1414">
            <v>1410</v>
          </cell>
          <cell r="B1414">
            <v>0</v>
          </cell>
          <cell r="C1414">
            <v>0</v>
          </cell>
          <cell r="D1414">
            <v>0</v>
          </cell>
          <cell r="E1414">
            <v>0</v>
          </cell>
          <cell r="F1414">
            <v>1410</v>
          </cell>
          <cell r="G1414">
            <v>0</v>
          </cell>
          <cell r="H1414">
            <v>0</v>
          </cell>
          <cell r="I1414">
            <v>0</v>
          </cell>
          <cell r="J1414">
            <v>0</v>
          </cell>
        </row>
        <row r="1415">
          <cell r="A1415">
            <v>1411</v>
          </cell>
          <cell r="B1415">
            <v>0</v>
          </cell>
          <cell r="C1415">
            <v>0</v>
          </cell>
          <cell r="D1415">
            <v>0</v>
          </cell>
          <cell r="E1415">
            <v>0</v>
          </cell>
          <cell r="F1415">
            <v>1411</v>
          </cell>
          <cell r="G1415">
            <v>0</v>
          </cell>
          <cell r="H1415">
            <v>0</v>
          </cell>
          <cell r="I1415">
            <v>0</v>
          </cell>
          <cell r="J1415">
            <v>0</v>
          </cell>
        </row>
        <row r="1416">
          <cell r="A1416">
            <v>1412</v>
          </cell>
          <cell r="B1416">
            <v>0</v>
          </cell>
          <cell r="C1416">
            <v>0</v>
          </cell>
          <cell r="D1416">
            <v>0</v>
          </cell>
          <cell r="E1416">
            <v>0</v>
          </cell>
          <cell r="F1416">
            <v>1412</v>
          </cell>
          <cell r="G1416">
            <v>0</v>
          </cell>
          <cell r="H1416">
            <v>0</v>
          </cell>
          <cell r="I1416">
            <v>0</v>
          </cell>
          <cell r="J1416">
            <v>0</v>
          </cell>
        </row>
        <row r="1417">
          <cell r="A1417">
            <v>1413</v>
          </cell>
          <cell r="B1417">
            <v>0</v>
          </cell>
          <cell r="C1417">
            <v>0</v>
          </cell>
          <cell r="D1417">
            <v>0</v>
          </cell>
          <cell r="E1417">
            <v>0</v>
          </cell>
          <cell r="F1417">
            <v>1413</v>
          </cell>
          <cell r="G1417">
            <v>0</v>
          </cell>
          <cell r="H1417">
            <v>0</v>
          </cell>
          <cell r="I1417">
            <v>0</v>
          </cell>
          <cell r="J1417">
            <v>0</v>
          </cell>
        </row>
        <row r="1418">
          <cell r="A1418">
            <v>1414</v>
          </cell>
          <cell r="B1418">
            <v>0</v>
          </cell>
          <cell r="C1418">
            <v>0</v>
          </cell>
          <cell r="D1418">
            <v>0</v>
          </cell>
          <cell r="E1418">
            <v>0</v>
          </cell>
          <cell r="F1418">
            <v>1414</v>
          </cell>
          <cell r="G1418">
            <v>0</v>
          </cell>
          <cell r="H1418">
            <v>0</v>
          </cell>
          <cell r="I1418">
            <v>0</v>
          </cell>
          <cell r="J1418">
            <v>0</v>
          </cell>
        </row>
        <row r="1419">
          <cell r="A1419">
            <v>1415</v>
          </cell>
          <cell r="B1419">
            <v>0</v>
          </cell>
          <cell r="C1419">
            <v>0</v>
          </cell>
          <cell r="D1419">
            <v>0</v>
          </cell>
          <cell r="E1419">
            <v>0</v>
          </cell>
          <cell r="F1419">
            <v>1415</v>
          </cell>
          <cell r="G1419">
            <v>0</v>
          </cell>
          <cell r="H1419">
            <v>0</v>
          </cell>
          <cell r="I1419">
            <v>0</v>
          </cell>
          <cell r="J1419">
            <v>0</v>
          </cell>
        </row>
        <row r="1420">
          <cell r="A1420">
            <v>1416</v>
          </cell>
          <cell r="B1420">
            <v>0</v>
          </cell>
          <cell r="C1420">
            <v>0</v>
          </cell>
          <cell r="D1420">
            <v>0</v>
          </cell>
          <cell r="E1420">
            <v>0</v>
          </cell>
          <cell r="F1420">
            <v>1416</v>
          </cell>
          <cell r="G1420">
            <v>0</v>
          </cell>
          <cell r="H1420">
            <v>0</v>
          </cell>
          <cell r="I1420">
            <v>0</v>
          </cell>
          <cell r="J1420">
            <v>0</v>
          </cell>
        </row>
        <row r="1421">
          <cell r="A1421">
            <v>1417</v>
          </cell>
          <cell r="B1421">
            <v>0</v>
          </cell>
          <cell r="C1421">
            <v>0</v>
          </cell>
          <cell r="D1421">
            <v>0</v>
          </cell>
          <cell r="E1421">
            <v>0</v>
          </cell>
          <cell r="F1421">
            <v>1417</v>
          </cell>
          <cell r="G1421">
            <v>0</v>
          </cell>
          <cell r="H1421">
            <v>0</v>
          </cell>
          <cell r="I1421">
            <v>0</v>
          </cell>
          <cell r="J1421">
            <v>0</v>
          </cell>
        </row>
        <row r="1422">
          <cell r="A1422">
            <v>1418</v>
          </cell>
          <cell r="B1422">
            <v>0</v>
          </cell>
          <cell r="C1422">
            <v>0</v>
          </cell>
          <cell r="D1422">
            <v>0</v>
          </cell>
          <cell r="E1422">
            <v>0</v>
          </cell>
          <cell r="F1422">
            <v>1418</v>
          </cell>
          <cell r="G1422">
            <v>0</v>
          </cell>
          <cell r="H1422">
            <v>0</v>
          </cell>
          <cell r="I1422">
            <v>0</v>
          </cell>
          <cell r="J1422">
            <v>0</v>
          </cell>
        </row>
        <row r="1423">
          <cell r="A1423">
            <v>1419</v>
          </cell>
          <cell r="B1423">
            <v>0</v>
          </cell>
          <cell r="C1423">
            <v>0</v>
          </cell>
          <cell r="D1423">
            <v>0</v>
          </cell>
          <cell r="E1423">
            <v>0</v>
          </cell>
          <cell r="F1423">
            <v>1419</v>
          </cell>
          <cell r="G1423">
            <v>0</v>
          </cell>
          <cell r="H1423">
            <v>0</v>
          </cell>
          <cell r="I1423">
            <v>0</v>
          </cell>
          <cell r="J1423">
            <v>0</v>
          </cell>
        </row>
        <row r="1424">
          <cell r="A1424">
            <v>1420</v>
          </cell>
          <cell r="B1424">
            <v>0</v>
          </cell>
          <cell r="C1424">
            <v>0</v>
          </cell>
          <cell r="D1424">
            <v>0</v>
          </cell>
          <cell r="E1424">
            <v>0</v>
          </cell>
          <cell r="F1424">
            <v>1420</v>
          </cell>
          <cell r="G1424">
            <v>0</v>
          </cell>
          <cell r="H1424">
            <v>0</v>
          </cell>
          <cell r="I1424">
            <v>0</v>
          </cell>
          <cell r="J1424">
            <v>0</v>
          </cell>
        </row>
        <row r="1425">
          <cell r="A1425">
            <v>1421</v>
          </cell>
          <cell r="B1425">
            <v>0</v>
          </cell>
          <cell r="C1425">
            <v>0</v>
          </cell>
          <cell r="D1425">
            <v>0</v>
          </cell>
          <cell r="E1425">
            <v>0</v>
          </cell>
          <cell r="F1425">
            <v>1421</v>
          </cell>
          <cell r="G1425">
            <v>0</v>
          </cell>
          <cell r="H1425">
            <v>0</v>
          </cell>
          <cell r="I1425">
            <v>0</v>
          </cell>
          <cell r="J1425">
            <v>0</v>
          </cell>
        </row>
        <row r="1426">
          <cell r="A1426">
            <v>1422</v>
          </cell>
          <cell r="B1426">
            <v>0</v>
          </cell>
          <cell r="C1426">
            <v>0</v>
          </cell>
          <cell r="D1426">
            <v>0</v>
          </cell>
          <cell r="E1426">
            <v>0</v>
          </cell>
          <cell r="F1426">
            <v>1422</v>
          </cell>
          <cell r="G1426">
            <v>0</v>
          </cell>
          <cell r="H1426">
            <v>0</v>
          </cell>
          <cell r="I1426">
            <v>0</v>
          </cell>
          <cell r="J1426">
            <v>0</v>
          </cell>
        </row>
        <row r="1427">
          <cell r="A1427">
            <v>1423</v>
          </cell>
          <cell r="B1427">
            <v>0</v>
          </cell>
          <cell r="C1427">
            <v>0</v>
          </cell>
          <cell r="D1427">
            <v>0</v>
          </cell>
          <cell r="E1427">
            <v>0</v>
          </cell>
          <cell r="F1427">
            <v>1423</v>
          </cell>
          <cell r="G1427">
            <v>0</v>
          </cell>
          <cell r="H1427">
            <v>0</v>
          </cell>
          <cell r="I1427">
            <v>0</v>
          </cell>
          <cell r="J1427">
            <v>0</v>
          </cell>
        </row>
        <row r="1428">
          <cell r="A1428">
            <v>1424</v>
          </cell>
          <cell r="B1428">
            <v>0</v>
          </cell>
          <cell r="C1428">
            <v>0</v>
          </cell>
          <cell r="D1428">
            <v>0</v>
          </cell>
          <cell r="E1428">
            <v>0</v>
          </cell>
          <cell r="F1428">
            <v>1424</v>
          </cell>
          <cell r="G1428">
            <v>0</v>
          </cell>
          <cell r="H1428">
            <v>0</v>
          </cell>
          <cell r="I1428">
            <v>0</v>
          </cell>
          <cell r="J1428">
            <v>0</v>
          </cell>
        </row>
        <row r="1429">
          <cell r="A1429">
            <v>1425</v>
          </cell>
          <cell r="B1429">
            <v>0</v>
          </cell>
          <cell r="C1429">
            <v>0</v>
          </cell>
          <cell r="D1429">
            <v>0</v>
          </cell>
          <cell r="E1429">
            <v>0</v>
          </cell>
          <cell r="F1429">
            <v>1425</v>
          </cell>
          <cell r="G1429">
            <v>0</v>
          </cell>
          <cell r="H1429">
            <v>0</v>
          </cell>
          <cell r="I1429">
            <v>0</v>
          </cell>
          <cell r="J1429">
            <v>0</v>
          </cell>
        </row>
        <row r="1430">
          <cell r="A1430">
            <v>1426</v>
          </cell>
          <cell r="B1430">
            <v>0</v>
          </cell>
          <cell r="C1430">
            <v>0</v>
          </cell>
          <cell r="D1430">
            <v>0</v>
          </cell>
          <cell r="E1430">
            <v>0</v>
          </cell>
          <cell r="F1430">
            <v>1426</v>
          </cell>
          <cell r="G1430">
            <v>0</v>
          </cell>
          <cell r="H1430">
            <v>0</v>
          </cell>
          <cell r="I1430">
            <v>0</v>
          </cell>
          <cell r="J1430">
            <v>0</v>
          </cell>
        </row>
        <row r="1431">
          <cell r="A1431">
            <v>1427</v>
          </cell>
          <cell r="B1431">
            <v>0</v>
          </cell>
          <cell r="C1431">
            <v>0</v>
          </cell>
          <cell r="D1431">
            <v>0</v>
          </cell>
          <cell r="E1431">
            <v>0</v>
          </cell>
          <cell r="F1431">
            <v>1427</v>
          </cell>
          <cell r="G1431">
            <v>0</v>
          </cell>
          <cell r="H1431">
            <v>0</v>
          </cell>
          <cell r="I1431">
            <v>0</v>
          </cell>
          <cell r="J1431">
            <v>0</v>
          </cell>
        </row>
        <row r="1432">
          <cell r="A1432">
            <v>1428</v>
          </cell>
          <cell r="B1432">
            <v>0</v>
          </cell>
          <cell r="C1432">
            <v>0</v>
          </cell>
          <cell r="D1432">
            <v>0</v>
          </cell>
          <cell r="E1432">
            <v>0</v>
          </cell>
          <cell r="F1432">
            <v>1428</v>
          </cell>
          <cell r="G1432">
            <v>0</v>
          </cell>
          <cell r="H1432">
            <v>0</v>
          </cell>
          <cell r="I1432">
            <v>0</v>
          </cell>
          <cell r="J1432">
            <v>0</v>
          </cell>
        </row>
        <row r="1433">
          <cell r="A1433">
            <v>1429</v>
          </cell>
          <cell r="B1433">
            <v>0</v>
          </cell>
          <cell r="C1433">
            <v>0</v>
          </cell>
          <cell r="D1433">
            <v>0</v>
          </cell>
          <cell r="E1433">
            <v>0</v>
          </cell>
          <cell r="F1433">
            <v>1429</v>
          </cell>
          <cell r="G1433">
            <v>0</v>
          </cell>
          <cell r="H1433">
            <v>0</v>
          </cell>
          <cell r="I1433">
            <v>0</v>
          </cell>
          <cell r="J1433">
            <v>0</v>
          </cell>
        </row>
        <row r="1434">
          <cell r="A1434">
            <v>1430</v>
          </cell>
          <cell r="B1434">
            <v>0</v>
          </cell>
          <cell r="C1434">
            <v>0</v>
          </cell>
          <cell r="D1434">
            <v>0</v>
          </cell>
          <cell r="E1434">
            <v>0</v>
          </cell>
          <cell r="F1434">
            <v>1430</v>
          </cell>
          <cell r="G1434">
            <v>0</v>
          </cell>
          <cell r="H1434">
            <v>0</v>
          </cell>
          <cell r="I1434">
            <v>0</v>
          </cell>
          <cell r="J1434">
            <v>0</v>
          </cell>
        </row>
        <row r="1435">
          <cell r="A1435">
            <v>1431</v>
          </cell>
          <cell r="B1435">
            <v>0</v>
          </cell>
          <cell r="C1435">
            <v>0</v>
          </cell>
          <cell r="D1435">
            <v>0</v>
          </cell>
          <cell r="E1435">
            <v>0</v>
          </cell>
          <cell r="F1435">
            <v>1431</v>
          </cell>
          <cell r="G1435">
            <v>0</v>
          </cell>
          <cell r="H1435">
            <v>0</v>
          </cell>
          <cell r="I1435">
            <v>0</v>
          </cell>
          <cell r="J1435">
            <v>0</v>
          </cell>
        </row>
        <row r="1436">
          <cell r="A1436">
            <v>1432</v>
          </cell>
          <cell r="B1436">
            <v>0</v>
          </cell>
          <cell r="C1436">
            <v>0</v>
          </cell>
          <cell r="D1436">
            <v>0</v>
          </cell>
          <cell r="E1436">
            <v>0</v>
          </cell>
          <cell r="F1436">
            <v>1432</v>
          </cell>
          <cell r="G1436">
            <v>0</v>
          </cell>
          <cell r="H1436">
            <v>0</v>
          </cell>
          <cell r="I1436">
            <v>0</v>
          </cell>
          <cell r="J1436">
            <v>0</v>
          </cell>
        </row>
        <row r="1437">
          <cell r="A1437">
            <v>1433</v>
          </cell>
          <cell r="B1437">
            <v>0</v>
          </cell>
          <cell r="C1437">
            <v>0</v>
          </cell>
          <cell r="D1437">
            <v>0</v>
          </cell>
          <cell r="E1437">
            <v>0</v>
          </cell>
          <cell r="F1437">
            <v>1433</v>
          </cell>
          <cell r="G1437">
            <v>0</v>
          </cell>
          <cell r="H1437">
            <v>0</v>
          </cell>
          <cell r="I1437">
            <v>0</v>
          </cell>
          <cell r="J1437">
            <v>0</v>
          </cell>
        </row>
        <row r="1438">
          <cell r="A1438">
            <v>1434</v>
          </cell>
          <cell r="B1438">
            <v>0</v>
          </cell>
          <cell r="C1438">
            <v>0</v>
          </cell>
          <cell r="D1438">
            <v>0</v>
          </cell>
          <cell r="E1438">
            <v>0</v>
          </cell>
          <cell r="F1438">
            <v>1434</v>
          </cell>
          <cell r="G1438">
            <v>0</v>
          </cell>
          <cell r="H1438">
            <v>0</v>
          </cell>
          <cell r="I1438">
            <v>0</v>
          </cell>
          <cell r="J1438">
            <v>0</v>
          </cell>
        </row>
        <row r="1439">
          <cell r="A1439">
            <v>1435</v>
          </cell>
          <cell r="B1439">
            <v>0</v>
          </cell>
          <cell r="C1439">
            <v>0</v>
          </cell>
          <cell r="D1439">
            <v>0</v>
          </cell>
          <cell r="E1439">
            <v>0</v>
          </cell>
          <cell r="F1439">
            <v>1435</v>
          </cell>
          <cell r="G1439">
            <v>0</v>
          </cell>
          <cell r="H1439">
            <v>0</v>
          </cell>
          <cell r="I1439">
            <v>0</v>
          </cell>
          <cell r="J1439">
            <v>0</v>
          </cell>
        </row>
        <row r="1440">
          <cell r="A1440">
            <v>1436</v>
          </cell>
          <cell r="B1440">
            <v>0</v>
          </cell>
          <cell r="C1440">
            <v>0</v>
          </cell>
          <cell r="D1440">
            <v>0</v>
          </cell>
          <cell r="E1440">
            <v>0</v>
          </cell>
          <cell r="F1440">
            <v>1436</v>
          </cell>
          <cell r="G1440">
            <v>0</v>
          </cell>
          <cell r="H1440">
            <v>0</v>
          </cell>
          <cell r="I1440">
            <v>0</v>
          </cell>
          <cell r="J1440">
            <v>0</v>
          </cell>
        </row>
        <row r="1441">
          <cell r="A1441">
            <v>1437</v>
          </cell>
          <cell r="B1441">
            <v>0</v>
          </cell>
          <cell r="C1441">
            <v>0</v>
          </cell>
          <cell r="D1441">
            <v>0</v>
          </cell>
          <cell r="E1441">
            <v>0</v>
          </cell>
          <cell r="F1441">
            <v>1437</v>
          </cell>
          <cell r="G1441">
            <v>0</v>
          </cell>
          <cell r="H1441">
            <v>0</v>
          </cell>
          <cell r="I1441">
            <v>0</v>
          </cell>
          <cell r="J1441">
            <v>0</v>
          </cell>
        </row>
        <row r="1442">
          <cell r="A1442">
            <v>1438</v>
          </cell>
          <cell r="B1442">
            <v>0</v>
          </cell>
          <cell r="C1442">
            <v>0</v>
          </cell>
          <cell r="D1442">
            <v>0</v>
          </cell>
          <cell r="E1442">
            <v>0</v>
          </cell>
          <cell r="F1442">
            <v>1438</v>
          </cell>
          <cell r="G1442">
            <v>0</v>
          </cell>
          <cell r="H1442">
            <v>0</v>
          </cell>
          <cell r="I1442">
            <v>0</v>
          </cell>
          <cell r="J1442">
            <v>0</v>
          </cell>
        </row>
        <row r="1443">
          <cell r="A1443">
            <v>1439</v>
          </cell>
          <cell r="B1443">
            <v>0</v>
          </cell>
          <cell r="C1443">
            <v>0</v>
          </cell>
          <cell r="D1443">
            <v>0</v>
          </cell>
          <cell r="E1443">
            <v>0</v>
          </cell>
          <cell r="F1443">
            <v>1439</v>
          </cell>
          <cell r="G1443">
            <v>0</v>
          </cell>
          <cell r="H1443">
            <v>0</v>
          </cell>
          <cell r="I1443">
            <v>0</v>
          </cell>
          <cell r="J1443">
            <v>0</v>
          </cell>
        </row>
        <row r="1444">
          <cell r="A1444">
            <v>1440</v>
          </cell>
          <cell r="B1444">
            <v>0</v>
          </cell>
          <cell r="C1444">
            <v>0</v>
          </cell>
          <cell r="D1444">
            <v>0</v>
          </cell>
          <cell r="E1444">
            <v>0</v>
          </cell>
          <cell r="F1444">
            <v>1440</v>
          </cell>
          <cell r="G1444">
            <v>0</v>
          </cell>
          <cell r="H1444">
            <v>0</v>
          </cell>
          <cell r="I1444">
            <v>0</v>
          </cell>
          <cell r="J1444">
            <v>0</v>
          </cell>
        </row>
        <row r="1445">
          <cell r="A1445">
            <v>1441</v>
          </cell>
          <cell r="B1445">
            <v>0</v>
          </cell>
          <cell r="C1445">
            <v>0</v>
          </cell>
          <cell r="D1445">
            <v>0</v>
          </cell>
          <cell r="E1445">
            <v>0</v>
          </cell>
          <cell r="F1445">
            <v>1441</v>
          </cell>
          <cell r="G1445">
            <v>0</v>
          </cell>
          <cell r="H1445">
            <v>0</v>
          </cell>
          <cell r="I1445">
            <v>0</v>
          </cell>
          <cell r="J1445">
            <v>0</v>
          </cell>
        </row>
        <row r="1446">
          <cell r="A1446">
            <v>1442</v>
          </cell>
          <cell r="B1446">
            <v>0</v>
          </cell>
          <cell r="C1446">
            <v>0</v>
          </cell>
          <cell r="D1446">
            <v>0</v>
          </cell>
          <cell r="E1446">
            <v>0</v>
          </cell>
          <cell r="F1446">
            <v>1442</v>
          </cell>
          <cell r="G1446">
            <v>0</v>
          </cell>
          <cell r="H1446">
            <v>0</v>
          </cell>
          <cell r="I1446">
            <v>0</v>
          </cell>
          <cell r="J1446">
            <v>0</v>
          </cell>
        </row>
        <row r="1447">
          <cell r="A1447">
            <v>1443</v>
          </cell>
          <cell r="B1447">
            <v>0</v>
          </cell>
          <cell r="C1447">
            <v>0</v>
          </cell>
          <cell r="D1447">
            <v>0</v>
          </cell>
          <cell r="E1447">
            <v>0</v>
          </cell>
          <cell r="F1447">
            <v>1443</v>
          </cell>
          <cell r="G1447">
            <v>0</v>
          </cell>
          <cell r="H1447">
            <v>0</v>
          </cell>
          <cell r="I1447">
            <v>0</v>
          </cell>
          <cell r="J1447">
            <v>0</v>
          </cell>
        </row>
        <row r="1448">
          <cell r="A1448">
            <v>1444</v>
          </cell>
          <cell r="B1448">
            <v>0</v>
          </cell>
          <cell r="C1448">
            <v>0</v>
          </cell>
          <cell r="D1448">
            <v>0</v>
          </cell>
          <cell r="E1448">
            <v>0</v>
          </cell>
          <cell r="F1448">
            <v>1444</v>
          </cell>
          <cell r="G1448">
            <v>0</v>
          </cell>
          <cell r="H1448">
            <v>0</v>
          </cell>
          <cell r="I1448">
            <v>0</v>
          </cell>
          <cell r="J1448">
            <v>0</v>
          </cell>
        </row>
        <row r="1449">
          <cell r="A1449">
            <v>1445</v>
          </cell>
          <cell r="B1449">
            <v>0</v>
          </cell>
          <cell r="C1449">
            <v>0</v>
          </cell>
          <cell r="D1449">
            <v>0</v>
          </cell>
          <cell r="E1449">
            <v>0</v>
          </cell>
          <cell r="F1449">
            <v>1445</v>
          </cell>
          <cell r="G1449">
            <v>0</v>
          </cell>
          <cell r="H1449">
            <v>0</v>
          </cell>
          <cell r="I1449">
            <v>0</v>
          </cell>
          <cell r="J1449">
            <v>0</v>
          </cell>
        </row>
        <row r="1450">
          <cell r="A1450">
            <v>1446</v>
          </cell>
          <cell r="B1450">
            <v>0</v>
          </cell>
          <cell r="C1450">
            <v>0</v>
          </cell>
          <cell r="D1450">
            <v>0</v>
          </cell>
          <cell r="E1450">
            <v>0</v>
          </cell>
          <cell r="F1450">
            <v>1446</v>
          </cell>
          <cell r="G1450">
            <v>0</v>
          </cell>
          <cell r="H1450">
            <v>0</v>
          </cell>
          <cell r="I1450">
            <v>0</v>
          </cell>
          <cell r="J1450">
            <v>0</v>
          </cell>
        </row>
        <row r="1451">
          <cell r="A1451">
            <v>1447</v>
          </cell>
          <cell r="B1451">
            <v>0</v>
          </cell>
          <cell r="C1451">
            <v>0</v>
          </cell>
          <cell r="D1451">
            <v>0</v>
          </cell>
          <cell r="E1451">
            <v>0</v>
          </cell>
          <cell r="F1451">
            <v>1447</v>
          </cell>
          <cell r="G1451">
            <v>0</v>
          </cell>
          <cell r="H1451">
            <v>0</v>
          </cell>
          <cell r="I1451">
            <v>0</v>
          </cell>
          <cell r="J1451">
            <v>0</v>
          </cell>
        </row>
        <row r="1452">
          <cell r="A1452">
            <v>1448</v>
          </cell>
          <cell r="B1452">
            <v>0</v>
          </cell>
          <cell r="C1452">
            <v>0</v>
          </cell>
          <cell r="D1452">
            <v>0</v>
          </cell>
          <cell r="E1452">
            <v>0</v>
          </cell>
          <cell r="F1452">
            <v>1448</v>
          </cell>
          <cell r="G1452">
            <v>0</v>
          </cell>
          <cell r="H1452">
            <v>0</v>
          </cell>
          <cell r="I1452">
            <v>0</v>
          </cell>
          <cell r="J1452">
            <v>0</v>
          </cell>
        </row>
        <row r="1453">
          <cell r="A1453">
            <v>1449</v>
          </cell>
          <cell r="B1453">
            <v>0</v>
          </cell>
          <cell r="C1453">
            <v>0</v>
          </cell>
          <cell r="D1453">
            <v>0</v>
          </cell>
          <cell r="E1453">
            <v>0</v>
          </cell>
          <cell r="F1453">
            <v>1449</v>
          </cell>
          <cell r="G1453">
            <v>0</v>
          </cell>
          <cell r="H1453">
            <v>0</v>
          </cell>
          <cell r="I1453">
            <v>0</v>
          </cell>
          <cell r="J1453">
            <v>0</v>
          </cell>
        </row>
        <row r="1454">
          <cell r="A1454">
            <v>1450</v>
          </cell>
          <cell r="B1454">
            <v>0</v>
          </cell>
          <cell r="C1454">
            <v>0</v>
          </cell>
          <cell r="D1454">
            <v>0</v>
          </cell>
          <cell r="E1454">
            <v>0</v>
          </cell>
          <cell r="F1454">
            <v>1450</v>
          </cell>
          <cell r="G1454">
            <v>0</v>
          </cell>
          <cell r="H1454">
            <v>0</v>
          </cell>
          <cell r="I1454">
            <v>0</v>
          </cell>
          <cell r="J1454">
            <v>0</v>
          </cell>
        </row>
        <row r="1455">
          <cell r="A1455">
            <v>1451</v>
          </cell>
          <cell r="B1455">
            <v>0</v>
          </cell>
          <cell r="C1455">
            <v>0</v>
          </cell>
          <cell r="D1455">
            <v>0</v>
          </cell>
          <cell r="E1455">
            <v>0</v>
          </cell>
          <cell r="F1455">
            <v>1451</v>
          </cell>
          <cell r="G1455">
            <v>0</v>
          </cell>
          <cell r="H1455">
            <v>0</v>
          </cell>
          <cell r="I1455">
            <v>0</v>
          </cell>
          <cell r="J1455">
            <v>0</v>
          </cell>
        </row>
        <row r="1456">
          <cell r="A1456">
            <v>1452</v>
          </cell>
          <cell r="B1456">
            <v>0</v>
          </cell>
          <cell r="C1456">
            <v>0</v>
          </cell>
          <cell r="D1456">
            <v>0</v>
          </cell>
          <cell r="E1456">
            <v>0</v>
          </cell>
          <cell r="F1456">
            <v>1452</v>
          </cell>
          <cell r="G1456">
            <v>0</v>
          </cell>
          <cell r="H1456">
            <v>0</v>
          </cell>
          <cell r="I1456">
            <v>0</v>
          </cell>
          <cell r="J1456">
            <v>0</v>
          </cell>
        </row>
        <row r="1457">
          <cell r="A1457">
            <v>1453</v>
          </cell>
          <cell r="B1457">
            <v>0</v>
          </cell>
          <cell r="C1457">
            <v>0</v>
          </cell>
          <cell r="D1457">
            <v>0</v>
          </cell>
          <cell r="E1457">
            <v>0</v>
          </cell>
          <cell r="F1457">
            <v>1453</v>
          </cell>
          <cell r="G1457">
            <v>0</v>
          </cell>
          <cell r="H1457">
            <v>0</v>
          </cell>
          <cell r="I1457">
            <v>0</v>
          </cell>
          <cell r="J1457">
            <v>0</v>
          </cell>
        </row>
        <row r="1458">
          <cell r="A1458">
            <v>1454</v>
          </cell>
          <cell r="B1458">
            <v>0</v>
          </cell>
          <cell r="C1458">
            <v>0</v>
          </cell>
          <cell r="D1458">
            <v>0</v>
          </cell>
          <cell r="E1458">
            <v>0</v>
          </cell>
          <cell r="F1458">
            <v>1454</v>
          </cell>
          <cell r="G1458">
            <v>0</v>
          </cell>
          <cell r="H1458">
            <v>0</v>
          </cell>
          <cell r="I1458">
            <v>0</v>
          </cell>
          <cell r="J1458">
            <v>0</v>
          </cell>
        </row>
        <row r="1459">
          <cell r="A1459">
            <v>1455</v>
          </cell>
          <cell r="B1459">
            <v>0</v>
          </cell>
          <cell r="C1459">
            <v>0</v>
          </cell>
          <cell r="D1459">
            <v>0</v>
          </cell>
          <cell r="E1459">
            <v>0</v>
          </cell>
          <cell r="F1459">
            <v>1455</v>
          </cell>
          <cell r="G1459">
            <v>0</v>
          </cell>
          <cell r="H1459">
            <v>0</v>
          </cell>
          <cell r="I1459">
            <v>0</v>
          </cell>
          <cell r="J1459">
            <v>0</v>
          </cell>
        </row>
        <row r="1460">
          <cell r="A1460">
            <v>1456</v>
          </cell>
          <cell r="B1460">
            <v>0</v>
          </cell>
          <cell r="C1460">
            <v>0</v>
          </cell>
          <cell r="D1460">
            <v>0</v>
          </cell>
          <cell r="E1460">
            <v>0</v>
          </cell>
          <cell r="F1460">
            <v>1456</v>
          </cell>
          <cell r="G1460">
            <v>0</v>
          </cell>
          <cell r="H1460">
            <v>0</v>
          </cell>
          <cell r="I1460">
            <v>0</v>
          </cell>
          <cell r="J1460">
            <v>0</v>
          </cell>
        </row>
        <row r="1461">
          <cell r="A1461">
            <v>1457</v>
          </cell>
          <cell r="B1461">
            <v>0</v>
          </cell>
          <cell r="C1461">
            <v>0</v>
          </cell>
          <cell r="D1461">
            <v>0</v>
          </cell>
          <cell r="E1461">
            <v>0</v>
          </cell>
          <cell r="F1461">
            <v>1457</v>
          </cell>
          <cell r="G1461">
            <v>0</v>
          </cell>
          <cell r="H1461">
            <v>0</v>
          </cell>
          <cell r="I1461">
            <v>0</v>
          </cell>
          <cell r="J1461">
            <v>0</v>
          </cell>
        </row>
        <row r="1462">
          <cell r="A1462">
            <v>1458</v>
          </cell>
          <cell r="B1462">
            <v>0</v>
          </cell>
          <cell r="C1462">
            <v>0</v>
          </cell>
          <cell r="D1462">
            <v>0</v>
          </cell>
          <cell r="E1462">
            <v>0</v>
          </cell>
          <cell r="F1462">
            <v>1458</v>
          </cell>
          <cell r="G1462">
            <v>0</v>
          </cell>
          <cell r="H1462">
            <v>0</v>
          </cell>
          <cell r="I1462">
            <v>0</v>
          </cell>
          <cell r="J1462">
            <v>0</v>
          </cell>
        </row>
        <row r="1463">
          <cell r="A1463">
            <v>1459</v>
          </cell>
          <cell r="B1463">
            <v>0</v>
          </cell>
          <cell r="C1463">
            <v>0</v>
          </cell>
          <cell r="D1463">
            <v>0</v>
          </cell>
          <cell r="E1463">
            <v>0</v>
          </cell>
          <cell r="F1463">
            <v>1459</v>
          </cell>
          <cell r="G1463">
            <v>0</v>
          </cell>
          <cell r="H1463">
            <v>0</v>
          </cell>
          <cell r="I1463">
            <v>0</v>
          </cell>
          <cell r="J1463">
            <v>0</v>
          </cell>
        </row>
        <row r="1464">
          <cell r="A1464">
            <v>1460</v>
          </cell>
          <cell r="B1464">
            <v>0</v>
          </cell>
          <cell r="C1464">
            <v>0</v>
          </cell>
          <cell r="D1464">
            <v>0</v>
          </cell>
          <cell r="E1464">
            <v>0</v>
          </cell>
          <cell r="F1464">
            <v>1460</v>
          </cell>
          <cell r="G1464">
            <v>0</v>
          </cell>
          <cell r="H1464">
            <v>0</v>
          </cell>
          <cell r="I1464">
            <v>0</v>
          </cell>
          <cell r="J1464">
            <v>0</v>
          </cell>
        </row>
        <row r="1465">
          <cell r="A1465">
            <v>1461</v>
          </cell>
          <cell r="B1465">
            <v>0</v>
          </cell>
          <cell r="C1465">
            <v>0</v>
          </cell>
          <cell r="D1465">
            <v>0</v>
          </cell>
          <cell r="E1465">
            <v>0</v>
          </cell>
          <cell r="F1465">
            <v>1461</v>
          </cell>
          <cell r="G1465">
            <v>0</v>
          </cell>
          <cell r="H1465">
            <v>0</v>
          </cell>
          <cell r="I1465">
            <v>0</v>
          </cell>
          <cell r="J1465">
            <v>0</v>
          </cell>
        </row>
        <row r="1466">
          <cell r="A1466">
            <v>1462</v>
          </cell>
          <cell r="B1466">
            <v>0</v>
          </cell>
          <cell r="C1466">
            <v>0</v>
          </cell>
          <cell r="D1466">
            <v>0</v>
          </cell>
          <cell r="E1466">
            <v>0</v>
          </cell>
          <cell r="F1466">
            <v>1462</v>
          </cell>
          <cell r="G1466">
            <v>0</v>
          </cell>
          <cell r="H1466">
            <v>0</v>
          </cell>
          <cell r="I1466">
            <v>0</v>
          </cell>
          <cell r="J1466">
            <v>0</v>
          </cell>
        </row>
        <row r="1467">
          <cell r="A1467">
            <v>1463</v>
          </cell>
          <cell r="B1467">
            <v>0</v>
          </cell>
          <cell r="C1467">
            <v>0</v>
          </cell>
          <cell r="D1467">
            <v>0</v>
          </cell>
          <cell r="E1467">
            <v>0</v>
          </cell>
          <cell r="F1467">
            <v>1463</v>
          </cell>
          <cell r="G1467">
            <v>0</v>
          </cell>
          <cell r="H1467">
            <v>0</v>
          </cell>
          <cell r="I1467">
            <v>0</v>
          </cell>
          <cell r="J1467">
            <v>0</v>
          </cell>
        </row>
        <row r="1468">
          <cell r="A1468">
            <v>1464</v>
          </cell>
          <cell r="B1468">
            <v>0</v>
          </cell>
          <cell r="C1468">
            <v>0</v>
          </cell>
          <cell r="D1468">
            <v>0</v>
          </cell>
          <cell r="E1468">
            <v>0</v>
          </cell>
          <cell r="F1468">
            <v>1464</v>
          </cell>
          <cell r="G1468">
            <v>0</v>
          </cell>
          <cell r="H1468">
            <v>0</v>
          </cell>
          <cell r="I1468">
            <v>0</v>
          </cell>
          <cell r="J1468">
            <v>0</v>
          </cell>
        </row>
        <row r="1469">
          <cell r="A1469">
            <v>1465</v>
          </cell>
          <cell r="B1469">
            <v>0</v>
          </cell>
          <cell r="C1469">
            <v>0</v>
          </cell>
          <cell r="D1469">
            <v>0</v>
          </cell>
          <cell r="E1469">
            <v>0</v>
          </cell>
          <cell r="F1469">
            <v>1465</v>
          </cell>
          <cell r="G1469">
            <v>0</v>
          </cell>
          <cell r="H1469">
            <v>0</v>
          </cell>
          <cell r="I1469">
            <v>0</v>
          </cell>
          <cell r="J1469">
            <v>0</v>
          </cell>
        </row>
        <row r="1470">
          <cell r="A1470">
            <v>1466</v>
          </cell>
          <cell r="B1470">
            <v>0</v>
          </cell>
          <cell r="C1470">
            <v>0</v>
          </cell>
          <cell r="D1470">
            <v>0</v>
          </cell>
          <cell r="E1470">
            <v>0</v>
          </cell>
          <cell r="F1470">
            <v>1466</v>
          </cell>
          <cell r="G1470">
            <v>0</v>
          </cell>
          <cell r="H1470">
            <v>0</v>
          </cell>
          <cell r="I1470">
            <v>0</v>
          </cell>
          <cell r="J1470">
            <v>0</v>
          </cell>
        </row>
        <row r="1471">
          <cell r="A1471">
            <v>1467</v>
          </cell>
          <cell r="B1471">
            <v>0</v>
          </cell>
          <cell r="C1471">
            <v>0</v>
          </cell>
          <cell r="D1471">
            <v>0</v>
          </cell>
          <cell r="E1471">
            <v>0</v>
          </cell>
          <cell r="F1471">
            <v>1467</v>
          </cell>
          <cell r="G1471">
            <v>0</v>
          </cell>
          <cell r="H1471">
            <v>0</v>
          </cell>
          <cell r="I1471">
            <v>0</v>
          </cell>
          <cell r="J1471">
            <v>0</v>
          </cell>
        </row>
        <row r="1472">
          <cell r="A1472">
            <v>1468</v>
          </cell>
          <cell r="B1472">
            <v>0</v>
          </cell>
          <cell r="C1472">
            <v>0</v>
          </cell>
          <cell r="D1472">
            <v>0</v>
          </cell>
          <cell r="E1472">
            <v>0</v>
          </cell>
          <cell r="F1472">
            <v>1468</v>
          </cell>
          <cell r="G1472">
            <v>0</v>
          </cell>
          <cell r="H1472">
            <v>0</v>
          </cell>
          <cell r="I1472">
            <v>0</v>
          </cell>
          <cell r="J1472">
            <v>0</v>
          </cell>
        </row>
        <row r="1473">
          <cell r="A1473">
            <v>1469</v>
          </cell>
          <cell r="B1473">
            <v>0</v>
          </cell>
          <cell r="C1473">
            <v>0</v>
          </cell>
          <cell r="D1473">
            <v>0</v>
          </cell>
          <cell r="E1473">
            <v>0</v>
          </cell>
          <cell r="F1473">
            <v>1469</v>
          </cell>
          <cell r="G1473">
            <v>0</v>
          </cell>
          <cell r="H1473">
            <v>0</v>
          </cell>
          <cell r="I1473">
            <v>0</v>
          </cell>
          <cell r="J1473">
            <v>0</v>
          </cell>
        </row>
        <row r="1474">
          <cell r="A1474">
            <v>1470</v>
          </cell>
          <cell r="B1474">
            <v>0</v>
          </cell>
          <cell r="C1474">
            <v>0</v>
          </cell>
          <cell r="D1474">
            <v>0</v>
          </cell>
          <cell r="E1474">
            <v>0</v>
          </cell>
          <cell r="F1474">
            <v>1470</v>
          </cell>
          <cell r="G1474">
            <v>0</v>
          </cell>
          <cell r="H1474">
            <v>0</v>
          </cell>
          <cell r="I1474">
            <v>0</v>
          </cell>
          <cell r="J1474">
            <v>0</v>
          </cell>
        </row>
        <row r="1475">
          <cell r="A1475">
            <v>1471</v>
          </cell>
          <cell r="B1475">
            <v>0</v>
          </cell>
          <cell r="C1475">
            <v>0</v>
          </cell>
          <cell r="D1475">
            <v>0</v>
          </cell>
          <cell r="E1475">
            <v>0</v>
          </cell>
          <cell r="F1475">
            <v>1471</v>
          </cell>
          <cell r="G1475">
            <v>0</v>
          </cell>
          <cell r="H1475">
            <v>0</v>
          </cell>
          <cell r="I1475">
            <v>0</v>
          </cell>
          <cell r="J1475">
            <v>0</v>
          </cell>
        </row>
        <row r="1476">
          <cell r="A1476">
            <v>1472</v>
          </cell>
          <cell r="B1476">
            <v>0</v>
          </cell>
          <cell r="C1476">
            <v>0</v>
          </cell>
          <cell r="D1476">
            <v>0</v>
          </cell>
          <cell r="E1476">
            <v>0</v>
          </cell>
          <cell r="F1476">
            <v>1472</v>
          </cell>
          <cell r="G1476">
            <v>0</v>
          </cell>
          <cell r="H1476">
            <v>0</v>
          </cell>
          <cell r="I1476">
            <v>0</v>
          </cell>
          <cell r="J1476">
            <v>0</v>
          </cell>
        </row>
        <row r="1477">
          <cell r="A1477">
            <v>1473</v>
          </cell>
          <cell r="B1477">
            <v>0</v>
          </cell>
          <cell r="C1477">
            <v>0</v>
          </cell>
          <cell r="D1477">
            <v>0</v>
          </cell>
          <cell r="E1477">
            <v>0</v>
          </cell>
          <cell r="F1477">
            <v>1473</v>
          </cell>
          <cell r="G1477">
            <v>0</v>
          </cell>
          <cell r="H1477">
            <v>0</v>
          </cell>
          <cell r="I1477">
            <v>0</v>
          </cell>
          <cell r="J1477">
            <v>0</v>
          </cell>
        </row>
        <row r="1478">
          <cell r="A1478">
            <v>1474</v>
          </cell>
          <cell r="B1478">
            <v>0</v>
          </cell>
          <cell r="C1478">
            <v>0</v>
          </cell>
          <cell r="D1478">
            <v>0</v>
          </cell>
          <cell r="E1478">
            <v>0</v>
          </cell>
          <cell r="F1478">
            <v>1474</v>
          </cell>
          <cell r="G1478">
            <v>0</v>
          </cell>
          <cell r="H1478">
            <v>0</v>
          </cell>
          <cell r="I1478">
            <v>0</v>
          </cell>
          <cell r="J1478">
            <v>0</v>
          </cell>
        </row>
        <row r="1479">
          <cell r="A1479">
            <v>1475</v>
          </cell>
          <cell r="B1479">
            <v>0</v>
          </cell>
          <cell r="C1479">
            <v>0</v>
          </cell>
          <cell r="D1479">
            <v>0</v>
          </cell>
          <cell r="E1479">
            <v>0</v>
          </cell>
          <cell r="F1479">
            <v>1475</v>
          </cell>
          <cell r="G1479">
            <v>0</v>
          </cell>
          <cell r="H1479">
            <v>0</v>
          </cell>
          <cell r="I1479">
            <v>0</v>
          </cell>
          <cell r="J1479">
            <v>0</v>
          </cell>
        </row>
        <row r="1480">
          <cell r="A1480">
            <v>1476</v>
          </cell>
          <cell r="B1480">
            <v>0</v>
          </cell>
          <cell r="C1480">
            <v>0</v>
          </cell>
          <cell r="D1480">
            <v>0</v>
          </cell>
          <cell r="E1480">
            <v>0</v>
          </cell>
          <cell r="F1480">
            <v>1476</v>
          </cell>
          <cell r="G1480">
            <v>0</v>
          </cell>
          <cell r="H1480">
            <v>0</v>
          </cell>
          <cell r="I1480">
            <v>0</v>
          </cell>
          <cell r="J1480">
            <v>0</v>
          </cell>
        </row>
        <row r="1481">
          <cell r="A1481">
            <v>1477</v>
          </cell>
          <cell r="B1481">
            <v>0</v>
          </cell>
          <cell r="C1481">
            <v>0</v>
          </cell>
          <cell r="D1481">
            <v>0</v>
          </cell>
          <cell r="E1481">
            <v>0</v>
          </cell>
          <cell r="F1481">
            <v>1477</v>
          </cell>
          <cell r="G1481">
            <v>0</v>
          </cell>
          <cell r="H1481">
            <v>0</v>
          </cell>
          <cell r="I1481">
            <v>0</v>
          </cell>
          <cell r="J1481">
            <v>0</v>
          </cell>
        </row>
        <row r="1482">
          <cell r="A1482">
            <v>1478</v>
          </cell>
          <cell r="B1482">
            <v>0</v>
          </cell>
          <cell r="C1482">
            <v>0</v>
          </cell>
          <cell r="D1482">
            <v>0</v>
          </cell>
          <cell r="E1482">
            <v>0</v>
          </cell>
          <cell r="F1482">
            <v>1478</v>
          </cell>
          <cell r="G1482">
            <v>0</v>
          </cell>
          <cell r="H1482">
            <v>0</v>
          </cell>
          <cell r="I1482">
            <v>0</v>
          </cell>
          <cell r="J1482">
            <v>0</v>
          </cell>
        </row>
        <row r="1483">
          <cell r="A1483">
            <v>1479</v>
          </cell>
          <cell r="B1483">
            <v>0</v>
          </cell>
          <cell r="C1483">
            <v>0</v>
          </cell>
          <cell r="D1483">
            <v>0</v>
          </cell>
          <cell r="E1483">
            <v>0</v>
          </cell>
          <cell r="F1483">
            <v>1479</v>
          </cell>
          <cell r="G1483">
            <v>0</v>
          </cell>
          <cell r="H1483">
            <v>0</v>
          </cell>
          <cell r="I1483">
            <v>0</v>
          </cell>
          <cell r="J1483">
            <v>0</v>
          </cell>
        </row>
        <row r="1484">
          <cell r="A1484">
            <v>1480</v>
          </cell>
          <cell r="B1484">
            <v>0</v>
          </cell>
          <cell r="C1484">
            <v>0</v>
          </cell>
          <cell r="D1484">
            <v>0</v>
          </cell>
          <cell r="E1484">
            <v>0</v>
          </cell>
          <cell r="F1484">
            <v>1480</v>
          </cell>
          <cell r="G1484">
            <v>0</v>
          </cell>
          <cell r="H1484">
            <v>0</v>
          </cell>
          <cell r="I1484">
            <v>0</v>
          </cell>
          <cell r="J1484">
            <v>0</v>
          </cell>
        </row>
        <row r="1485">
          <cell r="A1485">
            <v>1481</v>
          </cell>
          <cell r="B1485">
            <v>0</v>
          </cell>
          <cell r="C1485">
            <v>0</v>
          </cell>
          <cell r="D1485">
            <v>0</v>
          </cell>
          <cell r="E1485">
            <v>0</v>
          </cell>
          <cell r="F1485">
            <v>1481</v>
          </cell>
          <cell r="G1485">
            <v>0</v>
          </cell>
          <cell r="H1485">
            <v>0</v>
          </cell>
          <cell r="I1485">
            <v>0</v>
          </cell>
          <cell r="J1485">
            <v>0</v>
          </cell>
        </row>
        <row r="1486">
          <cell r="A1486">
            <v>1482</v>
          </cell>
          <cell r="B1486">
            <v>0</v>
          </cell>
          <cell r="C1486">
            <v>0</v>
          </cell>
          <cell r="D1486">
            <v>0</v>
          </cell>
          <cell r="E1486">
            <v>0</v>
          </cell>
          <cell r="F1486">
            <v>1482</v>
          </cell>
          <cell r="G1486">
            <v>0</v>
          </cell>
          <cell r="H1486">
            <v>0</v>
          </cell>
          <cell r="I1486">
            <v>0</v>
          </cell>
          <cell r="J1486">
            <v>0</v>
          </cell>
        </row>
        <row r="1487">
          <cell r="A1487">
            <v>1483</v>
          </cell>
          <cell r="B1487">
            <v>0</v>
          </cell>
          <cell r="C1487">
            <v>0</v>
          </cell>
          <cell r="D1487">
            <v>0</v>
          </cell>
          <cell r="E1487">
            <v>0</v>
          </cell>
          <cell r="F1487">
            <v>1483</v>
          </cell>
          <cell r="G1487">
            <v>0</v>
          </cell>
          <cell r="H1487">
            <v>0</v>
          </cell>
          <cell r="I1487">
            <v>0</v>
          </cell>
          <cell r="J1487">
            <v>0</v>
          </cell>
        </row>
        <row r="1488">
          <cell r="A1488">
            <v>1484</v>
          </cell>
          <cell r="B1488">
            <v>0</v>
          </cell>
          <cell r="C1488">
            <v>0</v>
          </cell>
          <cell r="D1488">
            <v>0</v>
          </cell>
          <cell r="E1488">
            <v>0</v>
          </cell>
          <cell r="F1488">
            <v>1484</v>
          </cell>
          <cell r="G1488">
            <v>0</v>
          </cell>
          <cell r="H1488">
            <v>0</v>
          </cell>
          <cell r="I1488">
            <v>0</v>
          </cell>
          <cell r="J1488">
            <v>0</v>
          </cell>
        </row>
        <row r="1489">
          <cell r="A1489">
            <v>1485</v>
          </cell>
          <cell r="B1489">
            <v>0</v>
          </cell>
          <cell r="C1489">
            <v>0</v>
          </cell>
          <cell r="D1489">
            <v>0</v>
          </cell>
          <cell r="E1489">
            <v>0</v>
          </cell>
          <cell r="F1489">
            <v>1485</v>
          </cell>
          <cell r="G1489">
            <v>0</v>
          </cell>
          <cell r="H1489">
            <v>0</v>
          </cell>
          <cell r="I1489">
            <v>0</v>
          </cell>
          <cell r="J1489">
            <v>0</v>
          </cell>
        </row>
        <row r="1490">
          <cell r="A1490">
            <v>1486</v>
          </cell>
          <cell r="B1490">
            <v>0</v>
          </cell>
          <cell r="C1490">
            <v>0</v>
          </cell>
          <cell r="D1490">
            <v>0</v>
          </cell>
          <cell r="E1490">
            <v>0</v>
          </cell>
          <cell r="F1490">
            <v>1486</v>
          </cell>
          <cell r="G1490">
            <v>0</v>
          </cell>
          <cell r="H1490">
            <v>0</v>
          </cell>
          <cell r="I1490">
            <v>0</v>
          </cell>
          <cell r="J1490">
            <v>0</v>
          </cell>
        </row>
        <row r="1491">
          <cell r="A1491">
            <v>1487</v>
          </cell>
          <cell r="B1491">
            <v>0</v>
          </cell>
          <cell r="C1491">
            <v>0</v>
          </cell>
          <cell r="D1491">
            <v>0</v>
          </cell>
          <cell r="E1491">
            <v>0</v>
          </cell>
          <cell r="F1491">
            <v>1487</v>
          </cell>
          <cell r="G1491">
            <v>0</v>
          </cell>
          <cell r="H1491">
            <v>0</v>
          </cell>
          <cell r="I1491">
            <v>0</v>
          </cell>
          <cell r="J1491">
            <v>0</v>
          </cell>
        </row>
        <row r="1492">
          <cell r="A1492">
            <v>1488</v>
          </cell>
          <cell r="B1492">
            <v>0</v>
          </cell>
          <cell r="C1492">
            <v>0</v>
          </cell>
          <cell r="D1492">
            <v>0</v>
          </cell>
          <cell r="E1492">
            <v>0</v>
          </cell>
          <cell r="F1492">
            <v>1488</v>
          </cell>
          <cell r="G1492">
            <v>0</v>
          </cell>
          <cell r="H1492">
            <v>0</v>
          </cell>
          <cell r="I1492">
            <v>0</v>
          </cell>
          <cell r="J1492">
            <v>0</v>
          </cell>
        </row>
        <row r="1493">
          <cell r="A1493">
            <v>1489</v>
          </cell>
          <cell r="B1493">
            <v>0</v>
          </cell>
          <cell r="C1493">
            <v>0</v>
          </cell>
          <cell r="D1493">
            <v>0</v>
          </cell>
          <cell r="E1493">
            <v>0</v>
          </cell>
          <cell r="F1493">
            <v>1489</v>
          </cell>
          <cell r="G1493">
            <v>0</v>
          </cell>
          <cell r="H1493">
            <v>0</v>
          </cell>
          <cell r="I1493">
            <v>0</v>
          </cell>
          <cell r="J1493">
            <v>0</v>
          </cell>
        </row>
        <row r="1494">
          <cell r="A1494">
            <v>1490</v>
          </cell>
          <cell r="B1494">
            <v>0</v>
          </cell>
          <cell r="C1494">
            <v>0</v>
          </cell>
          <cell r="D1494">
            <v>0</v>
          </cell>
          <cell r="E1494">
            <v>0</v>
          </cell>
          <cell r="F1494">
            <v>1490</v>
          </cell>
          <cell r="G1494">
            <v>0</v>
          </cell>
          <cell r="H1494">
            <v>0</v>
          </cell>
          <cell r="I1494">
            <v>0</v>
          </cell>
          <cell r="J1494">
            <v>0</v>
          </cell>
        </row>
        <row r="1495">
          <cell r="A1495">
            <v>1491</v>
          </cell>
          <cell r="B1495">
            <v>0</v>
          </cell>
          <cell r="C1495">
            <v>0</v>
          </cell>
          <cell r="D1495">
            <v>0</v>
          </cell>
          <cell r="E1495">
            <v>0</v>
          </cell>
          <cell r="F1495">
            <v>1491</v>
          </cell>
          <cell r="G1495">
            <v>0</v>
          </cell>
          <cell r="H1495">
            <v>0</v>
          </cell>
          <cell r="I1495">
            <v>0</v>
          </cell>
          <cell r="J1495">
            <v>0</v>
          </cell>
        </row>
        <row r="1496">
          <cell r="A1496">
            <v>1492</v>
          </cell>
          <cell r="B1496">
            <v>0</v>
          </cell>
          <cell r="C1496">
            <v>0</v>
          </cell>
          <cell r="D1496">
            <v>0</v>
          </cell>
          <cell r="E1496">
            <v>0</v>
          </cell>
          <cell r="F1496">
            <v>1492</v>
          </cell>
          <cell r="G1496">
            <v>0</v>
          </cell>
          <cell r="H1496">
            <v>0</v>
          </cell>
          <cell r="I1496">
            <v>0</v>
          </cell>
          <cell r="J1496">
            <v>0</v>
          </cell>
        </row>
        <row r="1497">
          <cell r="A1497">
            <v>1493</v>
          </cell>
          <cell r="B1497">
            <v>0</v>
          </cell>
          <cell r="C1497">
            <v>0</v>
          </cell>
          <cell r="D1497">
            <v>0</v>
          </cell>
          <cell r="E1497">
            <v>0</v>
          </cell>
          <cell r="F1497">
            <v>1493</v>
          </cell>
          <cell r="G1497">
            <v>0</v>
          </cell>
          <cell r="H1497">
            <v>0</v>
          </cell>
          <cell r="I1497">
            <v>0</v>
          </cell>
          <cell r="J1497">
            <v>0</v>
          </cell>
        </row>
        <row r="1498">
          <cell r="A1498">
            <v>1494</v>
          </cell>
          <cell r="B1498">
            <v>0</v>
          </cell>
          <cell r="C1498">
            <v>0</v>
          </cell>
          <cell r="D1498">
            <v>0</v>
          </cell>
          <cell r="E1498">
            <v>0</v>
          </cell>
          <cell r="F1498">
            <v>1494</v>
          </cell>
          <cell r="G1498">
            <v>0</v>
          </cell>
          <cell r="H1498">
            <v>0</v>
          </cell>
          <cell r="I1498">
            <v>0</v>
          </cell>
          <cell r="J1498">
            <v>0</v>
          </cell>
        </row>
        <row r="1499">
          <cell r="A1499">
            <v>1495</v>
          </cell>
          <cell r="B1499">
            <v>0</v>
          </cell>
          <cell r="C1499">
            <v>0</v>
          </cell>
          <cell r="D1499">
            <v>0</v>
          </cell>
          <cell r="E1499">
            <v>0</v>
          </cell>
          <cell r="F1499">
            <v>1495</v>
          </cell>
          <cell r="G1499">
            <v>0</v>
          </cell>
          <cell r="H1499">
            <v>0</v>
          </cell>
          <cell r="I1499">
            <v>0</v>
          </cell>
          <cell r="J1499">
            <v>0</v>
          </cell>
        </row>
        <row r="1500">
          <cell r="A1500">
            <v>1496</v>
          </cell>
          <cell r="B1500">
            <v>0</v>
          </cell>
          <cell r="C1500">
            <v>0</v>
          </cell>
          <cell r="D1500">
            <v>0</v>
          </cell>
          <cell r="E1500">
            <v>0</v>
          </cell>
          <cell r="F1500">
            <v>1496</v>
          </cell>
          <cell r="G1500">
            <v>0</v>
          </cell>
          <cell r="H1500">
            <v>0</v>
          </cell>
          <cell r="I1500">
            <v>0</v>
          </cell>
          <cell r="J1500">
            <v>0</v>
          </cell>
        </row>
        <row r="1501">
          <cell r="A1501">
            <v>1497</v>
          </cell>
          <cell r="B1501">
            <v>0</v>
          </cell>
          <cell r="C1501">
            <v>0</v>
          </cell>
          <cell r="D1501">
            <v>0</v>
          </cell>
          <cell r="E1501">
            <v>0</v>
          </cell>
          <cell r="F1501">
            <v>1497</v>
          </cell>
          <cell r="G1501">
            <v>0</v>
          </cell>
          <cell r="H1501">
            <v>0</v>
          </cell>
          <cell r="I1501">
            <v>0</v>
          </cell>
          <cell r="J1501">
            <v>0</v>
          </cell>
        </row>
        <row r="1502">
          <cell r="A1502">
            <v>1498</v>
          </cell>
          <cell r="B1502">
            <v>0</v>
          </cell>
          <cell r="C1502">
            <v>0</v>
          </cell>
          <cell r="D1502">
            <v>0</v>
          </cell>
          <cell r="E1502">
            <v>0</v>
          </cell>
          <cell r="F1502">
            <v>1498</v>
          </cell>
          <cell r="G1502">
            <v>0</v>
          </cell>
          <cell r="H1502">
            <v>0</v>
          </cell>
          <cell r="I1502">
            <v>0</v>
          </cell>
          <cell r="J1502">
            <v>0</v>
          </cell>
        </row>
        <row r="1503">
          <cell r="A1503">
            <v>1499</v>
          </cell>
          <cell r="B1503">
            <v>0</v>
          </cell>
          <cell r="C1503">
            <v>0</v>
          </cell>
          <cell r="D1503">
            <v>0</v>
          </cell>
          <cell r="E1503">
            <v>0</v>
          </cell>
          <cell r="F1503">
            <v>1499</v>
          </cell>
          <cell r="G1503">
            <v>0</v>
          </cell>
          <cell r="H1503">
            <v>0</v>
          </cell>
          <cell r="I1503">
            <v>0</v>
          </cell>
          <cell r="J1503">
            <v>0</v>
          </cell>
        </row>
        <row r="1504">
          <cell r="A1504">
            <v>1500</v>
          </cell>
          <cell r="B1504">
            <v>0</v>
          </cell>
          <cell r="C1504">
            <v>0</v>
          </cell>
          <cell r="D1504">
            <v>0</v>
          </cell>
          <cell r="E1504">
            <v>0</v>
          </cell>
          <cell r="F1504">
            <v>1500</v>
          </cell>
          <cell r="G1504">
            <v>0</v>
          </cell>
          <cell r="H1504">
            <v>0</v>
          </cell>
          <cell r="I1504">
            <v>0</v>
          </cell>
          <cell r="J1504">
            <v>0</v>
          </cell>
        </row>
      </sheetData>
      <sheetData sheetId="16">
        <row r="4">
          <cell r="A4" t="str">
            <v>Item</v>
          </cell>
          <cell r="B4" t="str">
            <v>Item Id</v>
          </cell>
          <cell r="C4" t="str">
            <v>Outstanding Principal Balance</v>
          </cell>
          <cell r="D4" t="str">
            <v>Issue Name</v>
          </cell>
          <cell r="E4" t="str">
            <v>Hedge Counterparty</v>
          </cell>
          <cell r="F4" t="str">
            <v>Rank</v>
          </cell>
          <cell r="G4" t="str">
            <v>Unique Hedge Counterparty</v>
          </cell>
          <cell r="H4" t="str">
            <v>Counterparty Balance</v>
          </cell>
          <cell r="I4" t="str">
            <v>Counterparty Excess</v>
          </cell>
          <cell r="J4" t="str">
            <v>Excess Allocated to Security/Facility Level</v>
          </cell>
          <cell r="M4" t="str">
            <v>Hedge Counterparty</v>
          </cell>
          <cell r="N4" t="str">
            <v>Counterparty Balance</v>
          </cell>
          <cell r="O4" t="str">
            <v>Max Threshhold</v>
          </cell>
          <cell r="P4" t="str">
            <v>Test Denominator</v>
          </cell>
          <cell r="Q4" t="str">
            <v>Counterparty Excess</v>
          </cell>
          <cell r="R4" t="str">
            <v>Excess Ratio</v>
          </cell>
        </row>
        <row r="5">
          <cell r="A5">
            <v>1</v>
          </cell>
          <cell r="B5">
            <v>84070118</v>
          </cell>
          <cell r="C5">
            <v>9093333.3599999994</v>
          </cell>
          <cell r="D5" t="str">
            <v>1105  Media Inc</v>
          </cell>
          <cell r="E5" t="str">
            <v>N/A</v>
          </cell>
          <cell r="F5">
            <v>1</v>
          </cell>
          <cell r="G5">
            <v>0</v>
          </cell>
          <cell r="H5">
            <v>0</v>
          </cell>
          <cell r="I5">
            <v>0</v>
          </cell>
          <cell r="J5">
            <v>0</v>
          </cell>
          <cell r="M5">
            <v>0</v>
          </cell>
          <cell r="N5">
            <v>0</v>
          </cell>
          <cell r="O5">
            <v>0.05</v>
          </cell>
          <cell r="P5">
            <v>8727074419.3644123</v>
          </cell>
          <cell r="Q5">
            <v>0</v>
          </cell>
          <cell r="R5">
            <v>0</v>
          </cell>
        </row>
        <row r="6">
          <cell r="A6">
            <v>2</v>
          </cell>
          <cell r="B6">
            <v>84070117</v>
          </cell>
          <cell r="C6">
            <v>28725.29</v>
          </cell>
          <cell r="D6" t="str">
            <v>1105  Media Inc</v>
          </cell>
          <cell r="E6" t="str">
            <v>N/A</v>
          </cell>
          <cell r="F6">
            <v>2</v>
          </cell>
          <cell r="G6">
            <v>0</v>
          </cell>
          <cell r="H6">
            <v>0</v>
          </cell>
          <cell r="I6">
            <v>0</v>
          </cell>
          <cell r="J6">
            <v>0</v>
          </cell>
          <cell r="M6">
            <v>0</v>
          </cell>
          <cell r="N6">
            <v>0</v>
          </cell>
          <cell r="O6">
            <v>0.05</v>
          </cell>
          <cell r="P6">
            <v>8727074419.3644123</v>
          </cell>
          <cell r="Q6">
            <v>0</v>
          </cell>
          <cell r="R6">
            <v>0</v>
          </cell>
        </row>
        <row r="7">
          <cell r="A7">
            <v>3</v>
          </cell>
          <cell r="B7">
            <v>84070169</v>
          </cell>
          <cell r="C7">
            <v>67241.38</v>
          </cell>
          <cell r="D7" t="str">
            <v>3SI Security Systems Inc</v>
          </cell>
          <cell r="E7" t="str">
            <v>N/A</v>
          </cell>
          <cell r="F7">
            <v>3</v>
          </cell>
          <cell r="G7">
            <v>0</v>
          </cell>
          <cell r="H7">
            <v>0</v>
          </cell>
          <cell r="I7">
            <v>0</v>
          </cell>
          <cell r="J7">
            <v>0</v>
          </cell>
          <cell r="M7">
            <v>0</v>
          </cell>
          <cell r="N7">
            <v>0</v>
          </cell>
          <cell r="O7">
            <v>0.05</v>
          </cell>
          <cell r="P7">
            <v>8727074419.3644123</v>
          </cell>
          <cell r="Q7">
            <v>0</v>
          </cell>
          <cell r="R7">
            <v>0</v>
          </cell>
        </row>
        <row r="8">
          <cell r="A8">
            <v>4</v>
          </cell>
          <cell r="B8">
            <v>84070171</v>
          </cell>
          <cell r="C8">
            <v>24137.93</v>
          </cell>
          <cell r="D8" t="str">
            <v>3SI Security Systems Inc</v>
          </cell>
          <cell r="E8" t="str">
            <v>N/A</v>
          </cell>
          <cell r="F8">
            <v>4</v>
          </cell>
          <cell r="G8">
            <v>0</v>
          </cell>
          <cell r="H8">
            <v>0</v>
          </cell>
          <cell r="I8">
            <v>0</v>
          </cell>
          <cell r="J8">
            <v>0</v>
          </cell>
          <cell r="M8">
            <v>0</v>
          </cell>
          <cell r="N8">
            <v>0</v>
          </cell>
          <cell r="O8">
            <v>0.05</v>
          </cell>
          <cell r="P8">
            <v>8727074419.3644123</v>
          </cell>
          <cell r="Q8">
            <v>0</v>
          </cell>
          <cell r="R8">
            <v>0</v>
          </cell>
        </row>
        <row r="9">
          <cell r="A9">
            <v>5</v>
          </cell>
          <cell r="B9">
            <v>84070168</v>
          </cell>
          <cell r="C9">
            <v>6186206.9000000004</v>
          </cell>
          <cell r="D9" t="str">
            <v>3SI Security Systems Inc</v>
          </cell>
          <cell r="E9" t="str">
            <v>N/A</v>
          </cell>
          <cell r="F9">
            <v>5</v>
          </cell>
          <cell r="G9">
            <v>0</v>
          </cell>
          <cell r="H9">
            <v>0</v>
          </cell>
          <cell r="I9">
            <v>0</v>
          </cell>
          <cell r="J9">
            <v>0</v>
          </cell>
          <cell r="M9">
            <v>0</v>
          </cell>
          <cell r="N9">
            <v>0</v>
          </cell>
          <cell r="O9">
            <v>0.05</v>
          </cell>
          <cell r="P9">
            <v>8727074419.3644123</v>
          </cell>
          <cell r="Q9">
            <v>0</v>
          </cell>
          <cell r="R9">
            <v>0</v>
          </cell>
        </row>
        <row r="10">
          <cell r="A10">
            <v>6</v>
          </cell>
          <cell r="B10">
            <v>84070170</v>
          </cell>
          <cell r="C10">
            <v>2220689.66</v>
          </cell>
          <cell r="D10" t="str">
            <v>3SI Security Systems Inc</v>
          </cell>
          <cell r="E10" t="str">
            <v>N/A</v>
          </cell>
          <cell r="F10">
            <v>6</v>
          </cell>
          <cell r="G10">
            <v>0</v>
          </cell>
          <cell r="H10">
            <v>0</v>
          </cell>
          <cell r="I10">
            <v>0</v>
          </cell>
          <cell r="J10">
            <v>0</v>
          </cell>
          <cell r="M10">
            <v>0</v>
          </cell>
          <cell r="N10">
            <v>0</v>
          </cell>
          <cell r="O10">
            <v>0.05</v>
          </cell>
          <cell r="P10">
            <v>8727074419.3644123</v>
          </cell>
          <cell r="Q10">
            <v>0</v>
          </cell>
          <cell r="R10">
            <v>0</v>
          </cell>
        </row>
        <row r="11">
          <cell r="A11">
            <v>7</v>
          </cell>
          <cell r="B11">
            <v>84069559</v>
          </cell>
          <cell r="C11">
            <v>26792763.16</v>
          </cell>
          <cell r="D11" t="str">
            <v>4L Technologies Inc</v>
          </cell>
          <cell r="E11" t="str">
            <v>N/A</v>
          </cell>
          <cell r="F11">
            <v>7</v>
          </cell>
          <cell r="G11">
            <v>0</v>
          </cell>
          <cell r="H11">
            <v>0</v>
          </cell>
          <cell r="I11">
            <v>0</v>
          </cell>
          <cell r="J11">
            <v>0</v>
          </cell>
          <cell r="M11">
            <v>0</v>
          </cell>
          <cell r="N11">
            <v>0</v>
          </cell>
          <cell r="O11">
            <v>0.05</v>
          </cell>
          <cell r="P11">
            <v>8727074419.3644123</v>
          </cell>
          <cell r="Q11">
            <v>0</v>
          </cell>
          <cell r="R11">
            <v>0</v>
          </cell>
        </row>
        <row r="12">
          <cell r="A12">
            <v>8</v>
          </cell>
          <cell r="B12">
            <v>84069558</v>
          </cell>
          <cell r="C12">
            <v>17861.84</v>
          </cell>
          <cell r="D12" t="str">
            <v>4L Technologies Inc</v>
          </cell>
          <cell r="E12" t="str">
            <v>N/A</v>
          </cell>
          <cell r="F12">
            <v>8</v>
          </cell>
          <cell r="G12">
            <v>0</v>
          </cell>
          <cell r="H12">
            <v>0</v>
          </cell>
          <cell r="I12">
            <v>0</v>
          </cell>
          <cell r="J12">
            <v>0</v>
          </cell>
          <cell r="M12">
            <v>0</v>
          </cell>
          <cell r="N12">
            <v>0</v>
          </cell>
          <cell r="O12">
            <v>0.05</v>
          </cell>
          <cell r="P12">
            <v>8727074419.3644123</v>
          </cell>
          <cell r="Q12">
            <v>0</v>
          </cell>
          <cell r="R12">
            <v>0</v>
          </cell>
        </row>
        <row r="13">
          <cell r="A13">
            <v>9</v>
          </cell>
          <cell r="B13">
            <v>84069290</v>
          </cell>
          <cell r="C13">
            <v>4356248.95</v>
          </cell>
          <cell r="D13" t="str">
            <v>Aavid Acquisition Inc</v>
          </cell>
          <cell r="E13" t="str">
            <v>N/A</v>
          </cell>
          <cell r="F13">
            <v>9</v>
          </cell>
          <cell r="G13">
            <v>0</v>
          </cell>
          <cell r="H13">
            <v>0</v>
          </cell>
          <cell r="I13">
            <v>0</v>
          </cell>
          <cell r="J13">
            <v>0</v>
          </cell>
          <cell r="M13">
            <v>0</v>
          </cell>
          <cell r="N13">
            <v>0</v>
          </cell>
          <cell r="O13">
            <v>0.05</v>
          </cell>
          <cell r="P13">
            <v>8727074419.3644123</v>
          </cell>
          <cell r="Q13">
            <v>0</v>
          </cell>
          <cell r="R13">
            <v>0</v>
          </cell>
        </row>
        <row r="14">
          <cell r="A14">
            <v>10</v>
          </cell>
          <cell r="B14">
            <v>84069480</v>
          </cell>
          <cell r="C14">
            <v>978425.03</v>
          </cell>
          <cell r="D14" t="str">
            <v>Aavid Acquisition Inc</v>
          </cell>
          <cell r="E14" t="str">
            <v>N/A</v>
          </cell>
          <cell r="F14">
            <v>10</v>
          </cell>
          <cell r="G14">
            <v>0</v>
          </cell>
          <cell r="H14">
            <v>0</v>
          </cell>
          <cell r="I14">
            <v>0</v>
          </cell>
          <cell r="J14">
            <v>0</v>
          </cell>
          <cell r="M14">
            <v>0</v>
          </cell>
          <cell r="N14">
            <v>0</v>
          </cell>
          <cell r="O14">
            <v>0.05</v>
          </cell>
          <cell r="P14">
            <v>8727074419.3644123</v>
          </cell>
          <cell r="Q14">
            <v>0</v>
          </cell>
          <cell r="R14">
            <v>0</v>
          </cell>
        </row>
        <row r="15">
          <cell r="A15">
            <v>11</v>
          </cell>
          <cell r="B15">
            <v>84069291</v>
          </cell>
          <cell r="C15">
            <v>5713113.3799999999</v>
          </cell>
          <cell r="D15" t="str">
            <v>Aavid Acquisition Inc</v>
          </cell>
          <cell r="E15" t="str">
            <v>N/A</v>
          </cell>
          <cell r="F15">
            <v>11</v>
          </cell>
          <cell r="G15">
            <v>0</v>
          </cell>
          <cell r="H15">
            <v>0</v>
          </cell>
          <cell r="I15">
            <v>0</v>
          </cell>
          <cell r="J15">
            <v>0</v>
          </cell>
          <cell r="M15">
            <v>0</v>
          </cell>
          <cell r="N15">
            <v>0</v>
          </cell>
          <cell r="O15">
            <v>0.05</v>
          </cell>
          <cell r="P15">
            <v>8727074419.3644123</v>
          </cell>
          <cell r="Q15">
            <v>0</v>
          </cell>
          <cell r="R15">
            <v>0</v>
          </cell>
        </row>
        <row r="16">
          <cell r="A16">
            <v>12</v>
          </cell>
          <cell r="B16">
            <v>84069292</v>
          </cell>
          <cell r="C16">
            <v>11883275.83</v>
          </cell>
          <cell r="D16" t="str">
            <v>Aavid Acquisition Inc</v>
          </cell>
          <cell r="E16" t="str">
            <v>N/A</v>
          </cell>
          <cell r="F16">
            <v>12</v>
          </cell>
          <cell r="G16">
            <v>0</v>
          </cell>
          <cell r="H16">
            <v>0</v>
          </cell>
          <cell r="I16">
            <v>0</v>
          </cell>
          <cell r="J16">
            <v>0</v>
          </cell>
          <cell r="M16">
            <v>0</v>
          </cell>
          <cell r="N16">
            <v>0</v>
          </cell>
          <cell r="O16">
            <v>0.05</v>
          </cell>
          <cell r="P16">
            <v>8727074419.3644123</v>
          </cell>
          <cell r="Q16">
            <v>0</v>
          </cell>
          <cell r="R16">
            <v>0</v>
          </cell>
        </row>
        <row r="17">
          <cell r="A17">
            <v>13</v>
          </cell>
          <cell r="B17">
            <v>84069294</v>
          </cell>
          <cell r="C17">
            <v>2142417.52</v>
          </cell>
          <cell r="D17" t="str">
            <v>Aavid Acquisition Inc</v>
          </cell>
          <cell r="E17" t="str">
            <v>N/A</v>
          </cell>
          <cell r="F17">
            <v>13</v>
          </cell>
          <cell r="G17">
            <v>0</v>
          </cell>
          <cell r="H17">
            <v>0</v>
          </cell>
          <cell r="I17">
            <v>0</v>
          </cell>
          <cell r="J17">
            <v>0</v>
          </cell>
          <cell r="M17">
            <v>0</v>
          </cell>
          <cell r="N17">
            <v>0</v>
          </cell>
          <cell r="O17">
            <v>0.05</v>
          </cell>
          <cell r="P17">
            <v>8727074419.3644123</v>
          </cell>
          <cell r="Q17">
            <v>0</v>
          </cell>
          <cell r="R17">
            <v>0</v>
          </cell>
        </row>
        <row r="18">
          <cell r="A18">
            <v>14</v>
          </cell>
          <cell r="B18">
            <v>84069481</v>
          </cell>
          <cell r="C18">
            <v>1283180.3700000001</v>
          </cell>
          <cell r="D18" t="str">
            <v>Aavid Acquisition Inc</v>
          </cell>
          <cell r="E18" t="str">
            <v>N/A</v>
          </cell>
          <cell r="F18">
            <v>14</v>
          </cell>
          <cell r="G18">
            <v>0</v>
          </cell>
          <cell r="H18">
            <v>0</v>
          </cell>
          <cell r="I18">
            <v>0</v>
          </cell>
          <cell r="J18">
            <v>0</v>
          </cell>
          <cell r="M18">
            <v>0</v>
          </cell>
          <cell r="N18">
            <v>0</v>
          </cell>
          <cell r="O18">
            <v>0.05</v>
          </cell>
          <cell r="P18">
            <v>8727074419.3644123</v>
          </cell>
          <cell r="Q18">
            <v>0</v>
          </cell>
          <cell r="R18">
            <v>0</v>
          </cell>
        </row>
        <row r="19">
          <cell r="A19">
            <v>15</v>
          </cell>
          <cell r="B19">
            <v>84069482</v>
          </cell>
          <cell r="C19">
            <v>2669015.16</v>
          </cell>
          <cell r="D19" t="str">
            <v>Aavid Acquisition Inc</v>
          </cell>
          <cell r="E19" t="str">
            <v>N/A</v>
          </cell>
          <cell r="F19">
            <v>15</v>
          </cell>
          <cell r="G19">
            <v>0</v>
          </cell>
          <cell r="H19">
            <v>0</v>
          </cell>
          <cell r="I19">
            <v>0</v>
          </cell>
          <cell r="J19">
            <v>0</v>
          </cell>
          <cell r="M19">
            <v>0</v>
          </cell>
          <cell r="N19">
            <v>0</v>
          </cell>
          <cell r="O19">
            <v>0.05</v>
          </cell>
          <cell r="P19">
            <v>8727074419.3644123</v>
          </cell>
          <cell r="Q19">
            <v>0</v>
          </cell>
          <cell r="R19">
            <v>0</v>
          </cell>
        </row>
        <row r="20">
          <cell r="A20">
            <v>16</v>
          </cell>
          <cell r="B20">
            <v>84069483</v>
          </cell>
          <cell r="C20">
            <v>81602.25</v>
          </cell>
          <cell r="D20" t="str">
            <v>Aavid Acquisition Inc</v>
          </cell>
          <cell r="E20" t="str">
            <v>N/A</v>
          </cell>
          <cell r="F20">
            <v>16</v>
          </cell>
          <cell r="G20">
            <v>0</v>
          </cell>
          <cell r="H20">
            <v>0</v>
          </cell>
          <cell r="I20">
            <v>0</v>
          </cell>
          <cell r="J20">
            <v>0</v>
          </cell>
          <cell r="M20">
            <v>0</v>
          </cell>
          <cell r="N20">
            <v>0</v>
          </cell>
          <cell r="O20">
            <v>0.05</v>
          </cell>
          <cell r="P20">
            <v>8727074419.3644123</v>
          </cell>
          <cell r="Q20">
            <v>0</v>
          </cell>
          <cell r="R20">
            <v>0</v>
          </cell>
        </row>
        <row r="21">
          <cell r="A21">
            <v>17</v>
          </cell>
          <cell r="B21">
            <v>84069484</v>
          </cell>
          <cell r="C21">
            <v>481192.64</v>
          </cell>
          <cell r="D21" t="str">
            <v>Aavid Acquisition Inc</v>
          </cell>
          <cell r="E21" t="str">
            <v>N/A</v>
          </cell>
          <cell r="F21">
            <v>17</v>
          </cell>
          <cell r="G21">
            <v>0</v>
          </cell>
          <cell r="H21">
            <v>0</v>
          </cell>
          <cell r="I21">
            <v>0</v>
          </cell>
          <cell r="J21">
            <v>0</v>
          </cell>
          <cell r="M21">
            <v>0</v>
          </cell>
          <cell r="N21">
            <v>0</v>
          </cell>
          <cell r="O21">
            <v>0.05</v>
          </cell>
          <cell r="P21">
            <v>8727074419.3644123</v>
          </cell>
          <cell r="Q21">
            <v>0</v>
          </cell>
          <cell r="R21">
            <v>0</v>
          </cell>
        </row>
        <row r="22">
          <cell r="A22">
            <v>18</v>
          </cell>
          <cell r="B22">
            <v>84069827</v>
          </cell>
          <cell r="C22">
            <v>469560.05</v>
          </cell>
          <cell r="D22" t="str">
            <v>Aavid Acquisition Inc</v>
          </cell>
          <cell r="E22" t="str">
            <v>N/A</v>
          </cell>
          <cell r="F22">
            <v>18</v>
          </cell>
          <cell r="G22">
            <v>0</v>
          </cell>
          <cell r="H22">
            <v>0</v>
          </cell>
          <cell r="I22">
            <v>0</v>
          </cell>
          <cell r="J22">
            <v>0</v>
          </cell>
          <cell r="M22">
            <v>0</v>
          </cell>
          <cell r="N22">
            <v>0</v>
          </cell>
          <cell r="O22">
            <v>0.05</v>
          </cell>
          <cell r="P22">
            <v>8727074419.3644123</v>
          </cell>
          <cell r="Q22">
            <v>0</v>
          </cell>
          <cell r="R22">
            <v>0</v>
          </cell>
        </row>
        <row r="23">
          <cell r="A23">
            <v>19</v>
          </cell>
          <cell r="B23">
            <v>84069293</v>
          </cell>
          <cell r="C23">
            <v>363318.3</v>
          </cell>
          <cell r="D23" t="str">
            <v>Aavid Acquisition Inc</v>
          </cell>
          <cell r="E23" t="str">
            <v>N/A</v>
          </cell>
          <cell r="F23">
            <v>19</v>
          </cell>
          <cell r="G23">
            <v>0</v>
          </cell>
          <cell r="H23">
            <v>0</v>
          </cell>
          <cell r="I23">
            <v>0</v>
          </cell>
          <cell r="J23">
            <v>0</v>
          </cell>
          <cell r="M23">
            <v>0</v>
          </cell>
          <cell r="N23">
            <v>0</v>
          </cell>
          <cell r="O23">
            <v>0.05</v>
          </cell>
          <cell r="P23">
            <v>8727074419.3644123</v>
          </cell>
          <cell r="Q23">
            <v>0</v>
          </cell>
          <cell r="R23">
            <v>0</v>
          </cell>
        </row>
        <row r="24">
          <cell r="A24">
            <v>20</v>
          </cell>
          <cell r="B24">
            <v>84069824</v>
          </cell>
          <cell r="C24">
            <v>1252160.1299999999</v>
          </cell>
          <cell r="D24" t="str">
            <v>Aavid Acquisition Inc</v>
          </cell>
          <cell r="E24" t="str">
            <v>N/A</v>
          </cell>
          <cell r="F24">
            <v>20</v>
          </cell>
          <cell r="G24">
            <v>0</v>
          </cell>
          <cell r="H24">
            <v>0</v>
          </cell>
          <cell r="I24">
            <v>0</v>
          </cell>
          <cell r="J24">
            <v>0</v>
          </cell>
          <cell r="M24">
            <v>0</v>
          </cell>
          <cell r="N24">
            <v>0</v>
          </cell>
          <cell r="O24">
            <v>0.05</v>
          </cell>
          <cell r="P24">
            <v>8727074419.3644123</v>
          </cell>
          <cell r="Q24">
            <v>0</v>
          </cell>
          <cell r="R24">
            <v>0</v>
          </cell>
        </row>
        <row r="25">
          <cell r="A25">
            <v>21</v>
          </cell>
          <cell r="B25">
            <v>84069825</v>
          </cell>
          <cell r="C25">
            <v>2604493.0699999998</v>
          </cell>
          <cell r="D25" t="str">
            <v>Aavid Acquisition Inc</v>
          </cell>
          <cell r="E25" t="str">
            <v>N/A</v>
          </cell>
          <cell r="F25">
            <v>21</v>
          </cell>
          <cell r="G25">
            <v>0</v>
          </cell>
          <cell r="H25">
            <v>0</v>
          </cell>
          <cell r="I25">
            <v>0</v>
          </cell>
          <cell r="J25">
            <v>0</v>
          </cell>
          <cell r="M25">
            <v>0</v>
          </cell>
          <cell r="N25">
            <v>0</v>
          </cell>
          <cell r="O25">
            <v>0.05</v>
          </cell>
          <cell r="P25">
            <v>8727074419.3644123</v>
          </cell>
          <cell r="Q25">
            <v>0</v>
          </cell>
          <cell r="R25">
            <v>0</v>
          </cell>
        </row>
        <row r="26">
          <cell r="A26">
            <v>22</v>
          </cell>
          <cell r="B26">
            <v>84069826</v>
          </cell>
          <cell r="C26">
            <v>79629.56</v>
          </cell>
          <cell r="D26" t="str">
            <v>Aavid Acquisition Inc</v>
          </cell>
          <cell r="E26" t="str">
            <v>N/A</v>
          </cell>
          <cell r="F26">
            <v>22</v>
          </cell>
          <cell r="G26">
            <v>0</v>
          </cell>
          <cell r="H26">
            <v>0</v>
          </cell>
          <cell r="I26">
            <v>0</v>
          </cell>
          <cell r="J26">
            <v>0</v>
          </cell>
          <cell r="M26">
            <v>0</v>
          </cell>
          <cell r="N26">
            <v>0</v>
          </cell>
          <cell r="O26">
            <v>0.05</v>
          </cell>
          <cell r="P26">
            <v>8727074419.3644123</v>
          </cell>
          <cell r="Q26">
            <v>0</v>
          </cell>
          <cell r="R26">
            <v>0</v>
          </cell>
        </row>
        <row r="27">
          <cell r="A27">
            <v>23</v>
          </cell>
          <cell r="B27">
            <v>84069823</v>
          </cell>
          <cell r="C27">
            <v>954772.1</v>
          </cell>
          <cell r="D27" t="str">
            <v>Aavid Acquisition Inc</v>
          </cell>
          <cell r="E27" t="str">
            <v>N/A</v>
          </cell>
          <cell r="F27">
            <v>23</v>
          </cell>
          <cell r="G27">
            <v>0</v>
          </cell>
          <cell r="H27">
            <v>0</v>
          </cell>
          <cell r="I27">
            <v>0</v>
          </cell>
          <cell r="J27">
            <v>0</v>
          </cell>
          <cell r="M27">
            <v>0</v>
          </cell>
          <cell r="N27">
            <v>0</v>
          </cell>
          <cell r="O27">
            <v>0.05</v>
          </cell>
          <cell r="P27">
            <v>8727074419.3644123</v>
          </cell>
          <cell r="Q27">
            <v>0</v>
          </cell>
          <cell r="R27">
            <v>0</v>
          </cell>
        </row>
        <row r="28">
          <cell r="A28">
            <v>24</v>
          </cell>
          <cell r="B28">
            <v>84069295</v>
          </cell>
          <cell r="C28">
            <v>62443.3</v>
          </cell>
          <cell r="D28" t="str">
            <v>ABP Corporation</v>
          </cell>
          <cell r="E28" t="str">
            <v>N/A</v>
          </cell>
          <cell r="F28">
            <v>24</v>
          </cell>
          <cell r="G28">
            <v>0</v>
          </cell>
          <cell r="H28">
            <v>0</v>
          </cell>
          <cell r="I28">
            <v>0</v>
          </cell>
          <cell r="J28">
            <v>0</v>
          </cell>
          <cell r="M28">
            <v>0</v>
          </cell>
          <cell r="N28">
            <v>0</v>
          </cell>
          <cell r="O28">
            <v>0.05</v>
          </cell>
          <cell r="P28">
            <v>8727074419.3644123</v>
          </cell>
          <cell r="Q28">
            <v>0</v>
          </cell>
          <cell r="R28">
            <v>0</v>
          </cell>
        </row>
        <row r="29">
          <cell r="A29">
            <v>25</v>
          </cell>
          <cell r="B29">
            <v>84069296</v>
          </cell>
          <cell r="C29">
            <v>23790896.899999999</v>
          </cell>
          <cell r="D29" t="str">
            <v>ABP Corporation</v>
          </cell>
          <cell r="E29" t="str">
            <v>N/A</v>
          </cell>
          <cell r="F29">
            <v>25</v>
          </cell>
          <cell r="G29">
            <v>0</v>
          </cell>
          <cell r="H29">
            <v>0</v>
          </cell>
          <cell r="I29">
            <v>0</v>
          </cell>
          <cell r="J29">
            <v>0</v>
          </cell>
          <cell r="M29">
            <v>0</v>
          </cell>
          <cell r="N29">
            <v>0</v>
          </cell>
          <cell r="O29">
            <v>0.05</v>
          </cell>
          <cell r="P29">
            <v>8727074419.3644123</v>
          </cell>
          <cell r="Q29">
            <v>0</v>
          </cell>
          <cell r="R29">
            <v>0</v>
          </cell>
        </row>
        <row r="30">
          <cell r="A30">
            <v>26</v>
          </cell>
          <cell r="B30">
            <v>84069469</v>
          </cell>
          <cell r="C30">
            <v>5884217.8700000001</v>
          </cell>
          <cell r="D30" t="str">
            <v>Accenthealth LLC</v>
          </cell>
          <cell r="E30" t="str">
            <v>N/A</v>
          </cell>
          <cell r="F30">
            <v>26</v>
          </cell>
          <cell r="G30">
            <v>0</v>
          </cell>
          <cell r="H30">
            <v>0</v>
          </cell>
          <cell r="I30">
            <v>0</v>
          </cell>
          <cell r="J30">
            <v>0</v>
          </cell>
          <cell r="M30">
            <v>0</v>
          </cell>
          <cell r="N30">
            <v>0</v>
          </cell>
          <cell r="O30">
            <v>0.05</v>
          </cell>
          <cell r="P30">
            <v>8727074419.3644123</v>
          </cell>
          <cell r="Q30">
            <v>0</v>
          </cell>
          <cell r="R30">
            <v>0</v>
          </cell>
        </row>
        <row r="31">
          <cell r="A31">
            <v>27</v>
          </cell>
          <cell r="B31">
            <v>84069470</v>
          </cell>
          <cell r="C31">
            <v>2698264.48</v>
          </cell>
          <cell r="D31" t="str">
            <v>Accenthealth LLC</v>
          </cell>
          <cell r="E31" t="str">
            <v>N/A</v>
          </cell>
          <cell r="F31">
            <v>27</v>
          </cell>
          <cell r="G31">
            <v>0</v>
          </cell>
          <cell r="H31">
            <v>0</v>
          </cell>
          <cell r="I31">
            <v>0</v>
          </cell>
          <cell r="J31">
            <v>0</v>
          </cell>
          <cell r="M31">
            <v>0</v>
          </cell>
          <cell r="N31">
            <v>0</v>
          </cell>
          <cell r="O31">
            <v>0.05</v>
          </cell>
          <cell r="P31">
            <v>8727074419.3644123</v>
          </cell>
          <cell r="Q31">
            <v>0</v>
          </cell>
          <cell r="R31">
            <v>0</v>
          </cell>
        </row>
        <row r="32">
          <cell r="A32">
            <v>28</v>
          </cell>
          <cell r="B32">
            <v>84069601</v>
          </cell>
          <cell r="C32">
            <v>9339143.4399999995</v>
          </cell>
          <cell r="D32" t="str">
            <v>Accenthealth LLC</v>
          </cell>
          <cell r="E32" t="str">
            <v>N/A</v>
          </cell>
          <cell r="F32">
            <v>28</v>
          </cell>
          <cell r="G32">
            <v>0</v>
          </cell>
          <cell r="H32">
            <v>0</v>
          </cell>
          <cell r="I32">
            <v>0</v>
          </cell>
          <cell r="J32">
            <v>0</v>
          </cell>
          <cell r="M32">
            <v>0</v>
          </cell>
          <cell r="N32">
            <v>0</v>
          </cell>
          <cell r="O32">
            <v>0.05</v>
          </cell>
          <cell r="P32">
            <v>8727074419.3644123</v>
          </cell>
          <cell r="Q32">
            <v>0</v>
          </cell>
          <cell r="R32">
            <v>0</v>
          </cell>
        </row>
        <row r="33">
          <cell r="A33">
            <v>29</v>
          </cell>
          <cell r="B33">
            <v>84070123</v>
          </cell>
          <cell r="C33">
            <v>4511718.76</v>
          </cell>
          <cell r="D33" t="str">
            <v>Achieve3000 INC</v>
          </cell>
          <cell r="E33" t="str">
            <v>N/A</v>
          </cell>
          <cell r="F33">
            <v>29</v>
          </cell>
          <cell r="G33">
            <v>0</v>
          </cell>
          <cell r="H33">
            <v>0</v>
          </cell>
          <cell r="I33">
            <v>0</v>
          </cell>
          <cell r="J33">
            <v>0</v>
          </cell>
          <cell r="M33">
            <v>0</v>
          </cell>
          <cell r="N33">
            <v>0</v>
          </cell>
          <cell r="O33">
            <v>0.05</v>
          </cell>
          <cell r="P33">
            <v>8727074419.3644123</v>
          </cell>
          <cell r="Q33">
            <v>0</v>
          </cell>
          <cell r="R33">
            <v>0</v>
          </cell>
        </row>
        <row r="34">
          <cell r="A34">
            <v>30</v>
          </cell>
          <cell r="B34">
            <v>84070124</v>
          </cell>
          <cell r="C34">
            <v>31582031.239999998</v>
          </cell>
          <cell r="D34" t="str">
            <v>Achieve3000 INC</v>
          </cell>
          <cell r="E34" t="str">
            <v>N/A</v>
          </cell>
          <cell r="F34">
            <v>30</v>
          </cell>
          <cell r="G34">
            <v>0</v>
          </cell>
          <cell r="H34">
            <v>0</v>
          </cell>
          <cell r="I34">
            <v>0</v>
          </cell>
          <cell r="J34">
            <v>0</v>
          </cell>
          <cell r="M34">
            <v>0</v>
          </cell>
          <cell r="N34">
            <v>0</v>
          </cell>
          <cell r="O34">
            <v>0.05</v>
          </cell>
          <cell r="P34">
            <v>8727074419.3644123</v>
          </cell>
          <cell r="Q34">
            <v>0</v>
          </cell>
          <cell r="R34">
            <v>0</v>
          </cell>
        </row>
        <row r="35">
          <cell r="A35">
            <v>31</v>
          </cell>
          <cell r="B35">
            <v>84069305</v>
          </cell>
          <cell r="C35">
            <v>12000000</v>
          </cell>
          <cell r="D35" t="str">
            <v>ACP Datacenter LP Inc</v>
          </cell>
          <cell r="E35" t="str">
            <v>N/A</v>
          </cell>
          <cell r="F35">
            <v>31</v>
          </cell>
          <cell r="G35">
            <v>0</v>
          </cell>
          <cell r="H35">
            <v>0</v>
          </cell>
          <cell r="I35">
            <v>0</v>
          </cell>
          <cell r="J35">
            <v>0</v>
          </cell>
          <cell r="M35">
            <v>0</v>
          </cell>
          <cell r="N35">
            <v>0</v>
          </cell>
          <cell r="O35">
            <v>0.05</v>
          </cell>
          <cell r="P35">
            <v>8727074419.3644123</v>
          </cell>
          <cell r="Q35">
            <v>0</v>
          </cell>
          <cell r="R35">
            <v>0</v>
          </cell>
        </row>
        <row r="36">
          <cell r="A36">
            <v>32</v>
          </cell>
          <cell r="B36">
            <v>84070116</v>
          </cell>
          <cell r="C36">
            <v>33777777.770000003</v>
          </cell>
          <cell r="D36" t="str">
            <v>Actagro LLC</v>
          </cell>
          <cell r="E36" t="str">
            <v>N/A</v>
          </cell>
          <cell r="F36">
            <v>32</v>
          </cell>
          <cell r="G36">
            <v>0</v>
          </cell>
          <cell r="H36">
            <v>0</v>
          </cell>
          <cell r="I36">
            <v>0</v>
          </cell>
          <cell r="J36">
            <v>0</v>
          </cell>
          <cell r="M36">
            <v>0</v>
          </cell>
          <cell r="N36">
            <v>0</v>
          </cell>
          <cell r="O36">
            <v>0.05</v>
          </cell>
          <cell r="P36">
            <v>8727074419.3644123</v>
          </cell>
          <cell r="Q36">
            <v>0</v>
          </cell>
          <cell r="R36">
            <v>0</v>
          </cell>
        </row>
        <row r="37">
          <cell r="A37">
            <v>33</v>
          </cell>
          <cell r="B37">
            <v>84070115</v>
          </cell>
          <cell r="C37">
            <v>888888.89</v>
          </cell>
          <cell r="D37" t="str">
            <v>Actagro LLC</v>
          </cell>
          <cell r="E37" t="str">
            <v>N/A</v>
          </cell>
          <cell r="F37">
            <v>33</v>
          </cell>
          <cell r="G37">
            <v>0</v>
          </cell>
          <cell r="H37">
            <v>0</v>
          </cell>
          <cell r="I37">
            <v>0</v>
          </cell>
          <cell r="J37">
            <v>0</v>
          </cell>
          <cell r="M37">
            <v>0</v>
          </cell>
          <cell r="N37">
            <v>0</v>
          </cell>
          <cell r="O37">
            <v>0.05</v>
          </cell>
          <cell r="P37">
            <v>8727074419.3644123</v>
          </cell>
          <cell r="Q37">
            <v>0</v>
          </cell>
          <cell r="R37">
            <v>0</v>
          </cell>
        </row>
        <row r="38">
          <cell r="A38">
            <v>34</v>
          </cell>
          <cell r="B38">
            <v>84069311</v>
          </cell>
          <cell r="C38">
            <v>17607042.77</v>
          </cell>
          <cell r="D38" t="str">
            <v>Activision Blizzard Inc</v>
          </cell>
          <cell r="E38" t="str">
            <v>N/A</v>
          </cell>
          <cell r="F38">
            <v>34</v>
          </cell>
          <cell r="G38">
            <v>0</v>
          </cell>
          <cell r="H38">
            <v>0</v>
          </cell>
          <cell r="I38">
            <v>0</v>
          </cell>
          <cell r="J38">
            <v>0</v>
          </cell>
          <cell r="M38">
            <v>0</v>
          </cell>
          <cell r="N38">
            <v>0</v>
          </cell>
          <cell r="O38">
            <v>0.05</v>
          </cell>
          <cell r="P38">
            <v>8727074419.3644123</v>
          </cell>
          <cell r="Q38">
            <v>0</v>
          </cell>
          <cell r="R38">
            <v>0</v>
          </cell>
        </row>
        <row r="39">
          <cell r="A39">
            <v>35</v>
          </cell>
          <cell r="B39">
            <v>84070291</v>
          </cell>
          <cell r="C39">
            <v>28418972.329999998</v>
          </cell>
          <cell r="D39" t="str">
            <v>Aff Inc</v>
          </cell>
          <cell r="E39" t="str">
            <v>N/A</v>
          </cell>
          <cell r="F39">
            <v>35</v>
          </cell>
          <cell r="G39">
            <v>0</v>
          </cell>
          <cell r="H39">
            <v>0</v>
          </cell>
          <cell r="I39">
            <v>0</v>
          </cell>
          <cell r="J39">
            <v>0</v>
          </cell>
          <cell r="M39">
            <v>0</v>
          </cell>
          <cell r="N39">
            <v>0</v>
          </cell>
          <cell r="O39">
            <v>0.05</v>
          </cell>
          <cell r="P39">
            <v>8727074419.3644123</v>
          </cell>
          <cell r="Q39">
            <v>0</v>
          </cell>
          <cell r="R39">
            <v>0</v>
          </cell>
        </row>
        <row r="40">
          <cell r="A40">
            <v>36</v>
          </cell>
          <cell r="B40">
            <v>84070125</v>
          </cell>
          <cell r="C40">
            <v>3090897.88</v>
          </cell>
          <cell r="D40" t="str">
            <v>Agilex Flavors and Fragrances Inc</v>
          </cell>
          <cell r="E40" t="str">
            <v>N/A</v>
          </cell>
          <cell r="F40">
            <v>36</v>
          </cell>
          <cell r="G40">
            <v>0</v>
          </cell>
          <cell r="H40">
            <v>0</v>
          </cell>
          <cell r="I40">
            <v>0</v>
          </cell>
          <cell r="J40">
            <v>0</v>
          </cell>
          <cell r="M40">
            <v>0</v>
          </cell>
          <cell r="N40">
            <v>0</v>
          </cell>
          <cell r="O40">
            <v>0.05</v>
          </cell>
          <cell r="P40">
            <v>8727074419.3644123</v>
          </cell>
          <cell r="Q40">
            <v>0</v>
          </cell>
          <cell r="R40">
            <v>0</v>
          </cell>
        </row>
        <row r="41">
          <cell r="A41">
            <v>37</v>
          </cell>
          <cell r="B41">
            <v>84070126</v>
          </cell>
          <cell r="C41">
            <v>25163849.309999999</v>
          </cell>
          <cell r="D41" t="str">
            <v>Agilex Flavors and Fragrances Inc</v>
          </cell>
          <cell r="E41" t="str">
            <v>N/A</v>
          </cell>
          <cell r="F41">
            <v>37</v>
          </cell>
          <cell r="G41">
            <v>0</v>
          </cell>
          <cell r="H41">
            <v>0</v>
          </cell>
          <cell r="I41">
            <v>0</v>
          </cell>
          <cell r="J41">
            <v>0</v>
          </cell>
          <cell r="M41">
            <v>0</v>
          </cell>
          <cell r="N41">
            <v>0</v>
          </cell>
          <cell r="O41">
            <v>0.05</v>
          </cell>
          <cell r="P41">
            <v>8727074419.3644123</v>
          </cell>
          <cell r="Q41">
            <v>0</v>
          </cell>
          <cell r="R41">
            <v>0</v>
          </cell>
        </row>
        <row r="42">
          <cell r="A42">
            <v>38</v>
          </cell>
          <cell r="B42">
            <v>84069326</v>
          </cell>
          <cell r="C42">
            <v>17317028.98</v>
          </cell>
          <cell r="D42" t="str">
            <v>AgKnowledge Holdings Company Inc</v>
          </cell>
          <cell r="E42" t="str">
            <v>N/A</v>
          </cell>
          <cell r="F42">
            <v>38</v>
          </cell>
          <cell r="G42">
            <v>0</v>
          </cell>
          <cell r="H42">
            <v>0</v>
          </cell>
          <cell r="I42">
            <v>0</v>
          </cell>
          <cell r="J42">
            <v>0</v>
          </cell>
          <cell r="M42">
            <v>0</v>
          </cell>
          <cell r="N42">
            <v>0</v>
          </cell>
          <cell r="O42">
            <v>0.05</v>
          </cell>
          <cell r="P42">
            <v>8727074419.3644123</v>
          </cell>
          <cell r="Q42">
            <v>0</v>
          </cell>
          <cell r="R42">
            <v>0</v>
          </cell>
        </row>
        <row r="43">
          <cell r="A43">
            <v>39</v>
          </cell>
          <cell r="B43">
            <v>84070059</v>
          </cell>
          <cell r="C43">
            <v>3924375</v>
          </cell>
          <cell r="D43" t="str">
            <v>Airxcel Inc</v>
          </cell>
          <cell r="E43" t="str">
            <v>N/A</v>
          </cell>
          <cell r="F43">
            <v>39</v>
          </cell>
          <cell r="G43">
            <v>0</v>
          </cell>
          <cell r="H43">
            <v>0</v>
          </cell>
          <cell r="I43">
            <v>0</v>
          </cell>
          <cell r="J43">
            <v>0</v>
          </cell>
          <cell r="M43">
            <v>0</v>
          </cell>
          <cell r="N43">
            <v>0</v>
          </cell>
          <cell r="O43">
            <v>0.05</v>
          </cell>
          <cell r="P43">
            <v>8727074419.3644123</v>
          </cell>
          <cell r="Q43">
            <v>0</v>
          </cell>
          <cell r="R43">
            <v>0</v>
          </cell>
        </row>
        <row r="44">
          <cell r="A44">
            <v>40</v>
          </cell>
          <cell r="B44">
            <v>84070060</v>
          </cell>
          <cell r="C44">
            <v>5362500</v>
          </cell>
          <cell r="D44" t="str">
            <v>Airxcel Inc</v>
          </cell>
          <cell r="E44" t="str">
            <v>N/A</v>
          </cell>
          <cell r="F44">
            <v>40</v>
          </cell>
          <cell r="G44">
            <v>0</v>
          </cell>
          <cell r="H44">
            <v>0</v>
          </cell>
          <cell r="I44">
            <v>0</v>
          </cell>
          <cell r="J44">
            <v>0</v>
          </cell>
          <cell r="M44">
            <v>0</v>
          </cell>
          <cell r="N44">
            <v>0</v>
          </cell>
          <cell r="O44">
            <v>0.05</v>
          </cell>
          <cell r="P44">
            <v>8727074419.3644123</v>
          </cell>
          <cell r="Q44">
            <v>0</v>
          </cell>
          <cell r="R44">
            <v>0</v>
          </cell>
        </row>
        <row r="45">
          <cell r="A45">
            <v>41</v>
          </cell>
          <cell r="B45">
            <v>84070061</v>
          </cell>
          <cell r="C45">
            <v>5850000</v>
          </cell>
          <cell r="D45" t="str">
            <v>Airxcel Inc</v>
          </cell>
          <cell r="E45" t="str">
            <v>N/A</v>
          </cell>
          <cell r="F45">
            <v>41</v>
          </cell>
          <cell r="G45">
            <v>0</v>
          </cell>
          <cell r="H45">
            <v>0</v>
          </cell>
          <cell r="I45">
            <v>0</v>
          </cell>
          <cell r="J45">
            <v>0</v>
          </cell>
          <cell r="M45">
            <v>0</v>
          </cell>
          <cell r="N45">
            <v>0</v>
          </cell>
          <cell r="O45">
            <v>0.05</v>
          </cell>
          <cell r="P45">
            <v>8727074419.3644123</v>
          </cell>
          <cell r="Q45">
            <v>0</v>
          </cell>
          <cell r="R45">
            <v>0</v>
          </cell>
        </row>
        <row r="46">
          <cell r="A46">
            <v>42</v>
          </cell>
          <cell r="B46">
            <v>84070062</v>
          </cell>
          <cell r="C46">
            <v>15942773.42</v>
          </cell>
          <cell r="D46" t="str">
            <v>Airxcel Inc</v>
          </cell>
          <cell r="E46" t="str">
            <v>N/A</v>
          </cell>
          <cell r="F46">
            <v>42</v>
          </cell>
          <cell r="G46">
            <v>0</v>
          </cell>
          <cell r="H46">
            <v>0</v>
          </cell>
          <cell r="I46">
            <v>0</v>
          </cell>
          <cell r="J46">
            <v>0</v>
          </cell>
          <cell r="M46">
            <v>0</v>
          </cell>
          <cell r="N46">
            <v>0</v>
          </cell>
          <cell r="O46">
            <v>0.05</v>
          </cell>
          <cell r="P46">
            <v>8727074419.3644123</v>
          </cell>
          <cell r="Q46">
            <v>0</v>
          </cell>
          <cell r="R46">
            <v>0</v>
          </cell>
        </row>
        <row r="47">
          <cell r="A47">
            <v>43</v>
          </cell>
          <cell r="B47">
            <v>84070063</v>
          </cell>
          <cell r="C47">
            <v>3900000</v>
          </cell>
          <cell r="D47" t="str">
            <v>Airxcel Inc</v>
          </cell>
          <cell r="E47" t="str">
            <v>N/A</v>
          </cell>
          <cell r="F47">
            <v>43</v>
          </cell>
          <cell r="G47">
            <v>0</v>
          </cell>
          <cell r="H47">
            <v>0</v>
          </cell>
          <cell r="I47">
            <v>0</v>
          </cell>
          <cell r="J47">
            <v>0</v>
          </cell>
          <cell r="M47">
            <v>0</v>
          </cell>
          <cell r="N47">
            <v>0</v>
          </cell>
          <cell r="O47">
            <v>0.05</v>
          </cell>
          <cell r="P47">
            <v>8727074419.3644123</v>
          </cell>
          <cell r="Q47">
            <v>0</v>
          </cell>
          <cell r="R47">
            <v>0</v>
          </cell>
        </row>
        <row r="48">
          <cell r="A48">
            <v>44</v>
          </cell>
          <cell r="B48">
            <v>84070064</v>
          </cell>
          <cell r="C48">
            <v>245979.07</v>
          </cell>
          <cell r="D48" t="str">
            <v>Airxcel Inc</v>
          </cell>
          <cell r="E48" t="str">
            <v>N/A</v>
          </cell>
          <cell r="F48">
            <v>44</v>
          </cell>
          <cell r="G48">
            <v>0</v>
          </cell>
          <cell r="H48">
            <v>0</v>
          </cell>
          <cell r="I48">
            <v>0</v>
          </cell>
          <cell r="J48">
            <v>0</v>
          </cell>
          <cell r="M48">
            <v>0</v>
          </cell>
          <cell r="N48">
            <v>0</v>
          </cell>
          <cell r="O48">
            <v>0.05</v>
          </cell>
          <cell r="P48">
            <v>8727074419.3644123</v>
          </cell>
          <cell r="Q48">
            <v>0</v>
          </cell>
          <cell r="R48">
            <v>0</v>
          </cell>
        </row>
        <row r="49">
          <cell r="A49">
            <v>45</v>
          </cell>
          <cell r="B49">
            <v>84070311</v>
          </cell>
          <cell r="C49">
            <v>8835937.5</v>
          </cell>
          <cell r="D49" t="str">
            <v>Airxcel Inc</v>
          </cell>
          <cell r="E49" t="str">
            <v>N/A</v>
          </cell>
          <cell r="F49">
            <v>45</v>
          </cell>
          <cell r="G49">
            <v>0</v>
          </cell>
          <cell r="H49">
            <v>0</v>
          </cell>
          <cell r="I49">
            <v>0</v>
          </cell>
          <cell r="J49">
            <v>0</v>
          </cell>
          <cell r="M49">
            <v>0</v>
          </cell>
          <cell r="N49">
            <v>0</v>
          </cell>
          <cell r="O49">
            <v>0.05</v>
          </cell>
          <cell r="P49">
            <v>8727074419.3644123</v>
          </cell>
          <cell r="Q49">
            <v>0</v>
          </cell>
          <cell r="R49">
            <v>0</v>
          </cell>
        </row>
        <row r="50">
          <cell r="A50">
            <v>46</v>
          </cell>
          <cell r="B50">
            <v>84070269</v>
          </cell>
          <cell r="C50">
            <v>856367.86</v>
          </cell>
          <cell r="D50" t="str">
            <v>Airxcel Inc</v>
          </cell>
          <cell r="E50" t="str">
            <v>N/A</v>
          </cell>
          <cell r="F50">
            <v>46</v>
          </cell>
          <cell r="G50">
            <v>0</v>
          </cell>
          <cell r="H50">
            <v>0</v>
          </cell>
          <cell r="I50">
            <v>0</v>
          </cell>
          <cell r="J50">
            <v>0</v>
          </cell>
          <cell r="M50">
            <v>0</v>
          </cell>
          <cell r="N50">
            <v>0</v>
          </cell>
          <cell r="O50">
            <v>0.05</v>
          </cell>
          <cell r="P50">
            <v>8727074419.3644123</v>
          </cell>
          <cell r="Q50">
            <v>0</v>
          </cell>
          <cell r="R50">
            <v>0</v>
          </cell>
        </row>
        <row r="51">
          <cell r="A51">
            <v>47</v>
          </cell>
          <cell r="B51">
            <v>84069340</v>
          </cell>
          <cell r="C51">
            <v>7240254.5899999999</v>
          </cell>
          <cell r="D51" t="str">
            <v>Allison Transmission, Inc</v>
          </cell>
          <cell r="E51" t="str">
            <v>N/A</v>
          </cell>
          <cell r="F51">
            <v>47</v>
          </cell>
          <cell r="G51">
            <v>0</v>
          </cell>
          <cell r="H51">
            <v>0</v>
          </cell>
          <cell r="I51">
            <v>0</v>
          </cell>
          <cell r="J51">
            <v>0</v>
          </cell>
          <cell r="M51">
            <v>0</v>
          </cell>
          <cell r="N51">
            <v>0</v>
          </cell>
          <cell r="O51">
            <v>0.05</v>
          </cell>
          <cell r="P51">
            <v>8727074419.3644123</v>
          </cell>
          <cell r="Q51">
            <v>0</v>
          </cell>
          <cell r="R51">
            <v>0</v>
          </cell>
        </row>
        <row r="52">
          <cell r="A52">
            <v>48</v>
          </cell>
          <cell r="B52">
            <v>84069502</v>
          </cell>
          <cell r="C52">
            <v>9814452.5299999993</v>
          </cell>
          <cell r="D52" t="str">
            <v>Alpha Packaging Holdings Inc</v>
          </cell>
          <cell r="E52" t="str">
            <v>N/A</v>
          </cell>
          <cell r="F52">
            <v>48</v>
          </cell>
          <cell r="G52">
            <v>0</v>
          </cell>
          <cell r="H52">
            <v>0</v>
          </cell>
          <cell r="I52">
            <v>0</v>
          </cell>
          <cell r="J52">
            <v>0</v>
          </cell>
          <cell r="M52">
            <v>0</v>
          </cell>
          <cell r="N52">
            <v>0</v>
          </cell>
          <cell r="O52">
            <v>0.05</v>
          </cell>
          <cell r="P52">
            <v>8727074419.3644123</v>
          </cell>
          <cell r="Q52">
            <v>0</v>
          </cell>
          <cell r="R52">
            <v>0</v>
          </cell>
        </row>
        <row r="53">
          <cell r="A53">
            <v>49</v>
          </cell>
          <cell r="B53">
            <v>84069341</v>
          </cell>
          <cell r="C53">
            <v>17066637.77</v>
          </cell>
          <cell r="D53" t="str">
            <v>Alpha Packaging Holdings Inc</v>
          </cell>
          <cell r="E53" t="str">
            <v>N/A</v>
          </cell>
          <cell r="F53">
            <v>49</v>
          </cell>
          <cell r="G53">
            <v>0</v>
          </cell>
          <cell r="H53">
            <v>0</v>
          </cell>
          <cell r="I53">
            <v>0</v>
          </cell>
          <cell r="J53">
            <v>0</v>
          </cell>
          <cell r="M53">
            <v>0</v>
          </cell>
          <cell r="N53">
            <v>0</v>
          </cell>
          <cell r="O53">
            <v>0.05</v>
          </cell>
          <cell r="P53">
            <v>8727074419.3644123</v>
          </cell>
          <cell r="Q53">
            <v>0</v>
          </cell>
          <cell r="R53">
            <v>0</v>
          </cell>
        </row>
        <row r="54">
          <cell r="A54">
            <v>50</v>
          </cell>
          <cell r="B54">
            <v>84069497</v>
          </cell>
          <cell r="C54">
            <v>1962890.51</v>
          </cell>
          <cell r="D54" t="str">
            <v>Alpha Packaging Holdings Inc</v>
          </cell>
          <cell r="E54" t="str">
            <v>N/A</v>
          </cell>
          <cell r="F54">
            <v>50</v>
          </cell>
          <cell r="G54">
            <v>0</v>
          </cell>
          <cell r="H54">
            <v>0</v>
          </cell>
          <cell r="I54">
            <v>0</v>
          </cell>
          <cell r="J54">
            <v>0</v>
          </cell>
          <cell r="M54">
            <v>0</v>
          </cell>
          <cell r="N54">
            <v>0</v>
          </cell>
          <cell r="O54">
            <v>0.05</v>
          </cell>
          <cell r="P54">
            <v>8727074419.3644123</v>
          </cell>
          <cell r="Q54">
            <v>0</v>
          </cell>
          <cell r="R54">
            <v>0</v>
          </cell>
        </row>
        <row r="55">
          <cell r="A55">
            <v>51</v>
          </cell>
          <cell r="B55">
            <v>84069488</v>
          </cell>
          <cell r="C55">
            <v>33249999.989999998</v>
          </cell>
          <cell r="D55" t="str">
            <v>Alpheus Communications LLC</v>
          </cell>
          <cell r="E55" t="str">
            <v>N/A</v>
          </cell>
          <cell r="F55">
            <v>51</v>
          </cell>
          <cell r="G55">
            <v>0</v>
          </cell>
          <cell r="H55">
            <v>0</v>
          </cell>
          <cell r="I55">
            <v>0</v>
          </cell>
          <cell r="J55">
            <v>0</v>
          </cell>
        </row>
        <row r="56">
          <cell r="A56">
            <v>52</v>
          </cell>
          <cell r="B56">
            <v>84069487</v>
          </cell>
          <cell r="C56">
            <v>437500</v>
          </cell>
          <cell r="D56" t="str">
            <v>Alpheus Communications LLC</v>
          </cell>
          <cell r="E56" t="str">
            <v>N/A</v>
          </cell>
          <cell r="F56">
            <v>52</v>
          </cell>
          <cell r="G56">
            <v>0</v>
          </cell>
          <cell r="H56">
            <v>0</v>
          </cell>
          <cell r="I56">
            <v>0</v>
          </cell>
          <cell r="J56">
            <v>0</v>
          </cell>
        </row>
        <row r="57">
          <cell r="A57">
            <v>53</v>
          </cell>
          <cell r="B57">
            <v>84069489</v>
          </cell>
          <cell r="C57">
            <v>25845.62</v>
          </cell>
          <cell r="D57" t="str">
            <v>Alpheus Communications LLC</v>
          </cell>
          <cell r="E57" t="str">
            <v>N/A</v>
          </cell>
          <cell r="F57">
            <v>53</v>
          </cell>
          <cell r="G57">
            <v>0</v>
          </cell>
          <cell r="H57">
            <v>0</v>
          </cell>
          <cell r="I57">
            <v>0</v>
          </cell>
          <cell r="J57">
            <v>0</v>
          </cell>
        </row>
        <row r="58">
          <cell r="A58">
            <v>54</v>
          </cell>
          <cell r="B58">
            <v>84069490</v>
          </cell>
          <cell r="C58">
            <v>1514951.27</v>
          </cell>
          <cell r="D58" t="str">
            <v>Alpheus Communications LLC</v>
          </cell>
          <cell r="E58" t="str">
            <v>N/A</v>
          </cell>
          <cell r="F58">
            <v>54</v>
          </cell>
          <cell r="G58">
            <v>0</v>
          </cell>
          <cell r="H58">
            <v>0</v>
          </cell>
          <cell r="I58">
            <v>0</v>
          </cell>
          <cell r="J58">
            <v>0</v>
          </cell>
        </row>
        <row r="59">
          <cell r="A59">
            <v>55</v>
          </cell>
          <cell r="B59">
            <v>84070249</v>
          </cell>
          <cell r="C59">
            <v>10368750</v>
          </cell>
          <cell r="D59" t="str">
            <v>AM Conservation Holding Corporation</v>
          </cell>
          <cell r="E59" t="str">
            <v>N/A</v>
          </cell>
          <cell r="F59">
            <v>55</v>
          </cell>
          <cell r="G59">
            <v>0</v>
          </cell>
          <cell r="H59">
            <v>0</v>
          </cell>
          <cell r="I59">
            <v>0</v>
          </cell>
          <cell r="J59">
            <v>0</v>
          </cell>
        </row>
        <row r="60">
          <cell r="A60">
            <v>56</v>
          </cell>
          <cell r="B60">
            <v>84070129</v>
          </cell>
          <cell r="C60">
            <v>9435096.1699999999</v>
          </cell>
          <cell r="D60" t="str">
            <v>AM Conservation Holding Corporation</v>
          </cell>
          <cell r="E60" t="str">
            <v>N/A</v>
          </cell>
          <cell r="F60">
            <v>56</v>
          </cell>
          <cell r="G60">
            <v>0</v>
          </cell>
          <cell r="H60">
            <v>0</v>
          </cell>
          <cell r="I60">
            <v>0</v>
          </cell>
          <cell r="J60">
            <v>0</v>
          </cell>
        </row>
        <row r="61">
          <cell r="A61">
            <v>57</v>
          </cell>
          <cell r="B61">
            <v>84069359</v>
          </cell>
          <cell r="C61">
            <v>3881022.36</v>
          </cell>
          <cell r="D61" t="str">
            <v>Ameriforge Group Inc</v>
          </cell>
          <cell r="E61" t="str">
            <v>N/A</v>
          </cell>
          <cell r="F61">
            <v>57</v>
          </cell>
          <cell r="G61">
            <v>0</v>
          </cell>
          <cell r="H61">
            <v>0</v>
          </cell>
          <cell r="I61">
            <v>0</v>
          </cell>
          <cell r="J61">
            <v>0</v>
          </cell>
        </row>
        <row r="62">
          <cell r="A62">
            <v>58</v>
          </cell>
          <cell r="B62">
            <v>84069360</v>
          </cell>
          <cell r="C62">
            <v>14384615.369999999</v>
          </cell>
          <cell r="D62" t="str">
            <v>Amspec LLC</v>
          </cell>
          <cell r="E62" t="str">
            <v>N/A</v>
          </cell>
          <cell r="F62">
            <v>58</v>
          </cell>
          <cell r="G62">
            <v>0</v>
          </cell>
          <cell r="H62">
            <v>0</v>
          </cell>
          <cell r="I62">
            <v>0</v>
          </cell>
          <cell r="J62">
            <v>0</v>
          </cell>
        </row>
        <row r="63">
          <cell r="A63">
            <v>59</v>
          </cell>
          <cell r="B63">
            <v>84069366</v>
          </cell>
          <cell r="C63">
            <v>1495977.79</v>
          </cell>
          <cell r="D63" t="str">
            <v>AmWINS Group LLC</v>
          </cell>
          <cell r="E63" t="str">
            <v>N/A</v>
          </cell>
          <cell r="F63">
            <v>59</v>
          </cell>
          <cell r="G63">
            <v>0</v>
          </cell>
          <cell r="H63">
            <v>0</v>
          </cell>
          <cell r="I63">
            <v>0</v>
          </cell>
          <cell r="J63">
            <v>0</v>
          </cell>
        </row>
        <row r="64">
          <cell r="A64">
            <v>60</v>
          </cell>
          <cell r="B64">
            <v>84069364</v>
          </cell>
          <cell r="C64">
            <v>2692628.35</v>
          </cell>
          <cell r="D64" t="str">
            <v>AmWINS Group LLC</v>
          </cell>
          <cell r="E64" t="str">
            <v>N/A</v>
          </cell>
          <cell r="F64">
            <v>60</v>
          </cell>
          <cell r="G64">
            <v>0</v>
          </cell>
          <cell r="H64">
            <v>0</v>
          </cell>
          <cell r="I64">
            <v>0</v>
          </cell>
          <cell r="J64">
            <v>0</v>
          </cell>
        </row>
        <row r="65">
          <cell r="A65">
            <v>61</v>
          </cell>
          <cell r="B65">
            <v>84069365</v>
          </cell>
          <cell r="C65">
            <v>661560.80000000005</v>
          </cell>
          <cell r="D65" t="str">
            <v>AmWINS Group LLC</v>
          </cell>
          <cell r="E65" t="str">
            <v>N/A</v>
          </cell>
          <cell r="F65">
            <v>61</v>
          </cell>
          <cell r="G65">
            <v>0</v>
          </cell>
          <cell r="H65">
            <v>0</v>
          </cell>
          <cell r="I65">
            <v>0</v>
          </cell>
          <cell r="J65">
            <v>0</v>
          </cell>
        </row>
        <row r="66">
          <cell r="A66">
            <v>62</v>
          </cell>
          <cell r="B66">
            <v>84070293</v>
          </cell>
          <cell r="C66">
            <v>35527868.850000001</v>
          </cell>
          <cell r="D66" t="str">
            <v>Ansira Partners Inc</v>
          </cell>
          <cell r="E66" t="str">
            <v>N/A</v>
          </cell>
          <cell r="F66">
            <v>62</v>
          </cell>
          <cell r="G66">
            <v>0</v>
          </cell>
          <cell r="H66">
            <v>0</v>
          </cell>
          <cell r="I66">
            <v>0</v>
          </cell>
          <cell r="J66">
            <v>0</v>
          </cell>
        </row>
        <row r="67">
          <cell r="A67">
            <v>63</v>
          </cell>
          <cell r="B67">
            <v>84069862</v>
          </cell>
          <cell r="C67">
            <v>4197722.42</v>
          </cell>
          <cell r="D67" t="str">
            <v>Apache Industrial Services Inc</v>
          </cell>
          <cell r="E67" t="str">
            <v>N/A</v>
          </cell>
          <cell r="F67">
            <v>63</v>
          </cell>
          <cell r="G67">
            <v>0</v>
          </cell>
          <cell r="H67">
            <v>0</v>
          </cell>
          <cell r="I67">
            <v>0</v>
          </cell>
          <cell r="J67">
            <v>0</v>
          </cell>
        </row>
        <row r="68">
          <cell r="A68">
            <v>64</v>
          </cell>
          <cell r="B68">
            <v>84070132</v>
          </cell>
          <cell r="C68">
            <v>12199152.58</v>
          </cell>
          <cell r="D68" t="str">
            <v>Apache Industrial Services Inc</v>
          </cell>
          <cell r="E68" t="str">
            <v>N/A</v>
          </cell>
          <cell r="F68">
            <v>64</v>
          </cell>
          <cell r="G68">
            <v>0</v>
          </cell>
          <cell r="H68">
            <v>0</v>
          </cell>
          <cell r="I68">
            <v>0</v>
          </cell>
          <cell r="J68">
            <v>0</v>
          </cell>
        </row>
        <row r="69">
          <cell r="A69">
            <v>65</v>
          </cell>
          <cell r="B69">
            <v>84069371</v>
          </cell>
          <cell r="C69">
            <v>19393629.809999999</v>
          </cell>
          <cell r="D69" t="str">
            <v>Apex Analytix LLC</v>
          </cell>
          <cell r="E69" t="str">
            <v>N/A</v>
          </cell>
          <cell r="F69">
            <v>65</v>
          </cell>
          <cell r="G69">
            <v>0</v>
          </cell>
          <cell r="H69">
            <v>0</v>
          </cell>
          <cell r="I69">
            <v>0</v>
          </cell>
          <cell r="J69">
            <v>0</v>
          </cell>
        </row>
        <row r="70">
          <cell r="A70">
            <v>66</v>
          </cell>
          <cell r="B70">
            <v>84069385</v>
          </cell>
          <cell r="C70">
            <v>16476304.77</v>
          </cell>
          <cell r="D70" t="str">
            <v>Apothecary Products LLC</v>
          </cell>
          <cell r="E70" t="str">
            <v>N/A</v>
          </cell>
          <cell r="F70">
            <v>66</v>
          </cell>
          <cell r="G70">
            <v>0</v>
          </cell>
          <cell r="H70">
            <v>0</v>
          </cell>
          <cell r="I70">
            <v>0</v>
          </cell>
          <cell r="J70">
            <v>0</v>
          </cell>
        </row>
        <row r="71">
          <cell r="A71">
            <v>67</v>
          </cell>
          <cell r="B71">
            <v>84070240</v>
          </cell>
          <cell r="C71">
            <v>420222.93</v>
          </cell>
          <cell r="D71" t="str">
            <v>Apple American Group LLC</v>
          </cell>
          <cell r="E71" t="str">
            <v>N/A</v>
          </cell>
          <cell r="F71">
            <v>67</v>
          </cell>
          <cell r="G71">
            <v>0</v>
          </cell>
          <cell r="H71">
            <v>0</v>
          </cell>
          <cell r="I71">
            <v>0</v>
          </cell>
          <cell r="J71">
            <v>0</v>
          </cell>
        </row>
        <row r="72">
          <cell r="A72">
            <v>68</v>
          </cell>
          <cell r="B72">
            <v>84070139</v>
          </cell>
          <cell r="C72">
            <v>21900682.469999999</v>
          </cell>
          <cell r="D72" t="str">
            <v>Apple American Group LLC</v>
          </cell>
          <cell r="E72" t="str">
            <v>N/A</v>
          </cell>
          <cell r="F72">
            <v>68</v>
          </cell>
          <cell r="G72">
            <v>0</v>
          </cell>
          <cell r="H72">
            <v>0</v>
          </cell>
          <cell r="I72">
            <v>0</v>
          </cell>
          <cell r="J72">
            <v>0</v>
          </cell>
        </row>
        <row r="73">
          <cell r="A73">
            <v>69</v>
          </cell>
          <cell r="B73">
            <v>84070140</v>
          </cell>
          <cell r="C73">
            <v>413612.01</v>
          </cell>
          <cell r="D73" t="str">
            <v>Apple American Group LLC</v>
          </cell>
          <cell r="E73" t="str">
            <v>N/A</v>
          </cell>
          <cell r="F73">
            <v>69</v>
          </cell>
          <cell r="G73">
            <v>0</v>
          </cell>
          <cell r="H73">
            <v>0</v>
          </cell>
          <cell r="I73">
            <v>0</v>
          </cell>
          <cell r="J73">
            <v>0</v>
          </cell>
        </row>
        <row r="74">
          <cell r="A74">
            <v>70</v>
          </cell>
          <cell r="B74">
            <v>84070147</v>
          </cell>
          <cell r="C74">
            <v>2909749.64</v>
          </cell>
          <cell r="D74" t="str">
            <v>Applied Consultants Inc</v>
          </cell>
          <cell r="E74" t="str">
            <v>N/A</v>
          </cell>
          <cell r="F74">
            <v>70</v>
          </cell>
          <cell r="G74">
            <v>0</v>
          </cell>
          <cell r="H74">
            <v>0</v>
          </cell>
          <cell r="I74">
            <v>0</v>
          </cell>
          <cell r="J74">
            <v>0</v>
          </cell>
        </row>
        <row r="75">
          <cell r="A75">
            <v>71</v>
          </cell>
          <cell r="B75">
            <v>84070148</v>
          </cell>
          <cell r="C75">
            <v>9661140.3200000003</v>
          </cell>
          <cell r="D75" t="str">
            <v>Applied Consultants Inc</v>
          </cell>
          <cell r="E75" t="str">
            <v>N/A</v>
          </cell>
          <cell r="F75">
            <v>71</v>
          </cell>
          <cell r="G75">
            <v>0</v>
          </cell>
          <cell r="H75">
            <v>0</v>
          </cell>
          <cell r="I75">
            <v>0</v>
          </cell>
          <cell r="J75">
            <v>0</v>
          </cell>
        </row>
        <row r="76">
          <cell r="A76">
            <v>72</v>
          </cell>
          <cell r="B76">
            <v>84070149</v>
          </cell>
          <cell r="C76">
            <v>2621333.9500000002</v>
          </cell>
          <cell r="D76" t="str">
            <v>Applied Consultants Inc</v>
          </cell>
          <cell r="E76" t="str">
            <v>N/A</v>
          </cell>
          <cell r="F76">
            <v>72</v>
          </cell>
          <cell r="G76">
            <v>0</v>
          </cell>
          <cell r="H76">
            <v>0</v>
          </cell>
          <cell r="I76">
            <v>0</v>
          </cell>
          <cell r="J76">
            <v>0</v>
          </cell>
        </row>
        <row r="77">
          <cell r="A77">
            <v>73</v>
          </cell>
          <cell r="B77">
            <v>84070150</v>
          </cell>
          <cell r="C77">
            <v>8703523.7799999993</v>
          </cell>
          <cell r="D77" t="str">
            <v>Applied Consultants Inc</v>
          </cell>
          <cell r="E77" t="str">
            <v>N/A</v>
          </cell>
          <cell r="F77">
            <v>73</v>
          </cell>
          <cell r="G77">
            <v>0</v>
          </cell>
          <cell r="H77">
            <v>0</v>
          </cell>
          <cell r="I77">
            <v>0</v>
          </cell>
          <cell r="J77">
            <v>0</v>
          </cell>
        </row>
        <row r="78">
          <cell r="A78">
            <v>74</v>
          </cell>
          <cell r="B78">
            <v>84069496</v>
          </cell>
          <cell r="C78">
            <v>6650275.79</v>
          </cell>
          <cell r="D78" t="str">
            <v>Aqua-Chem Inc.</v>
          </cell>
          <cell r="E78" t="str">
            <v>N/A</v>
          </cell>
          <cell r="F78">
            <v>74</v>
          </cell>
          <cell r="G78">
            <v>0</v>
          </cell>
          <cell r="H78">
            <v>0</v>
          </cell>
          <cell r="I78">
            <v>0</v>
          </cell>
          <cell r="J78">
            <v>0</v>
          </cell>
        </row>
        <row r="79">
          <cell r="A79">
            <v>75</v>
          </cell>
          <cell r="B79">
            <v>84069400</v>
          </cell>
          <cell r="C79">
            <v>5584.03</v>
          </cell>
          <cell r="D79" t="str">
            <v>Aquilex LLC</v>
          </cell>
          <cell r="E79" t="str">
            <v>N/A</v>
          </cell>
          <cell r="F79">
            <v>75</v>
          </cell>
          <cell r="G79">
            <v>0</v>
          </cell>
          <cell r="H79">
            <v>0</v>
          </cell>
          <cell r="I79">
            <v>0</v>
          </cell>
          <cell r="J79">
            <v>0</v>
          </cell>
        </row>
        <row r="80">
          <cell r="A80">
            <v>76</v>
          </cell>
          <cell r="B80">
            <v>84070228</v>
          </cell>
          <cell r="C80">
            <v>2780086.26</v>
          </cell>
          <cell r="D80" t="str">
            <v>Aramsco  Holdings Inc</v>
          </cell>
          <cell r="E80" t="str">
            <v>N/A</v>
          </cell>
          <cell r="F80">
            <v>76</v>
          </cell>
          <cell r="G80">
            <v>0</v>
          </cell>
          <cell r="H80">
            <v>0</v>
          </cell>
          <cell r="I80">
            <v>0</v>
          </cell>
          <cell r="J80">
            <v>0</v>
          </cell>
        </row>
        <row r="81">
          <cell r="A81">
            <v>77</v>
          </cell>
          <cell r="B81">
            <v>84069530</v>
          </cell>
          <cell r="C81">
            <v>1666666.67</v>
          </cell>
          <cell r="D81" t="str">
            <v>Aramsco  Holdings Inc</v>
          </cell>
          <cell r="E81" t="str">
            <v>N/A</v>
          </cell>
          <cell r="F81">
            <v>77</v>
          </cell>
          <cell r="G81">
            <v>0</v>
          </cell>
          <cell r="H81">
            <v>0</v>
          </cell>
          <cell r="I81">
            <v>0</v>
          </cell>
          <cell r="J81">
            <v>0</v>
          </cell>
        </row>
        <row r="82">
          <cell r="A82">
            <v>78</v>
          </cell>
          <cell r="B82">
            <v>84069410</v>
          </cell>
          <cell r="C82">
            <v>23158600.149999999</v>
          </cell>
          <cell r="D82" t="str">
            <v>Aramsco  Holdings Inc</v>
          </cell>
          <cell r="E82" t="str">
            <v>N/A</v>
          </cell>
          <cell r="F82">
            <v>78</v>
          </cell>
          <cell r="G82">
            <v>0</v>
          </cell>
          <cell r="H82">
            <v>0</v>
          </cell>
          <cell r="I82">
            <v>0</v>
          </cell>
          <cell r="J82">
            <v>0</v>
          </cell>
        </row>
        <row r="83">
          <cell r="A83">
            <v>79</v>
          </cell>
          <cell r="B83">
            <v>84069491</v>
          </cell>
          <cell r="C83">
            <v>23250000</v>
          </cell>
          <cell r="D83" t="str">
            <v>Arcserve USA LLC</v>
          </cell>
          <cell r="E83" t="str">
            <v>N/A</v>
          </cell>
          <cell r="F83">
            <v>79</v>
          </cell>
          <cell r="G83">
            <v>0</v>
          </cell>
          <cell r="H83">
            <v>0</v>
          </cell>
          <cell r="I83">
            <v>0</v>
          </cell>
          <cell r="J83">
            <v>0</v>
          </cell>
        </row>
        <row r="84">
          <cell r="A84">
            <v>80</v>
          </cell>
          <cell r="B84">
            <v>84069940</v>
          </cell>
          <cell r="C84">
            <v>42961016.950000003</v>
          </cell>
          <cell r="D84" t="str">
            <v>Argon Medical Devices Inc</v>
          </cell>
          <cell r="E84" t="str">
            <v>N/A</v>
          </cell>
          <cell r="F84">
            <v>80</v>
          </cell>
          <cell r="G84">
            <v>0</v>
          </cell>
          <cell r="H84">
            <v>0</v>
          </cell>
          <cell r="I84">
            <v>0</v>
          </cell>
          <cell r="J84">
            <v>0</v>
          </cell>
        </row>
        <row r="85">
          <cell r="A85">
            <v>81</v>
          </cell>
          <cell r="B85">
            <v>84069941</v>
          </cell>
          <cell r="C85">
            <v>15000000</v>
          </cell>
          <cell r="D85" t="str">
            <v>Argon Medical Devices Inc</v>
          </cell>
          <cell r="E85" t="str">
            <v>N/A</v>
          </cell>
          <cell r="F85">
            <v>81</v>
          </cell>
          <cell r="G85">
            <v>0</v>
          </cell>
          <cell r="H85">
            <v>0</v>
          </cell>
          <cell r="I85">
            <v>0</v>
          </cell>
          <cell r="J85">
            <v>0</v>
          </cell>
        </row>
        <row r="86">
          <cell r="A86">
            <v>82</v>
          </cell>
          <cell r="B86">
            <v>84069417</v>
          </cell>
          <cell r="C86">
            <v>27389666.359999999</v>
          </cell>
          <cell r="D86" t="str">
            <v>Armstrong World Industries Inc</v>
          </cell>
          <cell r="E86" t="str">
            <v>N/A</v>
          </cell>
          <cell r="F86">
            <v>82</v>
          </cell>
          <cell r="G86">
            <v>0</v>
          </cell>
          <cell r="H86">
            <v>0</v>
          </cell>
          <cell r="I86">
            <v>0</v>
          </cell>
          <cell r="J86">
            <v>0</v>
          </cell>
        </row>
        <row r="87">
          <cell r="A87">
            <v>83</v>
          </cell>
          <cell r="B87">
            <v>84069434</v>
          </cell>
          <cell r="C87">
            <v>6364763.79</v>
          </cell>
          <cell r="D87" t="str">
            <v>Ascend Learning LLC</v>
          </cell>
          <cell r="E87" t="str">
            <v>N/A</v>
          </cell>
          <cell r="F87">
            <v>83</v>
          </cell>
          <cell r="G87">
            <v>0</v>
          </cell>
          <cell r="H87">
            <v>0</v>
          </cell>
          <cell r="I87">
            <v>0</v>
          </cell>
          <cell r="J87">
            <v>0</v>
          </cell>
        </row>
        <row r="88">
          <cell r="A88">
            <v>84</v>
          </cell>
          <cell r="B88">
            <v>84069435</v>
          </cell>
          <cell r="C88">
            <v>636476.38</v>
          </cell>
          <cell r="D88" t="str">
            <v>Ascend Learning LLC</v>
          </cell>
          <cell r="E88" t="str">
            <v>N/A</v>
          </cell>
          <cell r="F88">
            <v>84</v>
          </cell>
          <cell r="G88">
            <v>0</v>
          </cell>
          <cell r="H88">
            <v>0</v>
          </cell>
          <cell r="I88">
            <v>0</v>
          </cell>
          <cell r="J88">
            <v>0</v>
          </cell>
        </row>
        <row r="89">
          <cell r="A89">
            <v>85</v>
          </cell>
          <cell r="B89">
            <v>84069436</v>
          </cell>
          <cell r="C89">
            <v>636476.38</v>
          </cell>
          <cell r="D89" t="str">
            <v>Ascend Learning LLC</v>
          </cell>
          <cell r="E89" t="str">
            <v>N/A</v>
          </cell>
          <cell r="F89">
            <v>85</v>
          </cell>
          <cell r="G89">
            <v>0</v>
          </cell>
          <cell r="H89">
            <v>0</v>
          </cell>
          <cell r="I89">
            <v>0</v>
          </cell>
          <cell r="J89">
            <v>0</v>
          </cell>
        </row>
        <row r="90">
          <cell r="A90">
            <v>86</v>
          </cell>
          <cell r="B90">
            <v>84069437</v>
          </cell>
          <cell r="C90">
            <v>297552.71000000002</v>
          </cell>
          <cell r="D90" t="str">
            <v>Ascend Learning LLC</v>
          </cell>
          <cell r="E90" t="str">
            <v>N/A</v>
          </cell>
          <cell r="F90">
            <v>86</v>
          </cell>
          <cell r="G90">
            <v>0</v>
          </cell>
          <cell r="H90">
            <v>0</v>
          </cell>
          <cell r="I90">
            <v>0</v>
          </cell>
          <cell r="J90">
            <v>0</v>
          </cell>
        </row>
        <row r="91">
          <cell r="A91">
            <v>87</v>
          </cell>
          <cell r="B91">
            <v>84069433</v>
          </cell>
          <cell r="C91">
            <v>499.98</v>
          </cell>
          <cell r="D91" t="str">
            <v>Ascend Learning LLC</v>
          </cell>
          <cell r="E91" t="str">
            <v>N/A</v>
          </cell>
          <cell r="F91">
            <v>87</v>
          </cell>
          <cell r="G91">
            <v>0</v>
          </cell>
          <cell r="H91">
            <v>0</v>
          </cell>
          <cell r="I91">
            <v>0</v>
          </cell>
          <cell r="J91">
            <v>0</v>
          </cell>
        </row>
        <row r="92">
          <cell r="A92">
            <v>88</v>
          </cell>
          <cell r="B92">
            <v>84069439</v>
          </cell>
          <cell r="C92">
            <v>18043360.75</v>
          </cell>
          <cell r="D92" t="str">
            <v>Atkins Nutritionals, Inc.</v>
          </cell>
          <cell r="E92" t="str">
            <v>N/A</v>
          </cell>
          <cell r="F92">
            <v>88</v>
          </cell>
          <cell r="G92">
            <v>0</v>
          </cell>
          <cell r="H92">
            <v>0</v>
          </cell>
          <cell r="I92">
            <v>0</v>
          </cell>
          <cell r="J92">
            <v>0</v>
          </cell>
        </row>
        <row r="93">
          <cell r="A93">
            <v>89</v>
          </cell>
          <cell r="B93">
            <v>84069628</v>
          </cell>
          <cell r="C93">
            <v>38480601.880000003</v>
          </cell>
          <cell r="D93" t="str">
            <v>Atlantic Broadband (Penn)  Holdings Inc</v>
          </cell>
          <cell r="E93" t="str">
            <v>N/A</v>
          </cell>
          <cell r="F93">
            <v>89</v>
          </cell>
          <cell r="G93">
            <v>0</v>
          </cell>
          <cell r="H93">
            <v>0</v>
          </cell>
          <cell r="I93">
            <v>0</v>
          </cell>
          <cell r="J93">
            <v>0</v>
          </cell>
        </row>
        <row r="94">
          <cell r="A94">
            <v>90</v>
          </cell>
          <cell r="B94">
            <v>84069633</v>
          </cell>
          <cell r="C94">
            <v>4233323.8899999997</v>
          </cell>
          <cell r="D94" t="str">
            <v>Audax AAMP Holdings Inc</v>
          </cell>
          <cell r="E94" t="str">
            <v>N/A</v>
          </cell>
          <cell r="F94">
            <v>90</v>
          </cell>
          <cell r="G94">
            <v>0</v>
          </cell>
          <cell r="H94">
            <v>0</v>
          </cell>
          <cell r="I94">
            <v>0</v>
          </cell>
          <cell r="J94">
            <v>0</v>
          </cell>
        </row>
        <row r="95">
          <cell r="A95">
            <v>91</v>
          </cell>
          <cell r="B95">
            <v>84069634</v>
          </cell>
          <cell r="C95">
            <v>6972533.4500000002</v>
          </cell>
          <cell r="D95" t="str">
            <v>Audax AAMP Holdings Inc</v>
          </cell>
          <cell r="E95" t="str">
            <v>N/A</v>
          </cell>
          <cell r="F95">
            <v>91</v>
          </cell>
          <cell r="G95">
            <v>0</v>
          </cell>
          <cell r="H95">
            <v>0</v>
          </cell>
          <cell r="I95">
            <v>0</v>
          </cell>
          <cell r="J95">
            <v>0</v>
          </cell>
        </row>
        <row r="96">
          <cell r="A96">
            <v>92</v>
          </cell>
          <cell r="B96">
            <v>84069631</v>
          </cell>
          <cell r="C96">
            <v>26769.56</v>
          </cell>
          <cell r="D96" t="str">
            <v>Audax AAMP Holdings Inc</v>
          </cell>
          <cell r="E96" t="str">
            <v>N/A</v>
          </cell>
          <cell r="F96">
            <v>92</v>
          </cell>
          <cell r="G96">
            <v>0</v>
          </cell>
          <cell r="H96">
            <v>0</v>
          </cell>
          <cell r="I96">
            <v>0</v>
          </cell>
          <cell r="J96">
            <v>0</v>
          </cell>
        </row>
        <row r="97">
          <cell r="A97">
            <v>93</v>
          </cell>
          <cell r="B97">
            <v>84069632</v>
          </cell>
          <cell r="C97">
            <v>4855871.5199999996</v>
          </cell>
          <cell r="D97" t="str">
            <v>Audax AAMP Holdings Inc</v>
          </cell>
          <cell r="E97" t="str">
            <v>N/A</v>
          </cell>
          <cell r="F97">
            <v>93</v>
          </cell>
          <cell r="G97">
            <v>0</v>
          </cell>
          <cell r="H97">
            <v>0</v>
          </cell>
          <cell r="I97">
            <v>0</v>
          </cell>
          <cell r="J97">
            <v>0</v>
          </cell>
        </row>
        <row r="98">
          <cell r="A98">
            <v>94</v>
          </cell>
          <cell r="B98">
            <v>84070286</v>
          </cell>
          <cell r="C98">
            <v>22201946.469999999</v>
          </cell>
          <cell r="D98" t="str">
            <v>Aurora Parts &amp; Accessories LLC</v>
          </cell>
          <cell r="E98" t="str">
            <v>N/A</v>
          </cell>
          <cell r="F98">
            <v>94</v>
          </cell>
          <cell r="G98">
            <v>0</v>
          </cell>
          <cell r="H98">
            <v>0</v>
          </cell>
          <cell r="I98">
            <v>0</v>
          </cell>
          <cell r="J98">
            <v>0</v>
          </cell>
        </row>
        <row r="99">
          <cell r="A99">
            <v>95</v>
          </cell>
          <cell r="B99">
            <v>84070287</v>
          </cell>
          <cell r="C99">
            <v>14209.25</v>
          </cell>
          <cell r="D99" t="str">
            <v>Aurora Parts &amp; Accessories LLC</v>
          </cell>
          <cell r="E99" t="str">
            <v>N/A</v>
          </cell>
          <cell r="F99">
            <v>95</v>
          </cell>
          <cell r="G99">
            <v>0</v>
          </cell>
          <cell r="H99">
            <v>0</v>
          </cell>
          <cell r="I99">
            <v>0</v>
          </cell>
          <cell r="J99">
            <v>0</v>
          </cell>
        </row>
        <row r="100">
          <cell r="A100">
            <v>96</v>
          </cell>
          <cell r="B100">
            <v>84070288</v>
          </cell>
          <cell r="C100">
            <v>7548661.7999999998</v>
          </cell>
          <cell r="D100" t="str">
            <v>Aurora Parts &amp; Accessories LLC</v>
          </cell>
          <cell r="E100" t="str">
            <v>N/A</v>
          </cell>
          <cell r="F100">
            <v>96</v>
          </cell>
          <cell r="G100">
            <v>0</v>
          </cell>
          <cell r="H100">
            <v>0</v>
          </cell>
          <cell r="I100">
            <v>0</v>
          </cell>
          <cell r="J100">
            <v>0</v>
          </cell>
        </row>
        <row r="101">
          <cell r="A101">
            <v>97</v>
          </cell>
          <cell r="B101">
            <v>84069639</v>
          </cell>
          <cell r="C101">
            <v>19535795.449999999</v>
          </cell>
          <cell r="D101" t="str">
            <v>Automotive Remarketing Group Inc.</v>
          </cell>
          <cell r="E101" t="str">
            <v>N/A</v>
          </cell>
          <cell r="F101">
            <v>97</v>
          </cell>
          <cell r="G101">
            <v>0</v>
          </cell>
          <cell r="H101">
            <v>0</v>
          </cell>
          <cell r="I101">
            <v>0</v>
          </cell>
          <cell r="J101">
            <v>0</v>
          </cell>
        </row>
        <row r="102">
          <cell r="A102">
            <v>98</v>
          </cell>
          <cell r="B102">
            <v>84069498</v>
          </cell>
          <cell r="C102">
            <v>12467189.43</v>
          </cell>
          <cell r="D102" t="str">
            <v>Avantor Performance Materials Holdings Inc.</v>
          </cell>
          <cell r="E102" t="str">
            <v>N/A</v>
          </cell>
          <cell r="F102">
            <v>98</v>
          </cell>
          <cell r="G102">
            <v>0</v>
          </cell>
          <cell r="H102">
            <v>0</v>
          </cell>
          <cell r="I102">
            <v>0</v>
          </cell>
          <cell r="J102">
            <v>0</v>
          </cell>
        </row>
        <row r="103">
          <cell r="A103">
            <v>99</v>
          </cell>
          <cell r="B103">
            <v>84069500</v>
          </cell>
          <cell r="C103">
            <v>10498280.890000001</v>
          </cell>
          <cell r="D103" t="str">
            <v>AVI-SPL Inc</v>
          </cell>
          <cell r="E103" t="str">
            <v>N/A</v>
          </cell>
          <cell r="F103">
            <v>99</v>
          </cell>
          <cell r="G103">
            <v>0</v>
          </cell>
          <cell r="H103">
            <v>0</v>
          </cell>
          <cell r="I103">
            <v>0</v>
          </cell>
          <cell r="J103">
            <v>0</v>
          </cell>
        </row>
        <row r="104">
          <cell r="A104">
            <v>100</v>
          </cell>
          <cell r="B104">
            <v>84069643</v>
          </cell>
          <cell r="C104">
            <v>25117840.940000001</v>
          </cell>
          <cell r="D104" t="str">
            <v>AWP Inc</v>
          </cell>
          <cell r="E104" t="str">
            <v>N/A</v>
          </cell>
          <cell r="F104">
            <v>100</v>
          </cell>
          <cell r="G104">
            <v>0</v>
          </cell>
          <cell r="H104">
            <v>0</v>
          </cell>
          <cell r="I104">
            <v>0</v>
          </cell>
          <cell r="J104">
            <v>0</v>
          </cell>
        </row>
        <row r="105">
          <cell r="A105">
            <v>101</v>
          </cell>
          <cell r="B105">
            <v>84069501</v>
          </cell>
          <cell r="C105">
            <v>9701687.5</v>
          </cell>
          <cell r="D105" t="str">
            <v>BakerCorp International Inc</v>
          </cell>
          <cell r="E105" t="str">
            <v>N/A</v>
          </cell>
          <cell r="F105">
            <v>101</v>
          </cell>
          <cell r="G105">
            <v>0</v>
          </cell>
          <cell r="H105">
            <v>0</v>
          </cell>
          <cell r="I105">
            <v>0</v>
          </cell>
          <cell r="J105">
            <v>0</v>
          </cell>
        </row>
        <row r="106">
          <cell r="A106">
            <v>102</v>
          </cell>
          <cell r="B106">
            <v>84069637</v>
          </cell>
          <cell r="C106">
            <v>9080763.2100000009</v>
          </cell>
          <cell r="D106" t="str">
            <v>BarBri Inc</v>
          </cell>
          <cell r="E106" t="str">
            <v>N/A</v>
          </cell>
          <cell r="F106">
            <v>102</v>
          </cell>
          <cell r="G106">
            <v>0</v>
          </cell>
          <cell r="H106">
            <v>0</v>
          </cell>
          <cell r="I106">
            <v>0</v>
          </cell>
          <cell r="J106">
            <v>0</v>
          </cell>
        </row>
        <row r="107">
          <cell r="A107">
            <v>103</v>
          </cell>
          <cell r="B107">
            <v>84069627</v>
          </cell>
          <cell r="C107">
            <v>8774828.9600000009</v>
          </cell>
          <cell r="D107" t="str">
            <v>Bartlett Holdings Inc.</v>
          </cell>
          <cell r="E107" t="str">
            <v>N/A</v>
          </cell>
          <cell r="F107">
            <v>103</v>
          </cell>
          <cell r="G107">
            <v>0</v>
          </cell>
          <cell r="H107">
            <v>0</v>
          </cell>
          <cell r="I107">
            <v>0</v>
          </cell>
          <cell r="J107">
            <v>0</v>
          </cell>
        </row>
        <row r="108">
          <cell r="A108">
            <v>104</v>
          </cell>
          <cell r="B108">
            <v>84069629</v>
          </cell>
          <cell r="C108">
            <v>3852589.54</v>
          </cell>
          <cell r="D108" t="str">
            <v>Bartlett Holdings Inc.</v>
          </cell>
          <cell r="E108" t="str">
            <v>N/A</v>
          </cell>
          <cell r="F108">
            <v>104</v>
          </cell>
          <cell r="G108">
            <v>0</v>
          </cell>
          <cell r="H108">
            <v>0</v>
          </cell>
          <cell r="I108">
            <v>0</v>
          </cell>
          <cell r="J108">
            <v>0</v>
          </cell>
        </row>
        <row r="109">
          <cell r="A109">
            <v>105</v>
          </cell>
          <cell r="B109">
            <v>84070292</v>
          </cell>
          <cell r="C109">
            <v>14081448.16</v>
          </cell>
          <cell r="D109" t="str">
            <v>Bartlett Holdings Inc.</v>
          </cell>
          <cell r="E109" t="str">
            <v>N/A</v>
          </cell>
          <cell r="F109">
            <v>105</v>
          </cell>
          <cell r="G109">
            <v>0</v>
          </cell>
          <cell r="H109">
            <v>0</v>
          </cell>
          <cell r="I109">
            <v>0</v>
          </cell>
          <cell r="J109">
            <v>0</v>
          </cell>
        </row>
        <row r="110">
          <cell r="A110">
            <v>106</v>
          </cell>
          <cell r="B110">
            <v>84069503</v>
          </cell>
          <cell r="C110">
            <v>14540579.140000001</v>
          </cell>
          <cell r="D110" t="str">
            <v>Belfor USA Group Inc</v>
          </cell>
          <cell r="E110" t="str">
            <v>N/A</v>
          </cell>
          <cell r="F110">
            <v>106</v>
          </cell>
          <cell r="G110">
            <v>0</v>
          </cell>
          <cell r="H110">
            <v>0</v>
          </cell>
          <cell r="I110">
            <v>0</v>
          </cell>
          <cell r="J110">
            <v>0</v>
          </cell>
        </row>
        <row r="111">
          <cell r="A111">
            <v>107</v>
          </cell>
          <cell r="B111">
            <v>84070087</v>
          </cell>
          <cell r="C111">
            <v>3604239.08</v>
          </cell>
          <cell r="D111" t="str">
            <v>Bellisio Foods Canada Corp</v>
          </cell>
          <cell r="E111" t="str">
            <v>N/A</v>
          </cell>
          <cell r="F111">
            <v>107</v>
          </cell>
          <cell r="G111">
            <v>0</v>
          </cell>
          <cell r="H111">
            <v>0</v>
          </cell>
          <cell r="I111">
            <v>0</v>
          </cell>
          <cell r="J111">
            <v>0</v>
          </cell>
        </row>
        <row r="112">
          <cell r="A112">
            <v>108</v>
          </cell>
          <cell r="B112">
            <v>84069401</v>
          </cell>
          <cell r="C112">
            <v>21947950.23</v>
          </cell>
          <cell r="D112" t="str">
            <v>Bellisio Foods Inc</v>
          </cell>
          <cell r="E112" t="str">
            <v>N/A</v>
          </cell>
          <cell r="F112">
            <v>108</v>
          </cell>
          <cell r="G112">
            <v>0</v>
          </cell>
          <cell r="H112">
            <v>0</v>
          </cell>
          <cell r="I112">
            <v>0</v>
          </cell>
          <cell r="J112">
            <v>0</v>
          </cell>
        </row>
        <row r="113">
          <cell r="A113">
            <v>109</v>
          </cell>
          <cell r="B113">
            <v>84069397</v>
          </cell>
          <cell r="C113">
            <v>4575966.47</v>
          </cell>
          <cell r="D113" t="str">
            <v>Bendon Inc</v>
          </cell>
          <cell r="E113" t="str">
            <v>N/A</v>
          </cell>
          <cell r="F113">
            <v>109</v>
          </cell>
          <cell r="G113">
            <v>0</v>
          </cell>
          <cell r="H113">
            <v>0</v>
          </cell>
          <cell r="I113">
            <v>0</v>
          </cell>
          <cell r="J113">
            <v>0</v>
          </cell>
        </row>
        <row r="114">
          <cell r="A114">
            <v>110</v>
          </cell>
          <cell r="B114">
            <v>84069395</v>
          </cell>
          <cell r="C114">
            <v>4575966.4800000004</v>
          </cell>
          <cell r="D114" t="str">
            <v>Bendon Inc</v>
          </cell>
          <cell r="E114" t="str">
            <v>N/A</v>
          </cell>
          <cell r="F114">
            <v>110</v>
          </cell>
          <cell r="G114">
            <v>0</v>
          </cell>
          <cell r="H114">
            <v>0</v>
          </cell>
          <cell r="I114">
            <v>0</v>
          </cell>
          <cell r="J114">
            <v>0</v>
          </cell>
        </row>
        <row r="115">
          <cell r="A115">
            <v>111</v>
          </cell>
          <cell r="B115">
            <v>84069396</v>
          </cell>
          <cell r="C115">
            <v>4507326.9800000004</v>
          </cell>
          <cell r="D115" t="str">
            <v>Bendon Inc</v>
          </cell>
          <cell r="E115" t="str">
            <v>N/A</v>
          </cell>
          <cell r="F115">
            <v>111</v>
          </cell>
          <cell r="G115">
            <v>0</v>
          </cell>
          <cell r="H115">
            <v>0</v>
          </cell>
          <cell r="I115">
            <v>0</v>
          </cell>
          <cell r="J115">
            <v>0</v>
          </cell>
        </row>
        <row r="116">
          <cell r="A116">
            <v>112</v>
          </cell>
          <cell r="B116">
            <v>84069508</v>
          </cell>
          <cell r="C116">
            <v>39100312.5</v>
          </cell>
          <cell r="D116" t="str">
            <v>Benihana Inc</v>
          </cell>
          <cell r="E116" t="str">
            <v>N/A</v>
          </cell>
          <cell r="F116">
            <v>112</v>
          </cell>
          <cell r="G116">
            <v>0</v>
          </cell>
          <cell r="H116">
            <v>0</v>
          </cell>
          <cell r="I116">
            <v>0</v>
          </cell>
          <cell r="J116">
            <v>0</v>
          </cell>
        </row>
        <row r="117">
          <cell r="A117">
            <v>113</v>
          </cell>
          <cell r="B117">
            <v>84069832</v>
          </cell>
          <cell r="C117">
            <v>3950000</v>
          </cell>
          <cell r="D117" t="str">
            <v>Bestop Inc</v>
          </cell>
          <cell r="E117" t="str">
            <v>N/A</v>
          </cell>
          <cell r="F117">
            <v>113</v>
          </cell>
          <cell r="G117">
            <v>0</v>
          </cell>
          <cell r="H117">
            <v>0</v>
          </cell>
          <cell r="I117">
            <v>0</v>
          </cell>
          <cell r="J117">
            <v>0</v>
          </cell>
        </row>
        <row r="118">
          <cell r="A118">
            <v>114</v>
          </cell>
          <cell r="B118">
            <v>84070043</v>
          </cell>
          <cell r="C118">
            <v>12236860.609999999</v>
          </cell>
          <cell r="D118" t="str">
            <v>Bestop Inc</v>
          </cell>
          <cell r="E118" t="str">
            <v>N/A</v>
          </cell>
          <cell r="F118">
            <v>114</v>
          </cell>
          <cell r="G118">
            <v>0</v>
          </cell>
          <cell r="H118">
            <v>0</v>
          </cell>
          <cell r="I118">
            <v>0</v>
          </cell>
          <cell r="J118">
            <v>0</v>
          </cell>
        </row>
        <row r="119">
          <cell r="A119">
            <v>115</v>
          </cell>
          <cell r="B119">
            <v>84070275</v>
          </cell>
          <cell r="C119">
            <v>9627173.9100000001</v>
          </cell>
          <cell r="D119" t="str">
            <v>Big Jack Holding Lp</v>
          </cell>
          <cell r="E119" t="str">
            <v>N/A</v>
          </cell>
          <cell r="F119">
            <v>115</v>
          </cell>
          <cell r="G119">
            <v>0</v>
          </cell>
          <cell r="H119">
            <v>0</v>
          </cell>
          <cell r="I119">
            <v>0</v>
          </cell>
          <cell r="J119">
            <v>0</v>
          </cell>
        </row>
        <row r="120">
          <cell r="A120">
            <v>116</v>
          </cell>
          <cell r="B120">
            <v>84069904</v>
          </cell>
          <cell r="C120">
            <v>6912500</v>
          </cell>
          <cell r="D120" t="str">
            <v>BL Restaurant Operations LLC</v>
          </cell>
          <cell r="E120" t="str">
            <v>N/A</v>
          </cell>
          <cell r="F120">
            <v>116</v>
          </cell>
          <cell r="G120">
            <v>0</v>
          </cell>
          <cell r="H120">
            <v>0</v>
          </cell>
          <cell r="I120">
            <v>0</v>
          </cell>
          <cell r="J120">
            <v>0</v>
          </cell>
        </row>
        <row r="121">
          <cell r="A121">
            <v>117</v>
          </cell>
          <cell r="B121">
            <v>84069874</v>
          </cell>
          <cell r="C121">
            <v>4875000</v>
          </cell>
          <cell r="D121" t="str">
            <v>BL Restaurant Operations LLC</v>
          </cell>
          <cell r="E121" t="str">
            <v>N/A</v>
          </cell>
          <cell r="F121">
            <v>117</v>
          </cell>
          <cell r="G121">
            <v>0</v>
          </cell>
          <cell r="H121">
            <v>0</v>
          </cell>
          <cell r="I121">
            <v>0</v>
          </cell>
          <cell r="J121">
            <v>0</v>
          </cell>
        </row>
        <row r="122">
          <cell r="A122">
            <v>118</v>
          </cell>
          <cell r="B122">
            <v>84069510</v>
          </cell>
          <cell r="C122">
            <v>7828571.4299999997</v>
          </cell>
          <cell r="D122" t="str">
            <v>BL Restaurant Operations LLC</v>
          </cell>
          <cell r="E122" t="str">
            <v>N/A</v>
          </cell>
          <cell r="F122">
            <v>118</v>
          </cell>
          <cell r="G122">
            <v>0</v>
          </cell>
          <cell r="H122">
            <v>0</v>
          </cell>
          <cell r="I122">
            <v>0</v>
          </cell>
          <cell r="J122">
            <v>0</v>
          </cell>
        </row>
        <row r="123">
          <cell r="A123">
            <v>119</v>
          </cell>
          <cell r="B123">
            <v>84069509</v>
          </cell>
          <cell r="C123">
            <v>6971428.5700000003</v>
          </cell>
          <cell r="D123" t="str">
            <v>BL Restaurant Operations LLC</v>
          </cell>
          <cell r="E123" t="str">
            <v>N/A</v>
          </cell>
          <cell r="F123">
            <v>119</v>
          </cell>
          <cell r="G123">
            <v>0</v>
          </cell>
          <cell r="H123">
            <v>0</v>
          </cell>
          <cell r="I123">
            <v>0</v>
          </cell>
          <cell r="J123">
            <v>0</v>
          </cell>
        </row>
        <row r="124">
          <cell r="A124">
            <v>120</v>
          </cell>
          <cell r="B124">
            <v>84069391</v>
          </cell>
          <cell r="C124">
            <v>19394157.629999999</v>
          </cell>
          <cell r="D124" t="str">
            <v>Blackboard Inc</v>
          </cell>
          <cell r="E124" t="str">
            <v>N/A</v>
          </cell>
          <cell r="F124">
            <v>120</v>
          </cell>
          <cell r="G124">
            <v>0</v>
          </cell>
          <cell r="H124">
            <v>0</v>
          </cell>
          <cell r="I124">
            <v>0</v>
          </cell>
          <cell r="J124">
            <v>0</v>
          </cell>
        </row>
        <row r="125">
          <cell r="A125">
            <v>121</v>
          </cell>
          <cell r="B125">
            <v>84069494</v>
          </cell>
          <cell r="C125">
            <v>8790364.5800000001</v>
          </cell>
          <cell r="D125" t="str">
            <v>Blackhawk Industrial Distribution Inc</v>
          </cell>
          <cell r="E125" t="str">
            <v>N/A</v>
          </cell>
          <cell r="F125">
            <v>121</v>
          </cell>
          <cell r="G125">
            <v>0</v>
          </cell>
          <cell r="H125">
            <v>0</v>
          </cell>
          <cell r="I125">
            <v>0</v>
          </cell>
          <cell r="J125">
            <v>0</v>
          </cell>
        </row>
        <row r="126">
          <cell r="A126">
            <v>122</v>
          </cell>
          <cell r="B126">
            <v>84069511</v>
          </cell>
          <cell r="C126">
            <v>29008203.120000001</v>
          </cell>
          <cell r="D126" t="str">
            <v>Blackhawk Industrial Distribution Inc</v>
          </cell>
          <cell r="E126" t="str">
            <v>N/A</v>
          </cell>
          <cell r="F126">
            <v>122</v>
          </cell>
          <cell r="G126">
            <v>0</v>
          </cell>
          <cell r="H126">
            <v>0</v>
          </cell>
          <cell r="I126">
            <v>0</v>
          </cell>
          <cell r="J126">
            <v>0</v>
          </cell>
        </row>
        <row r="127">
          <cell r="A127">
            <v>123</v>
          </cell>
          <cell r="B127">
            <v>84069512</v>
          </cell>
          <cell r="C127">
            <v>8374997.8300000001</v>
          </cell>
          <cell r="D127" t="str">
            <v>Blackhawk Specialty Tools LLC</v>
          </cell>
          <cell r="E127" t="str">
            <v>N/A</v>
          </cell>
          <cell r="F127">
            <v>123</v>
          </cell>
          <cell r="G127">
            <v>0</v>
          </cell>
          <cell r="H127">
            <v>0</v>
          </cell>
          <cell r="I127">
            <v>0</v>
          </cell>
          <cell r="J127">
            <v>0</v>
          </cell>
        </row>
        <row r="128">
          <cell r="A128">
            <v>124</v>
          </cell>
          <cell r="B128">
            <v>84069382</v>
          </cell>
          <cell r="C128">
            <v>19750000</v>
          </cell>
          <cell r="D128" t="str">
            <v>Block Communication Inc.</v>
          </cell>
          <cell r="E128" t="str">
            <v>N/A</v>
          </cell>
          <cell r="F128">
            <v>124</v>
          </cell>
          <cell r="G128">
            <v>0</v>
          </cell>
          <cell r="H128">
            <v>0</v>
          </cell>
          <cell r="I128">
            <v>0</v>
          </cell>
          <cell r="J128">
            <v>0</v>
          </cell>
        </row>
        <row r="129">
          <cell r="A129">
            <v>125</v>
          </cell>
          <cell r="B129">
            <v>84069378</v>
          </cell>
          <cell r="C129">
            <v>15189873.42</v>
          </cell>
          <cell r="D129" t="str">
            <v>Blue Ribbon LLC</v>
          </cell>
          <cell r="E129" t="str">
            <v>N/A</v>
          </cell>
          <cell r="F129">
            <v>125</v>
          </cell>
          <cell r="G129">
            <v>0</v>
          </cell>
          <cell r="H129">
            <v>0</v>
          </cell>
          <cell r="I129">
            <v>0</v>
          </cell>
          <cell r="J129">
            <v>0</v>
          </cell>
        </row>
        <row r="130">
          <cell r="A130">
            <v>126</v>
          </cell>
          <cell r="B130">
            <v>84069377</v>
          </cell>
          <cell r="C130">
            <v>3037974.68</v>
          </cell>
          <cell r="D130" t="str">
            <v>Blue Ribbon LLC</v>
          </cell>
          <cell r="E130" t="str">
            <v>N/A</v>
          </cell>
          <cell r="F130">
            <v>126</v>
          </cell>
          <cell r="G130">
            <v>0</v>
          </cell>
          <cell r="H130">
            <v>0</v>
          </cell>
          <cell r="I130">
            <v>0</v>
          </cell>
          <cell r="J130">
            <v>0</v>
          </cell>
        </row>
        <row r="131">
          <cell r="A131">
            <v>127</v>
          </cell>
          <cell r="B131">
            <v>84069513</v>
          </cell>
          <cell r="C131">
            <v>34657958.109999999</v>
          </cell>
          <cell r="D131" t="str">
            <v>BluePay Processing LLC</v>
          </cell>
          <cell r="E131" t="str">
            <v>N/A</v>
          </cell>
          <cell r="F131">
            <v>127</v>
          </cell>
          <cell r="G131">
            <v>0</v>
          </cell>
          <cell r="H131">
            <v>0</v>
          </cell>
          <cell r="I131">
            <v>0</v>
          </cell>
          <cell r="J131">
            <v>0</v>
          </cell>
        </row>
        <row r="132">
          <cell r="A132">
            <v>128</v>
          </cell>
          <cell r="B132">
            <v>84069514</v>
          </cell>
          <cell r="C132">
            <v>4959288.72</v>
          </cell>
          <cell r="D132" t="str">
            <v>BluePay Processing LLC</v>
          </cell>
          <cell r="E132" t="str">
            <v>N/A</v>
          </cell>
          <cell r="F132">
            <v>128</v>
          </cell>
          <cell r="G132">
            <v>0</v>
          </cell>
          <cell r="H132">
            <v>0</v>
          </cell>
          <cell r="I132">
            <v>0</v>
          </cell>
          <cell r="J132">
            <v>0</v>
          </cell>
        </row>
        <row r="133">
          <cell r="A133">
            <v>129</v>
          </cell>
          <cell r="B133">
            <v>84069372</v>
          </cell>
          <cell r="C133">
            <v>19788571.43</v>
          </cell>
          <cell r="D133" t="str">
            <v>Bombardier Recreational Products Inc.</v>
          </cell>
          <cell r="E133" t="str">
            <v>N/A</v>
          </cell>
          <cell r="F133">
            <v>129</v>
          </cell>
          <cell r="G133">
            <v>0</v>
          </cell>
          <cell r="H133">
            <v>0</v>
          </cell>
          <cell r="I133">
            <v>0</v>
          </cell>
          <cell r="J133">
            <v>0</v>
          </cell>
        </row>
        <row r="134">
          <cell r="A134">
            <v>130</v>
          </cell>
          <cell r="B134">
            <v>84069965</v>
          </cell>
          <cell r="C134">
            <v>10000000</v>
          </cell>
          <cell r="D134" t="str">
            <v>Booz Allen Hamilton Inc.</v>
          </cell>
          <cell r="E134" t="str">
            <v>N/A</v>
          </cell>
          <cell r="F134">
            <v>130</v>
          </cell>
          <cell r="G134">
            <v>0</v>
          </cell>
          <cell r="H134">
            <v>0</v>
          </cell>
          <cell r="I134">
            <v>0</v>
          </cell>
          <cell r="J134">
            <v>0</v>
          </cell>
        </row>
        <row r="135">
          <cell r="A135">
            <v>131</v>
          </cell>
          <cell r="B135">
            <v>84069363</v>
          </cell>
          <cell r="C135">
            <v>30933539.289999999</v>
          </cell>
          <cell r="D135" t="str">
            <v>Booz Allen Hamilton Inc.</v>
          </cell>
          <cell r="E135" t="str">
            <v>N/A</v>
          </cell>
          <cell r="F135">
            <v>131</v>
          </cell>
          <cell r="G135">
            <v>0</v>
          </cell>
          <cell r="H135">
            <v>0</v>
          </cell>
          <cell r="I135">
            <v>0</v>
          </cell>
          <cell r="J135">
            <v>0</v>
          </cell>
        </row>
        <row r="136">
          <cell r="A136">
            <v>132</v>
          </cell>
          <cell r="B136">
            <v>84069869</v>
          </cell>
          <cell r="C136">
            <v>651543.31000000006</v>
          </cell>
          <cell r="D136" t="str">
            <v>Bowtech Inc</v>
          </cell>
          <cell r="E136" t="str">
            <v>N/A</v>
          </cell>
          <cell r="F136">
            <v>132</v>
          </cell>
          <cell r="G136">
            <v>0</v>
          </cell>
          <cell r="H136">
            <v>0</v>
          </cell>
          <cell r="I136">
            <v>0</v>
          </cell>
          <cell r="J136">
            <v>0</v>
          </cell>
        </row>
        <row r="137">
          <cell r="A137">
            <v>133</v>
          </cell>
          <cell r="B137">
            <v>84069516</v>
          </cell>
          <cell r="C137">
            <v>2617475.0699999998</v>
          </cell>
          <cell r="D137" t="str">
            <v>Bowtech Inc</v>
          </cell>
          <cell r="E137" t="str">
            <v>N/A</v>
          </cell>
          <cell r="F137">
            <v>133</v>
          </cell>
          <cell r="G137">
            <v>0</v>
          </cell>
          <cell r="H137">
            <v>0</v>
          </cell>
          <cell r="I137">
            <v>0</v>
          </cell>
          <cell r="J137">
            <v>0</v>
          </cell>
        </row>
        <row r="138">
          <cell r="A138">
            <v>134</v>
          </cell>
          <cell r="B138">
            <v>84069870</v>
          </cell>
          <cell r="C138">
            <v>2072722.14</v>
          </cell>
          <cell r="D138" t="str">
            <v>Bowtech Inc</v>
          </cell>
          <cell r="E138" t="str">
            <v>N/A</v>
          </cell>
          <cell r="F138">
            <v>134</v>
          </cell>
          <cell r="G138">
            <v>0</v>
          </cell>
          <cell r="H138">
            <v>0</v>
          </cell>
          <cell r="I138">
            <v>0</v>
          </cell>
          <cell r="J138">
            <v>0</v>
          </cell>
        </row>
        <row r="139">
          <cell r="A139">
            <v>135</v>
          </cell>
          <cell r="B139">
            <v>84069515</v>
          </cell>
          <cell r="C139">
            <v>822781.94</v>
          </cell>
          <cell r="D139" t="str">
            <v>Bowtech Inc</v>
          </cell>
          <cell r="E139" t="str">
            <v>N/A</v>
          </cell>
          <cell r="F139">
            <v>135</v>
          </cell>
          <cell r="G139">
            <v>0</v>
          </cell>
          <cell r="H139">
            <v>0</v>
          </cell>
          <cell r="I139">
            <v>0</v>
          </cell>
          <cell r="J139">
            <v>0</v>
          </cell>
        </row>
        <row r="140">
          <cell r="A140">
            <v>136</v>
          </cell>
          <cell r="B140">
            <v>84069799</v>
          </cell>
          <cell r="C140">
            <v>8034993.75</v>
          </cell>
          <cell r="D140" t="str">
            <v>Bradshaw International Acquisition Corp</v>
          </cell>
          <cell r="E140" t="str">
            <v>N/A</v>
          </cell>
          <cell r="F140">
            <v>136</v>
          </cell>
          <cell r="G140">
            <v>0</v>
          </cell>
          <cell r="H140">
            <v>0</v>
          </cell>
          <cell r="I140">
            <v>0</v>
          </cell>
          <cell r="J140">
            <v>0</v>
          </cell>
        </row>
        <row r="141">
          <cell r="A141">
            <v>137</v>
          </cell>
          <cell r="B141">
            <v>84069800</v>
          </cell>
          <cell r="C141">
            <v>2865506.25</v>
          </cell>
          <cell r="D141" t="str">
            <v>Bradshaw International Acquisition Corp</v>
          </cell>
          <cell r="E141" t="str">
            <v>N/A</v>
          </cell>
          <cell r="F141">
            <v>137</v>
          </cell>
          <cell r="G141">
            <v>0</v>
          </cell>
          <cell r="H141">
            <v>0</v>
          </cell>
          <cell r="I141">
            <v>0</v>
          </cell>
          <cell r="J141">
            <v>0</v>
          </cell>
        </row>
        <row r="142">
          <cell r="A142">
            <v>138</v>
          </cell>
          <cell r="B142">
            <v>84069801</v>
          </cell>
          <cell r="C142">
            <v>18686031.969999999</v>
          </cell>
          <cell r="D142" t="str">
            <v>Bradshaw International Acquisition Corp</v>
          </cell>
          <cell r="E142" t="str">
            <v>N/A</v>
          </cell>
          <cell r="F142">
            <v>138</v>
          </cell>
          <cell r="G142">
            <v>0</v>
          </cell>
          <cell r="H142">
            <v>0</v>
          </cell>
          <cell r="I142">
            <v>0</v>
          </cell>
          <cell r="J142">
            <v>0</v>
          </cell>
        </row>
        <row r="143">
          <cell r="A143">
            <v>139</v>
          </cell>
          <cell r="B143">
            <v>84069802</v>
          </cell>
          <cell r="C143">
            <v>6663968.0300000003</v>
          </cell>
          <cell r="D143" t="str">
            <v>Bradshaw International Acquisition Corp</v>
          </cell>
          <cell r="E143" t="str">
            <v>N/A</v>
          </cell>
          <cell r="F143">
            <v>139</v>
          </cell>
          <cell r="G143">
            <v>0</v>
          </cell>
          <cell r="H143">
            <v>0</v>
          </cell>
          <cell r="I143">
            <v>0</v>
          </cell>
          <cell r="J143">
            <v>0</v>
          </cell>
        </row>
        <row r="144">
          <cell r="A144">
            <v>140</v>
          </cell>
          <cell r="B144">
            <v>84069358</v>
          </cell>
          <cell r="C144">
            <v>16558686.609999999</v>
          </cell>
          <cell r="D144" t="str">
            <v>Bright Horizons Family Solutions LLC</v>
          </cell>
          <cell r="E144" t="str">
            <v>N/A</v>
          </cell>
          <cell r="F144">
            <v>140</v>
          </cell>
          <cell r="G144">
            <v>0</v>
          </cell>
          <cell r="H144">
            <v>0</v>
          </cell>
          <cell r="I144">
            <v>0</v>
          </cell>
          <cell r="J144">
            <v>0</v>
          </cell>
        </row>
        <row r="145">
          <cell r="A145">
            <v>141</v>
          </cell>
          <cell r="B145">
            <v>84069357</v>
          </cell>
          <cell r="C145">
            <v>7387297.96</v>
          </cell>
          <cell r="D145" t="str">
            <v>Brock Holdings III, Inc.</v>
          </cell>
          <cell r="E145" t="str">
            <v>N/A</v>
          </cell>
          <cell r="F145">
            <v>141</v>
          </cell>
          <cell r="G145">
            <v>0</v>
          </cell>
          <cell r="H145">
            <v>0</v>
          </cell>
          <cell r="I145">
            <v>0</v>
          </cell>
          <cell r="J145">
            <v>0</v>
          </cell>
        </row>
        <row r="146">
          <cell r="A146">
            <v>142</v>
          </cell>
          <cell r="B146">
            <v>84069308</v>
          </cell>
          <cell r="C146">
            <v>15600000</v>
          </cell>
          <cell r="D146" t="str">
            <v>Caldwell &amp; Gregory LLC</v>
          </cell>
          <cell r="E146" t="str">
            <v>N/A</v>
          </cell>
          <cell r="F146">
            <v>142</v>
          </cell>
          <cell r="G146">
            <v>0</v>
          </cell>
          <cell r="H146">
            <v>0</v>
          </cell>
          <cell r="I146">
            <v>0</v>
          </cell>
          <cell r="J146">
            <v>0</v>
          </cell>
        </row>
        <row r="147">
          <cell r="A147">
            <v>143</v>
          </cell>
          <cell r="B147">
            <v>84069938</v>
          </cell>
          <cell r="C147">
            <v>34794113.710000001</v>
          </cell>
          <cell r="D147" t="str">
            <v>Cambridge International Inc.</v>
          </cell>
          <cell r="E147" t="str">
            <v>N/A</v>
          </cell>
          <cell r="F147">
            <v>143</v>
          </cell>
          <cell r="G147">
            <v>0</v>
          </cell>
          <cell r="H147">
            <v>0</v>
          </cell>
          <cell r="I147">
            <v>0</v>
          </cell>
          <cell r="J147">
            <v>0</v>
          </cell>
        </row>
        <row r="148">
          <cell r="A148">
            <v>144</v>
          </cell>
          <cell r="B148">
            <v>84070222</v>
          </cell>
          <cell r="C148">
            <v>2078692.9</v>
          </cell>
          <cell r="D148" t="str">
            <v>Camp International Holding Company</v>
          </cell>
          <cell r="E148" t="str">
            <v>N/A</v>
          </cell>
          <cell r="F148">
            <v>144</v>
          </cell>
          <cell r="G148">
            <v>0</v>
          </cell>
          <cell r="H148">
            <v>0</v>
          </cell>
          <cell r="I148">
            <v>0</v>
          </cell>
          <cell r="J148">
            <v>0</v>
          </cell>
        </row>
        <row r="149">
          <cell r="A149">
            <v>145</v>
          </cell>
          <cell r="B149">
            <v>84069519</v>
          </cell>
          <cell r="C149">
            <v>1333384.1100000001</v>
          </cell>
          <cell r="D149" t="str">
            <v>Carr Management Inc</v>
          </cell>
          <cell r="E149" t="str">
            <v>N/A</v>
          </cell>
          <cell r="F149">
            <v>145</v>
          </cell>
          <cell r="G149">
            <v>0</v>
          </cell>
          <cell r="H149">
            <v>0</v>
          </cell>
          <cell r="I149">
            <v>0</v>
          </cell>
          <cell r="J149">
            <v>0</v>
          </cell>
        </row>
        <row r="150">
          <cell r="A150">
            <v>146</v>
          </cell>
          <cell r="B150">
            <v>84069520</v>
          </cell>
          <cell r="C150">
            <v>6764149.5599999996</v>
          </cell>
          <cell r="D150" t="str">
            <v>Carr Management Inc</v>
          </cell>
          <cell r="E150" t="str">
            <v>N/A</v>
          </cell>
          <cell r="F150">
            <v>146</v>
          </cell>
          <cell r="G150">
            <v>0</v>
          </cell>
          <cell r="H150">
            <v>0</v>
          </cell>
          <cell r="I150">
            <v>0</v>
          </cell>
          <cell r="J150">
            <v>0</v>
          </cell>
        </row>
        <row r="151">
          <cell r="A151">
            <v>147</v>
          </cell>
          <cell r="B151">
            <v>84069521</v>
          </cell>
          <cell r="C151">
            <v>2516166.02</v>
          </cell>
          <cell r="D151" t="str">
            <v>Carr Management Inc</v>
          </cell>
          <cell r="E151" t="str">
            <v>N/A</v>
          </cell>
          <cell r="F151">
            <v>147</v>
          </cell>
          <cell r="G151">
            <v>0</v>
          </cell>
          <cell r="H151">
            <v>0</v>
          </cell>
          <cell r="I151">
            <v>0</v>
          </cell>
          <cell r="J151">
            <v>0</v>
          </cell>
        </row>
        <row r="152">
          <cell r="A152">
            <v>148</v>
          </cell>
          <cell r="B152">
            <v>84069522</v>
          </cell>
          <cell r="C152">
            <v>12764306.390000001</v>
          </cell>
          <cell r="D152" t="str">
            <v>Carr Management Inc</v>
          </cell>
          <cell r="E152" t="str">
            <v>N/A</v>
          </cell>
          <cell r="F152">
            <v>148</v>
          </cell>
          <cell r="G152">
            <v>0</v>
          </cell>
          <cell r="H152">
            <v>0</v>
          </cell>
          <cell r="I152">
            <v>0</v>
          </cell>
          <cell r="J152">
            <v>0</v>
          </cell>
        </row>
        <row r="153">
          <cell r="A153">
            <v>149</v>
          </cell>
          <cell r="B153">
            <v>84070294</v>
          </cell>
          <cell r="C153">
            <v>1430814.72</v>
          </cell>
          <cell r="D153" t="str">
            <v>Carr Management Inc</v>
          </cell>
          <cell r="E153" t="str">
            <v>N/A</v>
          </cell>
          <cell r="F153">
            <v>149</v>
          </cell>
          <cell r="G153">
            <v>0</v>
          </cell>
          <cell r="H153">
            <v>0</v>
          </cell>
          <cell r="I153">
            <v>0</v>
          </cell>
          <cell r="J153">
            <v>0</v>
          </cell>
        </row>
        <row r="154">
          <cell r="A154">
            <v>150</v>
          </cell>
          <cell r="B154">
            <v>84070295</v>
          </cell>
          <cell r="C154">
            <v>7258407.1900000004</v>
          </cell>
          <cell r="D154" t="str">
            <v>Carr Management Inc</v>
          </cell>
          <cell r="E154" t="str">
            <v>N/A</v>
          </cell>
          <cell r="F154">
            <v>150</v>
          </cell>
          <cell r="G154">
            <v>0</v>
          </cell>
          <cell r="H154">
            <v>0</v>
          </cell>
          <cell r="I154">
            <v>0</v>
          </cell>
          <cell r="J154">
            <v>0</v>
          </cell>
        </row>
        <row r="155">
          <cell r="A155">
            <v>151</v>
          </cell>
          <cell r="B155">
            <v>84069524</v>
          </cell>
          <cell r="C155">
            <v>2007184.65</v>
          </cell>
          <cell r="D155" t="str">
            <v>Cascade Drilling LP</v>
          </cell>
          <cell r="E155" t="str">
            <v>N/A</v>
          </cell>
          <cell r="F155">
            <v>151</v>
          </cell>
          <cell r="G155">
            <v>0</v>
          </cell>
          <cell r="H155">
            <v>0</v>
          </cell>
          <cell r="I155">
            <v>0</v>
          </cell>
          <cell r="J155">
            <v>0</v>
          </cell>
        </row>
        <row r="156">
          <cell r="A156">
            <v>152</v>
          </cell>
          <cell r="B156">
            <v>84069527</v>
          </cell>
          <cell r="C156">
            <v>4522818.07</v>
          </cell>
          <cell r="D156" t="str">
            <v>Cascade Drilling LP</v>
          </cell>
          <cell r="E156" t="str">
            <v>N/A</v>
          </cell>
          <cell r="F156">
            <v>152</v>
          </cell>
          <cell r="G156">
            <v>0</v>
          </cell>
          <cell r="H156">
            <v>0</v>
          </cell>
          <cell r="I156">
            <v>0</v>
          </cell>
          <cell r="J156">
            <v>0</v>
          </cell>
        </row>
        <row r="157">
          <cell r="A157">
            <v>153</v>
          </cell>
          <cell r="B157">
            <v>84069525</v>
          </cell>
          <cell r="C157">
            <v>3323145.09</v>
          </cell>
          <cell r="D157" t="str">
            <v>Cascade Drilling LP</v>
          </cell>
          <cell r="E157" t="str">
            <v>N/A</v>
          </cell>
          <cell r="F157">
            <v>153</v>
          </cell>
          <cell r="G157">
            <v>0</v>
          </cell>
          <cell r="H157">
            <v>0</v>
          </cell>
          <cell r="I157">
            <v>0</v>
          </cell>
          <cell r="J157">
            <v>0</v>
          </cell>
        </row>
        <row r="158">
          <cell r="A158">
            <v>154</v>
          </cell>
          <cell r="B158">
            <v>84069528</v>
          </cell>
          <cell r="C158">
            <v>7488090.6600000001</v>
          </cell>
          <cell r="D158" t="str">
            <v>Cascade Drilling LP</v>
          </cell>
          <cell r="E158" t="str">
            <v>N/A</v>
          </cell>
          <cell r="F158">
            <v>154</v>
          </cell>
          <cell r="G158">
            <v>0</v>
          </cell>
          <cell r="H158">
            <v>0</v>
          </cell>
          <cell r="I158">
            <v>0</v>
          </cell>
          <cell r="J158">
            <v>0</v>
          </cell>
        </row>
        <row r="159">
          <cell r="A159">
            <v>155</v>
          </cell>
          <cell r="B159">
            <v>84069523</v>
          </cell>
          <cell r="C159">
            <v>2266669.35</v>
          </cell>
          <cell r="D159" t="str">
            <v>Cascade Drilling LP</v>
          </cell>
          <cell r="E159" t="str">
            <v>N/A</v>
          </cell>
          <cell r="F159">
            <v>155</v>
          </cell>
          <cell r="G159">
            <v>0</v>
          </cell>
          <cell r="H159">
            <v>0</v>
          </cell>
          <cell r="I159">
            <v>0</v>
          </cell>
          <cell r="J159">
            <v>0</v>
          </cell>
        </row>
        <row r="160">
          <cell r="A160">
            <v>156</v>
          </cell>
          <cell r="B160">
            <v>84069526</v>
          </cell>
          <cell r="C160">
            <v>5107518.66</v>
          </cell>
          <cell r="D160" t="str">
            <v>Cascade Drilling LP</v>
          </cell>
          <cell r="E160" t="str">
            <v>N/A</v>
          </cell>
          <cell r="F160">
            <v>156</v>
          </cell>
          <cell r="G160">
            <v>0</v>
          </cell>
          <cell r="H160">
            <v>0</v>
          </cell>
          <cell r="I160">
            <v>0</v>
          </cell>
          <cell r="J160">
            <v>0</v>
          </cell>
        </row>
        <row r="161">
          <cell r="A161">
            <v>157</v>
          </cell>
          <cell r="B161">
            <v>84070281</v>
          </cell>
          <cell r="C161">
            <v>29925000</v>
          </cell>
          <cell r="D161" t="str">
            <v>Cayan LLC</v>
          </cell>
          <cell r="E161" t="str">
            <v>N/A</v>
          </cell>
          <cell r="F161">
            <v>157</v>
          </cell>
          <cell r="G161">
            <v>0</v>
          </cell>
          <cell r="H161">
            <v>0</v>
          </cell>
          <cell r="I161">
            <v>0</v>
          </cell>
          <cell r="J161">
            <v>0</v>
          </cell>
        </row>
        <row r="162">
          <cell r="A162">
            <v>158</v>
          </cell>
          <cell r="B162">
            <v>84069517</v>
          </cell>
          <cell r="C162">
            <v>17120625</v>
          </cell>
          <cell r="D162" t="str">
            <v>CB Fleet Company Inc</v>
          </cell>
          <cell r="E162" t="str">
            <v>N/A</v>
          </cell>
          <cell r="F162">
            <v>158</v>
          </cell>
          <cell r="G162">
            <v>0</v>
          </cell>
          <cell r="H162">
            <v>0</v>
          </cell>
          <cell r="I162">
            <v>0</v>
          </cell>
          <cell r="J162">
            <v>0</v>
          </cell>
        </row>
        <row r="163">
          <cell r="A163">
            <v>159</v>
          </cell>
          <cell r="B163">
            <v>84069467</v>
          </cell>
          <cell r="C163">
            <v>14557293.199999999</v>
          </cell>
          <cell r="D163" t="str">
            <v>CCC Information Services Inc</v>
          </cell>
          <cell r="E163" t="str">
            <v>N/A</v>
          </cell>
          <cell r="F163">
            <v>159</v>
          </cell>
          <cell r="G163">
            <v>0</v>
          </cell>
          <cell r="H163">
            <v>0</v>
          </cell>
          <cell r="I163">
            <v>0</v>
          </cell>
          <cell r="J163">
            <v>0</v>
          </cell>
        </row>
        <row r="164">
          <cell r="A164">
            <v>160</v>
          </cell>
          <cell r="B164">
            <v>84069660</v>
          </cell>
          <cell r="C164">
            <v>11711198.15</v>
          </cell>
          <cell r="D164" t="str">
            <v>Cedar Fair, LP.</v>
          </cell>
          <cell r="E164" t="str">
            <v>N/A</v>
          </cell>
          <cell r="F164">
            <v>160</v>
          </cell>
          <cell r="G164">
            <v>0</v>
          </cell>
          <cell r="H164">
            <v>0</v>
          </cell>
          <cell r="I164">
            <v>0</v>
          </cell>
          <cell r="J164">
            <v>0</v>
          </cell>
        </row>
        <row r="165">
          <cell r="A165">
            <v>161</v>
          </cell>
          <cell r="B165">
            <v>84069529</v>
          </cell>
          <cell r="C165">
            <v>13567492.35</v>
          </cell>
          <cell r="D165" t="str">
            <v>Centerplate Inc</v>
          </cell>
          <cell r="E165" t="str">
            <v>N/A</v>
          </cell>
          <cell r="F165">
            <v>161</v>
          </cell>
          <cell r="G165">
            <v>0</v>
          </cell>
          <cell r="H165">
            <v>0</v>
          </cell>
          <cell r="I165">
            <v>0</v>
          </cell>
          <cell r="J165">
            <v>0</v>
          </cell>
        </row>
        <row r="166">
          <cell r="A166">
            <v>162</v>
          </cell>
          <cell r="B166">
            <v>84069668</v>
          </cell>
          <cell r="C166">
            <v>9837787.2200000007</v>
          </cell>
          <cell r="D166" t="str">
            <v>Cequel Communications LLC</v>
          </cell>
          <cell r="E166" t="str">
            <v>N/A</v>
          </cell>
          <cell r="F166">
            <v>162</v>
          </cell>
          <cell r="G166">
            <v>0</v>
          </cell>
          <cell r="H166">
            <v>0</v>
          </cell>
          <cell r="I166">
            <v>0</v>
          </cell>
          <cell r="J166">
            <v>0</v>
          </cell>
        </row>
        <row r="167">
          <cell r="A167">
            <v>163</v>
          </cell>
          <cell r="B167">
            <v>84069562</v>
          </cell>
          <cell r="C167">
            <v>4328644.1500000004</v>
          </cell>
          <cell r="D167" t="str">
            <v>Cequel Communications LLC</v>
          </cell>
          <cell r="E167" t="str">
            <v>N/A</v>
          </cell>
          <cell r="F167">
            <v>163</v>
          </cell>
          <cell r="G167">
            <v>0</v>
          </cell>
          <cell r="H167">
            <v>0</v>
          </cell>
          <cell r="I167">
            <v>0</v>
          </cell>
          <cell r="J167">
            <v>0</v>
          </cell>
        </row>
        <row r="168">
          <cell r="A168">
            <v>164</v>
          </cell>
          <cell r="B168">
            <v>84069532</v>
          </cell>
          <cell r="C168">
            <v>18623853.18</v>
          </cell>
          <cell r="D168" t="str">
            <v>Certified Power Inc</v>
          </cell>
          <cell r="E168" t="str">
            <v>N/A</v>
          </cell>
          <cell r="F168">
            <v>164</v>
          </cell>
          <cell r="G168">
            <v>0</v>
          </cell>
          <cell r="H168">
            <v>0</v>
          </cell>
          <cell r="I168">
            <v>0</v>
          </cell>
          <cell r="J168">
            <v>0</v>
          </cell>
        </row>
        <row r="169">
          <cell r="A169">
            <v>165</v>
          </cell>
          <cell r="B169">
            <v>84069531</v>
          </cell>
          <cell r="C169">
            <v>2866.97</v>
          </cell>
          <cell r="D169" t="str">
            <v>Certified Power Inc</v>
          </cell>
          <cell r="E169" t="str">
            <v>N/A</v>
          </cell>
          <cell r="F169">
            <v>165</v>
          </cell>
          <cell r="G169">
            <v>0</v>
          </cell>
          <cell r="H169">
            <v>0</v>
          </cell>
          <cell r="I169">
            <v>0</v>
          </cell>
          <cell r="J169">
            <v>0</v>
          </cell>
        </row>
        <row r="170">
          <cell r="A170">
            <v>166</v>
          </cell>
          <cell r="B170">
            <v>84070298</v>
          </cell>
          <cell r="C170">
            <v>14065331.51</v>
          </cell>
          <cell r="D170" t="str">
            <v>CH Hold Corp</v>
          </cell>
          <cell r="E170" t="str">
            <v>N/A</v>
          </cell>
          <cell r="F170">
            <v>166</v>
          </cell>
          <cell r="G170">
            <v>0</v>
          </cell>
          <cell r="H170">
            <v>0</v>
          </cell>
          <cell r="I170">
            <v>0</v>
          </cell>
          <cell r="J170">
            <v>0</v>
          </cell>
        </row>
        <row r="171">
          <cell r="A171">
            <v>167</v>
          </cell>
          <cell r="B171">
            <v>84069677</v>
          </cell>
          <cell r="C171">
            <v>17727272.699999999</v>
          </cell>
          <cell r="D171" t="str">
            <v>Charter Communications Operating LLC</v>
          </cell>
          <cell r="E171" t="str">
            <v>N/A</v>
          </cell>
          <cell r="F171">
            <v>167</v>
          </cell>
          <cell r="G171">
            <v>0</v>
          </cell>
          <cell r="H171">
            <v>0</v>
          </cell>
          <cell r="I171">
            <v>0</v>
          </cell>
          <cell r="J171">
            <v>0</v>
          </cell>
        </row>
        <row r="172">
          <cell r="A172">
            <v>168</v>
          </cell>
          <cell r="B172">
            <v>84069681</v>
          </cell>
          <cell r="C172">
            <v>21605113.620000001</v>
          </cell>
          <cell r="D172" t="str">
            <v>Charter Communications Operating LLC</v>
          </cell>
          <cell r="E172" t="str">
            <v>N/A</v>
          </cell>
          <cell r="F172">
            <v>168</v>
          </cell>
          <cell r="G172">
            <v>0</v>
          </cell>
          <cell r="H172">
            <v>0</v>
          </cell>
          <cell r="I172">
            <v>0</v>
          </cell>
          <cell r="J172">
            <v>0</v>
          </cell>
        </row>
        <row r="173">
          <cell r="A173">
            <v>169</v>
          </cell>
          <cell r="B173">
            <v>84069683</v>
          </cell>
          <cell r="C173">
            <v>1915925.93</v>
          </cell>
          <cell r="D173" t="str">
            <v>Charter Nex US Holdings Inc.</v>
          </cell>
          <cell r="E173" t="str">
            <v>N/A</v>
          </cell>
          <cell r="F173">
            <v>169</v>
          </cell>
          <cell r="G173">
            <v>0</v>
          </cell>
          <cell r="H173">
            <v>0</v>
          </cell>
          <cell r="I173">
            <v>0</v>
          </cell>
          <cell r="J173">
            <v>0</v>
          </cell>
        </row>
        <row r="174">
          <cell r="A174">
            <v>170</v>
          </cell>
          <cell r="B174">
            <v>84069931</v>
          </cell>
          <cell r="C174">
            <v>42167245.659999996</v>
          </cell>
          <cell r="D174" t="str">
            <v>Checkers Drive-In Restaurants Inc</v>
          </cell>
          <cell r="E174" t="str">
            <v>N/A</v>
          </cell>
          <cell r="F174">
            <v>170</v>
          </cell>
          <cell r="G174">
            <v>0</v>
          </cell>
          <cell r="H174">
            <v>0</v>
          </cell>
          <cell r="I174">
            <v>0</v>
          </cell>
          <cell r="J174">
            <v>0</v>
          </cell>
        </row>
        <row r="175">
          <cell r="A175">
            <v>171</v>
          </cell>
          <cell r="B175">
            <v>84069685</v>
          </cell>
          <cell r="C175">
            <v>15897020.6</v>
          </cell>
          <cell r="D175" t="str">
            <v>Checkers Industrial Products LLC</v>
          </cell>
          <cell r="E175" t="str">
            <v>N/A</v>
          </cell>
          <cell r="F175">
            <v>171</v>
          </cell>
          <cell r="G175">
            <v>0</v>
          </cell>
          <cell r="H175">
            <v>0</v>
          </cell>
          <cell r="I175">
            <v>0</v>
          </cell>
          <cell r="J175">
            <v>0</v>
          </cell>
        </row>
        <row r="176">
          <cell r="A176">
            <v>172</v>
          </cell>
          <cell r="B176">
            <v>84070231</v>
          </cell>
          <cell r="C176">
            <v>1057576.1599999999</v>
          </cell>
          <cell r="D176" t="str">
            <v>Checkers Industrial Products LLC</v>
          </cell>
          <cell r="E176" t="str">
            <v>N/A</v>
          </cell>
          <cell r="F176">
            <v>172</v>
          </cell>
          <cell r="G176">
            <v>0</v>
          </cell>
          <cell r="H176">
            <v>0</v>
          </cell>
          <cell r="I176">
            <v>0</v>
          </cell>
          <cell r="J176">
            <v>0</v>
          </cell>
        </row>
        <row r="177">
          <cell r="A177">
            <v>173</v>
          </cell>
          <cell r="B177">
            <v>84069902</v>
          </cell>
          <cell r="C177">
            <v>16400000</v>
          </cell>
          <cell r="D177" t="str">
            <v>Chelsea Building Products Inc</v>
          </cell>
          <cell r="E177" t="str">
            <v>N/A</v>
          </cell>
          <cell r="F177">
            <v>173</v>
          </cell>
          <cell r="G177">
            <v>0</v>
          </cell>
          <cell r="H177">
            <v>0</v>
          </cell>
          <cell r="I177">
            <v>0</v>
          </cell>
          <cell r="J177">
            <v>0</v>
          </cell>
        </row>
        <row r="178">
          <cell r="A178">
            <v>174</v>
          </cell>
          <cell r="B178">
            <v>84070065</v>
          </cell>
          <cell r="C178">
            <v>31018422.359999999</v>
          </cell>
          <cell r="D178" t="str">
            <v>Chromalox Inc.</v>
          </cell>
          <cell r="E178" t="str">
            <v>N/A</v>
          </cell>
          <cell r="F178">
            <v>174</v>
          </cell>
          <cell r="G178">
            <v>0</v>
          </cell>
          <cell r="H178">
            <v>0</v>
          </cell>
          <cell r="I178">
            <v>0</v>
          </cell>
          <cell r="J178">
            <v>0</v>
          </cell>
        </row>
        <row r="179">
          <cell r="A179">
            <v>175</v>
          </cell>
          <cell r="B179">
            <v>84070066</v>
          </cell>
          <cell r="C179">
            <v>6495981.4500000002</v>
          </cell>
          <cell r="D179" t="str">
            <v>Chromalox Inc.</v>
          </cell>
          <cell r="E179" t="str">
            <v>N/A</v>
          </cell>
          <cell r="F179">
            <v>175</v>
          </cell>
          <cell r="G179">
            <v>0</v>
          </cell>
          <cell r="H179">
            <v>0</v>
          </cell>
          <cell r="I179">
            <v>0</v>
          </cell>
          <cell r="J179">
            <v>0</v>
          </cell>
        </row>
        <row r="180">
          <cell r="A180">
            <v>176</v>
          </cell>
          <cell r="B180">
            <v>84069697</v>
          </cell>
          <cell r="C180">
            <v>5089058.42</v>
          </cell>
          <cell r="D180" t="str">
            <v>Cinemark USA Inc</v>
          </cell>
          <cell r="E180" t="str">
            <v>N/A</v>
          </cell>
          <cell r="F180">
            <v>176</v>
          </cell>
          <cell r="G180">
            <v>0</v>
          </cell>
          <cell r="H180">
            <v>0</v>
          </cell>
          <cell r="I180">
            <v>0</v>
          </cell>
          <cell r="J180">
            <v>0</v>
          </cell>
        </row>
        <row r="181">
          <cell r="A181">
            <v>177</v>
          </cell>
          <cell r="B181">
            <v>84069698</v>
          </cell>
          <cell r="C181">
            <v>5089058.42</v>
          </cell>
          <cell r="D181" t="str">
            <v>Cinemark USA Inc</v>
          </cell>
          <cell r="E181" t="str">
            <v>N/A</v>
          </cell>
          <cell r="F181">
            <v>177</v>
          </cell>
          <cell r="G181">
            <v>0</v>
          </cell>
          <cell r="H181">
            <v>0</v>
          </cell>
          <cell r="I181">
            <v>0</v>
          </cell>
          <cell r="J181">
            <v>0</v>
          </cell>
        </row>
        <row r="182">
          <cell r="A182">
            <v>178</v>
          </cell>
          <cell r="B182">
            <v>84069699</v>
          </cell>
          <cell r="C182">
            <v>2908033.38</v>
          </cell>
          <cell r="D182" t="str">
            <v>Cinemark USA Inc</v>
          </cell>
          <cell r="E182" t="str">
            <v>N/A</v>
          </cell>
          <cell r="F182">
            <v>178</v>
          </cell>
          <cell r="G182">
            <v>0</v>
          </cell>
          <cell r="H182">
            <v>0</v>
          </cell>
          <cell r="I182">
            <v>0</v>
          </cell>
          <cell r="J182">
            <v>0</v>
          </cell>
        </row>
        <row r="183">
          <cell r="A183">
            <v>179</v>
          </cell>
          <cell r="B183">
            <v>84069696</v>
          </cell>
          <cell r="C183">
            <v>6659396.46</v>
          </cell>
          <cell r="D183" t="str">
            <v>Cinemark USA Inc</v>
          </cell>
          <cell r="E183" t="str">
            <v>N/A</v>
          </cell>
          <cell r="F183">
            <v>179</v>
          </cell>
          <cell r="G183">
            <v>0</v>
          </cell>
          <cell r="H183">
            <v>0</v>
          </cell>
          <cell r="I183">
            <v>0</v>
          </cell>
          <cell r="J183">
            <v>0</v>
          </cell>
        </row>
        <row r="184">
          <cell r="A184">
            <v>180</v>
          </cell>
          <cell r="B184">
            <v>84070127</v>
          </cell>
          <cell r="C184">
            <v>19250000</v>
          </cell>
          <cell r="D184" t="str">
            <v>Clarion Brands LLC</v>
          </cell>
          <cell r="E184" t="str">
            <v>N/A</v>
          </cell>
          <cell r="F184">
            <v>180</v>
          </cell>
          <cell r="G184">
            <v>0</v>
          </cell>
          <cell r="H184">
            <v>0</v>
          </cell>
          <cell r="I184">
            <v>0</v>
          </cell>
          <cell r="J184">
            <v>0</v>
          </cell>
        </row>
        <row r="185">
          <cell r="A185">
            <v>181</v>
          </cell>
          <cell r="B185">
            <v>84069810</v>
          </cell>
          <cell r="C185">
            <v>8674632.3399999999</v>
          </cell>
          <cell r="D185" t="str">
            <v>Clarity Telecom LLC</v>
          </cell>
          <cell r="E185" t="str">
            <v>N/A</v>
          </cell>
          <cell r="F185">
            <v>181</v>
          </cell>
          <cell r="G185">
            <v>0</v>
          </cell>
          <cell r="H185">
            <v>0</v>
          </cell>
          <cell r="I185">
            <v>0</v>
          </cell>
          <cell r="J185">
            <v>0</v>
          </cell>
        </row>
        <row r="186">
          <cell r="A186">
            <v>182</v>
          </cell>
          <cell r="B186">
            <v>84069809</v>
          </cell>
          <cell r="C186">
            <v>2426470.61</v>
          </cell>
          <cell r="D186" t="str">
            <v>Clarity Telecom LLC</v>
          </cell>
          <cell r="E186" t="str">
            <v>N/A</v>
          </cell>
          <cell r="F186">
            <v>182</v>
          </cell>
          <cell r="G186">
            <v>0</v>
          </cell>
          <cell r="H186">
            <v>0</v>
          </cell>
          <cell r="I186">
            <v>0</v>
          </cell>
          <cell r="J186">
            <v>0</v>
          </cell>
        </row>
        <row r="187">
          <cell r="A187">
            <v>183</v>
          </cell>
          <cell r="B187">
            <v>84070128</v>
          </cell>
          <cell r="C187">
            <v>10370225.699999999</v>
          </cell>
          <cell r="D187" t="str">
            <v>Clear Link Technologies LLC</v>
          </cell>
          <cell r="E187" t="str">
            <v>N/A</v>
          </cell>
          <cell r="F187">
            <v>183</v>
          </cell>
          <cell r="G187">
            <v>0</v>
          </cell>
          <cell r="H187">
            <v>0</v>
          </cell>
          <cell r="I187">
            <v>0</v>
          </cell>
          <cell r="J187">
            <v>0</v>
          </cell>
        </row>
        <row r="188">
          <cell r="A188">
            <v>184</v>
          </cell>
          <cell r="B188">
            <v>84069615</v>
          </cell>
          <cell r="C188">
            <v>2385661.94</v>
          </cell>
          <cell r="D188" t="str">
            <v>Colson Group Holdings Inc.</v>
          </cell>
          <cell r="E188" t="str">
            <v>N/A</v>
          </cell>
          <cell r="F188">
            <v>184</v>
          </cell>
          <cell r="G188">
            <v>0</v>
          </cell>
          <cell r="H188">
            <v>0</v>
          </cell>
          <cell r="I188">
            <v>0</v>
          </cell>
          <cell r="J188">
            <v>0</v>
          </cell>
        </row>
        <row r="189">
          <cell r="A189">
            <v>185</v>
          </cell>
          <cell r="B189">
            <v>84069624</v>
          </cell>
          <cell r="C189">
            <v>4599110.6900000004</v>
          </cell>
          <cell r="D189" t="str">
            <v>Colson Group Holdings Inc.</v>
          </cell>
          <cell r="E189" t="str">
            <v>N/A</v>
          </cell>
          <cell r="F189">
            <v>185</v>
          </cell>
          <cell r="G189">
            <v>0</v>
          </cell>
          <cell r="H189">
            <v>0</v>
          </cell>
          <cell r="I189">
            <v>0</v>
          </cell>
          <cell r="J189">
            <v>0</v>
          </cell>
        </row>
        <row r="190">
          <cell r="A190">
            <v>186</v>
          </cell>
          <cell r="B190">
            <v>84069623</v>
          </cell>
          <cell r="C190">
            <v>2032587.46</v>
          </cell>
          <cell r="D190" t="str">
            <v>Colson Group Holdings Inc.</v>
          </cell>
          <cell r="E190" t="str">
            <v>N/A</v>
          </cell>
          <cell r="F190">
            <v>186</v>
          </cell>
          <cell r="G190">
            <v>0</v>
          </cell>
          <cell r="H190">
            <v>0</v>
          </cell>
          <cell r="I190">
            <v>0</v>
          </cell>
          <cell r="J190">
            <v>0</v>
          </cell>
        </row>
        <row r="191">
          <cell r="A191">
            <v>187</v>
          </cell>
          <cell r="B191">
            <v>84069613</v>
          </cell>
          <cell r="C191">
            <v>1130050.3999999999</v>
          </cell>
          <cell r="D191" t="str">
            <v>Colson Group Holdings Inc.</v>
          </cell>
          <cell r="E191" t="str">
            <v>N/A</v>
          </cell>
          <cell r="F191">
            <v>187</v>
          </cell>
          <cell r="G191">
            <v>0</v>
          </cell>
          <cell r="H191">
            <v>0</v>
          </cell>
          <cell r="I191">
            <v>0</v>
          </cell>
          <cell r="J191">
            <v>0</v>
          </cell>
        </row>
        <row r="192">
          <cell r="A192">
            <v>188</v>
          </cell>
          <cell r="B192">
            <v>84069614</v>
          </cell>
          <cell r="C192">
            <v>1054348.74</v>
          </cell>
          <cell r="D192" t="str">
            <v>Colson Group Holdings Inc.</v>
          </cell>
          <cell r="E192" t="str">
            <v>N/A</v>
          </cell>
          <cell r="F192">
            <v>188</v>
          </cell>
          <cell r="G192">
            <v>0</v>
          </cell>
          <cell r="H192">
            <v>0</v>
          </cell>
          <cell r="I192">
            <v>0</v>
          </cell>
          <cell r="J192">
            <v>0</v>
          </cell>
        </row>
        <row r="193">
          <cell r="A193">
            <v>189</v>
          </cell>
          <cell r="B193">
            <v>84069622</v>
          </cell>
          <cell r="C193">
            <v>2178526.12</v>
          </cell>
          <cell r="D193" t="str">
            <v>Colson Group Holdings Inc.</v>
          </cell>
          <cell r="E193" t="str">
            <v>N/A</v>
          </cell>
          <cell r="F193">
            <v>189</v>
          </cell>
          <cell r="G193">
            <v>0</v>
          </cell>
          <cell r="H193">
            <v>0</v>
          </cell>
          <cell r="I193">
            <v>0</v>
          </cell>
          <cell r="J193">
            <v>0</v>
          </cell>
        </row>
        <row r="194">
          <cell r="A194">
            <v>190</v>
          </cell>
          <cell r="B194">
            <v>84069709</v>
          </cell>
          <cell r="C194">
            <v>1284944.04</v>
          </cell>
          <cell r="D194" t="str">
            <v>Colson Group Holdings Inc.</v>
          </cell>
          <cell r="E194" t="str">
            <v>N/A</v>
          </cell>
          <cell r="F194">
            <v>190</v>
          </cell>
          <cell r="G194">
            <v>0</v>
          </cell>
          <cell r="H194">
            <v>0</v>
          </cell>
          <cell r="I194">
            <v>0</v>
          </cell>
          <cell r="J194">
            <v>0</v>
          </cell>
        </row>
        <row r="195">
          <cell r="A195">
            <v>191</v>
          </cell>
          <cell r="B195">
            <v>84069712</v>
          </cell>
          <cell r="C195">
            <v>2477132.11</v>
          </cell>
          <cell r="D195" t="str">
            <v>Colson Group Holdings Inc.</v>
          </cell>
          <cell r="E195" t="str">
            <v>N/A</v>
          </cell>
          <cell r="F195">
            <v>191</v>
          </cell>
          <cell r="G195">
            <v>0</v>
          </cell>
          <cell r="H195">
            <v>0</v>
          </cell>
          <cell r="I195">
            <v>0</v>
          </cell>
          <cell r="J195">
            <v>0</v>
          </cell>
        </row>
        <row r="196">
          <cell r="A196">
            <v>192</v>
          </cell>
          <cell r="B196">
            <v>84069708</v>
          </cell>
          <cell r="C196">
            <v>569505.78</v>
          </cell>
          <cell r="D196" t="str">
            <v>Colson Group Holdings Inc.</v>
          </cell>
          <cell r="E196" t="str">
            <v>N/A</v>
          </cell>
          <cell r="F196">
            <v>192</v>
          </cell>
          <cell r="G196">
            <v>0</v>
          </cell>
          <cell r="H196">
            <v>0</v>
          </cell>
          <cell r="I196">
            <v>0</v>
          </cell>
          <cell r="J196">
            <v>0</v>
          </cell>
        </row>
        <row r="197">
          <cell r="A197">
            <v>193</v>
          </cell>
          <cell r="B197">
            <v>84069711</v>
          </cell>
          <cell r="C197">
            <v>1097900.78</v>
          </cell>
          <cell r="D197" t="str">
            <v>Colson Group Holdings Inc.</v>
          </cell>
          <cell r="E197" t="str">
            <v>N/A</v>
          </cell>
          <cell r="F197">
            <v>193</v>
          </cell>
          <cell r="G197">
            <v>0</v>
          </cell>
          <cell r="H197">
            <v>0</v>
          </cell>
          <cell r="I197">
            <v>0</v>
          </cell>
          <cell r="J197">
            <v>0</v>
          </cell>
        </row>
        <row r="198">
          <cell r="A198">
            <v>194</v>
          </cell>
          <cell r="B198">
            <v>84069707</v>
          </cell>
          <cell r="C198">
            <v>607035.87</v>
          </cell>
          <cell r="D198" t="str">
            <v>Colson Group Holdings Inc.</v>
          </cell>
          <cell r="E198" t="str">
            <v>N/A</v>
          </cell>
          <cell r="F198">
            <v>194</v>
          </cell>
          <cell r="G198">
            <v>0</v>
          </cell>
          <cell r="H198">
            <v>0</v>
          </cell>
          <cell r="I198">
            <v>0</v>
          </cell>
          <cell r="J198">
            <v>0</v>
          </cell>
        </row>
        <row r="199">
          <cell r="A199">
            <v>195</v>
          </cell>
          <cell r="B199">
            <v>84069710</v>
          </cell>
          <cell r="C199">
            <v>1170251.78</v>
          </cell>
          <cell r="D199" t="str">
            <v>Colson Group Holdings Inc.</v>
          </cell>
          <cell r="E199" t="str">
            <v>N/A</v>
          </cell>
          <cell r="F199">
            <v>195</v>
          </cell>
          <cell r="G199">
            <v>0</v>
          </cell>
          <cell r="H199">
            <v>0</v>
          </cell>
          <cell r="I199">
            <v>0</v>
          </cell>
          <cell r="J199">
            <v>0</v>
          </cell>
        </row>
        <row r="200">
          <cell r="A200">
            <v>196</v>
          </cell>
          <cell r="B200">
            <v>84070133</v>
          </cell>
          <cell r="C200">
            <v>20132297.059999999</v>
          </cell>
          <cell r="D200" t="str">
            <v>Component Hardware Group Inc</v>
          </cell>
          <cell r="E200" t="str">
            <v>N/A</v>
          </cell>
          <cell r="F200">
            <v>196</v>
          </cell>
          <cell r="G200">
            <v>0</v>
          </cell>
          <cell r="H200">
            <v>0</v>
          </cell>
          <cell r="I200">
            <v>0</v>
          </cell>
          <cell r="J200">
            <v>0</v>
          </cell>
        </row>
        <row r="201">
          <cell r="A201">
            <v>197</v>
          </cell>
          <cell r="B201">
            <v>84070134</v>
          </cell>
          <cell r="C201">
            <v>3889949.64</v>
          </cell>
          <cell r="D201" t="str">
            <v>Component Hardware Group Inc</v>
          </cell>
          <cell r="E201" t="str">
            <v>N/A</v>
          </cell>
          <cell r="F201">
            <v>197</v>
          </cell>
          <cell r="G201">
            <v>0</v>
          </cell>
          <cell r="H201">
            <v>0</v>
          </cell>
          <cell r="I201">
            <v>0</v>
          </cell>
          <cell r="J201">
            <v>0</v>
          </cell>
        </row>
        <row r="202">
          <cell r="A202">
            <v>198</v>
          </cell>
          <cell r="B202">
            <v>84070135</v>
          </cell>
          <cell r="C202">
            <v>5062921.91</v>
          </cell>
          <cell r="D202" t="str">
            <v>Component Hardware Group Inc</v>
          </cell>
          <cell r="E202" t="str">
            <v>N/A</v>
          </cell>
          <cell r="F202">
            <v>198</v>
          </cell>
          <cell r="G202">
            <v>0</v>
          </cell>
          <cell r="H202">
            <v>0</v>
          </cell>
          <cell r="I202">
            <v>0</v>
          </cell>
          <cell r="J202">
            <v>0</v>
          </cell>
        </row>
        <row r="203">
          <cell r="A203">
            <v>199</v>
          </cell>
          <cell r="B203">
            <v>84070136</v>
          </cell>
          <cell r="C203">
            <v>978254.55</v>
          </cell>
          <cell r="D203" t="str">
            <v>Component Hardware Group Inc</v>
          </cell>
          <cell r="E203" t="str">
            <v>N/A</v>
          </cell>
          <cell r="F203">
            <v>199</v>
          </cell>
          <cell r="G203">
            <v>0</v>
          </cell>
          <cell r="H203">
            <v>0</v>
          </cell>
          <cell r="I203">
            <v>0</v>
          </cell>
          <cell r="J203">
            <v>0</v>
          </cell>
        </row>
        <row r="204">
          <cell r="A204">
            <v>200</v>
          </cell>
          <cell r="B204">
            <v>84069714</v>
          </cell>
          <cell r="C204">
            <v>10314616.300000001</v>
          </cell>
          <cell r="D204" t="str">
            <v>CompuCom Systems, Inc.</v>
          </cell>
          <cell r="E204" t="str">
            <v>N/A</v>
          </cell>
          <cell r="F204">
            <v>200</v>
          </cell>
          <cell r="G204">
            <v>0</v>
          </cell>
          <cell r="H204">
            <v>0</v>
          </cell>
          <cell r="I204">
            <v>0</v>
          </cell>
          <cell r="J204">
            <v>0</v>
          </cell>
        </row>
        <row r="205">
          <cell r="A205">
            <v>201</v>
          </cell>
          <cell r="B205">
            <v>84069715</v>
          </cell>
          <cell r="C205">
            <v>12476568.93</v>
          </cell>
          <cell r="D205" t="str">
            <v>Confie Seguros Holding II CO.</v>
          </cell>
          <cell r="E205" t="str">
            <v>N/A</v>
          </cell>
          <cell r="F205">
            <v>201</v>
          </cell>
          <cell r="G205">
            <v>0</v>
          </cell>
          <cell r="H205">
            <v>0</v>
          </cell>
          <cell r="I205">
            <v>0</v>
          </cell>
          <cell r="J205">
            <v>0</v>
          </cell>
        </row>
        <row r="206">
          <cell r="A206">
            <v>202</v>
          </cell>
          <cell r="B206">
            <v>84069718</v>
          </cell>
          <cell r="C206">
            <v>23810897.77</v>
          </cell>
          <cell r="D206" t="str">
            <v>Conterra Ultra Broadband Holdings Inc</v>
          </cell>
          <cell r="E206" t="str">
            <v>N/A</v>
          </cell>
          <cell r="F206">
            <v>202</v>
          </cell>
          <cell r="G206">
            <v>0</v>
          </cell>
          <cell r="H206">
            <v>0</v>
          </cell>
          <cell r="I206">
            <v>0</v>
          </cell>
          <cell r="J206">
            <v>0</v>
          </cell>
        </row>
        <row r="207">
          <cell r="A207">
            <v>203</v>
          </cell>
          <cell r="B207">
            <v>84069533</v>
          </cell>
          <cell r="C207">
            <v>16777527.579999998</v>
          </cell>
          <cell r="D207" t="str">
            <v>Convergint Technologies LLC</v>
          </cell>
          <cell r="E207" t="str">
            <v>N/A</v>
          </cell>
          <cell r="F207">
            <v>203</v>
          </cell>
          <cell r="G207">
            <v>0</v>
          </cell>
          <cell r="H207">
            <v>0</v>
          </cell>
          <cell r="I207">
            <v>0</v>
          </cell>
          <cell r="J207">
            <v>0</v>
          </cell>
        </row>
        <row r="208">
          <cell r="A208">
            <v>204</v>
          </cell>
          <cell r="B208">
            <v>84069534</v>
          </cell>
          <cell r="C208">
            <v>6047080.4800000004</v>
          </cell>
          <cell r="D208" t="str">
            <v>Convergint Technologies LLC</v>
          </cell>
          <cell r="E208" t="str">
            <v>N/A</v>
          </cell>
          <cell r="F208">
            <v>204</v>
          </cell>
          <cell r="G208">
            <v>0</v>
          </cell>
          <cell r="H208">
            <v>0</v>
          </cell>
          <cell r="I208">
            <v>0</v>
          </cell>
          <cell r="J208">
            <v>0</v>
          </cell>
        </row>
        <row r="209">
          <cell r="A209">
            <v>205</v>
          </cell>
          <cell r="B209">
            <v>84069535</v>
          </cell>
          <cell r="C209">
            <v>2890507.23</v>
          </cell>
          <cell r="D209" t="str">
            <v>Cook &amp; Boardman Group LLC The</v>
          </cell>
          <cell r="E209" t="str">
            <v>N/A</v>
          </cell>
          <cell r="F209">
            <v>205</v>
          </cell>
          <cell r="G209">
            <v>0</v>
          </cell>
          <cell r="H209">
            <v>0</v>
          </cell>
          <cell r="I209">
            <v>0</v>
          </cell>
          <cell r="J209">
            <v>0</v>
          </cell>
        </row>
        <row r="210">
          <cell r="A210">
            <v>206</v>
          </cell>
          <cell r="B210">
            <v>84069536</v>
          </cell>
          <cell r="C210">
            <v>14452536.25</v>
          </cell>
          <cell r="D210" t="str">
            <v>Cook &amp; Boardman Group LLC The</v>
          </cell>
          <cell r="E210" t="str">
            <v>N/A</v>
          </cell>
          <cell r="F210">
            <v>206</v>
          </cell>
          <cell r="G210">
            <v>0</v>
          </cell>
          <cell r="H210">
            <v>0</v>
          </cell>
          <cell r="I210">
            <v>0</v>
          </cell>
          <cell r="J210">
            <v>0</v>
          </cell>
        </row>
        <row r="211">
          <cell r="A211">
            <v>207</v>
          </cell>
          <cell r="B211">
            <v>84069458</v>
          </cell>
          <cell r="C211">
            <v>14556696.43</v>
          </cell>
          <cell r="D211" t="str">
            <v>Corporate Visions Inc</v>
          </cell>
          <cell r="E211" t="str">
            <v>N/A</v>
          </cell>
          <cell r="F211">
            <v>207</v>
          </cell>
          <cell r="G211">
            <v>0</v>
          </cell>
          <cell r="H211">
            <v>0</v>
          </cell>
          <cell r="I211">
            <v>0</v>
          </cell>
          <cell r="J211">
            <v>0</v>
          </cell>
        </row>
        <row r="212">
          <cell r="A212">
            <v>208</v>
          </cell>
          <cell r="B212">
            <v>84069720</v>
          </cell>
          <cell r="C212">
            <v>17874999.969999999</v>
          </cell>
          <cell r="D212" t="str">
            <v>Cotton Patch Cafe LLC</v>
          </cell>
          <cell r="E212" t="str">
            <v>N/A</v>
          </cell>
          <cell r="F212">
            <v>208</v>
          </cell>
          <cell r="G212">
            <v>0</v>
          </cell>
          <cell r="H212">
            <v>0</v>
          </cell>
          <cell r="I212">
            <v>0</v>
          </cell>
          <cell r="J212">
            <v>0</v>
          </cell>
        </row>
        <row r="213">
          <cell r="A213">
            <v>209</v>
          </cell>
          <cell r="B213">
            <v>84069721</v>
          </cell>
          <cell r="C213">
            <v>9875021.5800000001</v>
          </cell>
          <cell r="D213" t="str">
            <v>CPI Buyer LLC</v>
          </cell>
          <cell r="E213" t="str">
            <v>N/A</v>
          </cell>
          <cell r="F213">
            <v>209</v>
          </cell>
          <cell r="G213">
            <v>0</v>
          </cell>
          <cell r="H213">
            <v>0</v>
          </cell>
          <cell r="I213">
            <v>0</v>
          </cell>
          <cell r="J213">
            <v>0</v>
          </cell>
        </row>
        <row r="214">
          <cell r="A214">
            <v>210</v>
          </cell>
          <cell r="B214">
            <v>84070229</v>
          </cell>
          <cell r="C214">
            <v>3950000</v>
          </cell>
          <cell r="D214" t="str">
            <v>CRCI HOLDINGS INC</v>
          </cell>
          <cell r="E214" t="str">
            <v>N/A</v>
          </cell>
          <cell r="F214">
            <v>210</v>
          </cell>
          <cell r="G214">
            <v>0</v>
          </cell>
          <cell r="H214">
            <v>0</v>
          </cell>
          <cell r="I214">
            <v>0</v>
          </cell>
          <cell r="J214">
            <v>0</v>
          </cell>
        </row>
        <row r="215">
          <cell r="A215">
            <v>211</v>
          </cell>
          <cell r="B215">
            <v>84069726</v>
          </cell>
          <cell r="C215">
            <v>16617500</v>
          </cell>
          <cell r="D215" t="str">
            <v>CRCI HOLDINGS INC</v>
          </cell>
          <cell r="E215" t="str">
            <v>N/A</v>
          </cell>
          <cell r="F215">
            <v>211</v>
          </cell>
          <cell r="G215">
            <v>0</v>
          </cell>
          <cell r="H215">
            <v>0</v>
          </cell>
          <cell r="I215">
            <v>0</v>
          </cell>
          <cell r="J215">
            <v>0</v>
          </cell>
        </row>
        <row r="216">
          <cell r="A216">
            <v>212</v>
          </cell>
          <cell r="B216">
            <v>84069731</v>
          </cell>
          <cell r="C216">
            <v>299802.13</v>
          </cell>
          <cell r="D216" t="str">
            <v>Credit Infonet, Inc.</v>
          </cell>
          <cell r="E216" t="str">
            <v>N/A</v>
          </cell>
          <cell r="F216">
            <v>212</v>
          </cell>
          <cell r="G216">
            <v>0</v>
          </cell>
          <cell r="H216">
            <v>0</v>
          </cell>
          <cell r="I216">
            <v>0</v>
          </cell>
          <cell r="J216">
            <v>0</v>
          </cell>
        </row>
        <row r="217">
          <cell r="A217">
            <v>213</v>
          </cell>
          <cell r="B217">
            <v>84069727</v>
          </cell>
          <cell r="C217">
            <v>2676658.1800000002</v>
          </cell>
          <cell r="D217" t="str">
            <v>Credit Infonet, Inc.</v>
          </cell>
          <cell r="E217" t="str">
            <v>N/A</v>
          </cell>
          <cell r="F217">
            <v>213</v>
          </cell>
          <cell r="G217">
            <v>0</v>
          </cell>
          <cell r="H217">
            <v>0</v>
          </cell>
          <cell r="I217">
            <v>0</v>
          </cell>
          <cell r="J217">
            <v>0</v>
          </cell>
        </row>
        <row r="218">
          <cell r="A218">
            <v>214</v>
          </cell>
          <cell r="B218">
            <v>84069730</v>
          </cell>
          <cell r="C218">
            <v>2718103.45</v>
          </cell>
          <cell r="D218" t="str">
            <v>Credit Infonet, Inc.</v>
          </cell>
          <cell r="E218" t="str">
            <v>N/A</v>
          </cell>
          <cell r="F218">
            <v>214</v>
          </cell>
          <cell r="G218">
            <v>0</v>
          </cell>
          <cell r="H218">
            <v>0</v>
          </cell>
          <cell r="I218">
            <v>0</v>
          </cell>
          <cell r="J218">
            <v>0</v>
          </cell>
        </row>
        <row r="219">
          <cell r="A219">
            <v>215</v>
          </cell>
          <cell r="B219">
            <v>84069728</v>
          </cell>
          <cell r="C219">
            <v>2159416.7999999998</v>
          </cell>
          <cell r="D219" t="str">
            <v>Credit Infonet, Inc.</v>
          </cell>
          <cell r="E219" t="str">
            <v>N/A</v>
          </cell>
          <cell r="F219">
            <v>215</v>
          </cell>
          <cell r="G219">
            <v>0</v>
          </cell>
          <cell r="H219">
            <v>0</v>
          </cell>
          <cell r="I219">
            <v>0</v>
          </cell>
          <cell r="J219">
            <v>0</v>
          </cell>
        </row>
        <row r="220">
          <cell r="A220">
            <v>216</v>
          </cell>
          <cell r="B220">
            <v>84069729</v>
          </cell>
          <cell r="C220">
            <v>2200862.0699999998</v>
          </cell>
          <cell r="D220" t="str">
            <v>Credit Infonet, Inc.</v>
          </cell>
          <cell r="E220" t="str">
            <v>N/A</v>
          </cell>
          <cell r="F220">
            <v>216</v>
          </cell>
          <cell r="G220">
            <v>0</v>
          </cell>
          <cell r="H220">
            <v>0</v>
          </cell>
          <cell r="I220">
            <v>0</v>
          </cell>
          <cell r="J220">
            <v>0</v>
          </cell>
        </row>
        <row r="221">
          <cell r="A221">
            <v>217</v>
          </cell>
          <cell r="B221">
            <v>84069538</v>
          </cell>
          <cell r="C221">
            <v>6275327.7999999998</v>
          </cell>
          <cell r="D221" t="str">
            <v>Crisis Prevention Institute Inc</v>
          </cell>
          <cell r="E221" t="str">
            <v>N/A</v>
          </cell>
          <cell r="F221">
            <v>217</v>
          </cell>
          <cell r="G221">
            <v>0</v>
          </cell>
          <cell r="H221">
            <v>0</v>
          </cell>
          <cell r="I221">
            <v>0</v>
          </cell>
          <cell r="J221">
            <v>0</v>
          </cell>
        </row>
        <row r="222">
          <cell r="A222">
            <v>218</v>
          </cell>
          <cell r="B222">
            <v>84069539</v>
          </cell>
          <cell r="C222">
            <v>26049178.73</v>
          </cell>
          <cell r="D222" t="str">
            <v>Crisis Prevention Institute Inc</v>
          </cell>
          <cell r="E222" t="str">
            <v>N/A</v>
          </cell>
          <cell r="F222">
            <v>218</v>
          </cell>
          <cell r="G222">
            <v>0</v>
          </cell>
          <cell r="H222">
            <v>0</v>
          </cell>
          <cell r="I222">
            <v>0</v>
          </cell>
          <cell r="J222">
            <v>0</v>
          </cell>
        </row>
        <row r="223">
          <cell r="A223">
            <v>219</v>
          </cell>
          <cell r="B223">
            <v>84069537</v>
          </cell>
          <cell r="C223">
            <v>455275.37</v>
          </cell>
          <cell r="D223" t="str">
            <v>Crisis Prevention Institute Inc</v>
          </cell>
          <cell r="E223" t="str">
            <v>N/A</v>
          </cell>
          <cell r="F223">
            <v>219</v>
          </cell>
          <cell r="G223">
            <v>0</v>
          </cell>
          <cell r="H223">
            <v>0</v>
          </cell>
          <cell r="I223">
            <v>0</v>
          </cell>
          <cell r="J223">
            <v>0</v>
          </cell>
        </row>
        <row r="224">
          <cell r="A224">
            <v>220</v>
          </cell>
          <cell r="B224">
            <v>84069732</v>
          </cell>
          <cell r="C224">
            <v>14963398.16</v>
          </cell>
          <cell r="D224" t="str">
            <v>Cross MediaWorks Inc</v>
          </cell>
          <cell r="E224" t="str">
            <v>N/A</v>
          </cell>
          <cell r="F224">
            <v>220</v>
          </cell>
          <cell r="G224">
            <v>0</v>
          </cell>
          <cell r="H224">
            <v>0</v>
          </cell>
          <cell r="I224">
            <v>0</v>
          </cell>
          <cell r="J224">
            <v>0</v>
          </cell>
        </row>
        <row r="225">
          <cell r="A225">
            <v>221</v>
          </cell>
          <cell r="B225">
            <v>84069733</v>
          </cell>
          <cell r="C225">
            <v>4744691.7</v>
          </cell>
          <cell r="D225" t="str">
            <v>Crossmark Holdings Inc</v>
          </cell>
          <cell r="E225" t="str">
            <v>N/A</v>
          </cell>
          <cell r="F225">
            <v>221</v>
          </cell>
          <cell r="G225">
            <v>0</v>
          </cell>
          <cell r="H225">
            <v>0</v>
          </cell>
          <cell r="I225">
            <v>0</v>
          </cell>
          <cell r="J225">
            <v>0</v>
          </cell>
        </row>
        <row r="226">
          <cell r="A226">
            <v>222</v>
          </cell>
          <cell r="B226">
            <v>84069719</v>
          </cell>
          <cell r="C226">
            <v>9850000</v>
          </cell>
          <cell r="D226" t="str">
            <v>CS Intermediate Holdco 2 LLC</v>
          </cell>
          <cell r="E226" t="str">
            <v>N/A</v>
          </cell>
          <cell r="F226">
            <v>222</v>
          </cell>
          <cell r="G226">
            <v>0</v>
          </cell>
          <cell r="H226">
            <v>0</v>
          </cell>
          <cell r="I226">
            <v>0</v>
          </cell>
          <cell r="J226">
            <v>0</v>
          </cell>
        </row>
        <row r="227">
          <cell r="A227">
            <v>223</v>
          </cell>
          <cell r="B227">
            <v>84069459</v>
          </cell>
          <cell r="C227">
            <v>9434523.8100000005</v>
          </cell>
          <cell r="D227" t="str">
            <v>CSDVRS LLC</v>
          </cell>
          <cell r="E227" t="str">
            <v>N/A</v>
          </cell>
          <cell r="F227">
            <v>223</v>
          </cell>
          <cell r="G227">
            <v>0</v>
          </cell>
          <cell r="H227">
            <v>0</v>
          </cell>
          <cell r="I227">
            <v>0</v>
          </cell>
          <cell r="J227">
            <v>0</v>
          </cell>
        </row>
        <row r="228">
          <cell r="A228">
            <v>224</v>
          </cell>
          <cell r="B228">
            <v>84069460</v>
          </cell>
          <cell r="C228">
            <v>18991860.52</v>
          </cell>
          <cell r="D228" t="str">
            <v>CSDVRS LLC</v>
          </cell>
          <cell r="E228" t="str">
            <v>N/A</v>
          </cell>
          <cell r="F228">
            <v>224</v>
          </cell>
          <cell r="G228">
            <v>0</v>
          </cell>
          <cell r="H228">
            <v>0</v>
          </cell>
          <cell r="I228">
            <v>0</v>
          </cell>
          <cell r="J228">
            <v>0</v>
          </cell>
        </row>
        <row r="229">
          <cell r="A229">
            <v>225</v>
          </cell>
          <cell r="B229">
            <v>84069540</v>
          </cell>
          <cell r="C229">
            <v>19500554.100000001</v>
          </cell>
          <cell r="D229" t="str">
            <v>CSM Bakery Supplies LLC</v>
          </cell>
          <cell r="E229" t="str">
            <v>N/A</v>
          </cell>
          <cell r="F229">
            <v>225</v>
          </cell>
          <cell r="G229">
            <v>0</v>
          </cell>
          <cell r="H229">
            <v>0</v>
          </cell>
          <cell r="I229">
            <v>0</v>
          </cell>
          <cell r="J229">
            <v>0</v>
          </cell>
        </row>
        <row r="230">
          <cell r="A230">
            <v>226</v>
          </cell>
          <cell r="B230">
            <v>84069735</v>
          </cell>
          <cell r="C230">
            <v>19550000</v>
          </cell>
          <cell r="D230" t="str">
            <v>CTI Foods Holding Co. LLC</v>
          </cell>
          <cell r="E230" t="str">
            <v>N/A</v>
          </cell>
          <cell r="F230">
            <v>226</v>
          </cell>
          <cell r="G230">
            <v>0</v>
          </cell>
          <cell r="H230">
            <v>0</v>
          </cell>
          <cell r="I230">
            <v>0</v>
          </cell>
          <cell r="J230">
            <v>0</v>
          </cell>
        </row>
        <row r="231">
          <cell r="A231">
            <v>227</v>
          </cell>
          <cell r="B231">
            <v>84069734</v>
          </cell>
          <cell r="C231">
            <v>14102777.779999999</v>
          </cell>
          <cell r="D231" t="str">
            <v>Cumulus Media Holdings Inc</v>
          </cell>
          <cell r="E231" t="str">
            <v>N/A</v>
          </cell>
          <cell r="F231">
            <v>227</v>
          </cell>
          <cell r="G231">
            <v>0</v>
          </cell>
          <cell r="H231">
            <v>0</v>
          </cell>
          <cell r="I231">
            <v>0</v>
          </cell>
          <cell r="J231">
            <v>0</v>
          </cell>
        </row>
        <row r="232">
          <cell r="A232">
            <v>228</v>
          </cell>
          <cell r="B232">
            <v>84069472</v>
          </cell>
          <cell r="C232">
            <v>1706250</v>
          </cell>
          <cell r="D232" t="str">
            <v>Curt Manufacturing LLC</v>
          </cell>
          <cell r="E232" t="str">
            <v>N/A</v>
          </cell>
          <cell r="F232">
            <v>228</v>
          </cell>
          <cell r="G232">
            <v>0</v>
          </cell>
          <cell r="H232">
            <v>0</v>
          </cell>
          <cell r="I232">
            <v>0</v>
          </cell>
          <cell r="J232">
            <v>0</v>
          </cell>
        </row>
        <row r="233">
          <cell r="A233">
            <v>229</v>
          </cell>
          <cell r="B233">
            <v>84069471</v>
          </cell>
          <cell r="C233">
            <v>17641406.239999998</v>
          </cell>
          <cell r="D233" t="str">
            <v>Curt Manufacturing LLC</v>
          </cell>
          <cell r="E233" t="str">
            <v>N/A</v>
          </cell>
          <cell r="F233">
            <v>229</v>
          </cell>
          <cell r="G233">
            <v>0</v>
          </cell>
          <cell r="H233">
            <v>0</v>
          </cell>
          <cell r="I233">
            <v>0</v>
          </cell>
          <cell r="J233">
            <v>0</v>
          </cell>
        </row>
        <row r="234">
          <cell r="A234">
            <v>230</v>
          </cell>
          <cell r="B234">
            <v>84069542</v>
          </cell>
          <cell r="C234">
            <v>5920548.1699999999</v>
          </cell>
          <cell r="D234" t="str">
            <v>CUSTOM WINDOW SYSTEMS INC</v>
          </cell>
          <cell r="E234" t="str">
            <v>N/A</v>
          </cell>
          <cell r="F234">
            <v>230</v>
          </cell>
          <cell r="G234">
            <v>0</v>
          </cell>
          <cell r="H234">
            <v>0</v>
          </cell>
          <cell r="I234">
            <v>0</v>
          </cell>
          <cell r="J234">
            <v>0</v>
          </cell>
        </row>
        <row r="235">
          <cell r="A235">
            <v>231</v>
          </cell>
          <cell r="B235">
            <v>84069541</v>
          </cell>
          <cell r="C235">
            <v>13118752.539999999</v>
          </cell>
          <cell r="D235" t="str">
            <v>CUSTOM WINDOW SYSTEMS INC</v>
          </cell>
          <cell r="E235" t="str">
            <v>N/A</v>
          </cell>
          <cell r="F235">
            <v>231</v>
          </cell>
          <cell r="G235">
            <v>0</v>
          </cell>
          <cell r="H235">
            <v>0</v>
          </cell>
          <cell r="I235">
            <v>0</v>
          </cell>
          <cell r="J235">
            <v>0</v>
          </cell>
        </row>
        <row r="236">
          <cell r="A236">
            <v>232</v>
          </cell>
          <cell r="B236">
            <v>84069942</v>
          </cell>
          <cell r="C236">
            <v>21621621.620000001</v>
          </cell>
          <cell r="D236" t="str">
            <v>CVR Management LLC</v>
          </cell>
          <cell r="E236" t="str">
            <v>N/A</v>
          </cell>
          <cell r="F236">
            <v>232</v>
          </cell>
          <cell r="G236">
            <v>0</v>
          </cell>
          <cell r="H236">
            <v>0</v>
          </cell>
          <cell r="I236">
            <v>0</v>
          </cell>
          <cell r="J236">
            <v>0</v>
          </cell>
        </row>
        <row r="237">
          <cell r="A237">
            <v>233</v>
          </cell>
          <cell r="B237">
            <v>84069724</v>
          </cell>
          <cell r="C237">
            <v>8890520.1300000008</v>
          </cell>
          <cell r="D237" t="str">
            <v>Dayton Parts LLC</v>
          </cell>
          <cell r="E237" t="str">
            <v>N/A</v>
          </cell>
          <cell r="F237">
            <v>233</v>
          </cell>
          <cell r="G237">
            <v>0</v>
          </cell>
          <cell r="H237">
            <v>0</v>
          </cell>
          <cell r="I237">
            <v>0</v>
          </cell>
          <cell r="J237">
            <v>0</v>
          </cell>
        </row>
        <row r="238">
          <cell r="A238">
            <v>234</v>
          </cell>
          <cell r="B238">
            <v>84069725</v>
          </cell>
          <cell r="C238">
            <v>12379199.59</v>
          </cell>
          <cell r="D238" t="str">
            <v>Dayton Parts LLC</v>
          </cell>
          <cell r="E238" t="str">
            <v>N/A</v>
          </cell>
          <cell r="F238">
            <v>234</v>
          </cell>
          <cell r="G238">
            <v>0</v>
          </cell>
          <cell r="H238">
            <v>0</v>
          </cell>
          <cell r="I238">
            <v>0</v>
          </cell>
          <cell r="J238">
            <v>0</v>
          </cell>
        </row>
        <row r="239">
          <cell r="A239">
            <v>235</v>
          </cell>
          <cell r="B239">
            <v>84069723</v>
          </cell>
          <cell r="C239">
            <v>375235.57</v>
          </cell>
          <cell r="D239" t="str">
            <v>Dayton Parts LLC</v>
          </cell>
          <cell r="E239" t="str">
            <v>N/A</v>
          </cell>
          <cell r="F239">
            <v>235</v>
          </cell>
          <cell r="G239">
            <v>0</v>
          </cell>
          <cell r="H239">
            <v>0</v>
          </cell>
          <cell r="I239">
            <v>0</v>
          </cell>
          <cell r="J239">
            <v>0</v>
          </cell>
        </row>
        <row r="240">
          <cell r="A240">
            <v>236</v>
          </cell>
          <cell r="B240">
            <v>84070088</v>
          </cell>
          <cell r="C240">
            <v>3161824.98</v>
          </cell>
          <cell r="D240" t="str">
            <v>DEI Sales Inc (Directed Electronics)</v>
          </cell>
          <cell r="E240" t="str">
            <v>N/A</v>
          </cell>
          <cell r="F240">
            <v>236</v>
          </cell>
          <cell r="G240">
            <v>0</v>
          </cell>
          <cell r="H240">
            <v>0</v>
          </cell>
          <cell r="I240">
            <v>0</v>
          </cell>
          <cell r="J240">
            <v>0</v>
          </cell>
        </row>
        <row r="241">
          <cell r="A241">
            <v>237</v>
          </cell>
          <cell r="B241">
            <v>84069722</v>
          </cell>
          <cell r="C241">
            <v>5431362.1600000001</v>
          </cell>
          <cell r="D241" t="str">
            <v>DEI Sales Inc (Directed Electronics)</v>
          </cell>
          <cell r="E241" t="str">
            <v>N/A</v>
          </cell>
          <cell r="F241">
            <v>237</v>
          </cell>
          <cell r="G241">
            <v>0</v>
          </cell>
          <cell r="H241">
            <v>0</v>
          </cell>
          <cell r="I241">
            <v>0</v>
          </cell>
          <cell r="J241">
            <v>0</v>
          </cell>
        </row>
        <row r="242">
          <cell r="A242">
            <v>238</v>
          </cell>
          <cell r="B242">
            <v>84069543</v>
          </cell>
          <cell r="C242">
            <v>9965787.3200000003</v>
          </cell>
          <cell r="D242" t="str">
            <v>Dex Media West</v>
          </cell>
          <cell r="E242" t="str">
            <v>N/A</v>
          </cell>
          <cell r="F242">
            <v>238</v>
          </cell>
          <cell r="G242">
            <v>0</v>
          </cell>
          <cell r="H242">
            <v>0</v>
          </cell>
          <cell r="I242">
            <v>0</v>
          </cell>
          <cell r="J242">
            <v>0</v>
          </cell>
        </row>
        <row r="243">
          <cell r="A243">
            <v>239</v>
          </cell>
          <cell r="B243">
            <v>84069544</v>
          </cell>
          <cell r="C243">
            <v>5370628.0800000001</v>
          </cell>
          <cell r="D243" t="str">
            <v>Dex Media West</v>
          </cell>
          <cell r="E243" t="str">
            <v>N/A</v>
          </cell>
          <cell r="F243">
            <v>239</v>
          </cell>
          <cell r="G243">
            <v>0</v>
          </cell>
          <cell r="H243">
            <v>0</v>
          </cell>
          <cell r="I243">
            <v>0</v>
          </cell>
          <cell r="J243">
            <v>0</v>
          </cell>
        </row>
        <row r="244">
          <cell r="A244">
            <v>240</v>
          </cell>
          <cell r="B244">
            <v>84069545</v>
          </cell>
          <cell r="C244">
            <v>9515532.5600000005</v>
          </cell>
          <cell r="D244" t="str">
            <v>DialogDirect Inc</v>
          </cell>
          <cell r="E244" t="str">
            <v>N/A</v>
          </cell>
          <cell r="F244">
            <v>240</v>
          </cell>
          <cell r="G244">
            <v>0</v>
          </cell>
          <cell r="H244">
            <v>0</v>
          </cell>
          <cell r="I244">
            <v>0</v>
          </cell>
          <cell r="J244">
            <v>0</v>
          </cell>
        </row>
        <row r="245">
          <cell r="A245">
            <v>241</v>
          </cell>
          <cell r="B245">
            <v>84069546</v>
          </cell>
          <cell r="C245">
            <v>5008952.9800000004</v>
          </cell>
          <cell r="D245" t="str">
            <v>DialogDirect Inc</v>
          </cell>
          <cell r="E245" t="str">
            <v>N/A</v>
          </cell>
          <cell r="F245">
            <v>241</v>
          </cell>
          <cell r="G245">
            <v>0</v>
          </cell>
          <cell r="H245">
            <v>0</v>
          </cell>
          <cell r="I245">
            <v>0</v>
          </cell>
          <cell r="J245">
            <v>0</v>
          </cell>
        </row>
        <row r="246">
          <cell r="A246">
            <v>242</v>
          </cell>
          <cell r="B246">
            <v>84069547</v>
          </cell>
          <cell r="C246">
            <v>19375000</v>
          </cell>
          <cell r="D246" t="str">
            <v>DialogDirect Inc</v>
          </cell>
          <cell r="E246" t="str">
            <v>N/A</v>
          </cell>
          <cell r="F246">
            <v>242</v>
          </cell>
          <cell r="G246">
            <v>0</v>
          </cell>
          <cell r="H246">
            <v>0</v>
          </cell>
          <cell r="I246">
            <v>0</v>
          </cell>
          <cell r="J246">
            <v>0</v>
          </cell>
        </row>
        <row r="247">
          <cell r="A247">
            <v>243</v>
          </cell>
          <cell r="B247">
            <v>84069446</v>
          </cell>
          <cell r="C247">
            <v>4985250.1399999997</v>
          </cell>
          <cell r="D247" t="str">
            <v>Digity Media LLC</v>
          </cell>
          <cell r="E247" t="str">
            <v>N/A</v>
          </cell>
          <cell r="F247">
            <v>243</v>
          </cell>
          <cell r="G247">
            <v>0</v>
          </cell>
          <cell r="H247">
            <v>0</v>
          </cell>
          <cell r="I247">
            <v>0</v>
          </cell>
          <cell r="J247">
            <v>0</v>
          </cell>
        </row>
        <row r="248">
          <cell r="A248">
            <v>244</v>
          </cell>
          <cell r="B248">
            <v>84069447</v>
          </cell>
          <cell r="C248">
            <v>24890117.760000002</v>
          </cell>
          <cell r="D248" t="str">
            <v>Digity Media LLC</v>
          </cell>
          <cell r="E248" t="str">
            <v>N/A</v>
          </cell>
          <cell r="F248">
            <v>244</v>
          </cell>
          <cell r="G248">
            <v>0</v>
          </cell>
          <cell r="H248">
            <v>0</v>
          </cell>
          <cell r="I248">
            <v>0</v>
          </cell>
          <cell r="J248">
            <v>0</v>
          </cell>
        </row>
        <row r="249">
          <cell r="A249">
            <v>245</v>
          </cell>
          <cell r="B249">
            <v>84069548</v>
          </cell>
          <cell r="C249">
            <v>9900000</v>
          </cell>
          <cell r="D249" t="str">
            <v>DISA Holdings Acquisiton Subsidiary Corp</v>
          </cell>
          <cell r="E249" t="str">
            <v>N/A</v>
          </cell>
          <cell r="F249">
            <v>245</v>
          </cell>
          <cell r="G249">
            <v>0</v>
          </cell>
          <cell r="H249">
            <v>0</v>
          </cell>
          <cell r="I249">
            <v>0</v>
          </cell>
          <cell r="J249">
            <v>0</v>
          </cell>
        </row>
        <row r="250">
          <cell r="A250">
            <v>246</v>
          </cell>
          <cell r="B250">
            <v>84069549</v>
          </cell>
          <cell r="C250">
            <v>6298464.6399999997</v>
          </cell>
          <cell r="D250" t="str">
            <v>DISA Holdings Acquisiton Subsidiary Corp</v>
          </cell>
          <cell r="E250" t="str">
            <v>N/A</v>
          </cell>
          <cell r="F250">
            <v>246</v>
          </cell>
          <cell r="G250">
            <v>0</v>
          </cell>
          <cell r="H250">
            <v>0</v>
          </cell>
          <cell r="I250">
            <v>0</v>
          </cell>
          <cell r="J250">
            <v>0</v>
          </cell>
        </row>
        <row r="251">
          <cell r="A251">
            <v>247</v>
          </cell>
          <cell r="B251">
            <v>84069717</v>
          </cell>
          <cell r="C251">
            <v>11340000</v>
          </cell>
          <cell r="D251" t="str">
            <v>DiscoverOrg LLC</v>
          </cell>
          <cell r="E251" t="str">
            <v>N/A</v>
          </cell>
          <cell r="F251">
            <v>247</v>
          </cell>
          <cell r="G251">
            <v>0</v>
          </cell>
          <cell r="H251">
            <v>0</v>
          </cell>
          <cell r="I251">
            <v>0</v>
          </cell>
          <cell r="J251">
            <v>0</v>
          </cell>
        </row>
        <row r="252">
          <cell r="A252">
            <v>248</v>
          </cell>
          <cell r="B252">
            <v>84069716</v>
          </cell>
          <cell r="C252">
            <v>13621153.85</v>
          </cell>
          <cell r="D252" t="str">
            <v>Doosan Infracore International Inc</v>
          </cell>
          <cell r="E252" t="str">
            <v>N/A</v>
          </cell>
          <cell r="F252">
            <v>248</v>
          </cell>
          <cell r="G252">
            <v>0</v>
          </cell>
          <cell r="H252">
            <v>0</v>
          </cell>
          <cell r="I252">
            <v>0</v>
          </cell>
          <cell r="J252">
            <v>0</v>
          </cell>
        </row>
        <row r="253">
          <cell r="A253">
            <v>249</v>
          </cell>
          <cell r="B253">
            <v>84069864</v>
          </cell>
          <cell r="C253">
            <v>30409836.07</v>
          </cell>
          <cell r="D253" t="str">
            <v>Doskocil Manufacturing Company Inc.</v>
          </cell>
          <cell r="E253" t="str">
            <v>N/A</v>
          </cell>
          <cell r="F253">
            <v>249</v>
          </cell>
          <cell r="G253">
            <v>0</v>
          </cell>
          <cell r="H253">
            <v>0</v>
          </cell>
          <cell r="I253">
            <v>0</v>
          </cell>
          <cell r="J253">
            <v>0</v>
          </cell>
        </row>
        <row r="254">
          <cell r="A254">
            <v>250</v>
          </cell>
          <cell r="B254">
            <v>84069713</v>
          </cell>
          <cell r="C254">
            <v>5940000</v>
          </cell>
          <cell r="D254" t="str">
            <v>Douglas Dynamics L.L.C.</v>
          </cell>
          <cell r="E254" t="str">
            <v>N/A</v>
          </cell>
          <cell r="F254">
            <v>250</v>
          </cell>
          <cell r="G254">
            <v>0</v>
          </cell>
          <cell r="H254">
            <v>0</v>
          </cell>
          <cell r="I254">
            <v>0</v>
          </cell>
          <cell r="J254">
            <v>0</v>
          </cell>
        </row>
        <row r="255">
          <cell r="A255">
            <v>251</v>
          </cell>
          <cell r="B255">
            <v>84069939</v>
          </cell>
          <cell r="C255">
            <v>35275000</v>
          </cell>
          <cell r="D255" t="str">
            <v>Dubois Chemicals Inc</v>
          </cell>
          <cell r="E255" t="str">
            <v>N/A</v>
          </cell>
          <cell r="F255">
            <v>251</v>
          </cell>
          <cell r="G255">
            <v>0</v>
          </cell>
          <cell r="H255">
            <v>0</v>
          </cell>
          <cell r="I255">
            <v>0</v>
          </cell>
          <cell r="J255">
            <v>0</v>
          </cell>
        </row>
        <row r="256">
          <cell r="A256">
            <v>252</v>
          </cell>
          <cell r="B256">
            <v>84069550</v>
          </cell>
          <cell r="C256">
            <v>2210592.87</v>
          </cell>
          <cell r="D256" t="str">
            <v>DuBois Holding Company</v>
          </cell>
          <cell r="E256" t="str">
            <v>N/A</v>
          </cell>
          <cell r="F256">
            <v>252</v>
          </cell>
          <cell r="G256">
            <v>0</v>
          </cell>
          <cell r="H256">
            <v>0</v>
          </cell>
          <cell r="I256">
            <v>0</v>
          </cell>
          <cell r="J256">
            <v>0</v>
          </cell>
        </row>
        <row r="257">
          <cell r="A257">
            <v>253</v>
          </cell>
          <cell r="B257">
            <v>84069552</v>
          </cell>
          <cell r="C257">
            <v>20856316.829999998</v>
          </cell>
          <cell r="D257" t="str">
            <v>DuBois Holding Company</v>
          </cell>
          <cell r="E257" t="str">
            <v>N/A</v>
          </cell>
          <cell r="F257">
            <v>253</v>
          </cell>
          <cell r="G257">
            <v>0</v>
          </cell>
          <cell r="H257">
            <v>0</v>
          </cell>
          <cell r="I257">
            <v>0</v>
          </cell>
          <cell r="J257">
            <v>0</v>
          </cell>
        </row>
        <row r="258">
          <cell r="A258">
            <v>254</v>
          </cell>
          <cell r="B258">
            <v>84069551</v>
          </cell>
          <cell r="C258">
            <v>17109.68</v>
          </cell>
          <cell r="D258" t="str">
            <v>DuBois Holding Company</v>
          </cell>
          <cell r="E258" t="str">
            <v>N/A</v>
          </cell>
          <cell r="F258">
            <v>254</v>
          </cell>
          <cell r="G258">
            <v>0</v>
          </cell>
          <cell r="H258">
            <v>0</v>
          </cell>
          <cell r="I258">
            <v>0</v>
          </cell>
          <cell r="J258">
            <v>0</v>
          </cell>
        </row>
        <row r="259">
          <cell r="A259">
            <v>255</v>
          </cell>
          <cell r="B259">
            <v>84069553</v>
          </cell>
          <cell r="C259">
            <v>161424.95000000001</v>
          </cell>
          <cell r="D259" t="str">
            <v>DuBois Holding Company</v>
          </cell>
          <cell r="E259" t="str">
            <v>N/A</v>
          </cell>
          <cell r="F259">
            <v>255</v>
          </cell>
          <cell r="G259">
            <v>0</v>
          </cell>
          <cell r="H259">
            <v>0</v>
          </cell>
          <cell r="I259">
            <v>0</v>
          </cell>
          <cell r="J259">
            <v>0</v>
          </cell>
        </row>
        <row r="260">
          <cell r="A260">
            <v>256</v>
          </cell>
          <cell r="B260">
            <v>84069706</v>
          </cell>
          <cell r="C260">
            <v>39510651.719999999</v>
          </cell>
          <cell r="D260" t="str">
            <v>Dwyer Acquisition Parent Inc</v>
          </cell>
          <cell r="E260" t="str">
            <v>N/A</v>
          </cell>
          <cell r="F260">
            <v>256</v>
          </cell>
          <cell r="G260">
            <v>0</v>
          </cell>
          <cell r="H260">
            <v>0</v>
          </cell>
          <cell r="I260">
            <v>0</v>
          </cell>
          <cell r="J260">
            <v>0</v>
          </cell>
        </row>
        <row r="261">
          <cell r="A261">
            <v>257</v>
          </cell>
          <cell r="B261">
            <v>84070153</v>
          </cell>
          <cell r="C261">
            <v>1700.63</v>
          </cell>
          <cell r="D261" t="str">
            <v>Dynatect Group Holdings Inc</v>
          </cell>
          <cell r="E261" t="str">
            <v>N/A</v>
          </cell>
          <cell r="F261">
            <v>257</v>
          </cell>
          <cell r="G261">
            <v>0</v>
          </cell>
          <cell r="H261">
            <v>0</v>
          </cell>
          <cell r="I261">
            <v>0</v>
          </cell>
          <cell r="J261">
            <v>0</v>
          </cell>
        </row>
        <row r="262">
          <cell r="A262">
            <v>258</v>
          </cell>
          <cell r="B262">
            <v>84070155</v>
          </cell>
          <cell r="C262">
            <v>99.84</v>
          </cell>
          <cell r="D262" t="str">
            <v>Dynatect Group Holdings Inc</v>
          </cell>
          <cell r="E262" t="str">
            <v>N/A</v>
          </cell>
          <cell r="F262">
            <v>258</v>
          </cell>
          <cell r="G262">
            <v>0</v>
          </cell>
          <cell r="H262">
            <v>0</v>
          </cell>
          <cell r="I262">
            <v>0</v>
          </cell>
          <cell r="J262">
            <v>0</v>
          </cell>
        </row>
        <row r="263">
          <cell r="A263">
            <v>259</v>
          </cell>
          <cell r="B263">
            <v>84070154</v>
          </cell>
          <cell r="C263">
            <v>6581632.7000000002</v>
          </cell>
          <cell r="D263" t="str">
            <v>Dynatect Group Holdings Inc</v>
          </cell>
          <cell r="E263" t="str">
            <v>N/A</v>
          </cell>
          <cell r="F263">
            <v>259</v>
          </cell>
          <cell r="G263">
            <v>0</v>
          </cell>
          <cell r="H263">
            <v>0</v>
          </cell>
          <cell r="I263">
            <v>0</v>
          </cell>
          <cell r="J263">
            <v>0</v>
          </cell>
        </row>
        <row r="264">
          <cell r="A264">
            <v>260</v>
          </cell>
          <cell r="B264">
            <v>84070156</v>
          </cell>
          <cell r="C264">
            <v>386388.32</v>
          </cell>
          <cell r="D264" t="str">
            <v>Dynatect Group Holdings Inc</v>
          </cell>
          <cell r="E264" t="str">
            <v>N/A</v>
          </cell>
          <cell r="F264">
            <v>260</v>
          </cell>
          <cell r="G264">
            <v>0</v>
          </cell>
          <cell r="H264">
            <v>0</v>
          </cell>
          <cell r="I264">
            <v>0</v>
          </cell>
          <cell r="J264">
            <v>0</v>
          </cell>
        </row>
        <row r="265">
          <cell r="A265">
            <v>261</v>
          </cell>
          <cell r="B265">
            <v>84069936</v>
          </cell>
          <cell r="C265">
            <v>11860568.58</v>
          </cell>
          <cell r="D265" t="str">
            <v>E+ Healthcare LLC</v>
          </cell>
          <cell r="E265" t="str">
            <v>N/A</v>
          </cell>
          <cell r="F265">
            <v>261</v>
          </cell>
          <cell r="G265">
            <v>0</v>
          </cell>
          <cell r="H265">
            <v>0</v>
          </cell>
          <cell r="I265">
            <v>0</v>
          </cell>
          <cell r="J265">
            <v>0</v>
          </cell>
        </row>
        <row r="266">
          <cell r="A266">
            <v>262</v>
          </cell>
          <cell r="B266">
            <v>84069937</v>
          </cell>
          <cell r="C266">
            <v>9389431.4199999999</v>
          </cell>
          <cell r="D266" t="str">
            <v>E+ Healthcare LLC</v>
          </cell>
          <cell r="E266" t="str">
            <v>N/A</v>
          </cell>
          <cell r="F266">
            <v>262</v>
          </cell>
          <cell r="G266">
            <v>0</v>
          </cell>
          <cell r="H266">
            <v>0</v>
          </cell>
          <cell r="I266">
            <v>0</v>
          </cell>
          <cell r="J266">
            <v>0</v>
          </cell>
        </row>
        <row r="267">
          <cell r="A267">
            <v>263</v>
          </cell>
          <cell r="B267">
            <v>84069928</v>
          </cell>
          <cell r="C267">
            <v>95278.32</v>
          </cell>
          <cell r="D267" t="str">
            <v>EAG Inc</v>
          </cell>
          <cell r="E267" t="str">
            <v>N/A</v>
          </cell>
          <cell r="F267">
            <v>263</v>
          </cell>
          <cell r="G267">
            <v>0</v>
          </cell>
          <cell r="H267">
            <v>0</v>
          </cell>
          <cell r="I267">
            <v>0</v>
          </cell>
          <cell r="J267">
            <v>0</v>
          </cell>
        </row>
        <row r="268">
          <cell r="A268">
            <v>264</v>
          </cell>
          <cell r="B268">
            <v>84069929</v>
          </cell>
          <cell r="C268">
            <v>1063327.99</v>
          </cell>
          <cell r="D268" t="str">
            <v>EAG Inc</v>
          </cell>
          <cell r="E268" t="str">
            <v>N/A</v>
          </cell>
          <cell r="F268">
            <v>264</v>
          </cell>
          <cell r="G268">
            <v>0</v>
          </cell>
          <cell r="H268">
            <v>0</v>
          </cell>
          <cell r="I268">
            <v>0</v>
          </cell>
          <cell r="J268">
            <v>0</v>
          </cell>
        </row>
        <row r="269">
          <cell r="A269">
            <v>265</v>
          </cell>
          <cell r="B269">
            <v>84069930</v>
          </cell>
          <cell r="C269">
            <v>33051.86</v>
          </cell>
          <cell r="D269" t="str">
            <v>EAG Inc</v>
          </cell>
          <cell r="E269" t="str">
            <v>N/A</v>
          </cell>
          <cell r="F269">
            <v>265</v>
          </cell>
          <cell r="G269">
            <v>0</v>
          </cell>
          <cell r="H269">
            <v>0</v>
          </cell>
          <cell r="I269">
            <v>0</v>
          </cell>
          <cell r="J269">
            <v>0</v>
          </cell>
        </row>
        <row r="270">
          <cell r="A270">
            <v>266</v>
          </cell>
          <cell r="B270">
            <v>84069894</v>
          </cell>
          <cell r="C270">
            <v>196731.48</v>
          </cell>
          <cell r="D270" t="str">
            <v>EAG Inc</v>
          </cell>
          <cell r="E270" t="str">
            <v>N/A</v>
          </cell>
          <cell r="F270">
            <v>266</v>
          </cell>
          <cell r="G270">
            <v>0</v>
          </cell>
          <cell r="H270">
            <v>0</v>
          </cell>
          <cell r="I270">
            <v>0</v>
          </cell>
          <cell r="J270">
            <v>0</v>
          </cell>
        </row>
        <row r="271">
          <cell r="A271">
            <v>267</v>
          </cell>
          <cell r="B271">
            <v>84069895</v>
          </cell>
          <cell r="C271">
            <v>2195568.6</v>
          </cell>
          <cell r="D271" t="str">
            <v>EAG Inc</v>
          </cell>
          <cell r="E271" t="str">
            <v>N/A</v>
          </cell>
          <cell r="F271">
            <v>267</v>
          </cell>
          <cell r="G271">
            <v>0</v>
          </cell>
          <cell r="H271">
            <v>0</v>
          </cell>
          <cell r="I271">
            <v>0</v>
          </cell>
          <cell r="J271">
            <v>0</v>
          </cell>
        </row>
        <row r="272">
          <cell r="A272">
            <v>268</v>
          </cell>
          <cell r="B272">
            <v>84069896</v>
          </cell>
          <cell r="C272">
            <v>68245.759999999995</v>
          </cell>
          <cell r="D272" t="str">
            <v>EAG Inc</v>
          </cell>
          <cell r="E272" t="str">
            <v>N/A</v>
          </cell>
          <cell r="F272">
            <v>268</v>
          </cell>
          <cell r="G272">
            <v>0</v>
          </cell>
          <cell r="H272">
            <v>0</v>
          </cell>
          <cell r="I272">
            <v>0</v>
          </cell>
          <cell r="J272">
            <v>0</v>
          </cell>
        </row>
        <row r="273">
          <cell r="A273">
            <v>269</v>
          </cell>
          <cell r="B273">
            <v>84069703</v>
          </cell>
          <cell r="C273">
            <v>2716265.52</v>
          </cell>
          <cell r="D273" t="str">
            <v>EAG Inc</v>
          </cell>
          <cell r="E273" t="str">
            <v>N/A</v>
          </cell>
          <cell r="F273">
            <v>269</v>
          </cell>
          <cell r="G273">
            <v>0</v>
          </cell>
          <cell r="H273">
            <v>0</v>
          </cell>
          <cell r="I273">
            <v>0</v>
          </cell>
          <cell r="J273">
            <v>0</v>
          </cell>
        </row>
        <row r="274">
          <cell r="A274">
            <v>270</v>
          </cell>
          <cell r="B274">
            <v>84069704</v>
          </cell>
          <cell r="C274">
            <v>30314148.309999999</v>
          </cell>
          <cell r="D274" t="str">
            <v>EAG Inc</v>
          </cell>
          <cell r="E274" t="str">
            <v>N/A</v>
          </cell>
          <cell r="F274">
            <v>270</v>
          </cell>
          <cell r="G274">
            <v>0</v>
          </cell>
          <cell r="H274">
            <v>0</v>
          </cell>
          <cell r="I274">
            <v>0</v>
          </cell>
          <cell r="J274">
            <v>0</v>
          </cell>
        </row>
        <row r="275">
          <cell r="A275">
            <v>271</v>
          </cell>
          <cell r="B275">
            <v>84069705</v>
          </cell>
          <cell r="C275">
            <v>942267.15</v>
          </cell>
          <cell r="D275" t="str">
            <v>EAG Inc</v>
          </cell>
          <cell r="E275" t="str">
            <v>N/A</v>
          </cell>
          <cell r="F275">
            <v>271</v>
          </cell>
          <cell r="G275">
            <v>0</v>
          </cell>
          <cell r="H275">
            <v>0</v>
          </cell>
          <cell r="I275">
            <v>0</v>
          </cell>
          <cell r="J275">
            <v>0</v>
          </cell>
        </row>
        <row r="276">
          <cell r="A276">
            <v>272</v>
          </cell>
          <cell r="B276">
            <v>84070163</v>
          </cell>
          <cell r="C276">
            <v>36142922.789999999</v>
          </cell>
          <cell r="D276" t="str">
            <v>Edmentum Inc.</v>
          </cell>
          <cell r="E276" t="str">
            <v>N/A</v>
          </cell>
          <cell r="F276">
            <v>272</v>
          </cell>
          <cell r="G276">
            <v>0</v>
          </cell>
          <cell r="H276">
            <v>0</v>
          </cell>
          <cell r="I276">
            <v>0</v>
          </cell>
          <cell r="J276">
            <v>0</v>
          </cell>
        </row>
        <row r="277">
          <cell r="A277">
            <v>273</v>
          </cell>
          <cell r="B277">
            <v>84069556</v>
          </cell>
          <cell r="C277">
            <v>4696917.87</v>
          </cell>
          <cell r="D277" t="str">
            <v>Elgin Equipment Group LLC</v>
          </cell>
          <cell r="E277" t="str">
            <v>N/A</v>
          </cell>
          <cell r="F277">
            <v>273</v>
          </cell>
          <cell r="G277">
            <v>0</v>
          </cell>
          <cell r="H277">
            <v>0</v>
          </cell>
          <cell r="I277">
            <v>0</v>
          </cell>
          <cell r="J277">
            <v>0</v>
          </cell>
        </row>
        <row r="278">
          <cell r="A278">
            <v>274</v>
          </cell>
          <cell r="B278">
            <v>84069557</v>
          </cell>
          <cell r="C278">
            <v>6870714.1399999997</v>
          </cell>
          <cell r="D278" t="str">
            <v>Elgin Equipment Group LLC</v>
          </cell>
          <cell r="E278" t="str">
            <v>N/A</v>
          </cell>
          <cell r="F278">
            <v>274</v>
          </cell>
          <cell r="G278">
            <v>0</v>
          </cell>
          <cell r="H278">
            <v>0</v>
          </cell>
          <cell r="I278">
            <v>0</v>
          </cell>
          <cell r="J278">
            <v>0</v>
          </cell>
        </row>
        <row r="279">
          <cell r="A279">
            <v>275</v>
          </cell>
          <cell r="B279">
            <v>84069702</v>
          </cell>
          <cell r="C279">
            <v>11435398.890000001</v>
          </cell>
          <cell r="D279" t="str">
            <v>ELO Touch Solutions Inc</v>
          </cell>
          <cell r="E279" t="str">
            <v>N/A</v>
          </cell>
          <cell r="F279">
            <v>275</v>
          </cell>
          <cell r="G279">
            <v>0</v>
          </cell>
          <cell r="H279">
            <v>0</v>
          </cell>
          <cell r="I279">
            <v>0</v>
          </cell>
          <cell r="J279">
            <v>0</v>
          </cell>
        </row>
        <row r="280">
          <cell r="A280">
            <v>276</v>
          </cell>
          <cell r="B280">
            <v>84069701</v>
          </cell>
          <cell r="C280">
            <v>17439334.079999998</v>
          </cell>
          <cell r="D280" t="str">
            <v>Emerald Expositions Holding, Inc</v>
          </cell>
          <cell r="E280" t="str">
            <v>N/A</v>
          </cell>
          <cell r="F280">
            <v>276</v>
          </cell>
          <cell r="G280">
            <v>0</v>
          </cell>
          <cell r="H280">
            <v>0</v>
          </cell>
          <cell r="I280">
            <v>0</v>
          </cell>
          <cell r="J280">
            <v>0</v>
          </cell>
        </row>
        <row r="281">
          <cell r="A281">
            <v>277</v>
          </cell>
          <cell r="B281">
            <v>84069700</v>
          </cell>
          <cell r="C281">
            <v>19150000</v>
          </cell>
          <cell r="D281" t="str">
            <v>Energy Services Holdings LLC</v>
          </cell>
          <cell r="E281" t="str">
            <v>N/A</v>
          </cell>
          <cell r="F281">
            <v>277</v>
          </cell>
          <cell r="G281">
            <v>0</v>
          </cell>
          <cell r="H281">
            <v>0</v>
          </cell>
          <cell r="I281">
            <v>0</v>
          </cell>
          <cell r="J281">
            <v>0</v>
          </cell>
        </row>
        <row r="282">
          <cell r="A282">
            <v>278</v>
          </cell>
          <cell r="B282">
            <v>84069560</v>
          </cell>
          <cell r="C282">
            <v>1208718.31</v>
          </cell>
          <cell r="D282" t="str">
            <v>Entercom Radio LLC</v>
          </cell>
          <cell r="E282" t="str">
            <v>N/A</v>
          </cell>
          <cell r="F282">
            <v>278</v>
          </cell>
          <cell r="G282">
            <v>0</v>
          </cell>
          <cell r="H282">
            <v>0</v>
          </cell>
          <cell r="I282">
            <v>0</v>
          </cell>
          <cell r="J282">
            <v>0</v>
          </cell>
        </row>
        <row r="283">
          <cell r="A283">
            <v>279</v>
          </cell>
          <cell r="B283">
            <v>84069561</v>
          </cell>
          <cell r="C283">
            <v>21804330.309999999</v>
          </cell>
          <cell r="D283" t="str">
            <v>Entercom Radio LLC</v>
          </cell>
          <cell r="E283" t="str">
            <v>N/A</v>
          </cell>
          <cell r="F283">
            <v>279</v>
          </cell>
          <cell r="G283">
            <v>0</v>
          </cell>
          <cell r="H283">
            <v>0</v>
          </cell>
          <cell r="I283">
            <v>0</v>
          </cell>
          <cell r="J283">
            <v>0</v>
          </cell>
        </row>
        <row r="284">
          <cell r="A284">
            <v>280</v>
          </cell>
          <cell r="B284">
            <v>84069689</v>
          </cell>
          <cell r="C284">
            <v>15460668.08</v>
          </cell>
          <cell r="D284" t="str">
            <v>Epiq Systems Inc</v>
          </cell>
          <cell r="E284" t="str">
            <v>N/A</v>
          </cell>
          <cell r="F284">
            <v>280</v>
          </cell>
          <cell r="G284">
            <v>0</v>
          </cell>
          <cell r="H284">
            <v>0</v>
          </cell>
          <cell r="I284">
            <v>0</v>
          </cell>
          <cell r="J284">
            <v>0</v>
          </cell>
        </row>
        <row r="285">
          <cell r="A285">
            <v>281</v>
          </cell>
          <cell r="B285">
            <v>84069690</v>
          </cell>
          <cell r="C285">
            <v>309785.75</v>
          </cell>
          <cell r="D285" t="str">
            <v>Epiq Systems Inc</v>
          </cell>
          <cell r="E285" t="str">
            <v>N/A</v>
          </cell>
          <cell r="F285">
            <v>281</v>
          </cell>
          <cell r="G285">
            <v>0</v>
          </cell>
          <cell r="H285">
            <v>0</v>
          </cell>
          <cell r="I285">
            <v>0</v>
          </cell>
          <cell r="J285">
            <v>0</v>
          </cell>
        </row>
        <row r="286">
          <cell r="A286">
            <v>282</v>
          </cell>
          <cell r="B286">
            <v>84070282</v>
          </cell>
          <cell r="C286">
            <v>27422309.93</v>
          </cell>
          <cell r="D286" t="str">
            <v>Evestment Inc</v>
          </cell>
          <cell r="E286" t="str">
            <v>N/A</v>
          </cell>
          <cell r="F286">
            <v>282</v>
          </cell>
          <cell r="G286">
            <v>0</v>
          </cell>
          <cell r="H286">
            <v>0</v>
          </cell>
          <cell r="I286">
            <v>0</v>
          </cell>
          <cell r="J286">
            <v>0</v>
          </cell>
        </row>
        <row r="287">
          <cell r="A287">
            <v>283</v>
          </cell>
          <cell r="B287">
            <v>84070283</v>
          </cell>
          <cell r="C287">
            <v>1240575.3500000001</v>
          </cell>
          <cell r="D287" t="str">
            <v>Evestment Inc</v>
          </cell>
          <cell r="E287" t="str">
            <v>N/A</v>
          </cell>
          <cell r="F287">
            <v>283</v>
          </cell>
          <cell r="G287">
            <v>0</v>
          </cell>
          <cell r="H287">
            <v>0</v>
          </cell>
          <cell r="I287">
            <v>0</v>
          </cell>
          <cell r="J287">
            <v>0</v>
          </cell>
        </row>
        <row r="288">
          <cell r="A288">
            <v>284</v>
          </cell>
          <cell r="B288">
            <v>84069466</v>
          </cell>
          <cell r="C288">
            <v>13311273.58</v>
          </cell>
          <cell r="D288" t="str">
            <v>EW Scripps Company The</v>
          </cell>
          <cell r="E288" t="str">
            <v>N/A</v>
          </cell>
          <cell r="F288">
            <v>284</v>
          </cell>
          <cell r="G288">
            <v>0</v>
          </cell>
          <cell r="H288">
            <v>0</v>
          </cell>
          <cell r="I288">
            <v>0</v>
          </cell>
          <cell r="J288">
            <v>0</v>
          </cell>
        </row>
        <row r="289">
          <cell r="A289">
            <v>285</v>
          </cell>
          <cell r="B289">
            <v>84070049</v>
          </cell>
          <cell r="C289">
            <v>4212500</v>
          </cell>
          <cell r="D289" t="str">
            <v>Excalibur Crossbow Canada Inc</v>
          </cell>
          <cell r="E289" t="str">
            <v>N/A</v>
          </cell>
          <cell r="F289">
            <v>285</v>
          </cell>
          <cell r="G289">
            <v>0</v>
          </cell>
          <cell r="H289">
            <v>0</v>
          </cell>
          <cell r="I289">
            <v>0</v>
          </cell>
          <cell r="J289">
            <v>0</v>
          </cell>
        </row>
        <row r="290">
          <cell r="A290">
            <v>286</v>
          </cell>
          <cell r="B290">
            <v>84069568</v>
          </cell>
          <cell r="C290">
            <v>8076139.4800000004</v>
          </cell>
          <cell r="D290" t="str">
            <v>Express Oil Change LLC</v>
          </cell>
          <cell r="E290" t="str">
            <v>N/A</v>
          </cell>
          <cell r="F290">
            <v>286</v>
          </cell>
          <cell r="G290">
            <v>0</v>
          </cell>
          <cell r="H290">
            <v>0</v>
          </cell>
          <cell r="I290">
            <v>0</v>
          </cell>
          <cell r="J290">
            <v>0</v>
          </cell>
        </row>
        <row r="291">
          <cell r="A291">
            <v>287</v>
          </cell>
          <cell r="B291">
            <v>84069567</v>
          </cell>
          <cell r="C291">
            <v>1032533.06</v>
          </cell>
          <cell r="D291" t="str">
            <v>Express Oil Change LLC</v>
          </cell>
          <cell r="E291" t="str">
            <v>N/A</v>
          </cell>
          <cell r="F291">
            <v>287</v>
          </cell>
          <cell r="G291">
            <v>0</v>
          </cell>
          <cell r="H291">
            <v>0</v>
          </cell>
          <cell r="I291">
            <v>0</v>
          </cell>
          <cell r="J291">
            <v>0</v>
          </cell>
        </row>
        <row r="292">
          <cell r="A292">
            <v>288</v>
          </cell>
          <cell r="B292">
            <v>84069680</v>
          </cell>
          <cell r="C292">
            <v>4992659.92</v>
          </cell>
          <cell r="D292" t="str">
            <v>Express Oil Change LLC</v>
          </cell>
          <cell r="E292" t="str">
            <v>N/A</v>
          </cell>
          <cell r="F292">
            <v>288</v>
          </cell>
          <cell r="G292">
            <v>0</v>
          </cell>
          <cell r="H292">
            <v>0</v>
          </cell>
          <cell r="I292">
            <v>0</v>
          </cell>
          <cell r="J292">
            <v>0</v>
          </cell>
        </row>
        <row r="293">
          <cell r="A293">
            <v>289</v>
          </cell>
          <cell r="B293">
            <v>84069835</v>
          </cell>
          <cell r="C293">
            <v>3829721.11</v>
          </cell>
          <cell r="D293" t="str">
            <v>Express Oil Change LLC</v>
          </cell>
          <cell r="E293" t="str">
            <v>N/A</v>
          </cell>
          <cell r="F293">
            <v>289</v>
          </cell>
          <cell r="G293">
            <v>0</v>
          </cell>
          <cell r="H293">
            <v>0</v>
          </cell>
          <cell r="I293">
            <v>0</v>
          </cell>
          <cell r="J293">
            <v>0</v>
          </cell>
        </row>
        <row r="294">
          <cell r="A294">
            <v>290</v>
          </cell>
          <cell r="B294">
            <v>84069682</v>
          </cell>
          <cell r="C294">
            <v>25011924.27</v>
          </cell>
          <cell r="D294" t="str">
            <v>Express Oil Change LLC</v>
          </cell>
          <cell r="E294" t="str">
            <v>N/A</v>
          </cell>
          <cell r="F294">
            <v>290</v>
          </cell>
          <cell r="G294">
            <v>0</v>
          </cell>
          <cell r="H294">
            <v>0</v>
          </cell>
          <cell r="I294">
            <v>0</v>
          </cell>
          <cell r="J294">
            <v>0</v>
          </cell>
        </row>
        <row r="295">
          <cell r="A295">
            <v>291</v>
          </cell>
          <cell r="B295">
            <v>84069671</v>
          </cell>
          <cell r="C295">
            <v>217070.87</v>
          </cell>
          <cell r="D295" t="str">
            <v>Fasteners For Retail Inc.</v>
          </cell>
          <cell r="E295" t="str">
            <v>N/A</v>
          </cell>
          <cell r="F295">
            <v>291</v>
          </cell>
          <cell r="G295">
            <v>0</v>
          </cell>
          <cell r="H295">
            <v>0</v>
          </cell>
          <cell r="I295">
            <v>0</v>
          </cell>
          <cell r="J295">
            <v>0</v>
          </cell>
        </row>
        <row r="296">
          <cell r="A296">
            <v>292</v>
          </cell>
          <cell r="B296">
            <v>84069673</v>
          </cell>
          <cell r="C296">
            <v>3046805.75</v>
          </cell>
          <cell r="D296" t="str">
            <v>Fasteners For Retail Inc.</v>
          </cell>
          <cell r="E296" t="str">
            <v>N/A</v>
          </cell>
          <cell r="F296">
            <v>292</v>
          </cell>
          <cell r="G296">
            <v>0</v>
          </cell>
          <cell r="H296">
            <v>0</v>
          </cell>
          <cell r="I296">
            <v>0</v>
          </cell>
          <cell r="J296">
            <v>0</v>
          </cell>
        </row>
        <row r="297">
          <cell r="A297">
            <v>293</v>
          </cell>
          <cell r="B297">
            <v>84069670</v>
          </cell>
          <cell r="C297">
            <v>1164507.27</v>
          </cell>
          <cell r="D297" t="str">
            <v>Fasteners For Retail Inc.</v>
          </cell>
          <cell r="E297" t="str">
            <v>N/A</v>
          </cell>
          <cell r="F297">
            <v>293</v>
          </cell>
          <cell r="G297">
            <v>0</v>
          </cell>
          <cell r="H297">
            <v>0</v>
          </cell>
          <cell r="I297">
            <v>0</v>
          </cell>
          <cell r="J297">
            <v>0</v>
          </cell>
        </row>
        <row r="298">
          <cell r="A298">
            <v>294</v>
          </cell>
          <cell r="B298">
            <v>84069672</v>
          </cell>
          <cell r="C298">
            <v>16345018.66</v>
          </cell>
          <cell r="D298" t="str">
            <v>Fasteners For Retail Inc.</v>
          </cell>
          <cell r="E298" t="str">
            <v>N/A</v>
          </cell>
          <cell r="F298">
            <v>294</v>
          </cell>
          <cell r="G298">
            <v>0</v>
          </cell>
          <cell r="H298">
            <v>0</v>
          </cell>
          <cell r="I298">
            <v>0</v>
          </cell>
          <cell r="J298">
            <v>0</v>
          </cell>
        </row>
        <row r="299">
          <cell r="A299">
            <v>295</v>
          </cell>
          <cell r="B299">
            <v>84069665</v>
          </cell>
          <cell r="C299">
            <v>21742461.59</v>
          </cell>
          <cell r="D299" t="str">
            <v>FCX Holding Corp</v>
          </cell>
          <cell r="E299" t="str">
            <v>N/A</v>
          </cell>
          <cell r="F299">
            <v>295</v>
          </cell>
          <cell r="G299">
            <v>0</v>
          </cell>
          <cell r="H299">
            <v>0</v>
          </cell>
          <cell r="I299">
            <v>0</v>
          </cell>
          <cell r="J299">
            <v>0</v>
          </cell>
        </row>
        <row r="300">
          <cell r="A300">
            <v>296</v>
          </cell>
          <cell r="B300">
            <v>84070067</v>
          </cell>
          <cell r="C300">
            <v>8780704.9299999997</v>
          </cell>
          <cell r="D300" t="str">
            <v>Fender Musical Instruments Corp</v>
          </cell>
          <cell r="E300" t="str">
            <v>N/A</v>
          </cell>
          <cell r="F300">
            <v>296</v>
          </cell>
          <cell r="G300">
            <v>0</v>
          </cell>
          <cell r="H300">
            <v>0</v>
          </cell>
          <cell r="I300">
            <v>0</v>
          </cell>
          <cell r="J300">
            <v>0</v>
          </cell>
        </row>
        <row r="301">
          <cell r="A301">
            <v>297</v>
          </cell>
          <cell r="B301">
            <v>84069649</v>
          </cell>
          <cell r="C301">
            <v>370056.92</v>
          </cell>
          <cell r="D301" t="str">
            <v>First American Payment Systems LP</v>
          </cell>
          <cell r="E301" t="str">
            <v>N/A</v>
          </cell>
          <cell r="F301">
            <v>297</v>
          </cell>
          <cell r="G301">
            <v>0</v>
          </cell>
          <cell r="H301">
            <v>0</v>
          </cell>
          <cell r="I301">
            <v>0</v>
          </cell>
          <cell r="J301">
            <v>0</v>
          </cell>
        </row>
        <row r="302">
          <cell r="A302">
            <v>298</v>
          </cell>
          <cell r="B302">
            <v>84069650</v>
          </cell>
          <cell r="C302">
            <v>6011487.4100000001</v>
          </cell>
          <cell r="D302" t="str">
            <v>First American Payment Systems LP</v>
          </cell>
          <cell r="E302" t="str">
            <v>N/A</v>
          </cell>
          <cell r="F302">
            <v>298</v>
          </cell>
          <cell r="G302">
            <v>0</v>
          </cell>
          <cell r="H302">
            <v>0</v>
          </cell>
          <cell r="I302">
            <v>0</v>
          </cell>
          <cell r="J302">
            <v>0</v>
          </cell>
        </row>
        <row r="303">
          <cell r="A303">
            <v>299</v>
          </cell>
          <cell r="B303">
            <v>84069989</v>
          </cell>
          <cell r="C303">
            <v>220000</v>
          </cell>
          <cell r="D303" t="str">
            <v>First American Payment Systems LP</v>
          </cell>
          <cell r="E303" t="str">
            <v>N/A</v>
          </cell>
          <cell r="F303">
            <v>299</v>
          </cell>
          <cell r="G303">
            <v>0</v>
          </cell>
          <cell r="H303">
            <v>0</v>
          </cell>
          <cell r="I303">
            <v>0</v>
          </cell>
          <cell r="J303">
            <v>0</v>
          </cell>
        </row>
        <row r="304">
          <cell r="A304">
            <v>300</v>
          </cell>
          <cell r="B304">
            <v>84069990</v>
          </cell>
          <cell r="C304">
            <v>3573848.11</v>
          </cell>
          <cell r="D304" t="str">
            <v>First American Payment Systems LP</v>
          </cell>
          <cell r="E304" t="str">
            <v>N/A</v>
          </cell>
          <cell r="F304">
            <v>300</v>
          </cell>
          <cell r="G304">
            <v>0</v>
          </cell>
          <cell r="H304">
            <v>0</v>
          </cell>
          <cell r="I304">
            <v>0</v>
          </cell>
          <cell r="J304">
            <v>0</v>
          </cell>
        </row>
        <row r="305">
          <cell r="A305">
            <v>301</v>
          </cell>
          <cell r="B305">
            <v>84069448</v>
          </cell>
          <cell r="C305">
            <v>8250000.0099999998</v>
          </cell>
          <cell r="D305" t="str">
            <v>FleetCor Technologies Inc.</v>
          </cell>
          <cell r="E305" t="str">
            <v>N/A</v>
          </cell>
          <cell r="F305">
            <v>301</v>
          </cell>
          <cell r="G305">
            <v>0</v>
          </cell>
          <cell r="H305">
            <v>0</v>
          </cell>
          <cell r="I305">
            <v>0</v>
          </cell>
          <cell r="J305">
            <v>0</v>
          </cell>
        </row>
        <row r="306">
          <cell r="A306">
            <v>302</v>
          </cell>
          <cell r="B306">
            <v>84070226</v>
          </cell>
          <cell r="C306">
            <v>2739475.66</v>
          </cell>
          <cell r="D306" t="str">
            <v>Flexera Software LLC</v>
          </cell>
          <cell r="E306" t="str">
            <v>N/A</v>
          </cell>
          <cell r="F306">
            <v>302</v>
          </cell>
          <cell r="G306">
            <v>0</v>
          </cell>
          <cell r="H306">
            <v>0</v>
          </cell>
          <cell r="I306">
            <v>0</v>
          </cell>
          <cell r="J306">
            <v>0</v>
          </cell>
        </row>
        <row r="307">
          <cell r="A307">
            <v>303</v>
          </cell>
          <cell r="B307">
            <v>84070289</v>
          </cell>
          <cell r="C307">
            <v>12594696.970000001</v>
          </cell>
          <cell r="D307" t="str">
            <v>Flight Buyer LLC</v>
          </cell>
          <cell r="E307" t="str">
            <v>N/A</v>
          </cell>
          <cell r="F307">
            <v>303</v>
          </cell>
          <cell r="G307">
            <v>0</v>
          </cell>
          <cell r="H307">
            <v>0</v>
          </cell>
          <cell r="I307">
            <v>0</v>
          </cell>
          <cell r="J307">
            <v>0</v>
          </cell>
        </row>
        <row r="308">
          <cell r="A308">
            <v>304</v>
          </cell>
          <cell r="B308">
            <v>84070290</v>
          </cell>
          <cell r="C308">
            <v>6837121.21</v>
          </cell>
          <cell r="D308" t="str">
            <v>Flight Buyer LLC</v>
          </cell>
          <cell r="E308" t="str">
            <v>N/A</v>
          </cell>
          <cell r="F308">
            <v>304</v>
          </cell>
          <cell r="G308">
            <v>0</v>
          </cell>
          <cell r="H308">
            <v>0</v>
          </cell>
          <cell r="I308">
            <v>0</v>
          </cell>
          <cell r="J308">
            <v>0</v>
          </cell>
        </row>
        <row r="309">
          <cell r="A309">
            <v>305</v>
          </cell>
          <cell r="B309">
            <v>84069450</v>
          </cell>
          <cell r="C309">
            <v>17268302.149999999</v>
          </cell>
          <cell r="D309" t="str">
            <v>FMH Aerospace Corp</v>
          </cell>
          <cell r="E309" t="str">
            <v>N/A</v>
          </cell>
          <cell r="F309">
            <v>305</v>
          </cell>
          <cell r="G309">
            <v>0</v>
          </cell>
          <cell r="H309">
            <v>0</v>
          </cell>
          <cell r="I309">
            <v>0</v>
          </cell>
          <cell r="J309">
            <v>0</v>
          </cell>
        </row>
        <row r="310">
          <cell r="A310">
            <v>306</v>
          </cell>
          <cell r="B310">
            <v>84069449</v>
          </cell>
          <cell r="C310">
            <v>38660.379999999997</v>
          </cell>
          <cell r="D310" t="str">
            <v>FMH Aerospace Corp</v>
          </cell>
          <cell r="E310" t="str">
            <v>N/A</v>
          </cell>
          <cell r="F310">
            <v>306</v>
          </cell>
          <cell r="G310">
            <v>0</v>
          </cell>
          <cell r="H310">
            <v>0</v>
          </cell>
          <cell r="I310">
            <v>0</v>
          </cell>
          <cell r="J310">
            <v>0</v>
          </cell>
        </row>
        <row r="311">
          <cell r="A311">
            <v>307</v>
          </cell>
          <cell r="B311">
            <v>84069563</v>
          </cell>
          <cell r="C311">
            <v>3342032.45</v>
          </cell>
          <cell r="D311" t="str">
            <v>Focus Brands Inc</v>
          </cell>
          <cell r="E311" t="str">
            <v>N/A</v>
          </cell>
          <cell r="F311">
            <v>307</v>
          </cell>
          <cell r="G311">
            <v>0</v>
          </cell>
          <cell r="H311">
            <v>0</v>
          </cell>
          <cell r="I311">
            <v>0</v>
          </cell>
          <cell r="J311">
            <v>0</v>
          </cell>
        </row>
        <row r="312">
          <cell r="A312">
            <v>308</v>
          </cell>
          <cell r="B312">
            <v>84069564</v>
          </cell>
          <cell r="C312">
            <v>3326702.02</v>
          </cell>
          <cell r="D312" t="str">
            <v>Focus Brands Inc</v>
          </cell>
          <cell r="E312" t="str">
            <v>N/A</v>
          </cell>
          <cell r="F312">
            <v>308</v>
          </cell>
          <cell r="G312">
            <v>0</v>
          </cell>
          <cell r="H312">
            <v>0</v>
          </cell>
          <cell r="I312">
            <v>0</v>
          </cell>
          <cell r="J312">
            <v>0</v>
          </cell>
        </row>
        <row r="313">
          <cell r="A313">
            <v>309</v>
          </cell>
          <cell r="B313">
            <v>84069565</v>
          </cell>
          <cell r="C313">
            <v>3449345.41</v>
          </cell>
          <cell r="D313" t="str">
            <v>Focus Brands Inc</v>
          </cell>
          <cell r="E313" t="str">
            <v>N/A</v>
          </cell>
          <cell r="F313">
            <v>309</v>
          </cell>
          <cell r="G313">
            <v>0</v>
          </cell>
          <cell r="H313">
            <v>0</v>
          </cell>
          <cell r="I313">
            <v>0</v>
          </cell>
          <cell r="J313">
            <v>0</v>
          </cell>
        </row>
        <row r="314">
          <cell r="A314">
            <v>310</v>
          </cell>
          <cell r="B314">
            <v>84069566</v>
          </cell>
          <cell r="C314">
            <v>3541327.94</v>
          </cell>
          <cell r="D314" t="str">
            <v>Focus Brands Inc</v>
          </cell>
          <cell r="E314" t="str">
            <v>N/A</v>
          </cell>
          <cell r="F314">
            <v>310</v>
          </cell>
          <cell r="G314">
            <v>0</v>
          </cell>
          <cell r="H314">
            <v>0</v>
          </cell>
          <cell r="I314">
            <v>0</v>
          </cell>
          <cell r="J314">
            <v>0</v>
          </cell>
        </row>
        <row r="315">
          <cell r="A315">
            <v>311</v>
          </cell>
          <cell r="B315">
            <v>84069885</v>
          </cell>
          <cell r="C315">
            <v>27391304.350000001</v>
          </cell>
          <cell r="D315" t="str">
            <v>FocusVision Worldwide Inc.</v>
          </cell>
          <cell r="E315" t="str">
            <v>N/A</v>
          </cell>
          <cell r="F315">
            <v>311</v>
          </cell>
          <cell r="G315">
            <v>0</v>
          </cell>
          <cell r="H315">
            <v>0</v>
          </cell>
          <cell r="I315">
            <v>0</v>
          </cell>
          <cell r="J315">
            <v>0</v>
          </cell>
        </row>
        <row r="316">
          <cell r="A316">
            <v>312</v>
          </cell>
          <cell r="B316">
            <v>84069907</v>
          </cell>
          <cell r="C316">
            <v>623110.40000000002</v>
          </cell>
          <cell r="D316" t="str">
            <v>Galls LLC</v>
          </cell>
          <cell r="E316" t="str">
            <v>N/A</v>
          </cell>
          <cell r="F316">
            <v>312</v>
          </cell>
          <cell r="G316">
            <v>0</v>
          </cell>
          <cell r="H316">
            <v>0</v>
          </cell>
          <cell r="I316">
            <v>0</v>
          </cell>
          <cell r="J316">
            <v>0</v>
          </cell>
        </row>
        <row r="317">
          <cell r="A317">
            <v>313</v>
          </cell>
          <cell r="B317">
            <v>84069908</v>
          </cell>
          <cell r="C317">
            <v>73191.429999999993</v>
          </cell>
          <cell r="D317" t="str">
            <v>Galls LLC</v>
          </cell>
          <cell r="E317" t="str">
            <v>N/A</v>
          </cell>
          <cell r="F317">
            <v>313</v>
          </cell>
          <cell r="G317">
            <v>0</v>
          </cell>
          <cell r="H317">
            <v>0</v>
          </cell>
          <cell r="I317">
            <v>0</v>
          </cell>
          <cell r="J317">
            <v>0</v>
          </cell>
        </row>
        <row r="318">
          <cell r="A318">
            <v>314</v>
          </cell>
          <cell r="B318">
            <v>84069909</v>
          </cell>
          <cell r="C318">
            <v>69234.490000000005</v>
          </cell>
          <cell r="D318" t="str">
            <v>Galls LLC</v>
          </cell>
          <cell r="E318" t="str">
            <v>N/A</v>
          </cell>
          <cell r="F318">
            <v>314</v>
          </cell>
          <cell r="G318">
            <v>0</v>
          </cell>
          <cell r="H318">
            <v>0</v>
          </cell>
          <cell r="I318">
            <v>0</v>
          </cell>
          <cell r="J318">
            <v>0</v>
          </cell>
        </row>
        <row r="319">
          <cell r="A319">
            <v>315</v>
          </cell>
          <cell r="B319">
            <v>84069910</v>
          </cell>
          <cell r="C319">
            <v>13234.97</v>
          </cell>
          <cell r="D319" t="str">
            <v>Galls LLC</v>
          </cell>
          <cell r="E319" t="str">
            <v>N/A</v>
          </cell>
          <cell r="F319">
            <v>315</v>
          </cell>
          <cell r="G319">
            <v>0</v>
          </cell>
          <cell r="H319">
            <v>0</v>
          </cell>
          <cell r="I319">
            <v>0</v>
          </cell>
          <cell r="J319">
            <v>0</v>
          </cell>
        </row>
        <row r="320">
          <cell r="A320">
            <v>316</v>
          </cell>
          <cell r="B320">
            <v>84069911</v>
          </cell>
          <cell r="C320">
            <v>58208.160000000003</v>
          </cell>
          <cell r="D320" t="str">
            <v>Galls LLC</v>
          </cell>
          <cell r="E320" t="str">
            <v>N/A</v>
          </cell>
          <cell r="F320">
            <v>316</v>
          </cell>
          <cell r="G320">
            <v>0</v>
          </cell>
          <cell r="H320">
            <v>0</v>
          </cell>
          <cell r="I320">
            <v>0</v>
          </cell>
          <cell r="J320">
            <v>0</v>
          </cell>
        </row>
        <row r="321">
          <cell r="A321">
            <v>317</v>
          </cell>
          <cell r="B321">
            <v>84069912</v>
          </cell>
          <cell r="C321">
            <v>6891277.0199999996</v>
          </cell>
          <cell r="D321" t="str">
            <v>Galls LLC</v>
          </cell>
          <cell r="E321" t="str">
            <v>N/A</v>
          </cell>
          <cell r="F321">
            <v>317</v>
          </cell>
          <cell r="G321">
            <v>0</v>
          </cell>
          <cell r="H321">
            <v>0</v>
          </cell>
          <cell r="I321">
            <v>0</v>
          </cell>
          <cell r="J321">
            <v>0</v>
          </cell>
        </row>
        <row r="322">
          <cell r="A322">
            <v>318</v>
          </cell>
          <cell r="B322">
            <v>84069913</v>
          </cell>
          <cell r="C322">
            <v>809459.15</v>
          </cell>
          <cell r="D322" t="str">
            <v>Galls LLC</v>
          </cell>
          <cell r="E322" t="str">
            <v>N/A</v>
          </cell>
          <cell r="F322">
            <v>318</v>
          </cell>
          <cell r="G322">
            <v>0</v>
          </cell>
          <cell r="H322">
            <v>0</v>
          </cell>
          <cell r="I322">
            <v>0</v>
          </cell>
          <cell r="J322">
            <v>0</v>
          </cell>
        </row>
        <row r="323">
          <cell r="A323">
            <v>319</v>
          </cell>
          <cell r="B323">
            <v>84069914</v>
          </cell>
          <cell r="C323">
            <v>765697.45</v>
          </cell>
          <cell r="D323" t="str">
            <v>Galls LLC</v>
          </cell>
          <cell r="E323" t="str">
            <v>N/A</v>
          </cell>
          <cell r="F323">
            <v>319</v>
          </cell>
          <cell r="G323">
            <v>0</v>
          </cell>
          <cell r="H323">
            <v>0</v>
          </cell>
          <cell r="I323">
            <v>0</v>
          </cell>
          <cell r="J323">
            <v>0</v>
          </cell>
        </row>
        <row r="324">
          <cell r="A324">
            <v>320</v>
          </cell>
          <cell r="B324">
            <v>84069915</v>
          </cell>
          <cell r="C324">
            <v>146371.9</v>
          </cell>
          <cell r="D324" t="str">
            <v>Galls LLC</v>
          </cell>
          <cell r="E324" t="str">
            <v>N/A</v>
          </cell>
          <cell r="F324">
            <v>320</v>
          </cell>
          <cell r="G324">
            <v>0</v>
          </cell>
          <cell r="H324">
            <v>0</v>
          </cell>
          <cell r="I324">
            <v>0</v>
          </cell>
          <cell r="J324">
            <v>0</v>
          </cell>
        </row>
        <row r="325">
          <cell r="A325">
            <v>321</v>
          </cell>
          <cell r="B325">
            <v>84069916</v>
          </cell>
          <cell r="C325">
            <v>643752.03</v>
          </cell>
          <cell r="D325" t="str">
            <v>Galls LLC</v>
          </cell>
          <cell r="E325" t="str">
            <v>N/A</v>
          </cell>
          <cell r="F325">
            <v>321</v>
          </cell>
          <cell r="G325">
            <v>0</v>
          </cell>
          <cell r="H325">
            <v>0</v>
          </cell>
          <cell r="I325">
            <v>0</v>
          </cell>
          <cell r="J325">
            <v>0</v>
          </cell>
        </row>
        <row r="326">
          <cell r="A326">
            <v>322</v>
          </cell>
          <cell r="B326">
            <v>84069917</v>
          </cell>
          <cell r="C326">
            <v>765697.44</v>
          </cell>
          <cell r="D326" t="str">
            <v>Galls LLC</v>
          </cell>
          <cell r="E326" t="str">
            <v>N/A</v>
          </cell>
          <cell r="F326">
            <v>322</v>
          </cell>
          <cell r="G326">
            <v>0</v>
          </cell>
          <cell r="H326">
            <v>0</v>
          </cell>
          <cell r="I326">
            <v>0</v>
          </cell>
          <cell r="J326">
            <v>0</v>
          </cell>
        </row>
        <row r="327">
          <cell r="A327">
            <v>323</v>
          </cell>
          <cell r="B327">
            <v>84069918</v>
          </cell>
          <cell r="C327">
            <v>89939.91</v>
          </cell>
          <cell r="D327" t="str">
            <v>Galls LLC</v>
          </cell>
          <cell r="E327" t="str">
            <v>N/A</v>
          </cell>
          <cell r="F327">
            <v>323</v>
          </cell>
          <cell r="G327">
            <v>0</v>
          </cell>
          <cell r="H327">
            <v>0</v>
          </cell>
          <cell r="I327">
            <v>0</v>
          </cell>
          <cell r="J327">
            <v>0</v>
          </cell>
        </row>
        <row r="328">
          <cell r="A328">
            <v>324</v>
          </cell>
          <cell r="B328">
            <v>84069919</v>
          </cell>
          <cell r="C328">
            <v>85077.49</v>
          </cell>
          <cell r="D328" t="str">
            <v>Galls LLC</v>
          </cell>
          <cell r="E328" t="str">
            <v>N/A</v>
          </cell>
          <cell r="F328">
            <v>324</v>
          </cell>
          <cell r="G328">
            <v>0</v>
          </cell>
          <cell r="H328">
            <v>0</v>
          </cell>
          <cell r="I328">
            <v>0</v>
          </cell>
          <cell r="J328">
            <v>0</v>
          </cell>
        </row>
        <row r="329">
          <cell r="A329">
            <v>325</v>
          </cell>
          <cell r="B329">
            <v>84069920</v>
          </cell>
          <cell r="C329">
            <v>16263.54</v>
          </cell>
          <cell r="D329" t="str">
            <v>Galls LLC</v>
          </cell>
          <cell r="E329" t="str">
            <v>N/A</v>
          </cell>
          <cell r="F329">
            <v>325</v>
          </cell>
          <cell r="G329">
            <v>0</v>
          </cell>
          <cell r="H329">
            <v>0</v>
          </cell>
          <cell r="I329">
            <v>0</v>
          </cell>
          <cell r="J329">
            <v>0</v>
          </cell>
        </row>
        <row r="330">
          <cell r="A330">
            <v>326</v>
          </cell>
          <cell r="B330">
            <v>84069921</v>
          </cell>
          <cell r="C330">
            <v>71528</v>
          </cell>
          <cell r="D330" t="str">
            <v>Galls LLC</v>
          </cell>
          <cell r="E330" t="str">
            <v>N/A</v>
          </cell>
          <cell r="F330">
            <v>326</v>
          </cell>
          <cell r="G330">
            <v>0</v>
          </cell>
          <cell r="H330">
            <v>0</v>
          </cell>
          <cell r="I330">
            <v>0</v>
          </cell>
          <cell r="J330">
            <v>0</v>
          </cell>
        </row>
        <row r="331">
          <cell r="A331">
            <v>327</v>
          </cell>
          <cell r="B331">
            <v>84069492</v>
          </cell>
          <cell r="C331">
            <v>7638.89</v>
          </cell>
          <cell r="D331" t="str">
            <v>Garda World Security Corp</v>
          </cell>
          <cell r="E331" t="str">
            <v>N/A</v>
          </cell>
          <cell r="F331">
            <v>327</v>
          </cell>
          <cell r="G331">
            <v>0</v>
          </cell>
          <cell r="H331">
            <v>0</v>
          </cell>
          <cell r="I331">
            <v>0</v>
          </cell>
          <cell r="J331">
            <v>0</v>
          </cell>
        </row>
        <row r="332">
          <cell r="A332">
            <v>328</v>
          </cell>
          <cell r="B332">
            <v>84069493</v>
          </cell>
          <cell r="C332">
            <v>2979166.66</v>
          </cell>
          <cell r="D332" t="str">
            <v>Garda World Security Corp</v>
          </cell>
          <cell r="E332" t="str">
            <v>N/A</v>
          </cell>
          <cell r="F332">
            <v>328</v>
          </cell>
          <cell r="G332">
            <v>0</v>
          </cell>
          <cell r="H332">
            <v>0</v>
          </cell>
          <cell r="I332">
            <v>0</v>
          </cell>
          <cell r="J332">
            <v>0</v>
          </cell>
        </row>
        <row r="333">
          <cell r="A333">
            <v>329</v>
          </cell>
          <cell r="B333">
            <v>84070303</v>
          </cell>
          <cell r="C333">
            <v>29861.11</v>
          </cell>
          <cell r="D333" t="str">
            <v>Garda World Security Corp</v>
          </cell>
          <cell r="E333" t="str">
            <v>N/A</v>
          </cell>
          <cell r="F333">
            <v>329</v>
          </cell>
          <cell r="G333">
            <v>0</v>
          </cell>
          <cell r="H333">
            <v>0</v>
          </cell>
          <cell r="I333">
            <v>0</v>
          </cell>
          <cell r="J333">
            <v>0</v>
          </cell>
        </row>
        <row r="334">
          <cell r="A334">
            <v>330</v>
          </cell>
          <cell r="B334">
            <v>84070304</v>
          </cell>
          <cell r="C334">
            <v>11645833.34</v>
          </cell>
          <cell r="D334" t="str">
            <v>Garda World Security Corp</v>
          </cell>
          <cell r="E334" t="str">
            <v>N/A</v>
          </cell>
          <cell r="F334">
            <v>330</v>
          </cell>
          <cell r="G334">
            <v>0</v>
          </cell>
          <cell r="H334">
            <v>0</v>
          </cell>
          <cell r="I334">
            <v>0</v>
          </cell>
          <cell r="J334">
            <v>0</v>
          </cell>
        </row>
        <row r="335">
          <cell r="A335">
            <v>331</v>
          </cell>
          <cell r="B335">
            <v>84070090</v>
          </cell>
          <cell r="C335">
            <v>3546549.6</v>
          </cell>
          <cell r="D335" t="str">
            <v>Garda World Security Corp</v>
          </cell>
          <cell r="E335" t="str">
            <v>N/A</v>
          </cell>
          <cell r="F335">
            <v>331</v>
          </cell>
          <cell r="G335">
            <v>0</v>
          </cell>
          <cell r="H335">
            <v>0</v>
          </cell>
          <cell r="I335">
            <v>0</v>
          </cell>
          <cell r="J335">
            <v>0</v>
          </cell>
        </row>
        <row r="336">
          <cell r="A336">
            <v>332</v>
          </cell>
          <cell r="B336">
            <v>84069736</v>
          </cell>
          <cell r="C336">
            <v>15900000</v>
          </cell>
          <cell r="D336" t="str">
            <v>Generac Power Systems Inc.</v>
          </cell>
          <cell r="E336" t="str">
            <v>N/A</v>
          </cell>
          <cell r="F336">
            <v>332</v>
          </cell>
          <cell r="G336">
            <v>0</v>
          </cell>
          <cell r="H336">
            <v>0</v>
          </cell>
          <cell r="I336">
            <v>0</v>
          </cell>
          <cell r="J336">
            <v>0</v>
          </cell>
        </row>
        <row r="337">
          <cell r="A337">
            <v>333</v>
          </cell>
          <cell r="B337">
            <v>84069738</v>
          </cell>
          <cell r="C337">
            <v>11202937.970000001</v>
          </cell>
          <cell r="D337" t="str">
            <v>Gerber Scientific Inc</v>
          </cell>
          <cell r="E337" t="str">
            <v>N/A</v>
          </cell>
          <cell r="F337">
            <v>333</v>
          </cell>
          <cell r="G337">
            <v>0</v>
          </cell>
          <cell r="H337">
            <v>0</v>
          </cell>
          <cell r="I337">
            <v>0</v>
          </cell>
          <cell r="J337">
            <v>0</v>
          </cell>
        </row>
        <row r="338">
          <cell r="A338">
            <v>334</v>
          </cell>
          <cell r="B338">
            <v>84069739</v>
          </cell>
          <cell r="C338">
            <v>26489915.539999999</v>
          </cell>
          <cell r="D338" t="str">
            <v>Gerber Scientific Inc</v>
          </cell>
          <cell r="E338" t="str">
            <v>N/A</v>
          </cell>
          <cell r="F338">
            <v>334</v>
          </cell>
          <cell r="G338">
            <v>0</v>
          </cell>
          <cell r="H338">
            <v>0</v>
          </cell>
          <cell r="I338">
            <v>0</v>
          </cell>
          <cell r="J338">
            <v>0</v>
          </cell>
        </row>
        <row r="339">
          <cell r="A339">
            <v>335</v>
          </cell>
          <cell r="B339">
            <v>84069795</v>
          </cell>
          <cell r="C339">
            <v>17446972.5</v>
          </cell>
          <cell r="D339" t="str">
            <v>Get Enterprises LLC</v>
          </cell>
          <cell r="E339" t="str">
            <v>N/A</v>
          </cell>
          <cell r="F339">
            <v>335</v>
          </cell>
          <cell r="G339">
            <v>0</v>
          </cell>
          <cell r="H339">
            <v>0</v>
          </cell>
          <cell r="I339">
            <v>0</v>
          </cell>
          <cell r="J339">
            <v>0</v>
          </cell>
        </row>
        <row r="340">
          <cell r="A340">
            <v>336</v>
          </cell>
          <cell r="B340">
            <v>84069888</v>
          </cell>
          <cell r="C340">
            <v>1202828.3500000001</v>
          </cell>
          <cell r="D340" t="str">
            <v>Get Enterprises LLC</v>
          </cell>
          <cell r="E340" t="str">
            <v>N/A</v>
          </cell>
          <cell r="F340">
            <v>336</v>
          </cell>
          <cell r="G340">
            <v>0</v>
          </cell>
          <cell r="H340">
            <v>0</v>
          </cell>
          <cell r="I340">
            <v>0</v>
          </cell>
          <cell r="J340">
            <v>0</v>
          </cell>
        </row>
        <row r="341">
          <cell r="A341">
            <v>337</v>
          </cell>
          <cell r="B341">
            <v>84070091</v>
          </cell>
          <cell r="C341">
            <v>1976327.76</v>
          </cell>
          <cell r="D341" t="str">
            <v>Give And Go Prepared Foods Corp.</v>
          </cell>
          <cell r="E341" t="str">
            <v>N/A</v>
          </cell>
          <cell r="F341">
            <v>337</v>
          </cell>
          <cell r="G341">
            <v>0</v>
          </cell>
          <cell r="H341">
            <v>0</v>
          </cell>
          <cell r="I341">
            <v>0</v>
          </cell>
          <cell r="J341">
            <v>0</v>
          </cell>
        </row>
        <row r="342">
          <cell r="A342">
            <v>338</v>
          </cell>
          <cell r="B342">
            <v>84070092</v>
          </cell>
          <cell r="C342">
            <v>3942369.01</v>
          </cell>
          <cell r="D342" t="str">
            <v>Give And Go Prepared Foods Corp.</v>
          </cell>
          <cell r="E342" t="str">
            <v>N/A</v>
          </cell>
          <cell r="F342">
            <v>338</v>
          </cell>
          <cell r="G342">
            <v>0</v>
          </cell>
          <cell r="H342">
            <v>0</v>
          </cell>
          <cell r="I342">
            <v>0</v>
          </cell>
          <cell r="J342">
            <v>0</v>
          </cell>
        </row>
        <row r="343">
          <cell r="A343">
            <v>339</v>
          </cell>
          <cell r="B343">
            <v>84069473</v>
          </cell>
          <cell r="C343">
            <v>25961308.039999999</v>
          </cell>
          <cell r="D343" t="str">
            <v>Give And Go Prepared Foods Corp.</v>
          </cell>
          <cell r="E343" t="str">
            <v>N/A</v>
          </cell>
          <cell r="F343">
            <v>339</v>
          </cell>
          <cell r="G343">
            <v>0</v>
          </cell>
          <cell r="H343">
            <v>0</v>
          </cell>
          <cell r="I343">
            <v>0</v>
          </cell>
          <cell r="J343">
            <v>0</v>
          </cell>
        </row>
        <row r="344">
          <cell r="A344">
            <v>340</v>
          </cell>
          <cell r="B344">
            <v>84070093</v>
          </cell>
          <cell r="C344">
            <v>4564058.95</v>
          </cell>
          <cell r="D344" t="str">
            <v>Give And Go Prepared Foods Corp.</v>
          </cell>
          <cell r="E344" t="str">
            <v>N/A</v>
          </cell>
          <cell r="F344">
            <v>340</v>
          </cell>
          <cell r="G344">
            <v>0</v>
          </cell>
          <cell r="H344">
            <v>0</v>
          </cell>
          <cell r="I344">
            <v>0</v>
          </cell>
          <cell r="J344">
            <v>0</v>
          </cell>
        </row>
        <row r="345">
          <cell r="A345">
            <v>341</v>
          </cell>
          <cell r="B345">
            <v>84069475</v>
          </cell>
          <cell r="C345">
            <v>4070700.76</v>
          </cell>
          <cell r="D345" t="str">
            <v>Gold Star Foods Inc</v>
          </cell>
          <cell r="E345" t="str">
            <v>N/A</v>
          </cell>
          <cell r="F345">
            <v>341</v>
          </cell>
          <cell r="G345">
            <v>0</v>
          </cell>
          <cell r="H345">
            <v>0</v>
          </cell>
          <cell r="I345">
            <v>0</v>
          </cell>
          <cell r="J345">
            <v>0</v>
          </cell>
        </row>
        <row r="346">
          <cell r="A346">
            <v>342</v>
          </cell>
          <cell r="B346">
            <v>84069474</v>
          </cell>
          <cell r="C346">
            <v>17147395.809999999</v>
          </cell>
          <cell r="D346" t="str">
            <v>Gold Star Foods Inc</v>
          </cell>
          <cell r="E346" t="str">
            <v>N/A</v>
          </cell>
          <cell r="F346">
            <v>342</v>
          </cell>
          <cell r="G346">
            <v>0</v>
          </cell>
          <cell r="H346">
            <v>0</v>
          </cell>
          <cell r="I346">
            <v>0</v>
          </cell>
          <cell r="J346">
            <v>0</v>
          </cell>
        </row>
        <row r="347">
          <cell r="A347">
            <v>343</v>
          </cell>
          <cell r="B347">
            <v>84069830</v>
          </cell>
          <cell r="C347">
            <v>5101704.57</v>
          </cell>
          <cell r="D347" t="str">
            <v>Gold Star Foods Inc</v>
          </cell>
          <cell r="E347" t="str">
            <v>N/A</v>
          </cell>
          <cell r="F347">
            <v>343</v>
          </cell>
          <cell r="G347">
            <v>0</v>
          </cell>
          <cell r="H347">
            <v>0</v>
          </cell>
          <cell r="I347">
            <v>0</v>
          </cell>
          <cell r="J347">
            <v>0</v>
          </cell>
        </row>
        <row r="348">
          <cell r="A348">
            <v>344</v>
          </cell>
          <cell r="B348">
            <v>84069744</v>
          </cell>
          <cell r="C348">
            <v>5925000</v>
          </cell>
          <cell r="D348" t="str">
            <v>Good Smoke LLC</v>
          </cell>
          <cell r="E348" t="str">
            <v>N/A</v>
          </cell>
          <cell r="F348">
            <v>344</v>
          </cell>
          <cell r="G348">
            <v>0</v>
          </cell>
          <cell r="H348">
            <v>0</v>
          </cell>
          <cell r="I348">
            <v>0</v>
          </cell>
          <cell r="J348">
            <v>0</v>
          </cell>
        </row>
        <row r="349">
          <cell r="A349">
            <v>345</v>
          </cell>
          <cell r="B349">
            <v>84069747</v>
          </cell>
          <cell r="C349">
            <v>18240867.620000001</v>
          </cell>
          <cell r="D349" t="str">
            <v>Good Smoke LLC</v>
          </cell>
          <cell r="E349" t="str">
            <v>N/A</v>
          </cell>
          <cell r="F349">
            <v>345</v>
          </cell>
          <cell r="G349">
            <v>0</v>
          </cell>
          <cell r="H349">
            <v>0</v>
          </cell>
          <cell r="I349">
            <v>0</v>
          </cell>
          <cell r="J349">
            <v>0</v>
          </cell>
        </row>
        <row r="350">
          <cell r="A350">
            <v>346</v>
          </cell>
          <cell r="B350">
            <v>84069793</v>
          </cell>
          <cell r="C350">
            <v>8780613.2400000002</v>
          </cell>
          <cell r="D350" t="str">
            <v>Gordian Group</v>
          </cell>
          <cell r="E350" t="str">
            <v>N/A</v>
          </cell>
          <cell r="F350">
            <v>346</v>
          </cell>
          <cell r="G350">
            <v>0</v>
          </cell>
          <cell r="H350">
            <v>0</v>
          </cell>
          <cell r="I350">
            <v>0</v>
          </cell>
          <cell r="J350">
            <v>0</v>
          </cell>
        </row>
        <row r="351">
          <cell r="A351">
            <v>347</v>
          </cell>
          <cell r="B351">
            <v>84069794</v>
          </cell>
          <cell r="C351">
            <v>8780613.2400000002</v>
          </cell>
          <cell r="D351" t="str">
            <v>Gordian Group</v>
          </cell>
          <cell r="E351" t="str">
            <v>N/A</v>
          </cell>
          <cell r="F351">
            <v>347</v>
          </cell>
          <cell r="G351">
            <v>0</v>
          </cell>
          <cell r="H351">
            <v>0</v>
          </cell>
          <cell r="I351">
            <v>0</v>
          </cell>
          <cell r="J351">
            <v>0</v>
          </cell>
        </row>
        <row r="352">
          <cell r="A352">
            <v>348</v>
          </cell>
          <cell r="B352">
            <v>84069792</v>
          </cell>
          <cell r="C352">
            <v>8780613.2400000002</v>
          </cell>
          <cell r="D352" t="str">
            <v>Gordian Group</v>
          </cell>
          <cell r="E352" t="str">
            <v>N/A</v>
          </cell>
          <cell r="F352">
            <v>348</v>
          </cell>
          <cell r="G352">
            <v>0</v>
          </cell>
          <cell r="H352">
            <v>0</v>
          </cell>
          <cell r="I352">
            <v>0</v>
          </cell>
          <cell r="J352">
            <v>0</v>
          </cell>
        </row>
        <row r="353">
          <cell r="A353">
            <v>349</v>
          </cell>
          <cell r="B353">
            <v>84069865</v>
          </cell>
          <cell r="C353">
            <v>442649</v>
          </cell>
          <cell r="D353" t="str">
            <v>Grakon Holdings LLC</v>
          </cell>
          <cell r="E353" t="str">
            <v>N/A</v>
          </cell>
          <cell r="F353">
            <v>349</v>
          </cell>
          <cell r="G353">
            <v>0</v>
          </cell>
          <cell r="H353">
            <v>0</v>
          </cell>
          <cell r="I353">
            <v>0</v>
          </cell>
          <cell r="J353">
            <v>0</v>
          </cell>
        </row>
        <row r="354">
          <cell r="A354">
            <v>350</v>
          </cell>
          <cell r="B354">
            <v>84069866</v>
          </cell>
          <cell r="C354">
            <v>4332683.6100000003</v>
          </cell>
          <cell r="D354" t="str">
            <v>Grakon Holdings LLC</v>
          </cell>
          <cell r="E354" t="str">
            <v>N/A</v>
          </cell>
          <cell r="F354">
            <v>350</v>
          </cell>
          <cell r="G354">
            <v>0</v>
          </cell>
          <cell r="H354">
            <v>0</v>
          </cell>
          <cell r="I354">
            <v>0</v>
          </cell>
          <cell r="J354">
            <v>0</v>
          </cell>
        </row>
        <row r="355">
          <cell r="A355">
            <v>351</v>
          </cell>
          <cell r="B355">
            <v>84069875</v>
          </cell>
          <cell r="C355">
            <v>752477.26</v>
          </cell>
          <cell r="D355" t="str">
            <v>Grakon Holdings LLC</v>
          </cell>
          <cell r="E355" t="str">
            <v>N/A</v>
          </cell>
          <cell r="F355">
            <v>351</v>
          </cell>
          <cell r="G355">
            <v>0</v>
          </cell>
          <cell r="H355">
            <v>0</v>
          </cell>
          <cell r="I355">
            <v>0</v>
          </cell>
          <cell r="J355">
            <v>0</v>
          </cell>
        </row>
        <row r="356">
          <cell r="A356">
            <v>352</v>
          </cell>
          <cell r="B356">
            <v>84069876</v>
          </cell>
          <cell r="C356">
            <v>7365307.2400000002</v>
          </cell>
          <cell r="D356" t="str">
            <v>Grakon Holdings LLC</v>
          </cell>
          <cell r="E356" t="str">
            <v>N/A</v>
          </cell>
          <cell r="F356">
            <v>352</v>
          </cell>
          <cell r="G356">
            <v>0</v>
          </cell>
          <cell r="H356">
            <v>0</v>
          </cell>
          <cell r="I356">
            <v>0</v>
          </cell>
          <cell r="J356">
            <v>0</v>
          </cell>
        </row>
        <row r="357">
          <cell r="A357">
            <v>353</v>
          </cell>
          <cell r="B357">
            <v>84069878</v>
          </cell>
          <cell r="C357">
            <v>5979951.75</v>
          </cell>
          <cell r="D357" t="str">
            <v>Grakon Holdings LLC</v>
          </cell>
          <cell r="E357" t="str">
            <v>N/A</v>
          </cell>
          <cell r="F357">
            <v>353</v>
          </cell>
          <cell r="G357">
            <v>0</v>
          </cell>
          <cell r="H357">
            <v>0</v>
          </cell>
          <cell r="I357">
            <v>0</v>
          </cell>
          <cell r="J357">
            <v>0</v>
          </cell>
        </row>
        <row r="358">
          <cell r="A358">
            <v>354</v>
          </cell>
          <cell r="B358">
            <v>84069867</v>
          </cell>
          <cell r="C358">
            <v>3517740.42</v>
          </cell>
          <cell r="D358" t="str">
            <v>Grakon Holdings LLC</v>
          </cell>
          <cell r="E358" t="str">
            <v>N/A</v>
          </cell>
          <cell r="F358">
            <v>354</v>
          </cell>
          <cell r="G358">
            <v>0</v>
          </cell>
          <cell r="H358">
            <v>0</v>
          </cell>
          <cell r="I358">
            <v>0</v>
          </cell>
          <cell r="J358">
            <v>0</v>
          </cell>
        </row>
        <row r="359">
          <cell r="A359">
            <v>355</v>
          </cell>
          <cell r="B359">
            <v>84069877</v>
          </cell>
          <cell r="C359">
            <v>5979951.75</v>
          </cell>
          <cell r="D359" t="str">
            <v>Grakon Holdings LLC</v>
          </cell>
          <cell r="E359" t="str">
            <v>N/A</v>
          </cell>
          <cell r="F359">
            <v>355</v>
          </cell>
          <cell r="G359">
            <v>0</v>
          </cell>
          <cell r="H359">
            <v>0</v>
          </cell>
          <cell r="I359">
            <v>0</v>
          </cell>
          <cell r="J359">
            <v>0</v>
          </cell>
        </row>
        <row r="360">
          <cell r="A360">
            <v>356</v>
          </cell>
          <cell r="B360">
            <v>84069868</v>
          </cell>
          <cell r="C360">
            <v>3517740.42</v>
          </cell>
          <cell r="D360" t="str">
            <v>Grakon Holdings LLC</v>
          </cell>
          <cell r="E360" t="str">
            <v>N/A</v>
          </cell>
          <cell r="F360">
            <v>356</v>
          </cell>
          <cell r="G360">
            <v>0</v>
          </cell>
          <cell r="H360">
            <v>0</v>
          </cell>
          <cell r="I360">
            <v>0</v>
          </cell>
          <cell r="J360">
            <v>0</v>
          </cell>
        </row>
        <row r="361">
          <cell r="A361">
            <v>357</v>
          </cell>
          <cell r="B361">
            <v>84069748</v>
          </cell>
          <cell r="C361">
            <v>24375576.510000002</v>
          </cell>
          <cell r="D361" t="str">
            <v>Grande Communications Networks LLC</v>
          </cell>
          <cell r="E361" t="str">
            <v>N/A</v>
          </cell>
          <cell r="F361">
            <v>357</v>
          </cell>
          <cell r="G361">
            <v>0</v>
          </cell>
          <cell r="H361">
            <v>0</v>
          </cell>
          <cell r="I361">
            <v>0</v>
          </cell>
          <cell r="J361">
            <v>0</v>
          </cell>
        </row>
        <row r="362">
          <cell r="A362">
            <v>358</v>
          </cell>
          <cell r="B362">
            <v>84070089</v>
          </cell>
          <cell r="C362">
            <v>5555247.8600000003</v>
          </cell>
          <cell r="D362" t="str">
            <v>Granite Global Solutions Corp.</v>
          </cell>
          <cell r="E362" t="str">
            <v>N/A</v>
          </cell>
          <cell r="F362">
            <v>358</v>
          </cell>
          <cell r="G362">
            <v>0</v>
          </cell>
          <cell r="H362">
            <v>0</v>
          </cell>
          <cell r="I362">
            <v>0</v>
          </cell>
          <cell r="J362">
            <v>0</v>
          </cell>
        </row>
        <row r="363">
          <cell r="A363">
            <v>359</v>
          </cell>
          <cell r="B363">
            <v>84069749</v>
          </cell>
          <cell r="C363">
            <v>7567550</v>
          </cell>
          <cell r="D363" t="str">
            <v>Gray Television Inc</v>
          </cell>
          <cell r="E363" t="str">
            <v>N/A</v>
          </cell>
          <cell r="F363">
            <v>359</v>
          </cell>
          <cell r="G363">
            <v>0</v>
          </cell>
          <cell r="H363">
            <v>0</v>
          </cell>
          <cell r="I363">
            <v>0</v>
          </cell>
          <cell r="J363">
            <v>0</v>
          </cell>
        </row>
        <row r="364">
          <cell r="A364">
            <v>360</v>
          </cell>
          <cell r="B364">
            <v>84069993</v>
          </cell>
          <cell r="C364">
            <v>10238450</v>
          </cell>
          <cell r="D364" t="str">
            <v>Gray Television Inc</v>
          </cell>
          <cell r="E364" t="str">
            <v>N/A</v>
          </cell>
          <cell r="F364">
            <v>360</v>
          </cell>
          <cell r="G364">
            <v>0</v>
          </cell>
          <cell r="H364">
            <v>0</v>
          </cell>
          <cell r="I364">
            <v>0</v>
          </cell>
          <cell r="J364">
            <v>0</v>
          </cell>
        </row>
        <row r="365">
          <cell r="A365">
            <v>361</v>
          </cell>
          <cell r="B365">
            <v>84069803</v>
          </cell>
          <cell r="C365">
            <v>10850625</v>
          </cell>
          <cell r="D365" t="str">
            <v>Greater Media Inc</v>
          </cell>
          <cell r="E365" t="str">
            <v>N/A</v>
          </cell>
          <cell r="F365">
            <v>361</v>
          </cell>
          <cell r="G365">
            <v>0</v>
          </cell>
          <cell r="H365">
            <v>0</v>
          </cell>
          <cell r="I365">
            <v>0</v>
          </cell>
          <cell r="J365">
            <v>0</v>
          </cell>
        </row>
        <row r="366">
          <cell r="A366">
            <v>362</v>
          </cell>
          <cell r="B366">
            <v>84070301</v>
          </cell>
          <cell r="C366">
            <v>18000000</v>
          </cell>
          <cell r="D366" t="str">
            <v>GTT COMMUNICATIONS INC</v>
          </cell>
          <cell r="E366" t="str">
            <v>N/A</v>
          </cell>
          <cell r="F366">
            <v>362</v>
          </cell>
          <cell r="G366">
            <v>0</v>
          </cell>
          <cell r="H366">
            <v>0</v>
          </cell>
          <cell r="I366">
            <v>0</v>
          </cell>
          <cell r="J366">
            <v>0</v>
          </cell>
        </row>
        <row r="367">
          <cell r="A367">
            <v>363</v>
          </cell>
          <cell r="B367">
            <v>84069752</v>
          </cell>
          <cell r="C367">
            <v>7800000</v>
          </cell>
          <cell r="D367" t="str">
            <v>Gulfstream Services Inc</v>
          </cell>
          <cell r="E367" t="str">
            <v>N/A</v>
          </cell>
          <cell r="F367">
            <v>363</v>
          </cell>
          <cell r="G367">
            <v>0</v>
          </cell>
          <cell r="H367">
            <v>0</v>
          </cell>
          <cell r="I367">
            <v>0</v>
          </cell>
          <cell r="J367">
            <v>0</v>
          </cell>
        </row>
        <row r="368">
          <cell r="A368">
            <v>364</v>
          </cell>
          <cell r="B368">
            <v>84069753</v>
          </cell>
          <cell r="C368">
            <v>8970000</v>
          </cell>
          <cell r="D368" t="str">
            <v>Gulfstream Services Inc</v>
          </cell>
          <cell r="E368" t="str">
            <v>N/A</v>
          </cell>
          <cell r="F368">
            <v>364</v>
          </cell>
          <cell r="G368">
            <v>0</v>
          </cell>
          <cell r="H368">
            <v>0</v>
          </cell>
          <cell r="I368">
            <v>0</v>
          </cell>
          <cell r="J368">
            <v>0</v>
          </cell>
        </row>
        <row r="369">
          <cell r="A369">
            <v>365</v>
          </cell>
          <cell r="B369">
            <v>84069754</v>
          </cell>
          <cell r="C369">
            <v>269071.03999999998</v>
          </cell>
          <cell r="D369" t="str">
            <v>Hargray Communications</v>
          </cell>
          <cell r="E369" t="str">
            <v>N/A</v>
          </cell>
          <cell r="F369">
            <v>365</v>
          </cell>
          <cell r="G369">
            <v>0</v>
          </cell>
          <cell r="H369">
            <v>0</v>
          </cell>
          <cell r="I369">
            <v>0</v>
          </cell>
          <cell r="J369">
            <v>0</v>
          </cell>
        </row>
        <row r="370">
          <cell r="A370">
            <v>366</v>
          </cell>
          <cell r="B370">
            <v>84069755</v>
          </cell>
          <cell r="C370">
            <v>9381908.3499999996</v>
          </cell>
          <cell r="D370" t="str">
            <v>Hargray Communications</v>
          </cell>
          <cell r="E370" t="str">
            <v>N/A</v>
          </cell>
          <cell r="F370">
            <v>366</v>
          </cell>
          <cell r="G370">
            <v>0</v>
          </cell>
          <cell r="H370">
            <v>0</v>
          </cell>
          <cell r="I370">
            <v>0</v>
          </cell>
          <cell r="J370">
            <v>0</v>
          </cell>
        </row>
        <row r="371">
          <cell r="A371">
            <v>367</v>
          </cell>
          <cell r="B371">
            <v>84069757</v>
          </cell>
          <cell r="C371">
            <v>8872824.5199999996</v>
          </cell>
          <cell r="D371" t="str">
            <v>Harland Clarke Holdings Corp</v>
          </cell>
          <cell r="E371" t="str">
            <v>N/A</v>
          </cell>
          <cell r="F371">
            <v>367</v>
          </cell>
          <cell r="G371">
            <v>0</v>
          </cell>
          <cell r="H371">
            <v>0</v>
          </cell>
          <cell r="I371">
            <v>0</v>
          </cell>
          <cell r="J371">
            <v>0</v>
          </cell>
        </row>
        <row r="372">
          <cell r="A372">
            <v>368</v>
          </cell>
          <cell r="B372">
            <v>84069758</v>
          </cell>
          <cell r="C372">
            <v>183023.35</v>
          </cell>
          <cell r="D372" t="str">
            <v>Harland Clarke Holdings Corp</v>
          </cell>
          <cell r="E372" t="str">
            <v>N/A</v>
          </cell>
          <cell r="F372">
            <v>368</v>
          </cell>
          <cell r="G372">
            <v>0</v>
          </cell>
          <cell r="H372">
            <v>0</v>
          </cell>
          <cell r="I372">
            <v>0</v>
          </cell>
          <cell r="J372">
            <v>0</v>
          </cell>
        </row>
        <row r="373">
          <cell r="A373">
            <v>369</v>
          </cell>
          <cell r="B373">
            <v>84069759</v>
          </cell>
          <cell r="C373">
            <v>19394023.640000001</v>
          </cell>
          <cell r="D373" t="str">
            <v>Harmar Acquisition Corporation</v>
          </cell>
          <cell r="E373" t="str">
            <v>N/A</v>
          </cell>
          <cell r="F373">
            <v>369</v>
          </cell>
          <cell r="G373">
            <v>0</v>
          </cell>
          <cell r="H373">
            <v>0</v>
          </cell>
          <cell r="I373">
            <v>0</v>
          </cell>
          <cell r="J373">
            <v>0</v>
          </cell>
        </row>
        <row r="374">
          <cell r="A374">
            <v>370</v>
          </cell>
          <cell r="B374">
            <v>84069456</v>
          </cell>
          <cell r="C374">
            <v>7921774.1900000004</v>
          </cell>
          <cell r="D374" t="str">
            <v>Hartland Controls LLC</v>
          </cell>
          <cell r="E374" t="str">
            <v>N/A</v>
          </cell>
          <cell r="F374">
            <v>370</v>
          </cell>
          <cell r="G374">
            <v>0</v>
          </cell>
          <cell r="H374">
            <v>0</v>
          </cell>
          <cell r="I374">
            <v>0</v>
          </cell>
          <cell r="J374">
            <v>0</v>
          </cell>
        </row>
        <row r="375">
          <cell r="A375">
            <v>371</v>
          </cell>
          <cell r="B375">
            <v>84069457</v>
          </cell>
          <cell r="C375">
            <v>4404435.4800000004</v>
          </cell>
          <cell r="D375" t="str">
            <v>Hartland Controls LLC</v>
          </cell>
          <cell r="E375" t="str">
            <v>N/A</v>
          </cell>
          <cell r="F375">
            <v>371</v>
          </cell>
          <cell r="G375">
            <v>0</v>
          </cell>
          <cell r="H375">
            <v>0</v>
          </cell>
          <cell r="I375">
            <v>0</v>
          </cell>
          <cell r="J375">
            <v>0</v>
          </cell>
        </row>
        <row r="376">
          <cell r="A376">
            <v>372</v>
          </cell>
          <cell r="B376">
            <v>84070235</v>
          </cell>
          <cell r="C376">
            <v>2197463.2999999998</v>
          </cell>
          <cell r="D376" t="str">
            <v>Harvey Tool Acquisition LLC</v>
          </cell>
          <cell r="E376" t="str">
            <v>N/A</v>
          </cell>
          <cell r="F376">
            <v>372</v>
          </cell>
          <cell r="G376">
            <v>0</v>
          </cell>
          <cell r="H376">
            <v>0</v>
          </cell>
          <cell r="I376">
            <v>0</v>
          </cell>
          <cell r="J376">
            <v>0</v>
          </cell>
        </row>
        <row r="377">
          <cell r="A377">
            <v>373</v>
          </cell>
          <cell r="B377">
            <v>84070234</v>
          </cell>
          <cell r="C377">
            <v>2790036.7</v>
          </cell>
          <cell r="D377" t="str">
            <v>Harvey Tool Acquisition LLC</v>
          </cell>
          <cell r="E377" t="str">
            <v>N/A</v>
          </cell>
          <cell r="F377">
            <v>373</v>
          </cell>
          <cell r="G377">
            <v>0</v>
          </cell>
          <cell r="H377">
            <v>0</v>
          </cell>
          <cell r="I377">
            <v>0</v>
          </cell>
          <cell r="J377">
            <v>0</v>
          </cell>
        </row>
        <row r="378">
          <cell r="A378">
            <v>374</v>
          </cell>
          <cell r="B378">
            <v>84069762</v>
          </cell>
          <cell r="C378">
            <v>13775806.220000001</v>
          </cell>
          <cell r="D378" t="str">
            <v>Harvey Tool Acquisition LLC</v>
          </cell>
          <cell r="E378" t="str">
            <v>N/A</v>
          </cell>
          <cell r="F378">
            <v>374</v>
          </cell>
          <cell r="G378">
            <v>0</v>
          </cell>
          <cell r="H378">
            <v>0</v>
          </cell>
          <cell r="I378">
            <v>0</v>
          </cell>
          <cell r="J378">
            <v>0</v>
          </cell>
        </row>
        <row r="379">
          <cell r="A379">
            <v>375</v>
          </cell>
          <cell r="B379">
            <v>84069763</v>
          </cell>
          <cell r="C379">
            <v>10849975.029999999</v>
          </cell>
          <cell r="D379" t="str">
            <v>Harvey Tool Acquisition LLC</v>
          </cell>
          <cell r="E379" t="str">
            <v>N/A</v>
          </cell>
          <cell r="F379">
            <v>375</v>
          </cell>
          <cell r="G379">
            <v>0</v>
          </cell>
          <cell r="H379">
            <v>0</v>
          </cell>
          <cell r="I379">
            <v>0</v>
          </cell>
          <cell r="J379">
            <v>0</v>
          </cell>
        </row>
        <row r="380">
          <cell r="A380">
            <v>376</v>
          </cell>
          <cell r="B380">
            <v>84069804</v>
          </cell>
          <cell r="C380">
            <v>19351797.239999998</v>
          </cell>
          <cell r="D380" t="str">
            <v>Hawaiian Telecom Communications Inc</v>
          </cell>
          <cell r="E380" t="str">
            <v>N/A</v>
          </cell>
          <cell r="F380">
            <v>376</v>
          </cell>
          <cell r="G380">
            <v>0</v>
          </cell>
          <cell r="H380">
            <v>0</v>
          </cell>
          <cell r="I380">
            <v>0</v>
          </cell>
          <cell r="J380">
            <v>0</v>
          </cell>
        </row>
        <row r="381">
          <cell r="A381">
            <v>377</v>
          </cell>
          <cell r="B381">
            <v>84069805</v>
          </cell>
          <cell r="C381">
            <v>49639</v>
          </cell>
          <cell r="D381" t="str">
            <v>Hawaiian Telecom Communications Inc</v>
          </cell>
          <cell r="E381" t="str">
            <v>N/A</v>
          </cell>
          <cell r="F381">
            <v>377</v>
          </cell>
          <cell r="G381">
            <v>0</v>
          </cell>
          <cell r="H381">
            <v>0</v>
          </cell>
          <cell r="I381">
            <v>0</v>
          </cell>
          <cell r="J381">
            <v>0</v>
          </cell>
        </row>
        <row r="382">
          <cell r="A382">
            <v>378</v>
          </cell>
          <cell r="B382">
            <v>84070306</v>
          </cell>
          <cell r="C382">
            <v>30500000</v>
          </cell>
          <cell r="D382" t="str">
            <v>Help Systems Holdings</v>
          </cell>
          <cell r="E382" t="str">
            <v>N/A</v>
          </cell>
          <cell r="F382">
            <v>378</v>
          </cell>
          <cell r="G382">
            <v>0</v>
          </cell>
          <cell r="H382">
            <v>0</v>
          </cell>
          <cell r="I382">
            <v>0</v>
          </cell>
          <cell r="J382">
            <v>0</v>
          </cell>
        </row>
        <row r="383">
          <cell r="A383">
            <v>379</v>
          </cell>
          <cell r="B383">
            <v>84070305</v>
          </cell>
          <cell r="C383">
            <v>35000000</v>
          </cell>
          <cell r="D383" t="str">
            <v>Help Systems Holdings</v>
          </cell>
          <cell r="E383" t="str">
            <v>N/A</v>
          </cell>
          <cell r="F383">
            <v>379</v>
          </cell>
          <cell r="G383">
            <v>0</v>
          </cell>
          <cell r="H383">
            <v>0</v>
          </cell>
          <cell r="I383">
            <v>0</v>
          </cell>
          <cell r="J383">
            <v>0</v>
          </cell>
        </row>
        <row r="384">
          <cell r="A384">
            <v>380</v>
          </cell>
          <cell r="B384">
            <v>84069769</v>
          </cell>
          <cell r="C384">
            <v>9850000</v>
          </cell>
          <cell r="D384" t="str">
            <v>Hemisphere Media Holdings LLC</v>
          </cell>
          <cell r="E384" t="str">
            <v>N/A</v>
          </cell>
          <cell r="F384">
            <v>380</v>
          </cell>
          <cell r="G384">
            <v>0</v>
          </cell>
          <cell r="H384">
            <v>0</v>
          </cell>
          <cell r="I384">
            <v>0</v>
          </cell>
          <cell r="J384">
            <v>0</v>
          </cell>
        </row>
        <row r="385">
          <cell r="A385">
            <v>381</v>
          </cell>
          <cell r="B385">
            <v>84069569</v>
          </cell>
          <cell r="C385">
            <v>9875000</v>
          </cell>
          <cell r="D385" t="str">
            <v>Henry Company LLC</v>
          </cell>
          <cell r="E385" t="str">
            <v>N/A</v>
          </cell>
          <cell r="F385">
            <v>381</v>
          </cell>
          <cell r="G385">
            <v>0</v>
          </cell>
          <cell r="H385">
            <v>0</v>
          </cell>
          <cell r="I385">
            <v>0</v>
          </cell>
          <cell r="J385">
            <v>0</v>
          </cell>
        </row>
        <row r="386">
          <cell r="A386">
            <v>382</v>
          </cell>
          <cell r="B386">
            <v>84069570</v>
          </cell>
          <cell r="C386">
            <v>15170112.34</v>
          </cell>
          <cell r="D386" t="str">
            <v>Henry Company LLC</v>
          </cell>
          <cell r="E386" t="str">
            <v>N/A</v>
          </cell>
          <cell r="F386">
            <v>382</v>
          </cell>
          <cell r="G386">
            <v>0</v>
          </cell>
          <cell r="H386">
            <v>0</v>
          </cell>
          <cell r="I386">
            <v>0</v>
          </cell>
          <cell r="J386">
            <v>0</v>
          </cell>
        </row>
        <row r="387">
          <cell r="A387">
            <v>383</v>
          </cell>
          <cell r="B387">
            <v>84070302</v>
          </cell>
          <cell r="C387">
            <v>27431250</v>
          </cell>
          <cell r="D387" t="str">
            <v>Heritage Food Service Group Inc</v>
          </cell>
          <cell r="E387" t="str">
            <v>N/A</v>
          </cell>
          <cell r="F387">
            <v>383</v>
          </cell>
          <cell r="G387">
            <v>0</v>
          </cell>
          <cell r="H387">
            <v>0</v>
          </cell>
          <cell r="I387">
            <v>0</v>
          </cell>
          <cell r="J387">
            <v>0</v>
          </cell>
        </row>
        <row r="388">
          <cell r="A388">
            <v>384</v>
          </cell>
          <cell r="B388">
            <v>84069774</v>
          </cell>
          <cell r="C388">
            <v>2685000</v>
          </cell>
          <cell r="D388" t="str">
            <v>High Liner Foods Inc</v>
          </cell>
          <cell r="E388" t="str">
            <v>N/A</v>
          </cell>
          <cell r="F388">
            <v>384</v>
          </cell>
          <cell r="G388">
            <v>0</v>
          </cell>
          <cell r="H388">
            <v>0</v>
          </cell>
          <cell r="I388">
            <v>0</v>
          </cell>
          <cell r="J388">
            <v>0</v>
          </cell>
        </row>
        <row r="389">
          <cell r="A389">
            <v>385</v>
          </cell>
          <cell r="B389">
            <v>84069775</v>
          </cell>
          <cell r="C389">
            <v>13500000</v>
          </cell>
          <cell r="D389" t="str">
            <v>High Liner Foods Inc</v>
          </cell>
          <cell r="E389" t="str">
            <v>N/A</v>
          </cell>
          <cell r="F389">
            <v>385</v>
          </cell>
          <cell r="G389">
            <v>0</v>
          </cell>
          <cell r="H389">
            <v>0</v>
          </cell>
          <cell r="I389">
            <v>0</v>
          </cell>
          <cell r="J389">
            <v>0</v>
          </cell>
        </row>
        <row r="390">
          <cell r="A390">
            <v>386</v>
          </cell>
          <cell r="B390">
            <v>84069773</v>
          </cell>
          <cell r="C390">
            <v>1500000</v>
          </cell>
          <cell r="D390" t="str">
            <v>High Liner Foods Inc</v>
          </cell>
          <cell r="E390" t="str">
            <v>N/A</v>
          </cell>
          <cell r="F390">
            <v>386</v>
          </cell>
          <cell r="G390">
            <v>0</v>
          </cell>
          <cell r="H390">
            <v>0</v>
          </cell>
          <cell r="I390">
            <v>0</v>
          </cell>
          <cell r="J390">
            <v>0</v>
          </cell>
        </row>
        <row r="391">
          <cell r="A391">
            <v>387</v>
          </cell>
          <cell r="B391">
            <v>84069571</v>
          </cell>
          <cell r="C391">
            <v>17819999.920000002</v>
          </cell>
          <cell r="D391" t="str">
            <v>Hilex Poly Co LLC</v>
          </cell>
          <cell r="E391" t="str">
            <v>N/A</v>
          </cell>
          <cell r="F391">
            <v>387</v>
          </cell>
          <cell r="G391">
            <v>0</v>
          </cell>
          <cell r="H391">
            <v>0</v>
          </cell>
          <cell r="I391">
            <v>0</v>
          </cell>
          <cell r="J391">
            <v>0</v>
          </cell>
        </row>
        <row r="392">
          <cell r="A392">
            <v>388</v>
          </cell>
          <cell r="B392">
            <v>84069573</v>
          </cell>
          <cell r="C392">
            <v>12434698.300000001</v>
          </cell>
          <cell r="D392" t="str">
            <v>Hilsinger Company</v>
          </cell>
          <cell r="E392" t="str">
            <v>N/A</v>
          </cell>
          <cell r="F392">
            <v>388</v>
          </cell>
          <cell r="G392">
            <v>0</v>
          </cell>
          <cell r="H392">
            <v>0</v>
          </cell>
          <cell r="I392">
            <v>0</v>
          </cell>
          <cell r="J392">
            <v>0</v>
          </cell>
        </row>
        <row r="393">
          <cell r="A393">
            <v>389</v>
          </cell>
          <cell r="B393">
            <v>84069574</v>
          </cell>
          <cell r="C393">
            <v>434779.66</v>
          </cell>
          <cell r="D393" t="str">
            <v>Hilsinger Company</v>
          </cell>
          <cell r="E393" t="str">
            <v>N/A</v>
          </cell>
          <cell r="F393">
            <v>389</v>
          </cell>
          <cell r="G393">
            <v>0</v>
          </cell>
          <cell r="H393">
            <v>0</v>
          </cell>
          <cell r="I393">
            <v>0</v>
          </cell>
          <cell r="J393">
            <v>0</v>
          </cell>
        </row>
        <row r="394">
          <cell r="A394">
            <v>390</v>
          </cell>
          <cell r="B394">
            <v>84069572</v>
          </cell>
          <cell r="C394">
            <v>71725.919999999998</v>
          </cell>
          <cell r="D394" t="str">
            <v>Hilsinger Company</v>
          </cell>
          <cell r="E394" t="str">
            <v>N/A</v>
          </cell>
          <cell r="F394">
            <v>390</v>
          </cell>
          <cell r="G394">
            <v>0</v>
          </cell>
          <cell r="H394">
            <v>0</v>
          </cell>
          <cell r="I394">
            <v>0</v>
          </cell>
          <cell r="J394">
            <v>0</v>
          </cell>
        </row>
        <row r="395">
          <cell r="A395">
            <v>391</v>
          </cell>
          <cell r="B395">
            <v>84069576</v>
          </cell>
          <cell r="C395">
            <v>14231000.76</v>
          </cell>
          <cell r="D395" t="str">
            <v>Hosting.Com, Inc.</v>
          </cell>
          <cell r="E395" t="str">
            <v>N/A</v>
          </cell>
          <cell r="F395">
            <v>391</v>
          </cell>
          <cell r="G395">
            <v>0</v>
          </cell>
          <cell r="H395">
            <v>0</v>
          </cell>
          <cell r="I395">
            <v>0</v>
          </cell>
          <cell r="J395">
            <v>0</v>
          </cell>
        </row>
        <row r="396">
          <cell r="A396">
            <v>392</v>
          </cell>
          <cell r="B396">
            <v>84069776</v>
          </cell>
          <cell r="C396">
            <v>4875500</v>
          </cell>
          <cell r="D396" t="str">
            <v>Hub International Limited</v>
          </cell>
          <cell r="E396" t="str">
            <v>N/A</v>
          </cell>
          <cell r="F396">
            <v>392</v>
          </cell>
          <cell r="G396">
            <v>0</v>
          </cell>
          <cell r="H396">
            <v>0</v>
          </cell>
          <cell r="I396">
            <v>0</v>
          </cell>
          <cell r="J396">
            <v>0</v>
          </cell>
        </row>
        <row r="397">
          <cell r="A397">
            <v>393</v>
          </cell>
          <cell r="B397">
            <v>84069777</v>
          </cell>
          <cell r="C397">
            <v>12437.5</v>
          </cell>
          <cell r="D397" t="str">
            <v>Hub International Limited</v>
          </cell>
          <cell r="E397" t="str">
            <v>N/A</v>
          </cell>
          <cell r="F397">
            <v>393</v>
          </cell>
          <cell r="G397">
            <v>0</v>
          </cell>
          <cell r="H397">
            <v>0</v>
          </cell>
          <cell r="I397">
            <v>0</v>
          </cell>
          <cell r="J397">
            <v>0</v>
          </cell>
        </row>
        <row r="398">
          <cell r="A398">
            <v>394</v>
          </cell>
          <cell r="B398">
            <v>84069778</v>
          </cell>
          <cell r="C398">
            <v>9691580.1500000004</v>
          </cell>
          <cell r="D398" t="str">
            <v>Hunter Fan Company</v>
          </cell>
          <cell r="E398" t="str">
            <v>N/A</v>
          </cell>
          <cell r="F398">
            <v>394</v>
          </cell>
          <cell r="G398">
            <v>0</v>
          </cell>
          <cell r="H398">
            <v>0</v>
          </cell>
          <cell r="I398">
            <v>0</v>
          </cell>
          <cell r="J398">
            <v>0</v>
          </cell>
        </row>
        <row r="399">
          <cell r="A399">
            <v>395</v>
          </cell>
          <cell r="B399">
            <v>84070227</v>
          </cell>
          <cell r="C399">
            <v>3840540.54</v>
          </cell>
          <cell r="D399" t="str">
            <v>Huntsman International LLC</v>
          </cell>
          <cell r="E399" t="str">
            <v>N/A</v>
          </cell>
          <cell r="F399">
            <v>395</v>
          </cell>
          <cell r="G399">
            <v>0</v>
          </cell>
          <cell r="H399">
            <v>0</v>
          </cell>
          <cell r="I399">
            <v>0</v>
          </cell>
          <cell r="J399">
            <v>0</v>
          </cell>
        </row>
        <row r="400">
          <cell r="A400">
            <v>396</v>
          </cell>
          <cell r="B400">
            <v>84070152</v>
          </cell>
          <cell r="C400">
            <v>60481682.68</v>
          </cell>
          <cell r="D400" t="str">
            <v>Hussmann Acquisition Inc</v>
          </cell>
          <cell r="E400" t="str">
            <v>N/A</v>
          </cell>
          <cell r="F400">
            <v>396</v>
          </cell>
          <cell r="G400">
            <v>0</v>
          </cell>
          <cell r="H400">
            <v>0</v>
          </cell>
          <cell r="I400">
            <v>0</v>
          </cell>
          <cell r="J400">
            <v>0</v>
          </cell>
        </row>
        <row r="401">
          <cell r="A401">
            <v>397</v>
          </cell>
          <cell r="B401">
            <v>84069462</v>
          </cell>
          <cell r="C401">
            <v>24418958.32</v>
          </cell>
          <cell r="D401" t="str">
            <v>IBA Acquisition LLC</v>
          </cell>
          <cell r="E401" t="str">
            <v>N/A</v>
          </cell>
          <cell r="F401">
            <v>397</v>
          </cell>
          <cell r="G401">
            <v>0</v>
          </cell>
          <cell r="H401">
            <v>0</v>
          </cell>
          <cell r="I401">
            <v>0</v>
          </cell>
          <cell r="J401">
            <v>0</v>
          </cell>
        </row>
        <row r="402">
          <cell r="A402">
            <v>398</v>
          </cell>
          <cell r="B402">
            <v>84069463</v>
          </cell>
          <cell r="C402">
            <v>908893.62</v>
          </cell>
          <cell r="D402" t="str">
            <v>Icon Identity Solutions Inc</v>
          </cell>
          <cell r="E402" t="str">
            <v>N/A</v>
          </cell>
          <cell r="F402">
            <v>398</v>
          </cell>
          <cell r="G402">
            <v>0</v>
          </cell>
          <cell r="H402">
            <v>0</v>
          </cell>
          <cell r="I402">
            <v>0</v>
          </cell>
          <cell r="J402">
            <v>0</v>
          </cell>
        </row>
        <row r="403">
          <cell r="A403">
            <v>399</v>
          </cell>
          <cell r="B403">
            <v>84069464</v>
          </cell>
          <cell r="C403">
            <v>24375000</v>
          </cell>
          <cell r="D403" t="str">
            <v>Il Fornaio Corporation</v>
          </cell>
          <cell r="E403" t="str">
            <v>N/A</v>
          </cell>
          <cell r="F403">
            <v>399</v>
          </cell>
          <cell r="G403">
            <v>0</v>
          </cell>
          <cell r="H403">
            <v>0</v>
          </cell>
          <cell r="I403">
            <v>0</v>
          </cell>
          <cell r="J403">
            <v>0</v>
          </cell>
        </row>
        <row r="404">
          <cell r="A404">
            <v>400</v>
          </cell>
          <cell r="B404">
            <v>84069772</v>
          </cell>
          <cell r="C404">
            <v>7960000</v>
          </cell>
          <cell r="D404" t="str">
            <v>Infiltrator Water Technologies LLC</v>
          </cell>
          <cell r="E404" t="str">
            <v>N/A</v>
          </cell>
          <cell r="F404">
            <v>400</v>
          </cell>
          <cell r="G404">
            <v>0</v>
          </cell>
          <cell r="H404">
            <v>0</v>
          </cell>
          <cell r="I404">
            <v>0</v>
          </cell>
          <cell r="J404">
            <v>0</v>
          </cell>
        </row>
        <row r="405">
          <cell r="A405">
            <v>401</v>
          </cell>
          <cell r="B405">
            <v>84069771</v>
          </cell>
          <cell r="C405">
            <v>11180138.119999999</v>
          </cell>
          <cell r="D405" t="str">
            <v>InfoGroup Inc</v>
          </cell>
          <cell r="E405" t="str">
            <v>N/A</v>
          </cell>
          <cell r="F405">
            <v>401</v>
          </cell>
          <cell r="G405">
            <v>0</v>
          </cell>
          <cell r="H405">
            <v>0</v>
          </cell>
          <cell r="I405">
            <v>0</v>
          </cell>
          <cell r="J405">
            <v>0</v>
          </cell>
        </row>
        <row r="406">
          <cell r="A406">
            <v>402</v>
          </cell>
          <cell r="B406">
            <v>84069770</v>
          </cell>
          <cell r="C406">
            <v>11174619.52</v>
          </cell>
          <cell r="D406" t="str">
            <v>Infor (US) Inc</v>
          </cell>
          <cell r="E406" t="str">
            <v>N/A</v>
          </cell>
          <cell r="F406">
            <v>402</v>
          </cell>
          <cell r="G406">
            <v>0</v>
          </cell>
          <cell r="H406">
            <v>0</v>
          </cell>
          <cell r="I406">
            <v>0</v>
          </cell>
          <cell r="J406">
            <v>0</v>
          </cell>
        </row>
        <row r="407">
          <cell r="A407">
            <v>403</v>
          </cell>
          <cell r="B407">
            <v>84069767</v>
          </cell>
          <cell r="C407">
            <v>4837770.2300000004</v>
          </cell>
          <cell r="D407" t="str">
            <v>Information Resources Inc (SymphonyIRI)</v>
          </cell>
          <cell r="E407" t="str">
            <v>N/A</v>
          </cell>
          <cell r="F407">
            <v>403</v>
          </cell>
          <cell r="G407">
            <v>0</v>
          </cell>
          <cell r="H407">
            <v>0</v>
          </cell>
          <cell r="I407">
            <v>0</v>
          </cell>
          <cell r="J407">
            <v>0</v>
          </cell>
        </row>
        <row r="408">
          <cell r="A408">
            <v>404</v>
          </cell>
          <cell r="B408">
            <v>84069764</v>
          </cell>
          <cell r="C408">
            <v>3870216.18</v>
          </cell>
          <cell r="D408" t="str">
            <v>Information Resources Inc (SymphonyIRI)</v>
          </cell>
          <cell r="E408" t="str">
            <v>N/A</v>
          </cell>
          <cell r="F408">
            <v>404</v>
          </cell>
          <cell r="G408">
            <v>0</v>
          </cell>
          <cell r="H408">
            <v>0</v>
          </cell>
          <cell r="I408">
            <v>0</v>
          </cell>
          <cell r="J408">
            <v>0</v>
          </cell>
        </row>
        <row r="409">
          <cell r="A409">
            <v>405</v>
          </cell>
          <cell r="B409">
            <v>84069765</v>
          </cell>
          <cell r="C409">
            <v>588877.57999999996</v>
          </cell>
          <cell r="D409" t="str">
            <v>Information Resources Inc (SymphonyIRI)</v>
          </cell>
          <cell r="E409" t="str">
            <v>N/A</v>
          </cell>
          <cell r="F409">
            <v>405</v>
          </cell>
          <cell r="G409">
            <v>0</v>
          </cell>
          <cell r="H409">
            <v>0</v>
          </cell>
          <cell r="I409">
            <v>0</v>
          </cell>
          <cell r="J409">
            <v>0</v>
          </cell>
        </row>
        <row r="410">
          <cell r="A410">
            <v>406</v>
          </cell>
          <cell r="B410">
            <v>84069766</v>
          </cell>
          <cell r="C410">
            <v>119492.93</v>
          </cell>
          <cell r="D410" t="str">
            <v>Information Resources Inc (SymphonyIRI)</v>
          </cell>
          <cell r="E410" t="str">
            <v>N/A</v>
          </cell>
          <cell r="F410">
            <v>406</v>
          </cell>
          <cell r="G410">
            <v>0</v>
          </cell>
          <cell r="H410">
            <v>0</v>
          </cell>
          <cell r="I410">
            <v>0</v>
          </cell>
          <cell r="J410">
            <v>0</v>
          </cell>
        </row>
        <row r="411">
          <cell r="A411">
            <v>407</v>
          </cell>
          <cell r="B411">
            <v>84069768</v>
          </cell>
          <cell r="C411">
            <v>2264076.4700000002</v>
          </cell>
          <cell r="D411" t="str">
            <v>Information Resources Inc (SymphonyIRI)</v>
          </cell>
          <cell r="E411" t="str">
            <v>N/A</v>
          </cell>
          <cell r="F411">
            <v>407</v>
          </cell>
          <cell r="G411">
            <v>0</v>
          </cell>
          <cell r="H411">
            <v>0</v>
          </cell>
          <cell r="I411">
            <v>0</v>
          </cell>
          <cell r="J411">
            <v>0</v>
          </cell>
        </row>
        <row r="412">
          <cell r="A412">
            <v>408</v>
          </cell>
          <cell r="B412">
            <v>84069760</v>
          </cell>
          <cell r="C412">
            <v>4007962.77</v>
          </cell>
          <cell r="D412" t="str">
            <v>Innovative XCessories &amp; Services LLC</v>
          </cell>
          <cell r="E412" t="str">
            <v>N/A</v>
          </cell>
          <cell r="F412">
            <v>408</v>
          </cell>
          <cell r="G412">
            <v>0</v>
          </cell>
          <cell r="H412">
            <v>0</v>
          </cell>
          <cell r="I412">
            <v>0</v>
          </cell>
          <cell r="J412">
            <v>0</v>
          </cell>
        </row>
        <row r="413">
          <cell r="A413">
            <v>409</v>
          </cell>
          <cell r="B413">
            <v>84069761</v>
          </cell>
          <cell r="C413">
            <v>17656213.59</v>
          </cell>
          <cell r="D413" t="str">
            <v>Innovative XCessories &amp; Services LLC</v>
          </cell>
          <cell r="E413" t="str">
            <v>N/A</v>
          </cell>
          <cell r="F413">
            <v>409</v>
          </cell>
          <cell r="G413">
            <v>0</v>
          </cell>
          <cell r="H413">
            <v>0</v>
          </cell>
          <cell r="I413">
            <v>0</v>
          </cell>
          <cell r="J413">
            <v>0</v>
          </cell>
        </row>
        <row r="414">
          <cell r="A414">
            <v>410</v>
          </cell>
          <cell r="B414">
            <v>84070262</v>
          </cell>
          <cell r="C414">
            <v>20854324.489999998</v>
          </cell>
          <cell r="D414" t="str">
            <v>Innovative XCessories &amp; Services LLC</v>
          </cell>
          <cell r="E414" t="str">
            <v>N/A</v>
          </cell>
          <cell r="F414">
            <v>410</v>
          </cell>
          <cell r="G414">
            <v>0</v>
          </cell>
          <cell r="H414">
            <v>0</v>
          </cell>
          <cell r="I414">
            <v>0</v>
          </cell>
          <cell r="J414">
            <v>0</v>
          </cell>
        </row>
        <row r="415">
          <cell r="A415">
            <v>411</v>
          </cell>
          <cell r="B415">
            <v>84069756</v>
          </cell>
          <cell r="C415">
            <v>10047000.01</v>
          </cell>
          <cell r="D415" t="str">
            <v>Institutional Shareholder Services Inc</v>
          </cell>
          <cell r="E415" t="str">
            <v>N/A</v>
          </cell>
          <cell r="F415">
            <v>411</v>
          </cell>
          <cell r="G415">
            <v>0</v>
          </cell>
          <cell r="H415">
            <v>0</v>
          </cell>
          <cell r="I415">
            <v>0</v>
          </cell>
          <cell r="J415">
            <v>0</v>
          </cell>
        </row>
        <row r="416">
          <cell r="A416">
            <v>412</v>
          </cell>
          <cell r="B416">
            <v>84070232</v>
          </cell>
          <cell r="C416">
            <v>3083.24</v>
          </cell>
          <cell r="D416" t="str">
            <v>Interconnect Holding Company</v>
          </cell>
          <cell r="E416" t="str">
            <v>N/A</v>
          </cell>
          <cell r="F416">
            <v>412</v>
          </cell>
          <cell r="G416">
            <v>0</v>
          </cell>
          <cell r="H416">
            <v>0</v>
          </cell>
          <cell r="I416">
            <v>0</v>
          </cell>
          <cell r="J416">
            <v>0</v>
          </cell>
        </row>
        <row r="417">
          <cell r="A417">
            <v>413</v>
          </cell>
          <cell r="B417">
            <v>84070233</v>
          </cell>
          <cell r="C417">
            <v>5357004.8099999996</v>
          </cell>
          <cell r="D417" t="str">
            <v>Interconnect Holding Company</v>
          </cell>
          <cell r="E417" t="str">
            <v>N/A</v>
          </cell>
          <cell r="F417">
            <v>413</v>
          </cell>
          <cell r="G417">
            <v>0</v>
          </cell>
          <cell r="H417">
            <v>0</v>
          </cell>
          <cell r="I417">
            <v>0</v>
          </cell>
          <cell r="J417">
            <v>0</v>
          </cell>
        </row>
        <row r="418">
          <cell r="A418">
            <v>414</v>
          </cell>
          <cell r="B418">
            <v>84070073</v>
          </cell>
          <cell r="C418">
            <v>1852893.91</v>
          </cell>
          <cell r="D418" t="str">
            <v>Interconnect Holding Company</v>
          </cell>
          <cell r="E418" t="str">
            <v>N/A</v>
          </cell>
          <cell r="F418">
            <v>414</v>
          </cell>
          <cell r="G418">
            <v>0</v>
          </cell>
          <cell r="H418">
            <v>0</v>
          </cell>
          <cell r="I418">
            <v>0</v>
          </cell>
          <cell r="J418">
            <v>0</v>
          </cell>
        </row>
        <row r="419">
          <cell r="A419">
            <v>415</v>
          </cell>
          <cell r="B419">
            <v>84070075</v>
          </cell>
          <cell r="C419">
            <v>5945623.8899999997</v>
          </cell>
          <cell r="D419" t="str">
            <v>Interconnect Holding Company</v>
          </cell>
          <cell r="E419" t="str">
            <v>N/A</v>
          </cell>
          <cell r="F419">
            <v>415</v>
          </cell>
          <cell r="G419">
            <v>0</v>
          </cell>
          <cell r="H419">
            <v>0</v>
          </cell>
          <cell r="I419">
            <v>0</v>
          </cell>
          <cell r="J419">
            <v>0</v>
          </cell>
        </row>
        <row r="420">
          <cell r="A420">
            <v>416</v>
          </cell>
          <cell r="B420">
            <v>84070077</v>
          </cell>
          <cell r="C420">
            <v>2960780.04</v>
          </cell>
          <cell r="D420" t="str">
            <v>Interconnect Holding Company</v>
          </cell>
          <cell r="E420" t="str">
            <v>N/A</v>
          </cell>
          <cell r="F420">
            <v>416</v>
          </cell>
          <cell r="G420">
            <v>0</v>
          </cell>
          <cell r="H420">
            <v>0</v>
          </cell>
          <cell r="I420">
            <v>0</v>
          </cell>
          <cell r="J420">
            <v>0</v>
          </cell>
        </row>
        <row r="421">
          <cell r="A421">
            <v>417</v>
          </cell>
          <cell r="B421">
            <v>84070072</v>
          </cell>
          <cell r="C421">
            <v>409.93</v>
          </cell>
          <cell r="D421" t="str">
            <v>Interconnect Holding Company</v>
          </cell>
          <cell r="E421" t="str">
            <v>N/A</v>
          </cell>
          <cell r="F421">
            <v>417</v>
          </cell>
          <cell r="G421">
            <v>0</v>
          </cell>
          <cell r="H421">
            <v>0</v>
          </cell>
          <cell r="I421">
            <v>0</v>
          </cell>
          <cell r="J421">
            <v>0</v>
          </cell>
        </row>
        <row r="422">
          <cell r="A422">
            <v>418</v>
          </cell>
          <cell r="B422">
            <v>84070074</v>
          </cell>
          <cell r="C422">
            <v>1315.38</v>
          </cell>
          <cell r="D422" t="str">
            <v>Interconnect Holding Company</v>
          </cell>
          <cell r="E422" t="str">
            <v>N/A</v>
          </cell>
          <cell r="F422">
            <v>418</v>
          </cell>
          <cell r="G422">
            <v>0</v>
          </cell>
          <cell r="H422">
            <v>0</v>
          </cell>
          <cell r="I422">
            <v>0</v>
          </cell>
          <cell r="J422">
            <v>0</v>
          </cell>
        </row>
        <row r="423">
          <cell r="A423">
            <v>419</v>
          </cell>
          <cell r="B423">
            <v>84070076</v>
          </cell>
          <cell r="C423">
            <v>655.03</v>
          </cell>
          <cell r="D423" t="str">
            <v>Interconnect Holding Company</v>
          </cell>
          <cell r="E423" t="str">
            <v>N/A</v>
          </cell>
          <cell r="F423">
            <v>419</v>
          </cell>
          <cell r="G423">
            <v>0</v>
          </cell>
          <cell r="H423">
            <v>0</v>
          </cell>
          <cell r="I423">
            <v>0</v>
          </cell>
          <cell r="J423">
            <v>0</v>
          </cell>
        </row>
        <row r="424">
          <cell r="A424">
            <v>420</v>
          </cell>
          <cell r="B424">
            <v>84070239</v>
          </cell>
          <cell r="C424">
            <v>3347109.66</v>
          </cell>
          <cell r="D424" t="str">
            <v>Interconnect Holding Company</v>
          </cell>
          <cell r="E424" t="str">
            <v>N/A</v>
          </cell>
          <cell r="F424">
            <v>420</v>
          </cell>
          <cell r="G424">
            <v>0</v>
          </cell>
          <cell r="H424">
            <v>0</v>
          </cell>
          <cell r="I424">
            <v>0</v>
          </cell>
          <cell r="J424">
            <v>0</v>
          </cell>
        </row>
        <row r="425">
          <cell r="A425">
            <v>421</v>
          </cell>
          <cell r="B425">
            <v>84070238</v>
          </cell>
          <cell r="C425">
            <v>10981.43</v>
          </cell>
          <cell r="D425" t="str">
            <v>Interconnect Holding Company</v>
          </cell>
          <cell r="E425" t="str">
            <v>N/A</v>
          </cell>
          <cell r="F425">
            <v>421</v>
          </cell>
          <cell r="G425">
            <v>0</v>
          </cell>
          <cell r="H425">
            <v>0</v>
          </cell>
          <cell r="I425">
            <v>0</v>
          </cell>
          <cell r="J425">
            <v>0</v>
          </cell>
        </row>
        <row r="426">
          <cell r="A426">
            <v>422</v>
          </cell>
          <cell r="B426">
            <v>84069750</v>
          </cell>
          <cell r="C426">
            <v>17258.330000000002</v>
          </cell>
          <cell r="D426" t="str">
            <v>Interface Solutions Inc</v>
          </cell>
          <cell r="E426" t="str">
            <v>N/A</v>
          </cell>
          <cell r="F426">
            <v>422</v>
          </cell>
          <cell r="G426">
            <v>0</v>
          </cell>
          <cell r="H426">
            <v>0</v>
          </cell>
          <cell r="I426">
            <v>0</v>
          </cell>
          <cell r="J426">
            <v>0</v>
          </cell>
        </row>
        <row r="427">
          <cell r="A427">
            <v>423</v>
          </cell>
          <cell r="B427">
            <v>84069751</v>
          </cell>
          <cell r="C427">
            <v>11303625</v>
          </cell>
          <cell r="D427" t="str">
            <v>Interface Solutions Inc</v>
          </cell>
          <cell r="E427" t="str">
            <v>N/A</v>
          </cell>
          <cell r="F427">
            <v>423</v>
          </cell>
          <cell r="G427">
            <v>0</v>
          </cell>
          <cell r="H427">
            <v>0</v>
          </cell>
          <cell r="I427">
            <v>0</v>
          </cell>
          <cell r="J427">
            <v>0</v>
          </cell>
        </row>
        <row r="428">
          <cell r="A428">
            <v>424</v>
          </cell>
          <cell r="B428">
            <v>84070078</v>
          </cell>
          <cell r="C428">
            <v>4292254.83</v>
          </cell>
          <cell r="D428" t="str">
            <v>InterWrap Corp</v>
          </cell>
          <cell r="E428" t="str">
            <v>N/A</v>
          </cell>
          <cell r="F428">
            <v>424</v>
          </cell>
          <cell r="G428">
            <v>0</v>
          </cell>
          <cell r="H428">
            <v>0</v>
          </cell>
          <cell r="I428">
            <v>0</v>
          </cell>
          <cell r="J428">
            <v>0</v>
          </cell>
        </row>
        <row r="429">
          <cell r="A429">
            <v>425</v>
          </cell>
          <cell r="B429">
            <v>84070079</v>
          </cell>
          <cell r="C429">
            <v>333758.09999999998</v>
          </cell>
          <cell r="D429" t="str">
            <v>InterWrap Corp</v>
          </cell>
          <cell r="E429" t="str">
            <v>N/A</v>
          </cell>
          <cell r="F429">
            <v>425</v>
          </cell>
          <cell r="G429">
            <v>0</v>
          </cell>
          <cell r="H429">
            <v>0</v>
          </cell>
          <cell r="I429">
            <v>0</v>
          </cell>
          <cell r="J429">
            <v>0</v>
          </cell>
        </row>
        <row r="430">
          <cell r="A430">
            <v>426</v>
          </cell>
          <cell r="B430">
            <v>84070098</v>
          </cell>
          <cell r="C430">
            <v>685554.25</v>
          </cell>
          <cell r="D430" t="str">
            <v>InterWrap Inc</v>
          </cell>
          <cell r="E430" t="str">
            <v>N/A</v>
          </cell>
          <cell r="F430">
            <v>426</v>
          </cell>
          <cell r="G430">
            <v>0</v>
          </cell>
          <cell r="H430">
            <v>0</v>
          </cell>
          <cell r="I430">
            <v>0</v>
          </cell>
          <cell r="J430">
            <v>0</v>
          </cell>
        </row>
        <row r="431">
          <cell r="A431">
            <v>427</v>
          </cell>
          <cell r="B431">
            <v>84070097</v>
          </cell>
          <cell r="C431">
            <v>8816486.4600000009</v>
          </cell>
          <cell r="D431" t="str">
            <v>InterWrap Inc</v>
          </cell>
          <cell r="E431" t="str">
            <v>N/A</v>
          </cell>
          <cell r="F431">
            <v>427</v>
          </cell>
          <cell r="G431">
            <v>0</v>
          </cell>
          <cell r="H431">
            <v>0</v>
          </cell>
          <cell r="I431">
            <v>0</v>
          </cell>
          <cell r="J431">
            <v>0</v>
          </cell>
        </row>
        <row r="432">
          <cell r="A432">
            <v>428</v>
          </cell>
          <cell r="B432">
            <v>84070251</v>
          </cell>
          <cell r="C432">
            <v>1287676.44</v>
          </cell>
          <cell r="D432" t="str">
            <v>InterWrap Inc</v>
          </cell>
          <cell r="E432" t="str">
            <v>N/A</v>
          </cell>
          <cell r="F432">
            <v>428</v>
          </cell>
          <cell r="G432">
            <v>0</v>
          </cell>
          <cell r="H432">
            <v>0</v>
          </cell>
          <cell r="I432">
            <v>0</v>
          </cell>
          <cell r="J432">
            <v>0</v>
          </cell>
        </row>
        <row r="433">
          <cell r="A433">
            <v>429</v>
          </cell>
          <cell r="B433">
            <v>84070252</v>
          </cell>
          <cell r="C433">
            <v>100127.41</v>
          </cell>
          <cell r="D433" t="str">
            <v>InterWrap Inc</v>
          </cell>
          <cell r="E433" t="str">
            <v>N/A</v>
          </cell>
          <cell r="F433">
            <v>429</v>
          </cell>
          <cell r="G433">
            <v>0</v>
          </cell>
          <cell r="H433">
            <v>0</v>
          </cell>
          <cell r="I433">
            <v>0</v>
          </cell>
          <cell r="J433">
            <v>0</v>
          </cell>
        </row>
        <row r="434">
          <cell r="A434">
            <v>430</v>
          </cell>
          <cell r="B434">
            <v>84069579</v>
          </cell>
          <cell r="C434">
            <v>14282366.859999999</v>
          </cell>
          <cell r="D434" t="str">
            <v>Intrapac Canada Corporation</v>
          </cell>
          <cell r="E434" t="str">
            <v>N/A</v>
          </cell>
          <cell r="F434">
            <v>430</v>
          </cell>
          <cell r="G434">
            <v>0</v>
          </cell>
          <cell r="H434">
            <v>0</v>
          </cell>
          <cell r="I434">
            <v>0</v>
          </cell>
          <cell r="J434">
            <v>0</v>
          </cell>
        </row>
        <row r="435">
          <cell r="A435">
            <v>431</v>
          </cell>
          <cell r="B435">
            <v>84070230</v>
          </cell>
          <cell r="C435">
            <v>7255.79</v>
          </cell>
          <cell r="D435" t="str">
            <v>Intrapac International Corporation</v>
          </cell>
          <cell r="E435" t="str">
            <v>N/A</v>
          </cell>
          <cell r="F435">
            <v>431</v>
          </cell>
          <cell r="G435">
            <v>0</v>
          </cell>
          <cell r="H435">
            <v>0</v>
          </cell>
          <cell r="I435">
            <v>0</v>
          </cell>
          <cell r="J435">
            <v>0</v>
          </cell>
        </row>
        <row r="436">
          <cell r="A436">
            <v>432</v>
          </cell>
          <cell r="B436">
            <v>84069746</v>
          </cell>
          <cell r="C436">
            <v>120562.27</v>
          </cell>
          <cell r="D436" t="str">
            <v>IPayment Inc</v>
          </cell>
          <cell r="E436" t="str">
            <v>N/A</v>
          </cell>
          <cell r="F436">
            <v>432</v>
          </cell>
          <cell r="G436">
            <v>0</v>
          </cell>
          <cell r="H436">
            <v>0</v>
          </cell>
          <cell r="I436">
            <v>0</v>
          </cell>
          <cell r="J436">
            <v>0</v>
          </cell>
        </row>
        <row r="437">
          <cell r="A437">
            <v>433</v>
          </cell>
          <cell r="B437">
            <v>84069745</v>
          </cell>
          <cell r="C437">
            <v>16637593.76</v>
          </cell>
          <cell r="D437" t="str">
            <v>IPayment Inc</v>
          </cell>
          <cell r="E437" t="str">
            <v>N/A</v>
          </cell>
          <cell r="F437">
            <v>433</v>
          </cell>
          <cell r="G437">
            <v>0</v>
          </cell>
          <cell r="H437">
            <v>0</v>
          </cell>
          <cell r="I437">
            <v>0</v>
          </cell>
          <cell r="J437">
            <v>0</v>
          </cell>
        </row>
        <row r="438">
          <cell r="A438">
            <v>434</v>
          </cell>
          <cell r="B438">
            <v>84069743</v>
          </cell>
          <cell r="C438">
            <v>9561507.9299999997</v>
          </cell>
          <cell r="D438" t="str">
            <v>IQOR US Inc</v>
          </cell>
          <cell r="E438" t="str">
            <v>N/A</v>
          </cell>
          <cell r="F438">
            <v>434</v>
          </cell>
          <cell r="G438">
            <v>0</v>
          </cell>
          <cell r="H438">
            <v>0</v>
          </cell>
          <cell r="I438">
            <v>0</v>
          </cell>
          <cell r="J438">
            <v>0</v>
          </cell>
        </row>
        <row r="439">
          <cell r="A439">
            <v>435</v>
          </cell>
          <cell r="B439">
            <v>84069505</v>
          </cell>
          <cell r="C439">
            <v>1529015.64</v>
          </cell>
          <cell r="D439" t="str">
            <v>ISHC Merger Sub LLC</v>
          </cell>
          <cell r="E439" t="str">
            <v>N/A</v>
          </cell>
          <cell r="F439">
            <v>435</v>
          </cell>
          <cell r="G439">
            <v>0</v>
          </cell>
          <cell r="H439">
            <v>0</v>
          </cell>
          <cell r="I439">
            <v>0</v>
          </cell>
          <cell r="J439">
            <v>0</v>
          </cell>
        </row>
        <row r="440">
          <cell r="A440">
            <v>436</v>
          </cell>
          <cell r="B440">
            <v>84069506</v>
          </cell>
          <cell r="C440">
            <v>270763.19</v>
          </cell>
          <cell r="D440" t="str">
            <v>ISHC Merger Sub LLC</v>
          </cell>
          <cell r="E440" t="str">
            <v>N/A</v>
          </cell>
          <cell r="F440">
            <v>436</v>
          </cell>
          <cell r="G440">
            <v>0</v>
          </cell>
          <cell r="H440">
            <v>0</v>
          </cell>
          <cell r="I440">
            <v>0</v>
          </cell>
          <cell r="J440">
            <v>0</v>
          </cell>
        </row>
        <row r="441">
          <cell r="A441">
            <v>437</v>
          </cell>
          <cell r="B441">
            <v>84069507</v>
          </cell>
          <cell r="C441">
            <v>1783851.59</v>
          </cell>
          <cell r="D441" t="str">
            <v>ISHC Merger Sub LLC</v>
          </cell>
          <cell r="E441" t="str">
            <v>N/A</v>
          </cell>
          <cell r="F441">
            <v>437</v>
          </cell>
          <cell r="G441">
            <v>0</v>
          </cell>
          <cell r="H441">
            <v>0</v>
          </cell>
          <cell r="I441">
            <v>0</v>
          </cell>
          <cell r="J441">
            <v>0</v>
          </cell>
        </row>
        <row r="442">
          <cell r="A442">
            <v>438</v>
          </cell>
          <cell r="B442">
            <v>84069495</v>
          </cell>
          <cell r="C442">
            <v>13245098.029999999</v>
          </cell>
          <cell r="D442" t="str">
            <v>ISHC Merger Sub LLC</v>
          </cell>
          <cell r="E442" t="str">
            <v>N/A</v>
          </cell>
          <cell r="F442">
            <v>438</v>
          </cell>
          <cell r="G442">
            <v>0</v>
          </cell>
          <cell r="H442">
            <v>0</v>
          </cell>
          <cell r="I442">
            <v>0</v>
          </cell>
          <cell r="J442">
            <v>0</v>
          </cell>
        </row>
        <row r="443">
          <cell r="A443">
            <v>439</v>
          </cell>
          <cell r="B443">
            <v>84069741</v>
          </cell>
          <cell r="C443">
            <v>2842770.79</v>
          </cell>
          <cell r="D443" t="str">
            <v>Jarden Corporation</v>
          </cell>
          <cell r="E443" t="str">
            <v>N/A</v>
          </cell>
          <cell r="F443">
            <v>439</v>
          </cell>
          <cell r="G443">
            <v>0</v>
          </cell>
          <cell r="H443">
            <v>0</v>
          </cell>
          <cell r="I443">
            <v>0</v>
          </cell>
          <cell r="J443">
            <v>0</v>
          </cell>
        </row>
        <row r="444">
          <cell r="A444">
            <v>440</v>
          </cell>
          <cell r="B444">
            <v>84069740</v>
          </cell>
          <cell r="C444">
            <v>1919729.21</v>
          </cell>
          <cell r="D444" t="str">
            <v>Jarden Corporation</v>
          </cell>
          <cell r="E444" t="str">
            <v>N/A</v>
          </cell>
          <cell r="F444">
            <v>440</v>
          </cell>
          <cell r="G444">
            <v>0</v>
          </cell>
          <cell r="H444">
            <v>0</v>
          </cell>
          <cell r="I444">
            <v>0</v>
          </cell>
          <cell r="J444">
            <v>0</v>
          </cell>
        </row>
        <row r="445">
          <cell r="A445">
            <v>441</v>
          </cell>
          <cell r="B445">
            <v>84069742</v>
          </cell>
          <cell r="C445">
            <v>40657086.210000001</v>
          </cell>
          <cell r="D445" t="str">
            <v>Jarden Corporation</v>
          </cell>
          <cell r="E445" t="str">
            <v>N/A</v>
          </cell>
          <cell r="F445">
            <v>441</v>
          </cell>
          <cell r="G445">
            <v>0</v>
          </cell>
          <cell r="H445">
            <v>0</v>
          </cell>
          <cell r="I445">
            <v>0</v>
          </cell>
          <cell r="J445">
            <v>0</v>
          </cell>
        </row>
        <row r="446">
          <cell r="A446">
            <v>442</v>
          </cell>
          <cell r="B446">
            <v>84069881</v>
          </cell>
          <cell r="C446">
            <v>25072058.469999999</v>
          </cell>
          <cell r="D446" t="str">
            <v>Jensen Hughes Inc.</v>
          </cell>
          <cell r="E446" t="str">
            <v>N/A</v>
          </cell>
          <cell r="F446">
            <v>442</v>
          </cell>
          <cell r="G446">
            <v>0</v>
          </cell>
          <cell r="H446">
            <v>0</v>
          </cell>
          <cell r="I446">
            <v>0</v>
          </cell>
          <cell r="J446">
            <v>0</v>
          </cell>
        </row>
        <row r="447">
          <cell r="A447">
            <v>443</v>
          </cell>
          <cell r="B447">
            <v>84070044</v>
          </cell>
          <cell r="C447">
            <v>29373151.32</v>
          </cell>
          <cell r="D447" t="str">
            <v>JHCC Holdings LLC</v>
          </cell>
          <cell r="E447" t="str">
            <v>N/A</v>
          </cell>
          <cell r="F447">
            <v>443</v>
          </cell>
          <cell r="G447">
            <v>0</v>
          </cell>
          <cell r="H447">
            <v>0</v>
          </cell>
          <cell r="I447">
            <v>0</v>
          </cell>
          <cell r="J447">
            <v>0</v>
          </cell>
        </row>
        <row r="448">
          <cell r="A448">
            <v>444</v>
          </cell>
          <cell r="B448">
            <v>84069737</v>
          </cell>
          <cell r="C448">
            <v>11616681.060000001</v>
          </cell>
          <cell r="D448" t="str">
            <v>JWC Environmental, LLC</v>
          </cell>
          <cell r="E448" t="str">
            <v>N/A</v>
          </cell>
          <cell r="F448">
            <v>444</v>
          </cell>
          <cell r="G448">
            <v>0</v>
          </cell>
          <cell r="H448">
            <v>0</v>
          </cell>
          <cell r="I448">
            <v>0</v>
          </cell>
          <cell r="J448">
            <v>0</v>
          </cell>
        </row>
        <row r="449">
          <cell r="A449">
            <v>445</v>
          </cell>
          <cell r="B449">
            <v>84069582</v>
          </cell>
          <cell r="C449">
            <v>6566666.6500000004</v>
          </cell>
          <cell r="D449" t="str">
            <v>K &amp; N Engineering, Inc</v>
          </cell>
          <cell r="E449" t="str">
            <v>N/A</v>
          </cell>
          <cell r="F449">
            <v>445</v>
          </cell>
          <cell r="G449">
            <v>0</v>
          </cell>
          <cell r="H449">
            <v>0</v>
          </cell>
          <cell r="I449">
            <v>0</v>
          </cell>
          <cell r="J449">
            <v>0</v>
          </cell>
        </row>
        <row r="450">
          <cell r="A450">
            <v>446</v>
          </cell>
          <cell r="B450">
            <v>84069583</v>
          </cell>
          <cell r="C450">
            <v>13886480.75</v>
          </cell>
          <cell r="D450" t="str">
            <v>K &amp; N Engineering, Inc</v>
          </cell>
          <cell r="E450" t="str">
            <v>N/A</v>
          </cell>
          <cell r="F450">
            <v>446</v>
          </cell>
          <cell r="G450">
            <v>0</v>
          </cell>
          <cell r="H450">
            <v>0</v>
          </cell>
          <cell r="I450">
            <v>0</v>
          </cell>
          <cell r="J450">
            <v>0</v>
          </cell>
        </row>
        <row r="451">
          <cell r="A451">
            <v>447</v>
          </cell>
          <cell r="B451">
            <v>84070080</v>
          </cell>
          <cell r="C451">
            <v>14068458.49</v>
          </cell>
          <cell r="D451" t="str">
            <v>KAR Auction Services Inc</v>
          </cell>
          <cell r="E451" t="str">
            <v>N/A</v>
          </cell>
          <cell r="F451">
            <v>447</v>
          </cell>
          <cell r="G451">
            <v>0</v>
          </cell>
          <cell r="H451">
            <v>0</v>
          </cell>
          <cell r="I451">
            <v>0</v>
          </cell>
          <cell r="J451">
            <v>0</v>
          </cell>
        </row>
        <row r="452">
          <cell r="A452">
            <v>448</v>
          </cell>
          <cell r="B452">
            <v>84070081</v>
          </cell>
          <cell r="C452">
            <v>5538763.8399999999</v>
          </cell>
          <cell r="D452" t="str">
            <v>KAR Auction Services Inc</v>
          </cell>
          <cell r="E452" t="str">
            <v>N/A</v>
          </cell>
          <cell r="F452">
            <v>448</v>
          </cell>
          <cell r="G452">
            <v>0</v>
          </cell>
          <cell r="H452">
            <v>0</v>
          </cell>
          <cell r="I452">
            <v>0</v>
          </cell>
          <cell r="J452">
            <v>0</v>
          </cell>
        </row>
        <row r="453">
          <cell r="A453">
            <v>449</v>
          </cell>
          <cell r="B453">
            <v>84070309</v>
          </cell>
          <cell r="C453">
            <v>71250000</v>
          </cell>
          <cell r="D453" t="str">
            <v>Kele Inc</v>
          </cell>
          <cell r="E453" t="str">
            <v>N/A</v>
          </cell>
          <cell r="F453">
            <v>449</v>
          </cell>
          <cell r="G453">
            <v>0</v>
          </cell>
          <cell r="H453">
            <v>0</v>
          </cell>
          <cell r="I453">
            <v>0</v>
          </cell>
          <cell r="J453">
            <v>0</v>
          </cell>
        </row>
        <row r="454">
          <cell r="A454">
            <v>450</v>
          </cell>
          <cell r="B454">
            <v>84069477</v>
          </cell>
          <cell r="C454">
            <v>4873083.96</v>
          </cell>
          <cell r="D454" t="str">
            <v>Knape &amp; Vogt Manufacturing Company</v>
          </cell>
          <cell r="E454" t="str">
            <v>N/A</v>
          </cell>
          <cell r="F454">
            <v>450</v>
          </cell>
          <cell r="G454">
            <v>0</v>
          </cell>
          <cell r="H454">
            <v>0</v>
          </cell>
          <cell r="I454">
            <v>0</v>
          </cell>
          <cell r="J454">
            <v>0</v>
          </cell>
        </row>
        <row r="455">
          <cell r="A455">
            <v>451</v>
          </cell>
          <cell r="B455">
            <v>84069476</v>
          </cell>
          <cell r="C455">
            <v>2547892.7000000002</v>
          </cell>
          <cell r="D455" t="str">
            <v>Knape &amp; Vogt Manufacturing Company</v>
          </cell>
          <cell r="E455" t="str">
            <v>N/A</v>
          </cell>
          <cell r="F455">
            <v>451</v>
          </cell>
          <cell r="G455">
            <v>0</v>
          </cell>
          <cell r="H455">
            <v>0</v>
          </cell>
          <cell r="I455">
            <v>0</v>
          </cell>
          <cell r="J455">
            <v>0</v>
          </cell>
        </row>
        <row r="456">
          <cell r="A456">
            <v>452</v>
          </cell>
          <cell r="B456">
            <v>84069478</v>
          </cell>
          <cell r="C456">
            <v>6466666.6299999999</v>
          </cell>
          <cell r="D456" t="str">
            <v>Knape &amp; Vogt Manufacturing Company</v>
          </cell>
          <cell r="E456" t="str">
            <v>N/A</v>
          </cell>
          <cell r="F456">
            <v>452</v>
          </cell>
          <cell r="G456">
            <v>0</v>
          </cell>
          <cell r="H456">
            <v>0</v>
          </cell>
          <cell r="I456">
            <v>0</v>
          </cell>
          <cell r="J456">
            <v>0</v>
          </cell>
        </row>
        <row r="457">
          <cell r="A457">
            <v>453</v>
          </cell>
          <cell r="B457">
            <v>84069782</v>
          </cell>
          <cell r="C457">
            <v>5544715.4500000002</v>
          </cell>
          <cell r="D457" t="str">
            <v>Kore Wireless Group Inc</v>
          </cell>
          <cell r="E457" t="str">
            <v>N/A</v>
          </cell>
          <cell r="F457">
            <v>453</v>
          </cell>
          <cell r="G457">
            <v>0</v>
          </cell>
          <cell r="H457">
            <v>0</v>
          </cell>
          <cell r="I457">
            <v>0</v>
          </cell>
          <cell r="J457">
            <v>0</v>
          </cell>
        </row>
        <row r="458">
          <cell r="A458">
            <v>454</v>
          </cell>
          <cell r="B458">
            <v>84069784</v>
          </cell>
          <cell r="C458">
            <v>18395704.329999998</v>
          </cell>
          <cell r="D458" t="str">
            <v>Kore Wireless Group Inc</v>
          </cell>
          <cell r="E458" t="str">
            <v>N/A</v>
          </cell>
          <cell r="F458">
            <v>454</v>
          </cell>
          <cell r="G458">
            <v>0</v>
          </cell>
          <cell r="H458">
            <v>0</v>
          </cell>
          <cell r="I458">
            <v>0</v>
          </cell>
          <cell r="J458">
            <v>0</v>
          </cell>
        </row>
        <row r="459">
          <cell r="A459">
            <v>455</v>
          </cell>
          <cell r="B459">
            <v>84069781</v>
          </cell>
          <cell r="C459">
            <v>4405284.55</v>
          </cell>
          <cell r="D459" t="str">
            <v>Kore Wireless Group Inc</v>
          </cell>
          <cell r="E459" t="str">
            <v>N/A</v>
          </cell>
          <cell r="F459">
            <v>455</v>
          </cell>
          <cell r="G459">
            <v>0</v>
          </cell>
          <cell r="H459">
            <v>0</v>
          </cell>
          <cell r="I459">
            <v>0</v>
          </cell>
          <cell r="J459">
            <v>0</v>
          </cell>
        </row>
        <row r="460">
          <cell r="A460">
            <v>456</v>
          </cell>
          <cell r="B460">
            <v>84069783</v>
          </cell>
          <cell r="C460">
            <v>14615414.07</v>
          </cell>
          <cell r="D460" t="str">
            <v>Kore Wireless Group Inc</v>
          </cell>
          <cell r="E460" t="str">
            <v>N/A</v>
          </cell>
          <cell r="F460">
            <v>456</v>
          </cell>
          <cell r="G460">
            <v>0</v>
          </cell>
          <cell r="H460">
            <v>0</v>
          </cell>
          <cell r="I460">
            <v>0</v>
          </cell>
          <cell r="J460">
            <v>0</v>
          </cell>
        </row>
        <row r="461">
          <cell r="A461">
            <v>457</v>
          </cell>
          <cell r="B461">
            <v>84069278</v>
          </cell>
          <cell r="C461">
            <v>3663911.82</v>
          </cell>
          <cell r="D461" t="str">
            <v>Landrys Inc</v>
          </cell>
          <cell r="E461" t="str">
            <v>N/A</v>
          </cell>
          <cell r="F461">
            <v>457</v>
          </cell>
          <cell r="G461">
            <v>0</v>
          </cell>
          <cell r="H461">
            <v>0</v>
          </cell>
          <cell r="I461">
            <v>0</v>
          </cell>
          <cell r="J461">
            <v>0</v>
          </cell>
        </row>
        <row r="462">
          <cell r="A462">
            <v>458</v>
          </cell>
          <cell r="B462">
            <v>84069589</v>
          </cell>
          <cell r="C462">
            <v>5955000</v>
          </cell>
          <cell r="D462" t="str">
            <v>Lazer Spot Inc</v>
          </cell>
          <cell r="E462" t="str">
            <v>N/A</v>
          </cell>
          <cell r="F462">
            <v>458</v>
          </cell>
          <cell r="G462">
            <v>0</v>
          </cell>
          <cell r="H462">
            <v>0</v>
          </cell>
          <cell r="I462">
            <v>0</v>
          </cell>
          <cell r="J462">
            <v>0</v>
          </cell>
        </row>
        <row r="463">
          <cell r="A463">
            <v>459</v>
          </cell>
          <cell r="B463">
            <v>84069590</v>
          </cell>
          <cell r="C463">
            <v>13844786.029999999</v>
          </cell>
          <cell r="D463" t="str">
            <v>Lazer Spot Inc</v>
          </cell>
          <cell r="E463" t="str">
            <v>N/A</v>
          </cell>
          <cell r="F463">
            <v>459</v>
          </cell>
          <cell r="G463">
            <v>0</v>
          </cell>
          <cell r="H463">
            <v>0</v>
          </cell>
          <cell r="I463">
            <v>0</v>
          </cell>
          <cell r="J463">
            <v>0</v>
          </cell>
        </row>
        <row r="464">
          <cell r="A464">
            <v>460</v>
          </cell>
          <cell r="B464">
            <v>84069815</v>
          </cell>
          <cell r="C464">
            <v>3887109.89</v>
          </cell>
          <cell r="D464" t="str">
            <v>Lazer Spot Inc</v>
          </cell>
          <cell r="E464" t="str">
            <v>N/A</v>
          </cell>
          <cell r="F464">
            <v>460</v>
          </cell>
          <cell r="G464">
            <v>0</v>
          </cell>
          <cell r="H464">
            <v>0</v>
          </cell>
          <cell r="I464">
            <v>0</v>
          </cell>
          <cell r="J464">
            <v>0</v>
          </cell>
        </row>
        <row r="465">
          <cell r="A465">
            <v>461</v>
          </cell>
          <cell r="B465">
            <v>84069943</v>
          </cell>
          <cell r="C465">
            <v>9522356.6799999997</v>
          </cell>
          <cell r="D465" t="str">
            <v>LD Intermediate Holdings Inc</v>
          </cell>
          <cell r="E465" t="str">
            <v>N/A</v>
          </cell>
          <cell r="F465">
            <v>461</v>
          </cell>
          <cell r="G465">
            <v>0</v>
          </cell>
          <cell r="H465">
            <v>0</v>
          </cell>
          <cell r="I465">
            <v>0</v>
          </cell>
          <cell r="J465">
            <v>0</v>
          </cell>
        </row>
        <row r="466">
          <cell r="A466">
            <v>462</v>
          </cell>
          <cell r="B466">
            <v>84070265</v>
          </cell>
          <cell r="C466">
            <v>958041.34</v>
          </cell>
          <cell r="D466" t="str">
            <v>Les Aliments Multibar Inc</v>
          </cell>
          <cell r="E466" t="str">
            <v>N/A</v>
          </cell>
          <cell r="F466">
            <v>462</v>
          </cell>
          <cell r="G466">
            <v>0</v>
          </cell>
          <cell r="H466">
            <v>0</v>
          </cell>
          <cell r="I466">
            <v>0</v>
          </cell>
          <cell r="J466">
            <v>0</v>
          </cell>
        </row>
        <row r="467">
          <cell r="A467">
            <v>463</v>
          </cell>
          <cell r="B467">
            <v>84070266</v>
          </cell>
          <cell r="C467">
            <v>3793113.1</v>
          </cell>
          <cell r="D467" t="str">
            <v>Les Aliments Multibar Inc</v>
          </cell>
          <cell r="E467" t="str">
            <v>N/A</v>
          </cell>
          <cell r="F467">
            <v>463</v>
          </cell>
          <cell r="G467">
            <v>0</v>
          </cell>
          <cell r="H467">
            <v>0</v>
          </cell>
          <cell r="I467">
            <v>0</v>
          </cell>
          <cell r="J467">
            <v>0</v>
          </cell>
        </row>
        <row r="468">
          <cell r="A468">
            <v>464</v>
          </cell>
          <cell r="B468">
            <v>84070270</v>
          </cell>
          <cell r="C468">
            <v>15000000</v>
          </cell>
          <cell r="D468" t="str">
            <v>Level 3 Financing Inc</v>
          </cell>
          <cell r="E468" t="str">
            <v>N/A</v>
          </cell>
          <cell r="F468">
            <v>464</v>
          </cell>
          <cell r="G468">
            <v>0</v>
          </cell>
          <cell r="H468">
            <v>0</v>
          </cell>
          <cell r="I468">
            <v>0</v>
          </cell>
          <cell r="J468">
            <v>0</v>
          </cell>
        </row>
        <row r="469">
          <cell r="A469">
            <v>465</v>
          </cell>
          <cell r="B469">
            <v>84070271</v>
          </cell>
          <cell r="C469">
            <v>5000000</v>
          </cell>
          <cell r="D469" t="str">
            <v>Level 3 Financing Inc</v>
          </cell>
          <cell r="E469" t="str">
            <v>N/A</v>
          </cell>
          <cell r="F469">
            <v>465</v>
          </cell>
          <cell r="G469">
            <v>0</v>
          </cell>
          <cell r="H469">
            <v>0</v>
          </cell>
          <cell r="I469">
            <v>0</v>
          </cell>
          <cell r="J469">
            <v>0</v>
          </cell>
        </row>
        <row r="470">
          <cell r="A470">
            <v>466</v>
          </cell>
          <cell r="B470">
            <v>84069591</v>
          </cell>
          <cell r="C470">
            <v>20968750</v>
          </cell>
          <cell r="D470" t="str">
            <v>Liaison Acquisition LLC</v>
          </cell>
          <cell r="E470" t="str">
            <v>N/A</v>
          </cell>
          <cell r="F470">
            <v>466</v>
          </cell>
          <cell r="G470">
            <v>0</v>
          </cell>
          <cell r="H470">
            <v>0</v>
          </cell>
          <cell r="I470">
            <v>0</v>
          </cell>
          <cell r="J470">
            <v>0</v>
          </cell>
        </row>
        <row r="471">
          <cell r="A471">
            <v>467</v>
          </cell>
          <cell r="B471">
            <v>84069785</v>
          </cell>
          <cell r="C471">
            <v>442292.45</v>
          </cell>
          <cell r="D471" t="str">
            <v>Lindstrom LLC</v>
          </cell>
          <cell r="E471" t="str">
            <v>N/A</v>
          </cell>
          <cell r="F471">
            <v>467</v>
          </cell>
          <cell r="G471">
            <v>0</v>
          </cell>
          <cell r="H471">
            <v>0</v>
          </cell>
          <cell r="I471">
            <v>0</v>
          </cell>
          <cell r="J471">
            <v>0</v>
          </cell>
        </row>
        <row r="472">
          <cell r="A472">
            <v>468</v>
          </cell>
          <cell r="B472">
            <v>84069786</v>
          </cell>
          <cell r="C472">
            <v>5682980.1500000004</v>
          </cell>
          <cell r="D472" t="str">
            <v>Lindstrom LLC</v>
          </cell>
          <cell r="E472" t="str">
            <v>N/A</v>
          </cell>
          <cell r="F472">
            <v>468</v>
          </cell>
          <cell r="G472">
            <v>0</v>
          </cell>
          <cell r="H472">
            <v>0</v>
          </cell>
          <cell r="I472">
            <v>0</v>
          </cell>
          <cell r="J472">
            <v>0</v>
          </cell>
        </row>
        <row r="473">
          <cell r="A473">
            <v>469</v>
          </cell>
          <cell r="B473">
            <v>84069787</v>
          </cell>
          <cell r="C473">
            <v>894651.88</v>
          </cell>
          <cell r="D473" t="str">
            <v>Lindstrom LLC</v>
          </cell>
          <cell r="E473" t="str">
            <v>N/A</v>
          </cell>
          <cell r="F473">
            <v>469</v>
          </cell>
          <cell r="G473">
            <v>0</v>
          </cell>
          <cell r="H473">
            <v>0</v>
          </cell>
          <cell r="I473">
            <v>0</v>
          </cell>
          <cell r="J473">
            <v>0</v>
          </cell>
        </row>
        <row r="474">
          <cell r="A474">
            <v>470</v>
          </cell>
          <cell r="B474">
            <v>84069788</v>
          </cell>
          <cell r="C474">
            <v>11495310.300000001</v>
          </cell>
          <cell r="D474" t="str">
            <v>Lindstrom LLC</v>
          </cell>
          <cell r="E474" t="str">
            <v>N/A</v>
          </cell>
          <cell r="F474">
            <v>470</v>
          </cell>
          <cell r="G474">
            <v>0</v>
          </cell>
          <cell r="H474">
            <v>0</v>
          </cell>
          <cell r="I474">
            <v>0</v>
          </cell>
          <cell r="J474">
            <v>0</v>
          </cell>
        </row>
        <row r="475">
          <cell r="A475">
            <v>471</v>
          </cell>
          <cell r="B475">
            <v>84070274</v>
          </cell>
          <cell r="C475">
            <v>8970000</v>
          </cell>
          <cell r="D475" t="str">
            <v>Lipari Foods Operating Company LLC</v>
          </cell>
          <cell r="E475" t="str">
            <v>N/A</v>
          </cell>
          <cell r="F475">
            <v>471</v>
          </cell>
          <cell r="G475">
            <v>0</v>
          </cell>
          <cell r="H475">
            <v>0</v>
          </cell>
          <cell r="I475">
            <v>0</v>
          </cell>
          <cell r="J475">
            <v>0</v>
          </cell>
        </row>
        <row r="476">
          <cell r="A476">
            <v>472</v>
          </cell>
          <cell r="B476">
            <v>84070273</v>
          </cell>
          <cell r="C476">
            <v>7961189.1399999997</v>
          </cell>
          <cell r="D476" t="str">
            <v>Lipari Foods Operating Company LLC</v>
          </cell>
          <cell r="E476" t="str">
            <v>N/A</v>
          </cell>
          <cell r="F476">
            <v>472</v>
          </cell>
          <cell r="G476">
            <v>0</v>
          </cell>
          <cell r="H476">
            <v>0</v>
          </cell>
          <cell r="I476">
            <v>0</v>
          </cell>
          <cell r="J476">
            <v>0</v>
          </cell>
        </row>
        <row r="477">
          <cell r="A477">
            <v>473</v>
          </cell>
          <cell r="B477">
            <v>84070272</v>
          </cell>
          <cell r="C477">
            <v>4350002.91</v>
          </cell>
          <cell r="D477" t="str">
            <v>Lipari Foods Operating Company LLC</v>
          </cell>
          <cell r="E477" t="str">
            <v>N/A</v>
          </cell>
          <cell r="F477">
            <v>473</v>
          </cell>
          <cell r="G477">
            <v>0</v>
          </cell>
          <cell r="H477">
            <v>0</v>
          </cell>
          <cell r="I477">
            <v>0</v>
          </cell>
          <cell r="J477">
            <v>0</v>
          </cell>
        </row>
        <row r="478">
          <cell r="A478">
            <v>474</v>
          </cell>
          <cell r="B478">
            <v>84070279</v>
          </cell>
          <cell r="C478">
            <v>29449268.289999999</v>
          </cell>
          <cell r="D478" t="str">
            <v>Liqui-Box Holdings Inc</v>
          </cell>
          <cell r="E478" t="str">
            <v>N/A</v>
          </cell>
          <cell r="F478">
            <v>474</v>
          </cell>
          <cell r="G478">
            <v>0</v>
          </cell>
          <cell r="H478">
            <v>0</v>
          </cell>
          <cell r="I478">
            <v>0</v>
          </cell>
          <cell r="J478">
            <v>0</v>
          </cell>
        </row>
        <row r="479">
          <cell r="A479">
            <v>475</v>
          </cell>
          <cell r="B479">
            <v>84069280</v>
          </cell>
          <cell r="C479">
            <v>34310250</v>
          </cell>
          <cell r="D479" t="str">
            <v>Live Nation Entertainment Inc</v>
          </cell>
          <cell r="E479" t="str">
            <v>N/A</v>
          </cell>
          <cell r="F479">
            <v>475</v>
          </cell>
          <cell r="G479">
            <v>0</v>
          </cell>
          <cell r="H479">
            <v>0</v>
          </cell>
          <cell r="I479">
            <v>0</v>
          </cell>
          <cell r="J479">
            <v>0</v>
          </cell>
        </row>
        <row r="480">
          <cell r="A480">
            <v>476</v>
          </cell>
          <cell r="B480">
            <v>84069592</v>
          </cell>
          <cell r="C480">
            <v>23326.36</v>
          </cell>
          <cell r="D480" t="str">
            <v>LTG Acquisition Inc</v>
          </cell>
          <cell r="E480" t="str">
            <v>N/A</v>
          </cell>
          <cell r="F480">
            <v>476</v>
          </cell>
          <cell r="G480">
            <v>0</v>
          </cell>
          <cell r="H480">
            <v>0</v>
          </cell>
          <cell r="I480">
            <v>0</v>
          </cell>
          <cell r="J480">
            <v>0</v>
          </cell>
        </row>
        <row r="481">
          <cell r="A481">
            <v>477</v>
          </cell>
          <cell r="B481">
            <v>84069593</v>
          </cell>
          <cell r="C481">
            <v>9103055.8100000005</v>
          </cell>
          <cell r="D481" t="str">
            <v>LTG Acquisition Inc</v>
          </cell>
          <cell r="E481" t="str">
            <v>N/A</v>
          </cell>
          <cell r="F481">
            <v>477</v>
          </cell>
          <cell r="G481">
            <v>0</v>
          </cell>
          <cell r="H481">
            <v>0</v>
          </cell>
          <cell r="I481">
            <v>0</v>
          </cell>
          <cell r="J481">
            <v>0</v>
          </cell>
        </row>
        <row r="482">
          <cell r="A482">
            <v>478</v>
          </cell>
          <cell r="B482">
            <v>84069281</v>
          </cell>
          <cell r="C482">
            <v>17062500</v>
          </cell>
          <cell r="D482" t="str">
            <v>LTS Buyer LLC</v>
          </cell>
          <cell r="E482" t="str">
            <v>N/A</v>
          </cell>
          <cell r="F482">
            <v>478</v>
          </cell>
          <cell r="G482">
            <v>0</v>
          </cell>
          <cell r="H482">
            <v>0</v>
          </cell>
          <cell r="I482">
            <v>0</v>
          </cell>
          <cell r="J482">
            <v>0</v>
          </cell>
        </row>
        <row r="483">
          <cell r="A483">
            <v>479</v>
          </cell>
          <cell r="B483">
            <v>84070045</v>
          </cell>
          <cell r="C483">
            <v>12468750</v>
          </cell>
          <cell r="D483" t="str">
            <v>LW Buyer LLC</v>
          </cell>
          <cell r="E483" t="str">
            <v>N/A</v>
          </cell>
          <cell r="F483">
            <v>479</v>
          </cell>
          <cell r="G483">
            <v>0</v>
          </cell>
          <cell r="H483">
            <v>0</v>
          </cell>
          <cell r="I483">
            <v>0</v>
          </cell>
          <cell r="J483">
            <v>0</v>
          </cell>
        </row>
        <row r="484">
          <cell r="A484">
            <v>480</v>
          </cell>
          <cell r="B484">
            <v>84070082</v>
          </cell>
          <cell r="C484">
            <v>17497058.82</v>
          </cell>
          <cell r="D484" t="str">
            <v>MA FinanceCo LLC</v>
          </cell>
          <cell r="E484" t="str">
            <v>N/A</v>
          </cell>
          <cell r="F484">
            <v>480</v>
          </cell>
          <cell r="G484">
            <v>0</v>
          </cell>
          <cell r="H484">
            <v>0</v>
          </cell>
          <cell r="I484">
            <v>0</v>
          </cell>
          <cell r="J484">
            <v>0</v>
          </cell>
        </row>
        <row r="485">
          <cell r="A485">
            <v>481</v>
          </cell>
          <cell r="B485">
            <v>84069285</v>
          </cell>
          <cell r="C485">
            <v>16989090.91</v>
          </cell>
          <cell r="D485" t="str">
            <v>MailSouth Inc.</v>
          </cell>
          <cell r="E485" t="str">
            <v>N/A</v>
          </cell>
          <cell r="F485">
            <v>481</v>
          </cell>
          <cell r="G485">
            <v>0</v>
          </cell>
          <cell r="H485">
            <v>0</v>
          </cell>
          <cell r="I485">
            <v>0</v>
          </cell>
          <cell r="J485">
            <v>0</v>
          </cell>
        </row>
        <row r="486">
          <cell r="A486">
            <v>482</v>
          </cell>
          <cell r="B486">
            <v>84069286</v>
          </cell>
          <cell r="C486">
            <v>3318181.83</v>
          </cell>
          <cell r="D486" t="str">
            <v>MailSouth Inc.</v>
          </cell>
          <cell r="E486" t="str">
            <v>N/A</v>
          </cell>
          <cell r="F486">
            <v>482</v>
          </cell>
          <cell r="G486">
            <v>0</v>
          </cell>
          <cell r="H486">
            <v>0</v>
          </cell>
          <cell r="I486">
            <v>0</v>
          </cell>
          <cell r="J486">
            <v>0</v>
          </cell>
        </row>
        <row r="487">
          <cell r="A487">
            <v>483</v>
          </cell>
          <cell r="B487">
            <v>84069287</v>
          </cell>
          <cell r="C487">
            <v>11961231.210000001</v>
          </cell>
          <cell r="D487" t="str">
            <v>Manitowoc Company, Inc. (The)</v>
          </cell>
          <cell r="E487" t="str">
            <v>N/A</v>
          </cell>
          <cell r="F487">
            <v>483</v>
          </cell>
          <cell r="G487">
            <v>0</v>
          </cell>
          <cell r="H487">
            <v>0</v>
          </cell>
          <cell r="I487">
            <v>0</v>
          </cell>
          <cell r="J487">
            <v>0</v>
          </cell>
        </row>
        <row r="488">
          <cell r="A488">
            <v>484</v>
          </cell>
          <cell r="B488">
            <v>84070310</v>
          </cell>
          <cell r="C488">
            <v>26666666.670000002</v>
          </cell>
          <cell r="D488" t="str">
            <v>Marco Inc</v>
          </cell>
          <cell r="E488" t="str">
            <v>N/A</v>
          </cell>
          <cell r="F488">
            <v>484</v>
          </cell>
          <cell r="G488">
            <v>0</v>
          </cell>
          <cell r="H488">
            <v>0</v>
          </cell>
          <cell r="I488">
            <v>0</v>
          </cell>
          <cell r="J488">
            <v>0</v>
          </cell>
        </row>
        <row r="489">
          <cell r="A489">
            <v>485</v>
          </cell>
          <cell r="B489">
            <v>84069288</v>
          </cell>
          <cell r="C489">
            <v>17982142.859999999</v>
          </cell>
          <cell r="D489" t="str">
            <v>Marine Acquisition Corp</v>
          </cell>
          <cell r="E489" t="str">
            <v>N/A</v>
          </cell>
          <cell r="F489">
            <v>485</v>
          </cell>
          <cell r="G489">
            <v>0</v>
          </cell>
          <cell r="H489">
            <v>0</v>
          </cell>
          <cell r="I489">
            <v>0</v>
          </cell>
          <cell r="J489">
            <v>0</v>
          </cell>
        </row>
        <row r="490">
          <cell r="A490">
            <v>486</v>
          </cell>
          <cell r="B490">
            <v>84069443</v>
          </cell>
          <cell r="C490">
            <v>4182984.45</v>
          </cell>
          <cell r="D490" t="str">
            <v>Maxcess Webex</v>
          </cell>
          <cell r="E490" t="str">
            <v>N/A</v>
          </cell>
          <cell r="F490">
            <v>486</v>
          </cell>
          <cell r="G490">
            <v>0</v>
          </cell>
          <cell r="H490">
            <v>0</v>
          </cell>
          <cell r="I490">
            <v>0</v>
          </cell>
          <cell r="J490">
            <v>0</v>
          </cell>
        </row>
        <row r="491">
          <cell r="A491">
            <v>487</v>
          </cell>
          <cell r="B491">
            <v>84069444</v>
          </cell>
          <cell r="C491">
            <v>20009720.5</v>
          </cell>
          <cell r="D491" t="str">
            <v>Maxcess Webex</v>
          </cell>
          <cell r="E491" t="str">
            <v>N/A</v>
          </cell>
          <cell r="F491">
            <v>487</v>
          </cell>
          <cell r="G491">
            <v>0</v>
          </cell>
          <cell r="H491">
            <v>0</v>
          </cell>
          <cell r="I491">
            <v>0</v>
          </cell>
          <cell r="J491">
            <v>0</v>
          </cell>
        </row>
        <row r="492">
          <cell r="A492">
            <v>488</v>
          </cell>
          <cell r="B492">
            <v>84069445</v>
          </cell>
          <cell r="C492">
            <v>4722488.26</v>
          </cell>
          <cell r="D492" t="str">
            <v>Maxcess Webex</v>
          </cell>
          <cell r="E492" t="str">
            <v>N/A</v>
          </cell>
          <cell r="F492">
            <v>488</v>
          </cell>
          <cell r="G492">
            <v>0</v>
          </cell>
          <cell r="H492">
            <v>0</v>
          </cell>
          <cell r="I492">
            <v>0</v>
          </cell>
          <cell r="J492">
            <v>0</v>
          </cell>
        </row>
        <row r="493">
          <cell r="A493">
            <v>489</v>
          </cell>
          <cell r="B493">
            <v>84069297</v>
          </cell>
          <cell r="C493">
            <v>15420583.35</v>
          </cell>
          <cell r="D493" t="str">
            <v>Media Source Inc</v>
          </cell>
          <cell r="E493" t="str">
            <v>N/A</v>
          </cell>
          <cell r="F493">
            <v>489</v>
          </cell>
          <cell r="G493">
            <v>0</v>
          </cell>
          <cell r="H493">
            <v>0</v>
          </cell>
          <cell r="I493">
            <v>0</v>
          </cell>
          <cell r="J493">
            <v>0</v>
          </cell>
        </row>
        <row r="494">
          <cell r="A494">
            <v>490</v>
          </cell>
          <cell r="B494">
            <v>84069298</v>
          </cell>
          <cell r="C494">
            <v>78676.44</v>
          </cell>
          <cell r="D494" t="str">
            <v>Media Source Inc</v>
          </cell>
          <cell r="E494" t="str">
            <v>N/A</v>
          </cell>
          <cell r="F494">
            <v>490</v>
          </cell>
          <cell r="G494">
            <v>0</v>
          </cell>
          <cell r="H494">
            <v>0</v>
          </cell>
          <cell r="I494">
            <v>0</v>
          </cell>
          <cell r="J494">
            <v>0</v>
          </cell>
        </row>
        <row r="495">
          <cell r="A495">
            <v>491</v>
          </cell>
          <cell r="B495">
            <v>84069594</v>
          </cell>
          <cell r="C495">
            <v>24781505.300000001</v>
          </cell>
          <cell r="D495" t="str">
            <v>Melissa &amp; Doug LLC</v>
          </cell>
          <cell r="E495" t="str">
            <v>N/A</v>
          </cell>
          <cell r="F495">
            <v>491</v>
          </cell>
          <cell r="G495">
            <v>0</v>
          </cell>
          <cell r="H495">
            <v>0</v>
          </cell>
          <cell r="I495">
            <v>0</v>
          </cell>
          <cell r="J495">
            <v>0</v>
          </cell>
        </row>
        <row r="496">
          <cell r="A496">
            <v>492</v>
          </cell>
          <cell r="B496">
            <v>84069479</v>
          </cell>
          <cell r="C496">
            <v>18352067.350000001</v>
          </cell>
          <cell r="D496" t="str">
            <v>Metro Donut Acquisition Company LLC</v>
          </cell>
          <cell r="E496" t="str">
            <v>N/A</v>
          </cell>
          <cell r="F496">
            <v>492</v>
          </cell>
          <cell r="G496">
            <v>0</v>
          </cell>
          <cell r="H496">
            <v>0</v>
          </cell>
          <cell r="I496">
            <v>0</v>
          </cell>
          <cell r="J496">
            <v>0</v>
          </cell>
        </row>
        <row r="497">
          <cell r="A497">
            <v>493</v>
          </cell>
          <cell r="B497">
            <v>84070001</v>
          </cell>
          <cell r="C497">
            <v>3496619.53</v>
          </cell>
          <cell r="D497" t="str">
            <v>Metro Donut Acquisition Company LLC</v>
          </cell>
          <cell r="E497" t="str">
            <v>N/A</v>
          </cell>
          <cell r="F497">
            <v>493</v>
          </cell>
          <cell r="G497">
            <v>0</v>
          </cell>
          <cell r="H497">
            <v>0</v>
          </cell>
          <cell r="I497">
            <v>0</v>
          </cell>
          <cell r="J497">
            <v>0</v>
          </cell>
        </row>
        <row r="498">
          <cell r="A498">
            <v>494</v>
          </cell>
          <cell r="B498">
            <v>84069303</v>
          </cell>
          <cell r="C498">
            <v>19345835.469999999</v>
          </cell>
          <cell r="D498" t="str">
            <v>Midcontinent Communications</v>
          </cell>
          <cell r="E498" t="str">
            <v>N/A</v>
          </cell>
          <cell r="F498">
            <v>494</v>
          </cell>
          <cell r="G498">
            <v>0</v>
          </cell>
          <cell r="H498">
            <v>0</v>
          </cell>
          <cell r="I498">
            <v>0</v>
          </cell>
          <cell r="J498">
            <v>0</v>
          </cell>
        </row>
        <row r="499">
          <cell r="A499">
            <v>495</v>
          </cell>
          <cell r="B499">
            <v>84070224</v>
          </cell>
          <cell r="C499">
            <v>9625000</v>
          </cell>
          <cell r="D499" t="str">
            <v>Miller Heiman Inc</v>
          </cell>
          <cell r="E499" t="str">
            <v>N/A</v>
          </cell>
          <cell r="F499">
            <v>495</v>
          </cell>
          <cell r="G499">
            <v>0</v>
          </cell>
          <cell r="H499">
            <v>0</v>
          </cell>
          <cell r="I499">
            <v>0</v>
          </cell>
          <cell r="J499">
            <v>0</v>
          </cell>
        </row>
        <row r="500">
          <cell r="A500">
            <v>496</v>
          </cell>
          <cell r="B500">
            <v>84069599</v>
          </cell>
          <cell r="C500">
            <v>5317812.47</v>
          </cell>
          <cell r="D500" t="str">
            <v>Miller Heiman Inc</v>
          </cell>
          <cell r="E500" t="str">
            <v>N/A</v>
          </cell>
          <cell r="F500">
            <v>496</v>
          </cell>
          <cell r="G500">
            <v>0</v>
          </cell>
          <cell r="H500">
            <v>0</v>
          </cell>
          <cell r="I500">
            <v>0</v>
          </cell>
          <cell r="J500">
            <v>0</v>
          </cell>
        </row>
        <row r="501">
          <cell r="A501">
            <v>497</v>
          </cell>
          <cell r="B501">
            <v>84069555</v>
          </cell>
          <cell r="C501">
            <v>24482525.170000002</v>
          </cell>
          <cell r="D501" t="str">
            <v>Miller Heiman Inc</v>
          </cell>
          <cell r="E501" t="str">
            <v>N/A</v>
          </cell>
          <cell r="F501">
            <v>497</v>
          </cell>
          <cell r="G501">
            <v>0</v>
          </cell>
          <cell r="H501">
            <v>0</v>
          </cell>
          <cell r="I501">
            <v>0</v>
          </cell>
          <cell r="J501">
            <v>0</v>
          </cell>
        </row>
        <row r="502">
          <cell r="A502">
            <v>498</v>
          </cell>
          <cell r="B502">
            <v>84069833</v>
          </cell>
          <cell r="C502">
            <v>2392.0300000000002</v>
          </cell>
          <cell r="D502" t="str">
            <v>Miller Heiman Inc</v>
          </cell>
          <cell r="E502" t="str">
            <v>N/A</v>
          </cell>
          <cell r="F502">
            <v>498</v>
          </cell>
          <cell r="G502">
            <v>0</v>
          </cell>
          <cell r="H502">
            <v>0</v>
          </cell>
          <cell r="I502">
            <v>0</v>
          </cell>
          <cell r="J502">
            <v>0</v>
          </cell>
        </row>
        <row r="503">
          <cell r="A503">
            <v>499</v>
          </cell>
          <cell r="B503">
            <v>84069554</v>
          </cell>
          <cell r="C503">
            <v>7224.95</v>
          </cell>
          <cell r="D503" t="str">
            <v>Miller Heiman Inc</v>
          </cell>
          <cell r="E503" t="str">
            <v>N/A</v>
          </cell>
          <cell r="F503">
            <v>499</v>
          </cell>
          <cell r="G503">
            <v>0</v>
          </cell>
          <cell r="H503">
            <v>0</v>
          </cell>
          <cell r="I503">
            <v>0</v>
          </cell>
          <cell r="J503">
            <v>0</v>
          </cell>
        </row>
        <row r="504">
          <cell r="A504">
            <v>500</v>
          </cell>
          <cell r="B504">
            <v>84069834</v>
          </cell>
          <cell r="C504">
            <v>8105666.5700000003</v>
          </cell>
          <cell r="D504" t="str">
            <v>Miller Heiman Inc</v>
          </cell>
          <cell r="E504" t="str">
            <v>N/A</v>
          </cell>
          <cell r="F504">
            <v>500</v>
          </cell>
          <cell r="G504">
            <v>0</v>
          </cell>
          <cell r="H504">
            <v>0</v>
          </cell>
          <cell r="I504">
            <v>0</v>
          </cell>
          <cell r="J504">
            <v>0</v>
          </cell>
        </row>
        <row r="505">
          <cell r="A505">
            <v>501</v>
          </cell>
          <cell r="B505">
            <v>84069306</v>
          </cell>
          <cell r="C505">
            <v>13847678.16</v>
          </cell>
          <cell r="D505" t="str">
            <v>Miller's Ale House Inc.</v>
          </cell>
          <cell r="E505" t="str">
            <v>N/A</v>
          </cell>
          <cell r="F505">
            <v>501</v>
          </cell>
          <cell r="G505">
            <v>0</v>
          </cell>
          <cell r="H505">
            <v>0</v>
          </cell>
          <cell r="I505">
            <v>0</v>
          </cell>
          <cell r="J505">
            <v>0</v>
          </cell>
        </row>
        <row r="506">
          <cell r="A506">
            <v>502</v>
          </cell>
          <cell r="B506">
            <v>84069307</v>
          </cell>
          <cell r="C506">
            <v>76053.7</v>
          </cell>
          <cell r="D506" t="str">
            <v>Miller's Ale House Inc.</v>
          </cell>
          <cell r="E506" t="str">
            <v>N/A</v>
          </cell>
          <cell r="F506">
            <v>502</v>
          </cell>
          <cell r="G506">
            <v>0</v>
          </cell>
          <cell r="H506">
            <v>0</v>
          </cell>
          <cell r="I506">
            <v>0</v>
          </cell>
          <cell r="J506">
            <v>0</v>
          </cell>
        </row>
        <row r="507">
          <cell r="A507">
            <v>503</v>
          </cell>
          <cell r="B507">
            <v>84070161</v>
          </cell>
          <cell r="C507">
            <v>6740146.7599999998</v>
          </cell>
          <cell r="D507" t="str">
            <v>Mission Broadcasting Inc.</v>
          </cell>
          <cell r="E507" t="str">
            <v>N/A</v>
          </cell>
          <cell r="F507">
            <v>503</v>
          </cell>
          <cell r="G507">
            <v>0</v>
          </cell>
          <cell r="H507">
            <v>0</v>
          </cell>
          <cell r="I507">
            <v>0</v>
          </cell>
          <cell r="J507">
            <v>0</v>
          </cell>
        </row>
        <row r="508">
          <cell r="A508">
            <v>504</v>
          </cell>
          <cell r="B508">
            <v>84069924</v>
          </cell>
          <cell r="C508">
            <v>9784509.2400000002</v>
          </cell>
          <cell r="D508" t="str">
            <v>Mold-Rite Plastics, LLC.</v>
          </cell>
          <cell r="E508" t="str">
            <v>N/A</v>
          </cell>
          <cell r="F508">
            <v>504</v>
          </cell>
          <cell r="G508">
            <v>0</v>
          </cell>
          <cell r="H508">
            <v>0</v>
          </cell>
          <cell r="I508">
            <v>0</v>
          </cell>
          <cell r="J508">
            <v>0</v>
          </cell>
        </row>
        <row r="509">
          <cell r="A509">
            <v>505</v>
          </cell>
          <cell r="B509">
            <v>84070268</v>
          </cell>
          <cell r="C509">
            <v>18301349.350000001</v>
          </cell>
          <cell r="D509" t="str">
            <v>Mold-Rite Plastics, LLC.</v>
          </cell>
          <cell r="E509" t="str">
            <v>N/A</v>
          </cell>
          <cell r="F509">
            <v>505</v>
          </cell>
          <cell r="G509">
            <v>0</v>
          </cell>
          <cell r="H509">
            <v>0</v>
          </cell>
          <cell r="I509">
            <v>0</v>
          </cell>
          <cell r="J509">
            <v>0</v>
          </cell>
        </row>
        <row r="510">
          <cell r="A510">
            <v>506</v>
          </cell>
          <cell r="B510">
            <v>84069312</v>
          </cell>
          <cell r="C510">
            <v>9182183.1699999999</v>
          </cell>
          <cell r="D510" t="str">
            <v>Momentum Textiles LLC</v>
          </cell>
          <cell r="E510" t="str">
            <v>N/A</v>
          </cell>
          <cell r="F510">
            <v>506</v>
          </cell>
          <cell r="G510">
            <v>0</v>
          </cell>
          <cell r="H510">
            <v>0</v>
          </cell>
          <cell r="I510">
            <v>0</v>
          </cell>
          <cell r="J510">
            <v>0</v>
          </cell>
        </row>
        <row r="511">
          <cell r="A511">
            <v>507</v>
          </cell>
          <cell r="B511">
            <v>84069313</v>
          </cell>
          <cell r="C511">
            <v>127530.32</v>
          </cell>
          <cell r="D511" t="str">
            <v>Momentum Textiles LLC</v>
          </cell>
          <cell r="E511" t="str">
            <v>N/A</v>
          </cell>
          <cell r="F511">
            <v>507</v>
          </cell>
          <cell r="G511">
            <v>0</v>
          </cell>
          <cell r="H511">
            <v>0</v>
          </cell>
          <cell r="I511">
            <v>0</v>
          </cell>
          <cell r="J511">
            <v>0</v>
          </cell>
        </row>
        <row r="512">
          <cell r="A512">
            <v>508</v>
          </cell>
          <cell r="B512">
            <v>84069315</v>
          </cell>
          <cell r="C512">
            <v>11729703.970000001</v>
          </cell>
          <cell r="D512" t="str">
            <v>Momentum Textiles LLC</v>
          </cell>
          <cell r="E512" t="str">
            <v>N/A</v>
          </cell>
          <cell r="F512">
            <v>508</v>
          </cell>
          <cell r="G512">
            <v>0</v>
          </cell>
          <cell r="H512">
            <v>0</v>
          </cell>
          <cell r="I512">
            <v>0</v>
          </cell>
          <cell r="J512">
            <v>0</v>
          </cell>
        </row>
        <row r="513">
          <cell r="A513">
            <v>509</v>
          </cell>
          <cell r="B513">
            <v>84069316</v>
          </cell>
          <cell r="C513">
            <v>162912.54999999999</v>
          </cell>
          <cell r="D513" t="str">
            <v>Momentum Textiles LLC</v>
          </cell>
          <cell r="E513" t="str">
            <v>N/A</v>
          </cell>
          <cell r="F513">
            <v>509</v>
          </cell>
          <cell r="G513">
            <v>0</v>
          </cell>
          <cell r="H513">
            <v>0</v>
          </cell>
          <cell r="I513">
            <v>0</v>
          </cell>
          <cell r="J513">
            <v>0</v>
          </cell>
        </row>
        <row r="514">
          <cell r="A514">
            <v>510</v>
          </cell>
          <cell r="B514">
            <v>84069314</v>
          </cell>
          <cell r="C514">
            <v>127530.32</v>
          </cell>
          <cell r="D514" t="str">
            <v>Momentum Textiles LLC</v>
          </cell>
          <cell r="E514" t="str">
            <v>N/A</v>
          </cell>
          <cell r="F514">
            <v>510</v>
          </cell>
          <cell r="G514">
            <v>0</v>
          </cell>
          <cell r="H514">
            <v>0</v>
          </cell>
          <cell r="I514">
            <v>0</v>
          </cell>
          <cell r="J514">
            <v>0</v>
          </cell>
        </row>
        <row r="515">
          <cell r="A515">
            <v>511</v>
          </cell>
          <cell r="B515">
            <v>84069317</v>
          </cell>
          <cell r="C515">
            <v>162912.56</v>
          </cell>
          <cell r="D515" t="str">
            <v>Momentum Textiles LLC</v>
          </cell>
          <cell r="E515" t="str">
            <v>N/A</v>
          </cell>
          <cell r="F515">
            <v>511</v>
          </cell>
          <cell r="G515">
            <v>0</v>
          </cell>
          <cell r="H515">
            <v>0</v>
          </cell>
          <cell r="I515">
            <v>0</v>
          </cell>
          <cell r="J515">
            <v>0</v>
          </cell>
        </row>
        <row r="516">
          <cell r="A516">
            <v>512</v>
          </cell>
          <cell r="B516">
            <v>84070106</v>
          </cell>
          <cell r="C516">
            <v>9031690.5700000003</v>
          </cell>
          <cell r="D516" t="str">
            <v>MPG Holdco I Inc</v>
          </cell>
          <cell r="E516" t="str">
            <v>N/A</v>
          </cell>
          <cell r="F516">
            <v>512</v>
          </cell>
          <cell r="G516">
            <v>0</v>
          </cell>
          <cell r="H516">
            <v>0</v>
          </cell>
          <cell r="I516">
            <v>0</v>
          </cell>
          <cell r="J516">
            <v>0</v>
          </cell>
        </row>
        <row r="517">
          <cell r="A517">
            <v>513</v>
          </cell>
          <cell r="B517">
            <v>84070104</v>
          </cell>
          <cell r="C517">
            <v>10193127.550000001</v>
          </cell>
          <cell r="D517" t="str">
            <v>MPG Holdco I Inc</v>
          </cell>
          <cell r="E517" t="str">
            <v>N/A</v>
          </cell>
          <cell r="F517">
            <v>513</v>
          </cell>
          <cell r="G517">
            <v>0</v>
          </cell>
          <cell r="H517">
            <v>0</v>
          </cell>
          <cell r="I517">
            <v>0</v>
          </cell>
          <cell r="J517">
            <v>0</v>
          </cell>
        </row>
        <row r="518">
          <cell r="A518">
            <v>514</v>
          </cell>
          <cell r="B518">
            <v>84070105</v>
          </cell>
          <cell r="C518">
            <v>4348773.08</v>
          </cell>
          <cell r="D518" t="str">
            <v>MPG Holdco I Inc</v>
          </cell>
          <cell r="E518" t="str">
            <v>N/A</v>
          </cell>
          <cell r="F518">
            <v>514</v>
          </cell>
          <cell r="G518">
            <v>0</v>
          </cell>
          <cell r="H518">
            <v>0</v>
          </cell>
          <cell r="I518">
            <v>0</v>
          </cell>
          <cell r="J518">
            <v>0</v>
          </cell>
        </row>
        <row r="519">
          <cell r="A519">
            <v>515</v>
          </cell>
          <cell r="B519">
            <v>84069819</v>
          </cell>
          <cell r="C519">
            <v>834745.45</v>
          </cell>
          <cell r="D519" t="str">
            <v>MSHC Inc (Service Logic)</v>
          </cell>
          <cell r="E519" t="str">
            <v>N/A</v>
          </cell>
          <cell r="F519">
            <v>515</v>
          </cell>
          <cell r="G519">
            <v>0</v>
          </cell>
          <cell r="H519">
            <v>0</v>
          </cell>
          <cell r="I519">
            <v>0</v>
          </cell>
          <cell r="J519">
            <v>0</v>
          </cell>
        </row>
        <row r="520">
          <cell r="A520">
            <v>516</v>
          </cell>
          <cell r="B520">
            <v>84069575</v>
          </cell>
          <cell r="C520">
            <v>4146117.86</v>
          </cell>
          <cell r="D520" t="str">
            <v>MSHC Inc (Service Logic)</v>
          </cell>
          <cell r="E520" t="str">
            <v>N/A</v>
          </cell>
          <cell r="F520">
            <v>516</v>
          </cell>
          <cell r="G520">
            <v>0</v>
          </cell>
          <cell r="H520">
            <v>0</v>
          </cell>
          <cell r="I520">
            <v>0</v>
          </cell>
          <cell r="J520">
            <v>0</v>
          </cell>
        </row>
        <row r="521">
          <cell r="A521">
            <v>517</v>
          </cell>
          <cell r="B521">
            <v>84069321</v>
          </cell>
          <cell r="C521">
            <v>181484.25</v>
          </cell>
          <cell r="D521" t="str">
            <v>MSHC Inc (Service Logic)</v>
          </cell>
          <cell r="E521" t="str">
            <v>N/A</v>
          </cell>
          <cell r="F521">
            <v>517</v>
          </cell>
          <cell r="G521">
            <v>0</v>
          </cell>
          <cell r="H521">
            <v>0</v>
          </cell>
          <cell r="I521">
            <v>0</v>
          </cell>
          <cell r="J521">
            <v>0</v>
          </cell>
        </row>
        <row r="522">
          <cell r="A522">
            <v>518</v>
          </cell>
          <cell r="B522">
            <v>84069322</v>
          </cell>
          <cell r="C522">
            <v>11671985.42</v>
          </cell>
          <cell r="D522" t="str">
            <v>MSHC Inc (Service Logic)</v>
          </cell>
          <cell r="E522" t="str">
            <v>N/A</v>
          </cell>
          <cell r="F522">
            <v>518</v>
          </cell>
          <cell r="G522">
            <v>0</v>
          </cell>
          <cell r="H522">
            <v>0</v>
          </cell>
          <cell r="I522">
            <v>0</v>
          </cell>
          <cell r="J522">
            <v>0</v>
          </cell>
        </row>
        <row r="523">
          <cell r="A523">
            <v>519</v>
          </cell>
          <cell r="B523">
            <v>84069821</v>
          </cell>
          <cell r="C523">
            <v>95685.23</v>
          </cell>
          <cell r="D523" t="str">
            <v>MSHC Inc (Service Logic)</v>
          </cell>
          <cell r="E523" t="str">
            <v>N/A</v>
          </cell>
          <cell r="F523">
            <v>519</v>
          </cell>
          <cell r="G523">
            <v>0</v>
          </cell>
          <cell r="H523">
            <v>0</v>
          </cell>
          <cell r="I523">
            <v>0</v>
          </cell>
          <cell r="J523">
            <v>0</v>
          </cell>
        </row>
        <row r="524">
          <cell r="A524">
            <v>520</v>
          </cell>
          <cell r="B524">
            <v>84069822</v>
          </cell>
          <cell r="C524">
            <v>6153903.3499999996</v>
          </cell>
          <cell r="D524" t="str">
            <v>MSHC Inc (Service Logic)</v>
          </cell>
          <cell r="E524" t="str">
            <v>N/A</v>
          </cell>
          <cell r="F524">
            <v>520</v>
          </cell>
          <cell r="G524">
            <v>0</v>
          </cell>
          <cell r="H524">
            <v>0</v>
          </cell>
          <cell r="I524">
            <v>0</v>
          </cell>
          <cell r="J524">
            <v>0</v>
          </cell>
        </row>
        <row r="525">
          <cell r="A525">
            <v>521</v>
          </cell>
          <cell r="B525">
            <v>84069820</v>
          </cell>
          <cell r="C525">
            <v>87926</v>
          </cell>
          <cell r="D525" t="str">
            <v>MSHC Inc (Service Logic)</v>
          </cell>
          <cell r="E525" t="str">
            <v>N/A</v>
          </cell>
          <cell r="F525">
            <v>521</v>
          </cell>
          <cell r="G525">
            <v>0</v>
          </cell>
          <cell r="H525">
            <v>0</v>
          </cell>
          <cell r="I525">
            <v>0</v>
          </cell>
          <cell r="J525">
            <v>0</v>
          </cell>
        </row>
        <row r="526">
          <cell r="A526">
            <v>522</v>
          </cell>
          <cell r="B526">
            <v>84069320</v>
          </cell>
          <cell r="C526">
            <v>166767.48000000001</v>
          </cell>
          <cell r="D526" t="str">
            <v>MSHC Inc (Service Logic)</v>
          </cell>
          <cell r="E526" t="str">
            <v>N/A</v>
          </cell>
          <cell r="F526">
            <v>522</v>
          </cell>
          <cell r="G526">
            <v>0</v>
          </cell>
          <cell r="H526">
            <v>0</v>
          </cell>
          <cell r="I526">
            <v>0</v>
          </cell>
          <cell r="J526">
            <v>0</v>
          </cell>
        </row>
        <row r="527">
          <cell r="A527">
            <v>523</v>
          </cell>
          <cell r="B527">
            <v>84069323</v>
          </cell>
          <cell r="C527">
            <v>4650000</v>
          </cell>
          <cell r="D527" t="str">
            <v>Mueller Water Products Inc</v>
          </cell>
          <cell r="E527" t="str">
            <v>N/A</v>
          </cell>
          <cell r="F527">
            <v>523</v>
          </cell>
          <cell r="G527">
            <v>0</v>
          </cell>
          <cell r="H527">
            <v>0</v>
          </cell>
          <cell r="I527">
            <v>0</v>
          </cell>
          <cell r="J527">
            <v>0</v>
          </cell>
        </row>
        <row r="528">
          <cell r="A528">
            <v>524</v>
          </cell>
          <cell r="B528">
            <v>84069324</v>
          </cell>
          <cell r="C528">
            <v>300000</v>
          </cell>
          <cell r="D528" t="str">
            <v>Mueller Water Products Inc</v>
          </cell>
          <cell r="E528" t="str">
            <v>N/A</v>
          </cell>
          <cell r="F528">
            <v>524</v>
          </cell>
          <cell r="G528">
            <v>0</v>
          </cell>
          <cell r="H528">
            <v>0</v>
          </cell>
          <cell r="I528">
            <v>0</v>
          </cell>
          <cell r="J528">
            <v>0</v>
          </cell>
        </row>
        <row r="529">
          <cell r="A529">
            <v>525</v>
          </cell>
          <cell r="B529">
            <v>84069465</v>
          </cell>
          <cell r="C529">
            <v>22196571.43</v>
          </cell>
          <cell r="D529" t="str">
            <v>MULTICULTURAL RADIO BROADCASTING INC</v>
          </cell>
          <cell r="E529" t="str">
            <v>N/A</v>
          </cell>
          <cell r="F529">
            <v>525</v>
          </cell>
          <cell r="G529">
            <v>0</v>
          </cell>
          <cell r="H529">
            <v>0</v>
          </cell>
          <cell r="I529">
            <v>0</v>
          </cell>
          <cell r="J529">
            <v>0</v>
          </cell>
        </row>
        <row r="530">
          <cell r="A530">
            <v>526</v>
          </cell>
          <cell r="B530">
            <v>84069859</v>
          </cell>
          <cell r="C530">
            <v>1433157.15</v>
          </cell>
          <cell r="D530" t="str">
            <v>MWI Holdings Inc</v>
          </cell>
          <cell r="E530" t="str">
            <v>N/A</v>
          </cell>
          <cell r="F530">
            <v>526</v>
          </cell>
          <cell r="G530">
            <v>0</v>
          </cell>
          <cell r="H530">
            <v>0</v>
          </cell>
          <cell r="I530">
            <v>0</v>
          </cell>
          <cell r="J530">
            <v>0</v>
          </cell>
        </row>
        <row r="531">
          <cell r="A531">
            <v>527</v>
          </cell>
          <cell r="B531">
            <v>84069858</v>
          </cell>
          <cell r="C531">
            <v>12693816.59</v>
          </cell>
          <cell r="D531" t="str">
            <v>MWI Holdings Inc</v>
          </cell>
          <cell r="E531" t="str">
            <v>N/A</v>
          </cell>
          <cell r="F531">
            <v>527</v>
          </cell>
          <cell r="G531">
            <v>0</v>
          </cell>
          <cell r="H531">
            <v>0</v>
          </cell>
          <cell r="I531">
            <v>0</v>
          </cell>
          <cell r="J531">
            <v>0</v>
          </cell>
        </row>
        <row r="532">
          <cell r="A532">
            <v>528</v>
          </cell>
          <cell r="B532">
            <v>84069600</v>
          </cell>
          <cell r="C532">
            <v>8687700</v>
          </cell>
          <cell r="D532" t="str">
            <v>MYI Acquiror Limited</v>
          </cell>
          <cell r="E532" t="str">
            <v>N/A</v>
          </cell>
          <cell r="F532">
            <v>528</v>
          </cell>
          <cell r="G532">
            <v>0</v>
          </cell>
          <cell r="H532">
            <v>0</v>
          </cell>
          <cell r="I532">
            <v>0</v>
          </cell>
          <cell r="J532">
            <v>0</v>
          </cell>
        </row>
        <row r="533">
          <cell r="A533">
            <v>529</v>
          </cell>
          <cell r="B533">
            <v>84069327</v>
          </cell>
          <cell r="C533">
            <v>7000000</v>
          </cell>
          <cell r="D533" t="str">
            <v>National CineMedia LLC</v>
          </cell>
          <cell r="E533" t="str">
            <v>N/A</v>
          </cell>
          <cell r="F533">
            <v>529</v>
          </cell>
          <cell r="G533">
            <v>0</v>
          </cell>
          <cell r="H533">
            <v>0</v>
          </cell>
          <cell r="I533">
            <v>0</v>
          </cell>
          <cell r="J533">
            <v>0</v>
          </cell>
        </row>
        <row r="534">
          <cell r="A534">
            <v>530</v>
          </cell>
          <cell r="B534">
            <v>84070307</v>
          </cell>
          <cell r="C534">
            <v>20947500</v>
          </cell>
          <cell r="D534" t="str">
            <v>National Industrial Coatings Inc</v>
          </cell>
          <cell r="E534" t="str">
            <v>N/A</v>
          </cell>
          <cell r="F534">
            <v>530</v>
          </cell>
          <cell r="G534">
            <v>0</v>
          </cell>
          <cell r="H534">
            <v>0</v>
          </cell>
          <cell r="I534">
            <v>0</v>
          </cell>
          <cell r="J534">
            <v>0</v>
          </cell>
        </row>
        <row r="535">
          <cell r="A535">
            <v>531</v>
          </cell>
          <cell r="B535">
            <v>84069329</v>
          </cell>
          <cell r="C535">
            <v>1559957.63</v>
          </cell>
          <cell r="D535" t="str">
            <v>Navex Global Inc</v>
          </cell>
          <cell r="E535" t="str">
            <v>N/A</v>
          </cell>
          <cell r="F535">
            <v>531</v>
          </cell>
          <cell r="G535">
            <v>0</v>
          </cell>
          <cell r="H535">
            <v>0</v>
          </cell>
          <cell r="I535">
            <v>0</v>
          </cell>
          <cell r="J535">
            <v>0</v>
          </cell>
        </row>
        <row r="536">
          <cell r="A536">
            <v>532</v>
          </cell>
          <cell r="B536">
            <v>84069328</v>
          </cell>
          <cell r="C536">
            <v>8340042.3799999999</v>
          </cell>
          <cell r="D536" t="str">
            <v>Navex Global Inc</v>
          </cell>
          <cell r="E536" t="str">
            <v>N/A</v>
          </cell>
          <cell r="F536">
            <v>532</v>
          </cell>
          <cell r="G536">
            <v>0</v>
          </cell>
          <cell r="H536">
            <v>0</v>
          </cell>
          <cell r="I536">
            <v>0</v>
          </cell>
          <cell r="J536">
            <v>0</v>
          </cell>
        </row>
        <row r="537">
          <cell r="A537">
            <v>533</v>
          </cell>
          <cell r="B537">
            <v>84070052</v>
          </cell>
          <cell r="C537">
            <v>8280000</v>
          </cell>
          <cell r="D537" t="str">
            <v>NBSC Group Holdings Inc</v>
          </cell>
          <cell r="E537" t="str">
            <v>N/A</v>
          </cell>
          <cell r="F537">
            <v>533</v>
          </cell>
          <cell r="G537">
            <v>0</v>
          </cell>
          <cell r="H537">
            <v>0</v>
          </cell>
          <cell r="I537">
            <v>0</v>
          </cell>
          <cell r="J537">
            <v>0</v>
          </cell>
        </row>
        <row r="538">
          <cell r="A538">
            <v>534</v>
          </cell>
          <cell r="B538">
            <v>84069332</v>
          </cell>
          <cell r="C538">
            <v>7990604.2999999998</v>
          </cell>
          <cell r="D538" t="str">
            <v>NBTY Inc</v>
          </cell>
          <cell r="E538" t="str">
            <v>N/A</v>
          </cell>
          <cell r="F538">
            <v>534</v>
          </cell>
          <cell r="G538">
            <v>0</v>
          </cell>
          <cell r="H538">
            <v>0</v>
          </cell>
          <cell r="I538">
            <v>0</v>
          </cell>
          <cell r="J538">
            <v>0</v>
          </cell>
        </row>
        <row r="539">
          <cell r="A539">
            <v>535</v>
          </cell>
          <cell r="B539">
            <v>84069333</v>
          </cell>
          <cell r="C539">
            <v>648609.68999999994</v>
          </cell>
          <cell r="D539" t="str">
            <v>NBTY Inc</v>
          </cell>
          <cell r="E539" t="str">
            <v>N/A</v>
          </cell>
          <cell r="F539">
            <v>535</v>
          </cell>
          <cell r="G539">
            <v>0</v>
          </cell>
          <cell r="H539">
            <v>0</v>
          </cell>
          <cell r="I539">
            <v>0</v>
          </cell>
          <cell r="J539">
            <v>0</v>
          </cell>
        </row>
        <row r="540">
          <cell r="A540">
            <v>536</v>
          </cell>
          <cell r="B540">
            <v>84069334</v>
          </cell>
          <cell r="C540">
            <v>972914.53</v>
          </cell>
          <cell r="D540" t="str">
            <v>NBTY Inc</v>
          </cell>
          <cell r="E540" t="str">
            <v>N/A</v>
          </cell>
          <cell r="F540">
            <v>536</v>
          </cell>
          <cell r="G540">
            <v>0</v>
          </cell>
          <cell r="H540">
            <v>0</v>
          </cell>
          <cell r="I540">
            <v>0</v>
          </cell>
          <cell r="J540">
            <v>0</v>
          </cell>
        </row>
        <row r="541">
          <cell r="A541">
            <v>537</v>
          </cell>
          <cell r="B541">
            <v>84069577</v>
          </cell>
          <cell r="C541">
            <v>1542449.69</v>
          </cell>
          <cell r="D541" t="str">
            <v>Nellson Nutraceutical LLC</v>
          </cell>
          <cell r="E541" t="str">
            <v>N/A</v>
          </cell>
          <cell r="F541">
            <v>537</v>
          </cell>
          <cell r="G541">
            <v>0</v>
          </cell>
          <cell r="H541">
            <v>0</v>
          </cell>
          <cell r="I541">
            <v>0</v>
          </cell>
          <cell r="J541">
            <v>0</v>
          </cell>
        </row>
        <row r="542">
          <cell r="A542">
            <v>538</v>
          </cell>
          <cell r="B542">
            <v>84070007</v>
          </cell>
          <cell r="C542">
            <v>6106924.4900000002</v>
          </cell>
          <cell r="D542" t="str">
            <v>Nellson Nutraceutical LLC</v>
          </cell>
          <cell r="E542" t="str">
            <v>N/A</v>
          </cell>
          <cell r="F542">
            <v>538</v>
          </cell>
          <cell r="G542">
            <v>0</v>
          </cell>
          <cell r="H542">
            <v>0</v>
          </cell>
          <cell r="I542">
            <v>0</v>
          </cell>
          <cell r="J542">
            <v>0</v>
          </cell>
        </row>
        <row r="543">
          <cell r="A543">
            <v>539</v>
          </cell>
          <cell r="B543">
            <v>84069454</v>
          </cell>
          <cell r="C543">
            <v>5755653.9199999999</v>
          </cell>
          <cell r="D543" t="str">
            <v>Nelson Intermediate Holdings Corp</v>
          </cell>
          <cell r="E543" t="str">
            <v>N/A</v>
          </cell>
          <cell r="F543">
            <v>539</v>
          </cell>
          <cell r="G543">
            <v>0</v>
          </cell>
          <cell r="H543">
            <v>0</v>
          </cell>
          <cell r="I543">
            <v>0</v>
          </cell>
          <cell r="J543">
            <v>0</v>
          </cell>
        </row>
        <row r="544">
          <cell r="A544">
            <v>540</v>
          </cell>
          <cell r="B544">
            <v>84069451</v>
          </cell>
          <cell r="C544">
            <v>5423150.0099999998</v>
          </cell>
          <cell r="D544" t="str">
            <v>Nelson Intermediate Holdings Corp</v>
          </cell>
          <cell r="E544" t="str">
            <v>N/A</v>
          </cell>
          <cell r="F544">
            <v>540</v>
          </cell>
          <cell r="G544">
            <v>0</v>
          </cell>
          <cell r="H544">
            <v>0</v>
          </cell>
          <cell r="I544">
            <v>0</v>
          </cell>
          <cell r="J544">
            <v>0</v>
          </cell>
        </row>
        <row r="545">
          <cell r="A545">
            <v>541</v>
          </cell>
          <cell r="B545">
            <v>84069452</v>
          </cell>
          <cell r="C545">
            <v>9695368.7799999993</v>
          </cell>
          <cell r="D545" t="str">
            <v>Nelson Intermediate Holdings Corp</v>
          </cell>
          <cell r="E545" t="str">
            <v>N/A</v>
          </cell>
          <cell r="F545">
            <v>541</v>
          </cell>
          <cell r="G545">
            <v>0</v>
          </cell>
          <cell r="H545">
            <v>0</v>
          </cell>
          <cell r="I545">
            <v>0</v>
          </cell>
          <cell r="J545">
            <v>0</v>
          </cell>
        </row>
        <row r="546">
          <cell r="A546">
            <v>542</v>
          </cell>
          <cell r="B546">
            <v>84069337</v>
          </cell>
          <cell r="C546">
            <v>15287678.439999999</v>
          </cell>
          <cell r="D546" t="str">
            <v>Neptune-Benson LLc</v>
          </cell>
          <cell r="E546" t="str">
            <v>N/A</v>
          </cell>
          <cell r="F546">
            <v>542</v>
          </cell>
          <cell r="G546">
            <v>0</v>
          </cell>
          <cell r="H546">
            <v>0</v>
          </cell>
          <cell r="I546">
            <v>0</v>
          </cell>
          <cell r="J546">
            <v>0</v>
          </cell>
        </row>
        <row r="547">
          <cell r="A547">
            <v>543</v>
          </cell>
          <cell r="B547">
            <v>84069338</v>
          </cell>
          <cell r="C547">
            <v>13686462.16</v>
          </cell>
          <cell r="D547" t="str">
            <v>Neptune-Benson LLc</v>
          </cell>
          <cell r="E547" t="str">
            <v>N/A</v>
          </cell>
          <cell r="F547">
            <v>543</v>
          </cell>
          <cell r="G547">
            <v>0</v>
          </cell>
          <cell r="H547">
            <v>0</v>
          </cell>
          <cell r="I547">
            <v>0</v>
          </cell>
          <cell r="J547">
            <v>0</v>
          </cell>
        </row>
        <row r="548">
          <cell r="A548">
            <v>544</v>
          </cell>
          <cell r="B548">
            <v>84069339</v>
          </cell>
          <cell r="C548">
            <v>11199505.779999999</v>
          </cell>
          <cell r="D548" t="str">
            <v>New Mountain Learning LLC</v>
          </cell>
          <cell r="E548" t="str">
            <v>N/A</v>
          </cell>
          <cell r="F548">
            <v>544</v>
          </cell>
          <cell r="G548">
            <v>0</v>
          </cell>
          <cell r="H548">
            <v>0</v>
          </cell>
          <cell r="I548">
            <v>0</v>
          </cell>
          <cell r="J548">
            <v>0</v>
          </cell>
        </row>
        <row r="549">
          <cell r="A549">
            <v>545</v>
          </cell>
          <cell r="B549">
            <v>84069345</v>
          </cell>
          <cell r="C549">
            <v>7643432.6100000003</v>
          </cell>
          <cell r="D549" t="str">
            <v>Nexstar Broadcasting Inc.</v>
          </cell>
          <cell r="E549" t="str">
            <v>N/A</v>
          </cell>
          <cell r="F549">
            <v>545</v>
          </cell>
          <cell r="G549">
            <v>0</v>
          </cell>
          <cell r="H549">
            <v>0</v>
          </cell>
          <cell r="I549">
            <v>0</v>
          </cell>
          <cell r="J549">
            <v>0</v>
          </cell>
        </row>
        <row r="550">
          <cell r="A550">
            <v>546</v>
          </cell>
          <cell r="B550">
            <v>84070055</v>
          </cell>
          <cell r="C550">
            <v>6834.92</v>
          </cell>
          <cell r="D550" t="str">
            <v>NHR Holdings LLC</v>
          </cell>
          <cell r="E550" t="str">
            <v>N/A</v>
          </cell>
          <cell r="F550">
            <v>546</v>
          </cell>
          <cell r="G550">
            <v>0</v>
          </cell>
          <cell r="H550">
            <v>0</v>
          </cell>
          <cell r="I550">
            <v>0</v>
          </cell>
          <cell r="J550">
            <v>0</v>
          </cell>
        </row>
        <row r="551">
          <cell r="A551">
            <v>547</v>
          </cell>
          <cell r="B551">
            <v>84070056</v>
          </cell>
          <cell r="C551">
            <v>1813333.35</v>
          </cell>
          <cell r="D551" t="str">
            <v>NHR Holdings LLC</v>
          </cell>
          <cell r="E551" t="str">
            <v>N/A</v>
          </cell>
          <cell r="F551">
            <v>547</v>
          </cell>
          <cell r="G551">
            <v>0</v>
          </cell>
          <cell r="H551">
            <v>0</v>
          </cell>
          <cell r="I551">
            <v>0</v>
          </cell>
          <cell r="J551">
            <v>0</v>
          </cell>
        </row>
        <row r="552">
          <cell r="A552">
            <v>548</v>
          </cell>
          <cell r="B552">
            <v>84069603</v>
          </cell>
          <cell r="C552">
            <v>10374000</v>
          </cell>
          <cell r="D552" t="str">
            <v>NHR Holdings LLC</v>
          </cell>
          <cell r="E552" t="str">
            <v>N/A</v>
          </cell>
          <cell r="F552">
            <v>548</v>
          </cell>
          <cell r="G552">
            <v>0</v>
          </cell>
          <cell r="H552">
            <v>0</v>
          </cell>
          <cell r="I552">
            <v>0</v>
          </cell>
          <cell r="J552">
            <v>0</v>
          </cell>
        </row>
        <row r="553">
          <cell r="A553">
            <v>549</v>
          </cell>
          <cell r="B553">
            <v>84069602</v>
          </cell>
          <cell r="C553">
            <v>307.64999999999998</v>
          </cell>
          <cell r="D553" t="str">
            <v>NHR Holdings LLC</v>
          </cell>
          <cell r="E553" t="str">
            <v>N/A</v>
          </cell>
          <cell r="F553">
            <v>549</v>
          </cell>
          <cell r="G553">
            <v>0</v>
          </cell>
          <cell r="H553">
            <v>0</v>
          </cell>
          <cell r="I553">
            <v>0</v>
          </cell>
          <cell r="J553">
            <v>0</v>
          </cell>
        </row>
        <row r="554">
          <cell r="A554">
            <v>550</v>
          </cell>
          <cell r="B554">
            <v>84070053</v>
          </cell>
          <cell r="C554">
            <v>12364.22</v>
          </cell>
          <cell r="D554" t="str">
            <v>NHR Holdings LLC</v>
          </cell>
          <cell r="E554" t="str">
            <v>N/A</v>
          </cell>
          <cell r="F554">
            <v>550</v>
          </cell>
          <cell r="G554">
            <v>0</v>
          </cell>
          <cell r="H554">
            <v>0</v>
          </cell>
          <cell r="I554">
            <v>0</v>
          </cell>
          <cell r="J554">
            <v>0</v>
          </cell>
        </row>
        <row r="555">
          <cell r="A555">
            <v>551</v>
          </cell>
          <cell r="B555">
            <v>84070054</v>
          </cell>
          <cell r="C555">
            <v>10503999.99</v>
          </cell>
          <cell r="D555" t="str">
            <v>NHR Holdings LLC</v>
          </cell>
          <cell r="E555" t="str">
            <v>N/A</v>
          </cell>
          <cell r="F555">
            <v>551</v>
          </cell>
          <cell r="G555">
            <v>0</v>
          </cell>
          <cell r="H555">
            <v>0</v>
          </cell>
          <cell r="I555">
            <v>0</v>
          </cell>
          <cell r="J555">
            <v>0</v>
          </cell>
        </row>
        <row r="556">
          <cell r="A556">
            <v>552</v>
          </cell>
          <cell r="B556">
            <v>84069604</v>
          </cell>
          <cell r="C556">
            <v>8202531.2400000002</v>
          </cell>
          <cell r="D556" t="str">
            <v>Nielsen and Bainbridge LLC</v>
          </cell>
          <cell r="E556" t="str">
            <v>N/A</v>
          </cell>
          <cell r="F556">
            <v>552</v>
          </cell>
          <cell r="G556">
            <v>0</v>
          </cell>
          <cell r="H556">
            <v>0</v>
          </cell>
          <cell r="I556">
            <v>0</v>
          </cell>
          <cell r="J556">
            <v>0</v>
          </cell>
        </row>
        <row r="557">
          <cell r="A557">
            <v>553</v>
          </cell>
          <cell r="B557">
            <v>84069606</v>
          </cell>
          <cell r="C557">
            <v>20834429.370000001</v>
          </cell>
          <cell r="D557" t="str">
            <v>Nielsen and Bainbridge LLC</v>
          </cell>
          <cell r="E557" t="str">
            <v>N/A</v>
          </cell>
          <cell r="F557">
            <v>553</v>
          </cell>
          <cell r="G557">
            <v>0</v>
          </cell>
          <cell r="H557">
            <v>0</v>
          </cell>
          <cell r="I557">
            <v>0</v>
          </cell>
          <cell r="J557">
            <v>0</v>
          </cell>
        </row>
        <row r="558">
          <cell r="A558">
            <v>554</v>
          </cell>
          <cell r="B558">
            <v>84069605</v>
          </cell>
          <cell r="C558">
            <v>1672532.81</v>
          </cell>
          <cell r="D558" t="str">
            <v>Nielsen and Bainbridge LLC</v>
          </cell>
          <cell r="E558" t="str">
            <v>N/A</v>
          </cell>
          <cell r="F558">
            <v>554</v>
          </cell>
          <cell r="G558">
            <v>0</v>
          </cell>
          <cell r="H558">
            <v>0</v>
          </cell>
          <cell r="I558">
            <v>0</v>
          </cell>
          <cell r="J558">
            <v>0</v>
          </cell>
        </row>
        <row r="559">
          <cell r="A559">
            <v>555</v>
          </cell>
          <cell r="B559">
            <v>84069607</v>
          </cell>
          <cell r="C559">
            <v>4248233.34</v>
          </cell>
          <cell r="D559" t="str">
            <v>Nielsen and Bainbridge LLC</v>
          </cell>
          <cell r="E559" t="str">
            <v>N/A</v>
          </cell>
          <cell r="F559">
            <v>555</v>
          </cell>
          <cell r="G559">
            <v>0</v>
          </cell>
          <cell r="H559">
            <v>0</v>
          </cell>
          <cell r="I559">
            <v>0</v>
          </cell>
          <cell r="J559">
            <v>0</v>
          </cell>
        </row>
        <row r="560">
          <cell r="A560">
            <v>556</v>
          </cell>
          <cell r="B560">
            <v>84069828</v>
          </cell>
          <cell r="C560">
            <v>7920000</v>
          </cell>
          <cell r="D560" t="str">
            <v>Nomacorc LLC</v>
          </cell>
          <cell r="E560" t="str">
            <v>N/A</v>
          </cell>
          <cell r="F560">
            <v>556</v>
          </cell>
          <cell r="G560">
            <v>0</v>
          </cell>
          <cell r="H560">
            <v>0</v>
          </cell>
          <cell r="I560">
            <v>0</v>
          </cell>
          <cell r="J560">
            <v>0</v>
          </cell>
        </row>
        <row r="561">
          <cell r="A561">
            <v>557</v>
          </cell>
          <cell r="B561">
            <v>84069608</v>
          </cell>
          <cell r="C561">
            <v>7177500</v>
          </cell>
          <cell r="D561" t="str">
            <v>Nomacorc LLC</v>
          </cell>
          <cell r="E561" t="str">
            <v>N/A</v>
          </cell>
          <cell r="F561">
            <v>557</v>
          </cell>
          <cell r="G561">
            <v>0</v>
          </cell>
          <cell r="H561">
            <v>0</v>
          </cell>
          <cell r="I561">
            <v>0</v>
          </cell>
          <cell r="J561">
            <v>0</v>
          </cell>
        </row>
        <row r="562">
          <cell r="A562">
            <v>558</v>
          </cell>
          <cell r="B562">
            <v>84069609</v>
          </cell>
          <cell r="C562">
            <v>14404484.210000001</v>
          </cell>
          <cell r="D562" t="str">
            <v>Nomacorc LLC</v>
          </cell>
          <cell r="E562" t="str">
            <v>N/A</v>
          </cell>
          <cell r="F562">
            <v>558</v>
          </cell>
          <cell r="G562">
            <v>0</v>
          </cell>
          <cell r="H562">
            <v>0</v>
          </cell>
          <cell r="I562">
            <v>0</v>
          </cell>
          <cell r="J562">
            <v>0</v>
          </cell>
        </row>
        <row r="563">
          <cell r="A563">
            <v>559</v>
          </cell>
          <cell r="B563">
            <v>84070263</v>
          </cell>
          <cell r="C563">
            <v>70250000</v>
          </cell>
          <cell r="D563" t="str">
            <v>Nordco Inc</v>
          </cell>
          <cell r="E563" t="str">
            <v>N/A</v>
          </cell>
          <cell r="F563">
            <v>559</v>
          </cell>
          <cell r="G563">
            <v>0</v>
          </cell>
          <cell r="H563">
            <v>0</v>
          </cell>
          <cell r="I563">
            <v>0</v>
          </cell>
          <cell r="J563">
            <v>0</v>
          </cell>
        </row>
        <row r="564">
          <cell r="A564">
            <v>560</v>
          </cell>
          <cell r="B564">
            <v>84070264</v>
          </cell>
          <cell r="C564">
            <v>11406.25</v>
          </cell>
          <cell r="D564" t="str">
            <v>Nordco Inc</v>
          </cell>
          <cell r="E564" t="str">
            <v>N/A</v>
          </cell>
          <cell r="F564">
            <v>560</v>
          </cell>
          <cell r="G564">
            <v>0</v>
          </cell>
          <cell r="H564">
            <v>0</v>
          </cell>
          <cell r="I564">
            <v>0</v>
          </cell>
          <cell r="J564">
            <v>0</v>
          </cell>
        </row>
        <row r="565">
          <cell r="A565">
            <v>561</v>
          </cell>
          <cell r="B565">
            <v>84069356</v>
          </cell>
          <cell r="C565">
            <v>13045933.73</v>
          </cell>
          <cell r="D565" t="str">
            <v>OGCI Inc</v>
          </cell>
          <cell r="E565" t="str">
            <v>N/A</v>
          </cell>
          <cell r="F565">
            <v>561</v>
          </cell>
          <cell r="G565">
            <v>0</v>
          </cell>
          <cell r="H565">
            <v>0</v>
          </cell>
          <cell r="I565">
            <v>0</v>
          </cell>
          <cell r="J565">
            <v>0</v>
          </cell>
        </row>
        <row r="566">
          <cell r="A566">
            <v>562</v>
          </cell>
          <cell r="B566">
            <v>84069361</v>
          </cell>
          <cell r="C566">
            <v>25789363.100000001</v>
          </cell>
          <cell r="D566" t="str">
            <v>Omnova Solutions Inc</v>
          </cell>
          <cell r="E566" t="str">
            <v>N/A</v>
          </cell>
          <cell r="F566">
            <v>562</v>
          </cell>
          <cell r="G566">
            <v>0</v>
          </cell>
          <cell r="H566">
            <v>0</v>
          </cell>
          <cell r="I566">
            <v>0</v>
          </cell>
          <cell r="J566">
            <v>0</v>
          </cell>
        </row>
        <row r="567">
          <cell r="A567">
            <v>563</v>
          </cell>
          <cell r="B567">
            <v>84069626</v>
          </cell>
          <cell r="C567">
            <v>3291891.91</v>
          </cell>
          <cell r="D567" t="str">
            <v>OneTouchPoint Corp.</v>
          </cell>
          <cell r="E567" t="str">
            <v>N/A</v>
          </cell>
          <cell r="F567">
            <v>563</v>
          </cell>
          <cell r="G567">
            <v>0</v>
          </cell>
          <cell r="H567">
            <v>0</v>
          </cell>
          <cell r="I567">
            <v>0</v>
          </cell>
          <cell r="J567">
            <v>0</v>
          </cell>
        </row>
        <row r="568">
          <cell r="A568">
            <v>564</v>
          </cell>
          <cell r="B568">
            <v>84069611</v>
          </cell>
          <cell r="C568">
            <v>4800000.01</v>
          </cell>
          <cell r="D568" t="str">
            <v>OneTouchPoint Corp.</v>
          </cell>
          <cell r="E568" t="str">
            <v>N/A</v>
          </cell>
          <cell r="F568">
            <v>564</v>
          </cell>
          <cell r="G568">
            <v>0</v>
          </cell>
          <cell r="H568">
            <v>0</v>
          </cell>
          <cell r="I568">
            <v>0</v>
          </cell>
          <cell r="J568">
            <v>0</v>
          </cell>
        </row>
        <row r="569">
          <cell r="A569">
            <v>565</v>
          </cell>
          <cell r="B569">
            <v>84069612</v>
          </cell>
          <cell r="C569">
            <v>92307.69</v>
          </cell>
          <cell r="D569" t="str">
            <v>OneTouchPoint Corp.</v>
          </cell>
          <cell r="E569" t="str">
            <v>N/A</v>
          </cell>
          <cell r="F569">
            <v>565</v>
          </cell>
          <cell r="G569">
            <v>0</v>
          </cell>
          <cell r="H569">
            <v>0</v>
          </cell>
          <cell r="I569">
            <v>0</v>
          </cell>
          <cell r="J569">
            <v>0</v>
          </cell>
        </row>
        <row r="570">
          <cell r="A570">
            <v>566</v>
          </cell>
          <cell r="B570">
            <v>84069617</v>
          </cell>
          <cell r="C570">
            <v>2800000.01</v>
          </cell>
          <cell r="D570" t="str">
            <v>OneTouchPoint Corp.</v>
          </cell>
          <cell r="E570" t="str">
            <v>N/A</v>
          </cell>
          <cell r="F570">
            <v>566</v>
          </cell>
          <cell r="G570">
            <v>0</v>
          </cell>
          <cell r="H570">
            <v>0</v>
          </cell>
          <cell r="I570">
            <v>0</v>
          </cell>
          <cell r="J570">
            <v>0</v>
          </cell>
        </row>
        <row r="571">
          <cell r="A571">
            <v>567</v>
          </cell>
          <cell r="B571">
            <v>84069618</v>
          </cell>
          <cell r="C571">
            <v>53846.15</v>
          </cell>
          <cell r="D571" t="str">
            <v>OneTouchPoint Corp.</v>
          </cell>
          <cell r="E571" t="str">
            <v>N/A</v>
          </cell>
          <cell r="F571">
            <v>567</v>
          </cell>
          <cell r="G571">
            <v>0</v>
          </cell>
          <cell r="H571">
            <v>0</v>
          </cell>
          <cell r="I571">
            <v>0</v>
          </cell>
          <cell r="J571">
            <v>0</v>
          </cell>
        </row>
        <row r="572">
          <cell r="A572">
            <v>568</v>
          </cell>
          <cell r="B572">
            <v>84069620</v>
          </cell>
          <cell r="C572">
            <v>4799999.99</v>
          </cell>
          <cell r="D572" t="str">
            <v>OneTouchPoint Corp.</v>
          </cell>
          <cell r="E572" t="str">
            <v>N/A</v>
          </cell>
          <cell r="F572">
            <v>568</v>
          </cell>
          <cell r="G572">
            <v>0</v>
          </cell>
          <cell r="H572">
            <v>0</v>
          </cell>
          <cell r="I572">
            <v>0</v>
          </cell>
          <cell r="J572">
            <v>0</v>
          </cell>
        </row>
        <row r="573">
          <cell r="A573">
            <v>569</v>
          </cell>
          <cell r="B573">
            <v>84069621</v>
          </cell>
          <cell r="C573">
            <v>92307.69</v>
          </cell>
          <cell r="D573" t="str">
            <v>OneTouchPoint Corp.</v>
          </cell>
          <cell r="E573" t="str">
            <v>N/A</v>
          </cell>
          <cell r="F573">
            <v>569</v>
          </cell>
          <cell r="G573">
            <v>0</v>
          </cell>
          <cell r="H573">
            <v>0</v>
          </cell>
          <cell r="I573">
            <v>0</v>
          </cell>
          <cell r="J573">
            <v>0</v>
          </cell>
        </row>
        <row r="574">
          <cell r="A574">
            <v>570</v>
          </cell>
          <cell r="B574">
            <v>84069948</v>
          </cell>
          <cell r="C574">
            <v>63305.61</v>
          </cell>
          <cell r="D574" t="str">
            <v>OneTouchPoint Corp.</v>
          </cell>
          <cell r="E574" t="str">
            <v>N/A</v>
          </cell>
          <cell r="F574">
            <v>570</v>
          </cell>
          <cell r="G574">
            <v>0</v>
          </cell>
          <cell r="H574">
            <v>0</v>
          </cell>
          <cell r="I574">
            <v>0</v>
          </cell>
          <cell r="J574">
            <v>0</v>
          </cell>
        </row>
        <row r="575">
          <cell r="A575">
            <v>571</v>
          </cell>
          <cell r="B575">
            <v>84069950</v>
          </cell>
          <cell r="C575">
            <v>11529054.039999999</v>
          </cell>
          <cell r="D575" t="str">
            <v>OneTouchPoint Corp.</v>
          </cell>
          <cell r="E575" t="str">
            <v>N/A</v>
          </cell>
          <cell r="F575">
            <v>571</v>
          </cell>
          <cell r="G575">
            <v>0</v>
          </cell>
          <cell r="H575">
            <v>0</v>
          </cell>
          <cell r="I575">
            <v>0</v>
          </cell>
          <cell r="J575">
            <v>0</v>
          </cell>
        </row>
        <row r="576">
          <cell r="A576">
            <v>572</v>
          </cell>
          <cell r="B576">
            <v>84069951</v>
          </cell>
          <cell r="C576">
            <v>221712.57</v>
          </cell>
          <cell r="D576" t="str">
            <v>OneTouchPoint Corp.</v>
          </cell>
          <cell r="E576" t="str">
            <v>N/A</v>
          </cell>
          <cell r="F576">
            <v>572</v>
          </cell>
          <cell r="G576">
            <v>0</v>
          </cell>
          <cell r="H576">
            <v>0</v>
          </cell>
          <cell r="I576">
            <v>0</v>
          </cell>
          <cell r="J576">
            <v>0</v>
          </cell>
        </row>
        <row r="577">
          <cell r="A577">
            <v>573</v>
          </cell>
          <cell r="B577">
            <v>84069610</v>
          </cell>
          <cell r="C577">
            <v>83076.92</v>
          </cell>
          <cell r="D577" t="str">
            <v>OneTouchPoint Corp.</v>
          </cell>
          <cell r="E577" t="str">
            <v>N/A</v>
          </cell>
          <cell r="F577">
            <v>573</v>
          </cell>
          <cell r="G577">
            <v>0</v>
          </cell>
          <cell r="H577">
            <v>0</v>
          </cell>
          <cell r="I577">
            <v>0</v>
          </cell>
          <cell r="J577">
            <v>0</v>
          </cell>
        </row>
        <row r="578">
          <cell r="A578">
            <v>574</v>
          </cell>
          <cell r="B578">
            <v>84069616</v>
          </cell>
          <cell r="C578">
            <v>48461.54</v>
          </cell>
          <cell r="D578" t="str">
            <v>OneTouchPoint Corp.</v>
          </cell>
          <cell r="E578" t="str">
            <v>N/A</v>
          </cell>
          <cell r="F578">
            <v>574</v>
          </cell>
          <cell r="G578">
            <v>0</v>
          </cell>
          <cell r="H578">
            <v>0</v>
          </cell>
          <cell r="I578">
            <v>0</v>
          </cell>
          <cell r="J578">
            <v>0</v>
          </cell>
        </row>
        <row r="579">
          <cell r="A579">
            <v>575</v>
          </cell>
          <cell r="B579">
            <v>84069619</v>
          </cell>
          <cell r="C579">
            <v>83076.92</v>
          </cell>
          <cell r="D579" t="str">
            <v>OneTouchPoint Corp.</v>
          </cell>
          <cell r="E579" t="str">
            <v>N/A</v>
          </cell>
          <cell r="F579">
            <v>575</v>
          </cell>
          <cell r="G579">
            <v>0</v>
          </cell>
          <cell r="H579">
            <v>0</v>
          </cell>
          <cell r="I579">
            <v>0</v>
          </cell>
          <cell r="J579">
            <v>0</v>
          </cell>
        </row>
        <row r="580">
          <cell r="A580">
            <v>576</v>
          </cell>
          <cell r="B580">
            <v>84069625</v>
          </cell>
          <cell r="C580">
            <v>56975.05</v>
          </cell>
          <cell r="D580" t="str">
            <v>OneTouchPoint Corp.</v>
          </cell>
          <cell r="E580" t="str">
            <v>N/A</v>
          </cell>
          <cell r="F580">
            <v>576</v>
          </cell>
          <cell r="G580">
            <v>0</v>
          </cell>
          <cell r="H580">
            <v>0</v>
          </cell>
          <cell r="I580">
            <v>0</v>
          </cell>
          <cell r="J580">
            <v>0</v>
          </cell>
        </row>
        <row r="581">
          <cell r="A581">
            <v>577</v>
          </cell>
          <cell r="B581">
            <v>84069949</v>
          </cell>
          <cell r="C581">
            <v>199541.32</v>
          </cell>
          <cell r="D581" t="str">
            <v>OneTouchPoint Corp.</v>
          </cell>
          <cell r="E581" t="str">
            <v>N/A</v>
          </cell>
          <cell r="F581">
            <v>577</v>
          </cell>
          <cell r="G581">
            <v>0</v>
          </cell>
          <cell r="H581">
            <v>0</v>
          </cell>
          <cell r="I581">
            <v>0</v>
          </cell>
          <cell r="J581">
            <v>0</v>
          </cell>
        </row>
        <row r="582">
          <cell r="A582">
            <v>578</v>
          </cell>
          <cell r="B582">
            <v>84069369</v>
          </cell>
          <cell r="C582">
            <v>9575000</v>
          </cell>
          <cell r="D582" t="str">
            <v>OpenLink International Inc (OLF)</v>
          </cell>
          <cell r="E582" t="str">
            <v>N/A</v>
          </cell>
          <cell r="F582">
            <v>578</v>
          </cell>
          <cell r="G582">
            <v>0</v>
          </cell>
          <cell r="H582">
            <v>0</v>
          </cell>
          <cell r="I582">
            <v>0</v>
          </cell>
          <cell r="J582">
            <v>0</v>
          </cell>
        </row>
        <row r="583">
          <cell r="A583">
            <v>579</v>
          </cell>
          <cell r="B583">
            <v>84069370</v>
          </cell>
          <cell r="C583">
            <v>25000</v>
          </cell>
          <cell r="D583" t="str">
            <v>OpenLink International Inc (OLF)</v>
          </cell>
          <cell r="E583" t="str">
            <v>N/A</v>
          </cell>
          <cell r="F583">
            <v>579</v>
          </cell>
          <cell r="G583">
            <v>0</v>
          </cell>
          <cell r="H583">
            <v>0</v>
          </cell>
          <cell r="I583">
            <v>0</v>
          </cell>
          <cell r="J583">
            <v>0</v>
          </cell>
        </row>
        <row r="584">
          <cell r="A584">
            <v>580</v>
          </cell>
          <cell r="B584">
            <v>84069837</v>
          </cell>
          <cell r="C584">
            <v>20606250</v>
          </cell>
          <cell r="D584" t="str">
            <v>ORG Chemical Midco LLC</v>
          </cell>
          <cell r="E584" t="str">
            <v>N/A</v>
          </cell>
          <cell r="F584">
            <v>580</v>
          </cell>
          <cell r="G584">
            <v>0</v>
          </cell>
          <cell r="H584">
            <v>0</v>
          </cell>
          <cell r="I584">
            <v>0</v>
          </cell>
          <cell r="J584">
            <v>0</v>
          </cell>
        </row>
        <row r="585">
          <cell r="A585">
            <v>581</v>
          </cell>
          <cell r="B585">
            <v>84069925</v>
          </cell>
          <cell r="C585">
            <v>6868750</v>
          </cell>
          <cell r="D585" t="str">
            <v>ORG Chemical Midco LLC</v>
          </cell>
          <cell r="E585" t="str">
            <v>N/A</v>
          </cell>
          <cell r="F585">
            <v>581</v>
          </cell>
          <cell r="G585">
            <v>0</v>
          </cell>
          <cell r="H585">
            <v>0</v>
          </cell>
          <cell r="I585">
            <v>0</v>
          </cell>
          <cell r="J585">
            <v>0</v>
          </cell>
        </row>
        <row r="586">
          <cell r="A586">
            <v>582</v>
          </cell>
          <cell r="B586">
            <v>84069952</v>
          </cell>
          <cell r="C586">
            <v>12246093.73</v>
          </cell>
          <cell r="D586" t="str">
            <v>OTB Acquisition LLC</v>
          </cell>
          <cell r="E586" t="str">
            <v>N/A</v>
          </cell>
          <cell r="F586">
            <v>582</v>
          </cell>
          <cell r="G586">
            <v>0</v>
          </cell>
          <cell r="H586">
            <v>0</v>
          </cell>
          <cell r="I586">
            <v>0</v>
          </cell>
          <cell r="J586">
            <v>0</v>
          </cell>
        </row>
        <row r="587">
          <cell r="A587">
            <v>583</v>
          </cell>
          <cell r="B587">
            <v>84069953</v>
          </cell>
          <cell r="C587">
            <v>38480937.979999997</v>
          </cell>
          <cell r="D587" t="str">
            <v>OTELCO INC</v>
          </cell>
          <cell r="E587" t="str">
            <v>N/A</v>
          </cell>
          <cell r="F587">
            <v>583</v>
          </cell>
          <cell r="G587">
            <v>0</v>
          </cell>
          <cell r="H587">
            <v>0</v>
          </cell>
          <cell r="I587">
            <v>0</v>
          </cell>
          <cell r="J587">
            <v>0</v>
          </cell>
        </row>
        <row r="588">
          <cell r="A588">
            <v>584</v>
          </cell>
          <cell r="B588">
            <v>84069380</v>
          </cell>
          <cell r="C588">
            <v>27472826.09</v>
          </cell>
          <cell r="D588" t="str">
            <v>Otter Products, LLC</v>
          </cell>
          <cell r="E588" t="str">
            <v>N/A</v>
          </cell>
          <cell r="F588">
            <v>584</v>
          </cell>
          <cell r="G588">
            <v>0</v>
          </cell>
          <cell r="H588">
            <v>0</v>
          </cell>
          <cell r="I588">
            <v>0</v>
          </cell>
          <cell r="J588">
            <v>0</v>
          </cell>
        </row>
        <row r="589">
          <cell r="A589">
            <v>585</v>
          </cell>
          <cell r="B589">
            <v>84069659</v>
          </cell>
          <cell r="C589">
            <v>4687500</v>
          </cell>
          <cell r="D589" t="str">
            <v>Outfront Media Capital LLC</v>
          </cell>
          <cell r="E589" t="str">
            <v>N/A</v>
          </cell>
          <cell r="F589">
            <v>585</v>
          </cell>
          <cell r="G589">
            <v>0</v>
          </cell>
          <cell r="H589">
            <v>0</v>
          </cell>
          <cell r="I589">
            <v>0</v>
          </cell>
          <cell r="J589">
            <v>0</v>
          </cell>
        </row>
        <row r="590">
          <cell r="A590">
            <v>586</v>
          </cell>
          <cell r="B590">
            <v>84069383</v>
          </cell>
          <cell r="C590">
            <v>4900000</v>
          </cell>
          <cell r="D590" t="str">
            <v>P2 Upstream Acquisition Co</v>
          </cell>
          <cell r="E590" t="str">
            <v>N/A</v>
          </cell>
          <cell r="F590">
            <v>586</v>
          </cell>
          <cell r="G590">
            <v>0</v>
          </cell>
          <cell r="H590">
            <v>0</v>
          </cell>
          <cell r="I590">
            <v>0</v>
          </cell>
          <cell r="J590">
            <v>0</v>
          </cell>
        </row>
        <row r="591">
          <cell r="A591">
            <v>587</v>
          </cell>
          <cell r="B591">
            <v>84069386</v>
          </cell>
          <cell r="C591">
            <v>3616043.73</v>
          </cell>
          <cell r="D591" t="str">
            <v>Pamal Broadcasting LTD</v>
          </cell>
          <cell r="E591" t="str">
            <v>N/A</v>
          </cell>
          <cell r="F591">
            <v>587</v>
          </cell>
          <cell r="G591">
            <v>0</v>
          </cell>
          <cell r="H591">
            <v>0</v>
          </cell>
          <cell r="I591">
            <v>0</v>
          </cell>
          <cell r="J591">
            <v>0</v>
          </cell>
        </row>
        <row r="592">
          <cell r="A592">
            <v>588</v>
          </cell>
          <cell r="B592">
            <v>84069387</v>
          </cell>
          <cell r="C592">
            <v>5627977.8300000001</v>
          </cell>
          <cell r="D592" t="str">
            <v>Pamal Broadcasting LTD</v>
          </cell>
          <cell r="E592" t="str">
            <v>N/A</v>
          </cell>
          <cell r="F592">
            <v>588</v>
          </cell>
          <cell r="G592">
            <v>0</v>
          </cell>
          <cell r="H592">
            <v>0</v>
          </cell>
          <cell r="I592">
            <v>0</v>
          </cell>
          <cell r="J592">
            <v>0</v>
          </cell>
        </row>
        <row r="593">
          <cell r="A593">
            <v>589</v>
          </cell>
          <cell r="B593">
            <v>84069954</v>
          </cell>
          <cell r="C593">
            <v>10258504.01</v>
          </cell>
          <cell r="D593" t="str">
            <v>Panolam Industries International Inc</v>
          </cell>
          <cell r="E593" t="str">
            <v>N/A</v>
          </cell>
          <cell r="F593">
            <v>589</v>
          </cell>
          <cell r="G593">
            <v>0</v>
          </cell>
          <cell r="H593">
            <v>0</v>
          </cell>
          <cell r="I593">
            <v>0</v>
          </cell>
          <cell r="J593">
            <v>0</v>
          </cell>
        </row>
        <row r="594">
          <cell r="A594">
            <v>590</v>
          </cell>
          <cell r="B594">
            <v>84069393</v>
          </cell>
          <cell r="C594">
            <v>22189250</v>
          </cell>
          <cell r="D594" t="str">
            <v>Paradigm DKD Group LLC</v>
          </cell>
          <cell r="E594" t="str">
            <v>N/A</v>
          </cell>
          <cell r="F594">
            <v>590</v>
          </cell>
          <cell r="G594">
            <v>0</v>
          </cell>
          <cell r="H594">
            <v>0</v>
          </cell>
          <cell r="I594">
            <v>0</v>
          </cell>
          <cell r="J594">
            <v>0</v>
          </cell>
        </row>
        <row r="595">
          <cell r="A595">
            <v>591</v>
          </cell>
          <cell r="B595">
            <v>84069394</v>
          </cell>
          <cell r="C595">
            <v>56750</v>
          </cell>
          <cell r="D595" t="str">
            <v>Paradigm DKD Group LLC</v>
          </cell>
          <cell r="E595" t="str">
            <v>N/A</v>
          </cell>
          <cell r="F595">
            <v>591</v>
          </cell>
          <cell r="G595">
            <v>0</v>
          </cell>
          <cell r="H595">
            <v>0</v>
          </cell>
          <cell r="I595">
            <v>0</v>
          </cell>
          <cell r="J595">
            <v>0</v>
          </cell>
        </row>
        <row r="596">
          <cell r="A596">
            <v>592</v>
          </cell>
          <cell r="B596">
            <v>84069399</v>
          </cell>
          <cell r="C596">
            <v>6523578.4800000004</v>
          </cell>
          <cell r="D596" t="str">
            <v>Paris Presents Incorporated</v>
          </cell>
          <cell r="E596" t="str">
            <v>N/A</v>
          </cell>
          <cell r="F596">
            <v>592</v>
          </cell>
          <cell r="G596">
            <v>0</v>
          </cell>
          <cell r="H596">
            <v>0</v>
          </cell>
          <cell r="I596">
            <v>0</v>
          </cell>
          <cell r="J596">
            <v>0</v>
          </cell>
        </row>
        <row r="597">
          <cell r="A597">
            <v>593</v>
          </cell>
          <cell r="B597">
            <v>84069398</v>
          </cell>
          <cell r="C597">
            <v>187500</v>
          </cell>
          <cell r="D597" t="str">
            <v>Paris Presents Incorporated</v>
          </cell>
          <cell r="E597" t="str">
            <v>N/A</v>
          </cell>
          <cell r="F597">
            <v>593</v>
          </cell>
          <cell r="G597">
            <v>0</v>
          </cell>
          <cell r="H597">
            <v>0</v>
          </cell>
          <cell r="I597">
            <v>0</v>
          </cell>
          <cell r="J597">
            <v>0</v>
          </cell>
        </row>
        <row r="598">
          <cell r="A598">
            <v>594</v>
          </cell>
          <cell r="B598">
            <v>84070276</v>
          </cell>
          <cell r="C598">
            <v>21578.42</v>
          </cell>
          <cell r="D598" t="str">
            <v>Pasternack Enterprises Inc</v>
          </cell>
          <cell r="E598" t="str">
            <v>N/A</v>
          </cell>
          <cell r="F598">
            <v>594</v>
          </cell>
          <cell r="G598">
            <v>0</v>
          </cell>
          <cell r="H598">
            <v>0</v>
          </cell>
          <cell r="I598">
            <v>0</v>
          </cell>
          <cell r="J598">
            <v>0</v>
          </cell>
        </row>
        <row r="599">
          <cell r="A599">
            <v>595</v>
          </cell>
          <cell r="B599">
            <v>84069402</v>
          </cell>
          <cell r="C599">
            <v>3215462.84</v>
          </cell>
          <cell r="D599" t="str">
            <v>Pasternack Enterprises Inc</v>
          </cell>
          <cell r="E599" t="str">
            <v>N/A</v>
          </cell>
          <cell r="F599">
            <v>595</v>
          </cell>
          <cell r="G599">
            <v>0</v>
          </cell>
          <cell r="H599">
            <v>0</v>
          </cell>
          <cell r="I599">
            <v>0</v>
          </cell>
          <cell r="J599">
            <v>0</v>
          </cell>
        </row>
        <row r="600">
          <cell r="A600">
            <v>596</v>
          </cell>
          <cell r="B600">
            <v>84069404</v>
          </cell>
          <cell r="C600">
            <v>3760456.54</v>
          </cell>
          <cell r="D600" t="str">
            <v>Pasternack Enterprises Inc</v>
          </cell>
          <cell r="E600" t="str">
            <v>N/A</v>
          </cell>
          <cell r="F600">
            <v>596</v>
          </cell>
          <cell r="G600">
            <v>0</v>
          </cell>
          <cell r="H600">
            <v>0</v>
          </cell>
          <cell r="I600">
            <v>0</v>
          </cell>
          <cell r="J600">
            <v>0</v>
          </cell>
        </row>
        <row r="601">
          <cell r="A601">
            <v>597</v>
          </cell>
          <cell r="B601">
            <v>84069408</v>
          </cell>
          <cell r="C601">
            <v>5756466.0300000003</v>
          </cell>
          <cell r="D601" t="str">
            <v>Pasternack Enterprises Inc</v>
          </cell>
          <cell r="E601" t="str">
            <v>N/A</v>
          </cell>
          <cell r="F601">
            <v>597</v>
          </cell>
          <cell r="G601">
            <v>0</v>
          </cell>
          <cell r="H601">
            <v>0</v>
          </cell>
          <cell r="I601">
            <v>0</v>
          </cell>
          <cell r="J601">
            <v>0</v>
          </cell>
        </row>
        <row r="602">
          <cell r="A602">
            <v>598</v>
          </cell>
          <cell r="B602">
            <v>84069403</v>
          </cell>
          <cell r="C602">
            <v>2724968.51</v>
          </cell>
          <cell r="D602" t="str">
            <v>Pasternack Enterprises Inc</v>
          </cell>
          <cell r="E602" t="str">
            <v>N/A</v>
          </cell>
          <cell r="F602">
            <v>598</v>
          </cell>
          <cell r="G602">
            <v>0</v>
          </cell>
          <cell r="H602">
            <v>0</v>
          </cell>
          <cell r="I602">
            <v>0</v>
          </cell>
          <cell r="J602">
            <v>0</v>
          </cell>
        </row>
        <row r="603">
          <cell r="A603">
            <v>599</v>
          </cell>
          <cell r="B603">
            <v>84069407</v>
          </cell>
          <cell r="C603">
            <v>4171352.19</v>
          </cell>
          <cell r="D603" t="str">
            <v>Pasternack Enterprises Inc</v>
          </cell>
          <cell r="E603" t="str">
            <v>N/A</v>
          </cell>
          <cell r="F603">
            <v>599</v>
          </cell>
          <cell r="G603">
            <v>0</v>
          </cell>
          <cell r="H603">
            <v>0</v>
          </cell>
          <cell r="I603">
            <v>0</v>
          </cell>
          <cell r="J603">
            <v>0</v>
          </cell>
        </row>
        <row r="604">
          <cell r="A604">
            <v>600</v>
          </cell>
          <cell r="B604">
            <v>84070277</v>
          </cell>
          <cell r="C604">
            <v>18286.79</v>
          </cell>
          <cell r="D604" t="str">
            <v>Pasternack Enterprises Inc</v>
          </cell>
          <cell r="E604" t="str">
            <v>N/A</v>
          </cell>
          <cell r="F604">
            <v>600</v>
          </cell>
          <cell r="G604">
            <v>0</v>
          </cell>
          <cell r="H604">
            <v>0</v>
          </cell>
          <cell r="I604">
            <v>0</v>
          </cell>
          <cell r="J604">
            <v>0</v>
          </cell>
        </row>
        <row r="605">
          <cell r="A605">
            <v>601</v>
          </cell>
          <cell r="B605">
            <v>84069406</v>
          </cell>
          <cell r="C605">
            <v>4922195.58</v>
          </cell>
          <cell r="D605" t="str">
            <v>Pasternack Enterprises Inc</v>
          </cell>
          <cell r="E605" t="str">
            <v>N/A</v>
          </cell>
          <cell r="F605">
            <v>601</v>
          </cell>
          <cell r="G605">
            <v>0</v>
          </cell>
          <cell r="H605">
            <v>0</v>
          </cell>
          <cell r="I605">
            <v>0</v>
          </cell>
          <cell r="J605">
            <v>0</v>
          </cell>
        </row>
        <row r="606">
          <cell r="A606">
            <v>602</v>
          </cell>
          <cell r="B606">
            <v>84070278</v>
          </cell>
          <cell r="C606">
            <v>25235.78</v>
          </cell>
          <cell r="D606" t="str">
            <v>Pasternack Enterprises Inc</v>
          </cell>
          <cell r="E606" t="str">
            <v>N/A</v>
          </cell>
          <cell r="F606">
            <v>602</v>
          </cell>
          <cell r="G606">
            <v>0</v>
          </cell>
          <cell r="H606">
            <v>0</v>
          </cell>
          <cell r="I606">
            <v>0</v>
          </cell>
          <cell r="J606">
            <v>0</v>
          </cell>
        </row>
        <row r="607">
          <cell r="A607">
            <v>603</v>
          </cell>
          <cell r="B607">
            <v>84069485</v>
          </cell>
          <cell r="C607">
            <v>71188.19</v>
          </cell>
          <cell r="D607" t="str">
            <v>Patientpoint Network Solutions LLC</v>
          </cell>
          <cell r="E607" t="str">
            <v>N/A</v>
          </cell>
          <cell r="F607">
            <v>603</v>
          </cell>
          <cell r="G607">
            <v>0</v>
          </cell>
          <cell r="H607">
            <v>0</v>
          </cell>
          <cell r="I607">
            <v>0</v>
          </cell>
          <cell r="J607">
            <v>0</v>
          </cell>
        </row>
        <row r="608">
          <cell r="A608">
            <v>604</v>
          </cell>
          <cell r="B608">
            <v>84069486</v>
          </cell>
          <cell r="C608">
            <v>1542410.71</v>
          </cell>
          <cell r="D608" t="str">
            <v>Patientpoint Network Solutions LLC</v>
          </cell>
          <cell r="E608" t="str">
            <v>N/A</v>
          </cell>
          <cell r="F608">
            <v>604</v>
          </cell>
          <cell r="G608">
            <v>0</v>
          </cell>
          <cell r="H608">
            <v>0</v>
          </cell>
          <cell r="I608">
            <v>0</v>
          </cell>
          <cell r="J608">
            <v>0</v>
          </cell>
        </row>
        <row r="609">
          <cell r="A609">
            <v>605</v>
          </cell>
          <cell r="B609">
            <v>84069789</v>
          </cell>
          <cell r="C609">
            <v>1067822.8</v>
          </cell>
          <cell r="D609" t="str">
            <v>Patientpoint Network Solutions LLC</v>
          </cell>
          <cell r="E609" t="str">
            <v>N/A</v>
          </cell>
          <cell r="F609">
            <v>605</v>
          </cell>
          <cell r="G609">
            <v>0</v>
          </cell>
          <cell r="H609">
            <v>0</v>
          </cell>
          <cell r="I609">
            <v>0</v>
          </cell>
          <cell r="J609">
            <v>0</v>
          </cell>
        </row>
        <row r="610">
          <cell r="A610">
            <v>606</v>
          </cell>
          <cell r="B610">
            <v>84069790</v>
          </cell>
          <cell r="C610">
            <v>23136160.719999999</v>
          </cell>
          <cell r="D610" t="str">
            <v>Patientpoint Network Solutions LLC</v>
          </cell>
          <cell r="E610" t="str">
            <v>N/A</v>
          </cell>
          <cell r="F610">
            <v>606</v>
          </cell>
          <cell r="G610">
            <v>0</v>
          </cell>
          <cell r="H610">
            <v>0</v>
          </cell>
          <cell r="I610">
            <v>0</v>
          </cell>
          <cell r="J610">
            <v>0</v>
          </cell>
        </row>
        <row r="611">
          <cell r="A611">
            <v>607</v>
          </cell>
          <cell r="B611">
            <v>84070101</v>
          </cell>
          <cell r="C611">
            <v>617543.86</v>
          </cell>
          <cell r="D611" t="str">
            <v>Peacock Engineering Company LLC</v>
          </cell>
          <cell r="E611" t="str">
            <v>N/A</v>
          </cell>
          <cell r="F611">
            <v>607</v>
          </cell>
          <cell r="G611">
            <v>0</v>
          </cell>
          <cell r="H611">
            <v>0</v>
          </cell>
          <cell r="I611">
            <v>0</v>
          </cell>
          <cell r="J611">
            <v>0</v>
          </cell>
        </row>
        <row r="612">
          <cell r="A612">
            <v>608</v>
          </cell>
          <cell r="B612">
            <v>84070099</v>
          </cell>
          <cell r="C612">
            <v>7298245.6100000003</v>
          </cell>
          <cell r="D612" t="str">
            <v>Peacock Engineering Company LLC</v>
          </cell>
          <cell r="E612" t="str">
            <v>N/A</v>
          </cell>
          <cell r="F612">
            <v>608</v>
          </cell>
          <cell r="G612">
            <v>0</v>
          </cell>
          <cell r="H612">
            <v>0</v>
          </cell>
          <cell r="I612">
            <v>0</v>
          </cell>
          <cell r="J612">
            <v>0</v>
          </cell>
        </row>
        <row r="613">
          <cell r="A613">
            <v>609</v>
          </cell>
          <cell r="B613">
            <v>84070100</v>
          </cell>
          <cell r="C613">
            <v>64210.53</v>
          </cell>
          <cell r="D613" t="str">
            <v>Peacock Engineering Company LLC</v>
          </cell>
          <cell r="E613" t="str">
            <v>N/A</v>
          </cell>
          <cell r="F613">
            <v>609</v>
          </cell>
          <cell r="G613">
            <v>0</v>
          </cell>
          <cell r="H613">
            <v>0</v>
          </cell>
          <cell r="I613">
            <v>0</v>
          </cell>
          <cell r="J613">
            <v>0</v>
          </cell>
        </row>
        <row r="614">
          <cell r="A614">
            <v>610</v>
          </cell>
          <cell r="B614">
            <v>84069424</v>
          </cell>
          <cell r="C614">
            <v>11790000</v>
          </cell>
          <cell r="D614" t="str">
            <v>Pelican Products Inc</v>
          </cell>
          <cell r="E614" t="str">
            <v>N/A</v>
          </cell>
          <cell r="F614">
            <v>610</v>
          </cell>
          <cell r="G614">
            <v>0</v>
          </cell>
          <cell r="H614">
            <v>0</v>
          </cell>
          <cell r="I614">
            <v>0</v>
          </cell>
          <cell r="J614">
            <v>0</v>
          </cell>
        </row>
        <row r="615">
          <cell r="A615">
            <v>611</v>
          </cell>
          <cell r="B615">
            <v>84069418</v>
          </cell>
          <cell r="C615">
            <v>8518234.8399999999</v>
          </cell>
          <cell r="D615" t="str">
            <v>Penda Corporation</v>
          </cell>
          <cell r="E615" t="str">
            <v>N/A</v>
          </cell>
          <cell r="F615">
            <v>611</v>
          </cell>
          <cell r="G615">
            <v>0</v>
          </cell>
          <cell r="H615">
            <v>0</v>
          </cell>
          <cell r="I615">
            <v>0</v>
          </cell>
          <cell r="J615">
            <v>0</v>
          </cell>
        </row>
        <row r="616">
          <cell r="A616">
            <v>612</v>
          </cell>
          <cell r="B616">
            <v>84069413</v>
          </cell>
          <cell r="C616">
            <v>8446428.5800000001</v>
          </cell>
          <cell r="D616" t="str">
            <v>Peninsula Packaging LLC</v>
          </cell>
          <cell r="E616" t="str">
            <v>N/A</v>
          </cell>
          <cell r="F616">
            <v>612</v>
          </cell>
          <cell r="G616">
            <v>0</v>
          </cell>
          <cell r="H616">
            <v>0</v>
          </cell>
          <cell r="I616">
            <v>0</v>
          </cell>
          <cell r="J616">
            <v>0</v>
          </cell>
        </row>
        <row r="617">
          <cell r="A617">
            <v>613</v>
          </cell>
          <cell r="B617">
            <v>84069955</v>
          </cell>
          <cell r="C617">
            <v>18014472.510000002</v>
          </cell>
          <cell r="D617" t="str">
            <v>Penton Business Media Inc</v>
          </cell>
          <cell r="E617" t="str">
            <v>N/A</v>
          </cell>
          <cell r="F617">
            <v>613</v>
          </cell>
          <cell r="G617">
            <v>0</v>
          </cell>
          <cell r="H617">
            <v>0</v>
          </cell>
          <cell r="I617">
            <v>0</v>
          </cell>
          <cell r="J617">
            <v>0</v>
          </cell>
        </row>
        <row r="618">
          <cell r="A618">
            <v>614</v>
          </cell>
          <cell r="B618">
            <v>84069432</v>
          </cell>
          <cell r="C618">
            <v>19915249.670000002</v>
          </cell>
          <cell r="D618" t="str">
            <v>Performance Sports Group Ltd</v>
          </cell>
          <cell r="E618" t="str">
            <v>N/A</v>
          </cell>
          <cell r="F618">
            <v>614</v>
          </cell>
          <cell r="G618">
            <v>0</v>
          </cell>
          <cell r="H618">
            <v>0</v>
          </cell>
          <cell r="I618">
            <v>0</v>
          </cell>
          <cell r="J618">
            <v>0</v>
          </cell>
        </row>
        <row r="619">
          <cell r="A619">
            <v>615</v>
          </cell>
          <cell r="B619">
            <v>84069836</v>
          </cell>
          <cell r="C619">
            <v>19950000</v>
          </cell>
          <cell r="D619" t="str">
            <v>Petrochoice Holdings Inc</v>
          </cell>
          <cell r="E619" t="str">
            <v>N/A</v>
          </cell>
          <cell r="F619">
            <v>615</v>
          </cell>
          <cell r="G619">
            <v>0</v>
          </cell>
          <cell r="H619">
            <v>0</v>
          </cell>
          <cell r="I619">
            <v>0</v>
          </cell>
          <cell r="J619">
            <v>0</v>
          </cell>
        </row>
        <row r="620">
          <cell r="A620">
            <v>616</v>
          </cell>
          <cell r="B620">
            <v>84069442</v>
          </cell>
          <cell r="C620">
            <v>14004930.050000001</v>
          </cell>
          <cell r="D620" t="str">
            <v>PetVet Care Centers LLC</v>
          </cell>
          <cell r="E620" t="str">
            <v>N/A</v>
          </cell>
          <cell r="F620">
            <v>616</v>
          </cell>
          <cell r="G620">
            <v>0</v>
          </cell>
          <cell r="H620">
            <v>0</v>
          </cell>
          <cell r="I620">
            <v>0</v>
          </cell>
          <cell r="J620">
            <v>0</v>
          </cell>
        </row>
        <row r="621">
          <cell r="A621">
            <v>617</v>
          </cell>
          <cell r="B621">
            <v>84069956</v>
          </cell>
          <cell r="C621">
            <v>5347037.68</v>
          </cell>
          <cell r="D621" t="str">
            <v>PF Growth Partners LLC</v>
          </cell>
          <cell r="E621" t="str">
            <v>N/A</v>
          </cell>
          <cell r="F621">
            <v>617</v>
          </cell>
          <cell r="G621">
            <v>0</v>
          </cell>
          <cell r="H621">
            <v>0</v>
          </cell>
          <cell r="I621">
            <v>0</v>
          </cell>
          <cell r="J621">
            <v>0</v>
          </cell>
        </row>
        <row r="622">
          <cell r="A622">
            <v>618</v>
          </cell>
          <cell r="B622">
            <v>84069957</v>
          </cell>
          <cell r="C622">
            <v>4961472.96</v>
          </cell>
          <cell r="D622" t="str">
            <v>PF Growth Partners LLC</v>
          </cell>
          <cell r="E622" t="str">
            <v>N/A</v>
          </cell>
          <cell r="F622">
            <v>618</v>
          </cell>
          <cell r="G622">
            <v>0</v>
          </cell>
          <cell r="H622">
            <v>0</v>
          </cell>
          <cell r="I622">
            <v>0</v>
          </cell>
          <cell r="J622">
            <v>0</v>
          </cell>
        </row>
        <row r="623">
          <cell r="A623">
            <v>619</v>
          </cell>
          <cell r="B623">
            <v>84069959</v>
          </cell>
          <cell r="C623">
            <v>5853849.3300000001</v>
          </cell>
          <cell r="D623" t="str">
            <v>Phillips &amp; Temro Industries Inc</v>
          </cell>
          <cell r="E623" t="str">
            <v>N/A</v>
          </cell>
          <cell r="F623">
            <v>619</v>
          </cell>
          <cell r="G623">
            <v>0</v>
          </cell>
          <cell r="H623">
            <v>0</v>
          </cell>
          <cell r="I623">
            <v>0</v>
          </cell>
          <cell r="J623">
            <v>0</v>
          </cell>
        </row>
        <row r="624">
          <cell r="A624">
            <v>620</v>
          </cell>
          <cell r="B624">
            <v>84069961</v>
          </cell>
          <cell r="C624">
            <v>20301661.899999999</v>
          </cell>
          <cell r="D624" t="str">
            <v>Phillips &amp; Temro Industries Inc</v>
          </cell>
          <cell r="E624" t="str">
            <v>N/A</v>
          </cell>
          <cell r="F624">
            <v>620</v>
          </cell>
          <cell r="G624">
            <v>0</v>
          </cell>
          <cell r="H624">
            <v>0</v>
          </cell>
          <cell r="I624">
            <v>0</v>
          </cell>
          <cell r="J624">
            <v>0</v>
          </cell>
        </row>
        <row r="625">
          <cell r="A625">
            <v>621</v>
          </cell>
          <cell r="B625">
            <v>84069958</v>
          </cell>
          <cell r="C625">
            <v>186692.9</v>
          </cell>
          <cell r="D625" t="str">
            <v>Phillips &amp; Temro Industries Inc</v>
          </cell>
          <cell r="E625" t="str">
            <v>N/A</v>
          </cell>
          <cell r="F625">
            <v>621</v>
          </cell>
          <cell r="G625">
            <v>0</v>
          </cell>
          <cell r="H625">
            <v>0</v>
          </cell>
          <cell r="I625">
            <v>0</v>
          </cell>
          <cell r="J625">
            <v>0</v>
          </cell>
        </row>
        <row r="626">
          <cell r="A626">
            <v>622</v>
          </cell>
          <cell r="B626">
            <v>84069960</v>
          </cell>
          <cell r="C626">
            <v>647467.32999999996</v>
          </cell>
          <cell r="D626" t="str">
            <v>Phillips &amp; Temro Industries Inc</v>
          </cell>
          <cell r="E626" t="str">
            <v>N/A</v>
          </cell>
          <cell r="F626">
            <v>622</v>
          </cell>
          <cell r="G626">
            <v>0</v>
          </cell>
          <cell r="H626">
            <v>0</v>
          </cell>
          <cell r="I626">
            <v>0</v>
          </cell>
          <cell r="J626">
            <v>0</v>
          </cell>
        </row>
        <row r="627">
          <cell r="A627">
            <v>623</v>
          </cell>
          <cell r="B627">
            <v>84069817</v>
          </cell>
          <cell r="C627">
            <v>136612.01999999999</v>
          </cell>
          <cell r="D627" t="str">
            <v>Phillips &amp; Temro Industries Inc</v>
          </cell>
          <cell r="E627" t="str">
            <v>N/A</v>
          </cell>
          <cell r="F627">
            <v>623</v>
          </cell>
          <cell r="G627">
            <v>0</v>
          </cell>
          <cell r="H627">
            <v>0</v>
          </cell>
          <cell r="I627">
            <v>0</v>
          </cell>
          <cell r="J627">
            <v>0</v>
          </cell>
        </row>
        <row r="628">
          <cell r="A628">
            <v>624</v>
          </cell>
          <cell r="B628">
            <v>84069818</v>
          </cell>
          <cell r="C628">
            <v>4283538.25</v>
          </cell>
          <cell r="D628" t="str">
            <v>Phillips &amp; Temro Industries Inc</v>
          </cell>
          <cell r="E628" t="str">
            <v>N/A</v>
          </cell>
          <cell r="F628">
            <v>624</v>
          </cell>
          <cell r="G628">
            <v>0</v>
          </cell>
          <cell r="H628">
            <v>0</v>
          </cell>
          <cell r="I628">
            <v>0</v>
          </cell>
          <cell r="J628">
            <v>0</v>
          </cell>
        </row>
        <row r="629">
          <cell r="A629">
            <v>625</v>
          </cell>
          <cell r="B629">
            <v>84069963</v>
          </cell>
          <cell r="C629">
            <v>19399126.359999999</v>
          </cell>
          <cell r="D629" t="str">
            <v>Phoenix Childrens Academy Inc</v>
          </cell>
          <cell r="E629" t="str">
            <v>N/A</v>
          </cell>
          <cell r="F629">
            <v>625</v>
          </cell>
          <cell r="G629">
            <v>0</v>
          </cell>
          <cell r="H629">
            <v>0</v>
          </cell>
          <cell r="I629">
            <v>0</v>
          </cell>
          <cell r="J629">
            <v>0</v>
          </cell>
        </row>
        <row r="630">
          <cell r="A630">
            <v>626</v>
          </cell>
          <cell r="B630">
            <v>84069962</v>
          </cell>
          <cell r="C630">
            <v>29276.07</v>
          </cell>
          <cell r="D630" t="str">
            <v>Phoenix Childrens Academy Inc</v>
          </cell>
          <cell r="E630" t="str">
            <v>N/A</v>
          </cell>
          <cell r="F630">
            <v>626</v>
          </cell>
          <cell r="G630">
            <v>0</v>
          </cell>
          <cell r="H630">
            <v>0</v>
          </cell>
          <cell r="I630">
            <v>0</v>
          </cell>
          <cell r="J630">
            <v>0</v>
          </cell>
        </row>
        <row r="631">
          <cell r="A631">
            <v>627</v>
          </cell>
          <cell r="B631">
            <v>84069964</v>
          </cell>
          <cell r="C631">
            <v>5204536.01</v>
          </cell>
          <cell r="D631" t="str">
            <v>Pinnacle Entertainment Inc</v>
          </cell>
          <cell r="E631" t="str">
            <v>N/A</v>
          </cell>
          <cell r="F631">
            <v>627</v>
          </cell>
          <cell r="G631">
            <v>0</v>
          </cell>
          <cell r="H631">
            <v>0</v>
          </cell>
          <cell r="I631">
            <v>0</v>
          </cell>
          <cell r="J631">
            <v>0</v>
          </cell>
        </row>
        <row r="632">
          <cell r="A632">
            <v>628</v>
          </cell>
          <cell r="B632">
            <v>84069640</v>
          </cell>
          <cell r="C632">
            <v>18648006.129999999</v>
          </cell>
          <cell r="D632" t="str">
            <v>Pinnacle Foods Finance LLC</v>
          </cell>
          <cell r="E632" t="str">
            <v>N/A</v>
          </cell>
          <cell r="F632">
            <v>628</v>
          </cell>
          <cell r="G632">
            <v>0</v>
          </cell>
          <cell r="H632">
            <v>0</v>
          </cell>
          <cell r="I632">
            <v>0</v>
          </cell>
          <cell r="J632">
            <v>0</v>
          </cell>
        </row>
        <row r="633">
          <cell r="A633">
            <v>629</v>
          </cell>
          <cell r="B633">
            <v>84069578</v>
          </cell>
          <cell r="C633">
            <v>19130366.16</v>
          </cell>
          <cell r="D633" t="str">
            <v>Pinnacle Foods Finance LLC</v>
          </cell>
          <cell r="E633" t="str">
            <v>N/A</v>
          </cell>
          <cell r="F633">
            <v>629</v>
          </cell>
          <cell r="G633">
            <v>0</v>
          </cell>
          <cell r="H633">
            <v>0</v>
          </cell>
          <cell r="I633">
            <v>0</v>
          </cell>
          <cell r="J633">
            <v>0</v>
          </cell>
        </row>
        <row r="634">
          <cell r="A634">
            <v>630</v>
          </cell>
          <cell r="B634">
            <v>84069646</v>
          </cell>
          <cell r="C634">
            <v>16996906.710000001</v>
          </cell>
          <cell r="D634" t="str">
            <v>PJ United Inc</v>
          </cell>
          <cell r="E634" t="str">
            <v>N/A</v>
          </cell>
          <cell r="F634">
            <v>630</v>
          </cell>
          <cell r="G634">
            <v>0</v>
          </cell>
          <cell r="H634">
            <v>0</v>
          </cell>
          <cell r="I634">
            <v>0</v>
          </cell>
          <cell r="J634">
            <v>0</v>
          </cell>
        </row>
        <row r="635">
          <cell r="A635">
            <v>631</v>
          </cell>
          <cell r="B635">
            <v>84069966</v>
          </cell>
          <cell r="C635">
            <v>1610.27</v>
          </cell>
          <cell r="D635" t="str">
            <v>PKC Holding Corporation</v>
          </cell>
          <cell r="E635" t="str">
            <v>N/A</v>
          </cell>
          <cell r="F635">
            <v>631</v>
          </cell>
          <cell r="G635">
            <v>0</v>
          </cell>
          <cell r="H635">
            <v>0</v>
          </cell>
          <cell r="I635">
            <v>0</v>
          </cell>
          <cell r="J635">
            <v>0</v>
          </cell>
        </row>
        <row r="636">
          <cell r="A636">
            <v>632</v>
          </cell>
          <cell r="B636">
            <v>84069969</v>
          </cell>
          <cell r="C636">
            <v>1633.04</v>
          </cell>
          <cell r="D636" t="str">
            <v>PKC Holding Corporation</v>
          </cell>
          <cell r="E636" t="str">
            <v>N/A</v>
          </cell>
          <cell r="F636">
            <v>632</v>
          </cell>
          <cell r="G636">
            <v>0</v>
          </cell>
          <cell r="H636">
            <v>0</v>
          </cell>
          <cell r="I636">
            <v>0</v>
          </cell>
          <cell r="J636">
            <v>0</v>
          </cell>
        </row>
        <row r="637">
          <cell r="A637">
            <v>633</v>
          </cell>
          <cell r="B637">
            <v>84069972</v>
          </cell>
          <cell r="C637">
            <v>544.35</v>
          </cell>
          <cell r="D637" t="str">
            <v>PKC Holding Corporation</v>
          </cell>
          <cell r="E637" t="str">
            <v>N/A</v>
          </cell>
          <cell r="F637">
            <v>633</v>
          </cell>
          <cell r="G637">
            <v>0</v>
          </cell>
          <cell r="H637">
            <v>0</v>
          </cell>
          <cell r="I637">
            <v>0</v>
          </cell>
          <cell r="J637">
            <v>0</v>
          </cell>
        </row>
        <row r="638">
          <cell r="A638">
            <v>634</v>
          </cell>
          <cell r="B638">
            <v>84069933</v>
          </cell>
          <cell r="C638">
            <v>3261.31</v>
          </cell>
          <cell r="D638" t="str">
            <v>PKC Holding Corporation</v>
          </cell>
          <cell r="E638" t="str">
            <v>N/A</v>
          </cell>
          <cell r="F638">
            <v>634</v>
          </cell>
          <cell r="G638">
            <v>0</v>
          </cell>
          <cell r="H638">
            <v>0</v>
          </cell>
          <cell r="I638">
            <v>0</v>
          </cell>
          <cell r="J638">
            <v>0</v>
          </cell>
        </row>
        <row r="639">
          <cell r="A639">
            <v>635</v>
          </cell>
          <cell r="B639">
            <v>84069967</v>
          </cell>
          <cell r="C639">
            <v>8585171.2200000007</v>
          </cell>
          <cell r="D639" t="str">
            <v>PKC Holding Corporation</v>
          </cell>
          <cell r="E639" t="str">
            <v>N/A</v>
          </cell>
          <cell r="F639">
            <v>635</v>
          </cell>
          <cell r="G639">
            <v>0</v>
          </cell>
          <cell r="H639">
            <v>0</v>
          </cell>
          <cell r="I639">
            <v>0</v>
          </cell>
          <cell r="J639">
            <v>0</v>
          </cell>
        </row>
        <row r="640">
          <cell r="A640">
            <v>636</v>
          </cell>
          <cell r="B640">
            <v>84069970</v>
          </cell>
          <cell r="C640">
            <v>8706570.9100000001</v>
          </cell>
          <cell r="D640" t="str">
            <v>PKC Holding Corporation</v>
          </cell>
          <cell r="E640" t="str">
            <v>N/A</v>
          </cell>
          <cell r="F640">
            <v>636</v>
          </cell>
          <cell r="G640">
            <v>0</v>
          </cell>
          <cell r="H640">
            <v>0</v>
          </cell>
          <cell r="I640">
            <v>0</v>
          </cell>
          <cell r="J640">
            <v>0</v>
          </cell>
        </row>
        <row r="641">
          <cell r="A641">
            <v>637</v>
          </cell>
          <cell r="B641">
            <v>84069973</v>
          </cell>
          <cell r="C641">
            <v>2902190.31</v>
          </cell>
          <cell r="D641" t="str">
            <v>PKC Holding Corporation</v>
          </cell>
          <cell r="E641" t="str">
            <v>N/A</v>
          </cell>
          <cell r="F641">
            <v>637</v>
          </cell>
          <cell r="G641">
            <v>0</v>
          </cell>
          <cell r="H641">
            <v>0</v>
          </cell>
          <cell r="I641">
            <v>0</v>
          </cell>
          <cell r="J641">
            <v>0</v>
          </cell>
        </row>
        <row r="642">
          <cell r="A642">
            <v>638</v>
          </cell>
          <cell r="B642">
            <v>84069934</v>
          </cell>
          <cell r="C642">
            <v>17387688.550000001</v>
          </cell>
          <cell r="D642" t="str">
            <v>PKC Holding Corporation</v>
          </cell>
          <cell r="E642" t="str">
            <v>N/A</v>
          </cell>
          <cell r="F642">
            <v>638</v>
          </cell>
          <cell r="G642">
            <v>0</v>
          </cell>
          <cell r="H642">
            <v>0</v>
          </cell>
          <cell r="I642">
            <v>0</v>
          </cell>
          <cell r="J642">
            <v>0</v>
          </cell>
        </row>
        <row r="643">
          <cell r="A643">
            <v>639</v>
          </cell>
          <cell r="B643">
            <v>84069968</v>
          </cell>
          <cell r="C643">
            <v>1288218.51</v>
          </cell>
          <cell r="D643" t="str">
            <v>PKC Holding Corporation</v>
          </cell>
          <cell r="E643" t="str">
            <v>N/A</v>
          </cell>
          <cell r="F643">
            <v>639</v>
          </cell>
          <cell r="G643">
            <v>0</v>
          </cell>
          <cell r="H643">
            <v>0</v>
          </cell>
          <cell r="I643">
            <v>0</v>
          </cell>
          <cell r="J643">
            <v>0</v>
          </cell>
        </row>
        <row r="644">
          <cell r="A644">
            <v>640</v>
          </cell>
          <cell r="B644">
            <v>84069971</v>
          </cell>
          <cell r="C644">
            <v>1306434.72</v>
          </cell>
          <cell r="D644" t="str">
            <v>PKC Holding Corporation</v>
          </cell>
          <cell r="E644" t="str">
            <v>N/A</v>
          </cell>
          <cell r="F644">
            <v>640</v>
          </cell>
          <cell r="G644">
            <v>0</v>
          </cell>
          <cell r="H644">
            <v>0</v>
          </cell>
          <cell r="I644">
            <v>0</v>
          </cell>
          <cell r="J644">
            <v>0</v>
          </cell>
        </row>
        <row r="645">
          <cell r="A645">
            <v>641</v>
          </cell>
          <cell r="B645">
            <v>84069974</v>
          </cell>
          <cell r="C645">
            <v>435478.24</v>
          </cell>
          <cell r="D645" t="str">
            <v>PKC Holding Corporation</v>
          </cell>
          <cell r="E645" t="str">
            <v>N/A</v>
          </cell>
          <cell r="F645">
            <v>641</v>
          </cell>
          <cell r="G645">
            <v>0</v>
          </cell>
          <cell r="H645">
            <v>0</v>
          </cell>
          <cell r="I645">
            <v>0</v>
          </cell>
          <cell r="J645">
            <v>0</v>
          </cell>
        </row>
        <row r="646">
          <cell r="A646">
            <v>642</v>
          </cell>
          <cell r="B646">
            <v>84069935</v>
          </cell>
          <cell r="C646">
            <v>2609050.14</v>
          </cell>
          <cell r="D646" t="str">
            <v>PKC Holding Corporation</v>
          </cell>
          <cell r="E646" t="str">
            <v>N/A</v>
          </cell>
          <cell r="F646">
            <v>642</v>
          </cell>
          <cell r="G646">
            <v>0</v>
          </cell>
          <cell r="H646">
            <v>0</v>
          </cell>
          <cell r="I646">
            <v>0</v>
          </cell>
          <cell r="J646">
            <v>0</v>
          </cell>
        </row>
        <row r="647">
          <cell r="A647">
            <v>643</v>
          </cell>
          <cell r="B647">
            <v>84069863</v>
          </cell>
          <cell r="C647">
            <v>16170000</v>
          </cell>
          <cell r="D647" t="str">
            <v>Plaskolite Inc.</v>
          </cell>
          <cell r="E647" t="str">
            <v>N/A</v>
          </cell>
          <cell r="F647">
            <v>643</v>
          </cell>
          <cell r="G647">
            <v>0</v>
          </cell>
          <cell r="H647">
            <v>0</v>
          </cell>
          <cell r="I647">
            <v>0</v>
          </cell>
          <cell r="J647">
            <v>0</v>
          </cell>
        </row>
        <row r="648">
          <cell r="A648">
            <v>644</v>
          </cell>
          <cell r="B648">
            <v>84069946</v>
          </cell>
          <cell r="C648">
            <v>18403.759999999998</v>
          </cell>
          <cell r="D648" t="str">
            <v>Plaze, Inc.</v>
          </cell>
          <cell r="E648" t="str">
            <v>N/A</v>
          </cell>
          <cell r="F648">
            <v>644</v>
          </cell>
          <cell r="G648">
            <v>0</v>
          </cell>
          <cell r="H648">
            <v>0</v>
          </cell>
          <cell r="I648">
            <v>0</v>
          </cell>
          <cell r="J648">
            <v>0</v>
          </cell>
        </row>
        <row r="649">
          <cell r="A649">
            <v>645</v>
          </cell>
          <cell r="B649">
            <v>84069947</v>
          </cell>
          <cell r="C649">
            <v>37307.68</v>
          </cell>
          <cell r="D649" t="str">
            <v>Plaze, Inc.</v>
          </cell>
          <cell r="E649" t="str">
            <v>N/A</v>
          </cell>
          <cell r="F649">
            <v>645</v>
          </cell>
          <cell r="G649">
            <v>0</v>
          </cell>
          <cell r="H649">
            <v>0</v>
          </cell>
          <cell r="I649">
            <v>0</v>
          </cell>
          <cell r="J649">
            <v>0</v>
          </cell>
        </row>
        <row r="650">
          <cell r="A650">
            <v>646</v>
          </cell>
          <cell r="B650">
            <v>84069886</v>
          </cell>
          <cell r="C650">
            <v>7337765.96</v>
          </cell>
          <cell r="D650" t="str">
            <v>Plaze, Inc.</v>
          </cell>
          <cell r="E650" t="str">
            <v>N/A</v>
          </cell>
          <cell r="F650">
            <v>646</v>
          </cell>
          <cell r="G650">
            <v>0</v>
          </cell>
          <cell r="H650">
            <v>0</v>
          </cell>
          <cell r="I650">
            <v>0</v>
          </cell>
          <cell r="J650">
            <v>0</v>
          </cell>
        </row>
        <row r="651">
          <cell r="A651">
            <v>647</v>
          </cell>
          <cell r="B651">
            <v>84069887</v>
          </cell>
          <cell r="C651">
            <v>14874953.449999999</v>
          </cell>
          <cell r="D651" t="str">
            <v>Plaze, Inc.</v>
          </cell>
          <cell r="E651" t="str">
            <v>N/A</v>
          </cell>
          <cell r="F651">
            <v>647</v>
          </cell>
          <cell r="G651">
            <v>0</v>
          </cell>
          <cell r="H651">
            <v>0</v>
          </cell>
          <cell r="I651">
            <v>0</v>
          </cell>
          <cell r="J651">
            <v>0</v>
          </cell>
        </row>
        <row r="652">
          <cell r="A652">
            <v>648</v>
          </cell>
          <cell r="B652">
            <v>84070102</v>
          </cell>
          <cell r="C652">
            <v>3627659.57</v>
          </cell>
          <cell r="D652" t="str">
            <v>Plaze, Inc.</v>
          </cell>
          <cell r="E652" t="str">
            <v>N/A</v>
          </cell>
          <cell r="F652">
            <v>648</v>
          </cell>
          <cell r="G652">
            <v>0</v>
          </cell>
          <cell r="H652">
            <v>0</v>
          </cell>
          <cell r="I652">
            <v>0</v>
          </cell>
          <cell r="J652">
            <v>0</v>
          </cell>
        </row>
        <row r="653">
          <cell r="A653">
            <v>649</v>
          </cell>
          <cell r="B653">
            <v>84070103</v>
          </cell>
          <cell r="C653">
            <v>7353909.5800000001</v>
          </cell>
          <cell r="D653" t="str">
            <v>Plaze, Inc.</v>
          </cell>
          <cell r="E653" t="str">
            <v>N/A</v>
          </cell>
          <cell r="F653">
            <v>649</v>
          </cell>
          <cell r="G653">
            <v>0</v>
          </cell>
          <cell r="H653">
            <v>0</v>
          </cell>
          <cell r="I653">
            <v>0</v>
          </cell>
          <cell r="J653">
            <v>0</v>
          </cell>
        </row>
        <row r="654">
          <cell r="A654">
            <v>650</v>
          </cell>
          <cell r="B654">
            <v>84069282</v>
          </cell>
          <cell r="C654">
            <v>312500</v>
          </cell>
          <cell r="D654" t="str">
            <v>PMI Holdings Inc  (Papa Murphys)</v>
          </cell>
          <cell r="E654" t="str">
            <v>N/A</v>
          </cell>
          <cell r="F654">
            <v>650</v>
          </cell>
          <cell r="G654">
            <v>0</v>
          </cell>
          <cell r="H654">
            <v>0</v>
          </cell>
          <cell r="I654">
            <v>0</v>
          </cell>
          <cell r="J654">
            <v>0</v>
          </cell>
        </row>
        <row r="655">
          <cell r="A655">
            <v>651</v>
          </cell>
          <cell r="B655">
            <v>84069975</v>
          </cell>
          <cell r="C655">
            <v>137500</v>
          </cell>
          <cell r="D655" t="str">
            <v>PMI Holdings Inc  (Papa Murphys)</v>
          </cell>
          <cell r="E655" t="str">
            <v>N/A</v>
          </cell>
          <cell r="F655">
            <v>651</v>
          </cell>
          <cell r="G655">
            <v>0</v>
          </cell>
          <cell r="H655">
            <v>0</v>
          </cell>
          <cell r="I655">
            <v>0</v>
          </cell>
          <cell r="J655">
            <v>0</v>
          </cell>
        </row>
        <row r="656">
          <cell r="A656">
            <v>652</v>
          </cell>
          <cell r="B656">
            <v>84069976</v>
          </cell>
          <cell r="C656">
            <v>10312499.99</v>
          </cell>
          <cell r="D656" t="str">
            <v>PMI Holdings Inc  (Papa Murphys)</v>
          </cell>
          <cell r="E656" t="str">
            <v>N/A</v>
          </cell>
          <cell r="F656">
            <v>652</v>
          </cell>
          <cell r="G656">
            <v>0</v>
          </cell>
          <cell r="H656">
            <v>0</v>
          </cell>
          <cell r="I656">
            <v>0</v>
          </cell>
          <cell r="J656">
            <v>0</v>
          </cell>
        </row>
        <row r="657">
          <cell r="A657">
            <v>653</v>
          </cell>
          <cell r="B657">
            <v>84069283</v>
          </cell>
          <cell r="C657">
            <v>23437500</v>
          </cell>
          <cell r="D657" t="str">
            <v>PMI Holdings Inc  (Papa Murphys)</v>
          </cell>
          <cell r="E657" t="str">
            <v>N/A</v>
          </cell>
          <cell r="F657">
            <v>653</v>
          </cell>
          <cell r="G657">
            <v>0</v>
          </cell>
          <cell r="H657">
            <v>0</v>
          </cell>
          <cell r="I657">
            <v>0</v>
          </cell>
          <cell r="J657">
            <v>0</v>
          </cell>
        </row>
        <row r="658">
          <cell r="A658">
            <v>654</v>
          </cell>
          <cell r="B658">
            <v>84070223</v>
          </cell>
          <cell r="C658">
            <v>4708465.54</v>
          </cell>
          <cell r="D658" t="str">
            <v>Post Holdings Inc</v>
          </cell>
          <cell r="E658" t="str">
            <v>N/A</v>
          </cell>
          <cell r="F658">
            <v>654</v>
          </cell>
          <cell r="G658">
            <v>0</v>
          </cell>
          <cell r="H658">
            <v>0</v>
          </cell>
          <cell r="I658">
            <v>0</v>
          </cell>
          <cell r="J658">
            <v>0</v>
          </cell>
        </row>
        <row r="659">
          <cell r="A659">
            <v>655</v>
          </cell>
          <cell r="B659">
            <v>84069978</v>
          </cell>
          <cell r="C659">
            <v>40625</v>
          </cell>
          <cell r="D659" t="str">
            <v>Potpourri Group, Inc.</v>
          </cell>
          <cell r="E659" t="str">
            <v>N/A</v>
          </cell>
          <cell r="F659">
            <v>655</v>
          </cell>
          <cell r="G659">
            <v>0</v>
          </cell>
          <cell r="H659">
            <v>0</v>
          </cell>
          <cell r="I659">
            <v>0</v>
          </cell>
          <cell r="J659">
            <v>0</v>
          </cell>
        </row>
        <row r="660">
          <cell r="A660">
            <v>656</v>
          </cell>
          <cell r="B660">
            <v>84069980</v>
          </cell>
          <cell r="C660">
            <v>12653.05</v>
          </cell>
          <cell r="D660" t="str">
            <v>Potpourri Group, Inc.</v>
          </cell>
          <cell r="E660" t="str">
            <v>N/A</v>
          </cell>
          <cell r="F660">
            <v>656</v>
          </cell>
          <cell r="G660">
            <v>0</v>
          </cell>
          <cell r="H660">
            <v>0</v>
          </cell>
          <cell r="I660">
            <v>0</v>
          </cell>
          <cell r="J660">
            <v>0</v>
          </cell>
        </row>
        <row r="661">
          <cell r="A661">
            <v>657</v>
          </cell>
          <cell r="B661">
            <v>84069982</v>
          </cell>
          <cell r="C661">
            <v>187500</v>
          </cell>
          <cell r="D661" t="str">
            <v>Potpourri Group, Inc.</v>
          </cell>
          <cell r="E661" t="str">
            <v>N/A</v>
          </cell>
          <cell r="F661">
            <v>657</v>
          </cell>
          <cell r="G661">
            <v>0</v>
          </cell>
          <cell r="H661">
            <v>0</v>
          </cell>
          <cell r="I661">
            <v>0</v>
          </cell>
          <cell r="J661">
            <v>0</v>
          </cell>
        </row>
        <row r="662">
          <cell r="A662">
            <v>658</v>
          </cell>
          <cell r="B662">
            <v>84069977</v>
          </cell>
          <cell r="C662">
            <v>6139947.8499999996</v>
          </cell>
          <cell r="D662" t="str">
            <v>Potpourri Group, Inc.</v>
          </cell>
          <cell r="E662" t="str">
            <v>N/A</v>
          </cell>
          <cell r="F662">
            <v>658</v>
          </cell>
          <cell r="G662">
            <v>0</v>
          </cell>
          <cell r="H662">
            <v>0</v>
          </cell>
          <cell r="I662">
            <v>0</v>
          </cell>
          <cell r="J662">
            <v>0</v>
          </cell>
        </row>
        <row r="663">
          <cell r="A663">
            <v>659</v>
          </cell>
          <cell r="B663">
            <v>84069979</v>
          </cell>
          <cell r="C663">
            <v>1912346.81</v>
          </cell>
          <cell r="D663" t="str">
            <v>Potpourri Group, Inc.</v>
          </cell>
          <cell r="E663" t="str">
            <v>N/A</v>
          </cell>
          <cell r="F663">
            <v>659</v>
          </cell>
          <cell r="G663">
            <v>0</v>
          </cell>
          <cell r="H663">
            <v>0</v>
          </cell>
          <cell r="I663">
            <v>0</v>
          </cell>
          <cell r="J663">
            <v>0</v>
          </cell>
        </row>
        <row r="664">
          <cell r="A664">
            <v>660</v>
          </cell>
          <cell r="B664">
            <v>84069981</v>
          </cell>
          <cell r="C664">
            <v>28338220.859999999</v>
          </cell>
          <cell r="D664" t="str">
            <v>Potpourri Group, Inc.</v>
          </cell>
          <cell r="E664" t="str">
            <v>N/A</v>
          </cell>
          <cell r="F664">
            <v>660</v>
          </cell>
          <cell r="G664">
            <v>0</v>
          </cell>
          <cell r="H664">
            <v>0</v>
          </cell>
          <cell r="I664">
            <v>0</v>
          </cell>
          <cell r="J664">
            <v>0</v>
          </cell>
        </row>
        <row r="665">
          <cell r="A665">
            <v>661</v>
          </cell>
          <cell r="B665">
            <v>84070246</v>
          </cell>
          <cell r="C665">
            <v>1171766.98</v>
          </cell>
          <cell r="D665" t="str">
            <v>Power Buyer LLC</v>
          </cell>
          <cell r="E665" t="str">
            <v>N/A</v>
          </cell>
          <cell r="F665">
            <v>661</v>
          </cell>
          <cell r="G665">
            <v>0</v>
          </cell>
          <cell r="H665">
            <v>0</v>
          </cell>
          <cell r="I665">
            <v>0</v>
          </cell>
          <cell r="J665">
            <v>0</v>
          </cell>
        </row>
        <row r="666">
          <cell r="A666">
            <v>662</v>
          </cell>
          <cell r="B666">
            <v>84070247</v>
          </cell>
          <cell r="C666">
            <v>65130.13</v>
          </cell>
          <cell r="D666" t="str">
            <v>Power Buyer LLC</v>
          </cell>
          <cell r="E666" t="str">
            <v>N/A</v>
          </cell>
          <cell r="F666">
            <v>662</v>
          </cell>
          <cell r="G666">
            <v>0</v>
          </cell>
          <cell r="H666">
            <v>0</v>
          </cell>
          <cell r="I666">
            <v>0</v>
          </cell>
          <cell r="J666">
            <v>0</v>
          </cell>
        </row>
        <row r="667">
          <cell r="A667">
            <v>663</v>
          </cell>
          <cell r="B667">
            <v>84070248</v>
          </cell>
          <cell r="C667">
            <v>158843.20000000001</v>
          </cell>
          <cell r="D667" t="str">
            <v>Power Buyer LLC</v>
          </cell>
          <cell r="E667" t="str">
            <v>N/A</v>
          </cell>
          <cell r="F667">
            <v>663</v>
          </cell>
          <cell r="G667">
            <v>0</v>
          </cell>
          <cell r="H667">
            <v>0</v>
          </cell>
          <cell r="I667">
            <v>0</v>
          </cell>
          <cell r="J667">
            <v>0</v>
          </cell>
        </row>
        <row r="668">
          <cell r="A668">
            <v>664</v>
          </cell>
          <cell r="B668">
            <v>84069299</v>
          </cell>
          <cell r="C668">
            <v>21833502.18</v>
          </cell>
          <cell r="D668" t="str">
            <v>Power Buyer LLC</v>
          </cell>
          <cell r="E668" t="str">
            <v>N/A</v>
          </cell>
          <cell r="F668">
            <v>664</v>
          </cell>
          <cell r="G668">
            <v>0</v>
          </cell>
          <cell r="H668">
            <v>0</v>
          </cell>
          <cell r="I668">
            <v>0</v>
          </cell>
          <cell r="J668">
            <v>0</v>
          </cell>
        </row>
        <row r="669">
          <cell r="A669">
            <v>665</v>
          </cell>
          <cell r="B669">
            <v>84069300</v>
          </cell>
          <cell r="C669">
            <v>1213568.01</v>
          </cell>
          <cell r="D669" t="str">
            <v>Power Buyer LLC</v>
          </cell>
          <cell r="E669" t="str">
            <v>N/A</v>
          </cell>
          <cell r="F669">
            <v>665</v>
          </cell>
          <cell r="G669">
            <v>0</v>
          </cell>
          <cell r="H669">
            <v>0</v>
          </cell>
          <cell r="I669">
            <v>0</v>
          </cell>
          <cell r="J669">
            <v>0</v>
          </cell>
        </row>
        <row r="670">
          <cell r="A670">
            <v>666</v>
          </cell>
          <cell r="B670">
            <v>84069301</v>
          </cell>
          <cell r="C670">
            <v>2959721.09</v>
          </cell>
          <cell r="D670" t="str">
            <v>Power Buyer LLC</v>
          </cell>
          <cell r="E670" t="str">
            <v>N/A</v>
          </cell>
          <cell r="F670">
            <v>666</v>
          </cell>
          <cell r="G670">
            <v>0</v>
          </cell>
          <cell r="H670">
            <v>0</v>
          </cell>
          <cell r="I670">
            <v>0</v>
          </cell>
          <cell r="J670">
            <v>0</v>
          </cell>
        </row>
        <row r="671">
          <cell r="A671">
            <v>667</v>
          </cell>
          <cell r="B671">
            <v>84070312</v>
          </cell>
          <cell r="C671">
            <v>1184.1600000000001</v>
          </cell>
          <cell r="D671" t="str">
            <v>Power Services Holdings Company</v>
          </cell>
          <cell r="E671" t="str">
            <v>N/A</v>
          </cell>
          <cell r="F671">
            <v>667</v>
          </cell>
          <cell r="G671">
            <v>0</v>
          </cell>
          <cell r="H671">
            <v>0</v>
          </cell>
          <cell r="I671">
            <v>0</v>
          </cell>
          <cell r="J671">
            <v>0</v>
          </cell>
        </row>
        <row r="672">
          <cell r="A672">
            <v>668</v>
          </cell>
          <cell r="B672">
            <v>84070255</v>
          </cell>
          <cell r="C672">
            <v>3830.2</v>
          </cell>
          <cell r="D672" t="str">
            <v>Power Services Holdings Company</v>
          </cell>
          <cell r="E672" t="str">
            <v>N/A</v>
          </cell>
          <cell r="F672">
            <v>668</v>
          </cell>
          <cell r="G672">
            <v>0</v>
          </cell>
          <cell r="H672">
            <v>0</v>
          </cell>
          <cell r="I672">
            <v>0</v>
          </cell>
          <cell r="J672">
            <v>0</v>
          </cell>
        </row>
        <row r="673">
          <cell r="A673">
            <v>669</v>
          </cell>
          <cell r="B673">
            <v>84070256</v>
          </cell>
          <cell r="C673">
            <v>1587468.14</v>
          </cell>
          <cell r="D673" t="str">
            <v>Power Services Holdings Company</v>
          </cell>
          <cell r="E673" t="str">
            <v>N/A</v>
          </cell>
          <cell r="F673">
            <v>669</v>
          </cell>
          <cell r="G673">
            <v>0</v>
          </cell>
          <cell r="H673">
            <v>0</v>
          </cell>
          <cell r="I673">
            <v>0</v>
          </cell>
          <cell r="J673">
            <v>0</v>
          </cell>
        </row>
        <row r="674">
          <cell r="A674">
            <v>670</v>
          </cell>
          <cell r="B674">
            <v>84070313</v>
          </cell>
          <cell r="C674">
            <v>490790.63</v>
          </cell>
          <cell r="D674" t="str">
            <v>Power Services Holdings Company</v>
          </cell>
          <cell r="E674" t="str">
            <v>N/A</v>
          </cell>
          <cell r="F674">
            <v>670</v>
          </cell>
          <cell r="G674">
            <v>0</v>
          </cell>
          <cell r="H674">
            <v>0</v>
          </cell>
          <cell r="I674">
            <v>0</v>
          </cell>
          <cell r="J674">
            <v>0</v>
          </cell>
        </row>
        <row r="675">
          <cell r="A675">
            <v>671</v>
          </cell>
          <cell r="B675">
            <v>84070315</v>
          </cell>
          <cell r="C675">
            <v>562469.42000000004</v>
          </cell>
          <cell r="D675" t="str">
            <v>Power Services Holdings Company</v>
          </cell>
          <cell r="E675" t="str">
            <v>N/A</v>
          </cell>
          <cell r="F675">
            <v>671</v>
          </cell>
          <cell r="G675">
            <v>0</v>
          </cell>
          <cell r="H675">
            <v>0</v>
          </cell>
          <cell r="I675">
            <v>0</v>
          </cell>
          <cell r="J675">
            <v>0</v>
          </cell>
        </row>
        <row r="676">
          <cell r="A676">
            <v>672</v>
          </cell>
          <cell r="B676">
            <v>84070254</v>
          </cell>
          <cell r="C676">
            <v>4526309.3</v>
          </cell>
          <cell r="D676" t="str">
            <v>Power Services Holdings Company</v>
          </cell>
          <cell r="E676" t="str">
            <v>N/A</v>
          </cell>
          <cell r="F676">
            <v>672</v>
          </cell>
          <cell r="G676">
            <v>0</v>
          </cell>
          <cell r="H676">
            <v>0</v>
          </cell>
          <cell r="I676">
            <v>0</v>
          </cell>
          <cell r="J676">
            <v>0</v>
          </cell>
        </row>
        <row r="677">
          <cell r="A677">
            <v>673</v>
          </cell>
          <cell r="B677">
            <v>84070253</v>
          </cell>
          <cell r="C677">
            <v>15845.74</v>
          </cell>
          <cell r="D677" t="str">
            <v>Power Services Holdings Company</v>
          </cell>
          <cell r="E677" t="str">
            <v>N/A</v>
          </cell>
          <cell r="F677">
            <v>673</v>
          </cell>
          <cell r="G677">
            <v>0</v>
          </cell>
          <cell r="H677">
            <v>0</v>
          </cell>
          <cell r="I677">
            <v>0</v>
          </cell>
          <cell r="J677">
            <v>0</v>
          </cell>
        </row>
        <row r="678">
          <cell r="A678">
            <v>674</v>
          </cell>
          <cell r="B678">
            <v>84070314</v>
          </cell>
          <cell r="C678">
            <v>1969.1</v>
          </cell>
          <cell r="D678" t="str">
            <v>Power Services Holdings Company</v>
          </cell>
          <cell r="E678" t="str">
            <v>N/A</v>
          </cell>
          <cell r="F678">
            <v>674</v>
          </cell>
          <cell r="G678">
            <v>0</v>
          </cell>
          <cell r="H678">
            <v>0</v>
          </cell>
          <cell r="I678">
            <v>0</v>
          </cell>
          <cell r="J678">
            <v>0</v>
          </cell>
        </row>
        <row r="679">
          <cell r="A679">
            <v>675</v>
          </cell>
          <cell r="B679">
            <v>84069811</v>
          </cell>
          <cell r="C679">
            <v>1428.1</v>
          </cell>
          <cell r="D679" t="str">
            <v>Power Services Holdings Company</v>
          </cell>
          <cell r="E679" t="str">
            <v>N/A</v>
          </cell>
          <cell r="F679">
            <v>675</v>
          </cell>
          <cell r="G679">
            <v>0</v>
          </cell>
          <cell r="H679">
            <v>0</v>
          </cell>
          <cell r="I679">
            <v>0</v>
          </cell>
          <cell r="J679">
            <v>0</v>
          </cell>
        </row>
        <row r="680">
          <cell r="A680">
            <v>676</v>
          </cell>
          <cell r="B680">
            <v>84069985</v>
          </cell>
          <cell r="C680">
            <v>2293.2800000000002</v>
          </cell>
          <cell r="D680" t="str">
            <v>Power Services Holdings Company</v>
          </cell>
          <cell r="E680" t="str">
            <v>N/A</v>
          </cell>
          <cell r="F680">
            <v>676</v>
          </cell>
          <cell r="G680">
            <v>0</v>
          </cell>
          <cell r="H680">
            <v>0</v>
          </cell>
          <cell r="I680">
            <v>0</v>
          </cell>
          <cell r="J680">
            <v>0</v>
          </cell>
        </row>
        <row r="681">
          <cell r="A681">
            <v>677</v>
          </cell>
          <cell r="B681">
            <v>84069986</v>
          </cell>
          <cell r="C681">
            <v>7803182.1200000001</v>
          </cell>
          <cell r="D681" t="str">
            <v>Power Services Holdings Company</v>
          </cell>
          <cell r="E681" t="str">
            <v>N/A</v>
          </cell>
          <cell r="F681">
            <v>677</v>
          </cell>
          <cell r="G681">
            <v>0</v>
          </cell>
          <cell r="H681">
            <v>0</v>
          </cell>
          <cell r="I681">
            <v>0</v>
          </cell>
          <cell r="J681">
            <v>0</v>
          </cell>
        </row>
        <row r="682">
          <cell r="A682">
            <v>678</v>
          </cell>
          <cell r="B682">
            <v>84069812</v>
          </cell>
          <cell r="C682">
            <v>4859320.82</v>
          </cell>
          <cell r="D682" t="str">
            <v>Power Services Holdings Company</v>
          </cell>
          <cell r="E682" t="str">
            <v>N/A</v>
          </cell>
          <cell r="F682">
            <v>678</v>
          </cell>
          <cell r="G682">
            <v>0</v>
          </cell>
          <cell r="H682">
            <v>0</v>
          </cell>
          <cell r="I682">
            <v>0</v>
          </cell>
          <cell r="J682">
            <v>0</v>
          </cell>
        </row>
        <row r="683">
          <cell r="A683">
            <v>679</v>
          </cell>
          <cell r="B683">
            <v>84069302</v>
          </cell>
          <cell r="C683">
            <v>35665546.590000004</v>
          </cell>
          <cell r="D683" t="str">
            <v>Prestige Brands Inc.</v>
          </cell>
          <cell r="E683" t="str">
            <v>N/A</v>
          </cell>
          <cell r="F683">
            <v>679</v>
          </cell>
          <cell r="G683">
            <v>0</v>
          </cell>
          <cell r="H683">
            <v>0</v>
          </cell>
          <cell r="I683">
            <v>0</v>
          </cell>
          <cell r="J683">
            <v>0</v>
          </cell>
        </row>
        <row r="684">
          <cell r="A684">
            <v>680</v>
          </cell>
          <cell r="B684">
            <v>84069987</v>
          </cell>
          <cell r="C684">
            <v>3039473.68</v>
          </cell>
          <cell r="D684" t="str">
            <v>Primanti Corporation</v>
          </cell>
          <cell r="E684" t="str">
            <v>N/A</v>
          </cell>
          <cell r="F684">
            <v>680</v>
          </cell>
          <cell r="G684">
            <v>0</v>
          </cell>
          <cell r="H684">
            <v>0</v>
          </cell>
          <cell r="I684">
            <v>0</v>
          </cell>
          <cell r="J684">
            <v>0</v>
          </cell>
        </row>
        <row r="685">
          <cell r="A685">
            <v>681</v>
          </cell>
          <cell r="B685">
            <v>84069988</v>
          </cell>
          <cell r="C685">
            <v>13655333.060000001</v>
          </cell>
          <cell r="D685" t="str">
            <v>Primanti Corporation</v>
          </cell>
          <cell r="E685" t="str">
            <v>N/A</v>
          </cell>
          <cell r="F685">
            <v>681</v>
          </cell>
          <cell r="G685">
            <v>0</v>
          </cell>
          <cell r="H685">
            <v>0</v>
          </cell>
          <cell r="I685">
            <v>0</v>
          </cell>
          <cell r="J685">
            <v>0</v>
          </cell>
        </row>
        <row r="686">
          <cell r="A686">
            <v>682</v>
          </cell>
          <cell r="B686">
            <v>84069304</v>
          </cell>
          <cell r="C686">
            <v>13612500</v>
          </cell>
          <cell r="D686" t="str">
            <v>Pro Mach Group Inc</v>
          </cell>
          <cell r="E686" t="str">
            <v>N/A</v>
          </cell>
          <cell r="F686">
            <v>682</v>
          </cell>
          <cell r="G686">
            <v>0</v>
          </cell>
          <cell r="H686">
            <v>0</v>
          </cell>
          <cell r="I686">
            <v>0</v>
          </cell>
          <cell r="J686">
            <v>0</v>
          </cell>
        </row>
        <row r="687">
          <cell r="A687">
            <v>683</v>
          </cell>
          <cell r="B687">
            <v>84069927</v>
          </cell>
          <cell r="C687">
            <v>18223774.600000001</v>
          </cell>
          <cell r="D687" t="str">
            <v>Prolampac Intermediate Inc</v>
          </cell>
          <cell r="E687" t="str">
            <v>N/A</v>
          </cell>
          <cell r="F687">
            <v>683</v>
          </cell>
          <cell r="G687">
            <v>0</v>
          </cell>
          <cell r="H687">
            <v>0</v>
          </cell>
          <cell r="I687">
            <v>0</v>
          </cell>
          <cell r="J687">
            <v>0</v>
          </cell>
        </row>
        <row r="688">
          <cell r="A688">
            <v>684</v>
          </cell>
          <cell r="B688">
            <v>84069926</v>
          </cell>
          <cell r="C688">
            <v>31763997.239999998</v>
          </cell>
          <cell r="D688" t="str">
            <v>Prolampac Intermediate Inc</v>
          </cell>
          <cell r="E688" t="str">
            <v>N/A</v>
          </cell>
          <cell r="F688">
            <v>684</v>
          </cell>
          <cell r="G688">
            <v>0</v>
          </cell>
          <cell r="H688">
            <v>0</v>
          </cell>
          <cell r="I688">
            <v>0</v>
          </cell>
          <cell r="J688">
            <v>0</v>
          </cell>
        </row>
        <row r="689">
          <cell r="A689">
            <v>685</v>
          </cell>
          <cell r="B689">
            <v>84069310</v>
          </cell>
          <cell r="C689">
            <v>9899836.1899999995</v>
          </cell>
          <cell r="D689" t="str">
            <v>ProQuest LLC</v>
          </cell>
          <cell r="E689" t="str">
            <v>N/A</v>
          </cell>
          <cell r="F689">
            <v>685</v>
          </cell>
          <cell r="G689">
            <v>0</v>
          </cell>
          <cell r="H689">
            <v>0</v>
          </cell>
          <cell r="I689">
            <v>0</v>
          </cell>
          <cell r="J689">
            <v>0</v>
          </cell>
        </row>
        <row r="690">
          <cell r="A690">
            <v>686</v>
          </cell>
          <cell r="B690">
            <v>84070107</v>
          </cell>
          <cell r="C690">
            <v>144.68</v>
          </cell>
          <cell r="D690" t="str">
            <v>PRV Aerospace LLC</v>
          </cell>
          <cell r="E690" t="str">
            <v>N/A</v>
          </cell>
          <cell r="F690">
            <v>686</v>
          </cell>
          <cell r="G690">
            <v>0</v>
          </cell>
          <cell r="H690">
            <v>0</v>
          </cell>
          <cell r="I690">
            <v>0</v>
          </cell>
          <cell r="J690">
            <v>0</v>
          </cell>
        </row>
        <row r="691">
          <cell r="A691">
            <v>687</v>
          </cell>
          <cell r="B691">
            <v>84070111</v>
          </cell>
          <cell r="C691">
            <v>12.23</v>
          </cell>
          <cell r="D691" t="str">
            <v>PRV Aerospace LLC</v>
          </cell>
          <cell r="E691" t="str">
            <v>N/A</v>
          </cell>
          <cell r="F691">
            <v>687</v>
          </cell>
          <cell r="G691">
            <v>0</v>
          </cell>
          <cell r="H691">
            <v>0</v>
          </cell>
          <cell r="I691">
            <v>0</v>
          </cell>
          <cell r="J691">
            <v>0</v>
          </cell>
        </row>
        <row r="692">
          <cell r="A692">
            <v>688</v>
          </cell>
          <cell r="B692">
            <v>84070108</v>
          </cell>
          <cell r="C692">
            <v>7209.16</v>
          </cell>
          <cell r="D692" t="str">
            <v>PRV Aerospace LLC</v>
          </cell>
          <cell r="E692" t="str">
            <v>N/A</v>
          </cell>
          <cell r="F692">
            <v>688</v>
          </cell>
          <cell r="G692">
            <v>0</v>
          </cell>
          <cell r="H692">
            <v>0</v>
          </cell>
          <cell r="I692">
            <v>0</v>
          </cell>
          <cell r="J692">
            <v>0</v>
          </cell>
        </row>
        <row r="693">
          <cell r="A693">
            <v>689</v>
          </cell>
          <cell r="B693">
            <v>84070109</v>
          </cell>
          <cell r="C693">
            <v>2648139.66</v>
          </cell>
          <cell r="D693" t="str">
            <v>PRV Aerospace LLC</v>
          </cell>
          <cell r="E693" t="str">
            <v>N/A</v>
          </cell>
          <cell r="F693">
            <v>689</v>
          </cell>
          <cell r="G693">
            <v>0</v>
          </cell>
          <cell r="H693">
            <v>0</v>
          </cell>
          <cell r="I693">
            <v>0</v>
          </cell>
          <cell r="J693">
            <v>0</v>
          </cell>
        </row>
        <row r="694">
          <cell r="A694">
            <v>690</v>
          </cell>
          <cell r="B694">
            <v>84070110</v>
          </cell>
          <cell r="C694">
            <v>170063.14</v>
          </cell>
          <cell r="D694" t="str">
            <v>PRV Aerospace LLC</v>
          </cell>
          <cell r="E694" t="str">
            <v>N/A</v>
          </cell>
          <cell r="F694">
            <v>690</v>
          </cell>
          <cell r="G694">
            <v>0</v>
          </cell>
          <cell r="H694">
            <v>0</v>
          </cell>
          <cell r="I694">
            <v>0</v>
          </cell>
          <cell r="J694">
            <v>0</v>
          </cell>
        </row>
        <row r="695">
          <cell r="A695">
            <v>691</v>
          </cell>
          <cell r="B695">
            <v>84070112</v>
          </cell>
          <cell r="C695">
            <v>609.4</v>
          </cell>
          <cell r="D695" t="str">
            <v>PRV Aerospace LLC</v>
          </cell>
          <cell r="E695" t="str">
            <v>N/A</v>
          </cell>
          <cell r="F695">
            <v>691</v>
          </cell>
          <cell r="G695">
            <v>0</v>
          </cell>
          <cell r="H695">
            <v>0</v>
          </cell>
          <cell r="I695">
            <v>0</v>
          </cell>
          <cell r="J695">
            <v>0</v>
          </cell>
        </row>
        <row r="696">
          <cell r="A696">
            <v>692</v>
          </cell>
          <cell r="B696">
            <v>84070113</v>
          </cell>
          <cell r="C696">
            <v>223852.47</v>
          </cell>
          <cell r="D696" t="str">
            <v>PRV Aerospace LLC</v>
          </cell>
          <cell r="E696" t="str">
            <v>N/A</v>
          </cell>
          <cell r="F696">
            <v>692</v>
          </cell>
          <cell r="G696">
            <v>0</v>
          </cell>
          <cell r="H696">
            <v>0</v>
          </cell>
          <cell r="I696">
            <v>0</v>
          </cell>
          <cell r="J696">
            <v>0</v>
          </cell>
        </row>
        <row r="697">
          <cell r="A697">
            <v>693</v>
          </cell>
          <cell r="B697">
            <v>84070114</v>
          </cell>
          <cell r="C697">
            <v>14375.77</v>
          </cell>
          <cell r="D697" t="str">
            <v>PRV Aerospace LLC</v>
          </cell>
          <cell r="E697" t="str">
            <v>N/A</v>
          </cell>
          <cell r="F697">
            <v>693</v>
          </cell>
          <cell r="G697">
            <v>0</v>
          </cell>
          <cell r="H697">
            <v>0</v>
          </cell>
          <cell r="I697">
            <v>0</v>
          </cell>
          <cell r="J697">
            <v>0</v>
          </cell>
        </row>
        <row r="698">
          <cell r="A698">
            <v>694</v>
          </cell>
          <cell r="B698">
            <v>84070095</v>
          </cell>
          <cell r="C698">
            <v>5265401.6399999997</v>
          </cell>
          <cell r="D698" t="str">
            <v>Q9 Networks Inc</v>
          </cell>
          <cell r="E698" t="str">
            <v>N/A</v>
          </cell>
          <cell r="F698">
            <v>694</v>
          </cell>
          <cell r="G698">
            <v>0</v>
          </cell>
          <cell r="H698">
            <v>0</v>
          </cell>
          <cell r="I698">
            <v>0</v>
          </cell>
          <cell r="J698">
            <v>0</v>
          </cell>
        </row>
        <row r="699">
          <cell r="A699">
            <v>695</v>
          </cell>
          <cell r="B699">
            <v>84070094</v>
          </cell>
          <cell r="C699">
            <v>5068119.1500000004</v>
          </cell>
          <cell r="D699" t="str">
            <v>Q9 Networks Inc</v>
          </cell>
          <cell r="E699" t="str">
            <v>N/A</v>
          </cell>
          <cell r="F699">
            <v>695</v>
          </cell>
          <cell r="G699">
            <v>0</v>
          </cell>
          <cell r="H699">
            <v>0</v>
          </cell>
          <cell r="I699">
            <v>0</v>
          </cell>
          <cell r="J699">
            <v>0</v>
          </cell>
        </row>
        <row r="700">
          <cell r="A700">
            <v>696</v>
          </cell>
          <cell r="B700">
            <v>84070259</v>
          </cell>
          <cell r="C700">
            <v>380709.21</v>
          </cell>
          <cell r="D700" t="str">
            <v>Quadion LLc</v>
          </cell>
          <cell r="E700" t="str">
            <v>N/A</v>
          </cell>
          <cell r="F700">
            <v>696</v>
          </cell>
          <cell r="G700">
            <v>0</v>
          </cell>
          <cell r="H700">
            <v>0</v>
          </cell>
          <cell r="I700">
            <v>0</v>
          </cell>
          <cell r="J700">
            <v>0</v>
          </cell>
        </row>
        <row r="701">
          <cell r="A701">
            <v>697</v>
          </cell>
          <cell r="B701">
            <v>84069325</v>
          </cell>
          <cell r="C701">
            <v>18314001.609999999</v>
          </cell>
          <cell r="D701" t="str">
            <v>Quadion LLc</v>
          </cell>
          <cell r="E701" t="str">
            <v>N/A</v>
          </cell>
          <cell r="F701">
            <v>697</v>
          </cell>
          <cell r="G701">
            <v>0</v>
          </cell>
          <cell r="H701">
            <v>0</v>
          </cell>
          <cell r="I701">
            <v>0</v>
          </cell>
          <cell r="J701">
            <v>0</v>
          </cell>
        </row>
        <row r="702">
          <cell r="A702">
            <v>698</v>
          </cell>
          <cell r="B702">
            <v>84069991</v>
          </cell>
          <cell r="C702">
            <v>7687500</v>
          </cell>
          <cell r="D702" t="str">
            <v>Qualitor Acquisition Inc</v>
          </cell>
          <cell r="E702" t="str">
            <v>N/A</v>
          </cell>
          <cell r="F702">
            <v>698</v>
          </cell>
          <cell r="G702">
            <v>0</v>
          </cell>
          <cell r="H702">
            <v>0</v>
          </cell>
          <cell r="I702">
            <v>0</v>
          </cell>
          <cell r="J702">
            <v>0</v>
          </cell>
        </row>
        <row r="703">
          <cell r="A703">
            <v>699</v>
          </cell>
          <cell r="B703">
            <v>84069992</v>
          </cell>
          <cell r="C703">
            <v>5068723.21</v>
          </cell>
          <cell r="D703" t="str">
            <v>Qualitor Acquisition Inc</v>
          </cell>
          <cell r="E703" t="str">
            <v>N/A</v>
          </cell>
          <cell r="F703">
            <v>699</v>
          </cell>
          <cell r="G703">
            <v>0</v>
          </cell>
          <cell r="H703">
            <v>0</v>
          </cell>
          <cell r="I703">
            <v>0</v>
          </cell>
          <cell r="J703">
            <v>0</v>
          </cell>
        </row>
        <row r="704">
          <cell r="A704">
            <v>700</v>
          </cell>
          <cell r="B704">
            <v>84069994</v>
          </cell>
          <cell r="C704">
            <v>9259159.4800000004</v>
          </cell>
          <cell r="D704" t="str">
            <v>Questex  LLC</v>
          </cell>
          <cell r="E704" t="str">
            <v>N/A</v>
          </cell>
          <cell r="F704">
            <v>700</v>
          </cell>
          <cell r="G704">
            <v>0</v>
          </cell>
          <cell r="H704">
            <v>0</v>
          </cell>
          <cell r="I704">
            <v>0</v>
          </cell>
          <cell r="J704">
            <v>0</v>
          </cell>
        </row>
        <row r="705">
          <cell r="A705">
            <v>701</v>
          </cell>
          <cell r="B705">
            <v>84069343</v>
          </cell>
          <cell r="C705">
            <v>16006097.550000001</v>
          </cell>
          <cell r="D705" t="str">
            <v>Quikrete Holdings Inc</v>
          </cell>
          <cell r="E705" t="str">
            <v>N/A</v>
          </cell>
          <cell r="F705">
            <v>701</v>
          </cell>
          <cell r="G705">
            <v>0</v>
          </cell>
          <cell r="H705">
            <v>0</v>
          </cell>
          <cell r="I705">
            <v>0</v>
          </cell>
          <cell r="J705">
            <v>0</v>
          </cell>
        </row>
        <row r="706">
          <cell r="A706">
            <v>702</v>
          </cell>
          <cell r="B706">
            <v>84069344</v>
          </cell>
          <cell r="C706">
            <v>537449.18999999994</v>
          </cell>
          <cell r="D706" t="str">
            <v>Quikrete Holdings Inc</v>
          </cell>
          <cell r="E706" t="str">
            <v>N/A</v>
          </cell>
          <cell r="F706">
            <v>702</v>
          </cell>
          <cell r="G706">
            <v>0</v>
          </cell>
          <cell r="H706">
            <v>0</v>
          </cell>
          <cell r="I706">
            <v>0</v>
          </cell>
          <cell r="J706">
            <v>0</v>
          </cell>
        </row>
        <row r="707">
          <cell r="A707">
            <v>703</v>
          </cell>
          <cell r="B707">
            <v>84069453</v>
          </cell>
          <cell r="C707">
            <v>24030608.449999999</v>
          </cell>
          <cell r="D707" t="str">
            <v>Randall-Reilly LLC</v>
          </cell>
          <cell r="E707" t="str">
            <v>N/A</v>
          </cell>
          <cell r="F707">
            <v>703</v>
          </cell>
          <cell r="G707">
            <v>0</v>
          </cell>
          <cell r="H707">
            <v>0</v>
          </cell>
          <cell r="I707">
            <v>0</v>
          </cell>
          <cell r="J707">
            <v>0</v>
          </cell>
        </row>
        <row r="708">
          <cell r="A708">
            <v>704</v>
          </cell>
          <cell r="B708">
            <v>84069347</v>
          </cell>
          <cell r="C708">
            <v>4520354.12</v>
          </cell>
          <cell r="D708" t="str">
            <v>RAPC Holding Company</v>
          </cell>
          <cell r="E708" t="str">
            <v>N/A</v>
          </cell>
          <cell r="F708">
            <v>704</v>
          </cell>
          <cell r="G708">
            <v>0</v>
          </cell>
          <cell r="H708">
            <v>0</v>
          </cell>
          <cell r="I708">
            <v>0</v>
          </cell>
          <cell r="J708">
            <v>0</v>
          </cell>
        </row>
        <row r="709">
          <cell r="A709">
            <v>705</v>
          </cell>
          <cell r="B709">
            <v>84069348</v>
          </cell>
          <cell r="C709">
            <v>193829.03</v>
          </cell>
          <cell r="D709" t="str">
            <v>RAPC Holding Company</v>
          </cell>
          <cell r="E709" t="str">
            <v>N/A</v>
          </cell>
          <cell r="F709">
            <v>705</v>
          </cell>
          <cell r="G709">
            <v>0</v>
          </cell>
          <cell r="H709">
            <v>0</v>
          </cell>
          <cell r="I709">
            <v>0</v>
          </cell>
          <cell r="J709">
            <v>0</v>
          </cell>
        </row>
        <row r="710">
          <cell r="A710">
            <v>706</v>
          </cell>
          <cell r="B710">
            <v>84069349</v>
          </cell>
          <cell r="C710">
            <v>15927300.289999999</v>
          </cell>
          <cell r="D710" t="str">
            <v>RAPC Holding Company</v>
          </cell>
          <cell r="E710" t="str">
            <v>N/A</v>
          </cell>
          <cell r="F710">
            <v>706</v>
          </cell>
          <cell r="G710">
            <v>0</v>
          </cell>
          <cell r="H710">
            <v>0</v>
          </cell>
          <cell r="I710">
            <v>0</v>
          </cell>
          <cell r="J710">
            <v>0</v>
          </cell>
        </row>
        <row r="711">
          <cell r="A711">
            <v>707</v>
          </cell>
          <cell r="B711">
            <v>84069346</v>
          </cell>
          <cell r="C711">
            <v>121172.23</v>
          </cell>
          <cell r="D711" t="str">
            <v>RAPC Holding Company</v>
          </cell>
          <cell r="E711" t="str">
            <v>N/A</v>
          </cell>
          <cell r="F711">
            <v>707</v>
          </cell>
          <cell r="G711">
            <v>0</v>
          </cell>
          <cell r="H711">
            <v>0</v>
          </cell>
          <cell r="I711">
            <v>0</v>
          </cell>
          <cell r="J711">
            <v>0</v>
          </cell>
        </row>
        <row r="712">
          <cell r="A712">
            <v>708</v>
          </cell>
          <cell r="B712">
            <v>84069354</v>
          </cell>
          <cell r="C712">
            <v>19750000</v>
          </cell>
          <cell r="D712" t="str">
            <v>Raycom TV Broadcasting LLC</v>
          </cell>
          <cell r="E712" t="str">
            <v>N/A</v>
          </cell>
          <cell r="F712">
            <v>708</v>
          </cell>
          <cell r="G712">
            <v>0</v>
          </cell>
          <cell r="H712">
            <v>0</v>
          </cell>
          <cell r="I712">
            <v>0</v>
          </cell>
          <cell r="J712">
            <v>0</v>
          </cell>
        </row>
        <row r="713">
          <cell r="A713">
            <v>709</v>
          </cell>
          <cell r="B713">
            <v>84070162</v>
          </cell>
          <cell r="C713">
            <v>15075851.380000001</v>
          </cell>
          <cell r="D713" t="str">
            <v>Recochem Inc</v>
          </cell>
          <cell r="E713" t="str">
            <v>N/A</v>
          </cell>
          <cell r="F713">
            <v>709</v>
          </cell>
          <cell r="G713">
            <v>0</v>
          </cell>
          <cell r="H713">
            <v>0</v>
          </cell>
          <cell r="I713">
            <v>0</v>
          </cell>
          <cell r="J713">
            <v>0</v>
          </cell>
        </row>
        <row r="714">
          <cell r="A714">
            <v>710</v>
          </cell>
          <cell r="B714">
            <v>84069362</v>
          </cell>
          <cell r="C714">
            <v>9776250</v>
          </cell>
          <cell r="D714" t="str">
            <v>Red Lobster Management LLC</v>
          </cell>
          <cell r="E714" t="str">
            <v>N/A</v>
          </cell>
          <cell r="F714">
            <v>710</v>
          </cell>
          <cell r="G714">
            <v>0</v>
          </cell>
          <cell r="H714">
            <v>0</v>
          </cell>
          <cell r="I714">
            <v>0</v>
          </cell>
          <cell r="J714">
            <v>0</v>
          </cell>
        </row>
        <row r="715">
          <cell r="A715">
            <v>711</v>
          </cell>
          <cell r="B715">
            <v>84069367</v>
          </cell>
          <cell r="C715">
            <v>12298678.09</v>
          </cell>
          <cell r="D715" t="str">
            <v>Regal Cinemas Corporation</v>
          </cell>
          <cell r="E715" t="str">
            <v>N/A</v>
          </cell>
          <cell r="F715">
            <v>711</v>
          </cell>
          <cell r="G715">
            <v>0</v>
          </cell>
          <cell r="H715">
            <v>0</v>
          </cell>
          <cell r="I715">
            <v>0</v>
          </cell>
          <cell r="J715">
            <v>0</v>
          </cell>
        </row>
        <row r="716">
          <cell r="A716">
            <v>712</v>
          </cell>
          <cell r="B716">
            <v>84069368</v>
          </cell>
          <cell r="C716">
            <v>7045862.6600000001</v>
          </cell>
          <cell r="D716" t="str">
            <v>Regal Cinemas Corporation</v>
          </cell>
          <cell r="E716" t="str">
            <v>N/A</v>
          </cell>
          <cell r="F716">
            <v>712</v>
          </cell>
          <cell r="G716">
            <v>0</v>
          </cell>
          <cell r="H716">
            <v>0</v>
          </cell>
          <cell r="I716">
            <v>0</v>
          </cell>
          <cell r="J716">
            <v>0</v>
          </cell>
        </row>
        <row r="717">
          <cell r="A717">
            <v>713</v>
          </cell>
          <cell r="B717">
            <v>84070096</v>
          </cell>
          <cell r="C717">
            <v>18224708.510000002</v>
          </cell>
          <cell r="D717" t="str">
            <v>Reliable Parts Holding LLC</v>
          </cell>
          <cell r="E717" t="str">
            <v>N/A</v>
          </cell>
          <cell r="F717">
            <v>713</v>
          </cell>
          <cell r="G717">
            <v>0</v>
          </cell>
          <cell r="H717">
            <v>0</v>
          </cell>
          <cell r="I717">
            <v>0</v>
          </cell>
          <cell r="J717">
            <v>0</v>
          </cell>
        </row>
        <row r="718">
          <cell r="A718">
            <v>714</v>
          </cell>
          <cell r="B718">
            <v>84070047</v>
          </cell>
          <cell r="C718">
            <v>7048706.9400000004</v>
          </cell>
          <cell r="D718" t="str">
            <v>Reliable Parts U.S. Holdings LLC</v>
          </cell>
          <cell r="E718" t="str">
            <v>N/A</v>
          </cell>
          <cell r="F718">
            <v>714</v>
          </cell>
          <cell r="G718">
            <v>0</v>
          </cell>
          <cell r="H718">
            <v>0</v>
          </cell>
          <cell r="I718">
            <v>0</v>
          </cell>
          <cell r="J718">
            <v>0</v>
          </cell>
        </row>
        <row r="719">
          <cell r="A719">
            <v>715</v>
          </cell>
          <cell r="B719">
            <v>84069997</v>
          </cell>
          <cell r="C719">
            <v>21361.07</v>
          </cell>
          <cell r="D719" t="str">
            <v>Renew Life Formulas Inc</v>
          </cell>
          <cell r="E719" t="str">
            <v>N/A</v>
          </cell>
          <cell r="F719">
            <v>715</v>
          </cell>
          <cell r="G719">
            <v>0</v>
          </cell>
          <cell r="H719">
            <v>0</v>
          </cell>
          <cell r="I719">
            <v>0</v>
          </cell>
          <cell r="J719">
            <v>0</v>
          </cell>
        </row>
        <row r="720">
          <cell r="A720">
            <v>716</v>
          </cell>
          <cell r="B720">
            <v>84069999</v>
          </cell>
          <cell r="C720">
            <v>6562.83</v>
          </cell>
          <cell r="D720" t="str">
            <v>Renew Life Formulas Inc</v>
          </cell>
          <cell r="E720" t="str">
            <v>N/A</v>
          </cell>
          <cell r="F720">
            <v>716</v>
          </cell>
          <cell r="G720">
            <v>0</v>
          </cell>
          <cell r="H720">
            <v>0</v>
          </cell>
          <cell r="I720">
            <v>0</v>
          </cell>
          <cell r="J720">
            <v>0</v>
          </cell>
        </row>
        <row r="721">
          <cell r="A721">
            <v>717</v>
          </cell>
          <cell r="B721">
            <v>84069998</v>
          </cell>
          <cell r="C721">
            <v>18416759.390000001</v>
          </cell>
          <cell r="D721" t="str">
            <v>Renew Life Formulas Inc</v>
          </cell>
          <cell r="E721" t="str">
            <v>N/A</v>
          </cell>
          <cell r="F721">
            <v>717</v>
          </cell>
          <cell r="G721">
            <v>0</v>
          </cell>
          <cell r="H721">
            <v>0</v>
          </cell>
          <cell r="I721">
            <v>0</v>
          </cell>
          <cell r="J721">
            <v>0</v>
          </cell>
        </row>
        <row r="722">
          <cell r="A722">
            <v>718</v>
          </cell>
          <cell r="B722">
            <v>84070000</v>
          </cell>
          <cell r="C722">
            <v>5658240.6100000003</v>
          </cell>
          <cell r="D722" t="str">
            <v>Renew Life Formulas Inc</v>
          </cell>
          <cell r="E722" t="str">
            <v>N/A</v>
          </cell>
          <cell r="F722">
            <v>718</v>
          </cell>
          <cell r="G722">
            <v>0</v>
          </cell>
          <cell r="H722">
            <v>0</v>
          </cell>
          <cell r="I722">
            <v>0</v>
          </cell>
          <cell r="J722">
            <v>0</v>
          </cell>
        </row>
        <row r="723">
          <cell r="A723">
            <v>719</v>
          </cell>
          <cell r="B723">
            <v>84070003</v>
          </cell>
          <cell r="C723">
            <v>96363.64</v>
          </cell>
          <cell r="D723" t="str">
            <v>Renfro Corporation</v>
          </cell>
          <cell r="E723" t="str">
            <v>N/A</v>
          </cell>
          <cell r="F723">
            <v>719</v>
          </cell>
          <cell r="G723">
            <v>0</v>
          </cell>
          <cell r="H723">
            <v>0</v>
          </cell>
          <cell r="I723">
            <v>0</v>
          </cell>
          <cell r="J723">
            <v>0</v>
          </cell>
        </row>
        <row r="724">
          <cell r="A724">
            <v>720</v>
          </cell>
          <cell r="B724">
            <v>84070005</v>
          </cell>
          <cell r="C724">
            <v>241029.84</v>
          </cell>
          <cell r="D724" t="str">
            <v>Renfro Corporation</v>
          </cell>
          <cell r="E724" t="str">
            <v>N/A</v>
          </cell>
          <cell r="F724">
            <v>720</v>
          </cell>
          <cell r="G724">
            <v>0</v>
          </cell>
          <cell r="H724">
            <v>0</v>
          </cell>
          <cell r="I724">
            <v>0</v>
          </cell>
          <cell r="J724">
            <v>0</v>
          </cell>
        </row>
        <row r="725">
          <cell r="A725">
            <v>721</v>
          </cell>
          <cell r="B725">
            <v>84070002</v>
          </cell>
          <cell r="C725">
            <v>1545454.54</v>
          </cell>
          <cell r="D725" t="str">
            <v>Renfro Corporation</v>
          </cell>
          <cell r="E725" t="str">
            <v>N/A</v>
          </cell>
          <cell r="F725">
            <v>721</v>
          </cell>
          <cell r="G725">
            <v>0</v>
          </cell>
          <cell r="H725">
            <v>0</v>
          </cell>
          <cell r="I725">
            <v>0</v>
          </cell>
          <cell r="J725">
            <v>0</v>
          </cell>
        </row>
        <row r="726">
          <cell r="A726">
            <v>722</v>
          </cell>
          <cell r="B726">
            <v>84070004</v>
          </cell>
          <cell r="C726">
            <v>3865573.02</v>
          </cell>
          <cell r="D726" t="str">
            <v>Renfro Corporation</v>
          </cell>
          <cell r="E726" t="str">
            <v>N/A</v>
          </cell>
          <cell r="F726">
            <v>722</v>
          </cell>
          <cell r="G726">
            <v>0</v>
          </cell>
          <cell r="H726">
            <v>0</v>
          </cell>
          <cell r="I726">
            <v>0</v>
          </cell>
          <cell r="J726">
            <v>0</v>
          </cell>
        </row>
        <row r="727">
          <cell r="A727">
            <v>723</v>
          </cell>
          <cell r="B727">
            <v>84070267</v>
          </cell>
          <cell r="C727">
            <v>5746299.6500000004</v>
          </cell>
          <cell r="D727" t="str">
            <v>Research Now Group Inc</v>
          </cell>
          <cell r="E727" t="str">
            <v>N/A</v>
          </cell>
          <cell r="F727">
            <v>723</v>
          </cell>
          <cell r="G727">
            <v>0</v>
          </cell>
          <cell r="H727">
            <v>0</v>
          </cell>
          <cell r="I727">
            <v>0</v>
          </cell>
          <cell r="J727">
            <v>0</v>
          </cell>
        </row>
        <row r="728">
          <cell r="A728">
            <v>724</v>
          </cell>
          <cell r="B728">
            <v>84069831</v>
          </cell>
          <cell r="C728">
            <v>8623360.6600000001</v>
          </cell>
          <cell r="D728" t="str">
            <v>Research Now Group Inc</v>
          </cell>
          <cell r="E728" t="str">
            <v>N/A</v>
          </cell>
          <cell r="F728">
            <v>724</v>
          </cell>
          <cell r="G728">
            <v>0</v>
          </cell>
          <cell r="H728">
            <v>0</v>
          </cell>
          <cell r="I728">
            <v>0</v>
          </cell>
          <cell r="J728">
            <v>0</v>
          </cell>
        </row>
        <row r="729">
          <cell r="A729">
            <v>725</v>
          </cell>
          <cell r="B729">
            <v>84069388</v>
          </cell>
          <cell r="C729">
            <v>3782204.99</v>
          </cell>
          <cell r="D729" t="str">
            <v>Reynolds Group Holdings Inc.</v>
          </cell>
          <cell r="E729" t="str">
            <v>N/A</v>
          </cell>
          <cell r="F729">
            <v>725</v>
          </cell>
          <cell r="G729">
            <v>0</v>
          </cell>
          <cell r="H729">
            <v>0</v>
          </cell>
          <cell r="I729">
            <v>0</v>
          </cell>
          <cell r="J729">
            <v>0</v>
          </cell>
        </row>
        <row r="730">
          <cell r="A730">
            <v>726</v>
          </cell>
          <cell r="B730">
            <v>84069389</v>
          </cell>
          <cell r="C730">
            <v>7217567.8099999996</v>
          </cell>
          <cell r="D730" t="str">
            <v>Reynolds Group Holdings Inc.</v>
          </cell>
          <cell r="E730" t="str">
            <v>N/A</v>
          </cell>
          <cell r="F730">
            <v>726</v>
          </cell>
          <cell r="G730">
            <v>0</v>
          </cell>
          <cell r="H730">
            <v>0</v>
          </cell>
          <cell r="I730">
            <v>0</v>
          </cell>
          <cell r="J730">
            <v>0</v>
          </cell>
        </row>
        <row r="731">
          <cell r="A731">
            <v>727</v>
          </cell>
          <cell r="B731">
            <v>84069390</v>
          </cell>
          <cell r="C731">
            <v>6195185.9100000001</v>
          </cell>
          <cell r="D731" t="str">
            <v>Reynolds Group Holdings Inc.</v>
          </cell>
          <cell r="E731" t="str">
            <v>N/A</v>
          </cell>
          <cell r="F731">
            <v>727</v>
          </cell>
          <cell r="G731">
            <v>0</v>
          </cell>
          <cell r="H731">
            <v>0</v>
          </cell>
          <cell r="I731">
            <v>0</v>
          </cell>
          <cell r="J731">
            <v>0</v>
          </cell>
        </row>
        <row r="732">
          <cell r="A732">
            <v>728</v>
          </cell>
          <cell r="B732">
            <v>84069392</v>
          </cell>
          <cell r="C732">
            <v>18755532.010000002</v>
          </cell>
          <cell r="D732" t="str">
            <v>RGIS Services LLC</v>
          </cell>
          <cell r="E732" t="str">
            <v>N/A</v>
          </cell>
          <cell r="F732">
            <v>728</v>
          </cell>
          <cell r="G732">
            <v>0</v>
          </cell>
          <cell r="H732">
            <v>0</v>
          </cell>
          <cell r="I732">
            <v>0</v>
          </cell>
          <cell r="J732">
            <v>0</v>
          </cell>
        </row>
        <row r="733">
          <cell r="A733">
            <v>729</v>
          </cell>
          <cell r="B733">
            <v>84069944</v>
          </cell>
          <cell r="C733">
            <v>14681330.5</v>
          </cell>
          <cell r="D733" t="str">
            <v>RH Donnelley Inc.</v>
          </cell>
          <cell r="E733" t="str">
            <v>N/A</v>
          </cell>
          <cell r="F733">
            <v>729</v>
          </cell>
          <cell r="G733">
            <v>0</v>
          </cell>
          <cell r="H733">
            <v>0</v>
          </cell>
          <cell r="I733">
            <v>0</v>
          </cell>
          <cell r="J733">
            <v>0</v>
          </cell>
        </row>
        <row r="734">
          <cell r="A734">
            <v>730</v>
          </cell>
          <cell r="B734">
            <v>84069945</v>
          </cell>
          <cell r="C734">
            <v>23294153.27</v>
          </cell>
          <cell r="D734" t="str">
            <v>RH Donnelley Inc.</v>
          </cell>
          <cell r="E734" t="str">
            <v>N/A</v>
          </cell>
          <cell r="F734">
            <v>730</v>
          </cell>
          <cell r="G734">
            <v>0</v>
          </cell>
          <cell r="H734">
            <v>0</v>
          </cell>
          <cell r="I734">
            <v>0</v>
          </cell>
          <cell r="J734">
            <v>0</v>
          </cell>
        </row>
        <row r="735">
          <cell r="A735">
            <v>731</v>
          </cell>
          <cell r="B735">
            <v>84070006</v>
          </cell>
          <cell r="C735">
            <v>11227755.189999999</v>
          </cell>
          <cell r="D735" t="str">
            <v>Richelieu Foods Inc</v>
          </cell>
          <cell r="E735" t="str">
            <v>N/A</v>
          </cell>
          <cell r="F735">
            <v>731</v>
          </cell>
          <cell r="G735">
            <v>0</v>
          </cell>
          <cell r="H735">
            <v>0</v>
          </cell>
          <cell r="I735">
            <v>0</v>
          </cell>
          <cell r="J735">
            <v>0</v>
          </cell>
        </row>
        <row r="736">
          <cell r="A736">
            <v>732</v>
          </cell>
          <cell r="B736">
            <v>84069461</v>
          </cell>
          <cell r="C736">
            <v>11775000</v>
          </cell>
          <cell r="D736" t="str">
            <v>Ring &amp; Pinion Service Inc</v>
          </cell>
          <cell r="E736" t="str">
            <v>N/A</v>
          </cell>
          <cell r="F736">
            <v>732</v>
          </cell>
          <cell r="G736">
            <v>0</v>
          </cell>
          <cell r="H736">
            <v>0</v>
          </cell>
          <cell r="I736">
            <v>0</v>
          </cell>
          <cell r="J736">
            <v>0</v>
          </cell>
        </row>
        <row r="737">
          <cell r="A737">
            <v>733</v>
          </cell>
          <cell r="B737">
            <v>84069411</v>
          </cell>
          <cell r="C737">
            <v>9509174.1099999994</v>
          </cell>
          <cell r="D737" t="str">
            <v>Rocket Software Inc</v>
          </cell>
          <cell r="E737" t="str">
            <v>N/A</v>
          </cell>
          <cell r="F737">
            <v>733</v>
          </cell>
          <cell r="G737">
            <v>0</v>
          </cell>
          <cell r="H737">
            <v>0</v>
          </cell>
          <cell r="I737">
            <v>0</v>
          </cell>
          <cell r="J737">
            <v>0</v>
          </cell>
        </row>
        <row r="738">
          <cell r="A738">
            <v>734</v>
          </cell>
          <cell r="B738">
            <v>84069996</v>
          </cell>
          <cell r="C738">
            <v>30653638.899999999</v>
          </cell>
          <cell r="D738" t="str">
            <v>Roland Foods Corporation</v>
          </cell>
          <cell r="E738" t="str">
            <v>N/A</v>
          </cell>
          <cell r="F738">
            <v>734</v>
          </cell>
          <cell r="G738">
            <v>0</v>
          </cell>
          <cell r="H738">
            <v>0</v>
          </cell>
          <cell r="I738">
            <v>0</v>
          </cell>
          <cell r="J738">
            <v>0</v>
          </cell>
        </row>
        <row r="739">
          <cell r="A739">
            <v>735</v>
          </cell>
          <cell r="B739">
            <v>84069416</v>
          </cell>
          <cell r="C739">
            <v>18786466.690000001</v>
          </cell>
          <cell r="D739" t="str">
            <v>Ross Education Holdings LLC</v>
          </cell>
          <cell r="E739" t="str">
            <v>N/A</v>
          </cell>
          <cell r="F739">
            <v>735</v>
          </cell>
          <cell r="G739">
            <v>0</v>
          </cell>
          <cell r="H739">
            <v>0</v>
          </cell>
          <cell r="I739">
            <v>0</v>
          </cell>
          <cell r="J739">
            <v>0</v>
          </cell>
        </row>
        <row r="740">
          <cell r="A740">
            <v>736</v>
          </cell>
          <cell r="B740">
            <v>84069423</v>
          </cell>
          <cell r="C740">
            <v>1025000</v>
          </cell>
          <cell r="D740" t="str">
            <v>Roto Holdings Inc</v>
          </cell>
          <cell r="E740" t="str">
            <v>N/A</v>
          </cell>
          <cell r="F740">
            <v>736</v>
          </cell>
          <cell r="G740">
            <v>0</v>
          </cell>
          <cell r="H740">
            <v>0</v>
          </cell>
          <cell r="I740">
            <v>0</v>
          </cell>
          <cell r="J740">
            <v>0</v>
          </cell>
        </row>
        <row r="741">
          <cell r="A741">
            <v>737</v>
          </cell>
          <cell r="B741">
            <v>84069421</v>
          </cell>
          <cell r="C741">
            <v>10000000</v>
          </cell>
          <cell r="D741" t="str">
            <v>Roto Holdings Inc</v>
          </cell>
          <cell r="E741" t="str">
            <v>N/A</v>
          </cell>
          <cell r="F741">
            <v>737</v>
          </cell>
          <cell r="G741">
            <v>0</v>
          </cell>
          <cell r="H741">
            <v>0</v>
          </cell>
          <cell r="I741">
            <v>0</v>
          </cell>
          <cell r="J741">
            <v>0</v>
          </cell>
        </row>
        <row r="742">
          <cell r="A742">
            <v>738</v>
          </cell>
          <cell r="B742">
            <v>84069422</v>
          </cell>
          <cell r="C742">
            <v>11250000</v>
          </cell>
          <cell r="D742" t="str">
            <v>Roto Holdings Inc</v>
          </cell>
          <cell r="E742" t="str">
            <v>N/A</v>
          </cell>
          <cell r="F742">
            <v>738</v>
          </cell>
          <cell r="G742">
            <v>0</v>
          </cell>
          <cell r="H742">
            <v>0</v>
          </cell>
          <cell r="I742">
            <v>0</v>
          </cell>
          <cell r="J742">
            <v>0</v>
          </cell>
        </row>
        <row r="743">
          <cell r="A743">
            <v>739</v>
          </cell>
          <cell r="B743">
            <v>84069431</v>
          </cell>
          <cell r="C743">
            <v>20314417.289999999</v>
          </cell>
          <cell r="D743" t="str">
            <v>Rough Country LLC</v>
          </cell>
          <cell r="E743" t="str">
            <v>N/A</v>
          </cell>
          <cell r="F743">
            <v>739</v>
          </cell>
          <cell r="G743">
            <v>0</v>
          </cell>
          <cell r="H743">
            <v>0</v>
          </cell>
          <cell r="I743">
            <v>0</v>
          </cell>
          <cell r="J743">
            <v>0</v>
          </cell>
        </row>
        <row r="744">
          <cell r="A744">
            <v>740</v>
          </cell>
          <cell r="B744">
            <v>84069427</v>
          </cell>
          <cell r="C744">
            <v>2974613.41</v>
          </cell>
          <cell r="D744" t="str">
            <v>Rough Country LLC</v>
          </cell>
          <cell r="E744" t="str">
            <v>N/A</v>
          </cell>
          <cell r="F744">
            <v>740</v>
          </cell>
          <cell r="G744">
            <v>0</v>
          </cell>
          <cell r="H744">
            <v>0</v>
          </cell>
          <cell r="I744">
            <v>0</v>
          </cell>
          <cell r="J744">
            <v>0</v>
          </cell>
        </row>
        <row r="745">
          <cell r="A745">
            <v>741</v>
          </cell>
          <cell r="B745">
            <v>84069873</v>
          </cell>
          <cell r="C745">
            <v>2961445.75</v>
          </cell>
          <cell r="D745" t="str">
            <v>Rough Country LLC</v>
          </cell>
          <cell r="E745" t="str">
            <v>N/A</v>
          </cell>
          <cell r="F745">
            <v>741</v>
          </cell>
          <cell r="G745">
            <v>0</v>
          </cell>
          <cell r="H745">
            <v>0</v>
          </cell>
          <cell r="I745">
            <v>0</v>
          </cell>
          <cell r="J745">
            <v>0</v>
          </cell>
        </row>
        <row r="746">
          <cell r="A746">
            <v>742</v>
          </cell>
          <cell r="B746">
            <v>84069438</v>
          </cell>
          <cell r="C746">
            <v>159733.46</v>
          </cell>
          <cell r="D746" t="str">
            <v>Rovi Solutions Corporation</v>
          </cell>
          <cell r="E746" t="str">
            <v>N/A</v>
          </cell>
          <cell r="F746">
            <v>742</v>
          </cell>
          <cell r="G746">
            <v>0</v>
          </cell>
          <cell r="H746">
            <v>0</v>
          </cell>
          <cell r="I746">
            <v>0</v>
          </cell>
          <cell r="J746">
            <v>0</v>
          </cell>
        </row>
        <row r="747">
          <cell r="A747">
            <v>743</v>
          </cell>
          <cell r="B747">
            <v>84069440</v>
          </cell>
          <cell r="C747">
            <v>14615266.539999999</v>
          </cell>
          <cell r="D747" t="str">
            <v>Rovi Solutions Corporation</v>
          </cell>
          <cell r="E747" t="str">
            <v>N/A</v>
          </cell>
          <cell r="F747">
            <v>743</v>
          </cell>
          <cell r="G747">
            <v>0</v>
          </cell>
          <cell r="H747">
            <v>0</v>
          </cell>
          <cell r="I747">
            <v>0</v>
          </cell>
          <cell r="J747">
            <v>0</v>
          </cell>
        </row>
        <row r="748">
          <cell r="A748">
            <v>744</v>
          </cell>
          <cell r="B748">
            <v>84069580</v>
          </cell>
          <cell r="C748">
            <v>2468750</v>
          </cell>
          <cell r="D748" t="str">
            <v>Rowmark LLC</v>
          </cell>
          <cell r="E748" t="str">
            <v>N/A</v>
          </cell>
          <cell r="F748">
            <v>744</v>
          </cell>
          <cell r="G748">
            <v>0</v>
          </cell>
          <cell r="H748">
            <v>0</v>
          </cell>
          <cell r="I748">
            <v>0</v>
          </cell>
          <cell r="J748">
            <v>0</v>
          </cell>
        </row>
        <row r="749">
          <cell r="A749">
            <v>745</v>
          </cell>
          <cell r="B749">
            <v>84069932</v>
          </cell>
          <cell r="C749">
            <v>7500000</v>
          </cell>
          <cell r="D749" t="str">
            <v>Rowmark LLC</v>
          </cell>
          <cell r="E749" t="str">
            <v>N/A</v>
          </cell>
          <cell r="F749">
            <v>745</v>
          </cell>
          <cell r="G749">
            <v>0</v>
          </cell>
          <cell r="H749">
            <v>0</v>
          </cell>
          <cell r="I749">
            <v>0</v>
          </cell>
          <cell r="J749">
            <v>0</v>
          </cell>
        </row>
        <row r="750">
          <cell r="A750">
            <v>746</v>
          </cell>
          <cell r="B750">
            <v>84069581</v>
          </cell>
          <cell r="C750">
            <v>13980468.75</v>
          </cell>
          <cell r="D750" t="str">
            <v>Rowmark LLC</v>
          </cell>
          <cell r="E750" t="str">
            <v>N/A</v>
          </cell>
          <cell r="F750">
            <v>746</v>
          </cell>
          <cell r="G750">
            <v>0</v>
          </cell>
          <cell r="H750">
            <v>0</v>
          </cell>
          <cell r="I750">
            <v>0</v>
          </cell>
          <cell r="J750">
            <v>0</v>
          </cell>
        </row>
        <row r="751">
          <cell r="A751">
            <v>747</v>
          </cell>
          <cell r="B751">
            <v>84070046</v>
          </cell>
          <cell r="C751">
            <v>6965000</v>
          </cell>
          <cell r="D751" t="str">
            <v>Royal Holdings Inc</v>
          </cell>
          <cell r="E751" t="str">
            <v>N/A</v>
          </cell>
          <cell r="F751">
            <v>747</v>
          </cell>
          <cell r="G751">
            <v>0</v>
          </cell>
          <cell r="H751">
            <v>0</v>
          </cell>
          <cell r="I751">
            <v>0</v>
          </cell>
          <cell r="J751">
            <v>0</v>
          </cell>
        </row>
        <row r="752">
          <cell r="A752">
            <v>748</v>
          </cell>
          <cell r="B752">
            <v>84069882</v>
          </cell>
          <cell r="C752">
            <v>31609756.100000001</v>
          </cell>
          <cell r="D752" t="str">
            <v>RSC Acquisition</v>
          </cell>
          <cell r="E752" t="str">
            <v>N/A</v>
          </cell>
          <cell r="F752">
            <v>748</v>
          </cell>
          <cell r="G752">
            <v>0</v>
          </cell>
          <cell r="H752">
            <v>0</v>
          </cell>
          <cell r="I752">
            <v>0</v>
          </cell>
          <cell r="J752">
            <v>0</v>
          </cell>
        </row>
        <row r="753">
          <cell r="A753">
            <v>749</v>
          </cell>
          <cell r="B753">
            <v>84069638</v>
          </cell>
          <cell r="C753">
            <v>9586881.0099999998</v>
          </cell>
          <cell r="D753" t="str">
            <v>Rubios Restaurants Inc</v>
          </cell>
          <cell r="E753" t="str">
            <v>N/A</v>
          </cell>
          <cell r="F753">
            <v>749</v>
          </cell>
          <cell r="G753">
            <v>0</v>
          </cell>
          <cell r="H753">
            <v>0</v>
          </cell>
          <cell r="I753">
            <v>0</v>
          </cell>
          <cell r="J753">
            <v>0</v>
          </cell>
        </row>
        <row r="754">
          <cell r="A754">
            <v>750</v>
          </cell>
          <cell r="B754">
            <v>84070258</v>
          </cell>
          <cell r="C754">
            <v>28872371.620000001</v>
          </cell>
          <cell r="D754" t="str">
            <v>RuffaloCody LLC</v>
          </cell>
          <cell r="E754" t="str">
            <v>N/A</v>
          </cell>
          <cell r="F754">
            <v>750</v>
          </cell>
          <cell r="G754">
            <v>0</v>
          </cell>
          <cell r="H754">
            <v>0</v>
          </cell>
          <cell r="I754">
            <v>0</v>
          </cell>
          <cell r="J754">
            <v>0</v>
          </cell>
        </row>
        <row r="755">
          <cell r="A755">
            <v>751</v>
          </cell>
          <cell r="B755">
            <v>84070257</v>
          </cell>
          <cell r="C755">
            <v>13277688.300000001</v>
          </cell>
          <cell r="D755" t="str">
            <v>RuffaloCody LLC</v>
          </cell>
          <cell r="E755" t="str">
            <v>N/A</v>
          </cell>
          <cell r="F755">
            <v>751</v>
          </cell>
          <cell r="G755">
            <v>0</v>
          </cell>
          <cell r="H755">
            <v>0</v>
          </cell>
          <cell r="I755">
            <v>0</v>
          </cell>
          <cell r="J755">
            <v>0</v>
          </cell>
        </row>
        <row r="756">
          <cell r="A756">
            <v>752</v>
          </cell>
          <cell r="B756">
            <v>84069584</v>
          </cell>
          <cell r="C756">
            <v>18292.68</v>
          </cell>
          <cell r="D756" t="str">
            <v>RuffaloCody LLC</v>
          </cell>
          <cell r="E756" t="str">
            <v>N/A</v>
          </cell>
          <cell r="F756">
            <v>752</v>
          </cell>
          <cell r="G756">
            <v>0</v>
          </cell>
          <cell r="H756">
            <v>0</v>
          </cell>
          <cell r="I756">
            <v>0</v>
          </cell>
          <cell r="J756">
            <v>0</v>
          </cell>
        </row>
        <row r="757">
          <cell r="A757">
            <v>753</v>
          </cell>
          <cell r="B757">
            <v>84069585</v>
          </cell>
          <cell r="C757">
            <v>5756130.9699999997</v>
          </cell>
          <cell r="D757" t="str">
            <v>RuffaloCody LLC</v>
          </cell>
          <cell r="E757" t="str">
            <v>N/A</v>
          </cell>
          <cell r="F757">
            <v>753</v>
          </cell>
          <cell r="G757">
            <v>0</v>
          </cell>
          <cell r="H757">
            <v>0</v>
          </cell>
          <cell r="I757">
            <v>0</v>
          </cell>
          <cell r="J757">
            <v>0</v>
          </cell>
        </row>
        <row r="758">
          <cell r="A758">
            <v>754</v>
          </cell>
          <cell r="B758">
            <v>84069586</v>
          </cell>
          <cell r="C758">
            <v>338414.63</v>
          </cell>
          <cell r="D758" t="str">
            <v>RuffaloCody LLC</v>
          </cell>
          <cell r="E758" t="str">
            <v>N/A</v>
          </cell>
          <cell r="F758">
            <v>754</v>
          </cell>
          <cell r="G758">
            <v>0</v>
          </cell>
          <cell r="H758">
            <v>0</v>
          </cell>
          <cell r="I758">
            <v>0</v>
          </cell>
          <cell r="J758">
            <v>0</v>
          </cell>
        </row>
        <row r="759">
          <cell r="A759">
            <v>755</v>
          </cell>
          <cell r="B759">
            <v>84069587</v>
          </cell>
          <cell r="C759">
            <v>329268.3</v>
          </cell>
          <cell r="D759" t="str">
            <v>RuffaloCody LLC</v>
          </cell>
          <cell r="E759" t="str">
            <v>N/A</v>
          </cell>
          <cell r="F759">
            <v>755</v>
          </cell>
          <cell r="G759">
            <v>0</v>
          </cell>
          <cell r="H759">
            <v>0</v>
          </cell>
          <cell r="I759">
            <v>0</v>
          </cell>
          <cell r="J759">
            <v>0</v>
          </cell>
        </row>
        <row r="760">
          <cell r="A760">
            <v>756</v>
          </cell>
          <cell r="B760">
            <v>84069588</v>
          </cell>
          <cell r="C760">
            <v>801795.87</v>
          </cell>
          <cell r="D760" t="str">
            <v>RuffaloCody LLC</v>
          </cell>
          <cell r="E760" t="str">
            <v>N/A</v>
          </cell>
          <cell r="F760">
            <v>756</v>
          </cell>
          <cell r="G760">
            <v>0</v>
          </cell>
          <cell r="H760">
            <v>0</v>
          </cell>
          <cell r="I760">
            <v>0</v>
          </cell>
          <cell r="J760">
            <v>0</v>
          </cell>
        </row>
        <row r="761">
          <cell r="A761">
            <v>757</v>
          </cell>
          <cell r="B761">
            <v>84069890</v>
          </cell>
          <cell r="C761">
            <v>3885576.17</v>
          </cell>
          <cell r="D761" t="str">
            <v>Rutland Intermediate Holding Cp</v>
          </cell>
          <cell r="E761" t="str">
            <v>N/A</v>
          </cell>
          <cell r="F761">
            <v>757</v>
          </cell>
          <cell r="G761">
            <v>0</v>
          </cell>
          <cell r="H761">
            <v>0</v>
          </cell>
          <cell r="I761">
            <v>0</v>
          </cell>
          <cell r="J761">
            <v>0</v>
          </cell>
        </row>
        <row r="762">
          <cell r="A762">
            <v>758</v>
          </cell>
          <cell r="B762">
            <v>84069642</v>
          </cell>
          <cell r="C762">
            <v>3415891.14</v>
          </cell>
          <cell r="D762" t="str">
            <v>Rutland Intermediate Holding Cp</v>
          </cell>
          <cell r="E762" t="str">
            <v>N/A</v>
          </cell>
          <cell r="F762">
            <v>758</v>
          </cell>
          <cell r="G762">
            <v>0</v>
          </cell>
          <cell r="H762">
            <v>0</v>
          </cell>
          <cell r="I762">
            <v>0</v>
          </cell>
          <cell r="J762">
            <v>0</v>
          </cell>
        </row>
        <row r="763">
          <cell r="A763">
            <v>759</v>
          </cell>
          <cell r="B763">
            <v>84069641</v>
          </cell>
          <cell r="C763">
            <v>11909925.92</v>
          </cell>
          <cell r="D763" t="str">
            <v>Rutland Intermediate Holding Cp</v>
          </cell>
          <cell r="E763" t="str">
            <v>N/A</v>
          </cell>
          <cell r="F763">
            <v>759</v>
          </cell>
          <cell r="G763">
            <v>0</v>
          </cell>
          <cell r="H763">
            <v>0</v>
          </cell>
          <cell r="I763">
            <v>0</v>
          </cell>
          <cell r="J763">
            <v>0</v>
          </cell>
        </row>
        <row r="764">
          <cell r="A764">
            <v>760</v>
          </cell>
          <cell r="B764">
            <v>84069891</v>
          </cell>
          <cell r="C764">
            <v>1114423.83</v>
          </cell>
          <cell r="D764" t="str">
            <v>Rutland Intermediate Holding Cp</v>
          </cell>
          <cell r="E764" t="str">
            <v>N/A</v>
          </cell>
          <cell r="F764">
            <v>760</v>
          </cell>
          <cell r="G764">
            <v>0</v>
          </cell>
          <cell r="H764">
            <v>0</v>
          </cell>
          <cell r="I764">
            <v>0</v>
          </cell>
          <cell r="J764">
            <v>0</v>
          </cell>
        </row>
        <row r="765">
          <cell r="A765">
            <v>761</v>
          </cell>
          <cell r="B765">
            <v>84070225</v>
          </cell>
          <cell r="C765">
            <v>10767273.32</v>
          </cell>
          <cell r="D765" t="str">
            <v>Safe Fleet Acquisition Corp</v>
          </cell>
          <cell r="E765" t="str">
            <v>N/A</v>
          </cell>
          <cell r="F765">
            <v>761</v>
          </cell>
          <cell r="G765">
            <v>0</v>
          </cell>
          <cell r="H765">
            <v>0</v>
          </cell>
          <cell r="I765">
            <v>0</v>
          </cell>
          <cell r="J765">
            <v>0</v>
          </cell>
        </row>
        <row r="766">
          <cell r="A766">
            <v>762</v>
          </cell>
          <cell r="B766">
            <v>84069647</v>
          </cell>
          <cell r="C766">
            <v>2266810.12</v>
          </cell>
          <cell r="D766" t="str">
            <v>Safe Fleet Acquisition Corp</v>
          </cell>
          <cell r="E766" t="str">
            <v>N/A</v>
          </cell>
          <cell r="F766">
            <v>762</v>
          </cell>
          <cell r="G766">
            <v>0</v>
          </cell>
          <cell r="H766">
            <v>0</v>
          </cell>
          <cell r="I766">
            <v>0</v>
          </cell>
          <cell r="J766">
            <v>0</v>
          </cell>
        </row>
        <row r="767">
          <cell r="A767">
            <v>763</v>
          </cell>
          <cell r="B767">
            <v>84069829</v>
          </cell>
          <cell r="C767">
            <v>7764375</v>
          </cell>
          <cell r="D767" t="str">
            <v>Safety Technology Holdings Inc</v>
          </cell>
          <cell r="E767" t="str">
            <v>N/A</v>
          </cell>
          <cell r="F767">
            <v>763</v>
          </cell>
          <cell r="G767">
            <v>0</v>
          </cell>
          <cell r="H767">
            <v>0</v>
          </cell>
          <cell r="I767">
            <v>0</v>
          </cell>
          <cell r="J767">
            <v>0</v>
          </cell>
        </row>
        <row r="768">
          <cell r="A768">
            <v>764</v>
          </cell>
          <cell r="B768">
            <v>84070008</v>
          </cell>
          <cell r="C768">
            <v>17469843.75</v>
          </cell>
          <cell r="D768" t="str">
            <v>Safety Technology Holdings Inc</v>
          </cell>
          <cell r="E768" t="str">
            <v>N/A</v>
          </cell>
          <cell r="F768">
            <v>764</v>
          </cell>
          <cell r="G768">
            <v>0</v>
          </cell>
          <cell r="H768">
            <v>0</v>
          </cell>
          <cell r="I768">
            <v>0</v>
          </cell>
          <cell r="J768">
            <v>0</v>
          </cell>
        </row>
        <row r="769">
          <cell r="A769">
            <v>765</v>
          </cell>
          <cell r="B769">
            <v>84070010</v>
          </cell>
          <cell r="C769">
            <v>29205605.57</v>
          </cell>
          <cell r="D769" t="str">
            <v>Safeworks LLC</v>
          </cell>
          <cell r="E769" t="str">
            <v>N/A</v>
          </cell>
          <cell r="F769">
            <v>765</v>
          </cell>
          <cell r="G769">
            <v>0</v>
          </cell>
          <cell r="H769">
            <v>0</v>
          </cell>
          <cell r="I769">
            <v>0</v>
          </cell>
          <cell r="J769">
            <v>0</v>
          </cell>
        </row>
        <row r="770">
          <cell r="A770">
            <v>766</v>
          </cell>
          <cell r="B770">
            <v>84070009</v>
          </cell>
          <cell r="C770">
            <v>508177.55</v>
          </cell>
          <cell r="D770" t="str">
            <v>Safeworks LLC</v>
          </cell>
          <cell r="E770" t="str">
            <v>N/A</v>
          </cell>
          <cell r="F770">
            <v>766</v>
          </cell>
          <cell r="G770">
            <v>0</v>
          </cell>
          <cell r="H770">
            <v>0</v>
          </cell>
          <cell r="I770">
            <v>0</v>
          </cell>
          <cell r="J770">
            <v>0</v>
          </cell>
        </row>
        <row r="771">
          <cell r="A771">
            <v>767</v>
          </cell>
          <cell r="B771">
            <v>84069651</v>
          </cell>
          <cell r="C771">
            <v>8751022.1400000006</v>
          </cell>
          <cell r="D771" t="str">
            <v>Sam Holding Company II Inc</v>
          </cell>
          <cell r="E771" t="str">
            <v>N/A</v>
          </cell>
          <cell r="F771">
            <v>767</v>
          </cell>
          <cell r="G771">
            <v>0</v>
          </cell>
          <cell r="H771">
            <v>0</v>
          </cell>
          <cell r="I771">
            <v>0</v>
          </cell>
          <cell r="J771">
            <v>0</v>
          </cell>
        </row>
        <row r="772">
          <cell r="A772">
            <v>768</v>
          </cell>
          <cell r="B772">
            <v>84070011</v>
          </cell>
          <cell r="C772">
            <v>16249999.99</v>
          </cell>
          <cell r="D772" t="str">
            <v>Saxton Group LLC The</v>
          </cell>
          <cell r="E772" t="str">
            <v>N/A</v>
          </cell>
          <cell r="F772">
            <v>768</v>
          </cell>
          <cell r="G772">
            <v>0</v>
          </cell>
          <cell r="H772">
            <v>0</v>
          </cell>
          <cell r="I772">
            <v>0</v>
          </cell>
          <cell r="J772">
            <v>0</v>
          </cell>
        </row>
        <row r="773">
          <cell r="A773">
            <v>769</v>
          </cell>
          <cell r="B773">
            <v>84070083</v>
          </cell>
          <cell r="C773">
            <v>5639210.5300000003</v>
          </cell>
          <cell r="D773" t="str">
            <v>Science Applications International Corp</v>
          </cell>
          <cell r="E773" t="str">
            <v>N/A</v>
          </cell>
          <cell r="F773">
            <v>769</v>
          </cell>
          <cell r="G773">
            <v>0</v>
          </cell>
          <cell r="H773">
            <v>0</v>
          </cell>
          <cell r="I773">
            <v>0</v>
          </cell>
          <cell r="J773">
            <v>0</v>
          </cell>
        </row>
        <row r="774">
          <cell r="A774">
            <v>770</v>
          </cell>
          <cell r="B774">
            <v>84069655</v>
          </cell>
          <cell r="C774">
            <v>14700000</v>
          </cell>
          <cell r="D774" t="str">
            <v>Scientific Games International Inc</v>
          </cell>
          <cell r="E774" t="str">
            <v>N/A</v>
          </cell>
          <cell r="F774">
            <v>770</v>
          </cell>
          <cell r="G774">
            <v>0</v>
          </cell>
          <cell r="H774">
            <v>0</v>
          </cell>
          <cell r="I774">
            <v>0</v>
          </cell>
          <cell r="J774">
            <v>0</v>
          </cell>
        </row>
        <row r="775">
          <cell r="A775">
            <v>771</v>
          </cell>
          <cell r="B775">
            <v>84069658</v>
          </cell>
          <cell r="C775">
            <v>19123763.390000001</v>
          </cell>
          <cell r="D775" t="str">
            <v>SEAWORLD PARKS &amp; ENTERTAINMENT INC (f/k/a SW Acquisitions Co Inc)</v>
          </cell>
          <cell r="E775" t="str">
            <v>N/A</v>
          </cell>
          <cell r="F775">
            <v>771</v>
          </cell>
          <cell r="G775">
            <v>0</v>
          </cell>
          <cell r="H775">
            <v>0</v>
          </cell>
          <cell r="I775">
            <v>0</v>
          </cell>
          <cell r="J775">
            <v>0</v>
          </cell>
        </row>
        <row r="776">
          <cell r="A776">
            <v>772</v>
          </cell>
          <cell r="B776">
            <v>84070157</v>
          </cell>
          <cell r="C776">
            <v>2823563.95</v>
          </cell>
          <cell r="D776" t="str">
            <v>Service Champ Inc</v>
          </cell>
          <cell r="E776" t="str">
            <v>N/A</v>
          </cell>
          <cell r="F776">
            <v>772</v>
          </cell>
          <cell r="G776">
            <v>0</v>
          </cell>
          <cell r="H776">
            <v>0</v>
          </cell>
          <cell r="I776">
            <v>0</v>
          </cell>
          <cell r="J776">
            <v>0</v>
          </cell>
        </row>
        <row r="777">
          <cell r="A777">
            <v>773</v>
          </cell>
          <cell r="B777">
            <v>84070158</v>
          </cell>
          <cell r="C777">
            <v>724432.28</v>
          </cell>
          <cell r="D777" t="str">
            <v>Service Champ Inc</v>
          </cell>
          <cell r="E777" t="str">
            <v>N/A</v>
          </cell>
          <cell r="F777">
            <v>773</v>
          </cell>
          <cell r="G777">
            <v>0</v>
          </cell>
          <cell r="H777">
            <v>0</v>
          </cell>
          <cell r="I777">
            <v>0</v>
          </cell>
          <cell r="J777">
            <v>0</v>
          </cell>
        </row>
        <row r="778">
          <cell r="A778">
            <v>774</v>
          </cell>
          <cell r="B778">
            <v>84070159</v>
          </cell>
          <cell r="C778">
            <v>8596835.5700000003</v>
          </cell>
          <cell r="D778" t="str">
            <v>Service Champ Inc</v>
          </cell>
          <cell r="E778" t="str">
            <v>N/A</v>
          </cell>
          <cell r="F778">
            <v>774</v>
          </cell>
          <cell r="G778">
            <v>0</v>
          </cell>
          <cell r="H778">
            <v>0</v>
          </cell>
          <cell r="I778">
            <v>0</v>
          </cell>
          <cell r="J778">
            <v>0</v>
          </cell>
        </row>
        <row r="779">
          <cell r="A779">
            <v>775</v>
          </cell>
          <cell r="B779">
            <v>84070160</v>
          </cell>
          <cell r="C779">
            <v>2205661.12</v>
          </cell>
          <cell r="D779" t="str">
            <v>Service Champ Inc</v>
          </cell>
          <cell r="E779" t="str">
            <v>N/A</v>
          </cell>
          <cell r="F779">
            <v>775</v>
          </cell>
          <cell r="G779">
            <v>0</v>
          </cell>
          <cell r="H779">
            <v>0</v>
          </cell>
          <cell r="I779">
            <v>0</v>
          </cell>
          <cell r="J779">
            <v>0</v>
          </cell>
        </row>
        <row r="780">
          <cell r="A780">
            <v>776</v>
          </cell>
          <cell r="B780">
            <v>84069813</v>
          </cell>
          <cell r="C780">
            <v>5710199.7400000002</v>
          </cell>
          <cell r="D780" t="str">
            <v>Service Champ Inc</v>
          </cell>
          <cell r="E780" t="str">
            <v>N/A</v>
          </cell>
          <cell r="F780">
            <v>776</v>
          </cell>
          <cell r="G780">
            <v>0</v>
          </cell>
          <cell r="H780">
            <v>0</v>
          </cell>
          <cell r="I780">
            <v>0</v>
          </cell>
          <cell r="J780">
            <v>0</v>
          </cell>
        </row>
        <row r="781">
          <cell r="A781">
            <v>777</v>
          </cell>
          <cell r="B781">
            <v>84069814</v>
          </cell>
          <cell r="C781">
            <v>1465046.69</v>
          </cell>
          <cell r="D781" t="str">
            <v>Service Champ Inc</v>
          </cell>
          <cell r="E781" t="str">
            <v>N/A</v>
          </cell>
          <cell r="F781">
            <v>777</v>
          </cell>
          <cell r="G781">
            <v>0</v>
          </cell>
          <cell r="H781">
            <v>0</v>
          </cell>
          <cell r="I781">
            <v>0</v>
          </cell>
          <cell r="J781">
            <v>0</v>
          </cell>
        </row>
        <row r="782">
          <cell r="A782">
            <v>778</v>
          </cell>
          <cell r="B782">
            <v>84069662</v>
          </cell>
          <cell r="C782">
            <v>11662170.970000001</v>
          </cell>
          <cell r="D782" t="str">
            <v>Shari's Management Corp</v>
          </cell>
          <cell r="E782" t="str">
            <v>N/A</v>
          </cell>
          <cell r="F782">
            <v>778</v>
          </cell>
          <cell r="G782">
            <v>0</v>
          </cell>
          <cell r="H782">
            <v>0</v>
          </cell>
          <cell r="I782">
            <v>0</v>
          </cell>
          <cell r="J782">
            <v>0</v>
          </cell>
        </row>
        <row r="783">
          <cell r="A783">
            <v>779</v>
          </cell>
          <cell r="B783">
            <v>84069664</v>
          </cell>
          <cell r="C783">
            <v>9775329.0299999993</v>
          </cell>
          <cell r="D783" t="str">
            <v>Shari's Management Corp</v>
          </cell>
          <cell r="E783" t="str">
            <v>N/A</v>
          </cell>
          <cell r="F783">
            <v>779</v>
          </cell>
          <cell r="G783">
            <v>0</v>
          </cell>
          <cell r="H783">
            <v>0</v>
          </cell>
          <cell r="I783">
            <v>0</v>
          </cell>
          <cell r="J783">
            <v>0</v>
          </cell>
        </row>
        <row r="784">
          <cell r="A784">
            <v>780</v>
          </cell>
          <cell r="B784">
            <v>84069661</v>
          </cell>
          <cell r="C784">
            <v>14875.22</v>
          </cell>
          <cell r="D784" t="str">
            <v>Shari's Management Corp</v>
          </cell>
          <cell r="E784" t="str">
            <v>N/A</v>
          </cell>
          <cell r="F784">
            <v>780</v>
          </cell>
          <cell r="G784">
            <v>0</v>
          </cell>
          <cell r="H784">
            <v>0</v>
          </cell>
          <cell r="I784">
            <v>0</v>
          </cell>
          <cell r="J784">
            <v>0</v>
          </cell>
        </row>
        <row r="785">
          <cell r="A785">
            <v>781</v>
          </cell>
          <cell r="B785">
            <v>84069663</v>
          </cell>
          <cell r="C785">
            <v>12468.53</v>
          </cell>
          <cell r="D785" t="str">
            <v>Shari's Management Corp</v>
          </cell>
          <cell r="E785" t="str">
            <v>N/A</v>
          </cell>
          <cell r="F785">
            <v>781</v>
          </cell>
          <cell r="G785">
            <v>0</v>
          </cell>
          <cell r="H785">
            <v>0</v>
          </cell>
          <cell r="I785">
            <v>0</v>
          </cell>
          <cell r="J785">
            <v>0</v>
          </cell>
        </row>
        <row r="786">
          <cell r="A786">
            <v>782</v>
          </cell>
          <cell r="B786">
            <v>84069669</v>
          </cell>
          <cell r="C786">
            <v>24875000</v>
          </cell>
          <cell r="D786" t="str">
            <v>Shaw Data Centre LP</v>
          </cell>
          <cell r="E786" t="str">
            <v>N/A</v>
          </cell>
          <cell r="F786">
            <v>782</v>
          </cell>
          <cell r="G786">
            <v>0</v>
          </cell>
          <cell r="H786">
            <v>0</v>
          </cell>
          <cell r="I786">
            <v>0</v>
          </cell>
          <cell r="J786">
            <v>0</v>
          </cell>
        </row>
        <row r="787">
          <cell r="A787">
            <v>783</v>
          </cell>
          <cell r="B787">
            <v>84069861</v>
          </cell>
          <cell r="C787">
            <v>30000000</v>
          </cell>
          <cell r="D787" t="str">
            <v>Shearers Foods LLC</v>
          </cell>
          <cell r="E787" t="str">
            <v>N/A</v>
          </cell>
          <cell r="F787">
            <v>783</v>
          </cell>
          <cell r="G787">
            <v>0</v>
          </cell>
          <cell r="H787">
            <v>0</v>
          </cell>
          <cell r="I787">
            <v>0</v>
          </cell>
          <cell r="J787">
            <v>0</v>
          </cell>
        </row>
        <row r="788">
          <cell r="A788">
            <v>784</v>
          </cell>
          <cell r="B788">
            <v>84069857</v>
          </cell>
          <cell r="C788">
            <v>35726744.189999998</v>
          </cell>
          <cell r="D788" t="str">
            <v>SHO Holding I Corporation</v>
          </cell>
          <cell r="E788" t="str">
            <v>N/A</v>
          </cell>
          <cell r="F788">
            <v>784</v>
          </cell>
          <cell r="G788">
            <v>0</v>
          </cell>
          <cell r="H788">
            <v>0</v>
          </cell>
          <cell r="I788">
            <v>0</v>
          </cell>
          <cell r="J788">
            <v>0</v>
          </cell>
        </row>
        <row r="789">
          <cell r="A789">
            <v>785</v>
          </cell>
          <cell r="B789">
            <v>84069678</v>
          </cell>
          <cell r="C789">
            <v>4975000</v>
          </cell>
          <cell r="D789" t="str">
            <v>Sinclair Television Group Inc</v>
          </cell>
          <cell r="E789" t="str">
            <v>N/A</v>
          </cell>
          <cell r="F789">
            <v>785</v>
          </cell>
          <cell r="G789">
            <v>0</v>
          </cell>
          <cell r="H789">
            <v>0</v>
          </cell>
          <cell r="I789">
            <v>0</v>
          </cell>
          <cell r="J789">
            <v>0</v>
          </cell>
        </row>
        <row r="790">
          <cell r="A790">
            <v>786</v>
          </cell>
          <cell r="B790">
            <v>84069676</v>
          </cell>
          <cell r="C790">
            <v>14637022.550000001</v>
          </cell>
          <cell r="D790" t="str">
            <v>Sinclair Television Group Inc</v>
          </cell>
          <cell r="E790" t="str">
            <v>N/A</v>
          </cell>
          <cell r="F790">
            <v>786</v>
          </cell>
          <cell r="G790">
            <v>0</v>
          </cell>
          <cell r="H790">
            <v>0</v>
          </cell>
          <cell r="I790">
            <v>0</v>
          </cell>
          <cell r="J790">
            <v>0</v>
          </cell>
        </row>
        <row r="791">
          <cell r="A791">
            <v>787</v>
          </cell>
          <cell r="B791">
            <v>84069597</v>
          </cell>
          <cell r="C791">
            <v>3039215.17</v>
          </cell>
          <cell r="D791" t="str">
            <v>Skybeam LLC</v>
          </cell>
          <cell r="E791" t="str">
            <v>N/A</v>
          </cell>
          <cell r="F791">
            <v>787</v>
          </cell>
          <cell r="G791">
            <v>0</v>
          </cell>
          <cell r="H791">
            <v>0</v>
          </cell>
          <cell r="I791">
            <v>0</v>
          </cell>
          <cell r="J791">
            <v>0</v>
          </cell>
        </row>
        <row r="792">
          <cell r="A792">
            <v>788</v>
          </cell>
          <cell r="B792">
            <v>84069598</v>
          </cell>
          <cell r="C792">
            <v>573378.25</v>
          </cell>
          <cell r="D792" t="str">
            <v>Skybeam LLC</v>
          </cell>
          <cell r="E792" t="str">
            <v>N/A</v>
          </cell>
          <cell r="F792">
            <v>788</v>
          </cell>
          <cell r="G792">
            <v>0</v>
          </cell>
          <cell r="H792">
            <v>0</v>
          </cell>
          <cell r="I792">
            <v>0</v>
          </cell>
          <cell r="J792">
            <v>0</v>
          </cell>
        </row>
        <row r="793">
          <cell r="A793">
            <v>789</v>
          </cell>
          <cell r="B793">
            <v>84069596</v>
          </cell>
          <cell r="C793">
            <v>1104371.74</v>
          </cell>
          <cell r="D793" t="str">
            <v>Skybeam LLC</v>
          </cell>
          <cell r="E793" t="str">
            <v>N/A</v>
          </cell>
          <cell r="F793">
            <v>789</v>
          </cell>
          <cell r="G793">
            <v>0</v>
          </cell>
          <cell r="H793">
            <v>0</v>
          </cell>
          <cell r="I793">
            <v>0</v>
          </cell>
          <cell r="J793">
            <v>0</v>
          </cell>
        </row>
        <row r="794">
          <cell r="A794">
            <v>790</v>
          </cell>
          <cell r="B794">
            <v>84069791</v>
          </cell>
          <cell r="C794">
            <v>7899859.7599999998</v>
          </cell>
          <cell r="D794" t="str">
            <v>Skybeam LLC</v>
          </cell>
          <cell r="E794" t="str">
            <v>N/A</v>
          </cell>
          <cell r="F794">
            <v>790</v>
          </cell>
          <cell r="G794">
            <v>0</v>
          </cell>
          <cell r="H794">
            <v>0</v>
          </cell>
          <cell r="I794">
            <v>0</v>
          </cell>
          <cell r="J794">
            <v>0</v>
          </cell>
        </row>
        <row r="795">
          <cell r="A795">
            <v>791</v>
          </cell>
          <cell r="B795">
            <v>84070086</v>
          </cell>
          <cell r="C795">
            <v>9525000</v>
          </cell>
          <cell r="D795" t="str">
            <v>Skybeam LLC</v>
          </cell>
          <cell r="E795" t="str">
            <v>N/A</v>
          </cell>
          <cell r="F795">
            <v>791</v>
          </cell>
          <cell r="G795">
            <v>0</v>
          </cell>
          <cell r="H795">
            <v>0</v>
          </cell>
          <cell r="I795">
            <v>0</v>
          </cell>
          <cell r="J795">
            <v>0</v>
          </cell>
        </row>
        <row r="796">
          <cell r="A796">
            <v>792</v>
          </cell>
          <cell r="B796">
            <v>84069796</v>
          </cell>
          <cell r="C796">
            <v>6124607.2000000002</v>
          </cell>
          <cell r="D796" t="str">
            <v>Smith &amp; Wollensky Restaurant Group Inc The</v>
          </cell>
          <cell r="E796" t="str">
            <v>N/A</v>
          </cell>
          <cell r="F796">
            <v>792</v>
          </cell>
          <cell r="G796">
            <v>0</v>
          </cell>
          <cell r="H796">
            <v>0</v>
          </cell>
          <cell r="I796">
            <v>0</v>
          </cell>
          <cell r="J796">
            <v>0</v>
          </cell>
        </row>
        <row r="797">
          <cell r="A797">
            <v>793</v>
          </cell>
          <cell r="B797">
            <v>84070119</v>
          </cell>
          <cell r="C797">
            <v>20479543.899999999</v>
          </cell>
          <cell r="D797" t="str">
            <v>SMS Systems Maintenance Services Inc</v>
          </cell>
          <cell r="E797" t="str">
            <v>N/A</v>
          </cell>
          <cell r="F797">
            <v>793</v>
          </cell>
          <cell r="G797">
            <v>0</v>
          </cell>
          <cell r="H797">
            <v>0</v>
          </cell>
          <cell r="I797">
            <v>0</v>
          </cell>
          <cell r="J797">
            <v>0</v>
          </cell>
        </row>
        <row r="798">
          <cell r="A798">
            <v>794</v>
          </cell>
          <cell r="B798">
            <v>84069816</v>
          </cell>
          <cell r="C798">
            <v>5226666.6900000004</v>
          </cell>
          <cell r="D798" t="str">
            <v>SMS Systems Maintenance Services Inc</v>
          </cell>
          <cell r="E798" t="str">
            <v>N/A</v>
          </cell>
          <cell r="F798">
            <v>794</v>
          </cell>
          <cell r="G798">
            <v>0</v>
          </cell>
          <cell r="H798">
            <v>0</v>
          </cell>
          <cell r="I798">
            <v>0</v>
          </cell>
          <cell r="J798">
            <v>0</v>
          </cell>
        </row>
        <row r="799">
          <cell r="A799">
            <v>795</v>
          </cell>
          <cell r="B799">
            <v>84070284</v>
          </cell>
          <cell r="C799">
            <v>26003906.25</v>
          </cell>
          <cell r="D799" t="str">
            <v>Smyth Companies LLC</v>
          </cell>
          <cell r="E799" t="str">
            <v>N/A</v>
          </cell>
          <cell r="F799">
            <v>795</v>
          </cell>
          <cell r="G799">
            <v>0</v>
          </cell>
          <cell r="H799">
            <v>0</v>
          </cell>
          <cell r="I799">
            <v>0</v>
          </cell>
          <cell r="J799">
            <v>0</v>
          </cell>
        </row>
        <row r="800">
          <cell r="A800">
            <v>796</v>
          </cell>
          <cell r="B800">
            <v>84070012</v>
          </cell>
          <cell r="C800">
            <v>1975050</v>
          </cell>
          <cell r="D800" t="str">
            <v>Sonneborn LLC</v>
          </cell>
          <cell r="E800" t="str">
            <v>N/A</v>
          </cell>
          <cell r="F800">
            <v>796</v>
          </cell>
          <cell r="G800">
            <v>0</v>
          </cell>
          <cell r="H800">
            <v>0</v>
          </cell>
          <cell r="I800">
            <v>0</v>
          </cell>
          <cell r="J800">
            <v>0</v>
          </cell>
        </row>
        <row r="801">
          <cell r="A801">
            <v>797</v>
          </cell>
          <cell r="B801">
            <v>84069684</v>
          </cell>
          <cell r="C801">
            <v>11191950</v>
          </cell>
          <cell r="D801" t="str">
            <v>Sonneborn LLC</v>
          </cell>
          <cell r="E801" t="str">
            <v>N/A</v>
          </cell>
          <cell r="F801">
            <v>797</v>
          </cell>
          <cell r="G801">
            <v>0</v>
          </cell>
          <cell r="H801">
            <v>0</v>
          </cell>
          <cell r="I801">
            <v>0</v>
          </cell>
          <cell r="J801">
            <v>0</v>
          </cell>
        </row>
        <row r="802">
          <cell r="A802">
            <v>798</v>
          </cell>
          <cell r="B802">
            <v>84069686</v>
          </cell>
          <cell r="C802">
            <v>9610365.5800000001</v>
          </cell>
          <cell r="D802" t="str">
            <v>Southern Graphics Inc</v>
          </cell>
          <cell r="E802" t="str">
            <v>N/A</v>
          </cell>
          <cell r="F802">
            <v>798</v>
          </cell>
          <cell r="G802">
            <v>0</v>
          </cell>
          <cell r="H802">
            <v>0</v>
          </cell>
          <cell r="I802">
            <v>0</v>
          </cell>
          <cell r="J802">
            <v>0</v>
          </cell>
        </row>
        <row r="803">
          <cell r="A803">
            <v>799</v>
          </cell>
          <cell r="B803">
            <v>84069687</v>
          </cell>
          <cell r="C803">
            <v>9610365.5800000001</v>
          </cell>
          <cell r="D803" t="str">
            <v>Southern Graphics Inc</v>
          </cell>
          <cell r="E803" t="str">
            <v>N/A</v>
          </cell>
          <cell r="F803">
            <v>799</v>
          </cell>
          <cell r="G803">
            <v>0</v>
          </cell>
          <cell r="H803">
            <v>0</v>
          </cell>
          <cell r="I803">
            <v>0</v>
          </cell>
          <cell r="J803">
            <v>0</v>
          </cell>
        </row>
        <row r="804">
          <cell r="A804">
            <v>800</v>
          </cell>
          <cell r="B804">
            <v>84069688</v>
          </cell>
          <cell r="C804">
            <v>252904.36</v>
          </cell>
          <cell r="D804" t="str">
            <v>Southern Graphics Inc</v>
          </cell>
          <cell r="E804" t="str">
            <v>N/A</v>
          </cell>
          <cell r="F804">
            <v>800</v>
          </cell>
          <cell r="G804">
            <v>0</v>
          </cell>
          <cell r="H804">
            <v>0</v>
          </cell>
          <cell r="I804">
            <v>0</v>
          </cell>
          <cell r="J804">
            <v>0</v>
          </cell>
        </row>
        <row r="805">
          <cell r="A805">
            <v>801</v>
          </cell>
          <cell r="B805">
            <v>84069880</v>
          </cell>
          <cell r="C805">
            <v>25297422.68</v>
          </cell>
          <cell r="D805" t="str">
            <v>SP Lab Equipment LLC</v>
          </cell>
          <cell r="E805" t="str">
            <v>N/A</v>
          </cell>
          <cell r="F805">
            <v>801</v>
          </cell>
          <cell r="G805">
            <v>0</v>
          </cell>
          <cell r="H805">
            <v>0</v>
          </cell>
          <cell r="I805">
            <v>0</v>
          </cell>
          <cell r="J805">
            <v>0</v>
          </cell>
        </row>
        <row r="806">
          <cell r="A806">
            <v>802</v>
          </cell>
          <cell r="B806">
            <v>84069693</v>
          </cell>
          <cell r="C806">
            <v>8165206.9800000004</v>
          </cell>
          <cell r="D806" t="str">
            <v>Spin Holdco Inc</v>
          </cell>
          <cell r="E806" t="str">
            <v>N/A</v>
          </cell>
          <cell r="F806">
            <v>802</v>
          </cell>
          <cell r="G806">
            <v>0</v>
          </cell>
          <cell r="H806">
            <v>0</v>
          </cell>
          <cell r="I806">
            <v>0</v>
          </cell>
          <cell r="J806">
            <v>0</v>
          </cell>
        </row>
        <row r="807">
          <cell r="A807">
            <v>803</v>
          </cell>
          <cell r="B807">
            <v>84069694</v>
          </cell>
          <cell r="C807">
            <v>6462507.0800000001</v>
          </cell>
          <cell r="D807" t="str">
            <v>Spin Holdco Inc</v>
          </cell>
          <cell r="E807" t="str">
            <v>N/A</v>
          </cell>
          <cell r="F807">
            <v>803</v>
          </cell>
          <cell r="G807">
            <v>0</v>
          </cell>
          <cell r="H807">
            <v>0</v>
          </cell>
          <cell r="I807">
            <v>0</v>
          </cell>
          <cell r="J807">
            <v>0</v>
          </cell>
        </row>
        <row r="808">
          <cell r="A808">
            <v>804</v>
          </cell>
          <cell r="B808">
            <v>84069695</v>
          </cell>
          <cell r="C808">
            <v>37032.19</v>
          </cell>
          <cell r="D808" t="str">
            <v>Spin Holdco Inc</v>
          </cell>
          <cell r="E808" t="str">
            <v>N/A</v>
          </cell>
          <cell r="F808">
            <v>804</v>
          </cell>
          <cell r="G808">
            <v>0</v>
          </cell>
          <cell r="H808">
            <v>0</v>
          </cell>
          <cell r="I808">
            <v>0</v>
          </cell>
          <cell r="J808">
            <v>0</v>
          </cell>
        </row>
        <row r="809">
          <cell r="A809">
            <v>805</v>
          </cell>
          <cell r="B809">
            <v>84070296</v>
          </cell>
          <cell r="C809">
            <v>6711040.7400000002</v>
          </cell>
          <cell r="D809" t="str">
            <v>Spinrite Limited Partnership</v>
          </cell>
          <cell r="E809" t="str">
            <v>N/A</v>
          </cell>
          <cell r="F809">
            <v>805</v>
          </cell>
          <cell r="G809">
            <v>0</v>
          </cell>
          <cell r="H809">
            <v>0</v>
          </cell>
          <cell r="I809">
            <v>0</v>
          </cell>
          <cell r="J809">
            <v>0</v>
          </cell>
        </row>
        <row r="810">
          <cell r="A810">
            <v>806</v>
          </cell>
          <cell r="B810">
            <v>84070057</v>
          </cell>
          <cell r="C810">
            <v>1913296.14</v>
          </cell>
          <cell r="D810" t="str">
            <v>Stanton Carpet Corporaiton</v>
          </cell>
          <cell r="E810" t="str">
            <v>N/A</v>
          </cell>
          <cell r="F810">
            <v>806</v>
          </cell>
          <cell r="G810">
            <v>0</v>
          </cell>
          <cell r="H810">
            <v>0</v>
          </cell>
          <cell r="I810">
            <v>0</v>
          </cell>
          <cell r="J810">
            <v>0</v>
          </cell>
        </row>
        <row r="811">
          <cell r="A811">
            <v>807</v>
          </cell>
          <cell r="B811">
            <v>84070058</v>
          </cell>
          <cell r="C811">
            <v>4848649.72</v>
          </cell>
          <cell r="D811" t="str">
            <v>Stanton Carpet Corporaiton</v>
          </cell>
          <cell r="E811" t="str">
            <v>N/A</v>
          </cell>
          <cell r="F811">
            <v>807</v>
          </cell>
          <cell r="G811">
            <v>0</v>
          </cell>
          <cell r="H811">
            <v>0</v>
          </cell>
          <cell r="I811">
            <v>0</v>
          </cell>
          <cell r="J811">
            <v>0</v>
          </cell>
        </row>
        <row r="812">
          <cell r="A812">
            <v>808</v>
          </cell>
          <cell r="B812">
            <v>84069797</v>
          </cell>
          <cell r="C812">
            <v>4166737.54</v>
          </cell>
          <cell r="D812" t="str">
            <v>Stanton Carpet Corporaiton</v>
          </cell>
          <cell r="E812" t="str">
            <v>N/A</v>
          </cell>
          <cell r="F812">
            <v>808</v>
          </cell>
          <cell r="G812">
            <v>0</v>
          </cell>
          <cell r="H812">
            <v>0</v>
          </cell>
          <cell r="I812">
            <v>0</v>
          </cell>
          <cell r="J812">
            <v>0</v>
          </cell>
        </row>
        <row r="813">
          <cell r="A813">
            <v>809</v>
          </cell>
          <cell r="B813">
            <v>84069798</v>
          </cell>
          <cell r="C813">
            <v>10559291.039999999</v>
          </cell>
          <cell r="D813" t="str">
            <v>Stanton Carpet Corporaiton</v>
          </cell>
          <cell r="E813" t="str">
            <v>N/A</v>
          </cell>
          <cell r="F813">
            <v>809</v>
          </cell>
          <cell r="G813">
            <v>0</v>
          </cell>
          <cell r="H813">
            <v>0</v>
          </cell>
          <cell r="I813">
            <v>0</v>
          </cell>
          <cell r="J813">
            <v>0</v>
          </cell>
        </row>
        <row r="814">
          <cell r="A814">
            <v>810</v>
          </cell>
          <cell r="B814">
            <v>84069276</v>
          </cell>
          <cell r="C814">
            <v>522397</v>
          </cell>
          <cell r="D814" t="str">
            <v>Strategic Products and Services LLC</v>
          </cell>
          <cell r="E814" t="str">
            <v>N/A</v>
          </cell>
          <cell r="F814">
            <v>810</v>
          </cell>
          <cell r="G814">
            <v>0</v>
          </cell>
          <cell r="H814">
            <v>0</v>
          </cell>
          <cell r="I814">
            <v>0</v>
          </cell>
          <cell r="J814">
            <v>0</v>
          </cell>
        </row>
        <row r="815">
          <cell r="A815">
            <v>811</v>
          </cell>
          <cell r="B815">
            <v>84069277</v>
          </cell>
          <cell r="C815">
            <v>7239985.0599999996</v>
          </cell>
          <cell r="D815" t="str">
            <v>Strategic Products and Services LLC</v>
          </cell>
          <cell r="E815" t="str">
            <v>N/A</v>
          </cell>
          <cell r="F815">
            <v>811</v>
          </cell>
          <cell r="G815">
            <v>0</v>
          </cell>
          <cell r="H815">
            <v>0</v>
          </cell>
          <cell r="I815">
            <v>0</v>
          </cell>
          <cell r="J815">
            <v>0</v>
          </cell>
        </row>
        <row r="816">
          <cell r="A816">
            <v>812</v>
          </cell>
          <cell r="B816">
            <v>84069279</v>
          </cell>
          <cell r="C816">
            <v>3947544.41</v>
          </cell>
          <cell r="D816" t="str">
            <v>Sun Products Corporation, The</v>
          </cell>
          <cell r="E816" t="str">
            <v>N/A</v>
          </cell>
          <cell r="F816">
            <v>812</v>
          </cell>
          <cell r="G816">
            <v>0</v>
          </cell>
          <cell r="H816">
            <v>0</v>
          </cell>
          <cell r="I816">
            <v>0</v>
          </cell>
          <cell r="J816">
            <v>0</v>
          </cell>
        </row>
        <row r="817">
          <cell r="A817">
            <v>813</v>
          </cell>
          <cell r="B817">
            <v>84070068</v>
          </cell>
          <cell r="C817">
            <v>17916565.129999999</v>
          </cell>
          <cell r="D817" t="str">
            <v>SuperMedia Inc.</v>
          </cell>
          <cell r="E817" t="str">
            <v>N/A</v>
          </cell>
          <cell r="F817">
            <v>813</v>
          </cell>
          <cell r="G817">
            <v>0</v>
          </cell>
          <cell r="H817">
            <v>0</v>
          </cell>
          <cell r="I817">
            <v>0</v>
          </cell>
          <cell r="J817">
            <v>0</v>
          </cell>
        </row>
        <row r="818">
          <cell r="A818">
            <v>814</v>
          </cell>
          <cell r="B818">
            <v>84070013</v>
          </cell>
          <cell r="C818">
            <v>7443750</v>
          </cell>
          <cell r="D818" t="str">
            <v>Survey Sampling International LLC</v>
          </cell>
          <cell r="E818" t="str">
            <v>N/A</v>
          </cell>
          <cell r="F818">
            <v>814</v>
          </cell>
          <cell r="G818">
            <v>0</v>
          </cell>
          <cell r="H818">
            <v>0</v>
          </cell>
          <cell r="I818">
            <v>0</v>
          </cell>
          <cell r="J818">
            <v>0</v>
          </cell>
        </row>
        <row r="819">
          <cell r="A819">
            <v>815</v>
          </cell>
          <cell r="B819">
            <v>84070014</v>
          </cell>
          <cell r="C819">
            <v>9050847.1500000004</v>
          </cell>
          <cell r="D819" t="str">
            <v>Survey Sampling International LLC</v>
          </cell>
          <cell r="E819" t="str">
            <v>N/A</v>
          </cell>
          <cell r="F819">
            <v>815</v>
          </cell>
          <cell r="G819">
            <v>0</v>
          </cell>
          <cell r="H819">
            <v>0</v>
          </cell>
          <cell r="I819">
            <v>0</v>
          </cell>
          <cell r="J819">
            <v>0</v>
          </cell>
        </row>
        <row r="820">
          <cell r="A820">
            <v>816</v>
          </cell>
          <cell r="B820">
            <v>84070069</v>
          </cell>
          <cell r="C820">
            <v>5000000</v>
          </cell>
          <cell r="D820" t="str">
            <v>Syniverse Holdings, Inc.</v>
          </cell>
          <cell r="E820" t="str">
            <v>N/A</v>
          </cell>
          <cell r="F820">
            <v>816</v>
          </cell>
          <cell r="G820">
            <v>0</v>
          </cell>
          <cell r="H820">
            <v>0</v>
          </cell>
          <cell r="I820">
            <v>0</v>
          </cell>
          <cell r="J820">
            <v>0</v>
          </cell>
        </row>
        <row r="821">
          <cell r="A821">
            <v>817</v>
          </cell>
          <cell r="B821">
            <v>84069648</v>
          </cell>
          <cell r="C821">
            <v>9598262.7200000007</v>
          </cell>
          <cell r="D821" t="str">
            <v>Syniverse Holdings, Inc.</v>
          </cell>
          <cell r="E821" t="str">
            <v>N/A</v>
          </cell>
          <cell r="F821">
            <v>817</v>
          </cell>
          <cell r="G821">
            <v>0</v>
          </cell>
          <cell r="H821">
            <v>0</v>
          </cell>
          <cell r="I821">
            <v>0</v>
          </cell>
          <cell r="J821">
            <v>0</v>
          </cell>
        </row>
        <row r="822">
          <cell r="A822">
            <v>818</v>
          </cell>
          <cell r="B822">
            <v>84070036</v>
          </cell>
          <cell r="C822">
            <v>9900000</v>
          </cell>
          <cell r="D822" t="str">
            <v>T-Bird Restaurant Group Holdings Inc</v>
          </cell>
          <cell r="E822" t="str">
            <v>N/A</v>
          </cell>
          <cell r="F822">
            <v>818</v>
          </cell>
          <cell r="G822">
            <v>0</v>
          </cell>
          <cell r="H822">
            <v>0</v>
          </cell>
          <cell r="I822">
            <v>0</v>
          </cell>
          <cell r="J822">
            <v>0</v>
          </cell>
        </row>
        <row r="823">
          <cell r="A823">
            <v>819</v>
          </cell>
          <cell r="B823">
            <v>84070037</v>
          </cell>
          <cell r="C823">
            <v>15557142.869999999</v>
          </cell>
          <cell r="D823" t="str">
            <v>T-Bird Restaurant Group Holdings Inc</v>
          </cell>
          <cell r="E823" t="str">
            <v>N/A</v>
          </cell>
          <cell r="F823">
            <v>819</v>
          </cell>
          <cell r="G823">
            <v>0</v>
          </cell>
          <cell r="H823">
            <v>0</v>
          </cell>
          <cell r="I823">
            <v>0</v>
          </cell>
          <cell r="J823">
            <v>0</v>
          </cell>
        </row>
        <row r="824">
          <cell r="A824">
            <v>820</v>
          </cell>
          <cell r="B824">
            <v>84070038</v>
          </cell>
          <cell r="C824">
            <v>298526.02</v>
          </cell>
          <cell r="D824" t="str">
            <v>Taylor Precision Products Inc</v>
          </cell>
          <cell r="E824" t="str">
            <v>N/A</v>
          </cell>
          <cell r="F824">
            <v>820</v>
          </cell>
          <cell r="G824">
            <v>0</v>
          </cell>
          <cell r="H824">
            <v>0</v>
          </cell>
          <cell r="I824">
            <v>0</v>
          </cell>
          <cell r="J824">
            <v>0</v>
          </cell>
        </row>
        <row r="825">
          <cell r="A825">
            <v>821</v>
          </cell>
          <cell r="B825">
            <v>84070039</v>
          </cell>
          <cell r="C825">
            <v>7066505.5300000003</v>
          </cell>
          <cell r="D825" t="str">
            <v>Taylor Precision Products Inc</v>
          </cell>
          <cell r="E825" t="str">
            <v>N/A</v>
          </cell>
          <cell r="F825">
            <v>821</v>
          </cell>
          <cell r="G825">
            <v>0</v>
          </cell>
          <cell r="H825">
            <v>0</v>
          </cell>
          <cell r="I825">
            <v>0</v>
          </cell>
          <cell r="J825">
            <v>0</v>
          </cell>
        </row>
        <row r="826">
          <cell r="A826">
            <v>822</v>
          </cell>
          <cell r="B826">
            <v>84069284</v>
          </cell>
          <cell r="C826">
            <v>8204050.0599999996</v>
          </cell>
          <cell r="D826" t="str">
            <v>Taylor Precision Products Inc</v>
          </cell>
          <cell r="E826" t="str">
            <v>N/A</v>
          </cell>
          <cell r="F826">
            <v>822</v>
          </cell>
          <cell r="G826">
            <v>0</v>
          </cell>
          <cell r="H826">
            <v>0</v>
          </cell>
          <cell r="I826">
            <v>0</v>
          </cell>
          <cell r="J826">
            <v>0</v>
          </cell>
        </row>
        <row r="827">
          <cell r="A827">
            <v>823</v>
          </cell>
          <cell r="B827">
            <v>84069289</v>
          </cell>
          <cell r="C827">
            <v>26690625</v>
          </cell>
          <cell r="D827" t="str">
            <v>TBG Food Acquisition Corp</v>
          </cell>
          <cell r="E827" t="str">
            <v>N/A</v>
          </cell>
          <cell r="F827">
            <v>823</v>
          </cell>
          <cell r="G827">
            <v>0</v>
          </cell>
          <cell r="H827">
            <v>0</v>
          </cell>
          <cell r="I827">
            <v>0</v>
          </cell>
          <cell r="J827">
            <v>0</v>
          </cell>
        </row>
        <row r="828">
          <cell r="A828">
            <v>824</v>
          </cell>
          <cell r="B828">
            <v>84069889</v>
          </cell>
          <cell r="C828">
            <v>14936397.560000001</v>
          </cell>
          <cell r="D828" t="str">
            <v>TDLE Holdings Corp</v>
          </cell>
          <cell r="E828" t="str">
            <v>N/A</v>
          </cell>
          <cell r="F828">
            <v>824</v>
          </cell>
          <cell r="G828">
            <v>0</v>
          </cell>
          <cell r="H828">
            <v>0</v>
          </cell>
          <cell r="I828">
            <v>0</v>
          </cell>
          <cell r="J828">
            <v>0</v>
          </cell>
        </row>
        <row r="829">
          <cell r="A829">
            <v>825</v>
          </cell>
          <cell r="B829">
            <v>84069807</v>
          </cell>
          <cell r="C829">
            <v>12291410.49</v>
          </cell>
          <cell r="D829" t="str">
            <v>TDLE Holdings Corp</v>
          </cell>
          <cell r="E829" t="str">
            <v>N/A</v>
          </cell>
          <cell r="F829">
            <v>825</v>
          </cell>
          <cell r="G829">
            <v>0</v>
          </cell>
          <cell r="H829">
            <v>0</v>
          </cell>
          <cell r="I829">
            <v>0</v>
          </cell>
          <cell r="J829">
            <v>0</v>
          </cell>
        </row>
        <row r="830">
          <cell r="A830">
            <v>826</v>
          </cell>
          <cell r="B830">
            <v>84069860</v>
          </cell>
          <cell r="C830">
            <v>16388547.32</v>
          </cell>
          <cell r="D830" t="str">
            <v>TDLE Holdings Corp</v>
          </cell>
          <cell r="E830" t="str">
            <v>N/A</v>
          </cell>
          <cell r="F830">
            <v>826</v>
          </cell>
          <cell r="G830">
            <v>0</v>
          </cell>
          <cell r="H830">
            <v>0</v>
          </cell>
          <cell r="I830">
            <v>0</v>
          </cell>
          <cell r="J830">
            <v>0</v>
          </cell>
        </row>
        <row r="831">
          <cell r="A831">
            <v>827</v>
          </cell>
          <cell r="B831">
            <v>84070050</v>
          </cell>
          <cell r="C831">
            <v>38973.68</v>
          </cell>
          <cell r="D831" t="str">
            <v>Team Technologies Acquisition Company</v>
          </cell>
          <cell r="E831" t="str">
            <v>N/A</v>
          </cell>
          <cell r="F831">
            <v>827</v>
          </cell>
          <cell r="G831">
            <v>0</v>
          </cell>
          <cell r="H831">
            <v>0</v>
          </cell>
          <cell r="I831">
            <v>0</v>
          </cell>
          <cell r="J831">
            <v>0</v>
          </cell>
        </row>
        <row r="832">
          <cell r="A832">
            <v>828</v>
          </cell>
          <cell r="B832">
            <v>84070051</v>
          </cell>
          <cell r="C832">
            <v>7716787.1200000001</v>
          </cell>
          <cell r="D832" t="str">
            <v>Team Technologies Acquisition Company</v>
          </cell>
          <cell r="E832" t="str">
            <v>N/A</v>
          </cell>
          <cell r="F832">
            <v>828</v>
          </cell>
          <cell r="G832">
            <v>0</v>
          </cell>
          <cell r="H832">
            <v>0</v>
          </cell>
          <cell r="I832">
            <v>0</v>
          </cell>
          <cell r="J832">
            <v>0</v>
          </cell>
        </row>
        <row r="833">
          <cell r="A833">
            <v>829</v>
          </cell>
          <cell r="B833">
            <v>84070071</v>
          </cell>
          <cell r="C833">
            <v>6174693.2400000002</v>
          </cell>
          <cell r="D833" t="str">
            <v>Team Technologies Acquisition Company</v>
          </cell>
          <cell r="E833" t="str">
            <v>N/A</v>
          </cell>
          <cell r="F833">
            <v>829</v>
          </cell>
          <cell r="G833">
            <v>0</v>
          </cell>
          <cell r="H833">
            <v>0</v>
          </cell>
          <cell r="I833">
            <v>0</v>
          </cell>
          <cell r="J833">
            <v>0</v>
          </cell>
        </row>
        <row r="834">
          <cell r="A834">
            <v>830</v>
          </cell>
          <cell r="B834">
            <v>84070016</v>
          </cell>
          <cell r="C834">
            <v>25724419.82</v>
          </cell>
          <cell r="D834" t="str">
            <v>Team Technologies Acquisition Company</v>
          </cell>
          <cell r="E834" t="str">
            <v>N/A</v>
          </cell>
          <cell r="F834">
            <v>830</v>
          </cell>
          <cell r="G834">
            <v>0</v>
          </cell>
          <cell r="H834">
            <v>0</v>
          </cell>
          <cell r="I834">
            <v>0</v>
          </cell>
          <cell r="J834">
            <v>0</v>
          </cell>
        </row>
        <row r="835">
          <cell r="A835">
            <v>831</v>
          </cell>
          <cell r="B835">
            <v>84070015</v>
          </cell>
          <cell r="C835">
            <v>70868.570000000007</v>
          </cell>
          <cell r="D835" t="str">
            <v>Team Technologies Acquisition Company</v>
          </cell>
          <cell r="E835" t="str">
            <v>N/A</v>
          </cell>
          <cell r="F835">
            <v>831</v>
          </cell>
          <cell r="G835">
            <v>0</v>
          </cell>
          <cell r="H835">
            <v>0</v>
          </cell>
          <cell r="I835">
            <v>0</v>
          </cell>
          <cell r="J835">
            <v>0</v>
          </cell>
        </row>
        <row r="836">
          <cell r="A836">
            <v>832</v>
          </cell>
          <cell r="B836">
            <v>84070070</v>
          </cell>
          <cell r="C836">
            <v>17010.75</v>
          </cell>
          <cell r="D836" t="str">
            <v>Team Technologies Acquisition Company</v>
          </cell>
          <cell r="E836" t="str">
            <v>N/A</v>
          </cell>
          <cell r="F836">
            <v>832</v>
          </cell>
          <cell r="G836">
            <v>0</v>
          </cell>
          <cell r="H836">
            <v>0</v>
          </cell>
          <cell r="I836">
            <v>0</v>
          </cell>
          <cell r="J836">
            <v>0</v>
          </cell>
        </row>
        <row r="837">
          <cell r="A837">
            <v>833</v>
          </cell>
          <cell r="B837">
            <v>84070164</v>
          </cell>
          <cell r="C837">
            <v>15325.98</v>
          </cell>
          <cell r="D837" t="str">
            <v>Teasdale Foods Inc.</v>
          </cell>
          <cell r="E837" t="str">
            <v>N/A</v>
          </cell>
          <cell r="F837">
            <v>833</v>
          </cell>
          <cell r="G837">
            <v>0</v>
          </cell>
          <cell r="H837">
            <v>0</v>
          </cell>
          <cell r="I837">
            <v>0</v>
          </cell>
          <cell r="J837">
            <v>0</v>
          </cell>
        </row>
        <row r="838">
          <cell r="A838">
            <v>834</v>
          </cell>
          <cell r="B838">
            <v>84070166</v>
          </cell>
          <cell r="C838">
            <v>15000</v>
          </cell>
          <cell r="D838" t="str">
            <v>Teasdale Foods Inc.</v>
          </cell>
          <cell r="E838" t="str">
            <v>N/A</v>
          </cell>
          <cell r="F838">
            <v>834</v>
          </cell>
          <cell r="G838">
            <v>0</v>
          </cell>
          <cell r="H838">
            <v>0</v>
          </cell>
          <cell r="I838">
            <v>0</v>
          </cell>
          <cell r="J838">
            <v>0</v>
          </cell>
        </row>
        <row r="839">
          <cell r="A839">
            <v>835</v>
          </cell>
          <cell r="B839">
            <v>84070165</v>
          </cell>
          <cell r="C839">
            <v>6038438.0899999999</v>
          </cell>
          <cell r="D839" t="str">
            <v>Teasdale Foods Inc.</v>
          </cell>
          <cell r="E839" t="str">
            <v>N/A</v>
          </cell>
          <cell r="F839">
            <v>835</v>
          </cell>
          <cell r="G839">
            <v>0</v>
          </cell>
          <cell r="H839">
            <v>0</v>
          </cell>
          <cell r="I839">
            <v>0</v>
          </cell>
          <cell r="J839">
            <v>0</v>
          </cell>
        </row>
        <row r="840">
          <cell r="A840">
            <v>836</v>
          </cell>
          <cell r="B840">
            <v>84070167</v>
          </cell>
          <cell r="C840">
            <v>5910000</v>
          </cell>
          <cell r="D840" t="str">
            <v>Teasdale Foods Inc.</v>
          </cell>
          <cell r="E840" t="str">
            <v>N/A</v>
          </cell>
          <cell r="F840">
            <v>836</v>
          </cell>
          <cell r="G840">
            <v>0</v>
          </cell>
          <cell r="H840">
            <v>0</v>
          </cell>
          <cell r="I840">
            <v>0</v>
          </cell>
          <cell r="J840">
            <v>0</v>
          </cell>
        </row>
        <row r="841">
          <cell r="A841">
            <v>837</v>
          </cell>
          <cell r="B841">
            <v>84069879</v>
          </cell>
          <cell r="C841">
            <v>14515000</v>
          </cell>
          <cell r="D841" t="str">
            <v>Technimark LLC</v>
          </cell>
          <cell r="E841" t="str">
            <v>N/A</v>
          </cell>
          <cell r="F841">
            <v>837</v>
          </cell>
          <cell r="G841">
            <v>0</v>
          </cell>
          <cell r="H841">
            <v>0</v>
          </cell>
          <cell r="I841">
            <v>0</v>
          </cell>
          <cell r="J841">
            <v>0</v>
          </cell>
        </row>
        <row r="842">
          <cell r="A842">
            <v>838</v>
          </cell>
          <cell r="B842">
            <v>84069309</v>
          </cell>
          <cell r="C842">
            <v>24009375.030000001</v>
          </cell>
          <cell r="D842" t="str">
            <v>Technimark LLC</v>
          </cell>
          <cell r="E842" t="str">
            <v>N/A</v>
          </cell>
          <cell r="F842">
            <v>838</v>
          </cell>
          <cell r="G842">
            <v>0</v>
          </cell>
          <cell r="H842">
            <v>0</v>
          </cell>
          <cell r="I842">
            <v>0</v>
          </cell>
          <cell r="J842">
            <v>0</v>
          </cell>
        </row>
        <row r="843">
          <cell r="A843">
            <v>839</v>
          </cell>
          <cell r="B843">
            <v>84069504</v>
          </cell>
          <cell r="C843">
            <v>10331654.09</v>
          </cell>
          <cell r="D843" t="str">
            <v>Telecommunication Systems Inc</v>
          </cell>
          <cell r="E843" t="str">
            <v>N/A</v>
          </cell>
          <cell r="F843">
            <v>839</v>
          </cell>
          <cell r="G843">
            <v>0</v>
          </cell>
          <cell r="H843">
            <v>0</v>
          </cell>
          <cell r="I843">
            <v>0</v>
          </cell>
          <cell r="J843">
            <v>0</v>
          </cell>
        </row>
        <row r="844">
          <cell r="A844">
            <v>840</v>
          </cell>
          <cell r="B844">
            <v>84069499</v>
          </cell>
          <cell r="C844">
            <v>11822986.539999999</v>
          </cell>
          <cell r="D844" t="str">
            <v>Telecommunication Systems Inc</v>
          </cell>
          <cell r="E844" t="str">
            <v>N/A</v>
          </cell>
          <cell r="F844">
            <v>840</v>
          </cell>
          <cell r="G844">
            <v>0</v>
          </cell>
          <cell r="H844">
            <v>0</v>
          </cell>
          <cell r="I844">
            <v>0</v>
          </cell>
          <cell r="J844">
            <v>0</v>
          </cell>
        </row>
        <row r="845">
          <cell r="A845">
            <v>841</v>
          </cell>
          <cell r="B845">
            <v>84069318</v>
          </cell>
          <cell r="C845">
            <v>5999344.9100000001</v>
          </cell>
          <cell r="D845" t="str">
            <v>TGI Friday's Inc</v>
          </cell>
          <cell r="E845" t="str">
            <v>N/A</v>
          </cell>
          <cell r="F845">
            <v>841</v>
          </cell>
          <cell r="G845">
            <v>0</v>
          </cell>
          <cell r="H845">
            <v>0</v>
          </cell>
          <cell r="I845">
            <v>0</v>
          </cell>
          <cell r="J845">
            <v>0</v>
          </cell>
        </row>
        <row r="846">
          <cell r="A846">
            <v>842</v>
          </cell>
          <cell r="B846">
            <v>84069319</v>
          </cell>
          <cell r="C846">
            <v>426226.3</v>
          </cell>
          <cell r="D846" t="str">
            <v>TGI Friday's Inc</v>
          </cell>
          <cell r="E846" t="str">
            <v>N/A</v>
          </cell>
          <cell r="F846">
            <v>842</v>
          </cell>
          <cell r="G846">
            <v>0</v>
          </cell>
          <cell r="H846">
            <v>0</v>
          </cell>
          <cell r="I846">
            <v>0</v>
          </cell>
          <cell r="J846">
            <v>0</v>
          </cell>
        </row>
        <row r="847">
          <cell r="A847">
            <v>843</v>
          </cell>
          <cell r="B847">
            <v>84070040</v>
          </cell>
          <cell r="C847">
            <v>16816923.079999998</v>
          </cell>
          <cell r="D847" t="str">
            <v>The Aristotle Corporation</v>
          </cell>
          <cell r="E847" t="str">
            <v>N/A</v>
          </cell>
          <cell r="F847">
            <v>843</v>
          </cell>
          <cell r="G847">
            <v>0</v>
          </cell>
          <cell r="H847">
            <v>0</v>
          </cell>
          <cell r="I847">
            <v>0</v>
          </cell>
          <cell r="J847">
            <v>0</v>
          </cell>
        </row>
        <row r="848">
          <cell r="A848">
            <v>844</v>
          </cell>
          <cell r="B848">
            <v>84070041</v>
          </cell>
          <cell r="C848">
            <v>9807.69</v>
          </cell>
          <cell r="D848" t="str">
            <v>The Aristotle Corporation</v>
          </cell>
          <cell r="E848" t="str">
            <v>N/A</v>
          </cell>
          <cell r="F848">
            <v>844</v>
          </cell>
          <cell r="G848">
            <v>0</v>
          </cell>
          <cell r="H848">
            <v>0</v>
          </cell>
          <cell r="I848">
            <v>0</v>
          </cell>
          <cell r="J848">
            <v>0</v>
          </cell>
        </row>
        <row r="849">
          <cell r="A849">
            <v>845</v>
          </cell>
          <cell r="B849">
            <v>84070042</v>
          </cell>
          <cell r="C849">
            <v>88269.23</v>
          </cell>
          <cell r="D849" t="str">
            <v>The Aristotle Corporation</v>
          </cell>
          <cell r="E849" t="str">
            <v>N/A</v>
          </cell>
          <cell r="F849">
            <v>845</v>
          </cell>
          <cell r="G849">
            <v>0</v>
          </cell>
          <cell r="H849">
            <v>0</v>
          </cell>
          <cell r="I849">
            <v>0</v>
          </cell>
          <cell r="J849">
            <v>0</v>
          </cell>
        </row>
        <row r="850">
          <cell r="A850">
            <v>846</v>
          </cell>
          <cell r="B850">
            <v>84069806</v>
          </cell>
          <cell r="C850">
            <v>15291692.68</v>
          </cell>
          <cell r="D850" t="str">
            <v>Thermal Solutions Holdings Inc</v>
          </cell>
          <cell r="E850" t="str">
            <v>N/A</v>
          </cell>
          <cell r="F850">
            <v>846</v>
          </cell>
          <cell r="G850">
            <v>0</v>
          </cell>
          <cell r="H850">
            <v>0</v>
          </cell>
          <cell r="I850">
            <v>0</v>
          </cell>
          <cell r="J850">
            <v>0</v>
          </cell>
        </row>
        <row r="851">
          <cell r="A851">
            <v>847</v>
          </cell>
          <cell r="B851">
            <v>84069518</v>
          </cell>
          <cell r="C851">
            <v>4257992.71</v>
          </cell>
          <cell r="D851" t="str">
            <v>Thermal Solutions Holdings Inc</v>
          </cell>
          <cell r="E851" t="str">
            <v>N/A</v>
          </cell>
          <cell r="F851">
            <v>847</v>
          </cell>
          <cell r="G851">
            <v>0</v>
          </cell>
          <cell r="H851">
            <v>0</v>
          </cell>
          <cell r="I851">
            <v>0</v>
          </cell>
          <cell r="J851">
            <v>0</v>
          </cell>
        </row>
        <row r="852">
          <cell r="A852">
            <v>848</v>
          </cell>
          <cell r="B852">
            <v>84069780</v>
          </cell>
          <cell r="C852">
            <v>12106250.02</v>
          </cell>
          <cell r="D852" t="str">
            <v>Thermasys Corporation</v>
          </cell>
          <cell r="E852" t="str">
            <v>N/A</v>
          </cell>
          <cell r="F852">
            <v>848</v>
          </cell>
          <cell r="G852">
            <v>0</v>
          </cell>
          <cell r="H852">
            <v>0</v>
          </cell>
          <cell r="I852">
            <v>0</v>
          </cell>
          <cell r="J852">
            <v>0</v>
          </cell>
        </row>
        <row r="853">
          <cell r="A853">
            <v>849</v>
          </cell>
          <cell r="B853">
            <v>84069779</v>
          </cell>
          <cell r="C853">
            <v>81250</v>
          </cell>
          <cell r="D853" t="str">
            <v>Thermasys Corporation</v>
          </cell>
          <cell r="E853" t="str">
            <v>N/A</v>
          </cell>
          <cell r="F853">
            <v>849</v>
          </cell>
          <cell r="G853">
            <v>0</v>
          </cell>
          <cell r="H853">
            <v>0</v>
          </cell>
          <cell r="I853">
            <v>0</v>
          </cell>
          <cell r="J853">
            <v>0</v>
          </cell>
        </row>
        <row r="854">
          <cell r="A854">
            <v>850</v>
          </cell>
          <cell r="B854">
            <v>84069691</v>
          </cell>
          <cell r="C854">
            <v>9850000</v>
          </cell>
          <cell r="D854" t="str">
            <v>TierPoint LLC</v>
          </cell>
          <cell r="E854" t="str">
            <v>N/A</v>
          </cell>
          <cell r="F854">
            <v>850</v>
          </cell>
          <cell r="G854">
            <v>0</v>
          </cell>
          <cell r="H854">
            <v>0</v>
          </cell>
          <cell r="I854">
            <v>0</v>
          </cell>
          <cell r="J854">
            <v>0</v>
          </cell>
        </row>
        <row r="855">
          <cell r="A855">
            <v>851</v>
          </cell>
          <cell r="B855">
            <v>84069692</v>
          </cell>
          <cell r="C855">
            <v>9950000</v>
          </cell>
          <cell r="D855" t="str">
            <v>TierPoint LLC</v>
          </cell>
          <cell r="E855" t="str">
            <v>N/A</v>
          </cell>
          <cell r="F855">
            <v>851</v>
          </cell>
          <cell r="G855">
            <v>0</v>
          </cell>
          <cell r="H855">
            <v>0</v>
          </cell>
          <cell r="I855">
            <v>0</v>
          </cell>
          <cell r="J855">
            <v>0</v>
          </cell>
        </row>
        <row r="856">
          <cell r="A856">
            <v>852</v>
          </cell>
          <cell r="B856">
            <v>84069922</v>
          </cell>
          <cell r="C856">
            <v>19898989.899999999</v>
          </cell>
          <cell r="D856" t="str">
            <v>TierPoint LLC</v>
          </cell>
          <cell r="E856" t="str">
            <v>N/A</v>
          </cell>
          <cell r="F856">
            <v>852</v>
          </cell>
          <cell r="G856">
            <v>0</v>
          </cell>
          <cell r="H856">
            <v>0</v>
          </cell>
          <cell r="I856">
            <v>0</v>
          </cell>
          <cell r="J856">
            <v>0</v>
          </cell>
        </row>
        <row r="857">
          <cell r="A857">
            <v>853</v>
          </cell>
          <cell r="B857">
            <v>84069923</v>
          </cell>
          <cell r="C857">
            <v>20101010.100000001</v>
          </cell>
          <cell r="D857" t="str">
            <v>TierPoint LLC</v>
          </cell>
          <cell r="E857" t="str">
            <v>N/A</v>
          </cell>
          <cell r="F857">
            <v>853</v>
          </cell>
          <cell r="G857">
            <v>0</v>
          </cell>
          <cell r="H857">
            <v>0</v>
          </cell>
          <cell r="I857">
            <v>0</v>
          </cell>
          <cell r="J857">
            <v>0</v>
          </cell>
        </row>
        <row r="858">
          <cell r="A858">
            <v>854</v>
          </cell>
          <cell r="B858">
            <v>84070120</v>
          </cell>
          <cell r="C858">
            <v>8638113.2200000007</v>
          </cell>
          <cell r="D858" t="str">
            <v>TM Restaurant Group LLC</v>
          </cell>
          <cell r="E858" t="str">
            <v>N/A</v>
          </cell>
          <cell r="F858">
            <v>854</v>
          </cell>
          <cell r="G858">
            <v>0</v>
          </cell>
          <cell r="H858">
            <v>0</v>
          </cell>
          <cell r="I858">
            <v>0</v>
          </cell>
          <cell r="J858">
            <v>0</v>
          </cell>
        </row>
        <row r="859">
          <cell r="A859">
            <v>855</v>
          </cell>
          <cell r="B859">
            <v>84070285</v>
          </cell>
          <cell r="C859">
            <v>22287242.280000001</v>
          </cell>
          <cell r="D859" t="str">
            <v>Tooling Acquisition Co</v>
          </cell>
          <cell r="E859" t="str">
            <v>N/A</v>
          </cell>
          <cell r="F859">
            <v>855</v>
          </cell>
          <cell r="G859">
            <v>0</v>
          </cell>
          <cell r="H859">
            <v>0</v>
          </cell>
          <cell r="I859">
            <v>0</v>
          </cell>
          <cell r="J859">
            <v>0</v>
          </cell>
        </row>
        <row r="860">
          <cell r="A860">
            <v>856</v>
          </cell>
          <cell r="B860">
            <v>84070085</v>
          </cell>
          <cell r="C860">
            <v>30623631.84</v>
          </cell>
          <cell r="D860" t="str">
            <v>Top Knobs USA Inc</v>
          </cell>
          <cell r="E860" t="str">
            <v>N/A</v>
          </cell>
          <cell r="F860">
            <v>856</v>
          </cell>
          <cell r="G860">
            <v>0</v>
          </cell>
          <cell r="H860">
            <v>0</v>
          </cell>
          <cell r="I860">
            <v>0</v>
          </cell>
          <cell r="J860">
            <v>0</v>
          </cell>
        </row>
        <row r="861">
          <cell r="A861">
            <v>857</v>
          </cell>
          <cell r="B861">
            <v>84069679</v>
          </cell>
          <cell r="C861">
            <v>19650000</v>
          </cell>
          <cell r="D861" t="str">
            <v>Trans Union LLC</v>
          </cell>
          <cell r="E861" t="str">
            <v>N/A</v>
          </cell>
          <cell r="F861">
            <v>857</v>
          </cell>
          <cell r="G861">
            <v>0</v>
          </cell>
          <cell r="H861">
            <v>0</v>
          </cell>
          <cell r="I861">
            <v>0</v>
          </cell>
          <cell r="J861">
            <v>0</v>
          </cell>
        </row>
        <row r="862">
          <cell r="A862">
            <v>858</v>
          </cell>
          <cell r="B862">
            <v>84069342</v>
          </cell>
          <cell r="C862">
            <v>9846149.5800000001</v>
          </cell>
          <cell r="D862" t="str">
            <v>Transdigm Inc</v>
          </cell>
          <cell r="E862" t="str">
            <v>N/A</v>
          </cell>
          <cell r="F862">
            <v>858</v>
          </cell>
          <cell r="G862">
            <v>0</v>
          </cell>
          <cell r="H862">
            <v>0</v>
          </cell>
          <cell r="I862">
            <v>0</v>
          </cell>
          <cell r="J862">
            <v>0</v>
          </cell>
        </row>
        <row r="863">
          <cell r="A863">
            <v>859</v>
          </cell>
          <cell r="B863">
            <v>84069468</v>
          </cell>
          <cell r="C863">
            <v>8618750</v>
          </cell>
          <cell r="D863" t="str">
            <v>Transdigm Inc</v>
          </cell>
          <cell r="E863" t="str">
            <v>N/A</v>
          </cell>
          <cell r="F863">
            <v>859</v>
          </cell>
          <cell r="G863">
            <v>0</v>
          </cell>
          <cell r="H863">
            <v>0</v>
          </cell>
          <cell r="I863">
            <v>0</v>
          </cell>
          <cell r="J863">
            <v>0</v>
          </cell>
        </row>
        <row r="864">
          <cell r="A864">
            <v>860</v>
          </cell>
          <cell r="B864">
            <v>84069675</v>
          </cell>
          <cell r="C864">
            <v>10562162.130000001</v>
          </cell>
          <cell r="D864" t="str">
            <v>Transtar Holding Company</v>
          </cell>
          <cell r="E864" t="str">
            <v>N/A</v>
          </cell>
          <cell r="F864">
            <v>860</v>
          </cell>
          <cell r="G864">
            <v>0</v>
          </cell>
          <cell r="H864">
            <v>0</v>
          </cell>
          <cell r="I864">
            <v>0</v>
          </cell>
          <cell r="J864">
            <v>0</v>
          </cell>
        </row>
        <row r="865">
          <cell r="A865">
            <v>861</v>
          </cell>
          <cell r="B865">
            <v>84069674</v>
          </cell>
          <cell r="C865">
            <v>30013276.100000001</v>
          </cell>
          <cell r="D865" t="str">
            <v>Tricorbraun Inc</v>
          </cell>
          <cell r="E865" t="str">
            <v>N/A</v>
          </cell>
          <cell r="F865">
            <v>861</v>
          </cell>
          <cell r="G865">
            <v>0</v>
          </cell>
          <cell r="H865">
            <v>0</v>
          </cell>
          <cell r="I865">
            <v>0</v>
          </cell>
          <cell r="J865">
            <v>0</v>
          </cell>
        </row>
        <row r="866">
          <cell r="A866">
            <v>862</v>
          </cell>
          <cell r="B866">
            <v>84070018</v>
          </cell>
          <cell r="C866">
            <v>7880000</v>
          </cell>
          <cell r="D866" t="str">
            <v>Trojan Battery Company LLC</v>
          </cell>
          <cell r="E866" t="str">
            <v>N/A</v>
          </cell>
          <cell r="F866">
            <v>862</v>
          </cell>
          <cell r="G866">
            <v>0</v>
          </cell>
          <cell r="H866">
            <v>0</v>
          </cell>
          <cell r="I866">
            <v>0</v>
          </cell>
          <cell r="J866">
            <v>0</v>
          </cell>
        </row>
        <row r="867">
          <cell r="A867">
            <v>863</v>
          </cell>
          <cell r="B867">
            <v>84070019</v>
          </cell>
          <cell r="C867">
            <v>13046287.869999999</v>
          </cell>
          <cell r="D867" t="str">
            <v>Trojan Battery Company LLC</v>
          </cell>
          <cell r="E867" t="str">
            <v>N/A</v>
          </cell>
          <cell r="F867">
            <v>863</v>
          </cell>
          <cell r="G867">
            <v>0</v>
          </cell>
          <cell r="H867">
            <v>0</v>
          </cell>
          <cell r="I867">
            <v>0</v>
          </cell>
          <cell r="J867">
            <v>0</v>
          </cell>
        </row>
        <row r="868">
          <cell r="A868">
            <v>864</v>
          </cell>
          <cell r="B868">
            <v>84069883</v>
          </cell>
          <cell r="C868">
            <v>5368948.9900000002</v>
          </cell>
          <cell r="D868" t="str">
            <v>Trojan Battery Company LLC</v>
          </cell>
          <cell r="E868" t="str">
            <v>N/A</v>
          </cell>
          <cell r="F868">
            <v>864</v>
          </cell>
          <cell r="G868">
            <v>0</v>
          </cell>
          <cell r="H868">
            <v>0</v>
          </cell>
          <cell r="I868">
            <v>0</v>
          </cell>
          <cell r="J868">
            <v>0</v>
          </cell>
        </row>
        <row r="869">
          <cell r="A869">
            <v>865</v>
          </cell>
          <cell r="B869">
            <v>84069871</v>
          </cell>
          <cell r="C869">
            <v>9979000.4199999999</v>
          </cell>
          <cell r="D869" t="str">
            <v>Troon Golf LLC</v>
          </cell>
          <cell r="E869" t="str">
            <v>N/A</v>
          </cell>
          <cell r="F869">
            <v>865</v>
          </cell>
          <cell r="G869">
            <v>0</v>
          </cell>
          <cell r="H869">
            <v>0</v>
          </cell>
          <cell r="I869">
            <v>0</v>
          </cell>
          <cell r="J869">
            <v>0</v>
          </cell>
        </row>
        <row r="870">
          <cell r="A870">
            <v>866</v>
          </cell>
          <cell r="B870">
            <v>84069872</v>
          </cell>
          <cell r="C870">
            <v>16977908.440000001</v>
          </cell>
          <cell r="D870" t="str">
            <v>Troon Golf LLC</v>
          </cell>
          <cell r="E870" t="str">
            <v>N/A</v>
          </cell>
          <cell r="F870">
            <v>866</v>
          </cell>
          <cell r="G870">
            <v>0</v>
          </cell>
          <cell r="H870">
            <v>0</v>
          </cell>
          <cell r="I870">
            <v>0</v>
          </cell>
          <cell r="J870">
            <v>0</v>
          </cell>
        </row>
        <row r="871">
          <cell r="A871">
            <v>867</v>
          </cell>
          <cell r="B871">
            <v>84070022</v>
          </cell>
          <cell r="C871">
            <v>7050344.9500000002</v>
          </cell>
          <cell r="D871" t="str">
            <v>Troon Golf LLC</v>
          </cell>
          <cell r="E871" t="str">
            <v>N/A</v>
          </cell>
          <cell r="F871">
            <v>867</v>
          </cell>
          <cell r="G871">
            <v>0</v>
          </cell>
          <cell r="H871">
            <v>0</v>
          </cell>
          <cell r="I871">
            <v>0</v>
          </cell>
          <cell r="J871">
            <v>0</v>
          </cell>
        </row>
        <row r="872">
          <cell r="A872">
            <v>868</v>
          </cell>
          <cell r="B872">
            <v>84070023</v>
          </cell>
          <cell r="C872">
            <v>11995200.51</v>
          </cell>
          <cell r="D872" t="str">
            <v>Troon Golf LLC</v>
          </cell>
          <cell r="E872" t="str">
            <v>N/A</v>
          </cell>
          <cell r="F872">
            <v>868</v>
          </cell>
          <cell r="G872">
            <v>0</v>
          </cell>
          <cell r="H872">
            <v>0</v>
          </cell>
          <cell r="I872">
            <v>0</v>
          </cell>
          <cell r="J872">
            <v>0</v>
          </cell>
        </row>
        <row r="873">
          <cell r="A873">
            <v>869</v>
          </cell>
          <cell r="B873">
            <v>84069667</v>
          </cell>
          <cell r="C873">
            <v>25000</v>
          </cell>
          <cell r="D873" t="str">
            <v>Tropicana Entertainment Inc.</v>
          </cell>
          <cell r="E873" t="str">
            <v>N/A</v>
          </cell>
          <cell r="F873">
            <v>869</v>
          </cell>
          <cell r="G873">
            <v>0</v>
          </cell>
          <cell r="H873">
            <v>0</v>
          </cell>
          <cell r="I873">
            <v>0</v>
          </cell>
          <cell r="J873">
            <v>0</v>
          </cell>
        </row>
        <row r="874">
          <cell r="A874">
            <v>870</v>
          </cell>
          <cell r="B874">
            <v>84069666</v>
          </cell>
          <cell r="C874">
            <v>9750000</v>
          </cell>
          <cell r="D874" t="str">
            <v>Tropicana Entertainment Inc.</v>
          </cell>
          <cell r="E874" t="str">
            <v>N/A</v>
          </cell>
          <cell r="F874">
            <v>870</v>
          </cell>
          <cell r="G874">
            <v>0</v>
          </cell>
          <cell r="H874">
            <v>0</v>
          </cell>
          <cell r="I874">
            <v>0</v>
          </cell>
          <cell r="J874">
            <v>0</v>
          </cell>
        </row>
        <row r="875">
          <cell r="A875">
            <v>871</v>
          </cell>
          <cell r="B875">
            <v>84070021</v>
          </cell>
          <cell r="C875">
            <v>5768000</v>
          </cell>
          <cell r="D875" t="str">
            <v>Troxell Communications Inc</v>
          </cell>
          <cell r="E875" t="str">
            <v>N/A</v>
          </cell>
          <cell r="F875">
            <v>871</v>
          </cell>
          <cell r="G875">
            <v>0</v>
          </cell>
          <cell r="H875">
            <v>0</v>
          </cell>
          <cell r="I875">
            <v>0</v>
          </cell>
          <cell r="J875">
            <v>0</v>
          </cell>
        </row>
        <row r="876">
          <cell r="A876">
            <v>872</v>
          </cell>
          <cell r="B876">
            <v>84070020</v>
          </cell>
          <cell r="C876">
            <v>15846.89</v>
          </cell>
          <cell r="D876" t="str">
            <v>Troxell Communications Inc</v>
          </cell>
          <cell r="E876" t="str">
            <v>N/A</v>
          </cell>
          <cell r="F876">
            <v>872</v>
          </cell>
          <cell r="G876">
            <v>0</v>
          </cell>
          <cell r="H876">
            <v>0</v>
          </cell>
          <cell r="I876">
            <v>0</v>
          </cell>
          <cell r="J876">
            <v>0</v>
          </cell>
        </row>
        <row r="877">
          <cell r="A877">
            <v>873</v>
          </cell>
          <cell r="B877">
            <v>84070017</v>
          </cell>
          <cell r="C877">
            <v>9671600</v>
          </cell>
          <cell r="D877" t="str">
            <v>Tube City IMS Corporation</v>
          </cell>
          <cell r="E877" t="str">
            <v>N/A</v>
          </cell>
          <cell r="F877">
            <v>873</v>
          </cell>
          <cell r="G877">
            <v>0</v>
          </cell>
          <cell r="H877">
            <v>0</v>
          </cell>
          <cell r="I877">
            <v>0</v>
          </cell>
          <cell r="J877">
            <v>0</v>
          </cell>
        </row>
        <row r="878">
          <cell r="A878">
            <v>874</v>
          </cell>
          <cell r="B878">
            <v>84070024</v>
          </cell>
          <cell r="C878">
            <v>16411960.130000001</v>
          </cell>
          <cell r="D878" t="str">
            <v>TVC Albany Inc</v>
          </cell>
          <cell r="E878" t="str">
            <v>N/A</v>
          </cell>
          <cell r="F878">
            <v>874</v>
          </cell>
          <cell r="G878">
            <v>0</v>
          </cell>
          <cell r="H878">
            <v>0</v>
          </cell>
          <cell r="I878">
            <v>0</v>
          </cell>
          <cell r="J878">
            <v>0</v>
          </cell>
        </row>
        <row r="879">
          <cell r="A879">
            <v>875</v>
          </cell>
          <cell r="B879">
            <v>84070048</v>
          </cell>
          <cell r="C879">
            <v>1230897.01</v>
          </cell>
          <cell r="D879" t="str">
            <v>TVC Albany Inc</v>
          </cell>
          <cell r="E879" t="str">
            <v>N/A</v>
          </cell>
          <cell r="F879">
            <v>875</v>
          </cell>
          <cell r="G879">
            <v>0</v>
          </cell>
          <cell r="H879">
            <v>0</v>
          </cell>
          <cell r="I879">
            <v>0</v>
          </cell>
          <cell r="J879">
            <v>0</v>
          </cell>
        </row>
        <row r="880">
          <cell r="A880">
            <v>876</v>
          </cell>
          <cell r="B880">
            <v>84069808</v>
          </cell>
          <cell r="C880">
            <v>9491473.9199999999</v>
          </cell>
          <cell r="D880" t="str">
            <v>Tyden Group Holding Corporation</v>
          </cell>
          <cell r="E880" t="str">
            <v>N/A</v>
          </cell>
          <cell r="F880">
            <v>876</v>
          </cell>
          <cell r="G880">
            <v>0</v>
          </cell>
          <cell r="H880">
            <v>0</v>
          </cell>
          <cell r="I880">
            <v>0</v>
          </cell>
          <cell r="J880">
            <v>0</v>
          </cell>
        </row>
        <row r="881">
          <cell r="A881">
            <v>877</v>
          </cell>
          <cell r="B881">
            <v>84069654</v>
          </cell>
          <cell r="C881">
            <v>19500000</v>
          </cell>
          <cell r="D881" t="str">
            <v>U. S. Silica Company</v>
          </cell>
          <cell r="E881" t="str">
            <v>N/A</v>
          </cell>
          <cell r="F881">
            <v>877</v>
          </cell>
          <cell r="G881">
            <v>0</v>
          </cell>
          <cell r="H881">
            <v>0</v>
          </cell>
          <cell r="I881">
            <v>0</v>
          </cell>
          <cell r="J881">
            <v>0</v>
          </cell>
        </row>
        <row r="882">
          <cell r="A882">
            <v>878</v>
          </cell>
          <cell r="B882">
            <v>84069595</v>
          </cell>
          <cell r="C882">
            <v>7218750</v>
          </cell>
          <cell r="D882" t="str">
            <v>U.S. Security Associates Holdings Inc</v>
          </cell>
          <cell r="E882" t="str">
            <v>N/A</v>
          </cell>
          <cell r="F882">
            <v>878</v>
          </cell>
          <cell r="G882">
            <v>0</v>
          </cell>
          <cell r="H882">
            <v>0</v>
          </cell>
          <cell r="I882">
            <v>0</v>
          </cell>
          <cell r="J882">
            <v>0</v>
          </cell>
        </row>
        <row r="883">
          <cell r="A883">
            <v>879</v>
          </cell>
          <cell r="B883">
            <v>84069995</v>
          </cell>
          <cell r="C883">
            <v>27289081.199999999</v>
          </cell>
          <cell r="D883" t="str">
            <v>U.S. Security Associates Holdings Inc</v>
          </cell>
          <cell r="E883" t="str">
            <v>N/A</v>
          </cell>
          <cell r="F883">
            <v>879</v>
          </cell>
          <cell r="G883">
            <v>0</v>
          </cell>
          <cell r="H883">
            <v>0</v>
          </cell>
          <cell r="I883">
            <v>0</v>
          </cell>
          <cell r="J883">
            <v>0</v>
          </cell>
        </row>
        <row r="884">
          <cell r="A884">
            <v>880</v>
          </cell>
          <cell r="B884">
            <v>84070025</v>
          </cell>
          <cell r="C884">
            <v>9062500</v>
          </cell>
          <cell r="D884" t="str">
            <v>UELS LLC</v>
          </cell>
          <cell r="E884" t="str">
            <v>N/A</v>
          </cell>
          <cell r="F884">
            <v>880</v>
          </cell>
          <cell r="G884">
            <v>0</v>
          </cell>
          <cell r="H884">
            <v>0</v>
          </cell>
          <cell r="I884">
            <v>0</v>
          </cell>
          <cell r="J884">
            <v>0</v>
          </cell>
        </row>
        <row r="885">
          <cell r="A885">
            <v>881</v>
          </cell>
          <cell r="B885">
            <v>84070026</v>
          </cell>
          <cell r="C885">
            <v>9340697.6899999995</v>
          </cell>
          <cell r="D885" t="str">
            <v>UELS LLC</v>
          </cell>
          <cell r="E885" t="str">
            <v>N/A</v>
          </cell>
          <cell r="F885">
            <v>881</v>
          </cell>
          <cell r="G885">
            <v>0</v>
          </cell>
          <cell r="H885">
            <v>0</v>
          </cell>
          <cell r="I885">
            <v>0</v>
          </cell>
          <cell r="J885">
            <v>0</v>
          </cell>
        </row>
        <row r="886">
          <cell r="A886">
            <v>882</v>
          </cell>
          <cell r="B886">
            <v>84070027</v>
          </cell>
          <cell r="C886">
            <v>6887500</v>
          </cell>
          <cell r="D886" t="str">
            <v>UELS LLC</v>
          </cell>
          <cell r="E886" t="str">
            <v>N/A</v>
          </cell>
          <cell r="F886">
            <v>882</v>
          </cell>
          <cell r="G886">
            <v>0</v>
          </cell>
          <cell r="H886">
            <v>0</v>
          </cell>
          <cell r="I886">
            <v>0</v>
          </cell>
          <cell r="J886">
            <v>0</v>
          </cell>
        </row>
        <row r="887">
          <cell r="A887">
            <v>883</v>
          </cell>
          <cell r="B887">
            <v>84070028</v>
          </cell>
          <cell r="C887">
            <v>23393895.32</v>
          </cell>
          <cell r="D887" t="str">
            <v>UELS LLC</v>
          </cell>
          <cell r="E887" t="str">
            <v>N/A</v>
          </cell>
          <cell r="F887">
            <v>883</v>
          </cell>
          <cell r="G887">
            <v>0</v>
          </cell>
          <cell r="H887">
            <v>0</v>
          </cell>
          <cell r="I887">
            <v>0</v>
          </cell>
          <cell r="J887">
            <v>0</v>
          </cell>
        </row>
        <row r="888">
          <cell r="A888">
            <v>884</v>
          </cell>
          <cell r="B888">
            <v>84070084</v>
          </cell>
          <cell r="C888">
            <v>11488438.039999999</v>
          </cell>
          <cell r="D888" t="str">
            <v>UJ Merger Sub Inc.</v>
          </cell>
          <cell r="E888" t="str">
            <v>N/A</v>
          </cell>
          <cell r="F888">
            <v>884</v>
          </cell>
          <cell r="G888">
            <v>0</v>
          </cell>
          <cell r="H888">
            <v>0</v>
          </cell>
          <cell r="I888">
            <v>0</v>
          </cell>
          <cell r="J888">
            <v>0</v>
          </cell>
        </row>
        <row r="889">
          <cell r="A889">
            <v>885</v>
          </cell>
          <cell r="B889">
            <v>84069657</v>
          </cell>
          <cell r="C889">
            <v>7939884.3700000001</v>
          </cell>
          <cell r="D889" t="str">
            <v>Unifrax I LLC</v>
          </cell>
          <cell r="E889" t="str">
            <v>N/A</v>
          </cell>
          <cell r="F889">
            <v>885</v>
          </cell>
          <cell r="G889">
            <v>0</v>
          </cell>
          <cell r="H889">
            <v>0</v>
          </cell>
          <cell r="I889">
            <v>0</v>
          </cell>
          <cell r="J889">
            <v>0</v>
          </cell>
        </row>
        <row r="890">
          <cell r="A890">
            <v>886</v>
          </cell>
          <cell r="B890">
            <v>84070280</v>
          </cell>
          <cell r="C890">
            <v>25694053.079999998</v>
          </cell>
          <cell r="D890" t="str">
            <v>Unishippers Holdings LLC</v>
          </cell>
          <cell r="E890" t="str">
            <v>N/A</v>
          </cell>
          <cell r="F890">
            <v>886</v>
          </cell>
          <cell r="G890">
            <v>0</v>
          </cell>
          <cell r="H890">
            <v>0</v>
          </cell>
          <cell r="I890">
            <v>0</v>
          </cell>
          <cell r="J890">
            <v>0</v>
          </cell>
        </row>
        <row r="891">
          <cell r="A891">
            <v>887</v>
          </cell>
          <cell r="B891">
            <v>84069656</v>
          </cell>
          <cell r="C891">
            <v>38800000</v>
          </cell>
          <cell r="D891" t="str">
            <v>United Central Industrial Supply Company LLC</v>
          </cell>
          <cell r="E891" t="str">
            <v>N/A</v>
          </cell>
          <cell r="F891">
            <v>887</v>
          </cell>
          <cell r="G891">
            <v>0</v>
          </cell>
          <cell r="H891">
            <v>0</v>
          </cell>
          <cell r="I891">
            <v>0</v>
          </cell>
          <cell r="J891">
            <v>0</v>
          </cell>
        </row>
        <row r="892">
          <cell r="A892">
            <v>888</v>
          </cell>
          <cell r="B892">
            <v>84069903</v>
          </cell>
          <cell r="C892">
            <v>25100000</v>
          </cell>
          <cell r="D892" t="str">
            <v>US Acute Care Solutions</v>
          </cell>
          <cell r="E892" t="str">
            <v>N/A</v>
          </cell>
          <cell r="F892">
            <v>888</v>
          </cell>
          <cell r="G892">
            <v>0</v>
          </cell>
          <cell r="H892">
            <v>0</v>
          </cell>
          <cell r="I892">
            <v>0</v>
          </cell>
          <cell r="J892">
            <v>0</v>
          </cell>
        </row>
        <row r="893">
          <cell r="A893">
            <v>889</v>
          </cell>
          <cell r="B893">
            <v>84069906</v>
          </cell>
          <cell r="C893">
            <v>32418750</v>
          </cell>
          <cell r="D893" t="str">
            <v>US Anesthesia Partners Inc</v>
          </cell>
          <cell r="E893" t="str">
            <v>N/A</v>
          </cell>
          <cell r="F893">
            <v>889</v>
          </cell>
          <cell r="G893">
            <v>0</v>
          </cell>
          <cell r="H893">
            <v>0</v>
          </cell>
          <cell r="I893">
            <v>0</v>
          </cell>
          <cell r="J893">
            <v>0</v>
          </cell>
        </row>
        <row r="894">
          <cell r="A894">
            <v>890</v>
          </cell>
          <cell r="B894">
            <v>84069653</v>
          </cell>
          <cell r="C894">
            <v>19403375</v>
          </cell>
          <cell r="D894" t="str">
            <v>USI Inc</v>
          </cell>
          <cell r="E894" t="str">
            <v>N/A</v>
          </cell>
          <cell r="F894">
            <v>890</v>
          </cell>
          <cell r="G894">
            <v>0</v>
          </cell>
          <cell r="H894">
            <v>0</v>
          </cell>
          <cell r="I894">
            <v>0</v>
          </cell>
          <cell r="J894">
            <v>0</v>
          </cell>
        </row>
        <row r="895">
          <cell r="A895">
            <v>891</v>
          </cell>
          <cell r="B895">
            <v>84069652</v>
          </cell>
          <cell r="C895">
            <v>24548663.98</v>
          </cell>
          <cell r="D895" t="str">
            <v>USIC Holdings Inc</v>
          </cell>
          <cell r="E895" t="str">
            <v>N/A</v>
          </cell>
          <cell r="F895">
            <v>891</v>
          </cell>
          <cell r="G895">
            <v>0</v>
          </cell>
          <cell r="H895">
            <v>0</v>
          </cell>
          <cell r="I895">
            <v>0</v>
          </cell>
          <cell r="J895">
            <v>0</v>
          </cell>
        </row>
        <row r="896">
          <cell r="A896">
            <v>892</v>
          </cell>
          <cell r="B896">
            <v>84069373</v>
          </cell>
          <cell r="C896">
            <v>5262225.79</v>
          </cell>
          <cell r="D896" t="str">
            <v>USS Parent Holding Corp</v>
          </cell>
          <cell r="E896" t="str">
            <v>N/A</v>
          </cell>
          <cell r="F896">
            <v>892</v>
          </cell>
          <cell r="G896">
            <v>0</v>
          </cell>
          <cell r="H896">
            <v>0</v>
          </cell>
          <cell r="I896">
            <v>0</v>
          </cell>
          <cell r="J896">
            <v>0</v>
          </cell>
        </row>
        <row r="897">
          <cell r="A897">
            <v>893</v>
          </cell>
          <cell r="B897">
            <v>84069374</v>
          </cell>
          <cell r="C897">
            <v>1827029.57</v>
          </cell>
          <cell r="D897" t="str">
            <v>USS Parent Holding Corp</v>
          </cell>
          <cell r="E897" t="str">
            <v>N/A</v>
          </cell>
          <cell r="F897">
            <v>893</v>
          </cell>
          <cell r="G897">
            <v>0</v>
          </cell>
          <cell r="H897">
            <v>0</v>
          </cell>
          <cell r="I897">
            <v>0</v>
          </cell>
          <cell r="J897">
            <v>0</v>
          </cell>
        </row>
        <row r="898">
          <cell r="A898">
            <v>894</v>
          </cell>
          <cell r="B898">
            <v>84069375</v>
          </cell>
          <cell r="C898">
            <v>1450967.09</v>
          </cell>
          <cell r="D898" t="str">
            <v>USS Parent Holding Corp</v>
          </cell>
          <cell r="E898" t="str">
            <v>N/A</v>
          </cell>
          <cell r="F898">
            <v>894</v>
          </cell>
          <cell r="G898">
            <v>0</v>
          </cell>
          <cell r="H898">
            <v>0</v>
          </cell>
          <cell r="I898">
            <v>0</v>
          </cell>
          <cell r="J898">
            <v>0</v>
          </cell>
        </row>
        <row r="899">
          <cell r="A899">
            <v>895</v>
          </cell>
          <cell r="B899">
            <v>84069376</v>
          </cell>
          <cell r="C899">
            <v>503771.57</v>
          </cell>
          <cell r="D899" t="str">
            <v>USS Parent Holding Corp</v>
          </cell>
          <cell r="E899" t="str">
            <v>N/A</v>
          </cell>
          <cell r="F899">
            <v>895</v>
          </cell>
          <cell r="G899">
            <v>0</v>
          </cell>
          <cell r="H899">
            <v>0</v>
          </cell>
          <cell r="I899">
            <v>0</v>
          </cell>
          <cell r="J899">
            <v>0</v>
          </cell>
        </row>
        <row r="900">
          <cell r="A900">
            <v>896</v>
          </cell>
          <cell r="B900">
            <v>84069892</v>
          </cell>
          <cell r="C900">
            <v>14224341.609999999</v>
          </cell>
          <cell r="D900" t="str">
            <v>USS Parent Holding Corp</v>
          </cell>
          <cell r="E900" t="str">
            <v>N/A</v>
          </cell>
          <cell r="F900">
            <v>896</v>
          </cell>
          <cell r="G900">
            <v>0</v>
          </cell>
          <cell r="H900">
            <v>0</v>
          </cell>
          <cell r="I900">
            <v>0</v>
          </cell>
          <cell r="J900">
            <v>0</v>
          </cell>
        </row>
        <row r="901">
          <cell r="A901">
            <v>897</v>
          </cell>
          <cell r="B901">
            <v>84069893</v>
          </cell>
          <cell r="C901">
            <v>4938650.25</v>
          </cell>
          <cell r="D901" t="str">
            <v>USS Parent Holding Corp</v>
          </cell>
          <cell r="E901" t="str">
            <v>N/A</v>
          </cell>
          <cell r="F901">
            <v>897</v>
          </cell>
          <cell r="G901">
            <v>0</v>
          </cell>
          <cell r="H901">
            <v>0</v>
          </cell>
          <cell r="I901">
            <v>0</v>
          </cell>
          <cell r="J901">
            <v>0</v>
          </cell>
        </row>
        <row r="902">
          <cell r="A902">
            <v>898</v>
          </cell>
          <cell r="B902">
            <v>84069379</v>
          </cell>
          <cell r="C902">
            <v>6737142.8600000003</v>
          </cell>
          <cell r="D902" t="str">
            <v>Vantiv LLC</v>
          </cell>
          <cell r="E902" t="str">
            <v>N/A</v>
          </cell>
          <cell r="F902">
            <v>898</v>
          </cell>
          <cell r="G902">
            <v>0</v>
          </cell>
          <cell r="H902">
            <v>0</v>
          </cell>
          <cell r="I902">
            <v>0</v>
          </cell>
          <cell r="J902">
            <v>0</v>
          </cell>
        </row>
        <row r="903">
          <cell r="A903">
            <v>899</v>
          </cell>
          <cell r="B903">
            <v>84069455</v>
          </cell>
          <cell r="C903">
            <v>10890000</v>
          </cell>
          <cell r="D903" t="str">
            <v>Varsity Brands Holding Co Inc</v>
          </cell>
          <cell r="E903" t="str">
            <v>N/A</v>
          </cell>
          <cell r="F903">
            <v>899</v>
          </cell>
          <cell r="G903">
            <v>0</v>
          </cell>
          <cell r="H903">
            <v>0</v>
          </cell>
          <cell r="I903">
            <v>0</v>
          </cell>
          <cell r="J903">
            <v>0</v>
          </cell>
        </row>
        <row r="904">
          <cell r="A904">
            <v>900</v>
          </cell>
          <cell r="B904">
            <v>84069351</v>
          </cell>
          <cell r="C904">
            <v>1958754.93</v>
          </cell>
          <cell r="D904" t="str">
            <v>Vatterott Education Holdings Inc</v>
          </cell>
          <cell r="E904" t="str">
            <v>N/A</v>
          </cell>
          <cell r="F904">
            <v>900</v>
          </cell>
          <cell r="G904">
            <v>0</v>
          </cell>
          <cell r="H904">
            <v>0</v>
          </cell>
          <cell r="I904">
            <v>0</v>
          </cell>
          <cell r="J904">
            <v>0</v>
          </cell>
        </row>
        <row r="905">
          <cell r="A905">
            <v>901</v>
          </cell>
          <cell r="B905">
            <v>84069353</v>
          </cell>
          <cell r="C905">
            <v>12053876.550000001</v>
          </cell>
          <cell r="D905" t="str">
            <v>Vatterott Education Holdings Inc</v>
          </cell>
          <cell r="E905" t="str">
            <v>N/A</v>
          </cell>
          <cell r="F905">
            <v>901</v>
          </cell>
          <cell r="G905">
            <v>0</v>
          </cell>
          <cell r="H905">
            <v>0</v>
          </cell>
          <cell r="I905">
            <v>0</v>
          </cell>
          <cell r="J905">
            <v>0</v>
          </cell>
        </row>
        <row r="906">
          <cell r="A906">
            <v>902</v>
          </cell>
          <cell r="B906">
            <v>84069350</v>
          </cell>
          <cell r="C906">
            <v>1656.55</v>
          </cell>
          <cell r="D906" t="str">
            <v>Vatterott Education Holdings Inc</v>
          </cell>
          <cell r="E906" t="str">
            <v>N/A</v>
          </cell>
          <cell r="F906">
            <v>902</v>
          </cell>
          <cell r="G906">
            <v>0</v>
          </cell>
          <cell r="H906">
            <v>0</v>
          </cell>
          <cell r="I906">
            <v>0</v>
          </cell>
          <cell r="J906">
            <v>0</v>
          </cell>
        </row>
        <row r="907">
          <cell r="A907">
            <v>903</v>
          </cell>
          <cell r="B907">
            <v>84069352</v>
          </cell>
          <cell r="C907">
            <v>10194.14</v>
          </cell>
          <cell r="D907" t="str">
            <v>Vatterott Education Holdings Inc</v>
          </cell>
          <cell r="E907" t="str">
            <v>N/A</v>
          </cell>
          <cell r="F907">
            <v>903</v>
          </cell>
          <cell r="G907">
            <v>0</v>
          </cell>
          <cell r="H907">
            <v>0</v>
          </cell>
          <cell r="I907">
            <v>0</v>
          </cell>
          <cell r="J907">
            <v>0</v>
          </cell>
        </row>
        <row r="908">
          <cell r="A908">
            <v>904</v>
          </cell>
          <cell r="B908">
            <v>84070236</v>
          </cell>
          <cell r="C908">
            <v>853.55</v>
          </cell>
          <cell r="D908" t="str">
            <v>Velocity Technology Enterprises Inc</v>
          </cell>
          <cell r="E908" t="str">
            <v>N/A</v>
          </cell>
          <cell r="F908">
            <v>904</v>
          </cell>
          <cell r="G908">
            <v>0</v>
          </cell>
          <cell r="H908">
            <v>0</v>
          </cell>
          <cell r="I908">
            <v>0</v>
          </cell>
          <cell r="J908">
            <v>0</v>
          </cell>
        </row>
        <row r="909">
          <cell r="A909">
            <v>905</v>
          </cell>
          <cell r="B909">
            <v>84070237</v>
          </cell>
          <cell r="C909">
            <v>417.38</v>
          </cell>
          <cell r="D909" t="str">
            <v>Velocity Technology Enterprises Inc</v>
          </cell>
          <cell r="E909" t="str">
            <v>N/A</v>
          </cell>
          <cell r="F909">
            <v>905</v>
          </cell>
          <cell r="G909">
            <v>0</v>
          </cell>
          <cell r="H909">
            <v>0</v>
          </cell>
          <cell r="I909">
            <v>0</v>
          </cell>
          <cell r="J909">
            <v>0</v>
          </cell>
        </row>
        <row r="910">
          <cell r="A910">
            <v>906</v>
          </cell>
          <cell r="B910">
            <v>84069983</v>
          </cell>
          <cell r="C910">
            <v>1379186.78</v>
          </cell>
          <cell r="D910" t="str">
            <v>Velocity Technology Enterprises Inc</v>
          </cell>
          <cell r="E910" t="str">
            <v>N/A</v>
          </cell>
          <cell r="F910">
            <v>906</v>
          </cell>
          <cell r="G910">
            <v>0</v>
          </cell>
          <cell r="H910">
            <v>0</v>
          </cell>
          <cell r="I910">
            <v>0</v>
          </cell>
          <cell r="J910">
            <v>0</v>
          </cell>
        </row>
        <row r="911">
          <cell r="A911">
            <v>907</v>
          </cell>
          <cell r="B911">
            <v>84069984</v>
          </cell>
          <cell r="C911">
            <v>674418.97</v>
          </cell>
          <cell r="D911" t="str">
            <v>Velocity Technology Enterprises Inc</v>
          </cell>
          <cell r="E911" t="str">
            <v>N/A</v>
          </cell>
          <cell r="F911">
            <v>907</v>
          </cell>
          <cell r="G911">
            <v>0</v>
          </cell>
          <cell r="H911">
            <v>0</v>
          </cell>
          <cell r="I911">
            <v>0</v>
          </cell>
          <cell r="J911">
            <v>0</v>
          </cell>
        </row>
        <row r="912">
          <cell r="A912">
            <v>908</v>
          </cell>
          <cell r="B912">
            <v>84070250</v>
          </cell>
          <cell r="C912">
            <v>2894298.13</v>
          </cell>
          <cell r="D912" t="str">
            <v>Velocity Technology Enterprises Inc</v>
          </cell>
          <cell r="E912" t="str">
            <v>N/A</v>
          </cell>
          <cell r="F912">
            <v>908</v>
          </cell>
          <cell r="G912">
            <v>0</v>
          </cell>
          <cell r="H912">
            <v>0</v>
          </cell>
          <cell r="I912">
            <v>0</v>
          </cell>
          <cell r="J912">
            <v>0</v>
          </cell>
        </row>
        <row r="913">
          <cell r="A913">
            <v>909</v>
          </cell>
          <cell r="B913">
            <v>84069355</v>
          </cell>
          <cell r="C913">
            <v>12418532.6</v>
          </cell>
          <cell r="D913" t="str">
            <v>Velocity Technology Enterprises Inc</v>
          </cell>
          <cell r="E913" t="str">
            <v>N/A</v>
          </cell>
          <cell r="F913">
            <v>909</v>
          </cell>
          <cell r="G913">
            <v>0</v>
          </cell>
          <cell r="H913">
            <v>0</v>
          </cell>
          <cell r="I913">
            <v>0</v>
          </cell>
          <cell r="J913">
            <v>0</v>
          </cell>
        </row>
        <row r="914">
          <cell r="A914">
            <v>910</v>
          </cell>
          <cell r="B914">
            <v>84069381</v>
          </cell>
          <cell r="C914">
            <v>18628082.629999999</v>
          </cell>
          <cell r="D914" t="str">
            <v>Verint Systems Inc</v>
          </cell>
          <cell r="E914" t="str">
            <v>N/A</v>
          </cell>
          <cell r="F914">
            <v>910</v>
          </cell>
          <cell r="G914">
            <v>0</v>
          </cell>
          <cell r="H914">
            <v>0</v>
          </cell>
          <cell r="I914">
            <v>0</v>
          </cell>
          <cell r="J914">
            <v>0</v>
          </cell>
        </row>
        <row r="915">
          <cell r="A915">
            <v>911</v>
          </cell>
          <cell r="B915">
            <v>84069384</v>
          </cell>
          <cell r="C915">
            <v>19970676.25</v>
          </cell>
          <cell r="D915" t="str">
            <v>Vertafore Inc</v>
          </cell>
          <cell r="E915" t="str">
            <v>N/A</v>
          </cell>
          <cell r="F915">
            <v>911</v>
          </cell>
          <cell r="G915">
            <v>0</v>
          </cell>
          <cell r="H915">
            <v>0</v>
          </cell>
          <cell r="I915">
            <v>0</v>
          </cell>
          <cell r="J915">
            <v>0</v>
          </cell>
        </row>
        <row r="916">
          <cell r="A916">
            <v>912</v>
          </cell>
          <cell r="B916">
            <v>84069856</v>
          </cell>
          <cell r="C916">
            <v>6050709.96</v>
          </cell>
          <cell r="D916" t="str">
            <v>VerticalScope Inc</v>
          </cell>
          <cell r="E916" t="str">
            <v>N/A</v>
          </cell>
          <cell r="F916">
            <v>912</v>
          </cell>
          <cell r="G916">
            <v>0</v>
          </cell>
          <cell r="H916">
            <v>0</v>
          </cell>
          <cell r="I916">
            <v>0</v>
          </cell>
          <cell r="J916">
            <v>0</v>
          </cell>
        </row>
        <row r="917">
          <cell r="A917">
            <v>913</v>
          </cell>
          <cell r="B917">
            <v>84070151</v>
          </cell>
          <cell r="C917">
            <v>16168040.050000001</v>
          </cell>
          <cell r="D917" t="str">
            <v>VerticalScope Inc</v>
          </cell>
          <cell r="E917" t="str">
            <v>N/A</v>
          </cell>
          <cell r="F917">
            <v>913</v>
          </cell>
          <cell r="G917">
            <v>0</v>
          </cell>
          <cell r="H917">
            <v>0</v>
          </cell>
          <cell r="I917">
            <v>0</v>
          </cell>
          <cell r="J917">
            <v>0</v>
          </cell>
        </row>
        <row r="918">
          <cell r="A918">
            <v>914</v>
          </cell>
          <cell r="B918">
            <v>84070031</v>
          </cell>
          <cell r="C918">
            <v>13882.54</v>
          </cell>
          <cell r="D918" t="str">
            <v>Vestcom International Inc</v>
          </cell>
          <cell r="E918" t="str">
            <v>N/A</v>
          </cell>
          <cell r="F918">
            <v>914</v>
          </cell>
          <cell r="G918">
            <v>0</v>
          </cell>
          <cell r="H918">
            <v>0</v>
          </cell>
          <cell r="I918">
            <v>0</v>
          </cell>
          <cell r="J918">
            <v>0</v>
          </cell>
        </row>
        <row r="919">
          <cell r="A919">
            <v>915</v>
          </cell>
          <cell r="B919">
            <v>84070033</v>
          </cell>
          <cell r="C919">
            <v>446079.67</v>
          </cell>
          <cell r="D919" t="str">
            <v>Vestcom International Inc</v>
          </cell>
          <cell r="E919" t="str">
            <v>N/A</v>
          </cell>
          <cell r="F919">
            <v>915</v>
          </cell>
          <cell r="G919">
            <v>0</v>
          </cell>
          <cell r="H919">
            <v>0</v>
          </cell>
          <cell r="I919">
            <v>0</v>
          </cell>
          <cell r="J919">
            <v>0</v>
          </cell>
        </row>
        <row r="920">
          <cell r="A920">
            <v>916</v>
          </cell>
          <cell r="B920">
            <v>84070034</v>
          </cell>
          <cell r="C920">
            <v>25043.07</v>
          </cell>
          <cell r="D920" t="str">
            <v>Vestcom International Inc</v>
          </cell>
          <cell r="E920" t="str">
            <v>N/A</v>
          </cell>
          <cell r="F920">
            <v>916</v>
          </cell>
          <cell r="G920">
            <v>0</v>
          </cell>
          <cell r="H920">
            <v>0</v>
          </cell>
          <cell r="I920">
            <v>0</v>
          </cell>
          <cell r="J920">
            <v>0</v>
          </cell>
        </row>
        <row r="921">
          <cell r="A921">
            <v>917</v>
          </cell>
          <cell r="B921">
            <v>84070029</v>
          </cell>
          <cell r="C921">
            <v>5153891.95</v>
          </cell>
          <cell r="D921" t="str">
            <v>Vestcom International Inc</v>
          </cell>
          <cell r="E921" t="str">
            <v>N/A</v>
          </cell>
          <cell r="F921">
            <v>917</v>
          </cell>
          <cell r="G921">
            <v>0</v>
          </cell>
          <cell r="H921">
            <v>0</v>
          </cell>
          <cell r="I921">
            <v>0</v>
          </cell>
          <cell r="J921">
            <v>0</v>
          </cell>
        </row>
        <row r="922">
          <cell r="A922">
            <v>918</v>
          </cell>
          <cell r="B922">
            <v>84070032</v>
          </cell>
          <cell r="C922">
            <v>9297239.5500000007</v>
          </cell>
          <cell r="D922" t="str">
            <v>Vestcom International Inc</v>
          </cell>
          <cell r="E922" t="str">
            <v>N/A</v>
          </cell>
          <cell r="F922">
            <v>918</v>
          </cell>
          <cell r="G922">
            <v>0</v>
          </cell>
          <cell r="H922">
            <v>0</v>
          </cell>
          <cell r="I922">
            <v>0</v>
          </cell>
          <cell r="J922">
            <v>0</v>
          </cell>
        </row>
        <row r="923">
          <cell r="A923">
            <v>919</v>
          </cell>
          <cell r="B923">
            <v>84070030</v>
          </cell>
          <cell r="C923">
            <v>247282.69</v>
          </cell>
          <cell r="D923" t="str">
            <v>Vestcom International Inc</v>
          </cell>
          <cell r="E923" t="str">
            <v>N/A</v>
          </cell>
          <cell r="F923">
            <v>919</v>
          </cell>
          <cell r="G923">
            <v>0</v>
          </cell>
          <cell r="H923">
            <v>0</v>
          </cell>
          <cell r="I923">
            <v>0</v>
          </cell>
          <cell r="J923">
            <v>0</v>
          </cell>
        </row>
        <row r="924">
          <cell r="A924">
            <v>920</v>
          </cell>
          <cell r="B924">
            <v>84070308</v>
          </cell>
          <cell r="C924">
            <v>54656250</v>
          </cell>
          <cell r="D924" t="str">
            <v>Vision Ease LP</v>
          </cell>
          <cell r="E924" t="str">
            <v>N/A</v>
          </cell>
          <cell r="F924">
            <v>920</v>
          </cell>
          <cell r="G924">
            <v>0</v>
          </cell>
          <cell r="H924">
            <v>0</v>
          </cell>
          <cell r="I924">
            <v>0</v>
          </cell>
          <cell r="J924">
            <v>0</v>
          </cell>
        </row>
        <row r="925">
          <cell r="A925">
            <v>921</v>
          </cell>
          <cell r="B925">
            <v>84070035</v>
          </cell>
          <cell r="C925">
            <v>18889062.5</v>
          </cell>
          <cell r="D925" t="str">
            <v>VPC PIZZA OPERATING CORP</v>
          </cell>
          <cell r="E925" t="str">
            <v>N/A</v>
          </cell>
          <cell r="F925">
            <v>921</v>
          </cell>
          <cell r="G925">
            <v>0</v>
          </cell>
          <cell r="H925">
            <v>0</v>
          </cell>
          <cell r="I925">
            <v>0</v>
          </cell>
          <cell r="J925">
            <v>0</v>
          </cell>
        </row>
        <row r="926">
          <cell r="A926">
            <v>922</v>
          </cell>
          <cell r="B926">
            <v>84070146</v>
          </cell>
          <cell r="C926">
            <v>12517524.810000001</v>
          </cell>
          <cell r="D926" t="str">
            <v>VSS-Southern Theatres LLC</v>
          </cell>
          <cell r="E926" t="str">
            <v>N/A</v>
          </cell>
          <cell r="F926">
            <v>922</v>
          </cell>
          <cell r="G926">
            <v>0</v>
          </cell>
          <cell r="H926">
            <v>0</v>
          </cell>
          <cell r="I926">
            <v>0</v>
          </cell>
          <cell r="J926">
            <v>0</v>
          </cell>
        </row>
        <row r="927">
          <cell r="A927">
            <v>923</v>
          </cell>
          <cell r="B927">
            <v>84070144</v>
          </cell>
          <cell r="C927">
            <v>1559285.71</v>
          </cell>
          <cell r="D927" t="str">
            <v>VYVE BROADBAND J LLC</v>
          </cell>
          <cell r="E927" t="str">
            <v>N/A</v>
          </cell>
          <cell r="F927">
            <v>923</v>
          </cell>
          <cell r="G927">
            <v>0</v>
          </cell>
          <cell r="H927">
            <v>0</v>
          </cell>
          <cell r="I927">
            <v>0</v>
          </cell>
          <cell r="J927">
            <v>0</v>
          </cell>
        </row>
        <row r="928">
          <cell r="A928">
            <v>924</v>
          </cell>
          <cell r="B928">
            <v>84070145</v>
          </cell>
          <cell r="C928">
            <v>857142.85</v>
          </cell>
          <cell r="D928" t="str">
            <v>VYVE BROADBAND J LLC</v>
          </cell>
          <cell r="E928" t="str">
            <v>N/A</v>
          </cell>
          <cell r="F928">
            <v>924</v>
          </cell>
          <cell r="G928">
            <v>0</v>
          </cell>
          <cell r="H928">
            <v>0</v>
          </cell>
          <cell r="I928">
            <v>0</v>
          </cell>
          <cell r="J928">
            <v>0</v>
          </cell>
        </row>
        <row r="929">
          <cell r="A929">
            <v>925</v>
          </cell>
          <cell r="B929">
            <v>84070143</v>
          </cell>
          <cell r="C929">
            <v>8244285.7400000002</v>
          </cell>
          <cell r="D929" t="str">
            <v>VYVE BROADBAND J LLC</v>
          </cell>
          <cell r="E929" t="str">
            <v>N/A</v>
          </cell>
          <cell r="F929">
            <v>925</v>
          </cell>
          <cell r="G929">
            <v>0</v>
          </cell>
          <cell r="H929">
            <v>0</v>
          </cell>
          <cell r="I929">
            <v>0</v>
          </cell>
          <cell r="J929">
            <v>0</v>
          </cell>
        </row>
        <row r="930">
          <cell r="A930">
            <v>926</v>
          </cell>
          <cell r="B930">
            <v>84069635</v>
          </cell>
          <cell r="C930">
            <v>22876.9</v>
          </cell>
          <cell r="D930" t="str">
            <v>W/S Packaging Group Inc</v>
          </cell>
          <cell r="E930" t="str">
            <v>N/A</v>
          </cell>
          <cell r="F930">
            <v>926</v>
          </cell>
          <cell r="G930">
            <v>0</v>
          </cell>
          <cell r="H930">
            <v>0</v>
          </cell>
          <cell r="I930">
            <v>0</v>
          </cell>
          <cell r="J930">
            <v>0</v>
          </cell>
        </row>
        <row r="931">
          <cell r="A931">
            <v>927</v>
          </cell>
          <cell r="B931">
            <v>84069636</v>
          </cell>
          <cell r="C931">
            <v>7294081.7999999998</v>
          </cell>
          <cell r="D931" t="str">
            <v>W/S Packaging Group Inc</v>
          </cell>
          <cell r="E931" t="str">
            <v>N/A</v>
          </cell>
          <cell r="F931">
            <v>927</v>
          </cell>
          <cell r="G931">
            <v>0</v>
          </cell>
          <cell r="H931">
            <v>0</v>
          </cell>
          <cell r="I931">
            <v>0</v>
          </cell>
          <cell r="J931">
            <v>0</v>
          </cell>
        </row>
        <row r="932">
          <cell r="A932">
            <v>928</v>
          </cell>
          <cell r="B932">
            <v>84069884</v>
          </cell>
          <cell r="C932">
            <v>17379310.34</v>
          </cell>
          <cell r="D932" t="str">
            <v>Washing Systems LLC</v>
          </cell>
          <cell r="E932" t="str">
            <v>N/A</v>
          </cell>
          <cell r="F932">
            <v>928</v>
          </cell>
          <cell r="G932">
            <v>0</v>
          </cell>
          <cell r="H932">
            <v>0</v>
          </cell>
          <cell r="I932">
            <v>0</v>
          </cell>
          <cell r="J932">
            <v>0</v>
          </cell>
        </row>
        <row r="933">
          <cell r="A933">
            <v>929</v>
          </cell>
          <cell r="B933">
            <v>84070141</v>
          </cell>
          <cell r="C933">
            <v>21715.51</v>
          </cell>
          <cell r="D933" t="str">
            <v>Washington Inventory Service International</v>
          </cell>
          <cell r="E933" t="str">
            <v>N/A</v>
          </cell>
          <cell r="F933">
            <v>929</v>
          </cell>
          <cell r="G933">
            <v>0</v>
          </cell>
          <cell r="H933">
            <v>0</v>
          </cell>
          <cell r="I933">
            <v>0</v>
          </cell>
          <cell r="J933">
            <v>0</v>
          </cell>
        </row>
        <row r="934">
          <cell r="A934">
            <v>930</v>
          </cell>
          <cell r="B934">
            <v>84070142</v>
          </cell>
          <cell r="C934">
            <v>17255394.91</v>
          </cell>
          <cell r="D934" t="str">
            <v>Washington Inventory Service International</v>
          </cell>
          <cell r="E934" t="str">
            <v>N/A</v>
          </cell>
          <cell r="F934">
            <v>930</v>
          </cell>
          <cell r="G934">
            <v>0</v>
          </cell>
          <cell r="H934">
            <v>0</v>
          </cell>
          <cell r="I934">
            <v>0</v>
          </cell>
          <cell r="J934">
            <v>0</v>
          </cell>
        </row>
        <row r="935">
          <cell r="A935">
            <v>931</v>
          </cell>
          <cell r="B935">
            <v>84070137</v>
          </cell>
          <cell r="C935">
            <v>76383.44</v>
          </cell>
          <cell r="D935" t="str">
            <v>Washington Inventory Service International</v>
          </cell>
          <cell r="E935" t="str">
            <v>N/A</v>
          </cell>
          <cell r="F935">
            <v>931</v>
          </cell>
          <cell r="G935">
            <v>0</v>
          </cell>
          <cell r="H935">
            <v>0</v>
          </cell>
          <cell r="I935">
            <v>0</v>
          </cell>
          <cell r="J935">
            <v>0</v>
          </cell>
        </row>
        <row r="936">
          <cell r="A936">
            <v>932</v>
          </cell>
          <cell r="B936">
            <v>84070138</v>
          </cell>
          <cell r="C936">
            <v>16662433.810000001</v>
          </cell>
          <cell r="D936" t="str">
            <v>Washington Inventory Service International</v>
          </cell>
          <cell r="E936" t="str">
            <v>N/A</v>
          </cell>
          <cell r="F936">
            <v>932</v>
          </cell>
          <cell r="G936">
            <v>0</v>
          </cell>
          <cell r="H936">
            <v>0</v>
          </cell>
          <cell r="I936">
            <v>0</v>
          </cell>
          <cell r="J936">
            <v>0</v>
          </cell>
        </row>
        <row r="937">
          <cell r="A937">
            <v>933</v>
          </cell>
          <cell r="B937">
            <v>84069630</v>
          </cell>
          <cell r="C937">
            <v>5734691.5199999996</v>
          </cell>
          <cell r="D937" t="str">
            <v>Wastequip, Inc.</v>
          </cell>
          <cell r="E937" t="str">
            <v>N/A</v>
          </cell>
          <cell r="F937">
            <v>933</v>
          </cell>
          <cell r="G937">
            <v>0</v>
          </cell>
          <cell r="H937">
            <v>0</v>
          </cell>
          <cell r="I937">
            <v>0</v>
          </cell>
          <cell r="J937">
            <v>0</v>
          </cell>
        </row>
        <row r="938">
          <cell r="A938">
            <v>934</v>
          </cell>
          <cell r="B938">
            <v>84069441</v>
          </cell>
          <cell r="C938">
            <v>19550000</v>
          </cell>
          <cell r="D938" t="str">
            <v>Watchfire Enterprises Inc</v>
          </cell>
          <cell r="E938" t="str">
            <v>N/A</v>
          </cell>
          <cell r="F938">
            <v>934</v>
          </cell>
          <cell r="G938">
            <v>0</v>
          </cell>
          <cell r="H938">
            <v>0</v>
          </cell>
          <cell r="I938">
            <v>0</v>
          </cell>
          <cell r="J938">
            <v>0</v>
          </cell>
        </row>
        <row r="939">
          <cell r="A939">
            <v>935</v>
          </cell>
          <cell r="B939">
            <v>84069428</v>
          </cell>
          <cell r="C939">
            <v>20132692.870000001</v>
          </cell>
          <cell r="D939" t="str">
            <v>Water Pik Inc.</v>
          </cell>
          <cell r="E939" t="str">
            <v>N/A</v>
          </cell>
          <cell r="F939">
            <v>935</v>
          </cell>
          <cell r="G939">
            <v>0</v>
          </cell>
          <cell r="H939">
            <v>0</v>
          </cell>
          <cell r="I939">
            <v>0</v>
          </cell>
          <cell r="J939">
            <v>0</v>
          </cell>
        </row>
        <row r="940">
          <cell r="A940">
            <v>936</v>
          </cell>
          <cell r="B940">
            <v>84069429</v>
          </cell>
          <cell r="C940">
            <v>798054.66</v>
          </cell>
          <cell r="D940" t="str">
            <v>Water Pik Inc.</v>
          </cell>
          <cell r="E940" t="str">
            <v>N/A</v>
          </cell>
          <cell r="F940">
            <v>936</v>
          </cell>
          <cell r="G940">
            <v>0</v>
          </cell>
          <cell r="H940">
            <v>0</v>
          </cell>
          <cell r="I940">
            <v>0</v>
          </cell>
          <cell r="J940">
            <v>0</v>
          </cell>
        </row>
        <row r="941">
          <cell r="A941">
            <v>937</v>
          </cell>
          <cell r="B941">
            <v>84069430</v>
          </cell>
          <cell r="C941">
            <v>552325.57999999996</v>
          </cell>
          <cell r="D941" t="str">
            <v>Water Pik Inc.</v>
          </cell>
          <cell r="E941" t="str">
            <v>N/A</v>
          </cell>
          <cell r="F941">
            <v>937</v>
          </cell>
          <cell r="G941">
            <v>0</v>
          </cell>
          <cell r="H941">
            <v>0</v>
          </cell>
          <cell r="I941">
            <v>0</v>
          </cell>
          <cell r="J941">
            <v>0</v>
          </cell>
        </row>
        <row r="942">
          <cell r="A942">
            <v>938</v>
          </cell>
          <cell r="B942">
            <v>84069425</v>
          </cell>
          <cell r="C942">
            <v>37500</v>
          </cell>
          <cell r="D942" t="str">
            <v>WaveDivision Holdings LLC</v>
          </cell>
          <cell r="E942" t="str">
            <v>N/A</v>
          </cell>
          <cell r="F942">
            <v>938</v>
          </cell>
          <cell r="G942">
            <v>0</v>
          </cell>
          <cell r="H942">
            <v>0</v>
          </cell>
          <cell r="I942">
            <v>0</v>
          </cell>
          <cell r="J942">
            <v>0</v>
          </cell>
        </row>
        <row r="943">
          <cell r="A943">
            <v>939</v>
          </cell>
          <cell r="B943">
            <v>84069426</v>
          </cell>
          <cell r="C943">
            <v>14512500</v>
          </cell>
          <cell r="D943" t="str">
            <v>WaveDivision Holdings LLC</v>
          </cell>
          <cell r="E943" t="str">
            <v>N/A</v>
          </cell>
          <cell r="F943">
            <v>939</v>
          </cell>
          <cell r="G943">
            <v>0</v>
          </cell>
          <cell r="H943">
            <v>0</v>
          </cell>
          <cell r="I943">
            <v>0</v>
          </cell>
          <cell r="J943">
            <v>0</v>
          </cell>
        </row>
        <row r="944">
          <cell r="A944">
            <v>940</v>
          </cell>
          <cell r="B944">
            <v>84069419</v>
          </cell>
          <cell r="C944">
            <v>14488607.609999999</v>
          </cell>
          <cell r="D944" t="str">
            <v>Weight Watchers International Inc</v>
          </cell>
          <cell r="E944" t="str">
            <v>N/A</v>
          </cell>
          <cell r="F944">
            <v>940</v>
          </cell>
          <cell r="G944">
            <v>0</v>
          </cell>
          <cell r="H944">
            <v>0</v>
          </cell>
          <cell r="I944">
            <v>0</v>
          </cell>
          <cell r="J944">
            <v>0</v>
          </cell>
        </row>
        <row r="945">
          <cell r="A945">
            <v>941</v>
          </cell>
          <cell r="B945">
            <v>84069420</v>
          </cell>
          <cell r="C945">
            <v>37341.769999999997</v>
          </cell>
          <cell r="D945" t="str">
            <v>Weight Watchers International Inc</v>
          </cell>
          <cell r="E945" t="str">
            <v>N/A</v>
          </cell>
          <cell r="F945">
            <v>941</v>
          </cell>
          <cell r="G945">
            <v>0</v>
          </cell>
          <cell r="H945">
            <v>0</v>
          </cell>
          <cell r="I945">
            <v>0</v>
          </cell>
          <cell r="J945">
            <v>0</v>
          </cell>
        </row>
        <row r="946">
          <cell r="A946">
            <v>942</v>
          </cell>
          <cell r="B946">
            <v>84069414</v>
          </cell>
          <cell r="C946">
            <v>9876368.0700000003</v>
          </cell>
          <cell r="D946" t="str">
            <v>Weiman Products LLC</v>
          </cell>
          <cell r="E946" t="str">
            <v>N/A</v>
          </cell>
          <cell r="F946">
            <v>942</v>
          </cell>
          <cell r="G946">
            <v>0</v>
          </cell>
          <cell r="H946">
            <v>0</v>
          </cell>
          <cell r="I946">
            <v>0</v>
          </cell>
          <cell r="J946">
            <v>0</v>
          </cell>
        </row>
        <row r="947">
          <cell r="A947">
            <v>943</v>
          </cell>
          <cell r="B947">
            <v>84069415</v>
          </cell>
          <cell r="C947">
            <v>21706418.699999999</v>
          </cell>
          <cell r="D947" t="str">
            <v>Weiman Products LLC</v>
          </cell>
          <cell r="E947" t="str">
            <v>N/A</v>
          </cell>
          <cell r="F947">
            <v>943</v>
          </cell>
          <cell r="G947">
            <v>0</v>
          </cell>
          <cell r="H947">
            <v>0</v>
          </cell>
          <cell r="I947">
            <v>0</v>
          </cell>
          <cell r="J947">
            <v>0</v>
          </cell>
        </row>
        <row r="948">
          <cell r="A948">
            <v>944</v>
          </cell>
          <cell r="B948">
            <v>84069412</v>
          </cell>
          <cell r="C948">
            <v>21516875</v>
          </cell>
          <cell r="D948" t="str">
            <v>Welocalize Inc.</v>
          </cell>
          <cell r="E948" t="str">
            <v>N/A</v>
          </cell>
          <cell r="F948">
            <v>944</v>
          </cell>
          <cell r="G948">
            <v>0</v>
          </cell>
          <cell r="H948">
            <v>0</v>
          </cell>
          <cell r="I948">
            <v>0</v>
          </cell>
          <cell r="J948">
            <v>0</v>
          </cell>
        </row>
        <row r="949">
          <cell r="A949">
            <v>945</v>
          </cell>
          <cell r="B949">
            <v>84069409</v>
          </cell>
          <cell r="C949">
            <v>18116666.670000002</v>
          </cell>
          <cell r="D949" t="str">
            <v>Wesco Aircraft Hardware Corp.</v>
          </cell>
          <cell r="E949" t="str">
            <v>N/A</v>
          </cell>
          <cell r="F949">
            <v>945</v>
          </cell>
          <cell r="G949">
            <v>0</v>
          </cell>
          <cell r="H949">
            <v>0</v>
          </cell>
          <cell r="I949">
            <v>0</v>
          </cell>
          <cell r="J949">
            <v>0</v>
          </cell>
        </row>
        <row r="950">
          <cell r="A950">
            <v>946</v>
          </cell>
          <cell r="B950">
            <v>84069405</v>
          </cell>
          <cell r="C950">
            <v>34576638.799999997</v>
          </cell>
          <cell r="D950" t="str">
            <v>West Corporation</v>
          </cell>
          <cell r="E950" t="str">
            <v>N/A</v>
          </cell>
          <cell r="F950">
            <v>946</v>
          </cell>
          <cell r="G950">
            <v>0</v>
          </cell>
          <cell r="H950">
            <v>0</v>
          </cell>
          <cell r="I950">
            <v>0</v>
          </cell>
          <cell r="J950">
            <v>0</v>
          </cell>
        </row>
        <row r="951">
          <cell r="A951">
            <v>947</v>
          </cell>
          <cell r="B951">
            <v>84070131</v>
          </cell>
          <cell r="C951">
            <v>24350101.399999999</v>
          </cell>
          <cell r="D951" t="str">
            <v>WHEEL PROS LLC</v>
          </cell>
          <cell r="E951" t="str">
            <v>N/A</v>
          </cell>
          <cell r="F951">
            <v>947</v>
          </cell>
          <cell r="G951">
            <v>0</v>
          </cell>
          <cell r="H951">
            <v>0</v>
          </cell>
          <cell r="I951">
            <v>0</v>
          </cell>
          <cell r="J951">
            <v>0</v>
          </cell>
        </row>
        <row r="952">
          <cell r="A952">
            <v>948</v>
          </cell>
          <cell r="B952">
            <v>84070130</v>
          </cell>
          <cell r="C952">
            <v>15627272.73</v>
          </cell>
          <cell r="D952" t="str">
            <v>Wing Stop Holding Corporation</v>
          </cell>
          <cell r="E952" t="str">
            <v>N/A</v>
          </cell>
          <cell r="F952">
            <v>948</v>
          </cell>
          <cell r="G952">
            <v>0</v>
          </cell>
          <cell r="H952">
            <v>0</v>
          </cell>
          <cell r="I952">
            <v>0</v>
          </cell>
          <cell r="J952">
            <v>0</v>
          </cell>
        </row>
        <row r="953">
          <cell r="A953">
            <v>949</v>
          </cell>
          <cell r="B953">
            <v>84070300</v>
          </cell>
          <cell r="C953">
            <v>1094302.07</v>
          </cell>
          <cell r="D953" t="str">
            <v>WirePath Home Systems LLC</v>
          </cell>
          <cell r="E953" t="str">
            <v>N/A</v>
          </cell>
          <cell r="F953">
            <v>949</v>
          </cell>
          <cell r="G953">
            <v>0</v>
          </cell>
          <cell r="H953">
            <v>0</v>
          </cell>
          <cell r="I953">
            <v>0</v>
          </cell>
          <cell r="J953">
            <v>0</v>
          </cell>
        </row>
        <row r="954">
          <cell r="A954">
            <v>950</v>
          </cell>
          <cell r="B954">
            <v>84069645</v>
          </cell>
          <cell r="C954">
            <v>9080306.0299999993</v>
          </cell>
          <cell r="D954" t="str">
            <v>WirePath Home Systems LLC</v>
          </cell>
          <cell r="E954" t="str">
            <v>N/A</v>
          </cell>
          <cell r="F954">
            <v>950</v>
          </cell>
          <cell r="G954">
            <v>0</v>
          </cell>
          <cell r="H954">
            <v>0</v>
          </cell>
          <cell r="I954">
            <v>0</v>
          </cell>
          <cell r="J954">
            <v>0</v>
          </cell>
        </row>
        <row r="955">
          <cell r="A955">
            <v>951</v>
          </cell>
          <cell r="B955">
            <v>84070299</v>
          </cell>
          <cell r="C955">
            <v>2902962.17</v>
          </cell>
          <cell r="D955" t="str">
            <v>WirePath Home Systems LLC</v>
          </cell>
          <cell r="E955" t="str">
            <v>N/A</v>
          </cell>
          <cell r="F955">
            <v>951</v>
          </cell>
          <cell r="G955">
            <v>0</v>
          </cell>
          <cell r="H955">
            <v>0</v>
          </cell>
          <cell r="I955">
            <v>0</v>
          </cell>
          <cell r="J955">
            <v>0</v>
          </cell>
        </row>
        <row r="956">
          <cell r="A956">
            <v>952</v>
          </cell>
          <cell r="B956">
            <v>84069644</v>
          </cell>
          <cell r="C956">
            <v>24088216.199999999</v>
          </cell>
          <cell r="D956" t="str">
            <v>WirePath Home Systems LLC</v>
          </cell>
          <cell r="E956" t="str">
            <v>N/A</v>
          </cell>
          <cell r="F956">
            <v>952</v>
          </cell>
          <cell r="G956">
            <v>0</v>
          </cell>
          <cell r="H956">
            <v>0</v>
          </cell>
          <cell r="I956">
            <v>0</v>
          </cell>
          <cell r="J956">
            <v>0</v>
          </cell>
        </row>
        <row r="957">
          <cell r="A957">
            <v>953</v>
          </cell>
          <cell r="B957">
            <v>84069336</v>
          </cell>
          <cell r="C957">
            <v>12235306.029999999</v>
          </cell>
          <cell r="D957" t="str">
            <v>Worldwide Express Operations LLC</v>
          </cell>
          <cell r="E957" t="str">
            <v>N/A</v>
          </cell>
          <cell r="F957">
            <v>953</v>
          </cell>
          <cell r="G957">
            <v>0</v>
          </cell>
          <cell r="H957">
            <v>0</v>
          </cell>
          <cell r="I957">
            <v>0</v>
          </cell>
          <cell r="J957">
            <v>0</v>
          </cell>
        </row>
        <row r="958">
          <cell r="A958">
            <v>954</v>
          </cell>
          <cell r="B958">
            <v>84069335</v>
          </cell>
          <cell r="C958">
            <v>6582413.7999999998</v>
          </cell>
          <cell r="D958" t="str">
            <v>Worldwide Express Operations LLC</v>
          </cell>
          <cell r="E958" t="str">
            <v>N/A</v>
          </cell>
          <cell r="F958">
            <v>954</v>
          </cell>
          <cell r="G958">
            <v>0</v>
          </cell>
          <cell r="H958">
            <v>0</v>
          </cell>
          <cell r="I958">
            <v>0</v>
          </cell>
          <cell r="J958">
            <v>0</v>
          </cell>
        </row>
        <row r="959">
          <cell r="A959">
            <v>955</v>
          </cell>
          <cell r="B959">
            <v>84070260</v>
          </cell>
          <cell r="C959">
            <v>2694759.02</v>
          </cell>
          <cell r="D959" t="str">
            <v>Worldwide Express Operations LLC</v>
          </cell>
          <cell r="E959" t="str">
            <v>N/A</v>
          </cell>
          <cell r="F959">
            <v>955</v>
          </cell>
          <cell r="G959">
            <v>0</v>
          </cell>
          <cell r="H959">
            <v>0</v>
          </cell>
          <cell r="I959">
            <v>0</v>
          </cell>
          <cell r="J959">
            <v>0</v>
          </cell>
        </row>
        <row r="960">
          <cell r="A960">
            <v>956</v>
          </cell>
          <cell r="B960">
            <v>84070261</v>
          </cell>
          <cell r="C960">
            <v>5008983.3899999997</v>
          </cell>
          <cell r="D960" t="str">
            <v>Worldwide Express Operations LLC</v>
          </cell>
          <cell r="E960" t="str">
            <v>N/A</v>
          </cell>
          <cell r="F960">
            <v>956</v>
          </cell>
          <cell r="G960">
            <v>0</v>
          </cell>
          <cell r="H960">
            <v>0</v>
          </cell>
          <cell r="I960">
            <v>0</v>
          </cell>
          <cell r="J960">
            <v>0</v>
          </cell>
        </row>
        <row r="961">
          <cell r="A961">
            <v>957</v>
          </cell>
          <cell r="B961">
            <v>84069905</v>
          </cell>
          <cell r="C961">
            <v>4567763.29</v>
          </cell>
          <cell r="D961" t="str">
            <v>Worldwide Express Operations LLC</v>
          </cell>
          <cell r="E961" t="str">
            <v>N/A</v>
          </cell>
          <cell r="F961">
            <v>957</v>
          </cell>
          <cell r="G961">
            <v>0</v>
          </cell>
          <cell r="H961">
            <v>0</v>
          </cell>
          <cell r="I961">
            <v>0</v>
          </cell>
          <cell r="J961">
            <v>0</v>
          </cell>
        </row>
        <row r="962">
          <cell r="A962">
            <v>958</v>
          </cell>
          <cell r="B962">
            <v>84069330</v>
          </cell>
          <cell r="C962">
            <v>11562.5</v>
          </cell>
          <cell r="D962" t="str">
            <v>WP CPP Holdings LLC</v>
          </cell>
          <cell r="E962" t="str">
            <v>N/A</v>
          </cell>
          <cell r="F962">
            <v>958</v>
          </cell>
          <cell r="G962">
            <v>0</v>
          </cell>
          <cell r="H962">
            <v>0</v>
          </cell>
          <cell r="I962">
            <v>0</v>
          </cell>
          <cell r="J962">
            <v>0</v>
          </cell>
        </row>
        <row r="963">
          <cell r="A963">
            <v>959</v>
          </cell>
          <cell r="B963">
            <v>84069331</v>
          </cell>
          <cell r="C963">
            <v>4474687.5</v>
          </cell>
          <cell r="D963" t="str">
            <v>WP CPP Holdings LLC</v>
          </cell>
          <cell r="E963" t="str">
            <v>N/A</v>
          </cell>
          <cell r="F963">
            <v>959</v>
          </cell>
          <cell r="G963">
            <v>0</v>
          </cell>
          <cell r="H963">
            <v>0</v>
          </cell>
          <cell r="I963">
            <v>0</v>
          </cell>
          <cell r="J963">
            <v>0</v>
          </cell>
        </row>
        <row r="964">
          <cell r="A964">
            <v>960</v>
          </cell>
          <cell r="B964">
            <v>84070122</v>
          </cell>
          <cell r="C964">
            <v>11975544.970000001</v>
          </cell>
          <cell r="D964" t="str">
            <v>YLG Holdings Inc</v>
          </cell>
          <cell r="E964" t="str">
            <v>N/A</v>
          </cell>
          <cell r="F964">
            <v>960</v>
          </cell>
          <cell r="G964">
            <v>0</v>
          </cell>
          <cell r="H964">
            <v>0</v>
          </cell>
          <cell r="I964">
            <v>0</v>
          </cell>
          <cell r="J964">
            <v>0</v>
          </cell>
        </row>
        <row r="965">
          <cell r="A965">
            <v>961</v>
          </cell>
          <cell r="B965">
            <v>84070121</v>
          </cell>
          <cell r="C965">
            <v>0.03</v>
          </cell>
          <cell r="D965" t="str">
            <v>YLG Holdings Inc</v>
          </cell>
          <cell r="E965" t="str">
            <v>N/A</v>
          </cell>
          <cell r="F965">
            <v>961</v>
          </cell>
          <cell r="G965">
            <v>0</v>
          </cell>
          <cell r="H965">
            <v>0</v>
          </cell>
          <cell r="I965">
            <v>0</v>
          </cell>
          <cell r="J965">
            <v>0</v>
          </cell>
        </row>
        <row r="966">
          <cell r="A966">
            <v>962</v>
          </cell>
          <cell r="B966">
            <v>84070297</v>
          </cell>
          <cell r="C966">
            <v>26500000</v>
          </cell>
          <cell r="D966" t="str">
            <v>YRS Industrial LLC</v>
          </cell>
          <cell r="E966" t="str">
            <v>N/A</v>
          </cell>
          <cell r="F966">
            <v>962</v>
          </cell>
          <cell r="G966">
            <v>0</v>
          </cell>
          <cell r="H966">
            <v>0</v>
          </cell>
          <cell r="I966">
            <v>0</v>
          </cell>
          <cell r="J966">
            <v>0</v>
          </cell>
        </row>
        <row r="967">
          <cell r="A967">
            <v>963</v>
          </cell>
          <cell r="B967">
            <v>0</v>
          </cell>
          <cell r="C967">
            <v>0</v>
          </cell>
          <cell r="D967">
            <v>0</v>
          </cell>
          <cell r="E967" t="str">
            <v>N/A</v>
          </cell>
          <cell r="F967">
            <v>963</v>
          </cell>
          <cell r="G967">
            <v>0</v>
          </cell>
          <cell r="H967">
            <v>0</v>
          </cell>
          <cell r="I967">
            <v>0</v>
          </cell>
          <cell r="J967">
            <v>0</v>
          </cell>
        </row>
        <row r="968">
          <cell r="A968">
            <v>964</v>
          </cell>
          <cell r="B968">
            <v>0</v>
          </cell>
          <cell r="C968">
            <v>0</v>
          </cell>
          <cell r="D968">
            <v>0</v>
          </cell>
          <cell r="E968" t="str">
            <v>N/A</v>
          </cell>
          <cell r="F968">
            <v>964</v>
          </cell>
          <cell r="G968">
            <v>0</v>
          </cell>
          <cell r="H968">
            <v>0</v>
          </cell>
          <cell r="I968">
            <v>0</v>
          </cell>
          <cell r="J968">
            <v>0</v>
          </cell>
        </row>
        <row r="969">
          <cell r="A969">
            <v>965</v>
          </cell>
          <cell r="B969">
            <v>0</v>
          </cell>
          <cell r="C969">
            <v>0</v>
          </cell>
          <cell r="D969">
            <v>0</v>
          </cell>
          <cell r="E969" t="str">
            <v>N/A</v>
          </cell>
          <cell r="F969">
            <v>965</v>
          </cell>
          <cell r="G969">
            <v>0</v>
          </cell>
          <cell r="H969">
            <v>0</v>
          </cell>
          <cell r="I969">
            <v>0</v>
          </cell>
          <cell r="J969">
            <v>0</v>
          </cell>
        </row>
        <row r="970">
          <cell r="A970">
            <v>966</v>
          </cell>
          <cell r="B970">
            <v>0</v>
          </cell>
          <cell r="C970">
            <v>0</v>
          </cell>
          <cell r="D970">
            <v>0</v>
          </cell>
          <cell r="E970" t="str">
            <v>N/A</v>
          </cell>
          <cell r="F970">
            <v>966</v>
          </cell>
          <cell r="G970">
            <v>0</v>
          </cell>
          <cell r="H970">
            <v>0</v>
          </cell>
          <cell r="I970">
            <v>0</v>
          </cell>
          <cell r="J970">
            <v>0</v>
          </cell>
        </row>
        <row r="971">
          <cell r="A971">
            <v>967</v>
          </cell>
          <cell r="B971">
            <v>0</v>
          </cell>
          <cell r="C971">
            <v>0</v>
          </cell>
          <cell r="D971">
            <v>0</v>
          </cell>
          <cell r="E971" t="str">
            <v>N/A</v>
          </cell>
          <cell r="F971">
            <v>967</v>
          </cell>
          <cell r="G971">
            <v>0</v>
          </cell>
          <cell r="H971">
            <v>0</v>
          </cell>
          <cell r="I971">
            <v>0</v>
          </cell>
          <cell r="J971">
            <v>0</v>
          </cell>
        </row>
        <row r="972">
          <cell r="A972">
            <v>968</v>
          </cell>
          <cell r="B972">
            <v>0</v>
          </cell>
          <cell r="C972">
            <v>0</v>
          </cell>
          <cell r="D972">
            <v>0</v>
          </cell>
          <cell r="E972" t="str">
            <v>N/A</v>
          </cell>
          <cell r="F972">
            <v>968</v>
          </cell>
          <cell r="G972">
            <v>0</v>
          </cell>
          <cell r="H972">
            <v>0</v>
          </cell>
          <cell r="I972">
            <v>0</v>
          </cell>
          <cell r="J972">
            <v>0</v>
          </cell>
        </row>
        <row r="973">
          <cell r="A973">
            <v>969</v>
          </cell>
          <cell r="B973">
            <v>0</v>
          </cell>
          <cell r="C973">
            <v>0</v>
          </cell>
          <cell r="D973">
            <v>0</v>
          </cell>
          <cell r="E973" t="str">
            <v>N/A</v>
          </cell>
          <cell r="F973">
            <v>969</v>
          </cell>
          <cell r="G973">
            <v>0</v>
          </cell>
          <cell r="H973">
            <v>0</v>
          </cell>
          <cell r="I973">
            <v>0</v>
          </cell>
          <cell r="J973">
            <v>0</v>
          </cell>
        </row>
        <row r="974">
          <cell r="A974">
            <v>970</v>
          </cell>
          <cell r="B974">
            <v>0</v>
          </cell>
          <cell r="C974">
            <v>0</v>
          </cell>
          <cell r="D974">
            <v>0</v>
          </cell>
          <cell r="E974" t="str">
            <v>N/A</v>
          </cell>
          <cell r="F974">
            <v>970</v>
          </cell>
          <cell r="G974">
            <v>0</v>
          </cell>
          <cell r="H974">
            <v>0</v>
          </cell>
          <cell r="I974">
            <v>0</v>
          </cell>
          <cell r="J974">
            <v>0</v>
          </cell>
        </row>
        <row r="975">
          <cell r="A975">
            <v>971</v>
          </cell>
          <cell r="B975">
            <v>0</v>
          </cell>
          <cell r="C975">
            <v>0</v>
          </cell>
          <cell r="D975">
            <v>0</v>
          </cell>
          <cell r="E975" t="str">
            <v>N/A</v>
          </cell>
          <cell r="F975">
            <v>971</v>
          </cell>
          <cell r="G975">
            <v>0</v>
          </cell>
          <cell r="H975">
            <v>0</v>
          </cell>
          <cell r="I975">
            <v>0</v>
          </cell>
          <cell r="J975">
            <v>0</v>
          </cell>
        </row>
        <row r="976">
          <cell r="A976">
            <v>972</v>
          </cell>
          <cell r="B976">
            <v>0</v>
          </cell>
          <cell r="C976">
            <v>0</v>
          </cell>
          <cell r="D976">
            <v>0</v>
          </cell>
          <cell r="E976" t="str">
            <v>N/A</v>
          </cell>
          <cell r="F976">
            <v>972</v>
          </cell>
          <cell r="G976">
            <v>0</v>
          </cell>
          <cell r="H976">
            <v>0</v>
          </cell>
          <cell r="I976">
            <v>0</v>
          </cell>
          <cell r="J976">
            <v>0</v>
          </cell>
        </row>
        <row r="977">
          <cell r="A977">
            <v>973</v>
          </cell>
          <cell r="B977">
            <v>0</v>
          </cell>
          <cell r="C977">
            <v>0</v>
          </cell>
          <cell r="D977">
            <v>0</v>
          </cell>
          <cell r="E977" t="str">
            <v>N/A</v>
          </cell>
          <cell r="F977">
            <v>973</v>
          </cell>
          <cell r="G977">
            <v>0</v>
          </cell>
          <cell r="H977">
            <v>0</v>
          </cell>
          <cell r="I977">
            <v>0</v>
          </cell>
          <cell r="J977">
            <v>0</v>
          </cell>
        </row>
        <row r="978">
          <cell r="A978">
            <v>974</v>
          </cell>
          <cell r="B978">
            <v>0</v>
          </cell>
          <cell r="C978">
            <v>0</v>
          </cell>
          <cell r="D978">
            <v>0</v>
          </cell>
          <cell r="E978" t="str">
            <v>N/A</v>
          </cell>
          <cell r="F978">
            <v>974</v>
          </cell>
          <cell r="G978">
            <v>0</v>
          </cell>
          <cell r="H978">
            <v>0</v>
          </cell>
          <cell r="I978">
            <v>0</v>
          </cell>
          <cell r="J978">
            <v>0</v>
          </cell>
        </row>
        <row r="979">
          <cell r="A979">
            <v>975</v>
          </cell>
          <cell r="B979">
            <v>0</v>
          </cell>
          <cell r="C979">
            <v>0</v>
          </cell>
          <cell r="D979">
            <v>0</v>
          </cell>
          <cell r="E979" t="str">
            <v>N/A</v>
          </cell>
          <cell r="F979">
            <v>975</v>
          </cell>
          <cell r="G979">
            <v>0</v>
          </cell>
          <cell r="H979">
            <v>0</v>
          </cell>
          <cell r="I979">
            <v>0</v>
          </cell>
          <cell r="J979">
            <v>0</v>
          </cell>
        </row>
        <row r="980">
          <cell r="A980">
            <v>976</v>
          </cell>
          <cell r="B980">
            <v>0</v>
          </cell>
          <cell r="C980">
            <v>0</v>
          </cell>
          <cell r="D980">
            <v>0</v>
          </cell>
          <cell r="E980" t="str">
            <v>N/A</v>
          </cell>
          <cell r="F980">
            <v>976</v>
          </cell>
          <cell r="G980">
            <v>0</v>
          </cell>
          <cell r="H980">
            <v>0</v>
          </cell>
          <cell r="I980">
            <v>0</v>
          </cell>
          <cell r="J980">
            <v>0</v>
          </cell>
        </row>
        <row r="981">
          <cell r="A981">
            <v>977</v>
          </cell>
          <cell r="B981">
            <v>0</v>
          </cell>
          <cell r="C981">
            <v>0</v>
          </cell>
          <cell r="D981">
            <v>0</v>
          </cell>
          <cell r="E981" t="str">
            <v>N/A</v>
          </cell>
          <cell r="F981">
            <v>977</v>
          </cell>
          <cell r="G981">
            <v>0</v>
          </cell>
          <cell r="H981">
            <v>0</v>
          </cell>
          <cell r="I981">
            <v>0</v>
          </cell>
          <cell r="J981">
            <v>0</v>
          </cell>
        </row>
        <row r="982">
          <cell r="A982">
            <v>978</v>
          </cell>
          <cell r="B982">
            <v>0</v>
          </cell>
          <cell r="C982">
            <v>0</v>
          </cell>
          <cell r="D982">
            <v>0</v>
          </cell>
          <cell r="E982" t="str">
            <v>N/A</v>
          </cell>
          <cell r="F982">
            <v>978</v>
          </cell>
          <cell r="G982">
            <v>0</v>
          </cell>
          <cell r="H982">
            <v>0</v>
          </cell>
          <cell r="I982">
            <v>0</v>
          </cell>
          <cell r="J982">
            <v>0</v>
          </cell>
        </row>
        <row r="983">
          <cell r="A983">
            <v>979</v>
          </cell>
          <cell r="B983">
            <v>0</v>
          </cell>
          <cell r="C983">
            <v>0</v>
          </cell>
          <cell r="D983">
            <v>0</v>
          </cell>
          <cell r="E983" t="str">
            <v>N/A</v>
          </cell>
          <cell r="F983">
            <v>979</v>
          </cell>
          <cell r="G983">
            <v>0</v>
          </cell>
          <cell r="H983">
            <v>0</v>
          </cell>
          <cell r="I983">
            <v>0</v>
          </cell>
          <cell r="J983">
            <v>0</v>
          </cell>
        </row>
        <row r="984">
          <cell r="A984">
            <v>980</v>
          </cell>
          <cell r="B984">
            <v>0</v>
          </cell>
          <cell r="C984">
            <v>0</v>
          </cell>
          <cell r="D984">
            <v>0</v>
          </cell>
          <cell r="E984" t="str">
            <v>N/A</v>
          </cell>
          <cell r="F984">
            <v>980</v>
          </cell>
          <cell r="G984">
            <v>0</v>
          </cell>
          <cell r="H984">
            <v>0</v>
          </cell>
          <cell r="I984">
            <v>0</v>
          </cell>
          <cell r="J984">
            <v>0</v>
          </cell>
        </row>
        <row r="985">
          <cell r="A985">
            <v>981</v>
          </cell>
          <cell r="B985">
            <v>0</v>
          </cell>
          <cell r="C985">
            <v>0</v>
          </cell>
          <cell r="D985">
            <v>0</v>
          </cell>
          <cell r="E985" t="str">
            <v>N/A</v>
          </cell>
          <cell r="F985">
            <v>981</v>
          </cell>
          <cell r="G985">
            <v>0</v>
          </cell>
          <cell r="H985">
            <v>0</v>
          </cell>
          <cell r="I985">
            <v>0</v>
          </cell>
          <cell r="J985">
            <v>0</v>
          </cell>
        </row>
        <row r="986">
          <cell r="A986">
            <v>982</v>
          </cell>
          <cell r="B986">
            <v>0</v>
          </cell>
          <cell r="C986">
            <v>0</v>
          </cell>
          <cell r="D986">
            <v>0</v>
          </cell>
          <cell r="E986" t="str">
            <v>N/A</v>
          </cell>
          <cell r="F986">
            <v>982</v>
          </cell>
          <cell r="G986">
            <v>0</v>
          </cell>
          <cell r="H986">
            <v>0</v>
          </cell>
          <cell r="I986">
            <v>0</v>
          </cell>
          <cell r="J986">
            <v>0</v>
          </cell>
        </row>
        <row r="987">
          <cell r="A987">
            <v>983</v>
          </cell>
          <cell r="B987">
            <v>0</v>
          </cell>
          <cell r="C987">
            <v>0</v>
          </cell>
          <cell r="D987">
            <v>0</v>
          </cell>
          <cell r="E987" t="str">
            <v>N/A</v>
          </cell>
          <cell r="F987">
            <v>983</v>
          </cell>
          <cell r="G987">
            <v>0</v>
          </cell>
          <cell r="H987">
            <v>0</v>
          </cell>
          <cell r="I987">
            <v>0</v>
          </cell>
          <cell r="J987">
            <v>0</v>
          </cell>
        </row>
        <row r="988">
          <cell r="A988">
            <v>984</v>
          </cell>
          <cell r="B988">
            <v>0</v>
          </cell>
          <cell r="C988">
            <v>0</v>
          </cell>
          <cell r="D988">
            <v>0</v>
          </cell>
          <cell r="E988" t="str">
            <v>N/A</v>
          </cell>
          <cell r="F988">
            <v>984</v>
          </cell>
          <cell r="G988">
            <v>0</v>
          </cell>
          <cell r="H988">
            <v>0</v>
          </cell>
          <cell r="I988">
            <v>0</v>
          </cell>
          <cell r="J988">
            <v>0</v>
          </cell>
        </row>
        <row r="989">
          <cell r="A989">
            <v>985</v>
          </cell>
          <cell r="B989">
            <v>0</v>
          </cell>
          <cell r="C989">
            <v>0</v>
          </cell>
          <cell r="D989">
            <v>0</v>
          </cell>
          <cell r="E989" t="str">
            <v>N/A</v>
          </cell>
          <cell r="F989">
            <v>985</v>
          </cell>
          <cell r="G989">
            <v>0</v>
          </cell>
          <cell r="H989">
            <v>0</v>
          </cell>
          <cell r="I989">
            <v>0</v>
          </cell>
          <cell r="J989">
            <v>0</v>
          </cell>
        </row>
        <row r="990">
          <cell r="A990">
            <v>986</v>
          </cell>
          <cell r="B990">
            <v>0</v>
          </cell>
          <cell r="C990">
            <v>0</v>
          </cell>
          <cell r="D990">
            <v>0</v>
          </cell>
          <cell r="E990" t="str">
            <v>N/A</v>
          </cell>
          <cell r="F990">
            <v>986</v>
          </cell>
          <cell r="G990">
            <v>0</v>
          </cell>
          <cell r="H990">
            <v>0</v>
          </cell>
          <cell r="I990">
            <v>0</v>
          </cell>
          <cell r="J990">
            <v>0</v>
          </cell>
        </row>
        <row r="991">
          <cell r="A991">
            <v>987</v>
          </cell>
          <cell r="B991">
            <v>0</v>
          </cell>
          <cell r="C991">
            <v>0</v>
          </cell>
          <cell r="D991">
            <v>0</v>
          </cell>
          <cell r="E991" t="str">
            <v>N/A</v>
          </cell>
          <cell r="F991">
            <v>987</v>
          </cell>
          <cell r="G991">
            <v>0</v>
          </cell>
          <cell r="H991">
            <v>0</v>
          </cell>
          <cell r="I991">
            <v>0</v>
          </cell>
          <cell r="J991">
            <v>0</v>
          </cell>
        </row>
        <row r="992">
          <cell r="A992">
            <v>988</v>
          </cell>
          <cell r="B992">
            <v>0</v>
          </cell>
          <cell r="C992">
            <v>0</v>
          </cell>
          <cell r="D992">
            <v>0</v>
          </cell>
          <cell r="E992" t="str">
            <v>N/A</v>
          </cell>
          <cell r="F992">
            <v>988</v>
          </cell>
          <cell r="G992">
            <v>0</v>
          </cell>
          <cell r="H992">
            <v>0</v>
          </cell>
          <cell r="I992">
            <v>0</v>
          </cell>
          <cell r="J992">
            <v>0</v>
          </cell>
        </row>
        <row r="993">
          <cell r="A993">
            <v>989</v>
          </cell>
          <cell r="B993">
            <v>0</v>
          </cell>
          <cell r="C993">
            <v>0</v>
          </cell>
          <cell r="D993">
            <v>0</v>
          </cell>
          <cell r="E993" t="str">
            <v>N/A</v>
          </cell>
          <cell r="F993">
            <v>989</v>
          </cell>
          <cell r="G993">
            <v>0</v>
          </cell>
          <cell r="H993">
            <v>0</v>
          </cell>
          <cell r="I993">
            <v>0</v>
          </cell>
          <cell r="J993">
            <v>0</v>
          </cell>
        </row>
        <row r="994">
          <cell r="A994">
            <v>990</v>
          </cell>
          <cell r="B994">
            <v>0</v>
          </cell>
          <cell r="C994">
            <v>0</v>
          </cell>
          <cell r="D994">
            <v>0</v>
          </cell>
          <cell r="E994" t="str">
            <v>N/A</v>
          </cell>
          <cell r="F994">
            <v>990</v>
          </cell>
          <cell r="G994">
            <v>0</v>
          </cell>
          <cell r="H994">
            <v>0</v>
          </cell>
          <cell r="I994">
            <v>0</v>
          </cell>
          <cell r="J994">
            <v>0</v>
          </cell>
        </row>
        <row r="995">
          <cell r="A995">
            <v>991</v>
          </cell>
          <cell r="B995">
            <v>0</v>
          </cell>
          <cell r="C995">
            <v>0</v>
          </cell>
          <cell r="D995">
            <v>0</v>
          </cell>
          <cell r="E995" t="str">
            <v>N/A</v>
          </cell>
          <cell r="F995">
            <v>991</v>
          </cell>
          <cell r="G995">
            <v>0</v>
          </cell>
          <cell r="H995">
            <v>0</v>
          </cell>
          <cell r="I995">
            <v>0</v>
          </cell>
          <cell r="J995">
            <v>0</v>
          </cell>
        </row>
        <row r="996">
          <cell r="A996">
            <v>992</v>
          </cell>
          <cell r="B996">
            <v>0</v>
          </cell>
          <cell r="C996">
            <v>0</v>
          </cell>
          <cell r="D996">
            <v>0</v>
          </cell>
          <cell r="E996" t="str">
            <v>N/A</v>
          </cell>
          <cell r="F996">
            <v>992</v>
          </cell>
          <cell r="G996">
            <v>0</v>
          </cell>
          <cell r="H996">
            <v>0</v>
          </cell>
          <cell r="I996">
            <v>0</v>
          </cell>
          <cell r="J996">
            <v>0</v>
          </cell>
        </row>
        <row r="997">
          <cell r="A997">
            <v>993</v>
          </cell>
          <cell r="B997">
            <v>0</v>
          </cell>
          <cell r="C997">
            <v>0</v>
          </cell>
          <cell r="D997">
            <v>0</v>
          </cell>
          <cell r="E997" t="str">
            <v>N/A</v>
          </cell>
          <cell r="F997">
            <v>993</v>
          </cell>
          <cell r="G997">
            <v>0</v>
          </cell>
          <cell r="H997">
            <v>0</v>
          </cell>
          <cell r="I997">
            <v>0</v>
          </cell>
          <cell r="J997">
            <v>0</v>
          </cell>
        </row>
        <row r="998">
          <cell r="A998">
            <v>994</v>
          </cell>
          <cell r="B998">
            <v>0</v>
          </cell>
          <cell r="C998">
            <v>0</v>
          </cell>
          <cell r="D998">
            <v>0</v>
          </cell>
          <cell r="E998" t="str">
            <v>N/A</v>
          </cell>
          <cell r="F998">
            <v>994</v>
          </cell>
          <cell r="G998">
            <v>0</v>
          </cell>
          <cell r="H998">
            <v>0</v>
          </cell>
          <cell r="I998">
            <v>0</v>
          </cell>
          <cell r="J998">
            <v>0</v>
          </cell>
        </row>
        <row r="999">
          <cell r="A999">
            <v>995</v>
          </cell>
          <cell r="B999">
            <v>0</v>
          </cell>
          <cell r="C999">
            <v>0</v>
          </cell>
          <cell r="D999">
            <v>0</v>
          </cell>
          <cell r="E999" t="str">
            <v>N/A</v>
          </cell>
          <cell r="F999">
            <v>995</v>
          </cell>
          <cell r="G999">
            <v>0</v>
          </cell>
          <cell r="H999">
            <v>0</v>
          </cell>
          <cell r="I999">
            <v>0</v>
          </cell>
          <cell r="J999">
            <v>0</v>
          </cell>
        </row>
        <row r="1000">
          <cell r="A1000">
            <v>996</v>
          </cell>
          <cell r="B1000">
            <v>0</v>
          </cell>
          <cell r="C1000">
            <v>0</v>
          </cell>
          <cell r="D1000">
            <v>0</v>
          </cell>
          <cell r="E1000" t="str">
            <v>N/A</v>
          </cell>
          <cell r="F1000">
            <v>996</v>
          </cell>
          <cell r="G1000">
            <v>0</v>
          </cell>
          <cell r="H1000">
            <v>0</v>
          </cell>
          <cell r="I1000">
            <v>0</v>
          </cell>
          <cell r="J1000">
            <v>0</v>
          </cell>
        </row>
        <row r="1001">
          <cell r="A1001">
            <v>997</v>
          </cell>
          <cell r="B1001">
            <v>0</v>
          </cell>
          <cell r="C1001">
            <v>0</v>
          </cell>
          <cell r="D1001">
            <v>0</v>
          </cell>
          <cell r="E1001" t="str">
            <v>N/A</v>
          </cell>
          <cell r="F1001">
            <v>997</v>
          </cell>
          <cell r="G1001">
            <v>0</v>
          </cell>
          <cell r="H1001">
            <v>0</v>
          </cell>
          <cell r="I1001">
            <v>0</v>
          </cell>
          <cell r="J1001">
            <v>0</v>
          </cell>
        </row>
        <row r="1002">
          <cell r="A1002">
            <v>998</v>
          </cell>
          <cell r="B1002">
            <v>0</v>
          </cell>
          <cell r="C1002">
            <v>0</v>
          </cell>
          <cell r="D1002">
            <v>0</v>
          </cell>
          <cell r="E1002" t="str">
            <v>N/A</v>
          </cell>
          <cell r="F1002">
            <v>998</v>
          </cell>
          <cell r="G1002">
            <v>0</v>
          </cell>
          <cell r="H1002">
            <v>0</v>
          </cell>
          <cell r="I1002">
            <v>0</v>
          </cell>
          <cell r="J1002">
            <v>0</v>
          </cell>
        </row>
        <row r="1003">
          <cell r="A1003">
            <v>999</v>
          </cell>
          <cell r="B1003">
            <v>0</v>
          </cell>
          <cell r="C1003">
            <v>0</v>
          </cell>
          <cell r="D1003">
            <v>0</v>
          </cell>
          <cell r="E1003" t="str">
            <v>N/A</v>
          </cell>
          <cell r="F1003">
            <v>999</v>
          </cell>
          <cell r="G1003">
            <v>0</v>
          </cell>
          <cell r="H1003">
            <v>0</v>
          </cell>
          <cell r="I1003">
            <v>0</v>
          </cell>
          <cell r="J1003">
            <v>0</v>
          </cell>
        </row>
        <row r="1004">
          <cell r="A1004">
            <v>1000</v>
          </cell>
          <cell r="B1004">
            <v>0</v>
          </cell>
          <cell r="C1004">
            <v>0</v>
          </cell>
          <cell r="D1004">
            <v>0</v>
          </cell>
          <cell r="E1004" t="str">
            <v>N/A</v>
          </cell>
          <cell r="F1004">
            <v>1000</v>
          </cell>
          <cell r="G1004">
            <v>0</v>
          </cell>
          <cell r="H1004">
            <v>0</v>
          </cell>
          <cell r="I1004">
            <v>0</v>
          </cell>
          <cell r="J1004">
            <v>0</v>
          </cell>
        </row>
        <row r="1005">
          <cell r="A1005">
            <v>1001</v>
          </cell>
          <cell r="B1005">
            <v>0</v>
          </cell>
          <cell r="C1005">
            <v>0</v>
          </cell>
          <cell r="D1005">
            <v>0</v>
          </cell>
          <cell r="E1005" t="str">
            <v>N/A</v>
          </cell>
          <cell r="F1005">
            <v>1001</v>
          </cell>
          <cell r="G1005">
            <v>0</v>
          </cell>
          <cell r="H1005">
            <v>0</v>
          </cell>
          <cell r="I1005">
            <v>0</v>
          </cell>
          <cell r="J1005">
            <v>0</v>
          </cell>
        </row>
        <row r="1006">
          <cell r="A1006">
            <v>1002</v>
          </cell>
          <cell r="B1006">
            <v>0</v>
          </cell>
          <cell r="C1006">
            <v>0</v>
          </cell>
          <cell r="D1006">
            <v>0</v>
          </cell>
          <cell r="E1006" t="str">
            <v>N/A</v>
          </cell>
          <cell r="F1006">
            <v>1002</v>
          </cell>
          <cell r="G1006">
            <v>0</v>
          </cell>
          <cell r="H1006">
            <v>0</v>
          </cell>
          <cell r="I1006">
            <v>0</v>
          </cell>
          <cell r="J1006">
            <v>0</v>
          </cell>
        </row>
        <row r="1007">
          <cell r="A1007">
            <v>1003</v>
          </cell>
          <cell r="B1007">
            <v>0</v>
          </cell>
          <cell r="C1007">
            <v>0</v>
          </cell>
          <cell r="D1007">
            <v>0</v>
          </cell>
          <cell r="E1007" t="str">
            <v>N/A</v>
          </cell>
          <cell r="F1007">
            <v>1003</v>
          </cell>
          <cell r="G1007">
            <v>0</v>
          </cell>
          <cell r="H1007">
            <v>0</v>
          </cell>
          <cell r="I1007">
            <v>0</v>
          </cell>
          <cell r="J1007">
            <v>0</v>
          </cell>
        </row>
        <row r="1008">
          <cell r="A1008">
            <v>1004</v>
          </cell>
          <cell r="B1008">
            <v>0</v>
          </cell>
          <cell r="C1008">
            <v>0</v>
          </cell>
          <cell r="D1008">
            <v>0</v>
          </cell>
          <cell r="E1008" t="str">
            <v>N/A</v>
          </cell>
          <cell r="F1008">
            <v>1004</v>
          </cell>
          <cell r="G1008">
            <v>0</v>
          </cell>
          <cell r="H1008">
            <v>0</v>
          </cell>
          <cell r="I1008">
            <v>0</v>
          </cell>
          <cell r="J1008">
            <v>0</v>
          </cell>
        </row>
        <row r="1009">
          <cell r="A1009">
            <v>1005</v>
          </cell>
          <cell r="B1009">
            <v>0</v>
          </cell>
          <cell r="C1009">
            <v>0</v>
          </cell>
          <cell r="D1009">
            <v>0</v>
          </cell>
          <cell r="E1009" t="str">
            <v>N/A</v>
          </cell>
          <cell r="F1009">
            <v>1005</v>
          </cell>
          <cell r="G1009">
            <v>0</v>
          </cell>
          <cell r="H1009">
            <v>0</v>
          </cell>
          <cell r="I1009">
            <v>0</v>
          </cell>
          <cell r="J1009">
            <v>0</v>
          </cell>
        </row>
        <row r="1010">
          <cell r="A1010">
            <v>1006</v>
          </cell>
          <cell r="B1010">
            <v>0</v>
          </cell>
          <cell r="C1010">
            <v>0</v>
          </cell>
          <cell r="D1010">
            <v>0</v>
          </cell>
          <cell r="E1010" t="str">
            <v>N/A</v>
          </cell>
          <cell r="F1010">
            <v>1006</v>
          </cell>
          <cell r="G1010">
            <v>0</v>
          </cell>
          <cell r="H1010">
            <v>0</v>
          </cell>
          <cell r="I1010">
            <v>0</v>
          </cell>
          <cell r="J1010">
            <v>0</v>
          </cell>
        </row>
        <row r="1011">
          <cell r="A1011">
            <v>1007</v>
          </cell>
          <cell r="B1011">
            <v>0</v>
          </cell>
          <cell r="C1011">
            <v>0</v>
          </cell>
          <cell r="D1011">
            <v>0</v>
          </cell>
          <cell r="E1011" t="str">
            <v>N/A</v>
          </cell>
          <cell r="F1011">
            <v>1007</v>
          </cell>
          <cell r="G1011">
            <v>0</v>
          </cell>
          <cell r="H1011">
            <v>0</v>
          </cell>
          <cell r="I1011">
            <v>0</v>
          </cell>
          <cell r="J1011">
            <v>0</v>
          </cell>
        </row>
        <row r="1012">
          <cell r="A1012">
            <v>1008</v>
          </cell>
          <cell r="B1012">
            <v>0</v>
          </cell>
          <cell r="C1012">
            <v>0</v>
          </cell>
          <cell r="D1012">
            <v>0</v>
          </cell>
          <cell r="E1012" t="str">
            <v>N/A</v>
          </cell>
          <cell r="F1012">
            <v>1008</v>
          </cell>
          <cell r="G1012">
            <v>0</v>
          </cell>
          <cell r="H1012">
            <v>0</v>
          </cell>
          <cell r="I1012">
            <v>0</v>
          </cell>
          <cell r="J1012">
            <v>0</v>
          </cell>
        </row>
        <row r="1013">
          <cell r="A1013">
            <v>1009</v>
          </cell>
          <cell r="B1013">
            <v>0</v>
          </cell>
          <cell r="C1013">
            <v>0</v>
          </cell>
          <cell r="D1013">
            <v>0</v>
          </cell>
          <cell r="E1013" t="str">
            <v>N/A</v>
          </cell>
          <cell r="F1013">
            <v>1009</v>
          </cell>
          <cell r="G1013">
            <v>0</v>
          </cell>
          <cell r="H1013">
            <v>0</v>
          </cell>
          <cell r="I1013">
            <v>0</v>
          </cell>
          <cell r="J1013">
            <v>0</v>
          </cell>
        </row>
        <row r="1014">
          <cell r="A1014">
            <v>1010</v>
          </cell>
          <cell r="B1014">
            <v>0</v>
          </cell>
          <cell r="C1014">
            <v>0</v>
          </cell>
          <cell r="D1014">
            <v>0</v>
          </cell>
          <cell r="E1014" t="str">
            <v>N/A</v>
          </cell>
          <cell r="F1014">
            <v>1010</v>
          </cell>
          <cell r="G1014">
            <v>0</v>
          </cell>
          <cell r="H1014">
            <v>0</v>
          </cell>
          <cell r="I1014">
            <v>0</v>
          </cell>
          <cell r="J1014">
            <v>0</v>
          </cell>
        </row>
        <row r="1015">
          <cell r="A1015">
            <v>1011</v>
          </cell>
          <cell r="B1015">
            <v>0</v>
          </cell>
          <cell r="C1015">
            <v>0</v>
          </cell>
          <cell r="D1015">
            <v>0</v>
          </cell>
          <cell r="E1015" t="str">
            <v>N/A</v>
          </cell>
          <cell r="F1015">
            <v>1011</v>
          </cell>
          <cell r="G1015">
            <v>0</v>
          </cell>
          <cell r="H1015">
            <v>0</v>
          </cell>
          <cell r="I1015">
            <v>0</v>
          </cell>
          <cell r="J1015">
            <v>0</v>
          </cell>
        </row>
        <row r="1016">
          <cell r="A1016">
            <v>1012</v>
          </cell>
          <cell r="B1016">
            <v>0</v>
          </cell>
          <cell r="C1016">
            <v>0</v>
          </cell>
          <cell r="D1016">
            <v>0</v>
          </cell>
          <cell r="E1016" t="str">
            <v>N/A</v>
          </cell>
          <cell r="F1016">
            <v>1012</v>
          </cell>
          <cell r="G1016">
            <v>0</v>
          </cell>
          <cell r="H1016">
            <v>0</v>
          </cell>
          <cell r="I1016">
            <v>0</v>
          </cell>
          <cell r="J1016">
            <v>0</v>
          </cell>
        </row>
        <row r="1017">
          <cell r="A1017">
            <v>1013</v>
          </cell>
          <cell r="B1017">
            <v>0</v>
          </cell>
          <cell r="C1017">
            <v>0</v>
          </cell>
          <cell r="D1017">
            <v>0</v>
          </cell>
          <cell r="E1017" t="str">
            <v>N/A</v>
          </cell>
          <cell r="F1017">
            <v>1013</v>
          </cell>
          <cell r="G1017">
            <v>0</v>
          </cell>
          <cell r="H1017">
            <v>0</v>
          </cell>
          <cell r="I1017">
            <v>0</v>
          </cell>
          <cell r="J1017">
            <v>0</v>
          </cell>
        </row>
        <row r="1018">
          <cell r="A1018">
            <v>1014</v>
          </cell>
          <cell r="B1018">
            <v>0</v>
          </cell>
          <cell r="C1018">
            <v>0</v>
          </cell>
          <cell r="D1018">
            <v>0</v>
          </cell>
          <cell r="E1018" t="str">
            <v>N/A</v>
          </cell>
          <cell r="F1018">
            <v>1014</v>
          </cell>
          <cell r="G1018">
            <v>0</v>
          </cell>
          <cell r="H1018">
            <v>0</v>
          </cell>
          <cell r="I1018">
            <v>0</v>
          </cell>
          <cell r="J1018">
            <v>0</v>
          </cell>
        </row>
        <row r="1019">
          <cell r="A1019">
            <v>1015</v>
          </cell>
          <cell r="B1019">
            <v>0</v>
          </cell>
          <cell r="C1019">
            <v>0</v>
          </cell>
          <cell r="D1019">
            <v>0</v>
          </cell>
          <cell r="E1019" t="str">
            <v>N/A</v>
          </cell>
          <cell r="F1019">
            <v>1015</v>
          </cell>
          <cell r="G1019">
            <v>0</v>
          </cell>
          <cell r="H1019">
            <v>0</v>
          </cell>
          <cell r="I1019">
            <v>0</v>
          </cell>
          <cell r="J1019">
            <v>0</v>
          </cell>
        </row>
        <row r="1020">
          <cell r="A1020">
            <v>1016</v>
          </cell>
          <cell r="B1020">
            <v>0</v>
          </cell>
          <cell r="C1020">
            <v>0</v>
          </cell>
          <cell r="D1020">
            <v>0</v>
          </cell>
          <cell r="E1020" t="str">
            <v>N/A</v>
          </cell>
          <cell r="F1020">
            <v>1016</v>
          </cell>
          <cell r="G1020">
            <v>0</v>
          </cell>
          <cell r="H1020">
            <v>0</v>
          </cell>
          <cell r="I1020">
            <v>0</v>
          </cell>
          <cell r="J1020">
            <v>0</v>
          </cell>
        </row>
        <row r="1021">
          <cell r="A1021">
            <v>1017</v>
          </cell>
          <cell r="B1021">
            <v>0</v>
          </cell>
          <cell r="C1021">
            <v>0</v>
          </cell>
          <cell r="D1021">
            <v>0</v>
          </cell>
          <cell r="E1021" t="str">
            <v>N/A</v>
          </cell>
          <cell r="F1021">
            <v>1017</v>
          </cell>
          <cell r="G1021">
            <v>0</v>
          </cell>
          <cell r="H1021">
            <v>0</v>
          </cell>
          <cell r="I1021">
            <v>0</v>
          </cell>
          <cell r="J1021">
            <v>0</v>
          </cell>
        </row>
        <row r="1022">
          <cell r="A1022">
            <v>1018</v>
          </cell>
          <cell r="B1022">
            <v>0</v>
          </cell>
          <cell r="C1022">
            <v>0</v>
          </cell>
          <cell r="D1022">
            <v>0</v>
          </cell>
          <cell r="E1022" t="str">
            <v>N/A</v>
          </cell>
          <cell r="F1022">
            <v>1018</v>
          </cell>
          <cell r="G1022">
            <v>0</v>
          </cell>
          <cell r="H1022">
            <v>0</v>
          </cell>
          <cell r="I1022">
            <v>0</v>
          </cell>
          <cell r="J1022">
            <v>0</v>
          </cell>
        </row>
        <row r="1023">
          <cell r="A1023">
            <v>1019</v>
          </cell>
          <cell r="B1023">
            <v>0</v>
          </cell>
          <cell r="C1023">
            <v>0</v>
          </cell>
          <cell r="D1023">
            <v>0</v>
          </cell>
          <cell r="E1023" t="str">
            <v>N/A</v>
          </cell>
          <cell r="F1023">
            <v>1019</v>
          </cell>
          <cell r="G1023">
            <v>0</v>
          </cell>
          <cell r="H1023">
            <v>0</v>
          </cell>
          <cell r="I1023">
            <v>0</v>
          </cell>
          <cell r="J1023">
            <v>0</v>
          </cell>
        </row>
        <row r="1024">
          <cell r="A1024">
            <v>1020</v>
          </cell>
          <cell r="B1024">
            <v>0</v>
          </cell>
          <cell r="C1024">
            <v>0</v>
          </cell>
          <cell r="D1024">
            <v>0</v>
          </cell>
          <cell r="E1024" t="str">
            <v>N/A</v>
          </cell>
          <cell r="F1024">
            <v>1020</v>
          </cell>
          <cell r="G1024">
            <v>0</v>
          </cell>
          <cell r="H1024">
            <v>0</v>
          </cell>
          <cell r="I1024">
            <v>0</v>
          </cell>
          <cell r="J1024">
            <v>0</v>
          </cell>
        </row>
        <row r="1025">
          <cell r="A1025">
            <v>1021</v>
          </cell>
          <cell r="B1025">
            <v>0</v>
          </cell>
          <cell r="C1025">
            <v>0</v>
          </cell>
          <cell r="D1025">
            <v>0</v>
          </cell>
          <cell r="E1025" t="str">
            <v>N/A</v>
          </cell>
          <cell r="F1025">
            <v>1021</v>
          </cell>
          <cell r="G1025">
            <v>0</v>
          </cell>
          <cell r="H1025">
            <v>0</v>
          </cell>
          <cell r="I1025">
            <v>0</v>
          </cell>
          <cell r="J1025">
            <v>0</v>
          </cell>
        </row>
        <row r="1026">
          <cell r="A1026">
            <v>1022</v>
          </cell>
          <cell r="B1026">
            <v>0</v>
          </cell>
          <cell r="C1026">
            <v>0</v>
          </cell>
          <cell r="D1026">
            <v>0</v>
          </cell>
          <cell r="E1026" t="str">
            <v>N/A</v>
          </cell>
          <cell r="F1026">
            <v>1022</v>
          </cell>
          <cell r="G1026">
            <v>0</v>
          </cell>
          <cell r="H1026">
            <v>0</v>
          </cell>
          <cell r="I1026">
            <v>0</v>
          </cell>
          <cell r="J1026">
            <v>0</v>
          </cell>
        </row>
        <row r="1027">
          <cell r="A1027">
            <v>1023</v>
          </cell>
          <cell r="B1027">
            <v>0</v>
          </cell>
          <cell r="C1027">
            <v>0</v>
          </cell>
          <cell r="D1027">
            <v>0</v>
          </cell>
          <cell r="E1027" t="str">
            <v>N/A</v>
          </cell>
          <cell r="F1027">
            <v>1023</v>
          </cell>
          <cell r="G1027">
            <v>0</v>
          </cell>
          <cell r="H1027">
            <v>0</v>
          </cell>
          <cell r="I1027">
            <v>0</v>
          </cell>
          <cell r="J1027">
            <v>0</v>
          </cell>
        </row>
        <row r="1028">
          <cell r="A1028">
            <v>1024</v>
          </cell>
          <cell r="B1028">
            <v>0</v>
          </cell>
          <cell r="C1028">
            <v>0</v>
          </cell>
          <cell r="D1028">
            <v>0</v>
          </cell>
          <cell r="E1028" t="str">
            <v>N/A</v>
          </cell>
          <cell r="F1028">
            <v>1024</v>
          </cell>
          <cell r="G1028">
            <v>0</v>
          </cell>
          <cell r="H1028">
            <v>0</v>
          </cell>
          <cell r="I1028">
            <v>0</v>
          </cell>
          <cell r="J1028">
            <v>0</v>
          </cell>
        </row>
        <row r="1029">
          <cell r="A1029">
            <v>1025</v>
          </cell>
          <cell r="B1029">
            <v>0</v>
          </cell>
          <cell r="C1029">
            <v>0</v>
          </cell>
          <cell r="D1029">
            <v>0</v>
          </cell>
          <cell r="E1029" t="str">
            <v>N/A</v>
          </cell>
          <cell r="F1029">
            <v>1025</v>
          </cell>
          <cell r="G1029">
            <v>0</v>
          </cell>
          <cell r="H1029">
            <v>0</v>
          </cell>
          <cell r="I1029">
            <v>0</v>
          </cell>
          <cell r="J1029">
            <v>0</v>
          </cell>
        </row>
        <row r="1030">
          <cell r="A1030">
            <v>1026</v>
          </cell>
          <cell r="B1030">
            <v>0</v>
          </cell>
          <cell r="C1030">
            <v>0</v>
          </cell>
          <cell r="D1030">
            <v>0</v>
          </cell>
          <cell r="E1030" t="str">
            <v>N/A</v>
          </cell>
          <cell r="F1030">
            <v>1026</v>
          </cell>
          <cell r="G1030">
            <v>0</v>
          </cell>
          <cell r="H1030">
            <v>0</v>
          </cell>
          <cell r="I1030">
            <v>0</v>
          </cell>
          <cell r="J1030">
            <v>0</v>
          </cell>
        </row>
        <row r="1031">
          <cell r="A1031">
            <v>1027</v>
          </cell>
          <cell r="B1031">
            <v>0</v>
          </cell>
          <cell r="C1031">
            <v>0</v>
          </cell>
          <cell r="D1031">
            <v>0</v>
          </cell>
          <cell r="E1031" t="str">
            <v>N/A</v>
          </cell>
          <cell r="F1031">
            <v>1027</v>
          </cell>
          <cell r="G1031">
            <v>0</v>
          </cell>
          <cell r="H1031">
            <v>0</v>
          </cell>
          <cell r="I1031">
            <v>0</v>
          </cell>
          <cell r="J1031">
            <v>0</v>
          </cell>
        </row>
        <row r="1032">
          <cell r="A1032">
            <v>1028</v>
          </cell>
          <cell r="B1032">
            <v>0</v>
          </cell>
          <cell r="C1032">
            <v>0</v>
          </cell>
          <cell r="D1032">
            <v>0</v>
          </cell>
          <cell r="E1032" t="str">
            <v>N/A</v>
          </cell>
          <cell r="F1032">
            <v>1028</v>
          </cell>
          <cell r="G1032">
            <v>0</v>
          </cell>
          <cell r="H1032">
            <v>0</v>
          </cell>
          <cell r="I1032">
            <v>0</v>
          </cell>
          <cell r="J1032">
            <v>0</v>
          </cell>
        </row>
        <row r="1033">
          <cell r="A1033">
            <v>1029</v>
          </cell>
          <cell r="B1033">
            <v>0</v>
          </cell>
          <cell r="C1033">
            <v>0</v>
          </cell>
          <cell r="D1033">
            <v>0</v>
          </cell>
          <cell r="E1033" t="str">
            <v>N/A</v>
          </cell>
          <cell r="F1033">
            <v>1029</v>
          </cell>
          <cell r="G1033">
            <v>0</v>
          </cell>
          <cell r="H1033">
            <v>0</v>
          </cell>
          <cell r="I1033">
            <v>0</v>
          </cell>
          <cell r="J1033">
            <v>0</v>
          </cell>
        </row>
        <row r="1034">
          <cell r="A1034">
            <v>1030</v>
          </cell>
          <cell r="B1034">
            <v>0</v>
          </cell>
          <cell r="C1034">
            <v>0</v>
          </cell>
          <cell r="D1034">
            <v>0</v>
          </cell>
          <cell r="E1034" t="str">
            <v>N/A</v>
          </cell>
          <cell r="F1034">
            <v>1030</v>
          </cell>
          <cell r="G1034">
            <v>0</v>
          </cell>
          <cell r="H1034">
            <v>0</v>
          </cell>
          <cell r="I1034">
            <v>0</v>
          </cell>
          <cell r="J1034">
            <v>0</v>
          </cell>
        </row>
        <row r="1035">
          <cell r="A1035">
            <v>1031</v>
          </cell>
          <cell r="B1035">
            <v>0</v>
          </cell>
          <cell r="C1035">
            <v>0</v>
          </cell>
          <cell r="D1035">
            <v>0</v>
          </cell>
          <cell r="E1035" t="str">
            <v>N/A</v>
          </cell>
          <cell r="F1035">
            <v>1031</v>
          </cell>
          <cell r="G1035">
            <v>0</v>
          </cell>
          <cell r="H1035">
            <v>0</v>
          </cell>
          <cell r="I1035">
            <v>0</v>
          </cell>
          <cell r="J1035">
            <v>0</v>
          </cell>
        </row>
        <row r="1036">
          <cell r="A1036">
            <v>1032</v>
          </cell>
          <cell r="B1036">
            <v>0</v>
          </cell>
          <cell r="C1036">
            <v>0</v>
          </cell>
          <cell r="D1036">
            <v>0</v>
          </cell>
          <cell r="E1036" t="str">
            <v>N/A</v>
          </cell>
          <cell r="F1036">
            <v>1032</v>
          </cell>
          <cell r="G1036">
            <v>0</v>
          </cell>
          <cell r="H1036">
            <v>0</v>
          </cell>
          <cell r="I1036">
            <v>0</v>
          </cell>
          <cell r="J1036">
            <v>0</v>
          </cell>
        </row>
        <row r="1037">
          <cell r="A1037">
            <v>1033</v>
          </cell>
          <cell r="B1037">
            <v>0</v>
          </cell>
          <cell r="C1037">
            <v>0</v>
          </cell>
          <cell r="D1037">
            <v>0</v>
          </cell>
          <cell r="E1037" t="str">
            <v>N/A</v>
          </cell>
          <cell r="F1037">
            <v>1033</v>
          </cell>
          <cell r="G1037">
            <v>0</v>
          </cell>
          <cell r="H1037">
            <v>0</v>
          </cell>
          <cell r="I1037">
            <v>0</v>
          </cell>
          <cell r="J1037">
            <v>0</v>
          </cell>
        </row>
        <row r="1038">
          <cell r="A1038">
            <v>1034</v>
          </cell>
          <cell r="B1038">
            <v>0</v>
          </cell>
          <cell r="C1038">
            <v>0</v>
          </cell>
          <cell r="D1038">
            <v>0</v>
          </cell>
          <cell r="E1038" t="str">
            <v>N/A</v>
          </cell>
          <cell r="F1038">
            <v>1034</v>
          </cell>
          <cell r="G1038">
            <v>0</v>
          </cell>
          <cell r="H1038">
            <v>0</v>
          </cell>
          <cell r="I1038">
            <v>0</v>
          </cell>
          <cell r="J1038">
            <v>0</v>
          </cell>
        </row>
        <row r="1039">
          <cell r="A1039">
            <v>1035</v>
          </cell>
          <cell r="B1039">
            <v>0</v>
          </cell>
          <cell r="C1039">
            <v>0</v>
          </cell>
          <cell r="D1039">
            <v>0</v>
          </cell>
          <cell r="E1039" t="str">
            <v>N/A</v>
          </cell>
          <cell r="F1039">
            <v>1035</v>
          </cell>
          <cell r="G1039">
            <v>0</v>
          </cell>
          <cell r="H1039">
            <v>0</v>
          </cell>
          <cell r="I1039">
            <v>0</v>
          </cell>
          <cell r="J1039">
            <v>0</v>
          </cell>
        </row>
        <row r="1040">
          <cell r="A1040">
            <v>1036</v>
          </cell>
          <cell r="B1040">
            <v>0</v>
          </cell>
          <cell r="C1040">
            <v>0</v>
          </cell>
          <cell r="D1040">
            <v>0</v>
          </cell>
          <cell r="E1040" t="str">
            <v>N/A</v>
          </cell>
          <cell r="F1040">
            <v>1036</v>
          </cell>
          <cell r="G1040">
            <v>0</v>
          </cell>
          <cell r="H1040">
            <v>0</v>
          </cell>
          <cell r="I1040">
            <v>0</v>
          </cell>
          <cell r="J1040">
            <v>0</v>
          </cell>
        </row>
        <row r="1041">
          <cell r="A1041">
            <v>1037</v>
          </cell>
          <cell r="B1041">
            <v>0</v>
          </cell>
          <cell r="C1041">
            <v>0</v>
          </cell>
          <cell r="D1041">
            <v>0</v>
          </cell>
          <cell r="E1041" t="str">
            <v>N/A</v>
          </cell>
          <cell r="F1041">
            <v>1037</v>
          </cell>
          <cell r="G1041">
            <v>0</v>
          </cell>
          <cell r="H1041">
            <v>0</v>
          </cell>
          <cell r="I1041">
            <v>0</v>
          </cell>
          <cell r="J1041">
            <v>0</v>
          </cell>
        </row>
        <row r="1042">
          <cell r="A1042">
            <v>1038</v>
          </cell>
          <cell r="B1042">
            <v>0</v>
          </cell>
          <cell r="C1042">
            <v>0</v>
          </cell>
          <cell r="D1042">
            <v>0</v>
          </cell>
          <cell r="E1042" t="str">
            <v>N/A</v>
          </cell>
          <cell r="F1042">
            <v>1038</v>
          </cell>
          <cell r="G1042">
            <v>0</v>
          </cell>
          <cell r="H1042">
            <v>0</v>
          </cell>
          <cell r="I1042">
            <v>0</v>
          </cell>
          <cell r="J1042">
            <v>0</v>
          </cell>
        </row>
        <row r="1043">
          <cell r="A1043">
            <v>1039</v>
          </cell>
          <cell r="B1043">
            <v>0</v>
          </cell>
          <cell r="C1043">
            <v>0</v>
          </cell>
          <cell r="D1043">
            <v>0</v>
          </cell>
          <cell r="E1043" t="str">
            <v>N/A</v>
          </cell>
          <cell r="F1043">
            <v>1039</v>
          </cell>
          <cell r="G1043">
            <v>0</v>
          </cell>
          <cell r="H1043">
            <v>0</v>
          </cell>
          <cell r="I1043">
            <v>0</v>
          </cell>
          <cell r="J1043">
            <v>0</v>
          </cell>
        </row>
        <row r="1044">
          <cell r="A1044">
            <v>1040</v>
          </cell>
          <cell r="B1044">
            <v>0</v>
          </cell>
          <cell r="C1044">
            <v>0</v>
          </cell>
          <cell r="D1044">
            <v>0</v>
          </cell>
          <cell r="E1044" t="str">
            <v>N/A</v>
          </cell>
          <cell r="F1044">
            <v>1040</v>
          </cell>
          <cell r="G1044">
            <v>0</v>
          </cell>
          <cell r="H1044">
            <v>0</v>
          </cell>
          <cell r="I1044">
            <v>0</v>
          </cell>
          <cell r="J1044">
            <v>0</v>
          </cell>
        </row>
        <row r="1045">
          <cell r="A1045">
            <v>1041</v>
          </cell>
          <cell r="B1045">
            <v>0</v>
          </cell>
          <cell r="C1045">
            <v>0</v>
          </cell>
          <cell r="D1045">
            <v>0</v>
          </cell>
          <cell r="E1045" t="str">
            <v>N/A</v>
          </cell>
          <cell r="F1045">
            <v>1041</v>
          </cell>
          <cell r="G1045">
            <v>0</v>
          </cell>
          <cell r="H1045">
            <v>0</v>
          </cell>
          <cell r="I1045">
            <v>0</v>
          </cell>
          <cell r="J1045">
            <v>0</v>
          </cell>
        </row>
        <row r="1046">
          <cell r="A1046">
            <v>1042</v>
          </cell>
          <cell r="B1046">
            <v>0</v>
          </cell>
          <cell r="C1046">
            <v>0</v>
          </cell>
          <cell r="D1046">
            <v>0</v>
          </cell>
          <cell r="E1046" t="str">
            <v>N/A</v>
          </cell>
          <cell r="F1046">
            <v>1042</v>
          </cell>
          <cell r="G1046">
            <v>0</v>
          </cell>
          <cell r="H1046">
            <v>0</v>
          </cell>
          <cell r="I1046">
            <v>0</v>
          </cell>
          <cell r="J1046">
            <v>0</v>
          </cell>
        </row>
        <row r="1047">
          <cell r="A1047">
            <v>1043</v>
          </cell>
          <cell r="B1047">
            <v>0</v>
          </cell>
          <cell r="C1047">
            <v>0</v>
          </cell>
          <cell r="D1047">
            <v>0</v>
          </cell>
          <cell r="E1047" t="str">
            <v>N/A</v>
          </cell>
          <cell r="F1047">
            <v>1043</v>
          </cell>
          <cell r="G1047">
            <v>0</v>
          </cell>
          <cell r="H1047">
            <v>0</v>
          </cell>
          <cell r="I1047">
            <v>0</v>
          </cell>
          <cell r="J1047">
            <v>0</v>
          </cell>
        </row>
        <row r="1048">
          <cell r="A1048">
            <v>1044</v>
          </cell>
          <cell r="B1048">
            <v>0</v>
          </cell>
          <cell r="C1048">
            <v>0</v>
          </cell>
          <cell r="D1048">
            <v>0</v>
          </cell>
          <cell r="E1048" t="str">
            <v>N/A</v>
          </cell>
          <cell r="F1048">
            <v>1044</v>
          </cell>
          <cell r="G1048">
            <v>0</v>
          </cell>
          <cell r="H1048">
            <v>0</v>
          </cell>
          <cell r="I1048">
            <v>0</v>
          </cell>
          <cell r="J1048">
            <v>0</v>
          </cell>
        </row>
        <row r="1049">
          <cell r="A1049">
            <v>1045</v>
          </cell>
          <cell r="B1049">
            <v>0</v>
          </cell>
          <cell r="C1049">
            <v>0</v>
          </cell>
          <cell r="D1049">
            <v>0</v>
          </cell>
          <cell r="E1049" t="str">
            <v>N/A</v>
          </cell>
          <cell r="F1049">
            <v>1045</v>
          </cell>
          <cell r="G1049">
            <v>0</v>
          </cell>
          <cell r="H1049">
            <v>0</v>
          </cell>
          <cell r="I1049">
            <v>0</v>
          </cell>
          <cell r="J1049">
            <v>0</v>
          </cell>
        </row>
        <row r="1050">
          <cell r="A1050">
            <v>1046</v>
          </cell>
          <cell r="B1050">
            <v>0</v>
          </cell>
          <cell r="C1050">
            <v>0</v>
          </cell>
          <cell r="D1050">
            <v>0</v>
          </cell>
          <cell r="E1050" t="str">
            <v>N/A</v>
          </cell>
          <cell r="F1050">
            <v>1046</v>
          </cell>
          <cell r="G1050">
            <v>0</v>
          </cell>
          <cell r="H1050">
            <v>0</v>
          </cell>
          <cell r="I1050">
            <v>0</v>
          </cell>
          <cell r="J1050">
            <v>0</v>
          </cell>
        </row>
        <row r="1051">
          <cell r="A1051">
            <v>1047</v>
          </cell>
          <cell r="B1051">
            <v>0</v>
          </cell>
          <cell r="C1051">
            <v>0</v>
          </cell>
          <cell r="D1051">
            <v>0</v>
          </cell>
          <cell r="E1051" t="str">
            <v>N/A</v>
          </cell>
          <cell r="F1051">
            <v>1047</v>
          </cell>
          <cell r="G1051">
            <v>0</v>
          </cell>
          <cell r="H1051">
            <v>0</v>
          </cell>
          <cell r="I1051">
            <v>0</v>
          </cell>
          <cell r="J1051">
            <v>0</v>
          </cell>
        </row>
        <row r="1052">
          <cell r="A1052">
            <v>1048</v>
          </cell>
          <cell r="B1052">
            <v>0</v>
          </cell>
          <cell r="C1052">
            <v>0</v>
          </cell>
          <cell r="D1052">
            <v>0</v>
          </cell>
          <cell r="E1052" t="str">
            <v>N/A</v>
          </cell>
          <cell r="F1052">
            <v>1048</v>
          </cell>
          <cell r="G1052">
            <v>0</v>
          </cell>
          <cell r="H1052">
            <v>0</v>
          </cell>
          <cell r="I1052">
            <v>0</v>
          </cell>
          <cell r="J1052">
            <v>0</v>
          </cell>
        </row>
        <row r="1053">
          <cell r="A1053">
            <v>1049</v>
          </cell>
          <cell r="B1053">
            <v>0</v>
          </cell>
          <cell r="C1053">
            <v>0</v>
          </cell>
          <cell r="D1053">
            <v>0</v>
          </cell>
          <cell r="E1053" t="str">
            <v>N/A</v>
          </cell>
          <cell r="F1053">
            <v>1049</v>
          </cell>
          <cell r="G1053">
            <v>0</v>
          </cell>
          <cell r="H1053">
            <v>0</v>
          </cell>
          <cell r="I1053">
            <v>0</v>
          </cell>
          <cell r="J1053">
            <v>0</v>
          </cell>
        </row>
        <row r="1054">
          <cell r="A1054">
            <v>1050</v>
          </cell>
          <cell r="B1054">
            <v>0</v>
          </cell>
          <cell r="C1054">
            <v>0</v>
          </cell>
          <cell r="D1054">
            <v>0</v>
          </cell>
          <cell r="E1054" t="str">
            <v>N/A</v>
          </cell>
          <cell r="F1054">
            <v>1050</v>
          </cell>
          <cell r="G1054">
            <v>0</v>
          </cell>
          <cell r="H1054">
            <v>0</v>
          </cell>
          <cell r="I1054">
            <v>0</v>
          </cell>
          <cell r="J1054">
            <v>0</v>
          </cell>
        </row>
        <row r="1055">
          <cell r="A1055">
            <v>1051</v>
          </cell>
          <cell r="B1055">
            <v>0</v>
          </cell>
          <cell r="C1055">
            <v>0</v>
          </cell>
          <cell r="D1055">
            <v>0</v>
          </cell>
          <cell r="E1055" t="str">
            <v>N/A</v>
          </cell>
          <cell r="F1055">
            <v>1051</v>
          </cell>
          <cell r="G1055">
            <v>0</v>
          </cell>
          <cell r="H1055">
            <v>0</v>
          </cell>
          <cell r="I1055">
            <v>0</v>
          </cell>
          <cell r="J1055">
            <v>0</v>
          </cell>
        </row>
        <row r="1056">
          <cell r="A1056">
            <v>1052</v>
          </cell>
          <cell r="B1056">
            <v>0</v>
          </cell>
          <cell r="C1056">
            <v>0</v>
          </cell>
          <cell r="D1056">
            <v>0</v>
          </cell>
          <cell r="E1056" t="str">
            <v>N/A</v>
          </cell>
          <cell r="F1056">
            <v>1052</v>
          </cell>
          <cell r="G1056">
            <v>0</v>
          </cell>
          <cell r="H1056">
            <v>0</v>
          </cell>
          <cell r="I1056">
            <v>0</v>
          </cell>
          <cell r="J1056">
            <v>0</v>
          </cell>
        </row>
        <row r="1057">
          <cell r="A1057">
            <v>1053</v>
          </cell>
          <cell r="B1057">
            <v>0</v>
          </cell>
          <cell r="C1057">
            <v>0</v>
          </cell>
          <cell r="D1057">
            <v>0</v>
          </cell>
          <cell r="E1057" t="str">
            <v>N/A</v>
          </cell>
          <cell r="F1057">
            <v>1053</v>
          </cell>
          <cell r="G1057">
            <v>0</v>
          </cell>
          <cell r="H1057">
            <v>0</v>
          </cell>
          <cell r="I1057">
            <v>0</v>
          </cell>
          <cell r="J1057">
            <v>0</v>
          </cell>
        </row>
        <row r="1058">
          <cell r="A1058">
            <v>1054</v>
          </cell>
          <cell r="B1058">
            <v>0</v>
          </cell>
          <cell r="C1058">
            <v>0</v>
          </cell>
          <cell r="D1058">
            <v>0</v>
          </cell>
          <cell r="E1058" t="str">
            <v>N/A</v>
          </cell>
          <cell r="F1058">
            <v>1054</v>
          </cell>
          <cell r="G1058">
            <v>0</v>
          </cell>
          <cell r="H1058">
            <v>0</v>
          </cell>
          <cell r="I1058">
            <v>0</v>
          </cell>
          <cell r="J1058">
            <v>0</v>
          </cell>
        </row>
        <row r="1059">
          <cell r="A1059">
            <v>1055</v>
          </cell>
          <cell r="B1059">
            <v>0</v>
          </cell>
          <cell r="C1059">
            <v>0</v>
          </cell>
          <cell r="D1059">
            <v>0</v>
          </cell>
          <cell r="E1059" t="str">
            <v>N/A</v>
          </cell>
          <cell r="F1059">
            <v>1055</v>
          </cell>
          <cell r="G1059">
            <v>0</v>
          </cell>
          <cell r="H1059">
            <v>0</v>
          </cell>
          <cell r="I1059">
            <v>0</v>
          </cell>
          <cell r="J1059">
            <v>0</v>
          </cell>
        </row>
        <row r="1060">
          <cell r="A1060">
            <v>1056</v>
          </cell>
          <cell r="B1060">
            <v>0</v>
          </cell>
          <cell r="C1060">
            <v>0</v>
          </cell>
          <cell r="D1060">
            <v>0</v>
          </cell>
          <cell r="E1060" t="str">
            <v>N/A</v>
          </cell>
          <cell r="F1060">
            <v>1056</v>
          </cell>
          <cell r="G1060">
            <v>0</v>
          </cell>
          <cell r="H1060">
            <v>0</v>
          </cell>
          <cell r="I1060">
            <v>0</v>
          </cell>
          <cell r="J1060">
            <v>0</v>
          </cell>
        </row>
        <row r="1061">
          <cell r="A1061">
            <v>1057</v>
          </cell>
          <cell r="B1061">
            <v>0</v>
          </cell>
          <cell r="C1061">
            <v>0</v>
          </cell>
          <cell r="D1061">
            <v>0</v>
          </cell>
          <cell r="E1061" t="str">
            <v>N/A</v>
          </cell>
          <cell r="F1061">
            <v>1057</v>
          </cell>
          <cell r="G1061">
            <v>0</v>
          </cell>
          <cell r="H1061">
            <v>0</v>
          </cell>
          <cell r="I1061">
            <v>0</v>
          </cell>
          <cell r="J1061">
            <v>0</v>
          </cell>
        </row>
        <row r="1062">
          <cell r="A1062">
            <v>1058</v>
          </cell>
          <cell r="B1062">
            <v>0</v>
          </cell>
          <cell r="C1062">
            <v>0</v>
          </cell>
          <cell r="D1062">
            <v>0</v>
          </cell>
          <cell r="E1062" t="str">
            <v>N/A</v>
          </cell>
          <cell r="F1062">
            <v>1058</v>
          </cell>
          <cell r="G1062">
            <v>0</v>
          </cell>
          <cell r="H1062">
            <v>0</v>
          </cell>
          <cell r="I1062">
            <v>0</v>
          </cell>
          <cell r="J1062">
            <v>0</v>
          </cell>
        </row>
        <row r="1063">
          <cell r="A1063">
            <v>1059</v>
          </cell>
          <cell r="B1063">
            <v>0</v>
          </cell>
          <cell r="C1063">
            <v>0</v>
          </cell>
          <cell r="D1063">
            <v>0</v>
          </cell>
          <cell r="E1063" t="str">
            <v>N/A</v>
          </cell>
          <cell r="F1063">
            <v>1059</v>
          </cell>
          <cell r="G1063">
            <v>0</v>
          </cell>
          <cell r="H1063">
            <v>0</v>
          </cell>
          <cell r="I1063">
            <v>0</v>
          </cell>
          <cell r="J1063">
            <v>0</v>
          </cell>
        </row>
        <row r="1064">
          <cell r="A1064">
            <v>1060</v>
          </cell>
          <cell r="B1064">
            <v>0</v>
          </cell>
          <cell r="C1064">
            <v>0</v>
          </cell>
          <cell r="D1064">
            <v>0</v>
          </cell>
          <cell r="E1064" t="str">
            <v>N/A</v>
          </cell>
          <cell r="F1064">
            <v>1060</v>
          </cell>
          <cell r="G1064">
            <v>0</v>
          </cell>
          <cell r="H1064">
            <v>0</v>
          </cell>
          <cell r="I1064">
            <v>0</v>
          </cell>
          <cell r="J1064">
            <v>0</v>
          </cell>
        </row>
        <row r="1065">
          <cell r="A1065">
            <v>1061</v>
          </cell>
          <cell r="B1065">
            <v>0</v>
          </cell>
          <cell r="C1065">
            <v>0</v>
          </cell>
          <cell r="D1065">
            <v>0</v>
          </cell>
          <cell r="E1065" t="str">
            <v>N/A</v>
          </cell>
          <cell r="F1065">
            <v>1061</v>
          </cell>
          <cell r="G1065">
            <v>0</v>
          </cell>
          <cell r="H1065">
            <v>0</v>
          </cell>
          <cell r="I1065">
            <v>0</v>
          </cell>
          <cell r="J1065">
            <v>0</v>
          </cell>
        </row>
        <row r="1066">
          <cell r="A1066">
            <v>1062</v>
          </cell>
          <cell r="B1066">
            <v>0</v>
          </cell>
          <cell r="C1066">
            <v>0</v>
          </cell>
          <cell r="D1066">
            <v>0</v>
          </cell>
          <cell r="E1066" t="str">
            <v>N/A</v>
          </cell>
          <cell r="F1066">
            <v>1062</v>
          </cell>
          <cell r="G1066">
            <v>0</v>
          </cell>
          <cell r="H1066">
            <v>0</v>
          </cell>
          <cell r="I1066">
            <v>0</v>
          </cell>
          <cell r="J1066">
            <v>0</v>
          </cell>
        </row>
        <row r="1067">
          <cell r="A1067">
            <v>1063</v>
          </cell>
          <cell r="B1067">
            <v>0</v>
          </cell>
          <cell r="C1067">
            <v>0</v>
          </cell>
          <cell r="D1067">
            <v>0</v>
          </cell>
          <cell r="E1067" t="str">
            <v>N/A</v>
          </cell>
          <cell r="F1067">
            <v>1063</v>
          </cell>
          <cell r="G1067">
            <v>0</v>
          </cell>
          <cell r="H1067">
            <v>0</v>
          </cell>
          <cell r="I1067">
            <v>0</v>
          </cell>
          <cell r="J1067">
            <v>0</v>
          </cell>
        </row>
        <row r="1068">
          <cell r="A1068">
            <v>1064</v>
          </cell>
          <cell r="B1068">
            <v>0</v>
          </cell>
          <cell r="C1068">
            <v>0</v>
          </cell>
          <cell r="D1068">
            <v>0</v>
          </cell>
          <cell r="E1068" t="str">
            <v>N/A</v>
          </cell>
          <cell r="F1068">
            <v>1064</v>
          </cell>
          <cell r="G1068">
            <v>0</v>
          </cell>
          <cell r="H1068">
            <v>0</v>
          </cell>
          <cell r="I1068">
            <v>0</v>
          </cell>
          <cell r="J1068">
            <v>0</v>
          </cell>
        </row>
        <row r="1069">
          <cell r="A1069">
            <v>1065</v>
          </cell>
          <cell r="B1069">
            <v>0</v>
          </cell>
          <cell r="C1069">
            <v>0</v>
          </cell>
          <cell r="D1069">
            <v>0</v>
          </cell>
          <cell r="E1069" t="str">
            <v>N/A</v>
          </cell>
          <cell r="F1069">
            <v>1065</v>
          </cell>
          <cell r="G1069">
            <v>0</v>
          </cell>
          <cell r="H1069">
            <v>0</v>
          </cell>
          <cell r="I1069">
            <v>0</v>
          </cell>
          <cell r="J1069">
            <v>0</v>
          </cell>
        </row>
        <row r="1070">
          <cell r="A1070">
            <v>1066</v>
          </cell>
          <cell r="B1070">
            <v>0</v>
          </cell>
          <cell r="C1070">
            <v>0</v>
          </cell>
          <cell r="D1070">
            <v>0</v>
          </cell>
          <cell r="E1070" t="str">
            <v>N/A</v>
          </cell>
          <cell r="F1070">
            <v>1066</v>
          </cell>
          <cell r="G1070">
            <v>0</v>
          </cell>
          <cell r="H1070">
            <v>0</v>
          </cell>
          <cell r="I1070">
            <v>0</v>
          </cell>
          <cell r="J1070">
            <v>0</v>
          </cell>
        </row>
        <row r="1071">
          <cell r="A1071">
            <v>1067</v>
          </cell>
          <cell r="B1071">
            <v>0</v>
          </cell>
          <cell r="C1071">
            <v>0</v>
          </cell>
          <cell r="D1071">
            <v>0</v>
          </cell>
          <cell r="E1071" t="str">
            <v>N/A</v>
          </cell>
          <cell r="F1071">
            <v>1067</v>
          </cell>
          <cell r="G1071">
            <v>0</v>
          </cell>
          <cell r="H1071">
            <v>0</v>
          </cell>
          <cell r="I1071">
            <v>0</v>
          </cell>
          <cell r="J1071">
            <v>0</v>
          </cell>
        </row>
        <row r="1072">
          <cell r="A1072">
            <v>1068</v>
          </cell>
          <cell r="B1072">
            <v>0</v>
          </cell>
          <cell r="C1072">
            <v>0</v>
          </cell>
          <cell r="D1072">
            <v>0</v>
          </cell>
          <cell r="E1072" t="str">
            <v>N/A</v>
          </cell>
          <cell r="F1072">
            <v>1068</v>
          </cell>
          <cell r="G1072">
            <v>0</v>
          </cell>
          <cell r="H1072">
            <v>0</v>
          </cell>
          <cell r="I1072">
            <v>0</v>
          </cell>
          <cell r="J1072">
            <v>0</v>
          </cell>
        </row>
        <row r="1073">
          <cell r="A1073">
            <v>1069</v>
          </cell>
          <cell r="B1073">
            <v>0</v>
          </cell>
          <cell r="C1073">
            <v>0</v>
          </cell>
          <cell r="D1073">
            <v>0</v>
          </cell>
          <cell r="E1073" t="str">
            <v>N/A</v>
          </cell>
          <cell r="F1073">
            <v>1069</v>
          </cell>
          <cell r="G1073">
            <v>0</v>
          </cell>
          <cell r="H1073">
            <v>0</v>
          </cell>
          <cell r="I1073">
            <v>0</v>
          </cell>
          <cell r="J1073">
            <v>0</v>
          </cell>
        </row>
        <row r="1074">
          <cell r="A1074">
            <v>1070</v>
          </cell>
          <cell r="B1074">
            <v>0</v>
          </cell>
          <cell r="C1074">
            <v>0</v>
          </cell>
          <cell r="D1074">
            <v>0</v>
          </cell>
          <cell r="E1074" t="str">
            <v>N/A</v>
          </cell>
          <cell r="F1074">
            <v>1070</v>
          </cell>
          <cell r="G1074">
            <v>0</v>
          </cell>
          <cell r="H1074">
            <v>0</v>
          </cell>
          <cell r="I1074">
            <v>0</v>
          </cell>
          <cell r="J1074">
            <v>0</v>
          </cell>
        </row>
        <row r="1075">
          <cell r="A1075">
            <v>1071</v>
          </cell>
          <cell r="B1075">
            <v>0</v>
          </cell>
          <cell r="C1075">
            <v>0</v>
          </cell>
          <cell r="D1075">
            <v>0</v>
          </cell>
          <cell r="E1075" t="str">
            <v>N/A</v>
          </cell>
          <cell r="F1075">
            <v>1071</v>
          </cell>
          <cell r="G1075">
            <v>0</v>
          </cell>
          <cell r="H1075">
            <v>0</v>
          </cell>
          <cell r="I1075">
            <v>0</v>
          </cell>
          <cell r="J1075">
            <v>0</v>
          </cell>
        </row>
        <row r="1076">
          <cell r="A1076">
            <v>1072</v>
          </cell>
          <cell r="B1076">
            <v>0</v>
          </cell>
          <cell r="C1076">
            <v>0</v>
          </cell>
          <cell r="D1076">
            <v>0</v>
          </cell>
          <cell r="E1076" t="str">
            <v>N/A</v>
          </cell>
          <cell r="F1076">
            <v>1072</v>
          </cell>
          <cell r="G1076">
            <v>0</v>
          </cell>
          <cell r="H1076">
            <v>0</v>
          </cell>
          <cell r="I1076">
            <v>0</v>
          </cell>
          <cell r="J1076">
            <v>0</v>
          </cell>
        </row>
        <row r="1077">
          <cell r="A1077">
            <v>1073</v>
          </cell>
          <cell r="B1077">
            <v>0</v>
          </cell>
          <cell r="C1077">
            <v>0</v>
          </cell>
          <cell r="D1077">
            <v>0</v>
          </cell>
          <cell r="E1077" t="str">
            <v>N/A</v>
          </cell>
          <cell r="F1077">
            <v>1073</v>
          </cell>
          <cell r="G1077">
            <v>0</v>
          </cell>
          <cell r="H1077">
            <v>0</v>
          </cell>
          <cell r="I1077">
            <v>0</v>
          </cell>
          <cell r="J1077">
            <v>0</v>
          </cell>
        </row>
        <row r="1078">
          <cell r="A1078">
            <v>1074</v>
          </cell>
          <cell r="B1078">
            <v>0</v>
          </cell>
          <cell r="C1078">
            <v>0</v>
          </cell>
          <cell r="D1078">
            <v>0</v>
          </cell>
          <cell r="E1078" t="str">
            <v>N/A</v>
          </cell>
          <cell r="F1078">
            <v>1074</v>
          </cell>
          <cell r="G1078">
            <v>0</v>
          </cell>
          <cell r="H1078">
            <v>0</v>
          </cell>
          <cell r="I1078">
            <v>0</v>
          </cell>
          <cell r="J1078">
            <v>0</v>
          </cell>
        </row>
        <row r="1079">
          <cell r="A1079">
            <v>1075</v>
          </cell>
          <cell r="B1079">
            <v>0</v>
          </cell>
          <cell r="C1079">
            <v>0</v>
          </cell>
          <cell r="D1079">
            <v>0</v>
          </cell>
          <cell r="E1079" t="str">
            <v>N/A</v>
          </cell>
          <cell r="F1079">
            <v>1075</v>
          </cell>
          <cell r="G1079">
            <v>0</v>
          </cell>
          <cell r="H1079">
            <v>0</v>
          </cell>
          <cell r="I1079">
            <v>0</v>
          </cell>
          <cell r="J1079">
            <v>0</v>
          </cell>
        </row>
        <row r="1080">
          <cell r="A1080">
            <v>1076</v>
          </cell>
          <cell r="B1080">
            <v>0</v>
          </cell>
          <cell r="C1080">
            <v>0</v>
          </cell>
          <cell r="D1080">
            <v>0</v>
          </cell>
          <cell r="E1080" t="str">
            <v>N/A</v>
          </cell>
          <cell r="F1080">
            <v>1076</v>
          </cell>
          <cell r="G1080">
            <v>0</v>
          </cell>
          <cell r="H1080">
            <v>0</v>
          </cell>
          <cell r="I1080">
            <v>0</v>
          </cell>
          <cell r="J1080">
            <v>0</v>
          </cell>
        </row>
        <row r="1081">
          <cell r="A1081">
            <v>1077</v>
          </cell>
          <cell r="B1081">
            <v>0</v>
          </cell>
          <cell r="C1081">
            <v>0</v>
          </cell>
          <cell r="D1081">
            <v>0</v>
          </cell>
          <cell r="E1081" t="str">
            <v>N/A</v>
          </cell>
          <cell r="F1081">
            <v>1077</v>
          </cell>
          <cell r="G1081">
            <v>0</v>
          </cell>
          <cell r="H1081">
            <v>0</v>
          </cell>
          <cell r="I1081">
            <v>0</v>
          </cell>
          <cell r="J1081">
            <v>0</v>
          </cell>
        </row>
        <row r="1082">
          <cell r="A1082">
            <v>1078</v>
          </cell>
          <cell r="B1082">
            <v>0</v>
          </cell>
          <cell r="C1082">
            <v>0</v>
          </cell>
          <cell r="D1082">
            <v>0</v>
          </cell>
          <cell r="E1082" t="str">
            <v>N/A</v>
          </cell>
          <cell r="F1082">
            <v>1078</v>
          </cell>
          <cell r="G1082">
            <v>0</v>
          </cell>
          <cell r="H1082">
            <v>0</v>
          </cell>
          <cell r="I1082">
            <v>0</v>
          </cell>
          <cell r="J1082">
            <v>0</v>
          </cell>
        </row>
        <row r="1083">
          <cell r="A1083">
            <v>1079</v>
          </cell>
          <cell r="B1083">
            <v>0</v>
          </cell>
          <cell r="C1083">
            <v>0</v>
          </cell>
          <cell r="D1083">
            <v>0</v>
          </cell>
          <cell r="E1083" t="str">
            <v>N/A</v>
          </cell>
          <cell r="F1083">
            <v>1079</v>
          </cell>
          <cell r="G1083">
            <v>0</v>
          </cell>
          <cell r="H1083">
            <v>0</v>
          </cell>
          <cell r="I1083">
            <v>0</v>
          </cell>
          <cell r="J1083">
            <v>0</v>
          </cell>
        </row>
        <row r="1084">
          <cell r="A1084">
            <v>1080</v>
          </cell>
          <cell r="B1084">
            <v>0</v>
          </cell>
          <cell r="C1084">
            <v>0</v>
          </cell>
          <cell r="D1084">
            <v>0</v>
          </cell>
          <cell r="E1084" t="str">
            <v>N/A</v>
          </cell>
          <cell r="F1084">
            <v>1080</v>
          </cell>
          <cell r="G1084">
            <v>0</v>
          </cell>
          <cell r="H1084">
            <v>0</v>
          </cell>
          <cell r="I1084">
            <v>0</v>
          </cell>
          <cell r="J1084">
            <v>0</v>
          </cell>
        </row>
        <row r="1085">
          <cell r="A1085">
            <v>1081</v>
          </cell>
          <cell r="B1085">
            <v>0</v>
          </cell>
          <cell r="C1085">
            <v>0</v>
          </cell>
          <cell r="D1085">
            <v>0</v>
          </cell>
          <cell r="E1085" t="str">
            <v>N/A</v>
          </cell>
          <cell r="F1085">
            <v>1081</v>
          </cell>
          <cell r="G1085">
            <v>0</v>
          </cell>
          <cell r="H1085">
            <v>0</v>
          </cell>
          <cell r="I1085">
            <v>0</v>
          </cell>
          <cell r="J1085">
            <v>0</v>
          </cell>
        </row>
        <row r="1086">
          <cell r="A1086">
            <v>1082</v>
          </cell>
          <cell r="B1086">
            <v>0</v>
          </cell>
          <cell r="C1086">
            <v>0</v>
          </cell>
          <cell r="D1086">
            <v>0</v>
          </cell>
          <cell r="E1086" t="str">
            <v>N/A</v>
          </cell>
          <cell r="F1086">
            <v>1082</v>
          </cell>
          <cell r="G1086">
            <v>0</v>
          </cell>
          <cell r="H1086">
            <v>0</v>
          </cell>
          <cell r="I1086">
            <v>0</v>
          </cell>
          <cell r="J1086">
            <v>0</v>
          </cell>
        </row>
        <row r="1087">
          <cell r="A1087">
            <v>1083</v>
          </cell>
          <cell r="B1087">
            <v>0</v>
          </cell>
          <cell r="C1087">
            <v>0</v>
          </cell>
          <cell r="D1087">
            <v>0</v>
          </cell>
          <cell r="E1087" t="str">
            <v>N/A</v>
          </cell>
          <cell r="F1087">
            <v>1083</v>
          </cell>
          <cell r="G1087">
            <v>0</v>
          </cell>
          <cell r="H1087">
            <v>0</v>
          </cell>
          <cell r="I1087">
            <v>0</v>
          </cell>
          <cell r="J1087">
            <v>0</v>
          </cell>
        </row>
        <row r="1088">
          <cell r="A1088">
            <v>1084</v>
          </cell>
          <cell r="B1088">
            <v>0</v>
          </cell>
          <cell r="C1088">
            <v>0</v>
          </cell>
          <cell r="D1088">
            <v>0</v>
          </cell>
          <cell r="E1088" t="str">
            <v>N/A</v>
          </cell>
          <cell r="F1088">
            <v>1084</v>
          </cell>
          <cell r="G1088">
            <v>0</v>
          </cell>
          <cell r="H1088">
            <v>0</v>
          </cell>
          <cell r="I1088">
            <v>0</v>
          </cell>
          <cell r="J1088">
            <v>0</v>
          </cell>
        </row>
        <row r="1089">
          <cell r="A1089">
            <v>1085</v>
          </cell>
          <cell r="B1089">
            <v>0</v>
          </cell>
          <cell r="C1089">
            <v>0</v>
          </cell>
          <cell r="D1089">
            <v>0</v>
          </cell>
          <cell r="E1089" t="str">
            <v>N/A</v>
          </cell>
          <cell r="F1089">
            <v>1085</v>
          </cell>
          <cell r="G1089">
            <v>0</v>
          </cell>
          <cell r="H1089">
            <v>0</v>
          </cell>
          <cell r="I1089">
            <v>0</v>
          </cell>
          <cell r="J1089">
            <v>0</v>
          </cell>
        </row>
        <row r="1090">
          <cell r="A1090">
            <v>1086</v>
          </cell>
          <cell r="B1090">
            <v>0</v>
          </cell>
          <cell r="C1090">
            <v>0</v>
          </cell>
          <cell r="D1090">
            <v>0</v>
          </cell>
          <cell r="E1090" t="str">
            <v>N/A</v>
          </cell>
          <cell r="F1090">
            <v>1086</v>
          </cell>
          <cell r="G1090">
            <v>0</v>
          </cell>
          <cell r="H1090">
            <v>0</v>
          </cell>
          <cell r="I1090">
            <v>0</v>
          </cell>
          <cell r="J1090">
            <v>0</v>
          </cell>
        </row>
        <row r="1091">
          <cell r="A1091">
            <v>1087</v>
          </cell>
          <cell r="B1091">
            <v>0</v>
          </cell>
          <cell r="C1091">
            <v>0</v>
          </cell>
          <cell r="D1091">
            <v>0</v>
          </cell>
          <cell r="E1091" t="str">
            <v>N/A</v>
          </cell>
          <cell r="F1091">
            <v>1087</v>
          </cell>
          <cell r="G1091">
            <v>0</v>
          </cell>
          <cell r="H1091">
            <v>0</v>
          </cell>
          <cell r="I1091">
            <v>0</v>
          </cell>
          <cell r="J1091">
            <v>0</v>
          </cell>
        </row>
        <row r="1092">
          <cell r="A1092">
            <v>1088</v>
          </cell>
          <cell r="B1092">
            <v>0</v>
          </cell>
          <cell r="C1092">
            <v>0</v>
          </cell>
          <cell r="D1092">
            <v>0</v>
          </cell>
          <cell r="E1092" t="str">
            <v>N/A</v>
          </cell>
          <cell r="F1092">
            <v>1088</v>
          </cell>
          <cell r="G1092">
            <v>0</v>
          </cell>
          <cell r="H1092">
            <v>0</v>
          </cell>
          <cell r="I1092">
            <v>0</v>
          </cell>
          <cell r="J1092">
            <v>0</v>
          </cell>
        </row>
        <row r="1093">
          <cell r="A1093">
            <v>1089</v>
          </cell>
          <cell r="B1093">
            <v>0</v>
          </cell>
          <cell r="C1093">
            <v>0</v>
          </cell>
          <cell r="D1093">
            <v>0</v>
          </cell>
          <cell r="E1093" t="str">
            <v>N/A</v>
          </cell>
          <cell r="F1093">
            <v>1089</v>
          </cell>
          <cell r="G1093">
            <v>0</v>
          </cell>
          <cell r="H1093">
            <v>0</v>
          </cell>
          <cell r="I1093">
            <v>0</v>
          </cell>
          <cell r="J1093">
            <v>0</v>
          </cell>
        </row>
        <row r="1094">
          <cell r="A1094">
            <v>1090</v>
          </cell>
          <cell r="B1094">
            <v>0</v>
          </cell>
          <cell r="C1094">
            <v>0</v>
          </cell>
          <cell r="D1094">
            <v>0</v>
          </cell>
          <cell r="E1094" t="str">
            <v>N/A</v>
          </cell>
          <cell r="F1094">
            <v>1090</v>
          </cell>
          <cell r="G1094">
            <v>0</v>
          </cell>
          <cell r="H1094">
            <v>0</v>
          </cell>
          <cell r="I1094">
            <v>0</v>
          </cell>
          <cell r="J1094">
            <v>0</v>
          </cell>
        </row>
        <row r="1095">
          <cell r="A1095">
            <v>1091</v>
          </cell>
          <cell r="B1095">
            <v>0</v>
          </cell>
          <cell r="C1095">
            <v>0</v>
          </cell>
          <cell r="D1095">
            <v>0</v>
          </cell>
          <cell r="E1095" t="str">
            <v>N/A</v>
          </cell>
          <cell r="F1095">
            <v>1091</v>
          </cell>
          <cell r="G1095">
            <v>0</v>
          </cell>
          <cell r="H1095">
            <v>0</v>
          </cell>
          <cell r="I1095">
            <v>0</v>
          </cell>
          <cell r="J1095">
            <v>0</v>
          </cell>
        </row>
        <row r="1096">
          <cell r="A1096">
            <v>1092</v>
          </cell>
          <cell r="B1096">
            <v>0</v>
          </cell>
          <cell r="C1096">
            <v>0</v>
          </cell>
          <cell r="D1096">
            <v>0</v>
          </cell>
          <cell r="E1096" t="str">
            <v>N/A</v>
          </cell>
          <cell r="F1096">
            <v>1092</v>
          </cell>
          <cell r="G1096">
            <v>0</v>
          </cell>
          <cell r="H1096">
            <v>0</v>
          </cell>
          <cell r="I1096">
            <v>0</v>
          </cell>
          <cell r="J1096">
            <v>0</v>
          </cell>
        </row>
        <row r="1097">
          <cell r="A1097">
            <v>1093</v>
          </cell>
          <cell r="B1097">
            <v>0</v>
          </cell>
          <cell r="C1097">
            <v>0</v>
          </cell>
          <cell r="D1097">
            <v>0</v>
          </cell>
          <cell r="E1097" t="str">
            <v>N/A</v>
          </cell>
          <cell r="F1097">
            <v>1093</v>
          </cell>
          <cell r="G1097">
            <v>0</v>
          </cell>
          <cell r="H1097">
            <v>0</v>
          </cell>
          <cell r="I1097">
            <v>0</v>
          </cell>
          <cell r="J1097">
            <v>0</v>
          </cell>
        </row>
        <row r="1098">
          <cell r="A1098">
            <v>1094</v>
          </cell>
          <cell r="B1098">
            <v>0</v>
          </cell>
          <cell r="C1098">
            <v>0</v>
          </cell>
          <cell r="D1098">
            <v>0</v>
          </cell>
          <cell r="E1098" t="str">
            <v>N/A</v>
          </cell>
          <cell r="F1098">
            <v>1094</v>
          </cell>
          <cell r="G1098">
            <v>0</v>
          </cell>
          <cell r="H1098">
            <v>0</v>
          </cell>
          <cell r="I1098">
            <v>0</v>
          </cell>
          <cell r="J1098">
            <v>0</v>
          </cell>
        </row>
        <row r="1099">
          <cell r="A1099">
            <v>1095</v>
          </cell>
          <cell r="B1099">
            <v>0</v>
          </cell>
          <cell r="C1099">
            <v>0</v>
          </cell>
          <cell r="D1099">
            <v>0</v>
          </cell>
          <cell r="E1099" t="str">
            <v>N/A</v>
          </cell>
          <cell r="F1099">
            <v>1095</v>
          </cell>
          <cell r="G1099">
            <v>0</v>
          </cell>
          <cell r="H1099">
            <v>0</v>
          </cell>
          <cell r="I1099">
            <v>0</v>
          </cell>
          <cell r="J1099">
            <v>0</v>
          </cell>
        </row>
        <row r="1100">
          <cell r="A1100">
            <v>1096</v>
          </cell>
          <cell r="B1100">
            <v>0</v>
          </cell>
          <cell r="C1100">
            <v>0</v>
          </cell>
          <cell r="D1100">
            <v>0</v>
          </cell>
          <cell r="E1100" t="str">
            <v>N/A</v>
          </cell>
          <cell r="F1100">
            <v>1096</v>
          </cell>
          <cell r="G1100">
            <v>0</v>
          </cell>
          <cell r="H1100">
            <v>0</v>
          </cell>
          <cell r="I1100">
            <v>0</v>
          </cell>
          <cell r="J1100">
            <v>0</v>
          </cell>
        </row>
        <row r="1101">
          <cell r="A1101">
            <v>1097</v>
          </cell>
          <cell r="B1101">
            <v>0</v>
          </cell>
          <cell r="C1101">
            <v>0</v>
          </cell>
          <cell r="D1101">
            <v>0</v>
          </cell>
          <cell r="E1101" t="str">
            <v>N/A</v>
          </cell>
          <cell r="F1101">
            <v>1097</v>
          </cell>
          <cell r="G1101">
            <v>0</v>
          </cell>
          <cell r="H1101">
            <v>0</v>
          </cell>
          <cell r="I1101">
            <v>0</v>
          </cell>
          <cell r="J1101">
            <v>0</v>
          </cell>
        </row>
        <row r="1102">
          <cell r="A1102">
            <v>1098</v>
          </cell>
          <cell r="B1102">
            <v>0</v>
          </cell>
          <cell r="C1102">
            <v>0</v>
          </cell>
          <cell r="D1102">
            <v>0</v>
          </cell>
          <cell r="E1102" t="str">
            <v>N/A</v>
          </cell>
          <cell r="F1102">
            <v>1098</v>
          </cell>
          <cell r="G1102">
            <v>0</v>
          </cell>
          <cell r="H1102">
            <v>0</v>
          </cell>
          <cell r="I1102">
            <v>0</v>
          </cell>
          <cell r="J1102">
            <v>0</v>
          </cell>
        </row>
        <row r="1103">
          <cell r="A1103">
            <v>1099</v>
          </cell>
          <cell r="B1103">
            <v>0</v>
          </cell>
          <cell r="C1103">
            <v>0</v>
          </cell>
          <cell r="D1103">
            <v>0</v>
          </cell>
          <cell r="E1103" t="str">
            <v>N/A</v>
          </cell>
          <cell r="F1103">
            <v>1099</v>
          </cell>
          <cell r="G1103">
            <v>0</v>
          </cell>
          <cell r="H1103">
            <v>0</v>
          </cell>
          <cell r="I1103">
            <v>0</v>
          </cell>
          <cell r="J1103">
            <v>0</v>
          </cell>
        </row>
        <row r="1104">
          <cell r="A1104">
            <v>1100</v>
          </cell>
          <cell r="B1104">
            <v>0</v>
          </cell>
          <cell r="C1104">
            <v>0</v>
          </cell>
          <cell r="D1104">
            <v>0</v>
          </cell>
          <cell r="E1104" t="str">
            <v>N/A</v>
          </cell>
          <cell r="F1104">
            <v>1100</v>
          </cell>
          <cell r="G1104">
            <v>0</v>
          </cell>
          <cell r="H1104">
            <v>0</v>
          </cell>
          <cell r="I1104">
            <v>0</v>
          </cell>
          <cell r="J1104">
            <v>0</v>
          </cell>
        </row>
        <row r="1105">
          <cell r="A1105">
            <v>1101</v>
          </cell>
          <cell r="B1105">
            <v>0</v>
          </cell>
          <cell r="C1105">
            <v>0</v>
          </cell>
          <cell r="D1105">
            <v>0</v>
          </cell>
          <cell r="E1105" t="str">
            <v>N/A</v>
          </cell>
          <cell r="F1105">
            <v>1101</v>
          </cell>
          <cell r="G1105">
            <v>0</v>
          </cell>
          <cell r="H1105">
            <v>0</v>
          </cell>
          <cell r="I1105">
            <v>0</v>
          </cell>
          <cell r="J1105">
            <v>0</v>
          </cell>
        </row>
        <row r="1106">
          <cell r="A1106">
            <v>1102</v>
          </cell>
          <cell r="B1106">
            <v>0</v>
          </cell>
          <cell r="C1106">
            <v>0</v>
          </cell>
          <cell r="D1106">
            <v>0</v>
          </cell>
          <cell r="E1106" t="str">
            <v>N/A</v>
          </cell>
          <cell r="F1106">
            <v>1102</v>
          </cell>
          <cell r="G1106">
            <v>0</v>
          </cell>
          <cell r="H1106">
            <v>0</v>
          </cell>
          <cell r="I1106">
            <v>0</v>
          </cell>
          <cell r="J1106">
            <v>0</v>
          </cell>
        </row>
        <row r="1107">
          <cell r="A1107">
            <v>1103</v>
          </cell>
          <cell r="B1107">
            <v>0</v>
          </cell>
          <cell r="C1107">
            <v>0</v>
          </cell>
          <cell r="D1107">
            <v>0</v>
          </cell>
          <cell r="E1107" t="str">
            <v>N/A</v>
          </cell>
          <cell r="F1107">
            <v>1103</v>
          </cell>
          <cell r="G1107">
            <v>0</v>
          </cell>
          <cell r="H1107">
            <v>0</v>
          </cell>
          <cell r="I1107">
            <v>0</v>
          </cell>
          <cell r="J1107">
            <v>0</v>
          </cell>
        </row>
        <row r="1108">
          <cell r="A1108">
            <v>1104</v>
          </cell>
          <cell r="B1108">
            <v>0</v>
          </cell>
          <cell r="C1108">
            <v>0</v>
          </cell>
          <cell r="D1108">
            <v>0</v>
          </cell>
          <cell r="E1108" t="str">
            <v>N/A</v>
          </cell>
          <cell r="F1108">
            <v>1104</v>
          </cell>
          <cell r="G1108">
            <v>0</v>
          </cell>
          <cell r="H1108">
            <v>0</v>
          </cell>
          <cell r="I1108">
            <v>0</v>
          </cell>
          <cell r="J1108">
            <v>0</v>
          </cell>
        </row>
        <row r="1109">
          <cell r="A1109">
            <v>1105</v>
          </cell>
          <cell r="B1109">
            <v>0</v>
          </cell>
          <cell r="C1109">
            <v>0</v>
          </cell>
          <cell r="D1109">
            <v>0</v>
          </cell>
          <cell r="E1109" t="str">
            <v>N/A</v>
          </cell>
          <cell r="F1109">
            <v>1105</v>
          </cell>
          <cell r="G1109">
            <v>0</v>
          </cell>
          <cell r="H1109">
            <v>0</v>
          </cell>
          <cell r="I1109">
            <v>0</v>
          </cell>
          <cell r="J1109">
            <v>0</v>
          </cell>
        </row>
        <row r="1110">
          <cell r="A1110">
            <v>1106</v>
          </cell>
          <cell r="B1110">
            <v>0</v>
          </cell>
          <cell r="C1110">
            <v>0</v>
          </cell>
          <cell r="D1110">
            <v>0</v>
          </cell>
          <cell r="E1110" t="str">
            <v>N/A</v>
          </cell>
          <cell r="F1110">
            <v>1106</v>
          </cell>
          <cell r="G1110">
            <v>0</v>
          </cell>
          <cell r="H1110">
            <v>0</v>
          </cell>
          <cell r="I1110">
            <v>0</v>
          </cell>
          <cell r="J1110">
            <v>0</v>
          </cell>
        </row>
        <row r="1111">
          <cell r="A1111">
            <v>1107</v>
          </cell>
          <cell r="B1111">
            <v>0</v>
          </cell>
          <cell r="C1111">
            <v>0</v>
          </cell>
          <cell r="D1111">
            <v>0</v>
          </cell>
          <cell r="E1111" t="str">
            <v>N/A</v>
          </cell>
          <cell r="F1111">
            <v>1107</v>
          </cell>
          <cell r="G1111">
            <v>0</v>
          </cell>
          <cell r="H1111">
            <v>0</v>
          </cell>
          <cell r="I1111">
            <v>0</v>
          </cell>
          <cell r="J1111">
            <v>0</v>
          </cell>
        </row>
        <row r="1112">
          <cell r="A1112">
            <v>1108</v>
          </cell>
          <cell r="B1112">
            <v>0</v>
          </cell>
          <cell r="C1112">
            <v>0</v>
          </cell>
          <cell r="D1112">
            <v>0</v>
          </cell>
          <cell r="E1112" t="str">
            <v>N/A</v>
          </cell>
          <cell r="F1112">
            <v>1108</v>
          </cell>
          <cell r="G1112">
            <v>0</v>
          </cell>
          <cell r="H1112">
            <v>0</v>
          </cell>
          <cell r="I1112">
            <v>0</v>
          </cell>
          <cell r="J1112">
            <v>0</v>
          </cell>
        </row>
        <row r="1113">
          <cell r="A1113">
            <v>1109</v>
          </cell>
          <cell r="B1113">
            <v>0</v>
          </cell>
          <cell r="C1113">
            <v>0</v>
          </cell>
          <cell r="D1113">
            <v>0</v>
          </cell>
          <cell r="E1113" t="str">
            <v>N/A</v>
          </cell>
          <cell r="F1113">
            <v>1109</v>
          </cell>
          <cell r="G1113">
            <v>0</v>
          </cell>
          <cell r="H1113">
            <v>0</v>
          </cell>
          <cell r="I1113">
            <v>0</v>
          </cell>
          <cell r="J1113">
            <v>0</v>
          </cell>
        </row>
        <row r="1114">
          <cell r="A1114">
            <v>1110</v>
          </cell>
          <cell r="B1114">
            <v>0</v>
          </cell>
          <cell r="C1114">
            <v>0</v>
          </cell>
          <cell r="D1114">
            <v>0</v>
          </cell>
          <cell r="E1114" t="str">
            <v>N/A</v>
          </cell>
          <cell r="F1114">
            <v>1110</v>
          </cell>
          <cell r="G1114">
            <v>0</v>
          </cell>
          <cell r="H1114">
            <v>0</v>
          </cell>
          <cell r="I1114">
            <v>0</v>
          </cell>
          <cell r="J1114">
            <v>0</v>
          </cell>
        </row>
        <row r="1115">
          <cell r="A1115">
            <v>1111</v>
          </cell>
          <cell r="B1115">
            <v>0</v>
          </cell>
          <cell r="C1115">
            <v>0</v>
          </cell>
          <cell r="D1115">
            <v>0</v>
          </cell>
          <cell r="E1115" t="str">
            <v>N/A</v>
          </cell>
          <cell r="F1115">
            <v>1111</v>
          </cell>
          <cell r="G1115">
            <v>0</v>
          </cell>
          <cell r="H1115">
            <v>0</v>
          </cell>
          <cell r="I1115">
            <v>0</v>
          </cell>
          <cell r="J1115">
            <v>0</v>
          </cell>
        </row>
        <row r="1116">
          <cell r="A1116">
            <v>1112</v>
          </cell>
          <cell r="B1116">
            <v>0</v>
          </cell>
          <cell r="C1116">
            <v>0</v>
          </cell>
          <cell r="D1116">
            <v>0</v>
          </cell>
          <cell r="E1116" t="str">
            <v>N/A</v>
          </cell>
          <cell r="F1116">
            <v>1112</v>
          </cell>
          <cell r="G1116">
            <v>0</v>
          </cell>
          <cell r="H1116">
            <v>0</v>
          </cell>
          <cell r="I1116">
            <v>0</v>
          </cell>
          <cell r="J1116">
            <v>0</v>
          </cell>
        </row>
        <row r="1117">
          <cell r="A1117">
            <v>1113</v>
          </cell>
          <cell r="B1117">
            <v>0</v>
          </cell>
          <cell r="C1117">
            <v>0</v>
          </cell>
          <cell r="D1117">
            <v>0</v>
          </cell>
          <cell r="E1117" t="str">
            <v>N/A</v>
          </cell>
          <cell r="F1117">
            <v>1113</v>
          </cell>
          <cell r="G1117">
            <v>0</v>
          </cell>
          <cell r="H1117">
            <v>0</v>
          </cell>
          <cell r="I1117">
            <v>0</v>
          </cell>
          <cell r="J1117">
            <v>0</v>
          </cell>
        </row>
        <row r="1118">
          <cell r="A1118">
            <v>1114</v>
          </cell>
          <cell r="B1118">
            <v>0</v>
          </cell>
          <cell r="C1118">
            <v>0</v>
          </cell>
          <cell r="D1118">
            <v>0</v>
          </cell>
          <cell r="E1118" t="str">
            <v>N/A</v>
          </cell>
          <cell r="F1118">
            <v>1114</v>
          </cell>
          <cell r="G1118">
            <v>0</v>
          </cell>
          <cell r="H1118">
            <v>0</v>
          </cell>
          <cell r="I1118">
            <v>0</v>
          </cell>
          <cell r="J1118">
            <v>0</v>
          </cell>
        </row>
        <row r="1119">
          <cell r="A1119">
            <v>1115</v>
          </cell>
          <cell r="B1119">
            <v>0</v>
          </cell>
          <cell r="C1119">
            <v>0</v>
          </cell>
          <cell r="D1119">
            <v>0</v>
          </cell>
          <cell r="E1119" t="str">
            <v>N/A</v>
          </cell>
          <cell r="F1119">
            <v>1115</v>
          </cell>
          <cell r="G1119">
            <v>0</v>
          </cell>
          <cell r="H1119">
            <v>0</v>
          </cell>
          <cell r="I1119">
            <v>0</v>
          </cell>
          <cell r="J1119">
            <v>0</v>
          </cell>
        </row>
        <row r="1120">
          <cell r="A1120">
            <v>1116</v>
          </cell>
          <cell r="B1120">
            <v>0</v>
          </cell>
          <cell r="C1120">
            <v>0</v>
          </cell>
          <cell r="D1120">
            <v>0</v>
          </cell>
          <cell r="E1120" t="str">
            <v>N/A</v>
          </cell>
          <cell r="F1120">
            <v>1116</v>
          </cell>
          <cell r="G1120">
            <v>0</v>
          </cell>
          <cell r="H1120">
            <v>0</v>
          </cell>
          <cell r="I1120">
            <v>0</v>
          </cell>
          <cell r="J1120">
            <v>0</v>
          </cell>
        </row>
        <row r="1121">
          <cell r="A1121">
            <v>1117</v>
          </cell>
          <cell r="B1121">
            <v>0</v>
          </cell>
          <cell r="C1121">
            <v>0</v>
          </cell>
          <cell r="D1121">
            <v>0</v>
          </cell>
          <cell r="E1121" t="str">
            <v>N/A</v>
          </cell>
          <cell r="F1121">
            <v>1117</v>
          </cell>
          <cell r="G1121">
            <v>0</v>
          </cell>
          <cell r="H1121">
            <v>0</v>
          </cell>
          <cell r="I1121">
            <v>0</v>
          </cell>
          <cell r="J1121">
            <v>0</v>
          </cell>
        </row>
        <row r="1122">
          <cell r="A1122">
            <v>1118</v>
          </cell>
          <cell r="B1122">
            <v>0</v>
          </cell>
          <cell r="C1122">
            <v>0</v>
          </cell>
          <cell r="D1122">
            <v>0</v>
          </cell>
          <cell r="E1122" t="str">
            <v>N/A</v>
          </cell>
          <cell r="F1122">
            <v>1118</v>
          </cell>
          <cell r="G1122">
            <v>0</v>
          </cell>
          <cell r="H1122">
            <v>0</v>
          </cell>
          <cell r="I1122">
            <v>0</v>
          </cell>
          <cell r="J1122">
            <v>0</v>
          </cell>
        </row>
        <row r="1123">
          <cell r="A1123">
            <v>1119</v>
          </cell>
          <cell r="B1123">
            <v>0</v>
          </cell>
          <cell r="C1123">
            <v>0</v>
          </cell>
          <cell r="D1123">
            <v>0</v>
          </cell>
          <cell r="E1123" t="str">
            <v>N/A</v>
          </cell>
          <cell r="F1123">
            <v>1119</v>
          </cell>
          <cell r="G1123">
            <v>0</v>
          </cell>
          <cell r="H1123">
            <v>0</v>
          </cell>
          <cell r="I1123">
            <v>0</v>
          </cell>
          <cell r="J1123">
            <v>0</v>
          </cell>
        </row>
        <row r="1124">
          <cell r="A1124">
            <v>1120</v>
          </cell>
          <cell r="B1124">
            <v>0</v>
          </cell>
          <cell r="C1124">
            <v>0</v>
          </cell>
          <cell r="D1124">
            <v>0</v>
          </cell>
          <cell r="E1124" t="str">
            <v>N/A</v>
          </cell>
          <cell r="F1124">
            <v>1120</v>
          </cell>
          <cell r="G1124">
            <v>0</v>
          </cell>
          <cell r="H1124">
            <v>0</v>
          </cell>
          <cell r="I1124">
            <v>0</v>
          </cell>
          <cell r="J1124">
            <v>0</v>
          </cell>
        </row>
        <row r="1125">
          <cell r="A1125">
            <v>1121</v>
          </cell>
          <cell r="B1125">
            <v>0</v>
          </cell>
          <cell r="C1125">
            <v>0</v>
          </cell>
          <cell r="D1125">
            <v>0</v>
          </cell>
          <cell r="E1125" t="str">
            <v>N/A</v>
          </cell>
          <cell r="F1125">
            <v>1121</v>
          </cell>
          <cell r="G1125">
            <v>0</v>
          </cell>
          <cell r="H1125">
            <v>0</v>
          </cell>
          <cell r="I1125">
            <v>0</v>
          </cell>
          <cell r="J1125">
            <v>0</v>
          </cell>
        </row>
        <row r="1126">
          <cell r="A1126">
            <v>1122</v>
          </cell>
          <cell r="B1126">
            <v>0</v>
          </cell>
          <cell r="C1126">
            <v>0</v>
          </cell>
          <cell r="D1126">
            <v>0</v>
          </cell>
          <cell r="E1126" t="str">
            <v>N/A</v>
          </cell>
          <cell r="F1126">
            <v>1122</v>
          </cell>
          <cell r="G1126">
            <v>0</v>
          </cell>
          <cell r="H1126">
            <v>0</v>
          </cell>
          <cell r="I1126">
            <v>0</v>
          </cell>
          <cell r="J1126">
            <v>0</v>
          </cell>
        </row>
        <row r="1127">
          <cell r="A1127">
            <v>1123</v>
          </cell>
          <cell r="B1127">
            <v>0</v>
          </cell>
          <cell r="C1127">
            <v>0</v>
          </cell>
          <cell r="D1127">
            <v>0</v>
          </cell>
          <cell r="E1127" t="str">
            <v>N/A</v>
          </cell>
          <cell r="F1127">
            <v>1123</v>
          </cell>
          <cell r="G1127">
            <v>0</v>
          </cell>
          <cell r="H1127">
            <v>0</v>
          </cell>
          <cell r="I1127">
            <v>0</v>
          </cell>
          <cell r="J1127">
            <v>0</v>
          </cell>
        </row>
        <row r="1128">
          <cell r="A1128">
            <v>1124</v>
          </cell>
          <cell r="B1128">
            <v>0</v>
          </cell>
          <cell r="C1128">
            <v>0</v>
          </cell>
          <cell r="D1128">
            <v>0</v>
          </cell>
          <cell r="E1128" t="str">
            <v>N/A</v>
          </cell>
          <cell r="F1128">
            <v>1124</v>
          </cell>
          <cell r="G1128">
            <v>0</v>
          </cell>
          <cell r="H1128">
            <v>0</v>
          </cell>
          <cell r="I1128">
            <v>0</v>
          </cell>
          <cell r="J1128">
            <v>0</v>
          </cell>
        </row>
        <row r="1129">
          <cell r="A1129">
            <v>1125</v>
          </cell>
          <cell r="B1129">
            <v>0</v>
          </cell>
          <cell r="C1129">
            <v>0</v>
          </cell>
          <cell r="D1129">
            <v>0</v>
          </cell>
          <cell r="E1129" t="str">
            <v>N/A</v>
          </cell>
          <cell r="F1129">
            <v>1125</v>
          </cell>
          <cell r="G1129">
            <v>0</v>
          </cell>
          <cell r="H1129">
            <v>0</v>
          </cell>
          <cell r="I1129">
            <v>0</v>
          </cell>
          <cell r="J1129">
            <v>0</v>
          </cell>
        </row>
        <row r="1130">
          <cell r="A1130">
            <v>1126</v>
          </cell>
          <cell r="B1130">
            <v>0</v>
          </cell>
          <cell r="C1130">
            <v>0</v>
          </cell>
          <cell r="D1130">
            <v>0</v>
          </cell>
          <cell r="E1130" t="str">
            <v>N/A</v>
          </cell>
          <cell r="F1130">
            <v>1126</v>
          </cell>
          <cell r="G1130">
            <v>0</v>
          </cell>
          <cell r="H1130">
            <v>0</v>
          </cell>
          <cell r="I1130">
            <v>0</v>
          </cell>
          <cell r="J1130">
            <v>0</v>
          </cell>
        </row>
        <row r="1131">
          <cell r="A1131">
            <v>1127</v>
          </cell>
          <cell r="B1131">
            <v>0</v>
          </cell>
          <cell r="C1131">
            <v>0</v>
          </cell>
          <cell r="D1131">
            <v>0</v>
          </cell>
          <cell r="E1131" t="str">
            <v>N/A</v>
          </cell>
          <cell r="F1131">
            <v>1127</v>
          </cell>
          <cell r="G1131">
            <v>0</v>
          </cell>
          <cell r="H1131">
            <v>0</v>
          </cell>
          <cell r="I1131">
            <v>0</v>
          </cell>
          <cell r="J1131">
            <v>0</v>
          </cell>
        </row>
        <row r="1132">
          <cell r="A1132">
            <v>1128</v>
          </cell>
          <cell r="B1132">
            <v>0</v>
          </cell>
          <cell r="C1132">
            <v>0</v>
          </cell>
          <cell r="D1132">
            <v>0</v>
          </cell>
          <cell r="E1132" t="str">
            <v>N/A</v>
          </cell>
          <cell r="F1132">
            <v>1128</v>
          </cell>
          <cell r="G1132">
            <v>0</v>
          </cell>
          <cell r="H1132">
            <v>0</v>
          </cell>
          <cell r="I1132">
            <v>0</v>
          </cell>
          <cell r="J1132">
            <v>0</v>
          </cell>
        </row>
        <row r="1133">
          <cell r="A1133">
            <v>1129</v>
          </cell>
          <cell r="B1133">
            <v>0</v>
          </cell>
          <cell r="C1133">
            <v>0</v>
          </cell>
          <cell r="D1133">
            <v>0</v>
          </cell>
          <cell r="E1133" t="str">
            <v>N/A</v>
          </cell>
          <cell r="F1133">
            <v>1129</v>
          </cell>
          <cell r="G1133">
            <v>0</v>
          </cell>
          <cell r="H1133">
            <v>0</v>
          </cell>
          <cell r="I1133">
            <v>0</v>
          </cell>
          <cell r="J1133">
            <v>0</v>
          </cell>
        </row>
        <row r="1134">
          <cell r="A1134">
            <v>1130</v>
          </cell>
          <cell r="B1134">
            <v>0</v>
          </cell>
          <cell r="C1134">
            <v>0</v>
          </cell>
          <cell r="D1134">
            <v>0</v>
          </cell>
          <cell r="E1134" t="str">
            <v>N/A</v>
          </cell>
          <cell r="F1134">
            <v>1130</v>
          </cell>
          <cell r="G1134">
            <v>0</v>
          </cell>
          <cell r="H1134">
            <v>0</v>
          </cell>
          <cell r="I1134">
            <v>0</v>
          </cell>
          <cell r="J1134">
            <v>0</v>
          </cell>
        </row>
        <row r="1135">
          <cell r="A1135">
            <v>1131</v>
          </cell>
          <cell r="B1135">
            <v>0</v>
          </cell>
          <cell r="C1135">
            <v>0</v>
          </cell>
          <cell r="D1135">
            <v>0</v>
          </cell>
          <cell r="E1135" t="str">
            <v>N/A</v>
          </cell>
          <cell r="F1135">
            <v>1131</v>
          </cell>
          <cell r="G1135">
            <v>0</v>
          </cell>
          <cell r="H1135">
            <v>0</v>
          </cell>
          <cell r="I1135">
            <v>0</v>
          </cell>
          <cell r="J1135">
            <v>0</v>
          </cell>
        </row>
        <row r="1136">
          <cell r="A1136">
            <v>1132</v>
          </cell>
          <cell r="B1136">
            <v>0</v>
          </cell>
          <cell r="C1136">
            <v>0</v>
          </cell>
          <cell r="D1136">
            <v>0</v>
          </cell>
          <cell r="E1136" t="str">
            <v>N/A</v>
          </cell>
          <cell r="F1136">
            <v>1132</v>
          </cell>
          <cell r="G1136">
            <v>0</v>
          </cell>
          <cell r="H1136">
            <v>0</v>
          </cell>
          <cell r="I1136">
            <v>0</v>
          </cell>
          <cell r="J1136">
            <v>0</v>
          </cell>
        </row>
        <row r="1137">
          <cell r="A1137">
            <v>1133</v>
          </cell>
          <cell r="B1137">
            <v>0</v>
          </cell>
          <cell r="C1137">
            <v>0</v>
          </cell>
          <cell r="D1137">
            <v>0</v>
          </cell>
          <cell r="E1137" t="str">
            <v>N/A</v>
          </cell>
          <cell r="F1137">
            <v>1133</v>
          </cell>
          <cell r="G1137">
            <v>0</v>
          </cell>
          <cell r="H1137">
            <v>0</v>
          </cell>
          <cell r="I1137">
            <v>0</v>
          </cell>
          <cell r="J1137">
            <v>0</v>
          </cell>
        </row>
        <row r="1138">
          <cell r="A1138">
            <v>1134</v>
          </cell>
          <cell r="B1138">
            <v>0</v>
          </cell>
          <cell r="C1138">
            <v>0</v>
          </cell>
          <cell r="D1138">
            <v>0</v>
          </cell>
          <cell r="E1138" t="str">
            <v>N/A</v>
          </cell>
          <cell r="F1138">
            <v>1134</v>
          </cell>
          <cell r="G1138">
            <v>0</v>
          </cell>
          <cell r="H1138">
            <v>0</v>
          </cell>
          <cell r="I1138">
            <v>0</v>
          </cell>
          <cell r="J1138">
            <v>0</v>
          </cell>
        </row>
        <row r="1139">
          <cell r="A1139">
            <v>1135</v>
          </cell>
          <cell r="B1139">
            <v>0</v>
          </cell>
          <cell r="C1139">
            <v>0</v>
          </cell>
          <cell r="D1139">
            <v>0</v>
          </cell>
          <cell r="E1139" t="str">
            <v>N/A</v>
          </cell>
          <cell r="F1139">
            <v>1135</v>
          </cell>
          <cell r="G1139">
            <v>0</v>
          </cell>
          <cell r="H1139">
            <v>0</v>
          </cell>
          <cell r="I1139">
            <v>0</v>
          </cell>
          <cell r="J1139">
            <v>0</v>
          </cell>
        </row>
        <row r="1140">
          <cell r="A1140">
            <v>1136</v>
          </cell>
          <cell r="B1140">
            <v>0</v>
          </cell>
          <cell r="C1140">
            <v>0</v>
          </cell>
          <cell r="D1140">
            <v>0</v>
          </cell>
          <cell r="E1140" t="str">
            <v>N/A</v>
          </cell>
          <cell r="F1140">
            <v>1136</v>
          </cell>
          <cell r="G1140">
            <v>0</v>
          </cell>
          <cell r="H1140">
            <v>0</v>
          </cell>
          <cell r="I1140">
            <v>0</v>
          </cell>
          <cell r="J1140">
            <v>0</v>
          </cell>
        </row>
        <row r="1141">
          <cell r="A1141">
            <v>1137</v>
          </cell>
          <cell r="B1141">
            <v>0</v>
          </cell>
          <cell r="C1141">
            <v>0</v>
          </cell>
          <cell r="D1141">
            <v>0</v>
          </cell>
          <cell r="E1141" t="str">
            <v>N/A</v>
          </cell>
          <cell r="F1141">
            <v>1137</v>
          </cell>
          <cell r="G1141">
            <v>0</v>
          </cell>
          <cell r="H1141">
            <v>0</v>
          </cell>
          <cell r="I1141">
            <v>0</v>
          </cell>
          <cell r="J1141">
            <v>0</v>
          </cell>
        </row>
        <row r="1142">
          <cell r="A1142">
            <v>1138</v>
          </cell>
          <cell r="B1142">
            <v>0</v>
          </cell>
          <cell r="C1142">
            <v>0</v>
          </cell>
          <cell r="D1142">
            <v>0</v>
          </cell>
          <cell r="E1142" t="str">
            <v>N/A</v>
          </cell>
          <cell r="F1142">
            <v>1138</v>
          </cell>
          <cell r="G1142">
            <v>0</v>
          </cell>
          <cell r="H1142">
            <v>0</v>
          </cell>
          <cell r="I1142">
            <v>0</v>
          </cell>
          <cell r="J1142">
            <v>0</v>
          </cell>
        </row>
        <row r="1143">
          <cell r="A1143">
            <v>1139</v>
          </cell>
          <cell r="B1143">
            <v>0</v>
          </cell>
          <cell r="C1143">
            <v>0</v>
          </cell>
          <cell r="D1143">
            <v>0</v>
          </cell>
          <cell r="E1143" t="str">
            <v>N/A</v>
          </cell>
          <cell r="F1143">
            <v>1139</v>
          </cell>
          <cell r="G1143">
            <v>0</v>
          </cell>
          <cell r="H1143">
            <v>0</v>
          </cell>
          <cell r="I1143">
            <v>0</v>
          </cell>
          <cell r="J1143">
            <v>0</v>
          </cell>
        </row>
        <row r="1144">
          <cell r="A1144">
            <v>1140</v>
          </cell>
          <cell r="B1144">
            <v>0</v>
          </cell>
          <cell r="C1144">
            <v>0</v>
          </cell>
          <cell r="D1144">
            <v>0</v>
          </cell>
          <cell r="E1144" t="str">
            <v>N/A</v>
          </cell>
          <cell r="F1144">
            <v>1140</v>
          </cell>
          <cell r="G1144">
            <v>0</v>
          </cell>
          <cell r="H1144">
            <v>0</v>
          </cell>
          <cell r="I1144">
            <v>0</v>
          </cell>
          <cell r="J1144">
            <v>0</v>
          </cell>
        </row>
        <row r="1145">
          <cell r="A1145">
            <v>1141</v>
          </cell>
          <cell r="B1145">
            <v>0</v>
          </cell>
          <cell r="C1145">
            <v>0</v>
          </cell>
          <cell r="D1145">
            <v>0</v>
          </cell>
          <cell r="E1145" t="str">
            <v>N/A</v>
          </cell>
          <cell r="F1145">
            <v>1141</v>
          </cell>
          <cell r="G1145">
            <v>0</v>
          </cell>
          <cell r="H1145">
            <v>0</v>
          </cell>
          <cell r="I1145">
            <v>0</v>
          </cell>
          <cell r="J1145">
            <v>0</v>
          </cell>
        </row>
        <row r="1146">
          <cell r="A1146">
            <v>1142</v>
          </cell>
          <cell r="B1146">
            <v>0</v>
          </cell>
          <cell r="C1146">
            <v>0</v>
          </cell>
          <cell r="D1146">
            <v>0</v>
          </cell>
          <cell r="E1146" t="str">
            <v>N/A</v>
          </cell>
          <cell r="F1146">
            <v>1142</v>
          </cell>
          <cell r="G1146">
            <v>0</v>
          </cell>
          <cell r="H1146">
            <v>0</v>
          </cell>
          <cell r="I1146">
            <v>0</v>
          </cell>
          <cell r="J1146">
            <v>0</v>
          </cell>
        </row>
        <row r="1147">
          <cell r="A1147">
            <v>1143</v>
          </cell>
          <cell r="B1147">
            <v>0</v>
          </cell>
          <cell r="C1147">
            <v>0</v>
          </cell>
          <cell r="D1147">
            <v>0</v>
          </cell>
          <cell r="E1147" t="str">
            <v>N/A</v>
          </cell>
          <cell r="F1147">
            <v>1143</v>
          </cell>
          <cell r="G1147">
            <v>0</v>
          </cell>
          <cell r="H1147">
            <v>0</v>
          </cell>
          <cell r="I1147">
            <v>0</v>
          </cell>
          <cell r="J1147">
            <v>0</v>
          </cell>
        </row>
        <row r="1148">
          <cell r="A1148">
            <v>1144</v>
          </cell>
          <cell r="B1148">
            <v>0</v>
          </cell>
          <cell r="C1148">
            <v>0</v>
          </cell>
          <cell r="D1148">
            <v>0</v>
          </cell>
          <cell r="E1148" t="str">
            <v>N/A</v>
          </cell>
          <cell r="F1148">
            <v>1144</v>
          </cell>
          <cell r="G1148">
            <v>0</v>
          </cell>
          <cell r="H1148">
            <v>0</v>
          </cell>
          <cell r="I1148">
            <v>0</v>
          </cell>
          <cell r="J1148">
            <v>0</v>
          </cell>
        </row>
        <row r="1149">
          <cell r="A1149">
            <v>1145</v>
          </cell>
          <cell r="B1149">
            <v>0</v>
          </cell>
          <cell r="C1149">
            <v>0</v>
          </cell>
          <cell r="D1149">
            <v>0</v>
          </cell>
          <cell r="E1149" t="str">
            <v>N/A</v>
          </cell>
          <cell r="F1149">
            <v>1145</v>
          </cell>
          <cell r="G1149">
            <v>0</v>
          </cell>
          <cell r="H1149">
            <v>0</v>
          </cell>
          <cell r="I1149">
            <v>0</v>
          </cell>
          <cell r="J1149">
            <v>0</v>
          </cell>
        </row>
        <row r="1150">
          <cell r="A1150">
            <v>1146</v>
          </cell>
          <cell r="B1150">
            <v>0</v>
          </cell>
          <cell r="C1150">
            <v>0</v>
          </cell>
          <cell r="D1150">
            <v>0</v>
          </cell>
          <cell r="E1150" t="str">
            <v>N/A</v>
          </cell>
          <cell r="F1150">
            <v>1146</v>
          </cell>
          <cell r="G1150">
            <v>0</v>
          </cell>
          <cell r="H1150">
            <v>0</v>
          </cell>
          <cell r="I1150">
            <v>0</v>
          </cell>
          <cell r="J1150">
            <v>0</v>
          </cell>
        </row>
        <row r="1151">
          <cell r="A1151">
            <v>1147</v>
          </cell>
          <cell r="B1151">
            <v>0</v>
          </cell>
          <cell r="C1151">
            <v>0</v>
          </cell>
          <cell r="D1151">
            <v>0</v>
          </cell>
          <cell r="E1151" t="str">
            <v>N/A</v>
          </cell>
          <cell r="F1151">
            <v>1147</v>
          </cell>
          <cell r="G1151">
            <v>0</v>
          </cell>
          <cell r="H1151">
            <v>0</v>
          </cell>
          <cell r="I1151">
            <v>0</v>
          </cell>
          <cell r="J1151">
            <v>0</v>
          </cell>
        </row>
        <row r="1152">
          <cell r="A1152">
            <v>1148</v>
          </cell>
          <cell r="B1152">
            <v>0</v>
          </cell>
          <cell r="C1152">
            <v>0</v>
          </cell>
          <cell r="D1152">
            <v>0</v>
          </cell>
          <cell r="E1152" t="str">
            <v>N/A</v>
          </cell>
          <cell r="F1152">
            <v>1148</v>
          </cell>
          <cell r="G1152">
            <v>0</v>
          </cell>
          <cell r="H1152">
            <v>0</v>
          </cell>
          <cell r="I1152">
            <v>0</v>
          </cell>
          <cell r="J1152">
            <v>0</v>
          </cell>
        </row>
        <row r="1153">
          <cell r="A1153">
            <v>1149</v>
          </cell>
          <cell r="B1153">
            <v>0</v>
          </cell>
          <cell r="C1153">
            <v>0</v>
          </cell>
          <cell r="D1153">
            <v>0</v>
          </cell>
          <cell r="E1153" t="str">
            <v>N/A</v>
          </cell>
          <cell r="F1153">
            <v>1149</v>
          </cell>
          <cell r="G1153">
            <v>0</v>
          </cell>
          <cell r="H1153">
            <v>0</v>
          </cell>
          <cell r="I1153">
            <v>0</v>
          </cell>
          <cell r="J1153">
            <v>0</v>
          </cell>
        </row>
        <row r="1154">
          <cell r="A1154">
            <v>1150</v>
          </cell>
          <cell r="B1154">
            <v>0</v>
          </cell>
          <cell r="C1154">
            <v>0</v>
          </cell>
          <cell r="D1154">
            <v>0</v>
          </cell>
          <cell r="E1154" t="str">
            <v>N/A</v>
          </cell>
          <cell r="F1154">
            <v>1150</v>
          </cell>
          <cell r="G1154">
            <v>0</v>
          </cell>
          <cell r="H1154">
            <v>0</v>
          </cell>
          <cell r="I1154">
            <v>0</v>
          </cell>
          <cell r="J1154">
            <v>0</v>
          </cell>
        </row>
        <row r="1155">
          <cell r="A1155">
            <v>1151</v>
          </cell>
          <cell r="B1155">
            <v>0</v>
          </cell>
          <cell r="C1155">
            <v>0</v>
          </cell>
          <cell r="D1155">
            <v>0</v>
          </cell>
          <cell r="E1155" t="str">
            <v>N/A</v>
          </cell>
          <cell r="F1155">
            <v>1151</v>
          </cell>
          <cell r="G1155">
            <v>0</v>
          </cell>
          <cell r="H1155">
            <v>0</v>
          </cell>
          <cell r="I1155">
            <v>0</v>
          </cell>
          <cell r="J1155">
            <v>0</v>
          </cell>
        </row>
        <row r="1156">
          <cell r="A1156">
            <v>1152</v>
          </cell>
          <cell r="B1156">
            <v>0</v>
          </cell>
          <cell r="C1156">
            <v>0</v>
          </cell>
          <cell r="D1156">
            <v>0</v>
          </cell>
          <cell r="E1156" t="str">
            <v>N/A</v>
          </cell>
          <cell r="F1156">
            <v>1152</v>
          </cell>
          <cell r="G1156">
            <v>0</v>
          </cell>
          <cell r="H1156">
            <v>0</v>
          </cell>
          <cell r="I1156">
            <v>0</v>
          </cell>
          <cell r="J1156">
            <v>0</v>
          </cell>
        </row>
        <row r="1157">
          <cell r="A1157">
            <v>1153</v>
          </cell>
          <cell r="B1157">
            <v>0</v>
          </cell>
          <cell r="C1157">
            <v>0</v>
          </cell>
          <cell r="D1157">
            <v>0</v>
          </cell>
          <cell r="E1157" t="str">
            <v>N/A</v>
          </cell>
          <cell r="F1157">
            <v>1153</v>
          </cell>
          <cell r="G1157">
            <v>0</v>
          </cell>
          <cell r="H1157">
            <v>0</v>
          </cell>
          <cell r="I1157">
            <v>0</v>
          </cell>
          <cell r="J1157">
            <v>0</v>
          </cell>
        </row>
        <row r="1158">
          <cell r="A1158">
            <v>1154</v>
          </cell>
          <cell r="B1158">
            <v>0</v>
          </cell>
          <cell r="C1158">
            <v>0</v>
          </cell>
          <cell r="D1158">
            <v>0</v>
          </cell>
          <cell r="E1158" t="str">
            <v>N/A</v>
          </cell>
          <cell r="F1158">
            <v>1154</v>
          </cell>
          <cell r="G1158">
            <v>0</v>
          </cell>
          <cell r="H1158">
            <v>0</v>
          </cell>
          <cell r="I1158">
            <v>0</v>
          </cell>
          <cell r="J1158">
            <v>0</v>
          </cell>
        </row>
        <row r="1159">
          <cell r="A1159">
            <v>1155</v>
          </cell>
          <cell r="B1159">
            <v>0</v>
          </cell>
          <cell r="C1159">
            <v>0</v>
          </cell>
          <cell r="D1159">
            <v>0</v>
          </cell>
          <cell r="E1159" t="str">
            <v>N/A</v>
          </cell>
          <cell r="F1159">
            <v>1155</v>
          </cell>
          <cell r="G1159">
            <v>0</v>
          </cell>
          <cell r="H1159">
            <v>0</v>
          </cell>
          <cell r="I1159">
            <v>0</v>
          </cell>
          <cell r="J1159">
            <v>0</v>
          </cell>
        </row>
        <row r="1160">
          <cell r="A1160">
            <v>1156</v>
          </cell>
          <cell r="B1160">
            <v>0</v>
          </cell>
          <cell r="C1160">
            <v>0</v>
          </cell>
          <cell r="D1160">
            <v>0</v>
          </cell>
          <cell r="E1160" t="str">
            <v>N/A</v>
          </cell>
          <cell r="F1160">
            <v>1156</v>
          </cell>
          <cell r="G1160">
            <v>0</v>
          </cell>
          <cell r="H1160">
            <v>0</v>
          </cell>
          <cell r="I1160">
            <v>0</v>
          </cell>
          <cell r="J1160">
            <v>0</v>
          </cell>
        </row>
        <row r="1161">
          <cell r="A1161">
            <v>1157</v>
          </cell>
          <cell r="B1161">
            <v>0</v>
          </cell>
          <cell r="C1161">
            <v>0</v>
          </cell>
          <cell r="D1161">
            <v>0</v>
          </cell>
          <cell r="E1161" t="str">
            <v>N/A</v>
          </cell>
          <cell r="F1161">
            <v>1157</v>
          </cell>
          <cell r="G1161">
            <v>0</v>
          </cell>
          <cell r="H1161">
            <v>0</v>
          </cell>
          <cell r="I1161">
            <v>0</v>
          </cell>
          <cell r="J1161">
            <v>0</v>
          </cell>
        </row>
        <row r="1162">
          <cell r="A1162">
            <v>1158</v>
          </cell>
          <cell r="B1162">
            <v>0</v>
          </cell>
          <cell r="C1162">
            <v>0</v>
          </cell>
          <cell r="D1162">
            <v>0</v>
          </cell>
          <cell r="E1162" t="str">
            <v>N/A</v>
          </cell>
          <cell r="F1162">
            <v>1158</v>
          </cell>
          <cell r="G1162">
            <v>0</v>
          </cell>
          <cell r="H1162">
            <v>0</v>
          </cell>
          <cell r="I1162">
            <v>0</v>
          </cell>
          <cell r="J1162">
            <v>0</v>
          </cell>
        </row>
        <row r="1163">
          <cell r="A1163">
            <v>1159</v>
          </cell>
          <cell r="B1163">
            <v>0</v>
          </cell>
          <cell r="C1163">
            <v>0</v>
          </cell>
          <cell r="D1163">
            <v>0</v>
          </cell>
          <cell r="E1163" t="str">
            <v>N/A</v>
          </cell>
          <cell r="F1163">
            <v>1159</v>
          </cell>
          <cell r="G1163">
            <v>0</v>
          </cell>
          <cell r="H1163">
            <v>0</v>
          </cell>
          <cell r="I1163">
            <v>0</v>
          </cell>
          <cell r="J1163">
            <v>0</v>
          </cell>
        </row>
        <row r="1164">
          <cell r="A1164">
            <v>1160</v>
          </cell>
          <cell r="B1164">
            <v>0</v>
          </cell>
          <cell r="C1164">
            <v>0</v>
          </cell>
          <cell r="D1164">
            <v>0</v>
          </cell>
          <cell r="E1164" t="str">
            <v>N/A</v>
          </cell>
          <cell r="F1164">
            <v>1160</v>
          </cell>
          <cell r="G1164">
            <v>0</v>
          </cell>
          <cell r="H1164">
            <v>0</v>
          </cell>
          <cell r="I1164">
            <v>0</v>
          </cell>
          <cell r="J1164">
            <v>0</v>
          </cell>
        </row>
        <row r="1165">
          <cell r="A1165">
            <v>1161</v>
          </cell>
          <cell r="B1165">
            <v>0</v>
          </cell>
          <cell r="C1165">
            <v>0</v>
          </cell>
          <cell r="D1165">
            <v>0</v>
          </cell>
          <cell r="E1165" t="str">
            <v>N/A</v>
          </cell>
          <cell r="F1165">
            <v>1161</v>
          </cell>
          <cell r="G1165">
            <v>0</v>
          </cell>
          <cell r="H1165">
            <v>0</v>
          </cell>
          <cell r="I1165">
            <v>0</v>
          </cell>
          <cell r="J1165">
            <v>0</v>
          </cell>
        </row>
        <row r="1166">
          <cell r="A1166">
            <v>1162</v>
          </cell>
          <cell r="B1166">
            <v>0</v>
          </cell>
          <cell r="C1166">
            <v>0</v>
          </cell>
          <cell r="D1166">
            <v>0</v>
          </cell>
          <cell r="E1166" t="str">
            <v>N/A</v>
          </cell>
          <cell r="F1166">
            <v>1162</v>
          </cell>
          <cell r="G1166">
            <v>0</v>
          </cell>
          <cell r="H1166">
            <v>0</v>
          </cell>
          <cell r="I1166">
            <v>0</v>
          </cell>
          <cell r="J1166">
            <v>0</v>
          </cell>
        </row>
        <row r="1167">
          <cell r="A1167">
            <v>1163</v>
          </cell>
          <cell r="B1167">
            <v>0</v>
          </cell>
          <cell r="C1167">
            <v>0</v>
          </cell>
          <cell r="D1167">
            <v>0</v>
          </cell>
          <cell r="E1167" t="str">
            <v>N/A</v>
          </cell>
          <cell r="F1167">
            <v>1163</v>
          </cell>
          <cell r="G1167">
            <v>0</v>
          </cell>
          <cell r="H1167">
            <v>0</v>
          </cell>
          <cell r="I1167">
            <v>0</v>
          </cell>
          <cell r="J1167">
            <v>0</v>
          </cell>
        </row>
        <row r="1168">
          <cell r="A1168">
            <v>1164</v>
          </cell>
          <cell r="B1168">
            <v>0</v>
          </cell>
          <cell r="C1168">
            <v>0</v>
          </cell>
          <cell r="D1168">
            <v>0</v>
          </cell>
          <cell r="E1168" t="str">
            <v>N/A</v>
          </cell>
          <cell r="F1168">
            <v>1164</v>
          </cell>
          <cell r="G1168">
            <v>0</v>
          </cell>
          <cell r="H1168">
            <v>0</v>
          </cell>
          <cell r="I1168">
            <v>0</v>
          </cell>
          <cell r="J1168">
            <v>0</v>
          </cell>
        </row>
        <row r="1169">
          <cell r="A1169">
            <v>1165</v>
          </cell>
          <cell r="B1169">
            <v>0</v>
          </cell>
          <cell r="C1169">
            <v>0</v>
          </cell>
          <cell r="D1169">
            <v>0</v>
          </cell>
          <cell r="E1169" t="str">
            <v>N/A</v>
          </cell>
          <cell r="F1169">
            <v>1165</v>
          </cell>
          <cell r="G1169">
            <v>0</v>
          </cell>
          <cell r="H1169">
            <v>0</v>
          </cell>
          <cell r="I1169">
            <v>0</v>
          </cell>
          <cell r="J1169">
            <v>0</v>
          </cell>
        </row>
        <row r="1170">
          <cell r="A1170">
            <v>1166</v>
          </cell>
          <cell r="B1170">
            <v>0</v>
          </cell>
          <cell r="C1170">
            <v>0</v>
          </cell>
          <cell r="D1170">
            <v>0</v>
          </cell>
          <cell r="E1170" t="str">
            <v>N/A</v>
          </cell>
          <cell r="F1170">
            <v>1166</v>
          </cell>
          <cell r="G1170">
            <v>0</v>
          </cell>
          <cell r="H1170">
            <v>0</v>
          </cell>
          <cell r="I1170">
            <v>0</v>
          </cell>
          <cell r="J1170">
            <v>0</v>
          </cell>
        </row>
        <row r="1171">
          <cell r="A1171">
            <v>1167</v>
          </cell>
          <cell r="B1171">
            <v>0</v>
          </cell>
          <cell r="C1171">
            <v>0</v>
          </cell>
          <cell r="D1171">
            <v>0</v>
          </cell>
          <cell r="E1171" t="str">
            <v>N/A</v>
          </cell>
          <cell r="F1171">
            <v>1167</v>
          </cell>
          <cell r="G1171">
            <v>0</v>
          </cell>
          <cell r="H1171">
            <v>0</v>
          </cell>
          <cell r="I1171">
            <v>0</v>
          </cell>
          <cell r="J1171">
            <v>0</v>
          </cell>
        </row>
        <row r="1172">
          <cell r="A1172">
            <v>1168</v>
          </cell>
          <cell r="B1172">
            <v>0</v>
          </cell>
          <cell r="C1172">
            <v>0</v>
          </cell>
          <cell r="D1172">
            <v>0</v>
          </cell>
          <cell r="E1172" t="str">
            <v>N/A</v>
          </cell>
          <cell r="F1172">
            <v>1168</v>
          </cell>
          <cell r="G1172">
            <v>0</v>
          </cell>
          <cell r="H1172">
            <v>0</v>
          </cell>
          <cell r="I1172">
            <v>0</v>
          </cell>
          <cell r="J1172">
            <v>0</v>
          </cell>
        </row>
        <row r="1173">
          <cell r="A1173">
            <v>1169</v>
          </cell>
          <cell r="B1173">
            <v>0</v>
          </cell>
          <cell r="C1173">
            <v>0</v>
          </cell>
          <cell r="D1173">
            <v>0</v>
          </cell>
          <cell r="E1173" t="str">
            <v>N/A</v>
          </cell>
          <cell r="F1173">
            <v>1169</v>
          </cell>
          <cell r="G1173">
            <v>0</v>
          </cell>
          <cell r="H1173">
            <v>0</v>
          </cell>
          <cell r="I1173">
            <v>0</v>
          </cell>
          <cell r="J1173">
            <v>0</v>
          </cell>
        </row>
        <row r="1174">
          <cell r="A1174">
            <v>1170</v>
          </cell>
          <cell r="B1174">
            <v>0</v>
          </cell>
          <cell r="C1174">
            <v>0</v>
          </cell>
          <cell r="D1174">
            <v>0</v>
          </cell>
          <cell r="E1174" t="str">
            <v>N/A</v>
          </cell>
          <cell r="F1174">
            <v>1170</v>
          </cell>
          <cell r="G1174">
            <v>0</v>
          </cell>
          <cell r="H1174">
            <v>0</v>
          </cell>
          <cell r="I1174">
            <v>0</v>
          </cell>
          <cell r="J1174">
            <v>0</v>
          </cell>
        </row>
        <row r="1175">
          <cell r="A1175">
            <v>1171</v>
          </cell>
          <cell r="B1175">
            <v>0</v>
          </cell>
          <cell r="C1175">
            <v>0</v>
          </cell>
          <cell r="D1175">
            <v>0</v>
          </cell>
          <cell r="E1175" t="str">
            <v>N/A</v>
          </cell>
          <cell r="F1175">
            <v>1171</v>
          </cell>
          <cell r="G1175">
            <v>0</v>
          </cell>
          <cell r="H1175">
            <v>0</v>
          </cell>
          <cell r="I1175">
            <v>0</v>
          </cell>
          <cell r="J1175">
            <v>0</v>
          </cell>
        </row>
        <row r="1176">
          <cell r="A1176">
            <v>1172</v>
          </cell>
          <cell r="B1176">
            <v>0</v>
          </cell>
          <cell r="C1176">
            <v>0</v>
          </cell>
          <cell r="D1176">
            <v>0</v>
          </cell>
          <cell r="E1176" t="str">
            <v>N/A</v>
          </cell>
          <cell r="F1176">
            <v>1172</v>
          </cell>
          <cell r="G1176">
            <v>0</v>
          </cell>
          <cell r="H1176">
            <v>0</v>
          </cell>
          <cell r="I1176">
            <v>0</v>
          </cell>
          <cell r="J1176">
            <v>0</v>
          </cell>
        </row>
        <row r="1177">
          <cell r="A1177">
            <v>1173</v>
          </cell>
          <cell r="B1177">
            <v>0</v>
          </cell>
          <cell r="C1177">
            <v>0</v>
          </cell>
          <cell r="D1177">
            <v>0</v>
          </cell>
          <cell r="E1177" t="str">
            <v>N/A</v>
          </cell>
          <cell r="F1177">
            <v>1173</v>
          </cell>
          <cell r="G1177">
            <v>0</v>
          </cell>
          <cell r="H1177">
            <v>0</v>
          </cell>
          <cell r="I1177">
            <v>0</v>
          </cell>
          <cell r="J1177">
            <v>0</v>
          </cell>
        </row>
        <row r="1178">
          <cell r="A1178">
            <v>1174</v>
          </cell>
          <cell r="B1178">
            <v>0</v>
          </cell>
          <cell r="C1178">
            <v>0</v>
          </cell>
          <cell r="D1178">
            <v>0</v>
          </cell>
          <cell r="E1178" t="str">
            <v>N/A</v>
          </cell>
          <cell r="F1178">
            <v>1174</v>
          </cell>
          <cell r="G1178">
            <v>0</v>
          </cell>
          <cell r="H1178">
            <v>0</v>
          </cell>
          <cell r="I1178">
            <v>0</v>
          </cell>
          <cell r="J1178">
            <v>0</v>
          </cell>
        </row>
        <row r="1179">
          <cell r="A1179">
            <v>1175</v>
          </cell>
          <cell r="B1179">
            <v>0</v>
          </cell>
          <cell r="C1179">
            <v>0</v>
          </cell>
          <cell r="D1179">
            <v>0</v>
          </cell>
          <cell r="E1179" t="str">
            <v>N/A</v>
          </cell>
          <cell r="F1179">
            <v>1175</v>
          </cell>
          <cell r="G1179">
            <v>0</v>
          </cell>
          <cell r="H1179">
            <v>0</v>
          </cell>
          <cell r="I1179">
            <v>0</v>
          </cell>
          <cell r="J1179">
            <v>0</v>
          </cell>
        </row>
        <row r="1180">
          <cell r="A1180">
            <v>1176</v>
          </cell>
          <cell r="B1180">
            <v>0</v>
          </cell>
          <cell r="C1180">
            <v>0</v>
          </cell>
          <cell r="D1180">
            <v>0</v>
          </cell>
          <cell r="E1180" t="str">
            <v>N/A</v>
          </cell>
          <cell r="F1180">
            <v>1176</v>
          </cell>
          <cell r="G1180">
            <v>0</v>
          </cell>
          <cell r="H1180">
            <v>0</v>
          </cell>
          <cell r="I1180">
            <v>0</v>
          </cell>
          <cell r="J1180">
            <v>0</v>
          </cell>
        </row>
        <row r="1181">
          <cell r="A1181">
            <v>1177</v>
          </cell>
          <cell r="B1181">
            <v>0</v>
          </cell>
          <cell r="C1181">
            <v>0</v>
          </cell>
          <cell r="D1181">
            <v>0</v>
          </cell>
          <cell r="E1181" t="str">
            <v>N/A</v>
          </cell>
          <cell r="F1181">
            <v>1177</v>
          </cell>
          <cell r="G1181">
            <v>0</v>
          </cell>
          <cell r="H1181">
            <v>0</v>
          </cell>
          <cell r="I1181">
            <v>0</v>
          </cell>
          <cell r="J1181">
            <v>0</v>
          </cell>
        </row>
        <row r="1182">
          <cell r="A1182">
            <v>1178</v>
          </cell>
          <cell r="B1182">
            <v>0</v>
          </cell>
          <cell r="C1182">
            <v>0</v>
          </cell>
          <cell r="D1182">
            <v>0</v>
          </cell>
          <cell r="E1182" t="str">
            <v>N/A</v>
          </cell>
          <cell r="F1182">
            <v>1178</v>
          </cell>
          <cell r="G1182">
            <v>0</v>
          </cell>
          <cell r="H1182">
            <v>0</v>
          </cell>
          <cell r="I1182">
            <v>0</v>
          </cell>
          <cell r="J1182">
            <v>0</v>
          </cell>
        </row>
        <row r="1183">
          <cell r="A1183">
            <v>1179</v>
          </cell>
          <cell r="B1183">
            <v>0</v>
          </cell>
          <cell r="C1183">
            <v>0</v>
          </cell>
          <cell r="D1183">
            <v>0</v>
          </cell>
          <cell r="E1183" t="str">
            <v>N/A</v>
          </cell>
          <cell r="F1183">
            <v>1179</v>
          </cell>
          <cell r="G1183">
            <v>0</v>
          </cell>
          <cell r="H1183">
            <v>0</v>
          </cell>
          <cell r="I1183">
            <v>0</v>
          </cell>
          <cell r="J1183">
            <v>0</v>
          </cell>
        </row>
        <row r="1184">
          <cell r="A1184">
            <v>1180</v>
          </cell>
          <cell r="B1184">
            <v>0</v>
          </cell>
          <cell r="C1184">
            <v>0</v>
          </cell>
          <cell r="D1184">
            <v>0</v>
          </cell>
          <cell r="E1184" t="str">
            <v>N/A</v>
          </cell>
          <cell r="F1184">
            <v>1180</v>
          </cell>
          <cell r="G1184">
            <v>0</v>
          </cell>
          <cell r="H1184">
            <v>0</v>
          </cell>
          <cell r="I1184">
            <v>0</v>
          </cell>
          <cell r="J1184">
            <v>0</v>
          </cell>
        </row>
        <row r="1185">
          <cell r="A1185">
            <v>1181</v>
          </cell>
          <cell r="B1185">
            <v>0</v>
          </cell>
          <cell r="C1185">
            <v>0</v>
          </cell>
          <cell r="D1185">
            <v>0</v>
          </cell>
          <cell r="E1185" t="str">
            <v>N/A</v>
          </cell>
          <cell r="F1185">
            <v>1181</v>
          </cell>
          <cell r="G1185">
            <v>0</v>
          </cell>
          <cell r="H1185">
            <v>0</v>
          </cell>
          <cell r="I1185">
            <v>0</v>
          </cell>
          <cell r="J1185">
            <v>0</v>
          </cell>
        </row>
        <row r="1186">
          <cell r="A1186">
            <v>1182</v>
          </cell>
          <cell r="B1186">
            <v>0</v>
          </cell>
          <cell r="C1186">
            <v>0</v>
          </cell>
          <cell r="D1186">
            <v>0</v>
          </cell>
          <cell r="E1186" t="str">
            <v>N/A</v>
          </cell>
          <cell r="F1186">
            <v>1182</v>
          </cell>
          <cell r="G1186">
            <v>0</v>
          </cell>
          <cell r="H1186">
            <v>0</v>
          </cell>
          <cell r="I1186">
            <v>0</v>
          </cell>
          <cell r="J1186">
            <v>0</v>
          </cell>
        </row>
        <row r="1187">
          <cell r="A1187">
            <v>1183</v>
          </cell>
          <cell r="B1187">
            <v>0</v>
          </cell>
          <cell r="C1187">
            <v>0</v>
          </cell>
          <cell r="D1187">
            <v>0</v>
          </cell>
          <cell r="E1187" t="str">
            <v>N/A</v>
          </cell>
          <cell r="F1187">
            <v>1183</v>
          </cell>
          <cell r="G1187">
            <v>0</v>
          </cell>
          <cell r="H1187">
            <v>0</v>
          </cell>
          <cell r="I1187">
            <v>0</v>
          </cell>
          <cell r="J1187">
            <v>0</v>
          </cell>
        </row>
        <row r="1188">
          <cell r="A1188">
            <v>1184</v>
          </cell>
          <cell r="B1188">
            <v>0</v>
          </cell>
          <cell r="C1188">
            <v>0</v>
          </cell>
          <cell r="D1188">
            <v>0</v>
          </cell>
          <cell r="E1188" t="str">
            <v>N/A</v>
          </cell>
          <cell r="F1188">
            <v>1184</v>
          </cell>
          <cell r="G1188">
            <v>0</v>
          </cell>
          <cell r="H1188">
            <v>0</v>
          </cell>
          <cell r="I1188">
            <v>0</v>
          </cell>
          <cell r="J1188">
            <v>0</v>
          </cell>
        </row>
        <row r="1189">
          <cell r="A1189">
            <v>1185</v>
          </cell>
          <cell r="B1189">
            <v>0</v>
          </cell>
          <cell r="C1189">
            <v>0</v>
          </cell>
          <cell r="D1189">
            <v>0</v>
          </cell>
          <cell r="E1189" t="str">
            <v>N/A</v>
          </cell>
          <cell r="F1189">
            <v>1185</v>
          </cell>
          <cell r="G1189">
            <v>0</v>
          </cell>
          <cell r="H1189">
            <v>0</v>
          </cell>
          <cell r="I1189">
            <v>0</v>
          </cell>
          <cell r="J1189">
            <v>0</v>
          </cell>
        </row>
        <row r="1190">
          <cell r="A1190">
            <v>1186</v>
          </cell>
          <cell r="B1190">
            <v>0</v>
          </cell>
          <cell r="C1190">
            <v>0</v>
          </cell>
          <cell r="D1190">
            <v>0</v>
          </cell>
          <cell r="E1190" t="str">
            <v>N/A</v>
          </cell>
          <cell r="F1190">
            <v>1186</v>
          </cell>
          <cell r="G1190">
            <v>0</v>
          </cell>
          <cell r="H1190">
            <v>0</v>
          </cell>
          <cell r="I1190">
            <v>0</v>
          </cell>
          <cell r="J1190">
            <v>0</v>
          </cell>
        </row>
        <row r="1191">
          <cell r="A1191">
            <v>1187</v>
          </cell>
          <cell r="B1191">
            <v>0</v>
          </cell>
          <cell r="C1191">
            <v>0</v>
          </cell>
          <cell r="D1191">
            <v>0</v>
          </cell>
          <cell r="E1191" t="str">
            <v>N/A</v>
          </cell>
          <cell r="F1191">
            <v>1187</v>
          </cell>
          <cell r="G1191">
            <v>0</v>
          </cell>
          <cell r="H1191">
            <v>0</v>
          </cell>
          <cell r="I1191">
            <v>0</v>
          </cell>
          <cell r="J1191">
            <v>0</v>
          </cell>
        </row>
        <row r="1192">
          <cell r="A1192">
            <v>1188</v>
          </cell>
          <cell r="B1192">
            <v>0</v>
          </cell>
          <cell r="C1192">
            <v>0</v>
          </cell>
          <cell r="D1192">
            <v>0</v>
          </cell>
          <cell r="E1192" t="str">
            <v>N/A</v>
          </cell>
          <cell r="F1192">
            <v>1188</v>
          </cell>
          <cell r="G1192">
            <v>0</v>
          </cell>
          <cell r="H1192">
            <v>0</v>
          </cell>
          <cell r="I1192">
            <v>0</v>
          </cell>
          <cell r="J1192">
            <v>0</v>
          </cell>
        </row>
        <row r="1193">
          <cell r="A1193">
            <v>1189</v>
          </cell>
          <cell r="B1193">
            <v>0</v>
          </cell>
          <cell r="C1193">
            <v>0</v>
          </cell>
          <cell r="D1193">
            <v>0</v>
          </cell>
          <cell r="E1193" t="str">
            <v>N/A</v>
          </cell>
          <cell r="F1193">
            <v>1189</v>
          </cell>
          <cell r="G1193">
            <v>0</v>
          </cell>
          <cell r="H1193">
            <v>0</v>
          </cell>
          <cell r="I1193">
            <v>0</v>
          </cell>
          <cell r="J1193">
            <v>0</v>
          </cell>
        </row>
        <row r="1194">
          <cell r="A1194">
            <v>1190</v>
          </cell>
          <cell r="B1194">
            <v>0</v>
          </cell>
          <cell r="C1194">
            <v>0</v>
          </cell>
          <cell r="D1194">
            <v>0</v>
          </cell>
          <cell r="E1194" t="str">
            <v>N/A</v>
          </cell>
          <cell r="F1194">
            <v>1190</v>
          </cell>
          <cell r="G1194">
            <v>0</v>
          </cell>
          <cell r="H1194">
            <v>0</v>
          </cell>
          <cell r="I1194">
            <v>0</v>
          </cell>
          <cell r="J1194">
            <v>0</v>
          </cell>
        </row>
        <row r="1195">
          <cell r="A1195">
            <v>1191</v>
          </cell>
          <cell r="B1195">
            <v>0</v>
          </cell>
          <cell r="C1195">
            <v>0</v>
          </cell>
          <cell r="D1195">
            <v>0</v>
          </cell>
          <cell r="E1195" t="str">
            <v>N/A</v>
          </cell>
          <cell r="F1195">
            <v>1191</v>
          </cell>
          <cell r="G1195">
            <v>0</v>
          </cell>
          <cell r="H1195">
            <v>0</v>
          </cell>
          <cell r="I1195">
            <v>0</v>
          </cell>
          <cell r="J1195">
            <v>0</v>
          </cell>
        </row>
        <row r="1196">
          <cell r="A1196">
            <v>1192</v>
          </cell>
          <cell r="B1196">
            <v>0</v>
          </cell>
          <cell r="C1196">
            <v>0</v>
          </cell>
          <cell r="D1196">
            <v>0</v>
          </cell>
          <cell r="E1196" t="str">
            <v>N/A</v>
          </cell>
          <cell r="F1196">
            <v>1192</v>
          </cell>
          <cell r="G1196">
            <v>0</v>
          </cell>
          <cell r="H1196">
            <v>0</v>
          </cell>
          <cell r="I1196">
            <v>0</v>
          </cell>
          <cell r="J1196">
            <v>0</v>
          </cell>
        </row>
        <row r="1197">
          <cell r="A1197">
            <v>1193</v>
          </cell>
          <cell r="B1197">
            <v>0</v>
          </cell>
          <cell r="C1197">
            <v>0</v>
          </cell>
          <cell r="D1197">
            <v>0</v>
          </cell>
          <cell r="E1197" t="str">
            <v>N/A</v>
          </cell>
          <cell r="F1197">
            <v>1193</v>
          </cell>
          <cell r="G1197">
            <v>0</v>
          </cell>
          <cell r="H1197">
            <v>0</v>
          </cell>
          <cell r="I1197">
            <v>0</v>
          </cell>
          <cell r="J1197">
            <v>0</v>
          </cell>
        </row>
        <row r="1198">
          <cell r="A1198">
            <v>1194</v>
          </cell>
          <cell r="B1198">
            <v>0</v>
          </cell>
          <cell r="C1198">
            <v>0</v>
          </cell>
          <cell r="D1198">
            <v>0</v>
          </cell>
          <cell r="E1198" t="str">
            <v>N/A</v>
          </cell>
          <cell r="F1198">
            <v>1194</v>
          </cell>
          <cell r="G1198">
            <v>0</v>
          </cell>
          <cell r="H1198">
            <v>0</v>
          </cell>
          <cell r="I1198">
            <v>0</v>
          </cell>
          <cell r="J1198">
            <v>0</v>
          </cell>
        </row>
        <row r="1199">
          <cell r="A1199">
            <v>1195</v>
          </cell>
          <cell r="B1199">
            <v>0</v>
          </cell>
          <cell r="C1199">
            <v>0</v>
          </cell>
          <cell r="D1199">
            <v>0</v>
          </cell>
          <cell r="E1199" t="str">
            <v>N/A</v>
          </cell>
          <cell r="F1199">
            <v>1195</v>
          </cell>
          <cell r="G1199">
            <v>0</v>
          </cell>
          <cell r="H1199">
            <v>0</v>
          </cell>
          <cell r="I1199">
            <v>0</v>
          </cell>
          <cell r="J1199">
            <v>0</v>
          </cell>
        </row>
        <row r="1200">
          <cell r="A1200">
            <v>1196</v>
          </cell>
          <cell r="B1200">
            <v>0</v>
          </cell>
          <cell r="C1200">
            <v>0</v>
          </cell>
          <cell r="D1200">
            <v>0</v>
          </cell>
          <cell r="E1200" t="str">
            <v>N/A</v>
          </cell>
          <cell r="F1200">
            <v>1196</v>
          </cell>
          <cell r="G1200">
            <v>0</v>
          </cell>
          <cell r="H1200">
            <v>0</v>
          </cell>
          <cell r="I1200">
            <v>0</v>
          </cell>
          <cell r="J1200">
            <v>0</v>
          </cell>
        </row>
        <row r="1201">
          <cell r="A1201">
            <v>1197</v>
          </cell>
          <cell r="B1201">
            <v>0</v>
          </cell>
          <cell r="C1201">
            <v>0</v>
          </cell>
          <cell r="D1201">
            <v>0</v>
          </cell>
          <cell r="E1201" t="str">
            <v>N/A</v>
          </cell>
          <cell r="F1201">
            <v>1197</v>
          </cell>
          <cell r="G1201">
            <v>0</v>
          </cell>
          <cell r="H1201">
            <v>0</v>
          </cell>
          <cell r="I1201">
            <v>0</v>
          </cell>
          <cell r="J1201">
            <v>0</v>
          </cell>
        </row>
        <row r="1202">
          <cell r="A1202">
            <v>1198</v>
          </cell>
          <cell r="B1202">
            <v>0</v>
          </cell>
          <cell r="C1202">
            <v>0</v>
          </cell>
          <cell r="D1202">
            <v>0</v>
          </cell>
          <cell r="E1202" t="str">
            <v>N/A</v>
          </cell>
          <cell r="F1202">
            <v>1198</v>
          </cell>
          <cell r="G1202">
            <v>0</v>
          </cell>
          <cell r="H1202">
            <v>0</v>
          </cell>
          <cell r="I1202">
            <v>0</v>
          </cell>
          <cell r="J1202">
            <v>0</v>
          </cell>
        </row>
        <row r="1203">
          <cell r="A1203">
            <v>1199</v>
          </cell>
          <cell r="B1203">
            <v>0</v>
          </cell>
          <cell r="C1203">
            <v>0</v>
          </cell>
          <cell r="D1203">
            <v>0</v>
          </cell>
          <cell r="E1203" t="str">
            <v>N/A</v>
          </cell>
          <cell r="F1203">
            <v>1199</v>
          </cell>
          <cell r="G1203">
            <v>0</v>
          </cell>
          <cell r="H1203">
            <v>0</v>
          </cell>
          <cell r="I1203">
            <v>0</v>
          </cell>
          <cell r="J1203">
            <v>0</v>
          </cell>
        </row>
        <row r="1204">
          <cell r="A1204">
            <v>1200</v>
          </cell>
          <cell r="B1204">
            <v>0</v>
          </cell>
          <cell r="C1204">
            <v>0</v>
          </cell>
          <cell r="D1204">
            <v>0</v>
          </cell>
          <cell r="E1204" t="str">
            <v>N/A</v>
          </cell>
          <cell r="F1204">
            <v>1200</v>
          </cell>
          <cell r="G1204">
            <v>0</v>
          </cell>
          <cell r="H1204">
            <v>0</v>
          </cell>
          <cell r="I1204">
            <v>0</v>
          </cell>
          <cell r="J1204">
            <v>0</v>
          </cell>
        </row>
        <row r="1205">
          <cell r="A1205">
            <v>1201</v>
          </cell>
          <cell r="B1205">
            <v>0</v>
          </cell>
          <cell r="C1205">
            <v>0</v>
          </cell>
          <cell r="D1205">
            <v>0</v>
          </cell>
          <cell r="E1205" t="str">
            <v>N/A</v>
          </cell>
          <cell r="F1205">
            <v>1201</v>
          </cell>
          <cell r="G1205">
            <v>0</v>
          </cell>
          <cell r="H1205">
            <v>0</v>
          </cell>
          <cell r="I1205">
            <v>0</v>
          </cell>
          <cell r="J1205">
            <v>0</v>
          </cell>
        </row>
        <row r="1206">
          <cell r="A1206">
            <v>1202</v>
          </cell>
          <cell r="B1206">
            <v>0</v>
          </cell>
          <cell r="C1206">
            <v>0</v>
          </cell>
          <cell r="D1206">
            <v>0</v>
          </cell>
          <cell r="E1206" t="str">
            <v>N/A</v>
          </cell>
          <cell r="F1206">
            <v>1202</v>
          </cell>
          <cell r="G1206">
            <v>0</v>
          </cell>
          <cell r="H1206">
            <v>0</v>
          </cell>
          <cell r="I1206">
            <v>0</v>
          </cell>
          <cell r="J1206">
            <v>0</v>
          </cell>
        </row>
        <row r="1207">
          <cell r="A1207">
            <v>1203</v>
          </cell>
          <cell r="B1207">
            <v>0</v>
          </cell>
          <cell r="C1207">
            <v>0</v>
          </cell>
          <cell r="D1207">
            <v>0</v>
          </cell>
          <cell r="E1207" t="str">
            <v>N/A</v>
          </cell>
          <cell r="F1207">
            <v>1203</v>
          </cell>
          <cell r="G1207">
            <v>0</v>
          </cell>
          <cell r="H1207">
            <v>0</v>
          </cell>
          <cell r="I1207">
            <v>0</v>
          </cell>
          <cell r="J1207">
            <v>0</v>
          </cell>
        </row>
        <row r="1208">
          <cell r="A1208">
            <v>1204</v>
          </cell>
          <cell r="B1208">
            <v>0</v>
          </cell>
          <cell r="C1208">
            <v>0</v>
          </cell>
          <cell r="D1208">
            <v>0</v>
          </cell>
          <cell r="E1208" t="str">
            <v>N/A</v>
          </cell>
          <cell r="F1208">
            <v>1204</v>
          </cell>
          <cell r="G1208">
            <v>0</v>
          </cell>
          <cell r="H1208">
            <v>0</v>
          </cell>
          <cell r="I1208">
            <v>0</v>
          </cell>
          <cell r="J1208">
            <v>0</v>
          </cell>
        </row>
        <row r="1209">
          <cell r="A1209">
            <v>1205</v>
          </cell>
          <cell r="B1209">
            <v>0</v>
          </cell>
          <cell r="C1209">
            <v>0</v>
          </cell>
          <cell r="D1209">
            <v>0</v>
          </cell>
          <cell r="E1209" t="str">
            <v>N/A</v>
          </cell>
          <cell r="F1209">
            <v>1205</v>
          </cell>
          <cell r="G1209">
            <v>0</v>
          </cell>
          <cell r="H1209">
            <v>0</v>
          </cell>
          <cell r="I1209">
            <v>0</v>
          </cell>
          <cell r="J1209">
            <v>0</v>
          </cell>
        </row>
        <row r="1210">
          <cell r="A1210">
            <v>1206</v>
          </cell>
          <cell r="B1210">
            <v>0</v>
          </cell>
          <cell r="C1210">
            <v>0</v>
          </cell>
          <cell r="D1210">
            <v>0</v>
          </cell>
          <cell r="E1210" t="str">
            <v>N/A</v>
          </cell>
          <cell r="F1210">
            <v>1206</v>
          </cell>
          <cell r="G1210">
            <v>0</v>
          </cell>
          <cell r="H1210">
            <v>0</v>
          </cell>
          <cell r="I1210">
            <v>0</v>
          </cell>
          <cell r="J1210">
            <v>0</v>
          </cell>
        </row>
        <row r="1211">
          <cell r="A1211">
            <v>1207</v>
          </cell>
          <cell r="B1211">
            <v>0</v>
          </cell>
          <cell r="C1211">
            <v>0</v>
          </cell>
          <cell r="D1211">
            <v>0</v>
          </cell>
          <cell r="E1211" t="str">
            <v>N/A</v>
          </cell>
          <cell r="F1211">
            <v>1207</v>
          </cell>
          <cell r="G1211">
            <v>0</v>
          </cell>
          <cell r="H1211">
            <v>0</v>
          </cell>
          <cell r="I1211">
            <v>0</v>
          </cell>
          <cell r="J1211">
            <v>0</v>
          </cell>
        </row>
        <row r="1212">
          <cell r="A1212">
            <v>1208</v>
          </cell>
          <cell r="B1212">
            <v>0</v>
          </cell>
          <cell r="C1212">
            <v>0</v>
          </cell>
          <cell r="D1212">
            <v>0</v>
          </cell>
          <cell r="E1212" t="str">
            <v>N/A</v>
          </cell>
          <cell r="F1212">
            <v>1208</v>
          </cell>
          <cell r="G1212">
            <v>0</v>
          </cell>
          <cell r="H1212">
            <v>0</v>
          </cell>
          <cell r="I1212">
            <v>0</v>
          </cell>
          <cell r="J1212">
            <v>0</v>
          </cell>
        </row>
        <row r="1213">
          <cell r="A1213">
            <v>1209</v>
          </cell>
          <cell r="B1213">
            <v>0</v>
          </cell>
          <cell r="C1213">
            <v>0</v>
          </cell>
          <cell r="D1213">
            <v>0</v>
          </cell>
          <cell r="E1213" t="str">
            <v>N/A</v>
          </cell>
          <cell r="F1213">
            <v>1209</v>
          </cell>
          <cell r="G1213">
            <v>0</v>
          </cell>
          <cell r="H1213">
            <v>0</v>
          </cell>
          <cell r="I1213">
            <v>0</v>
          </cell>
          <cell r="J1213">
            <v>0</v>
          </cell>
        </row>
        <row r="1214">
          <cell r="A1214">
            <v>1210</v>
          </cell>
          <cell r="B1214">
            <v>0</v>
          </cell>
          <cell r="C1214">
            <v>0</v>
          </cell>
          <cell r="D1214">
            <v>0</v>
          </cell>
          <cell r="E1214" t="str">
            <v>N/A</v>
          </cell>
          <cell r="F1214">
            <v>1210</v>
          </cell>
          <cell r="G1214">
            <v>0</v>
          </cell>
          <cell r="H1214">
            <v>0</v>
          </cell>
          <cell r="I1214">
            <v>0</v>
          </cell>
          <cell r="J1214">
            <v>0</v>
          </cell>
        </row>
        <row r="1215">
          <cell r="A1215">
            <v>1211</v>
          </cell>
          <cell r="B1215">
            <v>0</v>
          </cell>
          <cell r="C1215">
            <v>0</v>
          </cell>
          <cell r="D1215">
            <v>0</v>
          </cell>
          <cell r="E1215" t="str">
            <v>N/A</v>
          </cell>
          <cell r="F1215">
            <v>1211</v>
          </cell>
          <cell r="G1215">
            <v>0</v>
          </cell>
          <cell r="H1215">
            <v>0</v>
          </cell>
          <cell r="I1215">
            <v>0</v>
          </cell>
          <cell r="J1215">
            <v>0</v>
          </cell>
        </row>
        <row r="1216">
          <cell r="A1216">
            <v>1212</v>
          </cell>
          <cell r="B1216">
            <v>0</v>
          </cell>
          <cell r="C1216">
            <v>0</v>
          </cell>
          <cell r="D1216">
            <v>0</v>
          </cell>
          <cell r="E1216" t="str">
            <v>N/A</v>
          </cell>
          <cell r="F1216">
            <v>1212</v>
          </cell>
          <cell r="G1216">
            <v>0</v>
          </cell>
          <cell r="H1216">
            <v>0</v>
          </cell>
          <cell r="I1216">
            <v>0</v>
          </cell>
          <cell r="J1216">
            <v>0</v>
          </cell>
        </row>
        <row r="1217">
          <cell r="A1217">
            <v>1213</v>
          </cell>
          <cell r="B1217">
            <v>0</v>
          </cell>
          <cell r="C1217">
            <v>0</v>
          </cell>
          <cell r="D1217">
            <v>0</v>
          </cell>
          <cell r="E1217" t="str">
            <v>N/A</v>
          </cell>
          <cell r="F1217">
            <v>1213</v>
          </cell>
          <cell r="G1217">
            <v>0</v>
          </cell>
          <cell r="H1217">
            <v>0</v>
          </cell>
          <cell r="I1217">
            <v>0</v>
          </cell>
          <cell r="J1217">
            <v>0</v>
          </cell>
        </row>
        <row r="1218">
          <cell r="A1218">
            <v>1214</v>
          </cell>
          <cell r="B1218">
            <v>0</v>
          </cell>
          <cell r="C1218">
            <v>0</v>
          </cell>
          <cell r="D1218">
            <v>0</v>
          </cell>
          <cell r="E1218" t="str">
            <v>N/A</v>
          </cell>
          <cell r="F1218">
            <v>1214</v>
          </cell>
          <cell r="G1218">
            <v>0</v>
          </cell>
          <cell r="H1218">
            <v>0</v>
          </cell>
          <cell r="I1218">
            <v>0</v>
          </cell>
          <cell r="J1218">
            <v>0</v>
          </cell>
        </row>
        <row r="1219">
          <cell r="A1219">
            <v>1215</v>
          </cell>
          <cell r="B1219">
            <v>0</v>
          </cell>
          <cell r="C1219">
            <v>0</v>
          </cell>
          <cell r="D1219">
            <v>0</v>
          </cell>
          <cell r="E1219" t="str">
            <v>N/A</v>
          </cell>
          <cell r="F1219">
            <v>1215</v>
          </cell>
          <cell r="G1219">
            <v>0</v>
          </cell>
          <cell r="H1219">
            <v>0</v>
          </cell>
          <cell r="I1219">
            <v>0</v>
          </cell>
          <cell r="J1219">
            <v>0</v>
          </cell>
        </row>
        <row r="1220">
          <cell r="A1220">
            <v>1216</v>
          </cell>
          <cell r="B1220">
            <v>0</v>
          </cell>
          <cell r="C1220">
            <v>0</v>
          </cell>
          <cell r="D1220">
            <v>0</v>
          </cell>
          <cell r="E1220" t="str">
            <v>N/A</v>
          </cell>
          <cell r="F1220">
            <v>1216</v>
          </cell>
          <cell r="G1220">
            <v>0</v>
          </cell>
          <cell r="H1220">
            <v>0</v>
          </cell>
          <cell r="I1220">
            <v>0</v>
          </cell>
          <cell r="J1220">
            <v>0</v>
          </cell>
        </row>
        <row r="1221">
          <cell r="A1221">
            <v>1217</v>
          </cell>
          <cell r="B1221">
            <v>0</v>
          </cell>
          <cell r="C1221">
            <v>0</v>
          </cell>
          <cell r="D1221">
            <v>0</v>
          </cell>
          <cell r="E1221" t="str">
            <v>N/A</v>
          </cell>
          <cell r="F1221">
            <v>1217</v>
          </cell>
          <cell r="G1221">
            <v>0</v>
          </cell>
          <cell r="H1221">
            <v>0</v>
          </cell>
          <cell r="I1221">
            <v>0</v>
          </cell>
          <cell r="J1221">
            <v>0</v>
          </cell>
        </row>
        <row r="1222">
          <cell r="A1222">
            <v>1218</v>
          </cell>
          <cell r="B1222">
            <v>0</v>
          </cell>
          <cell r="C1222">
            <v>0</v>
          </cell>
          <cell r="D1222">
            <v>0</v>
          </cell>
          <cell r="E1222" t="str">
            <v>N/A</v>
          </cell>
          <cell r="F1222">
            <v>1218</v>
          </cell>
          <cell r="G1222">
            <v>0</v>
          </cell>
          <cell r="H1222">
            <v>0</v>
          </cell>
          <cell r="I1222">
            <v>0</v>
          </cell>
          <cell r="J1222">
            <v>0</v>
          </cell>
        </row>
        <row r="1223">
          <cell r="A1223">
            <v>1219</v>
          </cell>
          <cell r="B1223">
            <v>0</v>
          </cell>
          <cell r="C1223">
            <v>0</v>
          </cell>
          <cell r="D1223">
            <v>0</v>
          </cell>
          <cell r="E1223" t="str">
            <v>N/A</v>
          </cell>
          <cell r="F1223">
            <v>1219</v>
          </cell>
          <cell r="G1223">
            <v>0</v>
          </cell>
          <cell r="H1223">
            <v>0</v>
          </cell>
          <cell r="I1223">
            <v>0</v>
          </cell>
          <cell r="J1223">
            <v>0</v>
          </cell>
        </row>
        <row r="1224">
          <cell r="A1224">
            <v>1220</v>
          </cell>
          <cell r="B1224">
            <v>0</v>
          </cell>
          <cell r="C1224">
            <v>0</v>
          </cell>
          <cell r="D1224">
            <v>0</v>
          </cell>
          <cell r="E1224" t="str">
            <v>N/A</v>
          </cell>
          <cell r="F1224">
            <v>1220</v>
          </cell>
          <cell r="G1224">
            <v>0</v>
          </cell>
          <cell r="H1224">
            <v>0</v>
          </cell>
          <cell r="I1224">
            <v>0</v>
          </cell>
          <cell r="J1224">
            <v>0</v>
          </cell>
        </row>
        <row r="1225">
          <cell r="A1225">
            <v>1221</v>
          </cell>
          <cell r="B1225">
            <v>0</v>
          </cell>
          <cell r="C1225">
            <v>0</v>
          </cell>
          <cell r="D1225">
            <v>0</v>
          </cell>
          <cell r="E1225" t="str">
            <v>N/A</v>
          </cell>
          <cell r="F1225">
            <v>1221</v>
          </cell>
          <cell r="G1225">
            <v>0</v>
          </cell>
          <cell r="H1225">
            <v>0</v>
          </cell>
          <cell r="I1225">
            <v>0</v>
          </cell>
          <cell r="J1225">
            <v>0</v>
          </cell>
        </row>
        <row r="1226">
          <cell r="A1226">
            <v>1222</v>
          </cell>
          <cell r="B1226">
            <v>0</v>
          </cell>
          <cell r="C1226">
            <v>0</v>
          </cell>
          <cell r="D1226">
            <v>0</v>
          </cell>
          <cell r="E1226" t="str">
            <v>N/A</v>
          </cell>
          <cell r="F1226">
            <v>1222</v>
          </cell>
          <cell r="G1226">
            <v>0</v>
          </cell>
          <cell r="H1226">
            <v>0</v>
          </cell>
          <cell r="I1226">
            <v>0</v>
          </cell>
          <cell r="J1226">
            <v>0</v>
          </cell>
        </row>
        <row r="1227">
          <cell r="A1227">
            <v>1223</v>
          </cell>
          <cell r="B1227">
            <v>0</v>
          </cell>
          <cell r="C1227">
            <v>0</v>
          </cell>
          <cell r="D1227">
            <v>0</v>
          </cell>
          <cell r="E1227" t="str">
            <v>N/A</v>
          </cell>
          <cell r="F1227">
            <v>1223</v>
          </cell>
          <cell r="G1227">
            <v>0</v>
          </cell>
          <cell r="H1227">
            <v>0</v>
          </cell>
          <cell r="I1227">
            <v>0</v>
          </cell>
          <cell r="J1227">
            <v>0</v>
          </cell>
        </row>
        <row r="1228">
          <cell r="A1228">
            <v>1224</v>
          </cell>
          <cell r="B1228">
            <v>0</v>
          </cell>
          <cell r="C1228">
            <v>0</v>
          </cell>
          <cell r="D1228">
            <v>0</v>
          </cell>
          <cell r="E1228" t="str">
            <v>N/A</v>
          </cell>
          <cell r="F1228">
            <v>1224</v>
          </cell>
          <cell r="G1228">
            <v>0</v>
          </cell>
          <cell r="H1228">
            <v>0</v>
          </cell>
          <cell r="I1228">
            <v>0</v>
          </cell>
          <cell r="J1228">
            <v>0</v>
          </cell>
        </row>
        <row r="1229">
          <cell r="A1229">
            <v>1225</v>
          </cell>
          <cell r="B1229">
            <v>0</v>
          </cell>
          <cell r="C1229">
            <v>0</v>
          </cell>
          <cell r="D1229">
            <v>0</v>
          </cell>
          <cell r="E1229" t="str">
            <v>N/A</v>
          </cell>
          <cell r="F1229">
            <v>1225</v>
          </cell>
          <cell r="G1229">
            <v>0</v>
          </cell>
          <cell r="H1229">
            <v>0</v>
          </cell>
          <cell r="I1229">
            <v>0</v>
          </cell>
          <cell r="J1229">
            <v>0</v>
          </cell>
        </row>
        <row r="1230">
          <cell r="A1230">
            <v>1226</v>
          </cell>
          <cell r="B1230">
            <v>0</v>
          </cell>
          <cell r="C1230">
            <v>0</v>
          </cell>
          <cell r="D1230">
            <v>0</v>
          </cell>
          <cell r="E1230" t="str">
            <v>N/A</v>
          </cell>
          <cell r="F1230">
            <v>1226</v>
          </cell>
          <cell r="G1230">
            <v>0</v>
          </cell>
          <cell r="H1230">
            <v>0</v>
          </cell>
          <cell r="I1230">
            <v>0</v>
          </cell>
          <cell r="J1230">
            <v>0</v>
          </cell>
        </row>
        <row r="1231">
          <cell r="A1231">
            <v>1227</v>
          </cell>
          <cell r="B1231">
            <v>0</v>
          </cell>
          <cell r="C1231">
            <v>0</v>
          </cell>
          <cell r="D1231">
            <v>0</v>
          </cell>
          <cell r="E1231" t="str">
            <v>N/A</v>
          </cell>
          <cell r="F1231">
            <v>1227</v>
          </cell>
          <cell r="G1231">
            <v>0</v>
          </cell>
          <cell r="H1231">
            <v>0</v>
          </cell>
          <cell r="I1231">
            <v>0</v>
          </cell>
          <cell r="J1231">
            <v>0</v>
          </cell>
        </row>
        <row r="1232">
          <cell r="A1232">
            <v>1228</v>
          </cell>
          <cell r="B1232">
            <v>0</v>
          </cell>
          <cell r="C1232">
            <v>0</v>
          </cell>
          <cell r="D1232">
            <v>0</v>
          </cell>
          <cell r="E1232" t="str">
            <v>N/A</v>
          </cell>
          <cell r="F1232">
            <v>1228</v>
          </cell>
          <cell r="G1232">
            <v>0</v>
          </cell>
          <cell r="H1232">
            <v>0</v>
          </cell>
          <cell r="I1232">
            <v>0</v>
          </cell>
          <cell r="J1232">
            <v>0</v>
          </cell>
        </row>
        <row r="1233">
          <cell r="A1233">
            <v>1229</v>
          </cell>
          <cell r="B1233">
            <v>0</v>
          </cell>
          <cell r="C1233">
            <v>0</v>
          </cell>
          <cell r="D1233">
            <v>0</v>
          </cell>
          <cell r="E1233" t="str">
            <v>N/A</v>
          </cell>
          <cell r="F1233">
            <v>1229</v>
          </cell>
          <cell r="G1233">
            <v>0</v>
          </cell>
          <cell r="H1233">
            <v>0</v>
          </cell>
          <cell r="I1233">
            <v>0</v>
          </cell>
          <cell r="J1233">
            <v>0</v>
          </cell>
        </row>
        <row r="1234">
          <cell r="A1234">
            <v>1230</v>
          </cell>
          <cell r="B1234">
            <v>0</v>
          </cell>
          <cell r="C1234">
            <v>0</v>
          </cell>
          <cell r="D1234">
            <v>0</v>
          </cell>
          <cell r="E1234" t="str">
            <v>N/A</v>
          </cell>
          <cell r="F1234">
            <v>1230</v>
          </cell>
          <cell r="G1234">
            <v>0</v>
          </cell>
          <cell r="H1234">
            <v>0</v>
          </cell>
          <cell r="I1234">
            <v>0</v>
          </cell>
          <cell r="J1234">
            <v>0</v>
          </cell>
        </row>
        <row r="1235">
          <cell r="A1235">
            <v>1231</v>
          </cell>
          <cell r="B1235">
            <v>0</v>
          </cell>
          <cell r="C1235">
            <v>0</v>
          </cell>
          <cell r="D1235">
            <v>0</v>
          </cell>
          <cell r="E1235" t="str">
            <v>N/A</v>
          </cell>
          <cell r="F1235">
            <v>1231</v>
          </cell>
          <cell r="G1235">
            <v>0</v>
          </cell>
          <cell r="H1235">
            <v>0</v>
          </cell>
          <cell r="I1235">
            <v>0</v>
          </cell>
          <cell r="J1235">
            <v>0</v>
          </cell>
        </row>
        <row r="1236">
          <cell r="A1236">
            <v>1232</v>
          </cell>
          <cell r="B1236">
            <v>0</v>
          </cell>
          <cell r="C1236">
            <v>0</v>
          </cell>
          <cell r="D1236">
            <v>0</v>
          </cell>
          <cell r="E1236" t="str">
            <v>N/A</v>
          </cell>
          <cell r="F1236">
            <v>1232</v>
          </cell>
          <cell r="G1236">
            <v>0</v>
          </cell>
          <cell r="H1236">
            <v>0</v>
          </cell>
          <cell r="I1236">
            <v>0</v>
          </cell>
          <cell r="J1236">
            <v>0</v>
          </cell>
        </row>
        <row r="1237">
          <cell r="A1237">
            <v>1233</v>
          </cell>
          <cell r="B1237">
            <v>0</v>
          </cell>
          <cell r="C1237">
            <v>0</v>
          </cell>
          <cell r="D1237">
            <v>0</v>
          </cell>
          <cell r="E1237" t="str">
            <v>N/A</v>
          </cell>
          <cell r="F1237">
            <v>1233</v>
          </cell>
          <cell r="G1237">
            <v>0</v>
          </cell>
          <cell r="H1237">
            <v>0</v>
          </cell>
          <cell r="I1237">
            <v>0</v>
          </cell>
          <cell r="J1237">
            <v>0</v>
          </cell>
        </row>
        <row r="1238">
          <cell r="A1238">
            <v>1234</v>
          </cell>
          <cell r="B1238">
            <v>0</v>
          </cell>
          <cell r="C1238">
            <v>0</v>
          </cell>
          <cell r="D1238">
            <v>0</v>
          </cell>
          <cell r="E1238" t="str">
            <v>N/A</v>
          </cell>
          <cell r="F1238">
            <v>1234</v>
          </cell>
          <cell r="G1238">
            <v>0</v>
          </cell>
          <cell r="H1238">
            <v>0</v>
          </cell>
          <cell r="I1238">
            <v>0</v>
          </cell>
          <cell r="J1238">
            <v>0</v>
          </cell>
        </row>
        <row r="1239">
          <cell r="A1239">
            <v>1235</v>
          </cell>
          <cell r="B1239">
            <v>0</v>
          </cell>
          <cell r="C1239">
            <v>0</v>
          </cell>
          <cell r="D1239">
            <v>0</v>
          </cell>
          <cell r="E1239" t="str">
            <v>N/A</v>
          </cell>
          <cell r="F1239">
            <v>1235</v>
          </cell>
          <cell r="G1239">
            <v>0</v>
          </cell>
          <cell r="H1239">
            <v>0</v>
          </cell>
          <cell r="I1239">
            <v>0</v>
          </cell>
          <cell r="J1239">
            <v>0</v>
          </cell>
        </row>
        <row r="1240">
          <cell r="A1240">
            <v>1236</v>
          </cell>
          <cell r="B1240">
            <v>0</v>
          </cell>
          <cell r="C1240">
            <v>0</v>
          </cell>
          <cell r="D1240">
            <v>0</v>
          </cell>
          <cell r="E1240" t="str">
            <v>N/A</v>
          </cell>
          <cell r="F1240">
            <v>1236</v>
          </cell>
          <cell r="G1240">
            <v>0</v>
          </cell>
          <cell r="H1240">
            <v>0</v>
          </cell>
          <cell r="I1240">
            <v>0</v>
          </cell>
          <cell r="J1240">
            <v>0</v>
          </cell>
        </row>
        <row r="1241">
          <cell r="A1241">
            <v>1237</v>
          </cell>
          <cell r="B1241">
            <v>0</v>
          </cell>
          <cell r="C1241">
            <v>0</v>
          </cell>
          <cell r="D1241">
            <v>0</v>
          </cell>
          <cell r="E1241" t="str">
            <v>N/A</v>
          </cell>
          <cell r="F1241">
            <v>1237</v>
          </cell>
          <cell r="G1241">
            <v>0</v>
          </cell>
          <cell r="H1241">
            <v>0</v>
          </cell>
          <cell r="I1241">
            <v>0</v>
          </cell>
          <cell r="J1241">
            <v>0</v>
          </cell>
        </row>
        <row r="1242">
          <cell r="A1242">
            <v>1238</v>
          </cell>
          <cell r="B1242">
            <v>0</v>
          </cell>
          <cell r="C1242">
            <v>0</v>
          </cell>
          <cell r="D1242">
            <v>0</v>
          </cell>
          <cell r="E1242" t="str">
            <v>N/A</v>
          </cell>
          <cell r="F1242">
            <v>1238</v>
          </cell>
          <cell r="G1242">
            <v>0</v>
          </cell>
          <cell r="H1242">
            <v>0</v>
          </cell>
          <cell r="I1242">
            <v>0</v>
          </cell>
          <cell r="J1242">
            <v>0</v>
          </cell>
        </row>
        <row r="1243">
          <cell r="A1243">
            <v>1239</v>
          </cell>
          <cell r="B1243">
            <v>0</v>
          </cell>
          <cell r="C1243">
            <v>0</v>
          </cell>
          <cell r="D1243">
            <v>0</v>
          </cell>
          <cell r="E1243" t="str">
            <v>N/A</v>
          </cell>
          <cell r="F1243">
            <v>1239</v>
          </cell>
          <cell r="G1243">
            <v>0</v>
          </cell>
          <cell r="H1243">
            <v>0</v>
          </cell>
          <cell r="I1243">
            <v>0</v>
          </cell>
          <cell r="J1243">
            <v>0</v>
          </cell>
        </row>
        <row r="1244">
          <cell r="A1244">
            <v>1240</v>
          </cell>
          <cell r="B1244">
            <v>0</v>
          </cell>
          <cell r="C1244">
            <v>0</v>
          </cell>
          <cell r="D1244">
            <v>0</v>
          </cell>
          <cell r="E1244" t="str">
            <v>N/A</v>
          </cell>
          <cell r="F1244">
            <v>1240</v>
          </cell>
          <cell r="G1244">
            <v>0</v>
          </cell>
          <cell r="H1244">
            <v>0</v>
          </cell>
          <cell r="I1244">
            <v>0</v>
          </cell>
          <cell r="J1244">
            <v>0</v>
          </cell>
        </row>
        <row r="1245">
          <cell r="A1245">
            <v>1241</v>
          </cell>
          <cell r="B1245">
            <v>0</v>
          </cell>
          <cell r="C1245">
            <v>0</v>
          </cell>
          <cell r="D1245">
            <v>0</v>
          </cell>
          <cell r="E1245" t="str">
            <v>N/A</v>
          </cell>
          <cell r="F1245">
            <v>1241</v>
          </cell>
          <cell r="G1245">
            <v>0</v>
          </cell>
          <cell r="H1245">
            <v>0</v>
          </cell>
          <cell r="I1245">
            <v>0</v>
          </cell>
          <cell r="J1245">
            <v>0</v>
          </cell>
        </row>
        <row r="1246">
          <cell r="A1246">
            <v>1242</v>
          </cell>
          <cell r="B1246">
            <v>0</v>
          </cell>
          <cell r="C1246">
            <v>0</v>
          </cell>
          <cell r="D1246">
            <v>0</v>
          </cell>
          <cell r="E1246" t="str">
            <v>N/A</v>
          </cell>
          <cell r="F1246">
            <v>1242</v>
          </cell>
          <cell r="G1246">
            <v>0</v>
          </cell>
          <cell r="H1246">
            <v>0</v>
          </cell>
          <cell r="I1246">
            <v>0</v>
          </cell>
          <cell r="J1246">
            <v>0</v>
          </cell>
        </row>
        <row r="1247">
          <cell r="A1247">
            <v>1243</v>
          </cell>
          <cell r="B1247">
            <v>0</v>
          </cell>
          <cell r="C1247">
            <v>0</v>
          </cell>
          <cell r="D1247">
            <v>0</v>
          </cell>
          <cell r="E1247" t="str">
            <v>N/A</v>
          </cell>
          <cell r="F1247">
            <v>1243</v>
          </cell>
          <cell r="G1247">
            <v>0</v>
          </cell>
          <cell r="H1247">
            <v>0</v>
          </cell>
          <cell r="I1247">
            <v>0</v>
          </cell>
          <cell r="J1247">
            <v>0</v>
          </cell>
        </row>
        <row r="1248">
          <cell r="A1248">
            <v>1244</v>
          </cell>
          <cell r="B1248">
            <v>0</v>
          </cell>
          <cell r="C1248">
            <v>0</v>
          </cell>
          <cell r="D1248">
            <v>0</v>
          </cell>
          <cell r="E1248" t="str">
            <v>N/A</v>
          </cell>
          <cell r="F1248">
            <v>1244</v>
          </cell>
          <cell r="G1248">
            <v>0</v>
          </cell>
          <cell r="H1248">
            <v>0</v>
          </cell>
          <cell r="I1248">
            <v>0</v>
          </cell>
          <cell r="J1248">
            <v>0</v>
          </cell>
        </row>
        <row r="1249">
          <cell r="A1249">
            <v>1245</v>
          </cell>
          <cell r="B1249">
            <v>0</v>
          </cell>
          <cell r="C1249">
            <v>0</v>
          </cell>
          <cell r="D1249">
            <v>0</v>
          </cell>
          <cell r="E1249" t="str">
            <v>N/A</v>
          </cell>
          <cell r="F1249">
            <v>1245</v>
          </cell>
          <cell r="G1249">
            <v>0</v>
          </cell>
          <cell r="H1249">
            <v>0</v>
          </cell>
          <cell r="I1249">
            <v>0</v>
          </cell>
          <cell r="J1249">
            <v>0</v>
          </cell>
        </row>
        <row r="1250">
          <cell r="A1250">
            <v>1246</v>
          </cell>
          <cell r="B1250">
            <v>0</v>
          </cell>
          <cell r="C1250">
            <v>0</v>
          </cell>
          <cell r="D1250">
            <v>0</v>
          </cell>
          <cell r="E1250" t="str">
            <v>N/A</v>
          </cell>
          <cell r="F1250">
            <v>1246</v>
          </cell>
          <cell r="G1250">
            <v>0</v>
          </cell>
          <cell r="H1250">
            <v>0</v>
          </cell>
          <cell r="I1250">
            <v>0</v>
          </cell>
          <cell r="J1250">
            <v>0</v>
          </cell>
        </row>
        <row r="1251">
          <cell r="A1251">
            <v>1247</v>
          </cell>
          <cell r="B1251">
            <v>0</v>
          </cell>
          <cell r="C1251">
            <v>0</v>
          </cell>
          <cell r="D1251">
            <v>0</v>
          </cell>
          <cell r="E1251" t="str">
            <v>N/A</v>
          </cell>
          <cell r="F1251">
            <v>1247</v>
          </cell>
          <cell r="G1251">
            <v>0</v>
          </cell>
          <cell r="H1251">
            <v>0</v>
          </cell>
          <cell r="I1251">
            <v>0</v>
          </cell>
          <cell r="J1251">
            <v>0</v>
          </cell>
        </row>
        <row r="1252">
          <cell r="A1252">
            <v>1248</v>
          </cell>
          <cell r="B1252">
            <v>0</v>
          </cell>
          <cell r="C1252">
            <v>0</v>
          </cell>
          <cell r="D1252">
            <v>0</v>
          </cell>
          <cell r="E1252" t="str">
            <v>N/A</v>
          </cell>
          <cell r="F1252">
            <v>1248</v>
          </cell>
          <cell r="G1252">
            <v>0</v>
          </cell>
          <cell r="H1252">
            <v>0</v>
          </cell>
          <cell r="I1252">
            <v>0</v>
          </cell>
          <cell r="J1252">
            <v>0</v>
          </cell>
        </row>
        <row r="1253">
          <cell r="A1253">
            <v>1249</v>
          </cell>
          <cell r="B1253">
            <v>0</v>
          </cell>
          <cell r="C1253">
            <v>0</v>
          </cell>
          <cell r="D1253">
            <v>0</v>
          </cell>
          <cell r="E1253" t="str">
            <v>N/A</v>
          </cell>
          <cell r="F1253">
            <v>1249</v>
          </cell>
          <cell r="G1253">
            <v>0</v>
          </cell>
          <cell r="H1253">
            <v>0</v>
          </cell>
          <cell r="I1253">
            <v>0</v>
          </cell>
          <cell r="J1253">
            <v>0</v>
          </cell>
        </row>
        <row r="1254">
          <cell r="A1254">
            <v>1250</v>
          </cell>
          <cell r="B1254">
            <v>0</v>
          </cell>
          <cell r="C1254">
            <v>0</v>
          </cell>
          <cell r="D1254">
            <v>0</v>
          </cell>
          <cell r="E1254" t="str">
            <v>N/A</v>
          </cell>
          <cell r="F1254">
            <v>1250</v>
          </cell>
          <cell r="G1254">
            <v>0</v>
          </cell>
          <cell r="H1254">
            <v>0</v>
          </cell>
          <cell r="I1254">
            <v>0</v>
          </cell>
          <cell r="J1254">
            <v>0</v>
          </cell>
        </row>
        <row r="1255">
          <cell r="A1255">
            <v>1251</v>
          </cell>
          <cell r="B1255">
            <v>0</v>
          </cell>
          <cell r="C1255">
            <v>0</v>
          </cell>
          <cell r="D1255">
            <v>0</v>
          </cell>
          <cell r="E1255" t="str">
            <v>N/A</v>
          </cell>
          <cell r="F1255">
            <v>1251</v>
          </cell>
          <cell r="G1255">
            <v>0</v>
          </cell>
          <cell r="H1255">
            <v>0</v>
          </cell>
          <cell r="I1255">
            <v>0</v>
          </cell>
          <cell r="J1255">
            <v>0</v>
          </cell>
        </row>
        <row r="1256">
          <cell r="A1256">
            <v>1252</v>
          </cell>
          <cell r="B1256">
            <v>0</v>
          </cell>
          <cell r="C1256">
            <v>0</v>
          </cell>
          <cell r="D1256">
            <v>0</v>
          </cell>
          <cell r="E1256" t="str">
            <v>N/A</v>
          </cell>
          <cell r="F1256">
            <v>1252</v>
          </cell>
          <cell r="G1256">
            <v>0</v>
          </cell>
          <cell r="H1256">
            <v>0</v>
          </cell>
          <cell r="I1256">
            <v>0</v>
          </cell>
          <cell r="J1256">
            <v>0</v>
          </cell>
        </row>
        <row r="1257">
          <cell r="A1257">
            <v>1253</v>
          </cell>
          <cell r="B1257">
            <v>0</v>
          </cell>
          <cell r="C1257">
            <v>0</v>
          </cell>
          <cell r="D1257">
            <v>0</v>
          </cell>
          <cell r="E1257" t="str">
            <v>N/A</v>
          </cell>
          <cell r="F1257">
            <v>1253</v>
          </cell>
          <cell r="G1257">
            <v>0</v>
          </cell>
          <cell r="H1257">
            <v>0</v>
          </cell>
          <cell r="I1257">
            <v>0</v>
          </cell>
          <cell r="J1257">
            <v>0</v>
          </cell>
        </row>
        <row r="1258">
          <cell r="A1258">
            <v>1254</v>
          </cell>
          <cell r="B1258">
            <v>0</v>
          </cell>
          <cell r="C1258">
            <v>0</v>
          </cell>
          <cell r="D1258">
            <v>0</v>
          </cell>
          <cell r="E1258" t="str">
            <v>N/A</v>
          </cell>
          <cell r="F1258">
            <v>1254</v>
          </cell>
          <cell r="G1258">
            <v>0</v>
          </cell>
          <cell r="H1258">
            <v>0</v>
          </cell>
          <cell r="I1258">
            <v>0</v>
          </cell>
          <cell r="J1258">
            <v>0</v>
          </cell>
        </row>
        <row r="1259">
          <cell r="A1259">
            <v>1255</v>
          </cell>
          <cell r="B1259">
            <v>0</v>
          </cell>
          <cell r="C1259">
            <v>0</v>
          </cell>
          <cell r="D1259">
            <v>0</v>
          </cell>
          <cell r="E1259" t="str">
            <v>N/A</v>
          </cell>
          <cell r="F1259">
            <v>1255</v>
          </cell>
          <cell r="G1259">
            <v>0</v>
          </cell>
          <cell r="H1259">
            <v>0</v>
          </cell>
          <cell r="I1259">
            <v>0</v>
          </cell>
          <cell r="J1259">
            <v>0</v>
          </cell>
        </row>
        <row r="1260">
          <cell r="A1260">
            <v>1256</v>
          </cell>
          <cell r="B1260">
            <v>0</v>
          </cell>
          <cell r="C1260">
            <v>0</v>
          </cell>
          <cell r="D1260">
            <v>0</v>
          </cell>
          <cell r="E1260" t="str">
            <v>N/A</v>
          </cell>
          <cell r="F1260">
            <v>1256</v>
          </cell>
          <cell r="G1260">
            <v>0</v>
          </cell>
          <cell r="H1260">
            <v>0</v>
          </cell>
          <cell r="I1260">
            <v>0</v>
          </cell>
          <cell r="J1260">
            <v>0</v>
          </cell>
        </row>
        <row r="1261">
          <cell r="A1261">
            <v>1257</v>
          </cell>
          <cell r="B1261">
            <v>0</v>
          </cell>
          <cell r="C1261">
            <v>0</v>
          </cell>
          <cell r="D1261">
            <v>0</v>
          </cell>
          <cell r="E1261" t="str">
            <v>N/A</v>
          </cell>
          <cell r="F1261">
            <v>1257</v>
          </cell>
          <cell r="G1261">
            <v>0</v>
          </cell>
          <cell r="H1261">
            <v>0</v>
          </cell>
          <cell r="I1261">
            <v>0</v>
          </cell>
          <cell r="J1261">
            <v>0</v>
          </cell>
        </row>
        <row r="1262">
          <cell r="A1262">
            <v>1258</v>
          </cell>
          <cell r="B1262">
            <v>0</v>
          </cell>
          <cell r="C1262">
            <v>0</v>
          </cell>
          <cell r="D1262">
            <v>0</v>
          </cell>
          <cell r="E1262" t="str">
            <v>N/A</v>
          </cell>
          <cell r="F1262">
            <v>1258</v>
          </cell>
          <cell r="G1262">
            <v>0</v>
          </cell>
          <cell r="H1262">
            <v>0</v>
          </cell>
          <cell r="I1262">
            <v>0</v>
          </cell>
          <cell r="J1262">
            <v>0</v>
          </cell>
        </row>
        <row r="1263">
          <cell r="A1263">
            <v>1259</v>
          </cell>
          <cell r="B1263">
            <v>0</v>
          </cell>
          <cell r="C1263">
            <v>0</v>
          </cell>
          <cell r="D1263">
            <v>0</v>
          </cell>
          <cell r="E1263" t="str">
            <v>N/A</v>
          </cell>
          <cell r="F1263">
            <v>1259</v>
          </cell>
          <cell r="G1263">
            <v>0</v>
          </cell>
          <cell r="H1263">
            <v>0</v>
          </cell>
          <cell r="I1263">
            <v>0</v>
          </cell>
          <cell r="J1263">
            <v>0</v>
          </cell>
        </row>
        <row r="1264">
          <cell r="A1264">
            <v>1260</v>
          </cell>
          <cell r="B1264">
            <v>0</v>
          </cell>
          <cell r="C1264">
            <v>0</v>
          </cell>
          <cell r="D1264">
            <v>0</v>
          </cell>
          <cell r="E1264" t="str">
            <v>N/A</v>
          </cell>
          <cell r="F1264">
            <v>1260</v>
          </cell>
          <cell r="G1264">
            <v>0</v>
          </cell>
          <cell r="H1264">
            <v>0</v>
          </cell>
          <cell r="I1264">
            <v>0</v>
          </cell>
          <cell r="J1264">
            <v>0</v>
          </cell>
        </row>
        <row r="1265">
          <cell r="A1265">
            <v>1261</v>
          </cell>
          <cell r="B1265">
            <v>0</v>
          </cell>
          <cell r="C1265">
            <v>0</v>
          </cell>
          <cell r="D1265">
            <v>0</v>
          </cell>
          <cell r="E1265" t="str">
            <v>N/A</v>
          </cell>
          <cell r="F1265">
            <v>1261</v>
          </cell>
          <cell r="G1265">
            <v>0</v>
          </cell>
          <cell r="H1265">
            <v>0</v>
          </cell>
          <cell r="I1265">
            <v>0</v>
          </cell>
          <cell r="J1265">
            <v>0</v>
          </cell>
        </row>
        <row r="1266">
          <cell r="A1266">
            <v>1262</v>
          </cell>
          <cell r="B1266">
            <v>0</v>
          </cell>
          <cell r="C1266">
            <v>0</v>
          </cell>
          <cell r="D1266">
            <v>0</v>
          </cell>
          <cell r="E1266" t="str">
            <v>N/A</v>
          </cell>
          <cell r="F1266">
            <v>1262</v>
          </cell>
          <cell r="G1266">
            <v>0</v>
          </cell>
          <cell r="H1266">
            <v>0</v>
          </cell>
          <cell r="I1266">
            <v>0</v>
          </cell>
          <cell r="J1266">
            <v>0</v>
          </cell>
        </row>
        <row r="1267">
          <cell r="A1267">
            <v>1263</v>
          </cell>
          <cell r="B1267">
            <v>0</v>
          </cell>
          <cell r="C1267">
            <v>0</v>
          </cell>
          <cell r="D1267">
            <v>0</v>
          </cell>
          <cell r="E1267" t="str">
            <v>N/A</v>
          </cell>
          <cell r="F1267">
            <v>1263</v>
          </cell>
          <cell r="G1267">
            <v>0</v>
          </cell>
          <cell r="H1267">
            <v>0</v>
          </cell>
          <cell r="I1267">
            <v>0</v>
          </cell>
          <cell r="J1267">
            <v>0</v>
          </cell>
        </row>
        <row r="1268">
          <cell r="A1268">
            <v>1264</v>
          </cell>
          <cell r="B1268">
            <v>0</v>
          </cell>
          <cell r="C1268">
            <v>0</v>
          </cell>
          <cell r="D1268">
            <v>0</v>
          </cell>
          <cell r="E1268" t="str">
            <v>N/A</v>
          </cell>
          <cell r="F1268">
            <v>1264</v>
          </cell>
          <cell r="G1268">
            <v>0</v>
          </cell>
          <cell r="H1268">
            <v>0</v>
          </cell>
          <cell r="I1268">
            <v>0</v>
          </cell>
          <cell r="J1268">
            <v>0</v>
          </cell>
        </row>
        <row r="1269">
          <cell r="A1269">
            <v>1265</v>
          </cell>
          <cell r="B1269">
            <v>0</v>
          </cell>
          <cell r="C1269">
            <v>0</v>
          </cell>
          <cell r="D1269">
            <v>0</v>
          </cell>
          <cell r="E1269" t="str">
            <v>N/A</v>
          </cell>
          <cell r="F1269">
            <v>1265</v>
          </cell>
          <cell r="G1269">
            <v>0</v>
          </cell>
          <cell r="H1269">
            <v>0</v>
          </cell>
          <cell r="I1269">
            <v>0</v>
          </cell>
          <cell r="J1269">
            <v>0</v>
          </cell>
        </row>
        <row r="1270">
          <cell r="A1270">
            <v>1266</v>
          </cell>
          <cell r="B1270">
            <v>0</v>
          </cell>
          <cell r="C1270">
            <v>0</v>
          </cell>
          <cell r="D1270">
            <v>0</v>
          </cell>
          <cell r="E1270" t="str">
            <v>N/A</v>
          </cell>
          <cell r="F1270">
            <v>1266</v>
          </cell>
          <cell r="G1270">
            <v>0</v>
          </cell>
          <cell r="H1270">
            <v>0</v>
          </cell>
          <cell r="I1270">
            <v>0</v>
          </cell>
          <cell r="J1270">
            <v>0</v>
          </cell>
        </row>
        <row r="1271">
          <cell r="A1271">
            <v>1267</v>
          </cell>
          <cell r="B1271">
            <v>0</v>
          </cell>
          <cell r="C1271">
            <v>0</v>
          </cell>
          <cell r="D1271">
            <v>0</v>
          </cell>
          <cell r="E1271" t="str">
            <v>N/A</v>
          </cell>
          <cell r="F1271">
            <v>1267</v>
          </cell>
          <cell r="G1271">
            <v>0</v>
          </cell>
          <cell r="H1271">
            <v>0</v>
          </cell>
          <cell r="I1271">
            <v>0</v>
          </cell>
          <cell r="J1271">
            <v>0</v>
          </cell>
        </row>
        <row r="1272">
          <cell r="A1272">
            <v>1268</v>
          </cell>
          <cell r="B1272">
            <v>0</v>
          </cell>
          <cell r="C1272">
            <v>0</v>
          </cell>
          <cell r="D1272">
            <v>0</v>
          </cell>
          <cell r="E1272" t="str">
            <v>N/A</v>
          </cell>
          <cell r="F1272">
            <v>1268</v>
          </cell>
          <cell r="G1272">
            <v>0</v>
          </cell>
          <cell r="H1272">
            <v>0</v>
          </cell>
          <cell r="I1272">
            <v>0</v>
          </cell>
          <cell r="J1272">
            <v>0</v>
          </cell>
        </row>
        <row r="1273">
          <cell r="A1273">
            <v>1269</v>
          </cell>
          <cell r="B1273">
            <v>0</v>
          </cell>
          <cell r="C1273">
            <v>0</v>
          </cell>
          <cell r="D1273">
            <v>0</v>
          </cell>
          <cell r="E1273" t="str">
            <v>N/A</v>
          </cell>
          <cell r="F1273">
            <v>1269</v>
          </cell>
          <cell r="G1273">
            <v>0</v>
          </cell>
          <cell r="H1273">
            <v>0</v>
          </cell>
          <cell r="I1273">
            <v>0</v>
          </cell>
          <cell r="J1273">
            <v>0</v>
          </cell>
        </row>
        <row r="1274">
          <cell r="A1274">
            <v>1270</v>
          </cell>
          <cell r="B1274">
            <v>0</v>
          </cell>
          <cell r="C1274">
            <v>0</v>
          </cell>
          <cell r="D1274">
            <v>0</v>
          </cell>
          <cell r="E1274" t="str">
            <v>N/A</v>
          </cell>
          <cell r="F1274">
            <v>1270</v>
          </cell>
          <cell r="G1274">
            <v>0</v>
          </cell>
          <cell r="H1274">
            <v>0</v>
          </cell>
          <cell r="I1274">
            <v>0</v>
          </cell>
          <cell r="J1274">
            <v>0</v>
          </cell>
        </row>
        <row r="1275">
          <cell r="A1275">
            <v>1271</v>
          </cell>
          <cell r="B1275">
            <v>0</v>
          </cell>
          <cell r="C1275">
            <v>0</v>
          </cell>
          <cell r="D1275">
            <v>0</v>
          </cell>
          <cell r="E1275" t="str">
            <v>N/A</v>
          </cell>
          <cell r="F1275">
            <v>1271</v>
          </cell>
          <cell r="G1275">
            <v>0</v>
          </cell>
          <cell r="H1275">
            <v>0</v>
          </cell>
          <cell r="I1275">
            <v>0</v>
          </cell>
          <cell r="J1275">
            <v>0</v>
          </cell>
        </row>
        <row r="1276">
          <cell r="A1276">
            <v>1272</v>
          </cell>
          <cell r="B1276">
            <v>0</v>
          </cell>
          <cell r="C1276">
            <v>0</v>
          </cell>
          <cell r="D1276">
            <v>0</v>
          </cell>
          <cell r="E1276" t="str">
            <v>N/A</v>
          </cell>
          <cell r="F1276">
            <v>1272</v>
          </cell>
          <cell r="G1276">
            <v>0</v>
          </cell>
          <cell r="H1276">
            <v>0</v>
          </cell>
          <cell r="I1276">
            <v>0</v>
          </cell>
          <cell r="J1276">
            <v>0</v>
          </cell>
        </row>
        <row r="1277">
          <cell r="A1277">
            <v>1273</v>
          </cell>
          <cell r="B1277">
            <v>0</v>
          </cell>
          <cell r="C1277">
            <v>0</v>
          </cell>
          <cell r="D1277">
            <v>0</v>
          </cell>
          <cell r="E1277" t="str">
            <v>N/A</v>
          </cell>
          <cell r="F1277">
            <v>1273</v>
          </cell>
          <cell r="G1277">
            <v>0</v>
          </cell>
          <cell r="H1277">
            <v>0</v>
          </cell>
          <cell r="I1277">
            <v>0</v>
          </cell>
          <cell r="J1277">
            <v>0</v>
          </cell>
        </row>
        <row r="1278">
          <cell r="A1278">
            <v>1274</v>
          </cell>
          <cell r="B1278">
            <v>0</v>
          </cell>
          <cell r="C1278">
            <v>0</v>
          </cell>
          <cell r="D1278">
            <v>0</v>
          </cell>
          <cell r="E1278" t="str">
            <v>N/A</v>
          </cell>
          <cell r="F1278">
            <v>1274</v>
          </cell>
          <cell r="G1278">
            <v>0</v>
          </cell>
          <cell r="H1278">
            <v>0</v>
          </cell>
          <cell r="I1278">
            <v>0</v>
          </cell>
          <cell r="J1278">
            <v>0</v>
          </cell>
        </row>
        <row r="1279">
          <cell r="A1279">
            <v>1275</v>
          </cell>
          <cell r="B1279">
            <v>0</v>
          </cell>
          <cell r="C1279">
            <v>0</v>
          </cell>
          <cell r="D1279">
            <v>0</v>
          </cell>
          <cell r="E1279" t="str">
            <v>N/A</v>
          </cell>
          <cell r="F1279">
            <v>1275</v>
          </cell>
          <cell r="G1279">
            <v>0</v>
          </cell>
          <cell r="H1279">
            <v>0</v>
          </cell>
          <cell r="I1279">
            <v>0</v>
          </cell>
          <cell r="J1279">
            <v>0</v>
          </cell>
        </row>
        <row r="1280">
          <cell r="A1280">
            <v>1276</v>
          </cell>
          <cell r="B1280">
            <v>0</v>
          </cell>
          <cell r="C1280">
            <v>0</v>
          </cell>
          <cell r="D1280">
            <v>0</v>
          </cell>
          <cell r="E1280" t="str">
            <v>N/A</v>
          </cell>
          <cell r="F1280">
            <v>1276</v>
          </cell>
          <cell r="G1280">
            <v>0</v>
          </cell>
          <cell r="H1280">
            <v>0</v>
          </cell>
          <cell r="I1280">
            <v>0</v>
          </cell>
          <cell r="J1280">
            <v>0</v>
          </cell>
        </row>
        <row r="1281">
          <cell r="A1281">
            <v>1277</v>
          </cell>
          <cell r="B1281">
            <v>0</v>
          </cell>
          <cell r="C1281">
            <v>0</v>
          </cell>
          <cell r="D1281">
            <v>0</v>
          </cell>
          <cell r="E1281" t="str">
            <v>N/A</v>
          </cell>
          <cell r="F1281">
            <v>1277</v>
          </cell>
          <cell r="G1281">
            <v>0</v>
          </cell>
          <cell r="H1281">
            <v>0</v>
          </cell>
          <cell r="I1281">
            <v>0</v>
          </cell>
          <cell r="J1281">
            <v>0</v>
          </cell>
        </row>
        <row r="1282">
          <cell r="A1282">
            <v>1278</v>
          </cell>
          <cell r="B1282">
            <v>0</v>
          </cell>
          <cell r="C1282">
            <v>0</v>
          </cell>
          <cell r="D1282">
            <v>0</v>
          </cell>
          <cell r="E1282" t="str">
            <v>N/A</v>
          </cell>
          <cell r="F1282">
            <v>1278</v>
          </cell>
          <cell r="G1282">
            <v>0</v>
          </cell>
          <cell r="H1282">
            <v>0</v>
          </cell>
          <cell r="I1282">
            <v>0</v>
          </cell>
          <cell r="J1282">
            <v>0</v>
          </cell>
        </row>
        <row r="1283">
          <cell r="A1283">
            <v>1279</v>
          </cell>
          <cell r="B1283">
            <v>0</v>
          </cell>
          <cell r="C1283">
            <v>0</v>
          </cell>
          <cell r="D1283">
            <v>0</v>
          </cell>
          <cell r="E1283" t="str">
            <v>N/A</v>
          </cell>
          <cell r="F1283">
            <v>1279</v>
          </cell>
          <cell r="G1283">
            <v>0</v>
          </cell>
          <cell r="H1283">
            <v>0</v>
          </cell>
          <cell r="I1283">
            <v>0</v>
          </cell>
          <cell r="J1283">
            <v>0</v>
          </cell>
        </row>
        <row r="1284">
          <cell r="A1284">
            <v>1280</v>
          </cell>
          <cell r="B1284">
            <v>0</v>
          </cell>
          <cell r="C1284">
            <v>0</v>
          </cell>
          <cell r="D1284">
            <v>0</v>
          </cell>
          <cell r="E1284" t="str">
            <v>N/A</v>
          </cell>
          <cell r="F1284">
            <v>1280</v>
          </cell>
          <cell r="G1284">
            <v>0</v>
          </cell>
          <cell r="H1284">
            <v>0</v>
          </cell>
          <cell r="I1284">
            <v>0</v>
          </cell>
          <cell r="J1284">
            <v>0</v>
          </cell>
        </row>
        <row r="1285">
          <cell r="A1285">
            <v>1281</v>
          </cell>
          <cell r="B1285">
            <v>0</v>
          </cell>
          <cell r="C1285">
            <v>0</v>
          </cell>
          <cell r="D1285">
            <v>0</v>
          </cell>
          <cell r="E1285" t="str">
            <v>N/A</v>
          </cell>
          <cell r="F1285">
            <v>1281</v>
          </cell>
          <cell r="G1285">
            <v>0</v>
          </cell>
          <cell r="H1285">
            <v>0</v>
          </cell>
          <cell r="I1285">
            <v>0</v>
          </cell>
          <cell r="J1285">
            <v>0</v>
          </cell>
        </row>
        <row r="1286">
          <cell r="A1286">
            <v>1282</v>
          </cell>
          <cell r="B1286">
            <v>0</v>
          </cell>
          <cell r="C1286">
            <v>0</v>
          </cell>
          <cell r="D1286">
            <v>0</v>
          </cell>
          <cell r="E1286" t="str">
            <v>N/A</v>
          </cell>
          <cell r="F1286">
            <v>1282</v>
          </cell>
          <cell r="G1286">
            <v>0</v>
          </cell>
          <cell r="H1286">
            <v>0</v>
          </cell>
          <cell r="I1286">
            <v>0</v>
          </cell>
          <cell r="J1286">
            <v>0</v>
          </cell>
        </row>
        <row r="1287">
          <cell r="A1287">
            <v>1283</v>
          </cell>
          <cell r="B1287">
            <v>0</v>
          </cell>
          <cell r="C1287">
            <v>0</v>
          </cell>
          <cell r="D1287">
            <v>0</v>
          </cell>
          <cell r="E1287" t="str">
            <v>N/A</v>
          </cell>
          <cell r="F1287">
            <v>1283</v>
          </cell>
          <cell r="G1287">
            <v>0</v>
          </cell>
          <cell r="H1287">
            <v>0</v>
          </cell>
          <cell r="I1287">
            <v>0</v>
          </cell>
          <cell r="J1287">
            <v>0</v>
          </cell>
        </row>
        <row r="1288">
          <cell r="A1288">
            <v>1284</v>
          </cell>
          <cell r="B1288">
            <v>0</v>
          </cell>
          <cell r="C1288">
            <v>0</v>
          </cell>
          <cell r="D1288">
            <v>0</v>
          </cell>
          <cell r="E1288" t="str">
            <v>N/A</v>
          </cell>
          <cell r="F1288">
            <v>1284</v>
          </cell>
          <cell r="G1288">
            <v>0</v>
          </cell>
          <cell r="H1288">
            <v>0</v>
          </cell>
          <cell r="I1288">
            <v>0</v>
          </cell>
          <cell r="J1288">
            <v>0</v>
          </cell>
        </row>
        <row r="1289">
          <cell r="A1289">
            <v>1285</v>
          </cell>
          <cell r="B1289">
            <v>0</v>
          </cell>
          <cell r="C1289">
            <v>0</v>
          </cell>
          <cell r="D1289">
            <v>0</v>
          </cell>
          <cell r="E1289" t="str">
            <v>N/A</v>
          </cell>
          <cell r="F1289">
            <v>1285</v>
          </cell>
          <cell r="G1289">
            <v>0</v>
          </cell>
          <cell r="H1289">
            <v>0</v>
          </cell>
          <cell r="I1289">
            <v>0</v>
          </cell>
          <cell r="J1289">
            <v>0</v>
          </cell>
        </row>
        <row r="1290">
          <cell r="A1290">
            <v>1286</v>
          </cell>
          <cell r="B1290">
            <v>0</v>
          </cell>
          <cell r="C1290">
            <v>0</v>
          </cell>
          <cell r="D1290">
            <v>0</v>
          </cell>
          <cell r="E1290" t="str">
            <v>N/A</v>
          </cell>
          <cell r="F1290">
            <v>1286</v>
          </cell>
          <cell r="G1290">
            <v>0</v>
          </cell>
          <cell r="H1290">
            <v>0</v>
          </cell>
          <cell r="I1290">
            <v>0</v>
          </cell>
          <cell r="J1290">
            <v>0</v>
          </cell>
        </row>
        <row r="1291">
          <cell r="A1291">
            <v>1287</v>
          </cell>
          <cell r="B1291">
            <v>0</v>
          </cell>
          <cell r="C1291">
            <v>0</v>
          </cell>
          <cell r="D1291">
            <v>0</v>
          </cell>
          <cell r="E1291" t="str">
            <v>N/A</v>
          </cell>
          <cell r="F1291">
            <v>1287</v>
          </cell>
          <cell r="G1291">
            <v>0</v>
          </cell>
          <cell r="H1291">
            <v>0</v>
          </cell>
          <cell r="I1291">
            <v>0</v>
          </cell>
          <cell r="J1291">
            <v>0</v>
          </cell>
        </row>
        <row r="1292">
          <cell r="A1292">
            <v>1288</v>
          </cell>
          <cell r="B1292">
            <v>0</v>
          </cell>
          <cell r="C1292">
            <v>0</v>
          </cell>
          <cell r="D1292">
            <v>0</v>
          </cell>
          <cell r="E1292" t="str">
            <v>N/A</v>
          </cell>
          <cell r="F1292">
            <v>1288</v>
          </cell>
          <cell r="G1292">
            <v>0</v>
          </cell>
          <cell r="H1292">
            <v>0</v>
          </cell>
          <cell r="I1292">
            <v>0</v>
          </cell>
          <cell r="J1292">
            <v>0</v>
          </cell>
        </row>
        <row r="1293">
          <cell r="A1293">
            <v>1289</v>
          </cell>
          <cell r="B1293">
            <v>0</v>
          </cell>
          <cell r="C1293">
            <v>0</v>
          </cell>
          <cell r="D1293">
            <v>0</v>
          </cell>
          <cell r="E1293" t="str">
            <v>N/A</v>
          </cell>
          <cell r="F1293">
            <v>1289</v>
          </cell>
          <cell r="G1293">
            <v>0</v>
          </cell>
          <cell r="H1293">
            <v>0</v>
          </cell>
          <cell r="I1293">
            <v>0</v>
          </cell>
          <cell r="J1293">
            <v>0</v>
          </cell>
        </row>
        <row r="1294">
          <cell r="A1294">
            <v>1290</v>
          </cell>
          <cell r="B1294">
            <v>0</v>
          </cell>
          <cell r="C1294">
            <v>0</v>
          </cell>
          <cell r="D1294">
            <v>0</v>
          </cell>
          <cell r="E1294" t="str">
            <v>N/A</v>
          </cell>
          <cell r="F1294">
            <v>1290</v>
          </cell>
          <cell r="G1294">
            <v>0</v>
          </cell>
          <cell r="H1294">
            <v>0</v>
          </cell>
          <cell r="I1294">
            <v>0</v>
          </cell>
          <cell r="J1294">
            <v>0</v>
          </cell>
        </row>
        <row r="1295">
          <cell r="A1295">
            <v>1291</v>
          </cell>
          <cell r="B1295">
            <v>0</v>
          </cell>
          <cell r="C1295">
            <v>0</v>
          </cell>
          <cell r="D1295">
            <v>0</v>
          </cell>
          <cell r="E1295" t="str">
            <v>N/A</v>
          </cell>
          <cell r="F1295">
            <v>1291</v>
          </cell>
          <cell r="G1295">
            <v>0</v>
          </cell>
          <cell r="H1295">
            <v>0</v>
          </cell>
          <cell r="I1295">
            <v>0</v>
          </cell>
          <cell r="J1295">
            <v>0</v>
          </cell>
        </row>
        <row r="1296">
          <cell r="A1296">
            <v>1292</v>
          </cell>
          <cell r="B1296">
            <v>0</v>
          </cell>
          <cell r="C1296">
            <v>0</v>
          </cell>
          <cell r="D1296">
            <v>0</v>
          </cell>
          <cell r="E1296" t="str">
            <v>N/A</v>
          </cell>
          <cell r="F1296">
            <v>1292</v>
          </cell>
          <cell r="G1296">
            <v>0</v>
          </cell>
          <cell r="H1296">
            <v>0</v>
          </cell>
          <cell r="I1296">
            <v>0</v>
          </cell>
          <cell r="J1296">
            <v>0</v>
          </cell>
        </row>
        <row r="1297">
          <cell r="A1297">
            <v>1293</v>
          </cell>
          <cell r="B1297">
            <v>0</v>
          </cell>
          <cell r="C1297">
            <v>0</v>
          </cell>
          <cell r="D1297">
            <v>0</v>
          </cell>
          <cell r="E1297" t="str">
            <v>N/A</v>
          </cell>
          <cell r="F1297">
            <v>1293</v>
          </cell>
          <cell r="G1297">
            <v>0</v>
          </cell>
          <cell r="H1297">
            <v>0</v>
          </cell>
          <cell r="I1297">
            <v>0</v>
          </cell>
          <cell r="J1297">
            <v>0</v>
          </cell>
        </row>
        <row r="1298">
          <cell r="A1298">
            <v>1294</v>
          </cell>
          <cell r="B1298">
            <v>0</v>
          </cell>
          <cell r="C1298">
            <v>0</v>
          </cell>
          <cell r="D1298">
            <v>0</v>
          </cell>
          <cell r="E1298" t="str">
            <v>N/A</v>
          </cell>
          <cell r="F1298">
            <v>1294</v>
          </cell>
          <cell r="G1298">
            <v>0</v>
          </cell>
          <cell r="H1298">
            <v>0</v>
          </cell>
          <cell r="I1298">
            <v>0</v>
          </cell>
          <cell r="J1298">
            <v>0</v>
          </cell>
        </row>
        <row r="1299">
          <cell r="A1299">
            <v>1295</v>
          </cell>
          <cell r="B1299">
            <v>0</v>
          </cell>
          <cell r="C1299">
            <v>0</v>
          </cell>
          <cell r="D1299">
            <v>0</v>
          </cell>
          <cell r="E1299" t="str">
            <v>N/A</v>
          </cell>
          <cell r="F1299">
            <v>1295</v>
          </cell>
          <cell r="G1299">
            <v>0</v>
          </cell>
          <cell r="H1299">
            <v>0</v>
          </cell>
          <cell r="I1299">
            <v>0</v>
          </cell>
          <cell r="J1299">
            <v>0</v>
          </cell>
        </row>
        <row r="1300">
          <cell r="A1300">
            <v>1296</v>
          </cell>
          <cell r="B1300">
            <v>0</v>
          </cell>
          <cell r="C1300">
            <v>0</v>
          </cell>
          <cell r="D1300">
            <v>0</v>
          </cell>
          <cell r="E1300" t="str">
            <v>N/A</v>
          </cell>
          <cell r="F1300">
            <v>1296</v>
          </cell>
          <cell r="G1300">
            <v>0</v>
          </cell>
          <cell r="H1300">
            <v>0</v>
          </cell>
          <cell r="I1300">
            <v>0</v>
          </cell>
          <cell r="J1300">
            <v>0</v>
          </cell>
        </row>
        <row r="1301">
          <cell r="A1301">
            <v>1297</v>
          </cell>
          <cell r="B1301">
            <v>0</v>
          </cell>
          <cell r="C1301">
            <v>0</v>
          </cell>
          <cell r="D1301">
            <v>0</v>
          </cell>
          <cell r="E1301" t="str">
            <v>N/A</v>
          </cell>
          <cell r="F1301">
            <v>1297</v>
          </cell>
          <cell r="G1301">
            <v>0</v>
          </cell>
          <cell r="H1301">
            <v>0</v>
          </cell>
          <cell r="I1301">
            <v>0</v>
          </cell>
          <cell r="J1301">
            <v>0</v>
          </cell>
        </row>
        <row r="1302">
          <cell r="A1302">
            <v>1298</v>
          </cell>
          <cell r="B1302">
            <v>0</v>
          </cell>
          <cell r="C1302">
            <v>0</v>
          </cell>
          <cell r="D1302">
            <v>0</v>
          </cell>
          <cell r="E1302" t="str">
            <v>N/A</v>
          </cell>
          <cell r="F1302">
            <v>1298</v>
          </cell>
          <cell r="G1302">
            <v>0</v>
          </cell>
          <cell r="H1302">
            <v>0</v>
          </cell>
          <cell r="I1302">
            <v>0</v>
          </cell>
          <cell r="J1302">
            <v>0</v>
          </cell>
        </row>
        <row r="1303">
          <cell r="A1303">
            <v>1299</v>
          </cell>
          <cell r="B1303">
            <v>0</v>
          </cell>
          <cell r="C1303">
            <v>0</v>
          </cell>
          <cell r="D1303">
            <v>0</v>
          </cell>
          <cell r="E1303" t="str">
            <v>N/A</v>
          </cell>
          <cell r="F1303">
            <v>1299</v>
          </cell>
          <cell r="G1303">
            <v>0</v>
          </cell>
          <cell r="H1303">
            <v>0</v>
          </cell>
          <cell r="I1303">
            <v>0</v>
          </cell>
          <cell r="J1303">
            <v>0</v>
          </cell>
        </row>
        <row r="1304">
          <cell r="A1304">
            <v>1300</v>
          </cell>
          <cell r="B1304">
            <v>0</v>
          </cell>
          <cell r="C1304">
            <v>0</v>
          </cell>
          <cell r="D1304">
            <v>0</v>
          </cell>
          <cell r="E1304" t="str">
            <v>N/A</v>
          </cell>
          <cell r="F1304">
            <v>1300</v>
          </cell>
          <cell r="G1304">
            <v>0</v>
          </cell>
          <cell r="H1304">
            <v>0</v>
          </cell>
          <cell r="I1304">
            <v>0</v>
          </cell>
          <cell r="J1304">
            <v>0</v>
          </cell>
        </row>
        <row r="1305">
          <cell r="A1305">
            <v>1301</v>
          </cell>
          <cell r="B1305">
            <v>0</v>
          </cell>
          <cell r="C1305">
            <v>0</v>
          </cell>
          <cell r="D1305">
            <v>0</v>
          </cell>
          <cell r="E1305" t="str">
            <v>N/A</v>
          </cell>
          <cell r="F1305">
            <v>1301</v>
          </cell>
          <cell r="G1305">
            <v>0</v>
          </cell>
          <cell r="H1305">
            <v>0</v>
          </cell>
          <cell r="I1305">
            <v>0</v>
          </cell>
          <cell r="J1305">
            <v>0</v>
          </cell>
        </row>
        <row r="1306">
          <cell r="A1306">
            <v>1302</v>
          </cell>
          <cell r="B1306">
            <v>0</v>
          </cell>
          <cell r="C1306">
            <v>0</v>
          </cell>
          <cell r="D1306">
            <v>0</v>
          </cell>
          <cell r="E1306" t="str">
            <v>N/A</v>
          </cell>
          <cell r="F1306">
            <v>1302</v>
          </cell>
          <cell r="G1306">
            <v>0</v>
          </cell>
          <cell r="H1306">
            <v>0</v>
          </cell>
          <cell r="I1306">
            <v>0</v>
          </cell>
          <cell r="J1306">
            <v>0</v>
          </cell>
        </row>
        <row r="1307">
          <cell r="A1307">
            <v>1303</v>
          </cell>
          <cell r="B1307">
            <v>0</v>
          </cell>
          <cell r="C1307">
            <v>0</v>
          </cell>
          <cell r="D1307">
            <v>0</v>
          </cell>
          <cell r="E1307" t="str">
            <v>N/A</v>
          </cell>
          <cell r="F1307">
            <v>1303</v>
          </cell>
          <cell r="G1307">
            <v>0</v>
          </cell>
          <cell r="H1307">
            <v>0</v>
          </cell>
          <cell r="I1307">
            <v>0</v>
          </cell>
          <cell r="J1307">
            <v>0</v>
          </cell>
        </row>
        <row r="1308">
          <cell r="A1308">
            <v>1304</v>
          </cell>
          <cell r="B1308">
            <v>0</v>
          </cell>
          <cell r="C1308">
            <v>0</v>
          </cell>
          <cell r="D1308">
            <v>0</v>
          </cell>
          <cell r="E1308" t="str">
            <v>N/A</v>
          </cell>
          <cell r="F1308">
            <v>1304</v>
          </cell>
          <cell r="G1308">
            <v>0</v>
          </cell>
          <cell r="H1308">
            <v>0</v>
          </cell>
          <cell r="I1308">
            <v>0</v>
          </cell>
          <cell r="J1308">
            <v>0</v>
          </cell>
        </row>
        <row r="1309">
          <cell r="A1309">
            <v>1305</v>
          </cell>
          <cell r="B1309">
            <v>0</v>
          </cell>
          <cell r="C1309">
            <v>0</v>
          </cell>
          <cell r="D1309">
            <v>0</v>
          </cell>
          <cell r="E1309" t="str">
            <v>N/A</v>
          </cell>
          <cell r="F1309">
            <v>1305</v>
          </cell>
          <cell r="G1309">
            <v>0</v>
          </cell>
          <cell r="H1309">
            <v>0</v>
          </cell>
          <cell r="I1309">
            <v>0</v>
          </cell>
          <cell r="J1309">
            <v>0</v>
          </cell>
        </row>
        <row r="1310">
          <cell r="A1310">
            <v>1306</v>
          </cell>
          <cell r="B1310">
            <v>0</v>
          </cell>
          <cell r="C1310">
            <v>0</v>
          </cell>
          <cell r="D1310">
            <v>0</v>
          </cell>
          <cell r="E1310" t="str">
            <v>N/A</v>
          </cell>
          <cell r="F1310">
            <v>1306</v>
          </cell>
          <cell r="G1310">
            <v>0</v>
          </cell>
          <cell r="H1310">
            <v>0</v>
          </cell>
          <cell r="I1310">
            <v>0</v>
          </cell>
          <cell r="J1310">
            <v>0</v>
          </cell>
        </row>
        <row r="1311">
          <cell r="A1311">
            <v>1307</v>
          </cell>
          <cell r="B1311">
            <v>0</v>
          </cell>
          <cell r="C1311">
            <v>0</v>
          </cell>
          <cell r="D1311">
            <v>0</v>
          </cell>
          <cell r="E1311" t="str">
            <v>N/A</v>
          </cell>
          <cell r="F1311">
            <v>1307</v>
          </cell>
          <cell r="G1311">
            <v>0</v>
          </cell>
          <cell r="H1311">
            <v>0</v>
          </cell>
          <cell r="I1311">
            <v>0</v>
          </cell>
          <cell r="J1311">
            <v>0</v>
          </cell>
        </row>
        <row r="1312">
          <cell r="A1312">
            <v>1308</v>
          </cell>
          <cell r="B1312">
            <v>0</v>
          </cell>
          <cell r="C1312">
            <v>0</v>
          </cell>
          <cell r="D1312">
            <v>0</v>
          </cell>
          <cell r="E1312" t="str">
            <v>N/A</v>
          </cell>
          <cell r="F1312">
            <v>1308</v>
          </cell>
          <cell r="G1312">
            <v>0</v>
          </cell>
          <cell r="H1312">
            <v>0</v>
          </cell>
          <cell r="I1312">
            <v>0</v>
          </cell>
          <cell r="J1312">
            <v>0</v>
          </cell>
        </row>
        <row r="1313">
          <cell r="A1313">
            <v>1309</v>
          </cell>
          <cell r="B1313">
            <v>0</v>
          </cell>
          <cell r="C1313">
            <v>0</v>
          </cell>
          <cell r="D1313">
            <v>0</v>
          </cell>
          <cell r="E1313" t="str">
            <v>N/A</v>
          </cell>
          <cell r="F1313">
            <v>1309</v>
          </cell>
          <cell r="G1313">
            <v>0</v>
          </cell>
          <cell r="H1313">
            <v>0</v>
          </cell>
          <cell r="I1313">
            <v>0</v>
          </cell>
          <cell r="J1313">
            <v>0</v>
          </cell>
        </row>
        <row r="1314">
          <cell r="A1314">
            <v>1310</v>
          </cell>
          <cell r="B1314">
            <v>0</v>
          </cell>
          <cell r="C1314">
            <v>0</v>
          </cell>
          <cell r="D1314">
            <v>0</v>
          </cell>
          <cell r="E1314" t="str">
            <v>N/A</v>
          </cell>
          <cell r="F1314">
            <v>1310</v>
          </cell>
          <cell r="G1314">
            <v>0</v>
          </cell>
          <cell r="H1314">
            <v>0</v>
          </cell>
          <cell r="I1314">
            <v>0</v>
          </cell>
          <cell r="J1314">
            <v>0</v>
          </cell>
        </row>
        <row r="1315">
          <cell r="A1315">
            <v>1311</v>
          </cell>
          <cell r="B1315">
            <v>0</v>
          </cell>
          <cell r="C1315">
            <v>0</v>
          </cell>
          <cell r="D1315">
            <v>0</v>
          </cell>
          <cell r="E1315" t="str">
            <v>N/A</v>
          </cell>
          <cell r="F1315">
            <v>1311</v>
          </cell>
          <cell r="G1315">
            <v>0</v>
          </cell>
          <cell r="H1315">
            <v>0</v>
          </cell>
          <cell r="I1315">
            <v>0</v>
          </cell>
          <cell r="J1315">
            <v>0</v>
          </cell>
        </row>
        <row r="1316">
          <cell r="A1316">
            <v>1312</v>
          </cell>
          <cell r="B1316">
            <v>0</v>
          </cell>
          <cell r="C1316">
            <v>0</v>
          </cell>
          <cell r="D1316">
            <v>0</v>
          </cell>
          <cell r="E1316" t="str">
            <v>N/A</v>
          </cell>
          <cell r="F1316">
            <v>1312</v>
          </cell>
          <cell r="G1316">
            <v>0</v>
          </cell>
          <cell r="H1316">
            <v>0</v>
          </cell>
          <cell r="I1316">
            <v>0</v>
          </cell>
          <cell r="J1316">
            <v>0</v>
          </cell>
        </row>
        <row r="1317">
          <cell r="A1317">
            <v>1313</v>
          </cell>
          <cell r="B1317">
            <v>0</v>
          </cell>
          <cell r="C1317">
            <v>0</v>
          </cell>
          <cell r="D1317">
            <v>0</v>
          </cell>
          <cell r="E1317" t="str">
            <v>N/A</v>
          </cell>
          <cell r="F1317">
            <v>1313</v>
          </cell>
          <cell r="G1317">
            <v>0</v>
          </cell>
          <cell r="H1317">
            <v>0</v>
          </cell>
          <cell r="I1317">
            <v>0</v>
          </cell>
          <cell r="J1317">
            <v>0</v>
          </cell>
        </row>
        <row r="1318">
          <cell r="A1318">
            <v>1314</v>
          </cell>
          <cell r="B1318">
            <v>0</v>
          </cell>
          <cell r="C1318">
            <v>0</v>
          </cell>
          <cell r="D1318">
            <v>0</v>
          </cell>
          <cell r="E1318" t="str">
            <v>N/A</v>
          </cell>
          <cell r="F1318">
            <v>1314</v>
          </cell>
          <cell r="G1318">
            <v>0</v>
          </cell>
          <cell r="H1318">
            <v>0</v>
          </cell>
          <cell r="I1318">
            <v>0</v>
          </cell>
          <cell r="J1318">
            <v>0</v>
          </cell>
        </row>
        <row r="1319">
          <cell r="A1319">
            <v>1315</v>
          </cell>
          <cell r="B1319">
            <v>0</v>
          </cell>
          <cell r="C1319">
            <v>0</v>
          </cell>
          <cell r="D1319">
            <v>0</v>
          </cell>
          <cell r="E1319" t="str">
            <v>N/A</v>
          </cell>
          <cell r="F1319">
            <v>1315</v>
          </cell>
          <cell r="G1319">
            <v>0</v>
          </cell>
          <cell r="H1319">
            <v>0</v>
          </cell>
          <cell r="I1319">
            <v>0</v>
          </cell>
          <cell r="J1319">
            <v>0</v>
          </cell>
        </row>
        <row r="1320">
          <cell r="A1320">
            <v>1316</v>
          </cell>
          <cell r="B1320">
            <v>0</v>
          </cell>
          <cell r="C1320">
            <v>0</v>
          </cell>
          <cell r="D1320">
            <v>0</v>
          </cell>
          <cell r="E1320" t="str">
            <v>N/A</v>
          </cell>
          <cell r="F1320">
            <v>1316</v>
          </cell>
          <cell r="G1320">
            <v>0</v>
          </cell>
          <cell r="H1320">
            <v>0</v>
          </cell>
          <cell r="I1320">
            <v>0</v>
          </cell>
          <cell r="J1320">
            <v>0</v>
          </cell>
        </row>
        <row r="1321">
          <cell r="A1321">
            <v>1317</v>
          </cell>
          <cell r="B1321">
            <v>0</v>
          </cell>
          <cell r="C1321">
            <v>0</v>
          </cell>
          <cell r="D1321">
            <v>0</v>
          </cell>
          <cell r="E1321" t="str">
            <v>N/A</v>
          </cell>
          <cell r="F1321">
            <v>1317</v>
          </cell>
          <cell r="G1321">
            <v>0</v>
          </cell>
          <cell r="H1321">
            <v>0</v>
          </cell>
          <cell r="I1321">
            <v>0</v>
          </cell>
          <cell r="J1321">
            <v>0</v>
          </cell>
        </row>
        <row r="1322">
          <cell r="A1322">
            <v>1318</v>
          </cell>
          <cell r="B1322">
            <v>0</v>
          </cell>
          <cell r="C1322">
            <v>0</v>
          </cell>
          <cell r="D1322">
            <v>0</v>
          </cell>
          <cell r="E1322" t="str">
            <v>N/A</v>
          </cell>
          <cell r="F1322">
            <v>1318</v>
          </cell>
          <cell r="G1322">
            <v>0</v>
          </cell>
          <cell r="H1322">
            <v>0</v>
          </cell>
          <cell r="I1322">
            <v>0</v>
          </cell>
          <cell r="J1322">
            <v>0</v>
          </cell>
        </row>
        <row r="1323">
          <cell r="A1323">
            <v>1319</v>
          </cell>
          <cell r="B1323">
            <v>0</v>
          </cell>
          <cell r="C1323">
            <v>0</v>
          </cell>
          <cell r="D1323">
            <v>0</v>
          </cell>
          <cell r="E1323" t="str">
            <v>N/A</v>
          </cell>
          <cell r="F1323">
            <v>1319</v>
          </cell>
          <cell r="G1323">
            <v>0</v>
          </cell>
          <cell r="H1323">
            <v>0</v>
          </cell>
          <cell r="I1323">
            <v>0</v>
          </cell>
          <cell r="J1323">
            <v>0</v>
          </cell>
        </row>
        <row r="1324">
          <cell r="A1324">
            <v>1320</v>
          </cell>
          <cell r="B1324">
            <v>0</v>
          </cell>
          <cell r="C1324">
            <v>0</v>
          </cell>
          <cell r="D1324">
            <v>0</v>
          </cell>
          <cell r="E1324" t="str">
            <v>N/A</v>
          </cell>
          <cell r="F1324">
            <v>1320</v>
          </cell>
          <cell r="G1324">
            <v>0</v>
          </cell>
          <cell r="H1324">
            <v>0</v>
          </cell>
          <cell r="I1324">
            <v>0</v>
          </cell>
          <cell r="J1324">
            <v>0</v>
          </cell>
        </row>
        <row r="1325">
          <cell r="A1325">
            <v>1321</v>
          </cell>
          <cell r="B1325">
            <v>0</v>
          </cell>
          <cell r="C1325">
            <v>0</v>
          </cell>
          <cell r="D1325">
            <v>0</v>
          </cell>
          <cell r="E1325" t="str">
            <v>N/A</v>
          </cell>
          <cell r="F1325">
            <v>1321</v>
          </cell>
          <cell r="G1325">
            <v>0</v>
          </cell>
          <cell r="H1325">
            <v>0</v>
          </cell>
          <cell r="I1325">
            <v>0</v>
          </cell>
          <cell r="J1325">
            <v>0</v>
          </cell>
        </row>
        <row r="1326">
          <cell r="A1326">
            <v>1322</v>
          </cell>
          <cell r="B1326">
            <v>0</v>
          </cell>
          <cell r="C1326">
            <v>0</v>
          </cell>
          <cell r="D1326">
            <v>0</v>
          </cell>
          <cell r="E1326" t="str">
            <v>N/A</v>
          </cell>
          <cell r="F1326">
            <v>1322</v>
          </cell>
          <cell r="G1326">
            <v>0</v>
          </cell>
          <cell r="H1326">
            <v>0</v>
          </cell>
          <cell r="I1326">
            <v>0</v>
          </cell>
          <cell r="J1326">
            <v>0</v>
          </cell>
        </row>
        <row r="1327">
          <cell r="A1327">
            <v>1323</v>
          </cell>
          <cell r="B1327">
            <v>0</v>
          </cell>
          <cell r="C1327">
            <v>0</v>
          </cell>
          <cell r="D1327">
            <v>0</v>
          </cell>
          <cell r="E1327" t="str">
            <v>N/A</v>
          </cell>
          <cell r="F1327">
            <v>1323</v>
          </cell>
          <cell r="G1327">
            <v>0</v>
          </cell>
          <cell r="H1327">
            <v>0</v>
          </cell>
          <cell r="I1327">
            <v>0</v>
          </cell>
          <cell r="J1327">
            <v>0</v>
          </cell>
        </row>
        <row r="1328">
          <cell r="A1328">
            <v>1324</v>
          </cell>
          <cell r="B1328">
            <v>0</v>
          </cell>
          <cell r="C1328">
            <v>0</v>
          </cell>
          <cell r="D1328">
            <v>0</v>
          </cell>
          <cell r="E1328" t="str">
            <v>N/A</v>
          </cell>
          <cell r="F1328">
            <v>1324</v>
          </cell>
          <cell r="G1328">
            <v>0</v>
          </cell>
          <cell r="H1328">
            <v>0</v>
          </cell>
          <cell r="I1328">
            <v>0</v>
          </cell>
          <cell r="J1328">
            <v>0</v>
          </cell>
        </row>
        <row r="1329">
          <cell r="A1329">
            <v>1325</v>
          </cell>
          <cell r="B1329">
            <v>0</v>
          </cell>
          <cell r="C1329">
            <v>0</v>
          </cell>
          <cell r="D1329">
            <v>0</v>
          </cell>
          <cell r="E1329" t="str">
            <v>N/A</v>
          </cell>
          <cell r="F1329">
            <v>1325</v>
          </cell>
          <cell r="G1329">
            <v>0</v>
          </cell>
          <cell r="H1329">
            <v>0</v>
          </cell>
          <cell r="I1329">
            <v>0</v>
          </cell>
          <cell r="J1329">
            <v>0</v>
          </cell>
        </row>
        <row r="1330">
          <cell r="A1330">
            <v>1326</v>
          </cell>
          <cell r="B1330">
            <v>0</v>
          </cell>
          <cell r="C1330">
            <v>0</v>
          </cell>
          <cell r="D1330">
            <v>0</v>
          </cell>
          <cell r="E1330" t="str">
            <v>N/A</v>
          </cell>
          <cell r="F1330">
            <v>1326</v>
          </cell>
          <cell r="G1330">
            <v>0</v>
          </cell>
          <cell r="H1330">
            <v>0</v>
          </cell>
          <cell r="I1330">
            <v>0</v>
          </cell>
          <cell r="J1330">
            <v>0</v>
          </cell>
        </row>
        <row r="1331">
          <cell r="A1331">
            <v>1327</v>
          </cell>
          <cell r="B1331">
            <v>0</v>
          </cell>
          <cell r="C1331">
            <v>0</v>
          </cell>
          <cell r="D1331">
            <v>0</v>
          </cell>
          <cell r="E1331" t="str">
            <v>N/A</v>
          </cell>
          <cell r="F1331">
            <v>1327</v>
          </cell>
          <cell r="G1331">
            <v>0</v>
          </cell>
          <cell r="H1331">
            <v>0</v>
          </cell>
          <cell r="I1331">
            <v>0</v>
          </cell>
          <cell r="J1331">
            <v>0</v>
          </cell>
        </row>
        <row r="1332">
          <cell r="A1332">
            <v>1328</v>
          </cell>
          <cell r="B1332">
            <v>0</v>
          </cell>
          <cell r="C1332">
            <v>0</v>
          </cell>
          <cell r="D1332">
            <v>0</v>
          </cell>
          <cell r="E1332" t="str">
            <v>N/A</v>
          </cell>
          <cell r="F1332">
            <v>1328</v>
          </cell>
          <cell r="G1332">
            <v>0</v>
          </cell>
          <cell r="H1332">
            <v>0</v>
          </cell>
          <cell r="I1332">
            <v>0</v>
          </cell>
          <cell r="J1332">
            <v>0</v>
          </cell>
        </row>
        <row r="1333">
          <cell r="A1333">
            <v>1329</v>
          </cell>
          <cell r="B1333">
            <v>0</v>
          </cell>
          <cell r="C1333">
            <v>0</v>
          </cell>
          <cell r="D1333">
            <v>0</v>
          </cell>
          <cell r="E1333" t="str">
            <v>N/A</v>
          </cell>
          <cell r="F1333">
            <v>1329</v>
          </cell>
          <cell r="G1333">
            <v>0</v>
          </cell>
          <cell r="H1333">
            <v>0</v>
          </cell>
          <cell r="I1333">
            <v>0</v>
          </cell>
          <cell r="J1333">
            <v>0</v>
          </cell>
        </row>
        <row r="1334">
          <cell r="A1334">
            <v>1330</v>
          </cell>
          <cell r="B1334">
            <v>0</v>
          </cell>
          <cell r="C1334">
            <v>0</v>
          </cell>
          <cell r="D1334">
            <v>0</v>
          </cell>
          <cell r="E1334" t="str">
            <v>N/A</v>
          </cell>
          <cell r="F1334">
            <v>1330</v>
          </cell>
          <cell r="G1334">
            <v>0</v>
          </cell>
          <cell r="H1334">
            <v>0</v>
          </cell>
          <cell r="I1334">
            <v>0</v>
          </cell>
          <cell r="J1334">
            <v>0</v>
          </cell>
        </row>
        <row r="1335">
          <cell r="A1335">
            <v>1331</v>
          </cell>
          <cell r="B1335">
            <v>0</v>
          </cell>
          <cell r="C1335">
            <v>0</v>
          </cell>
          <cell r="D1335">
            <v>0</v>
          </cell>
          <cell r="E1335" t="str">
            <v>N/A</v>
          </cell>
          <cell r="F1335">
            <v>1331</v>
          </cell>
          <cell r="G1335">
            <v>0</v>
          </cell>
          <cell r="H1335">
            <v>0</v>
          </cell>
          <cell r="I1335">
            <v>0</v>
          </cell>
          <cell r="J1335">
            <v>0</v>
          </cell>
        </row>
        <row r="1336">
          <cell r="A1336">
            <v>1332</v>
          </cell>
          <cell r="B1336">
            <v>0</v>
          </cell>
          <cell r="C1336">
            <v>0</v>
          </cell>
          <cell r="D1336">
            <v>0</v>
          </cell>
          <cell r="E1336" t="str">
            <v>N/A</v>
          </cell>
          <cell r="F1336">
            <v>1332</v>
          </cell>
          <cell r="G1336">
            <v>0</v>
          </cell>
          <cell r="H1336">
            <v>0</v>
          </cell>
          <cell r="I1336">
            <v>0</v>
          </cell>
          <cell r="J1336">
            <v>0</v>
          </cell>
        </row>
        <row r="1337">
          <cell r="A1337">
            <v>1333</v>
          </cell>
          <cell r="B1337">
            <v>0</v>
          </cell>
          <cell r="C1337">
            <v>0</v>
          </cell>
          <cell r="D1337">
            <v>0</v>
          </cell>
          <cell r="E1337" t="str">
            <v>N/A</v>
          </cell>
          <cell r="F1337">
            <v>1333</v>
          </cell>
          <cell r="G1337">
            <v>0</v>
          </cell>
          <cell r="H1337">
            <v>0</v>
          </cell>
          <cell r="I1337">
            <v>0</v>
          </cell>
          <cell r="J1337">
            <v>0</v>
          </cell>
        </row>
        <row r="1338">
          <cell r="A1338">
            <v>1334</v>
          </cell>
          <cell r="B1338">
            <v>0</v>
          </cell>
          <cell r="C1338">
            <v>0</v>
          </cell>
          <cell r="D1338">
            <v>0</v>
          </cell>
          <cell r="E1338" t="str">
            <v>N/A</v>
          </cell>
          <cell r="F1338">
            <v>1334</v>
          </cell>
          <cell r="G1338">
            <v>0</v>
          </cell>
          <cell r="H1338">
            <v>0</v>
          </cell>
          <cell r="I1338">
            <v>0</v>
          </cell>
          <cell r="J1338">
            <v>0</v>
          </cell>
        </row>
        <row r="1339">
          <cell r="A1339">
            <v>1335</v>
          </cell>
          <cell r="B1339">
            <v>0</v>
          </cell>
          <cell r="C1339">
            <v>0</v>
          </cell>
          <cell r="D1339">
            <v>0</v>
          </cell>
          <cell r="E1339" t="str">
            <v>N/A</v>
          </cell>
          <cell r="F1339">
            <v>1335</v>
          </cell>
          <cell r="G1339">
            <v>0</v>
          </cell>
          <cell r="H1339">
            <v>0</v>
          </cell>
          <cell r="I1339">
            <v>0</v>
          </cell>
          <cell r="J1339">
            <v>0</v>
          </cell>
        </row>
        <row r="1340">
          <cell r="A1340">
            <v>1336</v>
          </cell>
          <cell r="B1340">
            <v>0</v>
          </cell>
          <cell r="C1340">
            <v>0</v>
          </cell>
          <cell r="D1340">
            <v>0</v>
          </cell>
          <cell r="E1340" t="str">
            <v>N/A</v>
          </cell>
          <cell r="F1340">
            <v>1336</v>
          </cell>
          <cell r="G1340">
            <v>0</v>
          </cell>
          <cell r="H1340">
            <v>0</v>
          </cell>
          <cell r="I1340">
            <v>0</v>
          </cell>
          <cell r="J1340">
            <v>0</v>
          </cell>
        </row>
        <row r="1341">
          <cell r="A1341">
            <v>1337</v>
          </cell>
          <cell r="B1341">
            <v>0</v>
          </cell>
          <cell r="C1341">
            <v>0</v>
          </cell>
          <cell r="D1341">
            <v>0</v>
          </cell>
          <cell r="E1341" t="str">
            <v>N/A</v>
          </cell>
          <cell r="F1341">
            <v>1337</v>
          </cell>
          <cell r="G1341">
            <v>0</v>
          </cell>
          <cell r="H1341">
            <v>0</v>
          </cell>
          <cell r="I1341">
            <v>0</v>
          </cell>
          <cell r="J1341">
            <v>0</v>
          </cell>
        </row>
        <row r="1342">
          <cell r="A1342">
            <v>1338</v>
          </cell>
          <cell r="B1342">
            <v>0</v>
          </cell>
          <cell r="C1342">
            <v>0</v>
          </cell>
          <cell r="D1342">
            <v>0</v>
          </cell>
          <cell r="E1342" t="str">
            <v>N/A</v>
          </cell>
          <cell r="F1342">
            <v>1338</v>
          </cell>
          <cell r="G1342">
            <v>0</v>
          </cell>
          <cell r="H1342">
            <v>0</v>
          </cell>
          <cell r="I1342">
            <v>0</v>
          </cell>
          <cell r="J1342">
            <v>0</v>
          </cell>
        </row>
        <row r="1343">
          <cell r="A1343">
            <v>1339</v>
          </cell>
          <cell r="B1343">
            <v>0</v>
          </cell>
          <cell r="C1343">
            <v>0</v>
          </cell>
          <cell r="D1343">
            <v>0</v>
          </cell>
          <cell r="E1343" t="str">
            <v>N/A</v>
          </cell>
          <cell r="F1343">
            <v>1339</v>
          </cell>
          <cell r="G1343">
            <v>0</v>
          </cell>
          <cell r="H1343">
            <v>0</v>
          </cell>
          <cell r="I1343">
            <v>0</v>
          </cell>
          <cell r="J1343">
            <v>0</v>
          </cell>
        </row>
        <row r="1344">
          <cell r="A1344">
            <v>1340</v>
          </cell>
          <cell r="B1344">
            <v>0</v>
          </cell>
          <cell r="C1344">
            <v>0</v>
          </cell>
          <cell r="D1344">
            <v>0</v>
          </cell>
          <cell r="E1344" t="str">
            <v>N/A</v>
          </cell>
          <cell r="F1344">
            <v>1340</v>
          </cell>
          <cell r="G1344">
            <v>0</v>
          </cell>
          <cell r="H1344">
            <v>0</v>
          </cell>
          <cell r="I1344">
            <v>0</v>
          </cell>
          <cell r="J1344">
            <v>0</v>
          </cell>
        </row>
        <row r="1345">
          <cell r="A1345">
            <v>1341</v>
          </cell>
          <cell r="B1345">
            <v>0</v>
          </cell>
          <cell r="C1345">
            <v>0</v>
          </cell>
          <cell r="D1345">
            <v>0</v>
          </cell>
          <cell r="E1345" t="str">
            <v>N/A</v>
          </cell>
          <cell r="F1345">
            <v>1341</v>
          </cell>
          <cell r="G1345">
            <v>0</v>
          </cell>
          <cell r="H1345">
            <v>0</v>
          </cell>
          <cell r="I1345">
            <v>0</v>
          </cell>
          <cell r="J1345">
            <v>0</v>
          </cell>
        </row>
        <row r="1346">
          <cell r="A1346">
            <v>1342</v>
          </cell>
          <cell r="B1346">
            <v>0</v>
          </cell>
          <cell r="C1346">
            <v>0</v>
          </cell>
          <cell r="D1346">
            <v>0</v>
          </cell>
          <cell r="E1346" t="str">
            <v>N/A</v>
          </cell>
          <cell r="F1346">
            <v>1342</v>
          </cell>
          <cell r="G1346">
            <v>0</v>
          </cell>
          <cell r="H1346">
            <v>0</v>
          </cell>
          <cell r="I1346">
            <v>0</v>
          </cell>
          <cell r="J1346">
            <v>0</v>
          </cell>
        </row>
        <row r="1347">
          <cell r="A1347">
            <v>1343</v>
          </cell>
          <cell r="B1347">
            <v>0</v>
          </cell>
          <cell r="C1347">
            <v>0</v>
          </cell>
          <cell r="D1347">
            <v>0</v>
          </cell>
          <cell r="E1347" t="str">
            <v>N/A</v>
          </cell>
          <cell r="F1347">
            <v>1343</v>
          </cell>
          <cell r="G1347">
            <v>0</v>
          </cell>
          <cell r="H1347">
            <v>0</v>
          </cell>
          <cell r="I1347">
            <v>0</v>
          </cell>
          <cell r="J1347">
            <v>0</v>
          </cell>
        </row>
        <row r="1348">
          <cell r="A1348">
            <v>1344</v>
          </cell>
          <cell r="B1348">
            <v>0</v>
          </cell>
          <cell r="C1348">
            <v>0</v>
          </cell>
          <cell r="D1348">
            <v>0</v>
          </cell>
          <cell r="E1348" t="str">
            <v>N/A</v>
          </cell>
          <cell r="F1348">
            <v>1344</v>
          </cell>
          <cell r="G1348">
            <v>0</v>
          </cell>
          <cell r="H1348">
            <v>0</v>
          </cell>
          <cell r="I1348">
            <v>0</v>
          </cell>
          <cell r="J1348">
            <v>0</v>
          </cell>
        </row>
        <row r="1349">
          <cell r="A1349">
            <v>1345</v>
          </cell>
          <cell r="B1349">
            <v>0</v>
          </cell>
          <cell r="C1349">
            <v>0</v>
          </cell>
          <cell r="D1349">
            <v>0</v>
          </cell>
          <cell r="E1349" t="str">
            <v>N/A</v>
          </cell>
          <cell r="F1349">
            <v>1345</v>
          </cell>
          <cell r="G1349">
            <v>0</v>
          </cell>
          <cell r="H1349">
            <v>0</v>
          </cell>
          <cell r="I1349">
            <v>0</v>
          </cell>
          <cell r="J1349">
            <v>0</v>
          </cell>
        </row>
        <row r="1350">
          <cell r="A1350">
            <v>1346</v>
          </cell>
          <cell r="B1350">
            <v>0</v>
          </cell>
          <cell r="C1350">
            <v>0</v>
          </cell>
          <cell r="D1350">
            <v>0</v>
          </cell>
          <cell r="E1350" t="str">
            <v>N/A</v>
          </cell>
          <cell r="F1350">
            <v>1346</v>
          </cell>
          <cell r="G1350">
            <v>0</v>
          </cell>
          <cell r="H1350">
            <v>0</v>
          </cell>
          <cell r="I1350">
            <v>0</v>
          </cell>
          <cell r="J1350">
            <v>0</v>
          </cell>
        </row>
        <row r="1351">
          <cell r="A1351">
            <v>1347</v>
          </cell>
          <cell r="B1351">
            <v>0</v>
          </cell>
          <cell r="C1351">
            <v>0</v>
          </cell>
          <cell r="D1351">
            <v>0</v>
          </cell>
          <cell r="E1351" t="str">
            <v>N/A</v>
          </cell>
          <cell r="F1351">
            <v>1347</v>
          </cell>
          <cell r="G1351">
            <v>0</v>
          </cell>
          <cell r="H1351">
            <v>0</v>
          </cell>
          <cell r="I1351">
            <v>0</v>
          </cell>
          <cell r="J1351">
            <v>0</v>
          </cell>
        </row>
        <row r="1352">
          <cell r="A1352">
            <v>1348</v>
          </cell>
          <cell r="B1352">
            <v>0</v>
          </cell>
          <cell r="C1352">
            <v>0</v>
          </cell>
          <cell r="D1352">
            <v>0</v>
          </cell>
          <cell r="E1352" t="str">
            <v>N/A</v>
          </cell>
          <cell r="F1352">
            <v>1348</v>
          </cell>
          <cell r="G1352">
            <v>0</v>
          </cell>
          <cell r="H1352">
            <v>0</v>
          </cell>
          <cell r="I1352">
            <v>0</v>
          </cell>
          <cell r="J1352">
            <v>0</v>
          </cell>
        </row>
        <row r="1353">
          <cell r="A1353">
            <v>1349</v>
          </cell>
          <cell r="B1353">
            <v>0</v>
          </cell>
          <cell r="C1353">
            <v>0</v>
          </cell>
          <cell r="D1353">
            <v>0</v>
          </cell>
          <cell r="E1353" t="str">
            <v>N/A</v>
          </cell>
          <cell r="F1353">
            <v>1349</v>
          </cell>
          <cell r="G1353">
            <v>0</v>
          </cell>
          <cell r="H1353">
            <v>0</v>
          </cell>
          <cell r="I1353">
            <v>0</v>
          </cell>
          <cell r="J1353">
            <v>0</v>
          </cell>
        </row>
        <row r="1354">
          <cell r="A1354">
            <v>1350</v>
          </cell>
          <cell r="B1354">
            <v>0</v>
          </cell>
          <cell r="C1354">
            <v>0</v>
          </cell>
          <cell r="D1354">
            <v>0</v>
          </cell>
          <cell r="E1354" t="str">
            <v>N/A</v>
          </cell>
          <cell r="F1354">
            <v>1350</v>
          </cell>
          <cell r="G1354">
            <v>0</v>
          </cell>
          <cell r="H1354">
            <v>0</v>
          </cell>
          <cell r="I1354">
            <v>0</v>
          </cell>
          <cell r="J1354">
            <v>0</v>
          </cell>
        </row>
        <row r="1355">
          <cell r="A1355">
            <v>1351</v>
          </cell>
          <cell r="B1355">
            <v>0</v>
          </cell>
          <cell r="C1355">
            <v>0</v>
          </cell>
          <cell r="D1355">
            <v>0</v>
          </cell>
          <cell r="E1355" t="str">
            <v>N/A</v>
          </cell>
          <cell r="F1355">
            <v>1351</v>
          </cell>
          <cell r="G1355">
            <v>0</v>
          </cell>
          <cell r="H1355">
            <v>0</v>
          </cell>
          <cell r="I1355">
            <v>0</v>
          </cell>
          <cell r="J1355">
            <v>0</v>
          </cell>
        </row>
        <row r="1356">
          <cell r="A1356">
            <v>1352</v>
          </cell>
          <cell r="B1356">
            <v>0</v>
          </cell>
          <cell r="C1356">
            <v>0</v>
          </cell>
          <cell r="D1356">
            <v>0</v>
          </cell>
          <cell r="E1356" t="str">
            <v>N/A</v>
          </cell>
          <cell r="F1356">
            <v>1352</v>
          </cell>
          <cell r="G1356">
            <v>0</v>
          </cell>
          <cell r="H1356">
            <v>0</v>
          </cell>
          <cell r="I1356">
            <v>0</v>
          </cell>
          <cell r="J1356">
            <v>0</v>
          </cell>
        </row>
        <row r="1357">
          <cell r="A1357">
            <v>1353</v>
          </cell>
          <cell r="B1357">
            <v>0</v>
          </cell>
          <cell r="C1357">
            <v>0</v>
          </cell>
          <cell r="D1357">
            <v>0</v>
          </cell>
          <cell r="E1357" t="str">
            <v>N/A</v>
          </cell>
          <cell r="F1357">
            <v>1353</v>
          </cell>
          <cell r="G1357">
            <v>0</v>
          </cell>
          <cell r="H1357">
            <v>0</v>
          </cell>
          <cell r="I1357">
            <v>0</v>
          </cell>
          <cell r="J1357">
            <v>0</v>
          </cell>
        </row>
        <row r="1358">
          <cell r="A1358">
            <v>1354</v>
          </cell>
          <cell r="B1358">
            <v>0</v>
          </cell>
          <cell r="C1358">
            <v>0</v>
          </cell>
          <cell r="D1358">
            <v>0</v>
          </cell>
          <cell r="E1358" t="str">
            <v>N/A</v>
          </cell>
          <cell r="F1358">
            <v>1354</v>
          </cell>
          <cell r="G1358">
            <v>0</v>
          </cell>
          <cell r="H1358">
            <v>0</v>
          </cell>
          <cell r="I1358">
            <v>0</v>
          </cell>
          <cell r="J1358">
            <v>0</v>
          </cell>
        </row>
        <row r="1359">
          <cell r="A1359">
            <v>1355</v>
          </cell>
          <cell r="B1359">
            <v>0</v>
          </cell>
          <cell r="C1359">
            <v>0</v>
          </cell>
          <cell r="D1359">
            <v>0</v>
          </cell>
          <cell r="E1359" t="str">
            <v>N/A</v>
          </cell>
          <cell r="F1359">
            <v>1355</v>
          </cell>
          <cell r="G1359">
            <v>0</v>
          </cell>
          <cell r="H1359">
            <v>0</v>
          </cell>
          <cell r="I1359">
            <v>0</v>
          </cell>
          <cell r="J1359">
            <v>0</v>
          </cell>
        </row>
        <row r="1360">
          <cell r="A1360">
            <v>1356</v>
          </cell>
          <cell r="B1360">
            <v>0</v>
          </cell>
          <cell r="C1360">
            <v>0</v>
          </cell>
          <cell r="D1360">
            <v>0</v>
          </cell>
          <cell r="E1360" t="str">
            <v>N/A</v>
          </cell>
          <cell r="F1360">
            <v>1356</v>
          </cell>
          <cell r="G1360">
            <v>0</v>
          </cell>
          <cell r="H1360">
            <v>0</v>
          </cell>
          <cell r="I1360">
            <v>0</v>
          </cell>
          <cell r="J1360">
            <v>0</v>
          </cell>
        </row>
        <row r="1361">
          <cell r="A1361">
            <v>1357</v>
          </cell>
          <cell r="B1361">
            <v>0</v>
          </cell>
          <cell r="C1361">
            <v>0</v>
          </cell>
          <cell r="D1361">
            <v>0</v>
          </cell>
          <cell r="E1361" t="str">
            <v>N/A</v>
          </cell>
          <cell r="F1361">
            <v>1357</v>
          </cell>
          <cell r="G1361">
            <v>0</v>
          </cell>
          <cell r="H1361">
            <v>0</v>
          </cell>
          <cell r="I1361">
            <v>0</v>
          </cell>
          <cell r="J1361">
            <v>0</v>
          </cell>
        </row>
        <row r="1362">
          <cell r="A1362">
            <v>1358</v>
          </cell>
          <cell r="B1362">
            <v>0</v>
          </cell>
          <cell r="C1362">
            <v>0</v>
          </cell>
          <cell r="D1362">
            <v>0</v>
          </cell>
          <cell r="E1362" t="str">
            <v>N/A</v>
          </cell>
          <cell r="F1362">
            <v>1358</v>
          </cell>
          <cell r="G1362">
            <v>0</v>
          </cell>
          <cell r="H1362">
            <v>0</v>
          </cell>
          <cell r="I1362">
            <v>0</v>
          </cell>
          <cell r="J1362">
            <v>0</v>
          </cell>
        </row>
        <row r="1363">
          <cell r="A1363">
            <v>1359</v>
          </cell>
          <cell r="B1363">
            <v>0</v>
          </cell>
          <cell r="C1363">
            <v>0</v>
          </cell>
          <cell r="D1363">
            <v>0</v>
          </cell>
          <cell r="E1363" t="str">
            <v>N/A</v>
          </cell>
          <cell r="F1363">
            <v>1359</v>
          </cell>
          <cell r="G1363">
            <v>0</v>
          </cell>
          <cell r="H1363">
            <v>0</v>
          </cell>
          <cell r="I1363">
            <v>0</v>
          </cell>
          <cell r="J1363">
            <v>0</v>
          </cell>
        </row>
        <row r="1364">
          <cell r="A1364">
            <v>1360</v>
          </cell>
          <cell r="B1364">
            <v>0</v>
          </cell>
          <cell r="C1364">
            <v>0</v>
          </cell>
          <cell r="D1364">
            <v>0</v>
          </cell>
          <cell r="E1364" t="str">
            <v>N/A</v>
          </cell>
          <cell r="F1364">
            <v>1360</v>
          </cell>
          <cell r="G1364">
            <v>0</v>
          </cell>
          <cell r="H1364">
            <v>0</v>
          </cell>
          <cell r="I1364">
            <v>0</v>
          </cell>
          <cell r="J1364">
            <v>0</v>
          </cell>
        </row>
        <row r="1365">
          <cell r="A1365">
            <v>1361</v>
          </cell>
          <cell r="B1365">
            <v>0</v>
          </cell>
          <cell r="C1365">
            <v>0</v>
          </cell>
          <cell r="D1365">
            <v>0</v>
          </cell>
          <cell r="E1365" t="str">
            <v>N/A</v>
          </cell>
          <cell r="F1365">
            <v>1361</v>
          </cell>
          <cell r="G1365">
            <v>0</v>
          </cell>
          <cell r="H1365">
            <v>0</v>
          </cell>
          <cell r="I1365">
            <v>0</v>
          </cell>
          <cell r="J1365">
            <v>0</v>
          </cell>
        </row>
        <row r="1366">
          <cell r="A1366">
            <v>1362</v>
          </cell>
          <cell r="B1366">
            <v>0</v>
          </cell>
          <cell r="C1366">
            <v>0</v>
          </cell>
          <cell r="D1366">
            <v>0</v>
          </cell>
          <cell r="E1366" t="str">
            <v>N/A</v>
          </cell>
          <cell r="F1366">
            <v>1362</v>
          </cell>
          <cell r="G1366">
            <v>0</v>
          </cell>
          <cell r="H1366">
            <v>0</v>
          </cell>
          <cell r="I1366">
            <v>0</v>
          </cell>
          <cell r="J1366">
            <v>0</v>
          </cell>
        </row>
        <row r="1367">
          <cell r="A1367">
            <v>1363</v>
          </cell>
          <cell r="B1367">
            <v>0</v>
          </cell>
          <cell r="C1367">
            <v>0</v>
          </cell>
          <cell r="D1367">
            <v>0</v>
          </cell>
          <cell r="E1367" t="str">
            <v>N/A</v>
          </cell>
          <cell r="F1367">
            <v>1363</v>
          </cell>
          <cell r="G1367">
            <v>0</v>
          </cell>
          <cell r="H1367">
            <v>0</v>
          </cell>
          <cell r="I1367">
            <v>0</v>
          </cell>
          <cell r="J1367">
            <v>0</v>
          </cell>
        </row>
        <row r="1368">
          <cell r="A1368">
            <v>1364</v>
          </cell>
          <cell r="B1368">
            <v>0</v>
          </cell>
          <cell r="C1368">
            <v>0</v>
          </cell>
          <cell r="D1368">
            <v>0</v>
          </cell>
          <cell r="E1368" t="str">
            <v>N/A</v>
          </cell>
          <cell r="F1368">
            <v>1364</v>
          </cell>
          <cell r="G1368">
            <v>0</v>
          </cell>
          <cell r="H1368">
            <v>0</v>
          </cell>
          <cell r="I1368">
            <v>0</v>
          </cell>
          <cell r="J1368">
            <v>0</v>
          </cell>
        </row>
        <row r="1369">
          <cell r="A1369">
            <v>1365</v>
          </cell>
          <cell r="B1369">
            <v>0</v>
          </cell>
          <cell r="C1369">
            <v>0</v>
          </cell>
          <cell r="D1369">
            <v>0</v>
          </cell>
          <cell r="E1369" t="str">
            <v>N/A</v>
          </cell>
          <cell r="F1369">
            <v>1365</v>
          </cell>
          <cell r="G1369">
            <v>0</v>
          </cell>
          <cell r="H1369">
            <v>0</v>
          </cell>
          <cell r="I1369">
            <v>0</v>
          </cell>
          <cell r="J1369">
            <v>0</v>
          </cell>
        </row>
        <row r="1370">
          <cell r="A1370">
            <v>1366</v>
          </cell>
          <cell r="B1370">
            <v>0</v>
          </cell>
          <cell r="C1370">
            <v>0</v>
          </cell>
          <cell r="D1370">
            <v>0</v>
          </cell>
          <cell r="E1370" t="str">
            <v>N/A</v>
          </cell>
          <cell r="F1370">
            <v>1366</v>
          </cell>
          <cell r="G1370">
            <v>0</v>
          </cell>
          <cell r="H1370">
            <v>0</v>
          </cell>
          <cell r="I1370">
            <v>0</v>
          </cell>
          <cell r="J1370">
            <v>0</v>
          </cell>
        </row>
        <row r="1371">
          <cell r="A1371">
            <v>1367</v>
          </cell>
          <cell r="B1371">
            <v>0</v>
          </cell>
          <cell r="C1371">
            <v>0</v>
          </cell>
          <cell r="D1371">
            <v>0</v>
          </cell>
          <cell r="E1371" t="str">
            <v>N/A</v>
          </cell>
          <cell r="F1371">
            <v>1367</v>
          </cell>
          <cell r="G1371">
            <v>0</v>
          </cell>
          <cell r="H1371">
            <v>0</v>
          </cell>
          <cell r="I1371">
            <v>0</v>
          </cell>
          <cell r="J1371">
            <v>0</v>
          </cell>
        </row>
        <row r="1372">
          <cell r="A1372">
            <v>1368</v>
          </cell>
          <cell r="B1372">
            <v>0</v>
          </cell>
          <cell r="C1372">
            <v>0</v>
          </cell>
          <cell r="D1372">
            <v>0</v>
          </cell>
          <cell r="E1372" t="str">
            <v>N/A</v>
          </cell>
          <cell r="F1372">
            <v>1368</v>
          </cell>
          <cell r="G1372">
            <v>0</v>
          </cell>
          <cell r="H1372">
            <v>0</v>
          </cell>
          <cell r="I1372">
            <v>0</v>
          </cell>
          <cell r="J1372">
            <v>0</v>
          </cell>
        </row>
        <row r="1373">
          <cell r="A1373">
            <v>1369</v>
          </cell>
          <cell r="B1373">
            <v>0</v>
          </cell>
          <cell r="C1373">
            <v>0</v>
          </cell>
          <cell r="D1373">
            <v>0</v>
          </cell>
          <cell r="E1373" t="str">
            <v>N/A</v>
          </cell>
          <cell r="F1373">
            <v>1369</v>
          </cell>
          <cell r="G1373">
            <v>0</v>
          </cell>
          <cell r="H1373">
            <v>0</v>
          </cell>
          <cell r="I1373">
            <v>0</v>
          </cell>
          <cell r="J1373">
            <v>0</v>
          </cell>
        </row>
        <row r="1374">
          <cell r="A1374">
            <v>1370</v>
          </cell>
          <cell r="B1374">
            <v>0</v>
          </cell>
          <cell r="C1374">
            <v>0</v>
          </cell>
          <cell r="D1374">
            <v>0</v>
          </cell>
          <cell r="E1374" t="str">
            <v>N/A</v>
          </cell>
          <cell r="F1374">
            <v>1370</v>
          </cell>
          <cell r="G1374">
            <v>0</v>
          </cell>
          <cell r="H1374">
            <v>0</v>
          </cell>
          <cell r="I1374">
            <v>0</v>
          </cell>
          <cell r="J1374">
            <v>0</v>
          </cell>
        </row>
        <row r="1375">
          <cell r="A1375">
            <v>1371</v>
          </cell>
          <cell r="B1375">
            <v>0</v>
          </cell>
          <cell r="C1375">
            <v>0</v>
          </cell>
          <cell r="D1375">
            <v>0</v>
          </cell>
          <cell r="E1375" t="str">
            <v>N/A</v>
          </cell>
          <cell r="F1375">
            <v>1371</v>
          </cell>
          <cell r="G1375">
            <v>0</v>
          </cell>
          <cell r="H1375">
            <v>0</v>
          </cell>
          <cell r="I1375">
            <v>0</v>
          </cell>
          <cell r="J1375">
            <v>0</v>
          </cell>
        </row>
        <row r="1376">
          <cell r="A1376">
            <v>1372</v>
          </cell>
          <cell r="B1376">
            <v>0</v>
          </cell>
          <cell r="C1376">
            <v>0</v>
          </cell>
          <cell r="D1376">
            <v>0</v>
          </cell>
          <cell r="E1376" t="str">
            <v>N/A</v>
          </cell>
          <cell r="F1376">
            <v>1372</v>
          </cell>
          <cell r="G1376">
            <v>0</v>
          </cell>
          <cell r="H1376">
            <v>0</v>
          </cell>
          <cell r="I1376">
            <v>0</v>
          </cell>
          <cell r="J1376">
            <v>0</v>
          </cell>
        </row>
        <row r="1377">
          <cell r="A1377">
            <v>1373</v>
          </cell>
          <cell r="B1377">
            <v>0</v>
          </cell>
          <cell r="C1377">
            <v>0</v>
          </cell>
          <cell r="D1377">
            <v>0</v>
          </cell>
          <cell r="E1377" t="str">
            <v>N/A</v>
          </cell>
          <cell r="F1377">
            <v>1373</v>
          </cell>
          <cell r="G1377">
            <v>0</v>
          </cell>
          <cell r="H1377">
            <v>0</v>
          </cell>
          <cell r="I1377">
            <v>0</v>
          </cell>
          <cell r="J1377">
            <v>0</v>
          </cell>
        </row>
        <row r="1378">
          <cell r="A1378">
            <v>1374</v>
          </cell>
          <cell r="B1378">
            <v>0</v>
          </cell>
          <cell r="C1378">
            <v>0</v>
          </cell>
          <cell r="D1378">
            <v>0</v>
          </cell>
          <cell r="E1378" t="str">
            <v>N/A</v>
          </cell>
          <cell r="F1378">
            <v>1374</v>
          </cell>
          <cell r="G1378">
            <v>0</v>
          </cell>
          <cell r="H1378">
            <v>0</v>
          </cell>
          <cell r="I1378">
            <v>0</v>
          </cell>
          <cell r="J1378">
            <v>0</v>
          </cell>
        </row>
        <row r="1379">
          <cell r="A1379">
            <v>1375</v>
          </cell>
          <cell r="B1379">
            <v>0</v>
          </cell>
          <cell r="C1379">
            <v>0</v>
          </cell>
          <cell r="D1379">
            <v>0</v>
          </cell>
          <cell r="E1379" t="str">
            <v>N/A</v>
          </cell>
          <cell r="F1379">
            <v>1375</v>
          </cell>
          <cell r="G1379">
            <v>0</v>
          </cell>
          <cell r="H1379">
            <v>0</v>
          </cell>
          <cell r="I1379">
            <v>0</v>
          </cell>
          <cell r="J1379">
            <v>0</v>
          </cell>
        </row>
        <row r="1380">
          <cell r="A1380">
            <v>1376</v>
          </cell>
          <cell r="B1380">
            <v>0</v>
          </cell>
          <cell r="C1380">
            <v>0</v>
          </cell>
          <cell r="D1380">
            <v>0</v>
          </cell>
          <cell r="E1380" t="str">
            <v>N/A</v>
          </cell>
          <cell r="F1380">
            <v>1376</v>
          </cell>
          <cell r="G1380">
            <v>0</v>
          </cell>
          <cell r="H1380">
            <v>0</v>
          </cell>
          <cell r="I1380">
            <v>0</v>
          </cell>
          <cell r="J1380">
            <v>0</v>
          </cell>
        </row>
        <row r="1381">
          <cell r="A1381">
            <v>1377</v>
          </cell>
          <cell r="B1381">
            <v>0</v>
          </cell>
          <cell r="C1381">
            <v>0</v>
          </cell>
          <cell r="D1381">
            <v>0</v>
          </cell>
          <cell r="E1381" t="str">
            <v>N/A</v>
          </cell>
          <cell r="F1381">
            <v>1377</v>
          </cell>
          <cell r="G1381">
            <v>0</v>
          </cell>
          <cell r="H1381">
            <v>0</v>
          </cell>
          <cell r="I1381">
            <v>0</v>
          </cell>
          <cell r="J1381">
            <v>0</v>
          </cell>
        </row>
        <row r="1382">
          <cell r="A1382">
            <v>1378</v>
          </cell>
          <cell r="B1382">
            <v>0</v>
          </cell>
          <cell r="C1382">
            <v>0</v>
          </cell>
          <cell r="D1382">
            <v>0</v>
          </cell>
          <cell r="E1382" t="str">
            <v>N/A</v>
          </cell>
          <cell r="F1382">
            <v>1378</v>
          </cell>
          <cell r="G1382">
            <v>0</v>
          </cell>
          <cell r="H1382">
            <v>0</v>
          </cell>
          <cell r="I1382">
            <v>0</v>
          </cell>
          <cell r="J1382">
            <v>0</v>
          </cell>
        </row>
        <row r="1383">
          <cell r="A1383">
            <v>1379</v>
          </cell>
          <cell r="B1383">
            <v>0</v>
          </cell>
          <cell r="C1383">
            <v>0</v>
          </cell>
          <cell r="D1383">
            <v>0</v>
          </cell>
          <cell r="E1383" t="str">
            <v>N/A</v>
          </cell>
          <cell r="F1383">
            <v>1379</v>
          </cell>
          <cell r="G1383">
            <v>0</v>
          </cell>
          <cell r="H1383">
            <v>0</v>
          </cell>
          <cell r="I1383">
            <v>0</v>
          </cell>
          <cell r="J1383">
            <v>0</v>
          </cell>
        </row>
        <row r="1384">
          <cell r="A1384">
            <v>1380</v>
          </cell>
          <cell r="B1384">
            <v>0</v>
          </cell>
          <cell r="C1384">
            <v>0</v>
          </cell>
          <cell r="D1384">
            <v>0</v>
          </cell>
          <cell r="E1384" t="str">
            <v>N/A</v>
          </cell>
          <cell r="F1384">
            <v>1380</v>
          </cell>
          <cell r="G1384">
            <v>0</v>
          </cell>
          <cell r="H1384">
            <v>0</v>
          </cell>
          <cell r="I1384">
            <v>0</v>
          </cell>
          <cell r="J1384">
            <v>0</v>
          </cell>
        </row>
        <row r="1385">
          <cell r="A1385">
            <v>1381</v>
          </cell>
          <cell r="B1385">
            <v>0</v>
          </cell>
          <cell r="C1385">
            <v>0</v>
          </cell>
          <cell r="D1385">
            <v>0</v>
          </cell>
          <cell r="E1385" t="str">
            <v>N/A</v>
          </cell>
          <cell r="F1385">
            <v>1381</v>
          </cell>
          <cell r="G1385">
            <v>0</v>
          </cell>
          <cell r="H1385">
            <v>0</v>
          </cell>
          <cell r="I1385">
            <v>0</v>
          </cell>
          <cell r="J1385">
            <v>0</v>
          </cell>
        </row>
        <row r="1386">
          <cell r="A1386">
            <v>1382</v>
          </cell>
          <cell r="B1386">
            <v>0</v>
          </cell>
          <cell r="C1386">
            <v>0</v>
          </cell>
          <cell r="D1386">
            <v>0</v>
          </cell>
          <cell r="E1386" t="str">
            <v>N/A</v>
          </cell>
          <cell r="F1386">
            <v>1382</v>
          </cell>
          <cell r="G1386">
            <v>0</v>
          </cell>
          <cell r="H1386">
            <v>0</v>
          </cell>
          <cell r="I1386">
            <v>0</v>
          </cell>
          <cell r="J1386">
            <v>0</v>
          </cell>
        </row>
        <row r="1387">
          <cell r="A1387">
            <v>1383</v>
          </cell>
          <cell r="B1387">
            <v>0</v>
          </cell>
          <cell r="C1387">
            <v>0</v>
          </cell>
          <cell r="D1387">
            <v>0</v>
          </cell>
          <cell r="E1387" t="str">
            <v>N/A</v>
          </cell>
          <cell r="F1387">
            <v>1383</v>
          </cell>
          <cell r="G1387">
            <v>0</v>
          </cell>
          <cell r="H1387">
            <v>0</v>
          </cell>
          <cell r="I1387">
            <v>0</v>
          </cell>
          <cell r="J1387">
            <v>0</v>
          </cell>
        </row>
        <row r="1388">
          <cell r="A1388">
            <v>1384</v>
          </cell>
          <cell r="B1388">
            <v>0</v>
          </cell>
          <cell r="C1388">
            <v>0</v>
          </cell>
          <cell r="D1388">
            <v>0</v>
          </cell>
          <cell r="E1388" t="str">
            <v>N/A</v>
          </cell>
          <cell r="F1388">
            <v>1384</v>
          </cell>
          <cell r="G1388">
            <v>0</v>
          </cell>
          <cell r="H1388">
            <v>0</v>
          </cell>
          <cell r="I1388">
            <v>0</v>
          </cell>
          <cell r="J1388">
            <v>0</v>
          </cell>
        </row>
        <row r="1389">
          <cell r="A1389">
            <v>1385</v>
          </cell>
          <cell r="B1389">
            <v>0</v>
          </cell>
          <cell r="C1389">
            <v>0</v>
          </cell>
          <cell r="D1389">
            <v>0</v>
          </cell>
          <cell r="E1389" t="str">
            <v>N/A</v>
          </cell>
          <cell r="F1389">
            <v>1385</v>
          </cell>
          <cell r="G1389">
            <v>0</v>
          </cell>
          <cell r="H1389">
            <v>0</v>
          </cell>
          <cell r="I1389">
            <v>0</v>
          </cell>
          <cell r="J1389">
            <v>0</v>
          </cell>
        </row>
        <row r="1390">
          <cell r="A1390">
            <v>1386</v>
          </cell>
          <cell r="B1390">
            <v>0</v>
          </cell>
          <cell r="C1390">
            <v>0</v>
          </cell>
          <cell r="D1390">
            <v>0</v>
          </cell>
          <cell r="E1390" t="str">
            <v>N/A</v>
          </cell>
          <cell r="F1390">
            <v>1386</v>
          </cell>
          <cell r="G1390">
            <v>0</v>
          </cell>
          <cell r="H1390">
            <v>0</v>
          </cell>
          <cell r="I1390">
            <v>0</v>
          </cell>
          <cell r="J1390">
            <v>0</v>
          </cell>
        </row>
        <row r="1391">
          <cell r="A1391">
            <v>1387</v>
          </cell>
          <cell r="B1391">
            <v>0</v>
          </cell>
          <cell r="C1391">
            <v>0</v>
          </cell>
          <cell r="D1391">
            <v>0</v>
          </cell>
          <cell r="E1391" t="str">
            <v>N/A</v>
          </cell>
          <cell r="F1391">
            <v>1387</v>
          </cell>
          <cell r="G1391">
            <v>0</v>
          </cell>
          <cell r="H1391">
            <v>0</v>
          </cell>
          <cell r="I1391">
            <v>0</v>
          </cell>
          <cell r="J1391">
            <v>0</v>
          </cell>
        </row>
        <row r="1392">
          <cell r="A1392">
            <v>1388</v>
          </cell>
          <cell r="B1392">
            <v>0</v>
          </cell>
          <cell r="C1392">
            <v>0</v>
          </cell>
          <cell r="D1392">
            <v>0</v>
          </cell>
          <cell r="E1392" t="str">
            <v>N/A</v>
          </cell>
          <cell r="F1392">
            <v>1388</v>
          </cell>
          <cell r="G1392">
            <v>0</v>
          </cell>
          <cell r="H1392">
            <v>0</v>
          </cell>
          <cell r="I1392">
            <v>0</v>
          </cell>
          <cell r="J1392">
            <v>0</v>
          </cell>
        </row>
        <row r="1393">
          <cell r="A1393">
            <v>1389</v>
          </cell>
          <cell r="B1393">
            <v>0</v>
          </cell>
          <cell r="C1393">
            <v>0</v>
          </cell>
          <cell r="D1393">
            <v>0</v>
          </cell>
          <cell r="E1393" t="str">
            <v>N/A</v>
          </cell>
          <cell r="F1393">
            <v>1389</v>
          </cell>
          <cell r="G1393">
            <v>0</v>
          </cell>
          <cell r="H1393">
            <v>0</v>
          </cell>
          <cell r="I1393">
            <v>0</v>
          </cell>
          <cell r="J1393">
            <v>0</v>
          </cell>
        </row>
        <row r="1394">
          <cell r="A1394">
            <v>1390</v>
          </cell>
          <cell r="B1394">
            <v>0</v>
          </cell>
          <cell r="C1394">
            <v>0</v>
          </cell>
          <cell r="D1394">
            <v>0</v>
          </cell>
          <cell r="E1394" t="str">
            <v>N/A</v>
          </cell>
          <cell r="F1394">
            <v>1390</v>
          </cell>
          <cell r="G1394">
            <v>0</v>
          </cell>
          <cell r="H1394">
            <v>0</v>
          </cell>
          <cell r="I1394">
            <v>0</v>
          </cell>
          <cell r="J1394">
            <v>0</v>
          </cell>
        </row>
        <row r="1395">
          <cell r="A1395">
            <v>1391</v>
          </cell>
          <cell r="B1395">
            <v>0</v>
          </cell>
          <cell r="C1395">
            <v>0</v>
          </cell>
          <cell r="D1395">
            <v>0</v>
          </cell>
          <cell r="E1395" t="str">
            <v>N/A</v>
          </cell>
          <cell r="F1395">
            <v>1391</v>
          </cell>
          <cell r="G1395">
            <v>0</v>
          </cell>
          <cell r="H1395">
            <v>0</v>
          </cell>
          <cell r="I1395">
            <v>0</v>
          </cell>
          <cell r="J1395">
            <v>0</v>
          </cell>
        </row>
        <row r="1396">
          <cell r="A1396">
            <v>1392</v>
          </cell>
          <cell r="B1396">
            <v>0</v>
          </cell>
          <cell r="C1396">
            <v>0</v>
          </cell>
          <cell r="D1396">
            <v>0</v>
          </cell>
          <cell r="E1396" t="str">
            <v>N/A</v>
          </cell>
          <cell r="F1396">
            <v>1392</v>
          </cell>
          <cell r="G1396">
            <v>0</v>
          </cell>
          <cell r="H1396">
            <v>0</v>
          </cell>
          <cell r="I1396">
            <v>0</v>
          </cell>
          <cell r="J1396">
            <v>0</v>
          </cell>
        </row>
        <row r="1397">
          <cell r="A1397">
            <v>1393</v>
          </cell>
          <cell r="B1397">
            <v>0</v>
          </cell>
          <cell r="C1397">
            <v>0</v>
          </cell>
          <cell r="D1397">
            <v>0</v>
          </cell>
          <cell r="E1397" t="str">
            <v>N/A</v>
          </cell>
          <cell r="F1397">
            <v>1393</v>
          </cell>
          <cell r="G1397">
            <v>0</v>
          </cell>
          <cell r="H1397">
            <v>0</v>
          </cell>
          <cell r="I1397">
            <v>0</v>
          </cell>
          <cell r="J1397">
            <v>0</v>
          </cell>
        </row>
        <row r="1398">
          <cell r="A1398">
            <v>1394</v>
          </cell>
          <cell r="B1398">
            <v>0</v>
          </cell>
          <cell r="C1398">
            <v>0</v>
          </cell>
          <cell r="D1398">
            <v>0</v>
          </cell>
          <cell r="E1398" t="str">
            <v>N/A</v>
          </cell>
          <cell r="F1398">
            <v>1394</v>
          </cell>
          <cell r="G1398">
            <v>0</v>
          </cell>
          <cell r="H1398">
            <v>0</v>
          </cell>
          <cell r="I1398">
            <v>0</v>
          </cell>
          <cell r="J1398">
            <v>0</v>
          </cell>
        </row>
        <row r="1399">
          <cell r="A1399">
            <v>1395</v>
          </cell>
          <cell r="B1399">
            <v>0</v>
          </cell>
          <cell r="C1399">
            <v>0</v>
          </cell>
          <cell r="D1399">
            <v>0</v>
          </cell>
          <cell r="E1399" t="str">
            <v>N/A</v>
          </cell>
          <cell r="F1399">
            <v>1395</v>
          </cell>
          <cell r="G1399">
            <v>0</v>
          </cell>
          <cell r="H1399">
            <v>0</v>
          </cell>
          <cell r="I1399">
            <v>0</v>
          </cell>
          <cell r="J1399">
            <v>0</v>
          </cell>
        </row>
        <row r="1400">
          <cell r="A1400">
            <v>1396</v>
          </cell>
          <cell r="B1400">
            <v>0</v>
          </cell>
          <cell r="C1400">
            <v>0</v>
          </cell>
          <cell r="D1400">
            <v>0</v>
          </cell>
          <cell r="E1400" t="str">
            <v>N/A</v>
          </cell>
          <cell r="F1400">
            <v>1396</v>
          </cell>
          <cell r="G1400">
            <v>0</v>
          </cell>
          <cell r="H1400">
            <v>0</v>
          </cell>
          <cell r="I1400">
            <v>0</v>
          </cell>
          <cell r="J1400">
            <v>0</v>
          </cell>
        </row>
        <row r="1401">
          <cell r="A1401">
            <v>1397</v>
          </cell>
          <cell r="B1401">
            <v>0</v>
          </cell>
          <cell r="C1401">
            <v>0</v>
          </cell>
          <cell r="D1401">
            <v>0</v>
          </cell>
          <cell r="E1401" t="str">
            <v>N/A</v>
          </cell>
          <cell r="F1401">
            <v>1397</v>
          </cell>
          <cell r="G1401">
            <v>0</v>
          </cell>
          <cell r="H1401">
            <v>0</v>
          </cell>
          <cell r="I1401">
            <v>0</v>
          </cell>
          <cell r="J1401">
            <v>0</v>
          </cell>
        </row>
        <row r="1402">
          <cell r="A1402">
            <v>1398</v>
          </cell>
          <cell r="B1402">
            <v>0</v>
          </cell>
          <cell r="C1402">
            <v>0</v>
          </cell>
          <cell r="D1402">
            <v>0</v>
          </cell>
          <cell r="E1402" t="str">
            <v>N/A</v>
          </cell>
          <cell r="F1402">
            <v>1398</v>
          </cell>
          <cell r="G1402">
            <v>0</v>
          </cell>
          <cell r="H1402">
            <v>0</v>
          </cell>
          <cell r="I1402">
            <v>0</v>
          </cell>
          <cell r="J1402">
            <v>0</v>
          </cell>
        </row>
        <row r="1403">
          <cell r="A1403">
            <v>1399</v>
          </cell>
          <cell r="B1403">
            <v>0</v>
          </cell>
          <cell r="C1403">
            <v>0</v>
          </cell>
          <cell r="D1403">
            <v>0</v>
          </cell>
          <cell r="E1403" t="str">
            <v>N/A</v>
          </cell>
          <cell r="F1403">
            <v>1399</v>
          </cell>
          <cell r="G1403">
            <v>0</v>
          </cell>
          <cell r="H1403">
            <v>0</v>
          </cell>
          <cell r="I1403">
            <v>0</v>
          </cell>
          <cell r="J1403">
            <v>0</v>
          </cell>
        </row>
        <row r="1404">
          <cell r="A1404">
            <v>1400</v>
          </cell>
          <cell r="B1404">
            <v>0</v>
          </cell>
          <cell r="C1404">
            <v>0</v>
          </cell>
          <cell r="D1404">
            <v>0</v>
          </cell>
          <cell r="E1404" t="str">
            <v>N/A</v>
          </cell>
          <cell r="F1404">
            <v>1400</v>
          </cell>
          <cell r="G1404">
            <v>0</v>
          </cell>
          <cell r="H1404">
            <v>0</v>
          </cell>
          <cell r="I1404">
            <v>0</v>
          </cell>
          <cell r="J1404">
            <v>0</v>
          </cell>
        </row>
        <row r="1405">
          <cell r="A1405">
            <v>1401</v>
          </cell>
          <cell r="B1405">
            <v>0</v>
          </cell>
          <cell r="C1405">
            <v>0</v>
          </cell>
          <cell r="D1405">
            <v>0</v>
          </cell>
          <cell r="E1405" t="str">
            <v>N/A</v>
          </cell>
          <cell r="F1405">
            <v>1401</v>
          </cell>
          <cell r="G1405">
            <v>0</v>
          </cell>
          <cell r="H1405">
            <v>0</v>
          </cell>
          <cell r="I1405">
            <v>0</v>
          </cell>
          <cell r="J1405">
            <v>0</v>
          </cell>
        </row>
        <row r="1406">
          <cell r="A1406">
            <v>1402</v>
          </cell>
          <cell r="B1406">
            <v>0</v>
          </cell>
          <cell r="C1406">
            <v>0</v>
          </cell>
          <cell r="D1406">
            <v>0</v>
          </cell>
          <cell r="E1406" t="str">
            <v>N/A</v>
          </cell>
          <cell r="F1406">
            <v>1402</v>
          </cell>
          <cell r="G1406">
            <v>0</v>
          </cell>
          <cell r="H1406">
            <v>0</v>
          </cell>
          <cell r="I1406">
            <v>0</v>
          </cell>
          <cell r="J1406">
            <v>0</v>
          </cell>
        </row>
        <row r="1407">
          <cell r="A1407">
            <v>1403</v>
          </cell>
          <cell r="B1407">
            <v>0</v>
          </cell>
          <cell r="C1407">
            <v>0</v>
          </cell>
          <cell r="D1407">
            <v>0</v>
          </cell>
          <cell r="E1407" t="str">
            <v>N/A</v>
          </cell>
          <cell r="F1407">
            <v>1403</v>
          </cell>
          <cell r="G1407">
            <v>0</v>
          </cell>
          <cell r="H1407">
            <v>0</v>
          </cell>
          <cell r="I1407">
            <v>0</v>
          </cell>
          <cell r="J1407">
            <v>0</v>
          </cell>
        </row>
        <row r="1408">
          <cell r="A1408">
            <v>1404</v>
          </cell>
          <cell r="B1408">
            <v>0</v>
          </cell>
          <cell r="C1408">
            <v>0</v>
          </cell>
          <cell r="D1408">
            <v>0</v>
          </cell>
          <cell r="E1408" t="str">
            <v>N/A</v>
          </cell>
          <cell r="F1408">
            <v>1404</v>
          </cell>
          <cell r="G1408">
            <v>0</v>
          </cell>
          <cell r="H1408">
            <v>0</v>
          </cell>
          <cell r="I1408">
            <v>0</v>
          </cell>
          <cell r="J1408">
            <v>0</v>
          </cell>
        </row>
        <row r="1409">
          <cell r="A1409">
            <v>1405</v>
          </cell>
          <cell r="B1409">
            <v>0</v>
          </cell>
          <cell r="C1409">
            <v>0</v>
          </cell>
          <cell r="D1409">
            <v>0</v>
          </cell>
          <cell r="E1409" t="str">
            <v>N/A</v>
          </cell>
          <cell r="F1409">
            <v>1405</v>
          </cell>
          <cell r="G1409">
            <v>0</v>
          </cell>
          <cell r="H1409">
            <v>0</v>
          </cell>
          <cell r="I1409">
            <v>0</v>
          </cell>
          <cell r="J1409">
            <v>0</v>
          </cell>
        </row>
        <row r="1410">
          <cell r="A1410">
            <v>1406</v>
          </cell>
          <cell r="B1410">
            <v>0</v>
          </cell>
          <cell r="C1410">
            <v>0</v>
          </cell>
          <cell r="D1410">
            <v>0</v>
          </cell>
          <cell r="E1410" t="str">
            <v>N/A</v>
          </cell>
          <cell r="F1410">
            <v>1406</v>
          </cell>
          <cell r="G1410">
            <v>0</v>
          </cell>
          <cell r="H1410">
            <v>0</v>
          </cell>
          <cell r="I1410">
            <v>0</v>
          </cell>
          <cell r="J1410">
            <v>0</v>
          </cell>
        </row>
        <row r="1411">
          <cell r="A1411">
            <v>1407</v>
          </cell>
          <cell r="B1411">
            <v>0</v>
          </cell>
          <cell r="C1411">
            <v>0</v>
          </cell>
          <cell r="D1411">
            <v>0</v>
          </cell>
          <cell r="E1411" t="str">
            <v>N/A</v>
          </cell>
          <cell r="F1411">
            <v>1407</v>
          </cell>
          <cell r="G1411">
            <v>0</v>
          </cell>
          <cell r="H1411">
            <v>0</v>
          </cell>
          <cell r="I1411">
            <v>0</v>
          </cell>
          <cell r="J1411">
            <v>0</v>
          </cell>
        </row>
        <row r="1412">
          <cell r="A1412">
            <v>1408</v>
          </cell>
          <cell r="B1412">
            <v>0</v>
          </cell>
          <cell r="C1412">
            <v>0</v>
          </cell>
          <cell r="D1412">
            <v>0</v>
          </cell>
          <cell r="E1412" t="str">
            <v>N/A</v>
          </cell>
          <cell r="F1412">
            <v>1408</v>
          </cell>
          <cell r="G1412">
            <v>0</v>
          </cell>
          <cell r="H1412">
            <v>0</v>
          </cell>
          <cell r="I1412">
            <v>0</v>
          </cell>
          <cell r="J1412">
            <v>0</v>
          </cell>
        </row>
        <row r="1413">
          <cell r="A1413">
            <v>1409</v>
          </cell>
          <cell r="B1413">
            <v>0</v>
          </cell>
          <cell r="C1413">
            <v>0</v>
          </cell>
          <cell r="D1413">
            <v>0</v>
          </cell>
          <cell r="E1413" t="str">
            <v>N/A</v>
          </cell>
          <cell r="F1413">
            <v>1409</v>
          </cell>
          <cell r="G1413">
            <v>0</v>
          </cell>
          <cell r="H1413">
            <v>0</v>
          </cell>
          <cell r="I1413">
            <v>0</v>
          </cell>
          <cell r="J1413">
            <v>0</v>
          </cell>
        </row>
        <row r="1414">
          <cell r="A1414">
            <v>1410</v>
          </cell>
          <cell r="B1414">
            <v>0</v>
          </cell>
          <cell r="C1414">
            <v>0</v>
          </cell>
          <cell r="D1414">
            <v>0</v>
          </cell>
          <cell r="E1414" t="str">
            <v>N/A</v>
          </cell>
          <cell r="F1414">
            <v>1410</v>
          </cell>
          <cell r="G1414">
            <v>0</v>
          </cell>
          <cell r="H1414">
            <v>0</v>
          </cell>
          <cell r="I1414">
            <v>0</v>
          </cell>
          <cell r="J1414">
            <v>0</v>
          </cell>
        </row>
        <row r="1415">
          <cell r="A1415">
            <v>1411</v>
          </cell>
          <cell r="B1415">
            <v>0</v>
          </cell>
          <cell r="C1415">
            <v>0</v>
          </cell>
          <cell r="D1415">
            <v>0</v>
          </cell>
          <cell r="E1415" t="str">
            <v>N/A</v>
          </cell>
          <cell r="F1415">
            <v>1411</v>
          </cell>
          <cell r="G1415">
            <v>0</v>
          </cell>
          <cell r="H1415">
            <v>0</v>
          </cell>
          <cell r="I1415">
            <v>0</v>
          </cell>
          <cell r="J1415">
            <v>0</v>
          </cell>
        </row>
        <row r="1416">
          <cell r="A1416">
            <v>1412</v>
          </cell>
          <cell r="B1416">
            <v>0</v>
          </cell>
          <cell r="C1416">
            <v>0</v>
          </cell>
          <cell r="D1416">
            <v>0</v>
          </cell>
          <cell r="E1416" t="str">
            <v>N/A</v>
          </cell>
          <cell r="F1416">
            <v>1412</v>
          </cell>
          <cell r="G1416">
            <v>0</v>
          </cell>
          <cell r="H1416">
            <v>0</v>
          </cell>
          <cell r="I1416">
            <v>0</v>
          </cell>
          <cell r="J1416">
            <v>0</v>
          </cell>
        </row>
        <row r="1417">
          <cell r="A1417">
            <v>1413</v>
          </cell>
          <cell r="B1417">
            <v>0</v>
          </cell>
          <cell r="C1417">
            <v>0</v>
          </cell>
          <cell r="D1417">
            <v>0</v>
          </cell>
          <cell r="E1417" t="str">
            <v>N/A</v>
          </cell>
          <cell r="F1417">
            <v>1413</v>
          </cell>
          <cell r="G1417">
            <v>0</v>
          </cell>
          <cell r="H1417">
            <v>0</v>
          </cell>
          <cell r="I1417">
            <v>0</v>
          </cell>
          <cell r="J1417">
            <v>0</v>
          </cell>
        </row>
        <row r="1418">
          <cell r="A1418">
            <v>1414</v>
          </cell>
          <cell r="B1418">
            <v>0</v>
          </cell>
          <cell r="C1418">
            <v>0</v>
          </cell>
          <cell r="D1418">
            <v>0</v>
          </cell>
          <cell r="E1418" t="str">
            <v>N/A</v>
          </cell>
          <cell r="F1418">
            <v>1414</v>
          </cell>
          <cell r="G1418">
            <v>0</v>
          </cell>
          <cell r="H1418">
            <v>0</v>
          </cell>
          <cell r="I1418">
            <v>0</v>
          </cell>
          <cell r="J1418">
            <v>0</v>
          </cell>
        </row>
        <row r="1419">
          <cell r="A1419">
            <v>1415</v>
          </cell>
          <cell r="B1419">
            <v>0</v>
          </cell>
          <cell r="C1419">
            <v>0</v>
          </cell>
          <cell r="D1419">
            <v>0</v>
          </cell>
          <cell r="E1419" t="str">
            <v>N/A</v>
          </cell>
          <cell r="F1419">
            <v>1415</v>
          </cell>
          <cell r="G1419">
            <v>0</v>
          </cell>
          <cell r="H1419">
            <v>0</v>
          </cell>
          <cell r="I1419">
            <v>0</v>
          </cell>
          <cell r="J1419">
            <v>0</v>
          </cell>
        </row>
        <row r="1420">
          <cell r="A1420">
            <v>1416</v>
          </cell>
          <cell r="B1420">
            <v>0</v>
          </cell>
          <cell r="C1420">
            <v>0</v>
          </cell>
          <cell r="D1420">
            <v>0</v>
          </cell>
          <cell r="E1420" t="str">
            <v>N/A</v>
          </cell>
          <cell r="F1420">
            <v>1416</v>
          </cell>
          <cell r="G1420">
            <v>0</v>
          </cell>
          <cell r="H1420">
            <v>0</v>
          </cell>
          <cell r="I1420">
            <v>0</v>
          </cell>
          <cell r="J1420">
            <v>0</v>
          </cell>
        </row>
        <row r="1421">
          <cell r="A1421">
            <v>1417</v>
          </cell>
          <cell r="B1421">
            <v>0</v>
          </cell>
          <cell r="C1421">
            <v>0</v>
          </cell>
          <cell r="D1421">
            <v>0</v>
          </cell>
          <cell r="E1421" t="str">
            <v>N/A</v>
          </cell>
          <cell r="F1421">
            <v>1417</v>
          </cell>
          <cell r="G1421">
            <v>0</v>
          </cell>
          <cell r="H1421">
            <v>0</v>
          </cell>
          <cell r="I1421">
            <v>0</v>
          </cell>
          <cell r="J1421">
            <v>0</v>
          </cell>
        </row>
        <row r="1422">
          <cell r="A1422">
            <v>1418</v>
          </cell>
          <cell r="B1422">
            <v>0</v>
          </cell>
          <cell r="C1422">
            <v>0</v>
          </cell>
          <cell r="D1422">
            <v>0</v>
          </cell>
          <cell r="E1422" t="str">
            <v>N/A</v>
          </cell>
          <cell r="F1422">
            <v>1418</v>
          </cell>
          <cell r="G1422">
            <v>0</v>
          </cell>
          <cell r="H1422">
            <v>0</v>
          </cell>
          <cell r="I1422">
            <v>0</v>
          </cell>
          <cell r="J1422">
            <v>0</v>
          </cell>
        </row>
        <row r="1423">
          <cell r="A1423">
            <v>1419</v>
          </cell>
          <cell r="B1423">
            <v>0</v>
          </cell>
          <cell r="C1423">
            <v>0</v>
          </cell>
          <cell r="D1423">
            <v>0</v>
          </cell>
          <cell r="E1423" t="str">
            <v>N/A</v>
          </cell>
          <cell r="F1423">
            <v>1419</v>
          </cell>
          <cell r="G1423">
            <v>0</v>
          </cell>
          <cell r="H1423">
            <v>0</v>
          </cell>
          <cell r="I1423">
            <v>0</v>
          </cell>
          <cell r="J1423">
            <v>0</v>
          </cell>
        </row>
        <row r="1424">
          <cell r="A1424">
            <v>1420</v>
          </cell>
          <cell r="B1424">
            <v>0</v>
          </cell>
          <cell r="C1424">
            <v>0</v>
          </cell>
          <cell r="D1424">
            <v>0</v>
          </cell>
          <cell r="E1424" t="str">
            <v>N/A</v>
          </cell>
          <cell r="F1424">
            <v>1420</v>
          </cell>
          <cell r="G1424">
            <v>0</v>
          </cell>
          <cell r="H1424">
            <v>0</v>
          </cell>
          <cell r="I1424">
            <v>0</v>
          </cell>
          <cell r="J1424">
            <v>0</v>
          </cell>
        </row>
        <row r="1425">
          <cell r="A1425">
            <v>1421</v>
          </cell>
          <cell r="B1425">
            <v>0</v>
          </cell>
          <cell r="C1425">
            <v>0</v>
          </cell>
          <cell r="D1425">
            <v>0</v>
          </cell>
          <cell r="E1425" t="str">
            <v>N/A</v>
          </cell>
          <cell r="F1425">
            <v>1421</v>
          </cell>
          <cell r="G1425">
            <v>0</v>
          </cell>
          <cell r="H1425">
            <v>0</v>
          </cell>
          <cell r="I1425">
            <v>0</v>
          </cell>
          <cell r="J1425">
            <v>0</v>
          </cell>
        </row>
        <row r="1426">
          <cell r="A1426">
            <v>1422</v>
          </cell>
          <cell r="B1426">
            <v>0</v>
          </cell>
          <cell r="C1426">
            <v>0</v>
          </cell>
          <cell r="D1426">
            <v>0</v>
          </cell>
          <cell r="E1426" t="str">
            <v>N/A</v>
          </cell>
          <cell r="F1426">
            <v>1422</v>
          </cell>
          <cell r="G1426">
            <v>0</v>
          </cell>
          <cell r="H1426">
            <v>0</v>
          </cell>
          <cell r="I1426">
            <v>0</v>
          </cell>
          <cell r="J1426">
            <v>0</v>
          </cell>
        </row>
        <row r="1427">
          <cell r="A1427">
            <v>1423</v>
          </cell>
          <cell r="B1427">
            <v>0</v>
          </cell>
          <cell r="C1427">
            <v>0</v>
          </cell>
          <cell r="D1427">
            <v>0</v>
          </cell>
          <cell r="E1427" t="str">
            <v>N/A</v>
          </cell>
          <cell r="F1427">
            <v>1423</v>
          </cell>
          <cell r="G1427">
            <v>0</v>
          </cell>
          <cell r="H1427">
            <v>0</v>
          </cell>
          <cell r="I1427">
            <v>0</v>
          </cell>
          <cell r="J1427">
            <v>0</v>
          </cell>
        </row>
        <row r="1428">
          <cell r="A1428">
            <v>1424</v>
          </cell>
          <cell r="B1428">
            <v>0</v>
          </cell>
          <cell r="C1428">
            <v>0</v>
          </cell>
          <cell r="D1428">
            <v>0</v>
          </cell>
          <cell r="E1428" t="str">
            <v>N/A</v>
          </cell>
          <cell r="F1428">
            <v>1424</v>
          </cell>
          <cell r="G1428">
            <v>0</v>
          </cell>
          <cell r="H1428">
            <v>0</v>
          </cell>
          <cell r="I1428">
            <v>0</v>
          </cell>
          <cell r="J1428">
            <v>0</v>
          </cell>
        </row>
        <row r="1429">
          <cell r="A1429">
            <v>1425</v>
          </cell>
          <cell r="B1429">
            <v>0</v>
          </cell>
          <cell r="C1429">
            <v>0</v>
          </cell>
          <cell r="D1429">
            <v>0</v>
          </cell>
          <cell r="E1429" t="str">
            <v>N/A</v>
          </cell>
          <cell r="F1429">
            <v>1425</v>
          </cell>
          <cell r="G1429">
            <v>0</v>
          </cell>
          <cell r="H1429">
            <v>0</v>
          </cell>
          <cell r="I1429">
            <v>0</v>
          </cell>
          <cell r="J1429">
            <v>0</v>
          </cell>
        </row>
        <row r="1430">
          <cell r="A1430">
            <v>1426</v>
          </cell>
          <cell r="B1430">
            <v>0</v>
          </cell>
          <cell r="C1430">
            <v>0</v>
          </cell>
          <cell r="D1430">
            <v>0</v>
          </cell>
          <cell r="E1430" t="str">
            <v>N/A</v>
          </cell>
          <cell r="F1430">
            <v>1426</v>
          </cell>
          <cell r="G1430">
            <v>0</v>
          </cell>
          <cell r="H1430">
            <v>0</v>
          </cell>
          <cell r="I1430">
            <v>0</v>
          </cell>
          <cell r="J1430">
            <v>0</v>
          </cell>
        </row>
        <row r="1431">
          <cell r="A1431">
            <v>1427</v>
          </cell>
          <cell r="B1431">
            <v>0</v>
          </cell>
          <cell r="C1431">
            <v>0</v>
          </cell>
          <cell r="D1431">
            <v>0</v>
          </cell>
          <cell r="E1431" t="str">
            <v>N/A</v>
          </cell>
          <cell r="F1431">
            <v>1427</v>
          </cell>
          <cell r="G1431">
            <v>0</v>
          </cell>
          <cell r="H1431">
            <v>0</v>
          </cell>
          <cell r="I1431">
            <v>0</v>
          </cell>
          <cell r="J1431">
            <v>0</v>
          </cell>
        </row>
        <row r="1432">
          <cell r="A1432">
            <v>1428</v>
          </cell>
          <cell r="B1432">
            <v>0</v>
          </cell>
          <cell r="C1432">
            <v>0</v>
          </cell>
          <cell r="D1432">
            <v>0</v>
          </cell>
          <cell r="E1432" t="str">
            <v>N/A</v>
          </cell>
          <cell r="F1432">
            <v>1428</v>
          </cell>
          <cell r="G1432">
            <v>0</v>
          </cell>
          <cell r="H1432">
            <v>0</v>
          </cell>
          <cell r="I1432">
            <v>0</v>
          </cell>
          <cell r="J1432">
            <v>0</v>
          </cell>
        </row>
        <row r="1433">
          <cell r="A1433">
            <v>1429</v>
          </cell>
          <cell r="B1433">
            <v>0</v>
          </cell>
          <cell r="C1433">
            <v>0</v>
          </cell>
          <cell r="D1433">
            <v>0</v>
          </cell>
          <cell r="E1433" t="str">
            <v>N/A</v>
          </cell>
          <cell r="F1433">
            <v>1429</v>
          </cell>
          <cell r="G1433">
            <v>0</v>
          </cell>
          <cell r="H1433">
            <v>0</v>
          </cell>
          <cell r="I1433">
            <v>0</v>
          </cell>
          <cell r="J1433">
            <v>0</v>
          </cell>
        </row>
        <row r="1434">
          <cell r="A1434">
            <v>1430</v>
          </cell>
          <cell r="B1434">
            <v>0</v>
          </cell>
          <cell r="C1434">
            <v>0</v>
          </cell>
          <cell r="D1434">
            <v>0</v>
          </cell>
          <cell r="E1434" t="str">
            <v>N/A</v>
          </cell>
          <cell r="F1434">
            <v>1430</v>
          </cell>
          <cell r="G1434">
            <v>0</v>
          </cell>
          <cell r="H1434">
            <v>0</v>
          </cell>
          <cell r="I1434">
            <v>0</v>
          </cell>
          <cell r="J1434">
            <v>0</v>
          </cell>
        </row>
        <row r="1435">
          <cell r="A1435">
            <v>1431</v>
          </cell>
          <cell r="B1435">
            <v>0</v>
          </cell>
          <cell r="C1435">
            <v>0</v>
          </cell>
          <cell r="D1435">
            <v>0</v>
          </cell>
          <cell r="E1435" t="str">
            <v>N/A</v>
          </cell>
          <cell r="F1435">
            <v>1431</v>
          </cell>
          <cell r="G1435">
            <v>0</v>
          </cell>
          <cell r="H1435">
            <v>0</v>
          </cell>
          <cell r="I1435">
            <v>0</v>
          </cell>
          <cell r="J1435">
            <v>0</v>
          </cell>
        </row>
        <row r="1436">
          <cell r="A1436">
            <v>1432</v>
          </cell>
          <cell r="B1436">
            <v>0</v>
          </cell>
          <cell r="C1436">
            <v>0</v>
          </cell>
          <cell r="D1436">
            <v>0</v>
          </cell>
          <cell r="E1436" t="str">
            <v>N/A</v>
          </cell>
          <cell r="F1436">
            <v>1432</v>
          </cell>
          <cell r="G1436">
            <v>0</v>
          </cell>
          <cell r="H1436">
            <v>0</v>
          </cell>
          <cell r="I1436">
            <v>0</v>
          </cell>
          <cell r="J1436">
            <v>0</v>
          </cell>
        </row>
        <row r="1437">
          <cell r="A1437">
            <v>1433</v>
          </cell>
          <cell r="B1437">
            <v>0</v>
          </cell>
          <cell r="C1437">
            <v>0</v>
          </cell>
          <cell r="D1437">
            <v>0</v>
          </cell>
          <cell r="E1437" t="str">
            <v>N/A</v>
          </cell>
          <cell r="F1437">
            <v>1433</v>
          </cell>
          <cell r="G1437">
            <v>0</v>
          </cell>
          <cell r="H1437">
            <v>0</v>
          </cell>
          <cell r="I1437">
            <v>0</v>
          </cell>
          <cell r="J1437">
            <v>0</v>
          </cell>
        </row>
        <row r="1438">
          <cell r="A1438">
            <v>1434</v>
          </cell>
          <cell r="B1438">
            <v>0</v>
          </cell>
          <cell r="C1438">
            <v>0</v>
          </cell>
          <cell r="D1438">
            <v>0</v>
          </cell>
          <cell r="E1438" t="str">
            <v>N/A</v>
          </cell>
          <cell r="F1438">
            <v>1434</v>
          </cell>
          <cell r="G1438">
            <v>0</v>
          </cell>
          <cell r="H1438">
            <v>0</v>
          </cell>
          <cell r="I1438">
            <v>0</v>
          </cell>
          <cell r="J1438">
            <v>0</v>
          </cell>
        </row>
        <row r="1439">
          <cell r="A1439">
            <v>1435</v>
          </cell>
          <cell r="B1439">
            <v>0</v>
          </cell>
          <cell r="C1439">
            <v>0</v>
          </cell>
          <cell r="D1439">
            <v>0</v>
          </cell>
          <cell r="E1439" t="str">
            <v>N/A</v>
          </cell>
          <cell r="F1439">
            <v>1435</v>
          </cell>
          <cell r="G1439">
            <v>0</v>
          </cell>
          <cell r="H1439">
            <v>0</v>
          </cell>
          <cell r="I1439">
            <v>0</v>
          </cell>
          <cell r="J1439">
            <v>0</v>
          </cell>
        </row>
        <row r="1440">
          <cell r="A1440">
            <v>1436</v>
          </cell>
          <cell r="B1440">
            <v>0</v>
          </cell>
          <cell r="C1440">
            <v>0</v>
          </cell>
          <cell r="D1440">
            <v>0</v>
          </cell>
          <cell r="E1440" t="str">
            <v>N/A</v>
          </cell>
          <cell r="F1440">
            <v>1436</v>
          </cell>
          <cell r="G1440">
            <v>0</v>
          </cell>
          <cell r="H1440">
            <v>0</v>
          </cell>
          <cell r="I1440">
            <v>0</v>
          </cell>
          <cell r="J1440">
            <v>0</v>
          </cell>
        </row>
        <row r="1441">
          <cell r="A1441">
            <v>1437</v>
          </cell>
          <cell r="B1441">
            <v>0</v>
          </cell>
          <cell r="C1441">
            <v>0</v>
          </cell>
          <cell r="D1441">
            <v>0</v>
          </cell>
          <cell r="E1441" t="str">
            <v>N/A</v>
          </cell>
          <cell r="F1441">
            <v>1437</v>
          </cell>
          <cell r="G1441">
            <v>0</v>
          </cell>
          <cell r="H1441">
            <v>0</v>
          </cell>
          <cell r="I1441">
            <v>0</v>
          </cell>
          <cell r="J1441">
            <v>0</v>
          </cell>
        </row>
        <row r="1442">
          <cell r="A1442">
            <v>1438</v>
          </cell>
          <cell r="B1442">
            <v>0</v>
          </cell>
          <cell r="C1442">
            <v>0</v>
          </cell>
          <cell r="D1442">
            <v>0</v>
          </cell>
          <cell r="E1442" t="str">
            <v>N/A</v>
          </cell>
          <cell r="F1442">
            <v>1438</v>
          </cell>
          <cell r="G1442">
            <v>0</v>
          </cell>
          <cell r="H1442">
            <v>0</v>
          </cell>
          <cell r="I1442">
            <v>0</v>
          </cell>
          <cell r="J1442">
            <v>0</v>
          </cell>
        </row>
        <row r="1443">
          <cell r="A1443">
            <v>1439</v>
          </cell>
          <cell r="B1443">
            <v>0</v>
          </cell>
          <cell r="C1443">
            <v>0</v>
          </cell>
          <cell r="D1443">
            <v>0</v>
          </cell>
          <cell r="E1443" t="str">
            <v>N/A</v>
          </cell>
          <cell r="F1443">
            <v>1439</v>
          </cell>
          <cell r="G1443">
            <v>0</v>
          </cell>
          <cell r="H1443">
            <v>0</v>
          </cell>
          <cell r="I1443">
            <v>0</v>
          </cell>
          <cell r="J1443">
            <v>0</v>
          </cell>
        </row>
        <row r="1444">
          <cell r="A1444">
            <v>1440</v>
          </cell>
          <cell r="B1444">
            <v>0</v>
          </cell>
          <cell r="C1444">
            <v>0</v>
          </cell>
          <cell r="D1444">
            <v>0</v>
          </cell>
          <cell r="E1444" t="str">
            <v>N/A</v>
          </cell>
          <cell r="F1444">
            <v>1440</v>
          </cell>
          <cell r="G1444">
            <v>0</v>
          </cell>
          <cell r="H1444">
            <v>0</v>
          </cell>
          <cell r="I1444">
            <v>0</v>
          </cell>
          <cell r="J1444">
            <v>0</v>
          </cell>
        </row>
        <row r="1445">
          <cell r="A1445">
            <v>1441</v>
          </cell>
          <cell r="B1445">
            <v>0</v>
          </cell>
          <cell r="C1445">
            <v>0</v>
          </cell>
          <cell r="D1445">
            <v>0</v>
          </cell>
          <cell r="E1445" t="str">
            <v>N/A</v>
          </cell>
          <cell r="F1445">
            <v>1441</v>
          </cell>
          <cell r="G1445">
            <v>0</v>
          </cell>
          <cell r="H1445">
            <v>0</v>
          </cell>
          <cell r="I1445">
            <v>0</v>
          </cell>
          <cell r="J1445">
            <v>0</v>
          </cell>
        </row>
        <row r="1446">
          <cell r="A1446">
            <v>1442</v>
          </cell>
          <cell r="B1446">
            <v>0</v>
          </cell>
          <cell r="C1446">
            <v>0</v>
          </cell>
          <cell r="D1446">
            <v>0</v>
          </cell>
          <cell r="E1446" t="str">
            <v>N/A</v>
          </cell>
          <cell r="F1446">
            <v>1442</v>
          </cell>
          <cell r="G1446">
            <v>0</v>
          </cell>
          <cell r="H1446">
            <v>0</v>
          </cell>
          <cell r="I1446">
            <v>0</v>
          </cell>
          <cell r="J1446">
            <v>0</v>
          </cell>
        </row>
        <row r="1447">
          <cell r="A1447">
            <v>1443</v>
          </cell>
          <cell r="B1447">
            <v>0</v>
          </cell>
          <cell r="C1447">
            <v>0</v>
          </cell>
          <cell r="D1447">
            <v>0</v>
          </cell>
          <cell r="E1447" t="str">
            <v>N/A</v>
          </cell>
          <cell r="F1447">
            <v>1443</v>
          </cell>
          <cell r="G1447">
            <v>0</v>
          </cell>
          <cell r="H1447">
            <v>0</v>
          </cell>
          <cell r="I1447">
            <v>0</v>
          </cell>
          <cell r="J1447">
            <v>0</v>
          </cell>
        </row>
        <row r="1448">
          <cell r="A1448">
            <v>1444</v>
          </cell>
          <cell r="B1448">
            <v>0</v>
          </cell>
          <cell r="C1448">
            <v>0</v>
          </cell>
          <cell r="D1448">
            <v>0</v>
          </cell>
          <cell r="E1448" t="str">
            <v>N/A</v>
          </cell>
          <cell r="F1448">
            <v>1444</v>
          </cell>
          <cell r="G1448">
            <v>0</v>
          </cell>
          <cell r="H1448">
            <v>0</v>
          </cell>
          <cell r="I1448">
            <v>0</v>
          </cell>
          <cell r="J1448">
            <v>0</v>
          </cell>
        </row>
        <row r="1449">
          <cell r="A1449">
            <v>1445</v>
          </cell>
          <cell r="B1449">
            <v>0</v>
          </cell>
          <cell r="C1449">
            <v>0</v>
          </cell>
          <cell r="D1449">
            <v>0</v>
          </cell>
          <cell r="E1449" t="str">
            <v>N/A</v>
          </cell>
          <cell r="F1449">
            <v>1445</v>
          </cell>
          <cell r="G1449">
            <v>0</v>
          </cell>
          <cell r="H1449">
            <v>0</v>
          </cell>
          <cell r="I1449">
            <v>0</v>
          </cell>
          <cell r="J1449">
            <v>0</v>
          </cell>
        </row>
        <row r="1450">
          <cell r="A1450">
            <v>1446</v>
          </cell>
          <cell r="B1450">
            <v>0</v>
          </cell>
          <cell r="C1450">
            <v>0</v>
          </cell>
          <cell r="D1450">
            <v>0</v>
          </cell>
          <cell r="E1450" t="str">
            <v>N/A</v>
          </cell>
          <cell r="F1450">
            <v>1446</v>
          </cell>
          <cell r="G1450">
            <v>0</v>
          </cell>
          <cell r="H1450">
            <v>0</v>
          </cell>
          <cell r="I1450">
            <v>0</v>
          </cell>
          <cell r="J1450">
            <v>0</v>
          </cell>
        </row>
        <row r="1451">
          <cell r="A1451">
            <v>1447</v>
          </cell>
          <cell r="B1451">
            <v>0</v>
          </cell>
          <cell r="C1451">
            <v>0</v>
          </cell>
          <cell r="D1451">
            <v>0</v>
          </cell>
          <cell r="E1451" t="str">
            <v>N/A</v>
          </cell>
          <cell r="F1451">
            <v>1447</v>
          </cell>
          <cell r="G1451">
            <v>0</v>
          </cell>
          <cell r="H1451">
            <v>0</v>
          </cell>
          <cell r="I1451">
            <v>0</v>
          </cell>
          <cell r="J1451">
            <v>0</v>
          </cell>
        </row>
        <row r="1452">
          <cell r="A1452">
            <v>1448</v>
          </cell>
          <cell r="B1452">
            <v>0</v>
          </cell>
          <cell r="C1452">
            <v>0</v>
          </cell>
          <cell r="D1452">
            <v>0</v>
          </cell>
          <cell r="E1452" t="str">
            <v>N/A</v>
          </cell>
          <cell r="F1452">
            <v>1448</v>
          </cell>
          <cell r="G1452">
            <v>0</v>
          </cell>
          <cell r="H1452">
            <v>0</v>
          </cell>
          <cell r="I1452">
            <v>0</v>
          </cell>
          <cell r="J1452">
            <v>0</v>
          </cell>
        </row>
        <row r="1453">
          <cell r="A1453">
            <v>1449</v>
          </cell>
          <cell r="B1453">
            <v>0</v>
          </cell>
          <cell r="C1453">
            <v>0</v>
          </cell>
          <cell r="D1453">
            <v>0</v>
          </cell>
          <cell r="E1453" t="str">
            <v>N/A</v>
          </cell>
          <cell r="F1453">
            <v>1449</v>
          </cell>
          <cell r="G1453">
            <v>0</v>
          </cell>
          <cell r="H1453">
            <v>0</v>
          </cell>
          <cell r="I1453">
            <v>0</v>
          </cell>
          <cell r="J1453">
            <v>0</v>
          </cell>
        </row>
        <row r="1454">
          <cell r="A1454">
            <v>1450</v>
          </cell>
          <cell r="B1454">
            <v>0</v>
          </cell>
          <cell r="C1454">
            <v>0</v>
          </cell>
          <cell r="D1454">
            <v>0</v>
          </cell>
          <cell r="E1454" t="str">
            <v>N/A</v>
          </cell>
          <cell r="F1454">
            <v>1450</v>
          </cell>
          <cell r="G1454">
            <v>0</v>
          </cell>
          <cell r="H1454">
            <v>0</v>
          </cell>
          <cell r="I1454">
            <v>0</v>
          </cell>
          <cell r="J1454">
            <v>0</v>
          </cell>
        </row>
        <row r="1455">
          <cell r="A1455">
            <v>1451</v>
          </cell>
          <cell r="B1455">
            <v>0</v>
          </cell>
          <cell r="C1455">
            <v>0</v>
          </cell>
          <cell r="D1455">
            <v>0</v>
          </cell>
          <cell r="E1455" t="str">
            <v>N/A</v>
          </cell>
          <cell r="F1455">
            <v>1451</v>
          </cell>
          <cell r="G1455">
            <v>0</v>
          </cell>
          <cell r="H1455">
            <v>0</v>
          </cell>
          <cell r="I1455">
            <v>0</v>
          </cell>
          <cell r="J1455">
            <v>0</v>
          </cell>
        </row>
        <row r="1456">
          <cell r="A1456">
            <v>1452</v>
          </cell>
          <cell r="B1456">
            <v>0</v>
          </cell>
          <cell r="C1456">
            <v>0</v>
          </cell>
          <cell r="D1456">
            <v>0</v>
          </cell>
          <cell r="E1456" t="str">
            <v>N/A</v>
          </cell>
          <cell r="F1456">
            <v>1452</v>
          </cell>
          <cell r="G1456">
            <v>0</v>
          </cell>
          <cell r="H1456">
            <v>0</v>
          </cell>
          <cell r="I1456">
            <v>0</v>
          </cell>
          <cell r="J1456">
            <v>0</v>
          </cell>
        </row>
        <row r="1457">
          <cell r="A1457">
            <v>1453</v>
          </cell>
          <cell r="B1457">
            <v>0</v>
          </cell>
          <cell r="C1457">
            <v>0</v>
          </cell>
          <cell r="D1457">
            <v>0</v>
          </cell>
          <cell r="E1457" t="str">
            <v>N/A</v>
          </cell>
          <cell r="F1457">
            <v>1453</v>
          </cell>
          <cell r="G1457">
            <v>0</v>
          </cell>
          <cell r="H1457">
            <v>0</v>
          </cell>
          <cell r="I1457">
            <v>0</v>
          </cell>
          <cell r="J1457">
            <v>0</v>
          </cell>
        </row>
        <row r="1458">
          <cell r="A1458">
            <v>1454</v>
          </cell>
          <cell r="B1458">
            <v>0</v>
          </cell>
          <cell r="C1458">
            <v>0</v>
          </cell>
          <cell r="D1458">
            <v>0</v>
          </cell>
          <cell r="E1458" t="str">
            <v>N/A</v>
          </cell>
          <cell r="F1458">
            <v>1454</v>
          </cell>
          <cell r="G1458">
            <v>0</v>
          </cell>
          <cell r="H1458">
            <v>0</v>
          </cell>
          <cell r="I1458">
            <v>0</v>
          </cell>
          <cell r="J1458">
            <v>0</v>
          </cell>
        </row>
        <row r="1459">
          <cell r="A1459">
            <v>1455</v>
          </cell>
          <cell r="B1459">
            <v>0</v>
          </cell>
          <cell r="C1459">
            <v>0</v>
          </cell>
          <cell r="D1459">
            <v>0</v>
          </cell>
          <cell r="E1459" t="str">
            <v>N/A</v>
          </cell>
          <cell r="F1459">
            <v>1455</v>
          </cell>
          <cell r="G1459">
            <v>0</v>
          </cell>
          <cell r="H1459">
            <v>0</v>
          </cell>
          <cell r="I1459">
            <v>0</v>
          </cell>
          <cell r="J1459">
            <v>0</v>
          </cell>
        </row>
        <row r="1460">
          <cell r="A1460">
            <v>1456</v>
          </cell>
          <cell r="B1460">
            <v>0</v>
          </cell>
          <cell r="C1460">
            <v>0</v>
          </cell>
          <cell r="D1460">
            <v>0</v>
          </cell>
          <cell r="E1460" t="str">
            <v>N/A</v>
          </cell>
          <cell r="F1460">
            <v>1456</v>
          </cell>
          <cell r="G1460">
            <v>0</v>
          </cell>
          <cell r="H1460">
            <v>0</v>
          </cell>
          <cell r="I1460">
            <v>0</v>
          </cell>
          <cell r="J1460">
            <v>0</v>
          </cell>
        </row>
        <row r="1461">
          <cell r="A1461">
            <v>1457</v>
          </cell>
          <cell r="B1461">
            <v>0</v>
          </cell>
          <cell r="C1461">
            <v>0</v>
          </cell>
          <cell r="D1461">
            <v>0</v>
          </cell>
          <cell r="E1461" t="str">
            <v>N/A</v>
          </cell>
          <cell r="F1461">
            <v>1457</v>
          </cell>
          <cell r="G1461">
            <v>0</v>
          </cell>
          <cell r="H1461">
            <v>0</v>
          </cell>
          <cell r="I1461">
            <v>0</v>
          </cell>
          <cell r="J1461">
            <v>0</v>
          </cell>
        </row>
        <row r="1462">
          <cell r="A1462">
            <v>1458</v>
          </cell>
          <cell r="B1462">
            <v>0</v>
          </cell>
          <cell r="C1462">
            <v>0</v>
          </cell>
          <cell r="D1462">
            <v>0</v>
          </cell>
          <cell r="E1462" t="str">
            <v>N/A</v>
          </cell>
          <cell r="F1462">
            <v>1458</v>
          </cell>
          <cell r="G1462">
            <v>0</v>
          </cell>
          <cell r="H1462">
            <v>0</v>
          </cell>
          <cell r="I1462">
            <v>0</v>
          </cell>
          <cell r="J1462">
            <v>0</v>
          </cell>
        </row>
        <row r="1463">
          <cell r="A1463">
            <v>1459</v>
          </cell>
          <cell r="B1463">
            <v>0</v>
          </cell>
          <cell r="C1463">
            <v>0</v>
          </cell>
          <cell r="D1463">
            <v>0</v>
          </cell>
          <cell r="E1463" t="str">
            <v>N/A</v>
          </cell>
          <cell r="F1463">
            <v>1459</v>
          </cell>
          <cell r="G1463">
            <v>0</v>
          </cell>
          <cell r="H1463">
            <v>0</v>
          </cell>
          <cell r="I1463">
            <v>0</v>
          </cell>
          <cell r="J1463">
            <v>0</v>
          </cell>
        </row>
        <row r="1464">
          <cell r="A1464">
            <v>1460</v>
          </cell>
          <cell r="B1464">
            <v>0</v>
          </cell>
          <cell r="C1464">
            <v>0</v>
          </cell>
          <cell r="D1464">
            <v>0</v>
          </cell>
          <cell r="E1464" t="str">
            <v>N/A</v>
          </cell>
          <cell r="F1464">
            <v>1460</v>
          </cell>
          <cell r="G1464">
            <v>0</v>
          </cell>
          <cell r="H1464">
            <v>0</v>
          </cell>
          <cell r="I1464">
            <v>0</v>
          </cell>
          <cell r="J1464">
            <v>0</v>
          </cell>
        </row>
        <row r="1465">
          <cell r="A1465">
            <v>1461</v>
          </cell>
          <cell r="B1465">
            <v>0</v>
          </cell>
          <cell r="C1465">
            <v>0</v>
          </cell>
          <cell r="D1465">
            <v>0</v>
          </cell>
          <cell r="E1465" t="str">
            <v>N/A</v>
          </cell>
          <cell r="F1465">
            <v>1461</v>
          </cell>
          <cell r="G1465">
            <v>0</v>
          </cell>
          <cell r="H1465">
            <v>0</v>
          </cell>
          <cell r="I1465">
            <v>0</v>
          </cell>
          <cell r="J1465">
            <v>0</v>
          </cell>
        </row>
        <row r="1466">
          <cell r="A1466">
            <v>1462</v>
          </cell>
          <cell r="B1466">
            <v>0</v>
          </cell>
          <cell r="C1466">
            <v>0</v>
          </cell>
          <cell r="D1466">
            <v>0</v>
          </cell>
          <cell r="E1466" t="str">
            <v>N/A</v>
          </cell>
          <cell r="F1466">
            <v>1462</v>
          </cell>
          <cell r="G1466">
            <v>0</v>
          </cell>
          <cell r="H1466">
            <v>0</v>
          </cell>
          <cell r="I1466">
            <v>0</v>
          </cell>
          <cell r="J1466">
            <v>0</v>
          </cell>
        </row>
        <row r="1467">
          <cell r="A1467">
            <v>1463</v>
          </cell>
          <cell r="B1467">
            <v>0</v>
          </cell>
          <cell r="C1467">
            <v>0</v>
          </cell>
          <cell r="D1467">
            <v>0</v>
          </cell>
          <cell r="E1467" t="str">
            <v>N/A</v>
          </cell>
          <cell r="F1467">
            <v>1463</v>
          </cell>
          <cell r="G1467">
            <v>0</v>
          </cell>
          <cell r="H1467">
            <v>0</v>
          </cell>
          <cell r="I1467">
            <v>0</v>
          </cell>
          <cell r="J1467">
            <v>0</v>
          </cell>
        </row>
        <row r="1468">
          <cell r="A1468">
            <v>1464</v>
          </cell>
          <cell r="B1468">
            <v>0</v>
          </cell>
          <cell r="C1468">
            <v>0</v>
          </cell>
          <cell r="D1468">
            <v>0</v>
          </cell>
          <cell r="E1468" t="str">
            <v>N/A</v>
          </cell>
          <cell r="F1468">
            <v>1464</v>
          </cell>
          <cell r="G1468">
            <v>0</v>
          </cell>
          <cell r="H1468">
            <v>0</v>
          </cell>
          <cell r="I1468">
            <v>0</v>
          </cell>
          <cell r="J1468">
            <v>0</v>
          </cell>
        </row>
        <row r="1469">
          <cell r="A1469">
            <v>1465</v>
          </cell>
          <cell r="B1469">
            <v>0</v>
          </cell>
          <cell r="C1469">
            <v>0</v>
          </cell>
          <cell r="D1469">
            <v>0</v>
          </cell>
          <cell r="E1469" t="str">
            <v>N/A</v>
          </cell>
          <cell r="F1469">
            <v>1465</v>
          </cell>
          <cell r="G1469">
            <v>0</v>
          </cell>
          <cell r="H1469">
            <v>0</v>
          </cell>
          <cell r="I1469">
            <v>0</v>
          </cell>
          <cell r="J1469">
            <v>0</v>
          </cell>
        </row>
        <row r="1470">
          <cell r="A1470">
            <v>1466</v>
          </cell>
          <cell r="B1470">
            <v>0</v>
          </cell>
          <cell r="C1470">
            <v>0</v>
          </cell>
          <cell r="D1470">
            <v>0</v>
          </cell>
          <cell r="E1470" t="str">
            <v>N/A</v>
          </cell>
          <cell r="F1470">
            <v>1466</v>
          </cell>
          <cell r="G1470">
            <v>0</v>
          </cell>
          <cell r="H1470">
            <v>0</v>
          </cell>
          <cell r="I1470">
            <v>0</v>
          </cell>
          <cell r="J1470">
            <v>0</v>
          </cell>
        </row>
        <row r="1471">
          <cell r="A1471">
            <v>1467</v>
          </cell>
          <cell r="B1471">
            <v>0</v>
          </cell>
          <cell r="C1471">
            <v>0</v>
          </cell>
          <cell r="D1471">
            <v>0</v>
          </cell>
          <cell r="E1471" t="str">
            <v>N/A</v>
          </cell>
          <cell r="F1471">
            <v>1467</v>
          </cell>
          <cell r="G1471">
            <v>0</v>
          </cell>
          <cell r="H1471">
            <v>0</v>
          </cell>
          <cell r="I1471">
            <v>0</v>
          </cell>
          <cell r="J1471">
            <v>0</v>
          </cell>
        </row>
        <row r="1472">
          <cell r="A1472">
            <v>1468</v>
          </cell>
          <cell r="B1472">
            <v>0</v>
          </cell>
          <cell r="C1472">
            <v>0</v>
          </cell>
          <cell r="D1472">
            <v>0</v>
          </cell>
          <cell r="E1472" t="str">
            <v>N/A</v>
          </cell>
          <cell r="F1472">
            <v>1468</v>
          </cell>
          <cell r="G1472">
            <v>0</v>
          </cell>
          <cell r="H1472">
            <v>0</v>
          </cell>
          <cell r="I1472">
            <v>0</v>
          </cell>
          <cell r="J1472">
            <v>0</v>
          </cell>
        </row>
        <row r="1473">
          <cell r="A1473">
            <v>1469</v>
          </cell>
          <cell r="B1473">
            <v>0</v>
          </cell>
          <cell r="C1473">
            <v>0</v>
          </cell>
          <cell r="D1473">
            <v>0</v>
          </cell>
          <cell r="E1473" t="str">
            <v>N/A</v>
          </cell>
          <cell r="F1473">
            <v>1469</v>
          </cell>
          <cell r="G1473">
            <v>0</v>
          </cell>
          <cell r="H1473">
            <v>0</v>
          </cell>
          <cell r="I1473">
            <v>0</v>
          </cell>
          <cell r="J1473">
            <v>0</v>
          </cell>
        </row>
        <row r="1474">
          <cell r="A1474">
            <v>1470</v>
          </cell>
          <cell r="B1474">
            <v>0</v>
          </cell>
          <cell r="C1474">
            <v>0</v>
          </cell>
          <cell r="D1474">
            <v>0</v>
          </cell>
          <cell r="E1474" t="str">
            <v>N/A</v>
          </cell>
          <cell r="F1474">
            <v>1470</v>
          </cell>
          <cell r="G1474">
            <v>0</v>
          </cell>
          <cell r="H1474">
            <v>0</v>
          </cell>
          <cell r="I1474">
            <v>0</v>
          </cell>
          <cell r="J1474">
            <v>0</v>
          </cell>
        </row>
        <row r="1475">
          <cell r="A1475">
            <v>1471</v>
          </cell>
          <cell r="B1475">
            <v>0</v>
          </cell>
          <cell r="C1475">
            <v>0</v>
          </cell>
          <cell r="D1475">
            <v>0</v>
          </cell>
          <cell r="E1475" t="str">
            <v>N/A</v>
          </cell>
          <cell r="F1475">
            <v>1471</v>
          </cell>
          <cell r="G1475">
            <v>0</v>
          </cell>
          <cell r="H1475">
            <v>0</v>
          </cell>
          <cell r="I1475">
            <v>0</v>
          </cell>
          <cell r="J1475">
            <v>0</v>
          </cell>
        </row>
        <row r="1476">
          <cell r="A1476">
            <v>1472</v>
          </cell>
          <cell r="B1476">
            <v>0</v>
          </cell>
          <cell r="C1476">
            <v>0</v>
          </cell>
          <cell r="D1476">
            <v>0</v>
          </cell>
          <cell r="E1476" t="str">
            <v>N/A</v>
          </cell>
          <cell r="F1476">
            <v>1472</v>
          </cell>
          <cell r="G1476">
            <v>0</v>
          </cell>
          <cell r="H1476">
            <v>0</v>
          </cell>
          <cell r="I1476">
            <v>0</v>
          </cell>
          <cell r="J1476">
            <v>0</v>
          </cell>
        </row>
        <row r="1477">
          <cell r="A1477">
            <v>1473</v>
          </cell>
          <cell r="B1477">
            <v>0</v>
          </cell>
          <cell r="C1477">
            <v>0</v>
          </cell>
          <cell r="D1477">
            <v>0</v>
          </cell>
          <cell r="E1477" t="str">
            <v>N/A</v>
          </cell>
          <cell r="F1477">
            <v>1473</v>
          </cell>
          <cell r="G1477">
            <v>0</v>
          </cell>
          <cell r="H1477">
            <v>0</v>
          </cell>
          <cell r="I1477">
            <v>0</v>
          </cell>
          <cell r="J1477">
            <v>0</v>
          </cell>
        </row>
        <row r="1478">
          <cell r="A1478">
            <v>1474</v>
          </cell>
          <cell r="B1478">
            <v>0</v>
          </cell>
          <cell r="C1478">
            <v>0</v>
          </cell>
          <cell r="D1478">
            <v>0</v>
          </cell>
          <cell r="E1478" t="str">
            <v>N/A</v>
          </cell>
          <cell r="F1478">
            <v>1474</v>
          </cell>
          <cell r="G1478">
            <v>0</v>
          </cell>
          <cell r="H1478">
            <v>0</v>
          </cell>
          <cell r="I1478">
            <v>0</v>
          </cell>
          <cell r="J1478">
            <v>0</v>
          </cell>
        </row>
        <row r="1479">
          <cell r="A1479">
            <v>1475</v>
          </cell>
          <cell r="B1479">
            <v>0</v>
          </cell>
          <cell r="C1479">
            <v>0</v>
          </cell>
          <cell r="D1479">
            <v>0</v>
          </cell>
          <cell r="E1479" t="str">
            <v>N/A</v>
          </cell>
          <cell r="F1479">
            <v>1475</v>
          </cell>
          <cell r="G1479">
            <v>0</v>
          </cell>
          <cell r="H1479">
            <v>0</v>
          </cell>
          <cell r="I1479">
            <v>0</v>
          </cell>
          <cell r="J1479">
            <v>0</v>
          </cell>
        </row>
        <row r="1480">
          <cell r="A1480">
            <v>1476</v>
          </cell>
          <cell r="B1480">
            <v>0</v>
          </cell>
          <cell r="C1480">
            <v>0</v>
          </cell>
          <cell r="D1480">
            <v>0</v>
          </cell>
          <cell r="E1480" t="str">
            <v>N/A</v>
          </cell>
          <cell r="F1480">
            <v>1476</v>
          </cell>
          <cell r="G1480">
            <v>0</v>
          </cell>
          <cell r="H1480">
            <v>0</v>
          </cell>
          <cell r="I1480">
            <v>0</v>
          </cell>
          <cell r="J1480">
            <v>0</v>
          </cell>
        </row>
        <row r="1481">
          <cell r="A1481">
            <v>1477</v>
          </cell>
          <cell r="B1481">
            <v>0</v>
          </cell>
          <cell r="C1481">
            <v>0</v>
          </cell>
          <cell r="D1481">
            <v>0</v>
          </cell>
          <cell r="E1481" t="str">
            <v>N/A</v>
          </cell>
          <cell r="F1481">
            <v>1477</v>
          </cell>
          <cell r="G1481">
            <v>0</v>
          </cell>
          <cell r="H1481">
            <v>0</v>
          </cell>
          <cell r="I1481">
            <v>0</v>
          </cell>
          <cell r="J1481">
            <v>0</v>
          </cell>
        </row>
        <row r="1482">
          <cell r="A1482">
            <v>1478</v>
          </cell>
          <cell r="B1482">
            <v>0</v>
          </cell>
          <cell r="C1482">
            <v>0</v>
          </cell>
          <cell r="D1482">
            <v>0</v>
          </cell>
          <cell r="E1482" t="str">
            <v>N/A</v>
          </cell>
          <cell r="F1482">
            <v>1478</v>
          </cell>
          <cell r="G1482">
            <v>0</v>
          </cell>
          <cell r="H1482">
            <v>0</v>
          </cell>
          <cell r="I1482">
            <v>0</v>
          </cell>
          <cell r="J1482">
            <v>0</v>
          </cell>
        </row>
        <row r="1483">
          <cell r="A1483">
            <v>1479</v>
          </cell>
          <cell r="B1483">
            <v>0</v>
          </cell>
          <cell r="C1483">
            <v>0</v>
          </cell>
          <cell r="D1483">
            <v>0</v>
          </cell>
          <cell r="E1483" t="str">
            <v>N/A</v>
          </cell>
          <cell r="F1483">
            <v>1479</v>
          </cell>
          <cell r="G1483">
            <v>0</v>
          </cell>
          <cell r="H1483">
            <v>0</v>
          </cell>
          <cell r="I1483">
            <v>0</v>
          </cell>
          <cell r="J1483">
            <v>0</v>
          </cell>
        </row>
        <row r="1484">
          <cell r="A1484">
            <v>1480</v>
          </cell>
          <cell r="B1484">
            <v>0</v>
          </cell>
          <cell r="C1484">
            <v>0</v>
          </cell>
          <cell r="D1484">
            <v>0</v>
          </cell>
          <cell r="E1484" t="str">
            <v>N/A</v>
          </cell>
          <cell r="F1484">
            <v>1480</v>
          </cell>
          <cell r="G1484">
            <v>0</v>
          </cell>
          <cell r="H1484">
            <v>0</v>
          </cell>
          <cell r="I1484">
            <v>0</v>
          </cell>
          <cell r="J1484">
            <v>0</v>
          </cell>
        </row>
        <row r="1485">
          <cell r="A1485">
            <v>1481</v>
          </cell>
          <cell r="B1485">
            <v>0</v>
          </cell>
          <cell r="C1485">
            <v>0</v>
          </cell>
          <cell r="D1485">
            <v>0</v>
          </cell>
          <cell r="E1485" t="str">
            <v>N/A</v>
          </cell>
          <cell r="F1485">
            <v>1481</v>
          </cell>
          <cell r="G1485">
            <v>0</v>
          </cell>
          <cell r="H1485">
            <v>0</v>
          </cell>
          <cell r="I1485">
            <v>0</v>
          </cell>
          <cell r="J1485">
            <v>0</v>
          </cell>
        </row>
        <row r="1486">
          <cell r="A1486">
            <v>1482</v>
          </cell>
          <cell r="B1486">
            <v>0</v>
          </cell>
          <cell r="C1486">
            <v>0</v>
          </cell>
          <cell r="D1486">
            <v>0</v>
          </cell>
          <cell r="E1486" t="str">
            <v>N/A</v>
          </cell>
          <cell r="F1486">
            <v>1482</v>
          </cell>
          <cell r="G1486">
            <v>0</v>
          </cell>
          <cell r="H1486">
            <v>0</v>
          </cell>
          <cell r="I1486">
            <v>0</v>
          </cell>
          <cell r="J1486">
            <v>0</v>
          </cell>
        </row>
        <row r="1487">
          <cell r="A1487">
            <v>1483</v>
          </cell>
          <cell r="B1487">
            <v>0</v>
          </cell>
          <cell r="C1487">
            <v>0</v>
          </cell>
          <cell r="D1487">
            <v>0</v>
          </cell>
          <cell r="E1487" t="str">
            <v>N/A</v>
          </cell>
          <cell r="F1487">
            <v>1483</v>
          </cell>
          <cell r="G1487">
            <v>0</v>
          </cell>
          <cell r="H1487">
            <v>0</v>
          </cell>
          <cell r="I1487">
            <v>0</v>
          </cell>
          <cell r="J1487">
            <v>0</v>
          </cell>
        </row>
        <row r="1488">
          <cell r="A1488">
            <v>1484</v>
          </cell>
          <cell r="B1488">
            <v>0</v>
          </cell>
          <cell r="C1488">
            <v>0</v>
          </cell>
          <cell r="D1488">
            <v>0</v>
          </cell>
          <cell r="E1488" t="str">
            <v>N/A</v>
          </cell>
          <cell r="F1488">
            <v>1484</v>
          </cell>
          <cell r="G1488">
            <v>0</v>
          </cell>
          <cell r="H1488">
            <v>0</v>
          </cell>
          <cell r="I1488">
            <v>0</v>
          </cell>
          <cell r="J1488">
            <v>0</v>
          </cell>
        </row>
        <row r="1489">
          <cell r="A1489">
            <v>1485</v>
          </cell>
          <cell r="B1489">
            <v>0</v>
          </cell>
          <cell r="C1489">
            <v>0</v>
          </cell>
          <cell r="D1489">
            <v>0</v>
          </cell>
          <cell r="E1489" t="str">
            <v>N/A</v>
          </cell>
          <cell r="F1489">
            <v>1485</v>
          </cell>
          <cell r="G1489">
            <v>0</v>
          </cell>
          <cell r="H1489">
            <v>0</v>
          </cell>
          <cell r="I1489">
            <v>0</v>
          </cell>
          <cell r="J1489">
            <v>0</v>
          </cell>
        </row>
        <row r="1490">
          <cell r="A1490">
            <v>1486</v>
          </cell>
          <cell r="B1490">
            <v>0</v>
          </cell>
          <cell r="C1490">
            <v>0</v>
          </cell>
          <cell r="D1490">
            <v>0</v>
          </cell>
          <cell r="E1490" t="str">
            <v>N/A</v>
          </cell>
          <cell r="F1490">
            <v>1486</v>
          </cell>
          <cell r="G1490">
            <v>0</v>
          </cell>
          <cell r="H1490">
            <v>0</v>
          </cell>
          <cell r="I1490">
            <v>0</v>
          </cell>
          <cell r="J1490">
            <v>0</v>
          </cell>
        </row>
        <row r="1491">
          <cell r="A1491">
            <v>1487</v>
          </cell>
          <cell r="B1491">
            <v>0</v>
          </cell>
          <cell r="C1491">
            <v>0</v>
          </cell>
          <cell r="D1491">
            <v>0</v>
          </cell>
          <cell r="E1491" t="str">
            <v>N/A</v>
          </cell>
          <cell r="F1491">
            <v>1487</v>
          </cell>
          <cell r="G1491">
            <v>0</v>
          </cell>
          <cell r="H1491">
            <v>0</v>
          </cell>
          <cell r="I1491">
            <v>0</v>
          </cell>
          <cell r="J1491">
            <v>0</v>
          </cell>
        </row>
        <row r="1492">
          <cell r="A1492">
            <v>1488</v>
          </cell>
          <cell r="B1492">
            <v>0</v>
          </cell>
          <cell r="C1492">
            <v>0</v>
          </cell>
          <cell r="D1492">
            <v>0</v>
          </cell>
          <cell r="E1492" t="str">
            <v>N/A</v>
          </cell>
          <cell r="F1492">
            <v>1488</v>
          </cell>
          <cell r="G1492">
            <v>0</v>
          </cell>
          <cell r="H1492">
            <v>0</v>
          </cell>
          <cell r="I1492">
            <v>0</v>
          </cell>
          <cell r="J1492">
            <v>0</v>
          </cell>
        </row>
        <row r="1493">
          <cell r="A1493">
            <v>1489</v>
          </cell>
          <cell r="B1493">
            <v>0</v>
          </cell>
          <cell r="C1493">
            <v>0</v>
          </cell>
          <cell r="D1493">
            <v>0</v>
          </cell>
          <cell r="E1493" t="str">
            <v>N/A</v>
          </cell>
          <cell r="F1493">
            <v>1489</v>
          </cell>
          <cell r="G1493">
            <v>0</v>
          </cell>
          <cell r="H1493">
            <v>0</v>
          </cell>
          <cell r="I1493">
            <v>0</v>
          </cell>
          <cell r="J1493">
            <v>0</v>
          </cell>
        </row>
        <row r="1494">
          <cell r="A1494">
            <v>1490</v>
          </cell>
          <cell r="B1494">
            <v>0</v>
          </cell>
          <cell r="C1494">
            <v>0</v>
          </cell>
          <cell r="D1494">
            <v>0</v>
          </cell>
          <cell r="E1494" t="str">
            <v>N/A</v>
          </cell>
          <cell r="F1494">
            <v>1490</v>
          </cell>
          <cell r="G1494">
            <v>0</v>
          </cell>
          <cell r="H1494">
            <v>0</v>
          </cell>
          <cell r="I1494">
            <v>0</v>
          </cell>
          <cell r="J1494">
            <v>0</v>
          </cell>
        </row>
        <row r="1495">
          <cell r="A1495">
            <v>1491</v>
          </cell>
          <cell r="B1495">
            <v>0</v>
          </cell>
          <cell r="C1495">
            <v>0</v>
          </cell>
          <cell r="D1495">
            <v>0</v>
          </cell>
          <cell r="E1495" t="str">
            <v>N/A</v>
          </cell>
          <cell r="F1495">
            <v>1491</v>
          </cell>
          <cell r="G1495">
            <v>0</v>
          </cell>
          <cell r="H1495">
            <v>0</v>
          </cell>
          <cell r="I1495">
            <v>0</v>
          </cell>
          <cell r="J1495">
            <v>0</v>
          </cell>
        </row>
        <row r="1496">
          <cell r="A1496">
            <v>1492</v>
          </cell>
          <cell r="B1496">
            <v>0</v>
          </cell>
          <cell r="C1496">
            <v>0</v>
          </cell>
          <cell r="D1496">
            <v>0</v>
          </cell>
          <cell r="E1496" t="str">
            <v>N/A</v>
          </cell>
          <cell r="F1496">
            <v>1492</v>
          </cell>
          <cell r="G1496">
            <v>0</v>
          </cell>
          <cell r="H1496">
            <v>0</v>
          </cell>
          <cell r="I1496">
            <v>0</v>
          </cell>
          <cell r="J1496">
            <v>0</v>
          </cell>
        </row>
        <row r="1497">
          <cell r="A1497">
            <v>1493</v>
          </cell>
          <cell r="B1497">
            <v>0</v>
          </cell>
          <cell r="C1497">
            <v>0</v>
          </cell>
          <cell r="D1497">
            <v>0</v>
          </cell>
          <cell r="E1497" t="str">
            <v>N/A</v>
          </cell>
          <cell r="F1497">
            <v>1493</v>
          </cell>
          <cell r="G1497">
            <v>0</v>
          </cell>
          <cell r="H1497">
            <v>0</v>
          </cell>
          <cell r="I1497">
            <v>0</v>
          </cell>
          <cell r="J1497">
            <v>0</v>
          </cell>
        </row>
        <row r="1498">
          <cell r="A1498">
            <v>1494</v>
          </cell>
          <cell r="B1498">
            <v>0</v>
          </cell>
          <cell r="C1498">
            <v>0</v>
          </cell>
          <cell r="D1498">
            <v>0</v>
          </cell>
          <cell r="E1498" t="str">
            <v>N/A</v>
          </cell>
          <cell r="F1498">
            <v>1494</v>
          </cell>
          <cell r="G1498">
            <v>0</v>
          </cell>
          <cell r="H1498">
            <v>0</v>
          </cell>
          <cell r="I1498">
            <v>0</v>
          </cell>
          <cell r="J1498">
            <v>0</v>
          </cell>
        </row>
        <row r="1499">
          <cell r="A1499">
            <v>1495</v>
          </cell>
          <cell r="B1499">
            <v>0</v>
          </cell>
          <cell r="C1499">
            <v>0</v>
          </cell>
          <cell r="D1499">
            <v>0</v>
          </cell>
          <cell r="E1499" t="str">
            <v>N/A</v>
          </cell>
          <cell r="F1499">
            <v>1495</v>
          </cell>
          <cell r="G1499">
            <v>0</v>
          </cell>
          <cell r="H1499">
            <v>0</v>
          </cell>
          <cell r="I1499">
            <v>0</v>
          </cell>
          <cell r="J1499">
            <v>0</v>
          </cell>
        </row>
        <row r="1500">
          <cell r="A1500">
            <v>1496</v>
          </cell>
          <cell r="B1500">
            <v>0</v>
          </cell>
          <cell r="C1500">
            <v>0</v>
          </cell>
          <cell r="D1500">
            <v>0</v>
          </cell>
          <cell r="E1500" t="str">
            <v>N/A</v>
          </cell>
          <cell r="F1500">
            <v>1496</v>
          </cell>
          <cell r="G1500">
            <v>0</v>
          </cell>
          <cell r="H1500">
            <v>0</v>
          </cell>
          <cell r="I1500">
            <v>0</v>
          </cell>
          <cell r="J1500">
            <v>0</v>
          </cell>
        </row>
        <row r="1501">
          <cell r="A1501">
            <v>1497</v>
          </cell>
          <cell r="B1501">
            <v>0</v>
          </cell>
          <cell r="C1501">
            <v>0</v>
          </cell>
          <cell r="D1501">
            <v>0</v>
          </cell>
          <cell r="E1501" t="str">
            <v>N/A</v>
          </cell>
          <cell r="F1501">
            <v>1497</v>
          </cell>
          <cell r="G1501">
            <v>0</v>
          </cell>
          <cell r="H1501">
            <v>0</v>
          </cell>
          <cell r="I1501">
            <v>0</v>
          </cell>
          <cell r="J1501">
            <v>0</v>
          </cell>
        </row>
        <row r="1502">
          <cell r="A1502">
            <v>1498</v>
          </cell>
          <cell r="B1502">
            <v>0</v>
          </cell>
          <cell r="C1502">
            <v>0</v>
          </cell>
          <cell r="D1502">
            <v>0</v>
          </cell>
          <cell r="E1502" t="str">
            <v>N/A</v>
          </cell>
          <cell r="F1502">
            <v>1498</v>
          </cell>
          <cell r="G1502">
            <v>0</v>
          </cell>
          <cell r="H1502">
            <v>0</v>
          </cell>
          <cell r="I1502">
            <v>0</v>
          </cell>
          <cell r="J1502">
            <v>0</v>
          </cell>
        </row>
        <row r="1503">
          <cell r="A1503">
            <v>1499</v>
          </cell>
          <cell r="B1503">
            <v>0</v>
          </cell>
          <cell r="C1503">
            <v>0</v>
          </cell>
          <cell r="D1503">
            <v>0</v>
          </cell>
          <cell r="E1503" t="str">
            <v>N/A</v>
          </cell>
          <cell r="F1503">
            <v>1499</v>
          </cell>
          <cell r="G1503">
            <v>0</v>
          </cell>
          <cell r="H1503">
            <v>0</v>
          </cell>
          <cell r="I1503">
            <v>0</v>
          </cell>
          <cell r="J1503">
            <v>0</v>
          </cell>
        </row>
        <row r="1504">
          <cell r="A1504">
            <v>1500</v>
          </cell>
          <cell r="B1504">
            <v>0</v>
          </cell>
          <cell r="C1504">
            <v>0</v>
          </cell>
          <cell r="D1504">
            <v>0</v>
          </cell>
          <cell r="E1504" t="str">
            <v>N/A</v>
          </cell>
          <cell r="F1504">
            <v>1500</v>
          </cell>
          <cell r="G1504">
            <v>0</v>
          </cell>
          <cell r="H1504">
            <v>0</v>
          </cell>
          <cell r="I1504">
            <v>0</v>
          </cell>
          <cell r="J1504">
            <v>0</v>
          </cell>
        </row>
      </sheetData>
      <sheetData sheetId="17">
        <row r="2">
          <cell r="B2" t="str">
            <v>recordset_code</v>
          </cell>
          <cell r="C2" t="str">
            <v>pass_thru_filter</v>
          </cell>
          <cell r="D2" t="str">
            <v>ps_issue_id</v>
          </cell>
          <cell r="E2" t="str">
            <v>PS_item_id</v>
          </cell>
          <cell r="F2" t="str">
            <v>PS ID</v>
          </cell>
          <cell r="G2" t="str">
            <v>As of Date</v>
          </cell>
          <cell r="H2" t="str">
            <v>Settlement Date</v>
          </cell>
          <cell r="I2" t="str">
            <v>Issuer ID</v>
          </cell>
          <cell r="J2" t="str">
            <v>Issue ID</v>
          </cell>
          <cell r="K2" t="str">
            <v>Facility ID</v>
          </cell>
          <cell r="L2" t="str">
            <v>Trade Date</v>
          </cell>
          <cell r="M2" t="str">
            <v>Issuer/Borrower Name</v>
          </cell>
          <cell r="N2" t="str">
            <v>Facility Name</v>
          </cell>
          <cell r="O2" t="str">
            <v>Security Type</v>
          </cell>
          <cell r="P2" t="str">
            <v>Coupon Index Type</v>
          </cell>
          <cell r="Q2" t="str">
            <v>Unfunded Commitment</v>
          </cell>
          <cell r="R2" t="str">
            <v>Funded Amount (Deal Currency)</v>
          </cell>
          <cell r="S2" t="str">
            <v>Purchase Lot ID</v>
          </cell>
          <cell r="T2" t="str">
            <v>Country</v>
          </cell>
          <cell r="U2" t="str">
            <v>Issuer Industry Classification - Moody's</v>
          </cell>
          <cell r="V2" t="str">
            <v>Credit Opinion</v>
          </cell>
          <cell r="W2" t="str">
            <v>Obligor Country</v>
          </cell>
          <cell r="X2" t="str">
            <v>Cov-Lite Loan?</v>
          </cell>
          <cell r="Y2" t="str">
            <v>Lien Type</v>
          </cell>
          <cell r="Z2" t="str">
            <v>Special Asset Status</v>
          </cell>
          <cell r="AA2" t="str">
            <v>Debtor-In-Possession Flag</v>
          </cell>
          <cell r="AB2" t="str">
            <v>Obligor Name</v>
          </cell>
          <cell r="AC2" t="str">
            <v>Admin Assigned Value</v>
          </cell>
          <cell r="AD2" t="str">
            <v>Unitranche Loan</v>
          </cell>
          <cell r="AE2" t="str">
            <v>Participation</v>
          </cell>
          <cell r="AF2" t="str">
            <v>Principal Balance (Method 1) (Deal Currency)</v>
          </cell>
          <cell r="AG2" t="str">
            <v>Security/Facility Coupon Type</v>
          </cell>
          <cell r="AH2" t="str">
            <v>Effective Purchase Price</v>
          </cell>
          <cell r="AI2" t="str">
            <v>Facility Pricing Type 1</v>
          </cell>
          <cell r="AJ2" t="str">
            <v>Ineligible Loan</v>
          </cell>
          <cell r="AK2" t="str">
            <v>Facility Type</v>
          </cell>
          <cell r="AL2" t="str">
            <v>Purchase Type</v>
          </cell>
          <cell r="AM2" t="str">
            <v>Discount Obligation</v>
          </cell>
          <cell r="AN2" t="str">
            <v>EBITDA trailing</v>
          </cell>
          <cell r="AO2" t="str">
            <v>Security/Loan Currency</v>
          </cell>
          <cell r="AP2" t="str">
            <v>Hedge Type Desc</v>
          </cell>
          <cell r="AQ2" t="str">
            <v>Hedge Counterparty Name</v>
          </cell>
          <cell r="AR2" t="str">
            <v>Trade Counterparty Purchased From</v>
          </cell>
          <cell r="AS2" t="str">
            <v>Leverage Ratio</v>
          </cell>
          <cell r="AT2" t="str">
            <v>Number of Years until Maturity</v>
          </cell>
          <cell r="AU2" t="str">
            <v>Address 1</v>
          </cell>
          <cell r="AV2" t="str">
            <v>Address 2</v>
          </cell>
          <cell r="AW2" t="str">
            <v>Affiliate holds a position</v>
          </cell>
          <cell r="AX2" t="str">
            <v>As of Date for EBITDA</v>
          </cell>
          <cell r="AY2" t="str">
            <v>As of Date for Financials</v>
          </cell>
          <cell r="AZ2" t="str">
            <v>Cash</v>
          </cell>
          <cell r="BA2" t="str">
            <v>Coverage Ratio</v>
          </cell>
          <cell r="BB2" t="str">
            <v>Moodys RiskCalc Rating EDF CCA</v>
          </cell>
          <cell r="BC2" t="str">
            <v>Moodys RiskCalc Rating FSO</v>
          </cell>
          <cell r="BD2" t="str">
            <v>Non-Accrual</v>
          </cell>
          <cell r="BE2" t="str">
            <v>PIK Percentage</v>
          </cell>
          <cell r="BF2" t="str">
            <v>Senior Leverage Multiple</v>
          </cell>
          <cell r="BG2" t="str">
            <v>Total Equity Book Value</v>
          </cell>
          <cell r="BH2" t="str">
            <v>Total Leverage Multiple</v>
          </cell>
          <cell r="BI2" t="str">
            <v>TTM Revenue</v>
          </cell>
          <cell r="BJ2" t="str">
            <v>Portfolio</v>
          </cell>
          <cell r="BK2" t="str">
            <v>Facility Subtype</v>
          </cell>
          <cell r="BL2" t="str">
            <v>Facility Effective Date</v>
          </cell>
          <cell r="BM2" t="str">
            <v>Maturity Date</v>
          </cell>
          <cell r="BN2" t="str">
            <v>Post-Revaluation Event Valuation Date</v>
          </cell>
          <cell r="BO2" t="str">
            <v>Revaluation Event Date</v>
          </cell>
          <cell r="BP2" t="str">
            <v>First Lien Debt Indebtedness (currency)</v>
          </cell>
          <cell r="BQ2" t="str">
            <v>Total Capitalization (currency)</v>
          </cell>
          <cell r="BR2" t="str">
            <v>Total Indebtedness (currency)</v>
          </cell>
          <cell r="BS2" t="str">
            <v>Principal Balance (Method 7) (Deal Currency)</v>
          </cell>
          <cell r="BT2" t="str">
            <v>Valuation</v>
          </cell>
          <cell r="BU2" t="str">
            <v>Cut-Off Date</v>
          </cell>
          <cell r="BV2" t="str">
            <v>Not Permitted Type (Y/N)</v>
          </cell>
          <cell r="BW2" t="str">
            <v>Lien Term to Maturity  Flag Y or N</v>
          </cell>
          <cell r="BX2" t="str">
            <v>Address 3</v>
          </cell>
          <cell r="BY2" t="str">
            <v>Date of Last Valuation</v>
          </cell>
          <cell r="BZ2" t="str">
            <v>Date of Next Valuation</v>
          </cell>
          <cell r="CA2" t="str">
            <v>Deal Specific Identifier # 1</v>
          </cell>
          <cell r="CB2" t="str">
            <v>Principal Balance (Method 9) (Deal Currency)</v>
          </cell>
          <cell r="CC2" t="str">
            <v>Closing Date Obligation</v>
          </cell>
          <cell r="CD2" t="str">
            <v>Principal Balance (Method 1) (Issue Currency)</v>
          </cell>
          <cell r="CE2" t="str">
            <v>Purchase Lot Applicable Percentage</v>
          </cell>
          <cell r="CF2" t="str">
            <v>Advance Rate (Purchase Lot)</v>
          </cell>
          <cell r="CG2" t="str">
            <v>"Purchase Price" Clause  (b)</v>
          </cell>
        </row>
        <row r="3">
          <cell r="A3">
            <v>1</v>
          </cell>
          <cell r="B3" t="str">
            <v>DETAILS</v>
          </cell>
          <cell r="C3">
            <v>0</v>
          </cell>
          <cell r="D3">
            <v>81627708</v>
          </cell>
          <cell r="E3">
            <v>84070118</v>
          </cell>
          <cell r="F3">
            <v>344944</v>
          </cell>
          <cell r="G3">
            <v>42403</v>
          </cell>
          <cell r="H3">
            <v>42237</v>
          </cell>
          <cell r="I3">
            <v>31214</v>
          </cell>
          <cell r="J3">
            <v>249168</v>
          </cell>
          <cell r="K3">
            <v>238936</v>
          </cell>
          <cell r="L3">
            <v>42185</v>
          </cell>
          <cell r="M3" t="str">
            <v>1105  Media Inc</v>
          </cell>
          <cell r="N3" t="str">
            <v>1105 Media Inc Term Loan</v>
          </cell>
          <cell r="O3" t="str">
            <v>L</v>
          </cell>
          <cell r="P3" t="str">
            <v>LIBOR (3 months)</v>
          </cell>
          <cell r="R3">
            <v>9093333.3599999994</v>
          </cell>
          <cell r="S3">
            <v>1354735</v>
          </cell>
          <cell r="T3" t="str">
            <v>United States</v>
          </cell>
          <cell r="U3" t="str">
            <v>Media: Advertising; Printing &amp; Publishing (18)</v>
          </cell>
          <cell r="W3" t="str">
            <v>United States</v>
          </cell>
          <cell r="X3">
            <v>0</v>
          </cell>
          <cell r="Y3" t="str">
            <v>First Lien First Out</v>
          </cell>
          <cell r="AB3" t="str">
            <v>1105  Media Inc</v>
          </cell>
          <cell r="AC3">
            <v>99.5</v>
          </cell>
          <cell r="AF3">
            <v>9093333.3599999994</v>
          </cell>
          <cell r="AG3" t="str">
            <v>V</v>
          </cell>
          <cell r="AH3">
            <v>99.5</v>
          </cell>
          <cell r="AK3" t="str">
            <v>Term Loan</v>
          </cell>
          <cell r="AN3">
            <v>14318000</v>
          </cell>
          <cell r="AO3" t="str">
            <v>USD</v>
          </cell>
          <cell r="AS3">
            <v>3.41</v>
          </cell>
          <cell r="AU3" t="str">
            <v>9201 Oakdale Avenue, Suite 101</v>
          </cell>
          <cell r="AV3" t="str">
            <v>NA</v>
          </cell>
          <cell r="AW3">
            <v>0</v>
          </cell>
          <cell r="AX3">
            <v>42277</v>
          </cell>
          <cell r="AY3">
            <v>42338</v>
          </cell>
          <cell r="AZ3">
            <v>1460000</v>
          </cell>
          <cell r="BA3">
            <v>3.77</v>
          </cell>
          <cell r="BB3">
            <v>1.66</v>
          </cell>
          <cell r="BC3">
            <v>1.51</v>
          </cell>
          <cell r="BD3">
            <v>0</v>
          </cell>
          <cell r="BF3" t="str">
            <v>3.4100000</v>
          </cell>
          <cell r="BG3">
            <v>75010000</v>
          </cell>
          <cell r="BH3" t="str">
            <v>5.15</v>
          </cell>
          <cell r="BI3">
            <v>59480000</v>
          </cell>
          <cell r="BJ3" t="str">
            <v>Antares/TMT</v>
          </cell>
          <cell r="BL3">
            <v>41243</v>
          </cell>
          <cell r="BM3">
            <v>43069</v>
          </cell>
          <cell r="BP3">
            <v>26541000</v>
          </cell>
          <cell r="BQ3">
            <v>127403900</v>
          </cell>
          <cell r="BR3">
            <v>52393900</v>
          </cell>
          <cell r="BS3">
            <v>9093333.3599999994</v>
          </cell>
          <cell r="BT3">
            <v>100</v>
          </cell>
          <cell r="BU3">
            <v>42228</v>
          </cell>
          <cell r="BW3">
            <v>0</v>
          </cell>
          <cell r="BX3" t="str">
            <v>Chatsworth, California 91311</v>
          </cell>
          <cell r="CA3" t="str">
            <v>0010533159</v>
          </cell>
          <cell r="CB3">
            <v>9093333.3599999994</v>
          </cell>
          <cell r="CC3">
            <v>1</v>
          </cell>
          <cell r="CD3">
            <v>9093333.3599999994</v>
          </cell>
          <cell r="CF3">
            <v>80</v>
          </cell>
          <cell r="CG3" t="str">
            <v>N</v>
          </cell>
        </row>
        <row r="4">
          <cell r="A4">
            <v>2</v>
          </cell>
          <cell r="B4" t="str">
            <v>DETAILS</v>
          </cell>
          <cell r="C4">
            <v>0</v>
          </cell>
          <cell r="D4">
            <v>81627647</v>
          </cell>
          <cell r="E4">
            <v>84070117</v>
          </cell>
          <cell r="F4">
            <v>344944</v>
          </cell>
          <cell r="G4">
            <v>42403</v>
          </cell>
          <cell r="H4">
            <v>42237</v>
          </cell>
          <cell r="I4">
            <v>31214</v>
          </cell>
          <cell r="J4">
            <v>241516</v>
          </cell>
          <cell r="K4">
            <v>238936</v>
          </cell>
          <cell r="L4">
            <v>42185</v>
          </cell>
          <cell r="M4" t="str">
            <v>1105  Media Inc</v>
          </cell>
          <cell r="N4" t="str">
            <v>1105 Media Inc Term Loan</v>
          </cell>
          <cell r="O4" t="str">
            <v>L</v>
          </cell>
          <cell r="P4" t="str">
            <v>Prime</v>
          </cell>
          <cell r="R4">
            <v>28725.29</v>
          </cell>
          <cell r="S4">
            <v>1354735</v>
          </cell>
          <cell r="T4" t="str">
            <v>United States</v>
          </cell>
          <cell r="U4" t="str">
            <v>Media: Advertising; Printing &amp; Publishing (18)</v>
          </cell>
          <cell r="W4" t="str">
            <v>United States</v>
          </cell>
          <cell r="X4">
            <v>0</v>
          </cell>
          <cell r="Y4" t="str">
            <v>First Lien First Out</v>
          </cell>
          <cell r="AB4" t="str">
            <v>1105  Media Inc</v>
          </cell>
          <cell r="AC4">
            <v>99.5</v>
          </cell>
          <cell r="AF4">
            <v>28725.29</v>
          </cell>
          <cell r="AG4" t="str">
            <v>V</v>
          </cell>
          <cell r="AH4">
            <v>99.5</v>
          </cell>
          <cell r="AK4" t="str">
            <v>Term Loan</v>
          </cell>
          <cell r="AN4">
            <v>14318000</v>
          </cell>
          <cell r="AO4" t="str">
            <v>USD</v>
          </cell>
          <cell r="AS4">
            <v>3.41</v>
          </cell>
          <cell r="AU4" t="str">
            <v>9201 Oakdale Avenue, Suite 101</v>
          </cell>
          <cell r="AV4" t="str">
            <v>NA</v>
          </cell>
          <cell r="AW4">
            <v>0</v>
          </cell>
          <cell r="AX4">
            <v>42277</v>
          </cell>
          <cell r="AY4">
            <v>42338</v>
          </cell>
          <cell r="AZ4">
            <v>1460000</v>
          </cell>
          <cell r="BA4">
            <v>3.77</v>
          </cell>
          <cell r="BB4">
            <v>1.66</v>
          </cell>
          <cell r="BC4">
            <v>1.51</v>
          </cell>
          <cell r="BD4">
            <v>0</v>
          </cell>
          <cell r="BF4" t="str">
            <v>3.4100000</v>
          </cell>
          <cell r="BG4">
            <v>75010000</v>
          </cell>
          <cell r="BH4" t="str">
            <v>5.15</v>
          </cell>
          <cell r="BI4">
            <v>59480000</v>
          </cell>
          <cell r="BJ4" t="str">
            <v>Antares/TMT</v>
          </cell>
          <cell r="BL4">
            <v>41243</v>
          </cell>
          <cell r="BM4">
            <v>43069</v>
          </cell>
          <cell r="BP4">
            <v>26541000</v>
          </cell>
          <cell r="BQ4">
            <v>127403900</v>
          </cell>
          <cell r="BR4">
            <v>52393900</v>
          </cell>
          <cell r="BS4">
            <v>28725.29</v>
          </cell>
          <cell r="BT4">
            <v>100</v>
          </cell>
          <cell r="BU4">
            <v>42228</v>
          </cell>
          <cell r="BW4">
            <v>0</v>
          </cell>
          <cell r="BX4" t="str">
            <v>Chatsworth, California 91311</v>
          </cell>
          <cell r="CA4" t="str">
            <v>0010533159</v>
          </cell>
          <cell r="CB4">
            <v>28725.29</v>
          </cell>
          <cell r="CC4">
            <v>1</v>
          </cell>
          <cell r="CD4">
            <v>28725.29</v>
          </cell>
          <cell r="CF4">
            <v>80</v>
          </cell>
          <cell r="CG4" t="str">
            <v>N</v>
          </cell>
        </row>
        <row r="5">
          <cell r="A5">
            <v>3</v>
          </cell>
          <cell r="B5" t="str">
            <v>DETAILS</v>
          </cell>
          <cell r="C5">
            <v>0</v>
          </cell>
          <cell r="D5">
            <v>81627992</v>
          </cell>
          <cell r="E5">
            <v>84070169</v>
          </cell>
          <cell r="F5">
            <v>344944</v>
          </cell>
          <cell r="G5">
            <v>42403</v>
          </cell>
          <cell r="H5">
            <v>42237</v>
          </cell>
          <cell r="I5">
            <v>31219</v>
          </cell>
          <cell r="J5">
            <v>253870</v>
          </cell>
          <cell r="K5">
            <v>238941</v>
          </cell>
          <cell r="L5">
            <v>42185</v>
          </cell>
          <cell r="M5" t="str">
            <v>3SI Security Systems Inc</v>
          </cell>
          <cell r="N5" t="str">
            <v>3SI Security Systems Inc Term Loan</v>
          </cell>
          <cell r="O5" t="str">
            <v>L</v>
          </cell>
          <cell r="P5" t="str">
            <v>LIBOR (3 months)</v>
          </cell>
          <cell r="R5">
            <v>67241.38</v>
          </cell>
          <cell r="S5">
            <v>1363022</v>
          </cell>
          <cell r="T5" t="str">
            <v>United States</v>
          </cell>
          <cell r="U5" t="str">
            <v>Capital Equipment (5)</v>
          </cell>
          <cell r="W5" t="str">
            <v>United States</v>
          </cell>
          <cell r="X5">
            <v>0</v>
          </cell>
          <cell r="Y5" t="str">
            <v>First Lien First Out</v>
          </cell>
          <cell r="AB5" t="str">
            <v>3SI Security Systems Inc</v>
          </cell>
          <cell r="AC5">
            <v>90</v>
          </cell>
          <cell r="AE5">
            <v>0</v>
          </cell>
          <cell r="AF5">
            <v>67241.38</v>
          </cell>
          <cell r="AG5" t="str">
            <v>V</v>
          </cell>
          <cell r="AH5">
            <v>90</v>
          </cell>
          <cell r="AK5" t="str">
            <v>Term Loan</v>
          </cell>
          <cell r="AM5">
            <v>1</v>
          </cell>
          <cell r="AN5">
            <v>14223000</v>
          </cell>
          <cell r="AO5" t="str">
            <v>USD</v>
          </cell>
          <cell r="AS5">
            <v>3.41</v>
          </cell>
          <cell r="AU5" t="str">
            <v>486 THOMAS JONES WAY,</v>
          </cell>
          <cell r="AV5" t="str">
            <v>Suite 290</v>
          </cell>
          <cell r="AW5">
            <v>0</v>
          </cell>
          <cell r="AX5">
            <v>42277</v>
          </cell>
          <cell r="AY5">
            <v>42338</v>
          </cell>
          <cell r="AZ5">
            <v>3070000</v>
          </cell>
          <cell r="BA5">
            <v>4.0599999999999996</v>
          </cell>
          <cell r="BB5">
            <v>6.73</v>
          </cell>
          <cell r="BC5">
            <v>6.29</v>
          </cell>
          <cell r="BD5">
            <v>0</v>
          </cell>
          <cell r="BF5" t="str">
            <v>3.4100000</v>
          </cell>
          <cell r="BG5">
            <v>-1430000</v>
          </cell>
          <cell r="BH5" t="str">
            <v>3.41</v>
          </cell>
          <cell r="BI5">
            <v>61370000</v>
          </cell>
          <cell r="BJ5" t="str">
            <v>Antares/TMT</v>
          </cell>
          <cell r="BL5">
            <v>41220</v>
          </cell>
          <cell r="BM5">
            <v>43046</v>
          </cell>
          <cell r="BN5">
            <v>42300</v>
          </cell>
          <cell r="BO5">
            <v>42237</v>
          </cell>
          <cell r="BP5">
            <v>47493600</v>
          </cell>
          <cell r="BQ5">
            <v>46063600</v>
          </cell>
          <cell r="BR5">
            <v>47493600</v>
          </cell>
          <cell r="BS5">
            <v>60517.24</v>
          </cell>
          <cell r="BT5">
            <v>90</v>
          </cell>
          <cell r="BU5">
            <v>42228</v>
          </cell>
          <cell r="BW5">
            <v>0</v>
          </cell>
          <cell r="BX5" t="str">
            <v>Exton, Pennsylvania 19341</v>
          </cell>
          <cell r="BY5">
            <v>42300</v>
          </cell>
          <cell r="CA5" t="str">
            <v>0010388583</v>
          </cell>
          <cell r="CB5">
            <v>60517.24</v>
          </cell>
          <cell r="CC5">
            <v>1</v>
          </cell>
          <cell r="CD5">
            <v>67241.38</v>
          </cell>
          <cell r="CF5">
            <v>80</v>
          </cell>
          <cell r="CG5" t="str">
            <v>N</v>
          </cell>
        </row>
        <row r="6">
          <cell r="A6">
            <v>4</v>
          </cell>
          <cell r="B6" t="str">
            <v>DETAILS</v>
          </cell>
          <cell r="C6">
            <v>0</v>
          </cell>
          <cell r="D6">
            <v>81627992</v>
          </cell>
          <cell r="E6">
            <v>84070171</v>
          </cell>
          <cell r="F6">
            <v>344944</v>
          </cell>
          <cell r="G6">
            <v>42403</v>
          </cell>
          <cell r="H6">
            <v>42237</v>
          </cell>
          <cell r="I6">
            <v>31219</v>
          </cell>
          <cell r="J6">
            <v>253870</v>
          </cell>
          <cell r="K6">
            <v>238941</v>
          </cell>
          <cell r="L6">
            <v>42185</v>
          </cell>
          <cell r="M6" t="str">
            <v>3SI Security Systems Inc</v>
          </cell>
          <cell r="N6" t="str">
            <v>3SI Security Systems Inc Term Loan</v>
          </cell>
          <cell r="O6" t="str">
            <v>L</v>
          </cell>
          <cell r="P6" t="str">
            <v>LIBOR (3 months)</v>
          </cell>
          <cell r="R6">
            <v>24137.93</v>
          </cell>
          <cell r="S6">
            <v>1363026</v>
          </cell>
          <cell r="T6" t="str">
            <v>United States</v>
          </cell>
          <cell r="U6" t="str">
            <v>Capital Equipment (5)</v>
          </cell>
          <cell r="W6" t="str">
            <v>United States</v>
          </cell>
          <cell r="X6">
            <v>0</v>
          </cell>
          <cell r="Y6" t="str">
            <v>First Lien First Out</v>
          </cell>
          <cell r="AB6" t="str">
            <v>3SI Security Systems Inc</v>
          </cell>
          <cell r="AC6">
            <v>90</v>
          </cell>
          <cell r="AE6">
            <v>0</v>
          </cell>
          <cell r="AF6">
            <v>24137.93</v>
          </cell>
          <cell r="AG6" t="str">
            <v>V</v>
          </cell>
          <cell r="AH6">
            <v>90</v>
          </cell>
          <cell r="AK6" t="str">
            <v>Term Loan</v>
          </cell>
          <cell r="AM6">
            <v>1</v>
          </cell>
          <cell r="AN6">
            <v>14223000</v>
          </cell>
          <cell r="AO6" t="str">
            <v>USD</v>
          </cell>
          <cell r="AS6">
            <v>3.41</v>
          </cell>
          <cell r="AU6" t="str">
            <v>486 THOMAS JONES WAY,</v>
          </cell>
          <cell r="AV6" t="str">
            <v>Suite 290</v>
          </cell>
          <cell r="AW6">
            <v>0</v>
          </cell>
          <cell r="AX6">
            <v>42277</v>
          </cell>
          <cell r="AY6">
            <v>42338</v>
          </cell>
          <cell r="AZ6">
            <v>3070000</v>
          </cell>
          <cell r="BA6">
            <v>4.0599999999999996</v>
          </cell>
          <cell r="BB6">
            <v>6.73</v>
          </cell>
          <cell r="BC6">
            <v>6.29</v>
          </cell>
          <cell r="BD6">
            <v>0</v>
          </cell>
          <cell r="BF6" t="str">
            <v>3.4100000</v>
          </cell>
          <cell r="BG6">
            <v>-1430000</v>
          </cell>
          <cell r="BH6" t="str">
            <v>3.41</v>
          </cell>
          <cell r="BI6">
            <v>61370000</v>
          </cell>
          <cell r="BJ6" t="str">
            <v>Antares/TMT</v>
          </cell>
          <cell r="BL6">
            <v>41220</v>
          </cell>
          <cell r="BM6">
            <v>43046</v>
          </cell>
          <cell r="BN6">
            <v>42300</v>
          </cell>
          <cell r="BO6">
            <v>42237</v>
          </cell>
          <cell r="BP6">
            <v>47493600</v>
          </cell>
          <cell r="BQ6">
            <v>46063600</v>
          </cell>
          <cell r="BR6">
            <v>47493600</v>
          </cell>
          <cell r="BS6">
            <v>21724.14</v>
          </cell>
          <cell r="BT6">
            <v>90</v>
          </cell>
          <cell r="BU6">
            <v>42228</v>
          </cell>
          <cell r="BW6">
            <v>0</v>
          </cell>
          <cell r="BX6" t="str">
            <v>Exton, Pennsylvania 19341</v>
          </cell>
          <cell r="BY6">
            <v>42300</v>
          </cell>
          <cell r="CA6" t="str">
            <v>0010388583</v>
          </cell>
          <cell r="CB6">
            <v>21724.14</v>
          </cell>
          <cell r="CC6">
            <v>1</v>
          </cell>
          <cell r="CD6">
            <v>24137.93</v>
          </cell>
          <cell r="CF6">
            <v>80</v>
          </cell>
          <cell r="CG6" t="str">
            <v>N</v>
          </cell>
        </row>
        <row r="7">
          <cell r="A7">
            <v>5</v>
          </cell>
          <cell r="B7" t="str">
            <v>DETAILS</v>
          </cell>
          <cell r="C7">
            <v>0</v>
          </cell>
          <cell r="D7">
            <v>81627870</v>
          </cell>
          <cell r="E7">
            <v>84070168</v>
          </cell>
          <cell r="F7">
            <v>344944</v>
          </cell>
          <cell r="G7">
            <v>42403</v>
          </cell>
          <cell r="H7">
            <v>42237</v>
          </cell>
          <cell r="I7">
            <v>31219</v>
          </cell>
          <cell r="J7">
            <v>252508</v>
          </cell>
          <cell r="K7">
            <v>238941</v>
          </cell>
          <cell r="L7">
            <v>42185</v>
          </cell>
          <cell r="M7" t="str">
            <v>3SI Security Systems Inc</v>
          </cell>
          <cell r="N7" t="str">
            <v>3SI Security Systems Inc Term Loan</v>
          </cell>
          <cell r="O7" t="str">
            <v>L</v>
          </cell>
          <cell r="P7" t="str">
            <v>LIBOR (3 months)</v>
          </cell>
          <cell r="R7">
            <v>6186206.9000000004</v>
          </cell>
          <cell r="S7">
            <v>1363022</v>
          </cell>
          <cell r="T7" t="str">
            <v>United States</v>
          </cell>
          <cell r="U7" t="str">
            <v>Capital Equipment (5)</v>
          </cell>
          <cell r="W7" t="str">
            <v>United States</v>
          </cell>
          <cell r="X7">
            <v>0</v>
          </cell>
          <cell r="Y7" t="str">
            <v>First Lien First Out</v>
          </cell>
          <cell r="AB7" t="str">
            <v>3SI Security Systems Inc</v>
          </cell>
          <cell r="AC7">
            <v>90</v>
          </cell>
          <cell r="AE7">
            <v>0</v>
          </cell>
          <cell r="AF7">
            <v>6186206.9000000004</v>
          </cell>
          <cell r="AG7" t="str">
            <v>V</v>
          </cell>
          <cell r="AH7">
            <v>90</v>
          </cell>
          <cell r="AK7" t="str">
            <v>Term Loan</v>
          </cell>
          <cell r="AM7">
            <v>1</v>
          </cell>
          <cell r="AN7">
            <v>14223000</v>
          </cell>
          <cell r="AO7" t="str">
            <v>USD</v>
          </cell>
          <cell r="AS7">
            <v>3.41</v>
          </cell>
          <cell r="AU7" t="str">
            <v>486 THOMAS JONES WAY,</v>
          </cell>
          <cell r="AV7" t="str">
            <v>Suite 290</v>
          </cell>
          <cell r="AW7">
            <v>0</v>
          </cell>
          <cell r="AX7">
            <v>42277</v>
          </cell>
          <cell r="AY7">
            <v>42338</v>
          </cell>
          <cell r="AZ7">
            <v>3070000</v>
          </cell>
          <cell r="BA7">
            <v>4.0599999999999996</v>
          </cell>
          <cell r="BB7">
            <v>6.73</v>
          </cell>
          <cell r="BC7">
            <v>6.29</v>
          </cell>
          <cell r="BD7">
            <v>0</v>
          </cell>
          <cell r="BF7" t="str">
            <v>3.4100000</v>
          </cell>
          <cell r="BG7">
            <v>-1430000</v>
          </cell>
          <cell r="BH7" t="str">
            <v>3.41</v>
          </cell>
          <cell r="BI7">
            <v>61370000</v>
          </cell>
          <cell r="BJ7" t="str">
            <v>Antares/TMT</v>
          </cell>
          <cell r="BL7">
            <v>41220</v>
          </cell>
          <cell r="BM7">
            <v>43046</v>
          </cell>
          <cell r="BN7">
            <v>42300</v>
          </cell>
          <cell r="BO7">
            <v>42237</v>
          </cell>
          <cell r="BP7">
            <v>47493600</v>
          </cell>
          <cell r="BQ7">
            <v>46063600</v>
          </cell>
          <cell r="BR7">
            <v>47493600</v>
          </cell>
          <cell r="BS7">
            <v>5567586.21</v>
          </cell>
          <cell r="BT7">
            <v>90</v>
          </cell>
          <cell r="BU7">
            <v>42228</v>
          </cell>
          <cell r="BW7">
            <v>0</v>
          </cell>
          <cell r="BX7" t="str">
            <v>Exton, Pennsylvania 19341</v>
          </cell>
          <cell r="BY7">
            <v>42300</v>
          </cell>
          <cell r="CA7" t="str">
            <v>0010388583</v>
          </cell>
          <cell r="CB7">
            <v>5567586.21</v>
          </cell>
          <cell r="CC7">
            <v>1</v>
          </cell>
          <cell r="CD7">
            <v>6186206.9000000004</v>
          </cell>
          <cell r="CF7">
            <v>80</v>
          </cell>
          <cell r="CG7" t="str">
            <v>N</v>
          </cell>
        </row>
        <row r="8">
          <cell r="A8">
            <v>6</v>
          </cell>
          <cell r="B8" t="str">
            <v>DETAILS</v>
          </cell>
          <cell r="C8">
            <v>0</v>
          </cell>
          <cell r="D8">
            <v>81627870</v>
          </cell>
          <cell r="E8">
            <v>84070170</v>
          </cell>
          <cell r="F8">
            <v>344944</v>
          </cell>
          <cell r="G8">
            <v>42403</v>
          </cell>
          <cell r="H8">
            <v>42237</v>
          </cell>
          <cell r="I8">
            <v>31219</v>
          </cell>
          <cell r="J8">
            <v>252508</v>
          </cell>
          <cell r="K8">
            <v>238941</v>
          </cell>
          <cell r="L8">
            <v>42185</v>
          </cell>
          <cell r="M8" t="str">
            <v>3SI Security Systems Inc</v>
          </cell>
          <cell r="N8" t="str">
            <v>3SI Security Systems Inc Term Loan</v>
          </cell>
          <cell r="O8" t="str">
            <v>L</v>
          </cell>
          <cell r="P8" t="str">
            <v>LIBOR (3 months)</v>
          </cell>
          <cell r="R8">
            <v>2220689.66</v>
          </cell>
          <cell r="S8">
            <v>1363026</v>
          </cell>
          <cell r="T8" t="str">
            <v>United States</v>
          </cell>
          <cell r="U8" t="str">
            <v>Capital Equipment (5)</v>
          </cell>
          <cell r="W8" t="str">
            <v>United States</v>
          </cell>
          <cell r="X8">
            <v>0</v>
          </cell>
          <cell r="Y8" t="str">
            <v>First Lien First Out</v>
          </cell>
          <cell r="AB8" t="str">
            <v>3SI Security Systems Inc</v>
          </cell>
          <cell r="AC8">
            <v>90</v>
          </cell>
          <cell r="AE8">
            <v>0</v>
          </cell>
          <cell r="AF8">
            <v>2220689.66</v>
          </cell>
          <cell r="AG8" t="str">
            <v>V</v>
          </cell>
          <cell r="AH8">
            <v>90</v>
          </cell>
          <cell r="AK8" t="str">
            <v>Term Loan</v>
          </cell>
          <cell r="AM8">
            <v>1</v>
          </cell>
          <cell r="AN8">
            <v>14223000</v>
          </cell>
          <cell r="AO8" t="str">
            <v>USD</v>
          </cell>
          <cell r="AS8">
            <v>3.41</v>
          </cell>
          <cell r="AU8" t="str">
            <v>486 THOMAS JONES WAY,</v>
          </cell>
          <cell r="AV8" t="str">
            <v>Suite 290</v>
          </cell>
          <cell r="AW8">
            <v>0</v>
          </cell>
          <cell r="AX8">
            <v>42277</v>
          </cell>
          <cell r="AY8">
            <v>42338</v>
          </cell>
          <cell r="AZ8">
            <v>3070000</v>
          </cell>
          <cell r="BA8">
            <v>4.0599999999999996</v>
          </cell>
          <cell r="BB8">
            <v>6.73</v>
          </cell>
          <cell r="BC8">
            <v>6.29</v>
          </cell>
          <cell r="BD8">
            <v>0</v>
          </cell>
          <cell r="BF8" t="str">
            <v>3.4100000</v>
          </cell>
          <cell r="BG8">
            <v>-1430000</v>
          </cell>
          <cell r="BH8" t="str">
            <v>3.41</v>
          </cell>
          <cell r="BI8">
            <v>61370000</v>
          </cell>
          <cell r="BJ8" t="str">
            <v>Antares/TMT</v>
          </cell>
          <cell r="BL8">
            <v>41220</v>
          </cell>
          <cell r="BM8">
            <v>43046</v>
          </cell>
          <cell r="BN8">
            <v>42300</v>
          </cell>
          <cell r="BO8">
            <v>42237</v>
          </cell>
          <cell r="BP8">
            <v>47493600</v>
          </cell>
          <cell r="BQ8">
            <v>46063600</v>
          </cell>
          <cell r="BR8">
            <v>47493600</v>
          </cell>
          <cell r="BS8">
            <v>1998620.69</v>
          </cell>
          <cell r="BT8">
            <v>90</v>
          </cell>
          <cell r="BW8">
            <v>0</v>
          </cell>
          <cell r="BX8" t="str">
            <v>Exton, Pennsylvania 19341</v>
          </cell>
          <cell r="BY8">
            <v>42300</v>
          </cell>
          <cell r="CA8" t="str">
            <v>0010388583</v>
          </cell>
          <cell r="CB8">
            <v>1998620.69</v>
          </cell>
          <cell r="CC8">
            <v>1</v>
          </cell>
          <cell r="CD8">
            <v>2220689.66</v>
          </cell>
          <cell r="CF8">
            <v>80</v>
          </cell>
          <cell r="CG8" t="str">
            <v>N</v>
          </cell>
        </row>
        <row r="9">
          <cell r="A9">
            <v>7</v>
          </cell>
          <cell r="B9" t="str">
            <v>DETAILS</v>
          </cell>
          <cell r="C9">
            <v>0</v>
          </cell>
          <cell r="D9">
            <v>81627705</v>
          </cell>
          <cell r="E9">
            <v>84069559</v>
          </cell>
          <cell r="F9">
            <v>344944</v>
          </cell>
          <cell r="G9">
            <v>42403</v>
          </cell>
          <cell r="H9">
            <v>42237</v>
          </cell>
          <cell r="I9">
            <v>28782</v>
          </cell>
          <cell r="J9">
            <v>249139</v>
          </cell>
          <cell r="K9">
            <v>202264</v>
          </cell>
          <cell r="L9">
            <v>42185</v>
          </cell>
          <cell r="M9" t="str">
            <v>4L Technologies Inc</v>
          </cell>
          <cell r="N9" t="str">
            <v>4L Technologies (Clover) Term Loan B</v>
          </cell>
          <cell r="O9" t="str">
            <v>L</v>
          </cell>
          <cell r="P9" t="str">
            <v>LIBOR (3 months)</v>
          </cell>
          <cell r="R9">
            <v>26792763.16</v>
          </cell>
          <cell r="S9">
            <v>1352293</v>
          </cell>
          <cell r="T9" t="str">
            <v>United States</v>
          </cell>
          <cell r="U9" t="str">
            <v>Consumer goods: Non-Durable (9)</v>
          </cell>
          <cell r="W9" t="str">
            <v>United States</v>
          </cell>
          <cell r="X9">
            <v>1</v>
          </cell>
          <cell r="Y9" t="str">
            <v>First Lien First Out</v>
          </cell>
          <cell r="AB9" t="str">
            <v>4L Technologies Inc</v>
          </cell>
          <cell r="AC9">
            <v>99.5</v>
          </cell>
          <cell r="AF9">
            <v>26792763.16</v>
          </cell>
          <cell r="AG9" t="str">
            <v>V</v>
          </cell>
          <cell r="AH9">
            <v>99.5</v>
          </cell>
          <cell r="AI9">
            <v>91</v>
          </cell>
          <cell r="AK9" t="str">
            <v>Term Loan</v>
          </cell>
          <cell r="AN9">
            <v>158112000</v>
          </cell>
          <cell r="AO9" t="str">
            <v>USD</v>
          </cell>
          <cell r="AS9">
            <v>4.3600000000000003</v>
          </cell>
          <cell r="AU9" t="str">
            <v>2700 W. Higgins Road</v>
          </cell>
          <cell r="AV9" t="str">
            <v>Suite 100</v>
          </cell>
          <cell r="AW9">
            <v>0</v>
          </cell>
          <cell r="AX9">
            <v>42277</v>
          </cell>
          <cell r="AY9">
            <v>42277</v>
          </cell>
          <cell r="AZ9">
            <v>48130000</v>
          </cell>
          <cell r="BA9">
            <v>3.8</v>
          </cell>
          <cell r="BB9">
            <v>1.94</v>
          </cell>
          <cell r="BC9">
            <v>1.76</v>
          </cell>
          <cell r="BD9">
            <v>0</v>
          </cell>
          <cell r="BF9" t="str">
            <v>4.3600000</v>
          </cell>
          <cell r="BG9">
            <v>-2590000</v>
          </cell>
          <cell r="BH9" t="str">
            <v>4.36</v>
          </cell>
          <cell r="BI9">
            <v>1066320000</v>
          </cell>
          <cell r="BJ9" t="str">
            <v>Antares/TMT</v>
          </cell>
          <cell r="BL9">
            <v>41642</v>
          </cell>
          <cell r="BM9">
            <v>43959</v>
          </cell>
          <cell r="BP9">
            <v>707608000</v>
          </cell>
          <cell r="BQ9">
            <v>705018000</v>
          </cell>
          <cell r="BR9">
            <v>707608000</v>
          </cell>
          <cell r="BS9">
            <v>26792763.16</v>
          </cell>
          <cell r="BT9">
            <v>100</v>
          </cell>
          <cell r="BU9">
            <v>42228</v>
          </cell>
          <cell r="BW9">
            <v>0</v>
          </cell>
          <cell r="BX9" t="str">
            <v>Hoffman Estates, Illinois 60169</v>
          </cell>
          <cell r="CA9" t="str">
            <v>0010467584</v>
          </cell>
          <cell r="CB9">
            <v>26792763.16</v>
          </cell>
          <cell r="CC9">
            <v>1</v>
          </cell>
          <cell r="CD9">
            <v>26792763.16</v>
          </cell>
          <cell r="CF9">
            <v>80</v>
          </cell>
          <cell r="CG9" t="str">
            <v>N</v>
          </cell>
        </row>
        <row r="10">
          <cell r="A10">
            <v>8</v>
          </cell>
          <cell r="B10" t="str">
            <v>DETAILS</v>
          </cell>
          <cell r="C10">
            <v>0</v>
          </cell>
          <cell r="D10">
            <v>81627623</v>
          </cell>
          <cell r="E10">
            <v>84069558</v>
          </cell>
          <cell r="F10">
            <v>344944</v>
          </cell>
          <cell r="G10">
            <v>42403</v>
          </cell>
          <cell r="H10">
            <v>42237</v>
          </cell>
          <cell r="I10">
            <v>28782</v>
          </cell>
          <cell r="J10">
            <v>218181</v>
          </cell>
          <cell r="K10">
            <v>202264</v>
          </cell>
          <cell r="L10">
            <v>42185</v>
          </cell>
          <cell r="M10" t="str">
            <v>4L Technologies Inc</v>
          </cell>
          <cell r="N10" t="str">
            <v>4L Technologies (Clover) Term Loan B</v>
          </cell>
          <cell r="O10" t="str">
            <v>L</v>
          </cell>
          <cell r="P10" t="str">
            <v>Prime</v>
          </cell>
          <cell r="R10">
            <v>17861.84</v>
          </cell>
          <cell r="S10">
            <v>1352293</v>
          </cell>
          <cell r="T10" t="str">
            <v>United States</v>
          </cell>
          <cell r="U10" t="str">
            <v>Consumer goods: Non-Durable (9)</v>
          </cell>
          <cell r="W10" t="str">
            <v>United States</v>
          </cell>
          <cell r="X10">
            <v>1</v>
          </cell>
          <cell r="Y10" t="str">
            <v>First Lien First Out</v>
          </cell>
          <cell r="AB10" t="str">
            <v>4L Technologies Inc</v>
          </cell>
          <cell r="AC10">
            <v>99.5</v>
          </cell>
          <cell r="AF10">
            <v>17861.84</v>
          </cell>
          <cell r="AG10" t="str">
            <v>V</v>
          </cell>
          <cell r="AH10">
            <v>99.5</v>
          </cell>
          <cell r="AI10">
            <v>91</v>
          </cell>
          <cell r="AK10" t="str">
            <v>Term Loan</v>
          </cell>
          <cell r="AN10">
            <v>158112000</v>
          </cell>
          <cell r="AO10" t="str">
            <v>USD</v>
          </cell>
          <cell r="AS10">
            <v>4.3600000000000003</v>
          </cell>
          <cell r="AU10" t="str">
            <v>2700 W. Higgins Road</v>
          </cell>
          <cell r="AV10" t="str">
            <v>Suite 100</v>
          </cell>
          <cell r="AW10">
            <v>0</v>
          </cell>
          <cell r="AX10">
            <v>42277</v>
          </cell>
          <cell r="AY10">
            <v>42277</v>
          </cell>
          <cell r="AZ10">
            <v>48130000</v>
          </cell>
          <cell r="BA10">
            <v>3.8</v>
          </cell>
          <cell r="BB10">
            <v>1.94</v>
          </cell>
          <cell r="BC10">
            <v>1.76</v>
          </cell>
          <cell r="BD10">
            <v>0</v>
          </cell>
          <cell r="BF10" t="str">
            <v>4.3600000</v>
          </cell>
          <cell r="BG10">
            <v>-2590000</v>
          </cell>
          <cell r="BH10" t="str">
            <v>4.36</v>
          </cell>
          <cell r="BI10">
            <v>1066320000</v>
          </cell>
          <cell r="BJ10" t="str">
            <v>Antares/TMT</v>
          </cell>
          <cell r="BL10">
            <v>41642</v>
          </cell>
          <cell r="BM10">
            <v>43959</v>
          </cell>
          <cell r="BP10">
            <v>707608000</v>
          </cell>
          <cell r="BQ10">
            <v>705018000</v>
          </cell>
          <cell r="BR10">
            <v>707608000</v>
          </cell>
          <cell r="BS10">
            <v>17861.84</v>
          </cell>
          <cell r="BT10">
            <v>100</v>
          </cell>
          <cell r="BU10">
            <v>42228</v>
          </cell>
          <cell r="BW10">
            <v>0</v>
          </cell>
          <cell r="BX10" t="str">
            <v>Hoffman Estates, Illinois 60169</v>
          </cell>
          <cell r="CA10" t="str">
            <v>0010467584</v>
          </cell>
          <cell r="CB10">
            <v>17861.84</v>
          </cell>
          <cell r="CC10">
            <v>1</v>
          </cell>
          <cell r="CD10">
            <v>17861.84</v>
          </cell>
          <cell r="CF10">
            <v>80</v>
          </cell>
          <cell r="CG10" t="str">
            <v>N</v>
          </cell>
        </row>
        <row r="11">
          <cell r="A11">
            <v>9</v>
          </cell>
          <cell r="B11" t="str">
            <v>DETAILS</v>
          </cell>
          <cell r="C11">
            <v>0</v>
          </cell>
          <cell r="D11">
            <v>81627643</v>
          </cell>
          <cell r="E11">
            <v>84069290</v>
          </cell>
          <cell r="F11">
            <v>344944</v>
          </cell>
          <cell r="G11">
            <v>42403</v>
          </cell>
          <cell r="H11">
            <v>42237</v>
          </cell>
          <cell r="I11">
            <v>27034</v>
          </cell>
          <cell r="J11">
            <v>240602</v>
          </cell>
          <cell r="K11">
            <v>168764</v>
          </cell>
          <cell r="L11">
            <v>42185</v>
          </cell>
          <cell r="M11" t="str">
            <v>Aavid Acquisition Inc</v>
          </cell>
          <cell r="N11" t="str">
            <v>Aavid Acquisition Inc Term Loan</v>
          </cell>
          <cell r="O11" t="str">
            <v>L</v>
          </cell>
          <cell r="P11" t="str">
            <v>LIBOR (6 months)</v>
          </cell>
          <cell r="R11">
            <v>4356248.95</v>
          </cell>
          <cell r="S11">
            <v>1334193</v>
          </cell>
          <cell r="T11" t="str">
            <v>United States</v>
          </cell>
          <cell r="U11" t="str">
            <v>High Tech Industries (16)</v>
          </cell>
          <cell r="W11" t="str">
            <v>United States</v>
          </cell>
          <cell r="X11">
            <v>0</v>
          </cell>
          <cell r="Y11" t="str">
            <v>First Lien First Out</v>
          </cell>
          <cell r="AB11" t="str">
            <v>Aavid Acquisition Inc</v>
          </cell>
          <cell r="AC11">
            <v>99.5</v>
          </cell>
          <cell r="AF11">
            <v>4356248.95</v>
          </cell>
          <cell r="AG11" t="str">
            <v>V</v>
          </cell>
          <cell r="AH11">
            <v>99.5</v>
          </cell>
          <cell r="AK11" t="str">
            <v>Term Loan</v>
          </cell>
          <cell r="AN11">
            <v>42611196.289999999</v>
          </cell>
          <cell r="AO11" t="str">
            <v>USD</v>
          </cell>
          <cell r="AS11">
            <v>3.77</v>
          </cell>
          <cell r="AU11" t="str">
            <v>1 Aavid Circle</v>
          </cell>
          <cell r="AV11" t="str">
            <v>NA</v>
          </cell>
          <cell r="AW11">
            <v>0</v>
          </cell>
          <cell r="AX11">
            <v>42277</v>
          </cell>
          <cell r="AY11">
            <v>42308</v>
          </cell>
          <cell r="AZ11">
            <v>12490000</v>
          </cell>
          <cell r="BA11">
            <v>2.75</v>
          </cell>
          <cell r="BB11">
            <v>3.94</v>
          </cell>
          <cell r="BC11">
            <v>3.66</v>
          </cell>
          <cell r="BD11">
            <v>0</v>
          </cell>
          <cell r="BF11" t="str">
            <v>3.7700000</v>
          </cell>
          <cell r="BG11">
            <v>37860000</v>
          </cell>
          <cell r="BH11" t="str">
            <v>5.04</v>
          </cell>
          <cell r="BI11">
            <v>277270000</v>
          </cell>
          <cell r="BJ11" t="str">
            <v>Antares/TMT</v>
          </cell>
          <cell r="BL11">
            <v>41199</v>
          </cell>
          <cell r="BM11">
            <v>43437</v>
          </cell>
          <cell r="BP11">
            <v>171995600</v>
          </cell>
          <cell r="BQ11">
            <v>264636400</v>
          </cell>
          <cell r="BR11">
            <v>226776400</v>
          </cell>
          <cell r="BS11">
            <v>4356248.95</v>
          </cell>
          <cell r="BT11">
            <v>100</v>
          </cell>
          <cell r="BW11">
            <v>0</v>
          </cell>
          <cell r="BX11" t="str">
            <v>Laconia, New Hampshire 03246</v>
          </cell>
          <cell r="CA11" t="str">
            <v>0010528119</v>
          </cell>
          <cell r="CB11">
            <v>4356248.95</v>
          </cell>
          <cell r="CC11">
            <v>1</v>
          </cell>
          <cell r="CD11">
            <v>4356248.95</v>
          </cell>
          <cell r="CF11">
            <v>80</v>
          </cell>
          <cell r="CG11" t="str">
            <v>N</v>
          </cell>
        </row>
        <row r="12">
          <cell r="A12">
            <v>10</v>
          </cell>
          <cell r="B12" t="str">
            <v>DETAILS</v>
          </cell>
          <cell r="C12">
            <v>0</v>
          </cell>
          <cell r="D12">
            <v>81627643</v>
          </cell>
          <cell r="E12">
            <v>84069480</v>
          </cell>
          <cell r="F12">
            <v>344944</v>
          </cell>
          <cell r="G12">
            <v>42403</v>
          </cell>
          <cell r="H12">
            <v>42237</v>
          </cell>
          <cell r="I12">
            <v>27034</v>
          </cell>
          <cell r="J12">
            <v>240602</v>
          </cell>
          <cell r="K12">
            <v>168764</v>
          </cell>
          <cell r="L12">
            <v>42185</v>
          </cell>
          <cell r="M12" t="str">
            <v>Aavid Acquisition Inc</v>
          </cell>
          <cell r="N12" t="str">
            <v>Aavid Acquisition Inc Term Loan</v>
          </cell>
          <cell r="O12" t="str">
            <v>L</v>
          </cell>
          <cell r="P12" t="str">
            <v>LIBOR (6 months)</v>
          </cell>
          <cell r="R12">
            <v>978425.03</v>
          </cell>
          <cell r="S12">
            <v>1352086</v>
          </cell>
          <cell r="T12" t="str">
            <v>United States</v>
          </cell>
          <cell r="U12" t="str">
            <v>High Tech Industries (16)</v>
          </cell>
          <cell r="W12" t="str">
            <v>United States</v>
          </cell>
          <cell r="X12">
            <v>0</v>
          </cell>
          <cell r="Y12" t="str">
            <v>First Lien First Out</v>
          </cell>
          <cell r="AB12" t="str">
            <v>Aavid Acquisition Inc</v>
          </cell>
          <cell r="AC12">
            <v>99.5</v>
          </cell>
          <cell r="AF12">
            <v>978425.03</v>
          </cell>
          <cell r="AG12" t="str">
            <v>V</v>
          </cell>
          <cell r="AH12">
            <v>99.5</v>
          </cell>
          <cell r="AK12" t="str">
            <v>Term Loan</v>
          </cell>
          <cell r="AN12">
            <v>42611196.289999999</v>
          </cell>
          <cell r="AO12" t="str">
            <v>USD</v>
          </cell>
          <cell r="AS12">
            <v>3.77</v>
          </cell>
          <cell r="AU12" t="str">
            <v>1 Aavid Circle</v>
          </cell>
          <cell r="AV12" t="str">
            <v>NA</v>
          </cell>
          <cell r="AW12">
            <v>0</v>
          </cell>
          <cell r="AX12">
            <v>42277</v>
          </cell>
          <cell r="AY12">
            <v>42308</v>
          </cell>
          <cell r="AZ12">
            <v>12490000</v>
          </cell>
          <cell r="BA12">
            <v>2.75</v>
          </cell>
          <cell r="BB12">
            <v>3.94</v>
          </cell>
          <cell r="BC12">
            <v>3.66</v>
          </cell>
          <cell r="BD12">
            <v>0</v>
          </cell>
          <cell r="BF12" t="str">
            <v>3.7700000</v>
          </cell>
          <cell r="BG12">
            <v>37860000</v>
          </cell>
          <cell r="BH12" t="str">
            <v>5.04</v>
          </cell>
          <cell r="BI12">
            <v>277270000</v>
          </cell>
          <cell r="BJ12" t="str">
            <v>Antares/TMT</v>
          </cell>
          <cell r="BL12">
            <v>41199</v>
          </cell>
          <cell r="BM12">
            <v>43437</v>
          </cell>
          <cell r="BP12">
            <v>171995600</v>
          </cell>
          <cell r="BQ12">
            <v>264636400</v>
          </cell>
          <cell r="BR12">
            <v>226776400</v>
          </cell>
          <cell r="BS12">
            <v>978425.03</v>
          </cell>
          <cell r="BT12">
            <v>100</v>
          </cell>
          <cell r="BU12">
            <v>42228</v>
          </cell>
          <cell r="BW12">
            <v>0</v>
          </cell>
          <cell r="BX12" t="str">
            <v>Laconia, New Hampshire 03246</v>
          </cell>
          <cell r="CA12" t="str">
            <v>0010528119</v>
          </cell>
          <cell r="CB12">
            <v>978425.03</v>
          </cell>
          <cell r="CC12">
            <v>1</v>
          </cell>
          <cell r="CD12">
            <v>978425.03</v>
          </cell>
          <cell r="CF12">
            <v>80</v>
          </cell>
          <cell r="CG12" t="str">
            <v>N</v>
          </cell>
        </row>
        <row r="13">
          <cell r="A13">
            <v>11</v>
          </cell>
          <cell r="B13" t="str">
            <v>DETAILS</v>
          </cell>
          <cell r="C13">
            <v>0</v>
          </cell>
          <cell r="D13">
            <v>81627798</v>
          </cell>
          <cell r="E13">
            <v>84069291</v>
          </cell>
          <cell r="F13">
            <v>344944</v>
          </cell>
          <cell r="G13">
            <v>42403</v>
          </cell>
          <cell r="H13">
            <v>42237</v>
          </cell>
          <cell r="I13">
            <v>27034</v>
          </cell>
          <cell r="J13">
            <v>251618</v>
          </cell>
          <cell r="K13">
            <v>168764</v>
          </cell>
          <cell r="L13">
            <v>42185</v>
          </cell>
          <cell r="M13" t="str">
            <v>Aavid Acquisition Inc</v>
          </cell>
          <cell r="N13" t="str">
            <v>Aavid Acquisition Inc Term Loan</v>
          </cell>
          <cell r="O13" t="str">
            <v>L</v>
          </cell>
          <cell r="P13" t="str">
            <v>LIBOR (3 months)</v>
          </cell>
          <cell r="R13">
            <v>5713113.3799999999</v>
          </cell>
          <cell r="S13">
            <v>1334193</v>
          </cell>
          <cell r="T13" t="str">
            <v>United States</v>
          </cell>
          <cell r="U13" t="str">
            <v>High Tech Industries (16)</v>
          </cell>
          <cell r="W13" t="str">
            <v>United States</v>
          </cell>
          <cell r="X13">
            <v>0</v>
          </cell>
          <cell r="Y13" t="str">
            <v>First Lien First Out</v>
          </cell>
          <cell r="AB13" t="str">
            <v>Aavid Acquisition Inc</v>
          </cell>
          <cell r="AC13">
            <v>99.5</v>
          </cell>
          <cell r="AF13">
            <v>5713113.3799999999</v>
          </cell>
          <cell r="AG13" t="str">
            <v>V</v>
          </cell>
          <cell r="AH13">
            <v>99.5</v>
          </cell>
          <cell r="AK13" t="str">
            <v>Term Loan</v>
          </cell>
          <cell r="AN13">
            <v>42611196.289999999</v>
          </cell>
          <cell r="AO13" t="str">
            <v>USD</v>
          </cell>
          <cell r="AS13">
            <v>3.77</v>
          </cell>
          <cell r="AU13" t="str">
            <v>1 Aavid Circle</v>
          </cell>
          <cell r="AV13" t="str">
            <v>NA</v>
          </cell>
          <cell r="AW13">
            <v>0</v>
          </cell>
          <cell r="AX13">
            <v>42277</v>
          </cell>
          <cell r="AY13">
            <v>42308</v>
          </cell>
          <cell r="AZ13">
            <v>12490000</v>
          </cell>
          <cell r="BA13">
            <v>2.75</v>
          </cell>
          <cell r="BB13">
            <v>3.94</v>
          </cell>
          <cell r="BC13">
            <v>3.66</v>
          </cell>
          <cell r="BD13">
            <v>0</v>
          </cell>
          <cell r="BF13" t="str">
            <v>3.7700000</v>
          </cell>
          <cell r="BG13">
            <v>37860000</v>
          </cell>
          <cell r="BH13" t="str">
            <v>5.04</v>
          </cell>
          <cell r="BI13">
            <v>277270000</v>
          </cell>
          <cell r="BJ13" t="str">
            <v>Antares/TMT</v>
          </cell>
          <cell r="BL13">
            <v>41199</v>
          </cell>
          <cell r="BM13">
            <v>43437</v>
          </cell>
          <cell r="BP13">
            <v>171995600</v>
          </cell>
          <cell r="BQ13">
            <v>264636400</v>
          </cell>
          <cell r="BR13">
            <v>226776400</v>
          </cell>
          <cell r="BS13">
            <v>5713113.3799999999</v>
          </cell>
          <cell r="BT13">
            <v>100</v>
          </cell>
          <cell r="BW13">
            <v>0</v>
          </cell>
          <cell r="BX13" t="str">
            <v>Laconia, New Hampshire 03246</v>
          </cell>
          <cell r="CA13" t="str">
            <v>0010528119</v>
          </cell>
          <cell r="CB13">
            <v>5713113.3799999999</v>
          </cell>
          <cell r="CC13">
            <v>1</v>
          </cell>
          <cell r="CD13">
            <v>5713113.3799999999</v>
          </cell>
          <cell r="CF13">
            <v>80</v>
          </cell>
          <cell r="CG13" t="str">
            <v>N</v>
          </cell>
        </row>
        <row r="14">
          <cell r="A14">
            <v>12</v>
          </cell>
          <cell r="B14" t="str">
            <v>DETAILS</v>
          </cell>
          <cell r="C14">
            <v>0</v>
          </cell>
          <cell r="D14">
            <v>81627818</v>
          </cell>
          <cell r="E14">
            <v>84069292</v>
          </cell>
          <cell r="F14">
            <v>344944</v>
          </cell>
          <cell r="G14">
            <v>42403</v>
          </cell>
          <cell r="H14">
            <v>42237</v>
          </cell>
          <cell r="I14">
            <v>27034</v>
          </cell>
          <cell r="J14">
            <v>251870</v>
          </cell>
          <cell r="K14">
            <v>168764</v>
          </cell>
          <cell r="L14">
            <v>42185</v>
          </cell>
          <cell r="M14" t="str">
            <v>Aavid Acquisition Inc</v>
          </cell>
          <cell r="N14" t="str">
            <v>Aavid Acquisition Inc Term Loan</v>
          </cell>
          <cell r="O14" t="str">
            <v>L</v>
          </cell>
          <cell r="P14" t="str">
            <v>LIBOR (3 months)</v>
          </cell>
          <cell r="R14">
            <v>11883275.83</v>
          </cell>
          <cell r="S14">
            <v>1334193</v>
          </cell>
          <cell r="T14" t="str">
            <v>United States</v>
          </cell>
          <cell r="U14" t="str">
            <v>High Tech Industries (16)</v>
          </cell>
          <cell r="W14" t="str">
            <v>United States</v>
          </cell>
          <cell r="X14">
            <v>0</v>
          </cell>
          <cell r="Y14" t="str">
            <v>First Lien First Out</v>
          </cell>
          <cell r="AB14" t="str">
            <v>Aavid Acquisition Inc</v>
          </cell>
          <cell r="AC14">
            <v>99.5</v>
          </cell>
          <cell r="AF14">
            <v>11883275.83</v>
          </cell>
          <cell r="AG14" t="str">
            <v>V</v>
          </cell>
          <cell r="AH14">
            <v>99.5</v>
          </cell>
          <cell r="AK14" t="str">
            <v>Term Loan</v>
          </cell>
          <cell r="AN14">
            <v>42611196.289999999</v>
          </cell>
          <cell r="AO14" t="str">
            <v>USD</v>
          </cell>
          <cell r="AS14">
            <v>3.77</v>
          </cell>
          <cell r="AU14" t="str">
            <v>1 Aavid Circle</v>
          </cell>
          <cell r="AV14" t="str">
            <v>NA</v>
          </cell>
          <cell r="AW14">
            <v>0</v>
          </cell>
          <cell r="AX14">
            <v>42277</v>
          </cell>
          <cell r="AY14">
            <v>42308</v>
          </cell>
          <cell r="AZ14">
            <v>12490000</v>
          </cell>
          <cell r="BA14">
            <v>2.75</v>
          </cell>
          <cell r="BB14">
            <v>3.94</v>
          </cell>
          <cell r="BC14">
            <v>3.66</v>
          </cell>
          <cell r="BD14">
            <v>0</v>
          </cell>
          <cell r="BF14" t="str">
            <v>3.7700000</v>
          </cell>
          <cell r="BG14">
            <v>37860000</v>
          </cell>
          <cell r="BH14" t="str">
            <v>5.04</v>
          </cell>
          <cell r="BI14">
            <v>277270000</v>
          </cell>
          <cell r="BJ14" t="str">
            <v>Antares/TMT</v>
          </cell>
          <cell r="BL14">
            <v>41199</v>
          </cell>
          <cell r="BM14">
            <v>43437</v>
          </cell>
          <cell r="BP14">
            <v>171995600</v>
          </cell>
          <cell r="BQ14">
            <v>264636400</v>
          </cell>
          <cell r="BR14">
            <v>226776400</v>
          </cell>
          <cell r="BS14">
            <v>11883275.83</v>
          </cell>
          <cell r="BT14">
            <v>100</v>
          </cell>
          <cell r="BW14">
            <v>0</v>
          </cell>
          <cell r="BX14" t="str">
            <v>Laconia, New Hampshire 03246</v>
          </cell>
          <cell r="CA14" t="str">
            <v>0010528119</v>
          </cell>
          <cell r="CB14">
            <v>11883275.83</v>
          </cell>
          <cell r="CC14">
            <v>1</v>
          </cell>
          <cell r="CD14">
            <v>11883275.83</v>
          </cell>
          <cell r="CF14">
            <v>80</v>
          </cell>
          <cell r="CG14" t="str">
            <v>N</v>
          </cell>
        </row>
        <row r="15">
          <cell r="A15">
            <v>13</v>
          </cell>
          <cell r="B15" t="str">
            <v>DETAILS</v>
          </cell>
          <cell r="C15">
            <v>0</v>
          </cell>
          <cell r="D15">
            <v>81628062</v>
          </cell>
          <cell r="E15">
            <v>84069294</v>
          </cell>
          <cell r="F15">
            <v>344944</v>
          </cell>
          <cell r="G15">
            <v>42403</v>
          </cell>
          <cell r="H15">
            <v>42237</v>
          </cell>
          <cell r="I15">
            <v>27034</v>
          </cell>
          <cell r="J15">
            <v>254451</v>
          </cell>
          <cell r="K15">
            <v>168764</v>
          </cell>
          <cell r="L15">
            <v>42185</v>
          </cell>
          <cell r="M15" t="str">
            <v>Aavid Acquisition Inc</v>
          </cell>
          <cell r="N15" t="str">
            <v>Aavid Acquisition Inc Term Loan</v>
          </cell>
          <cell r="O15" t="str">
            <v>L</v>
          </cell>
          <cell r="P15" t="str">
            <v>LIBOR (2 months)</v>
          </cell>
          <cell r="R15">
            <v>2142417.52</v>
          </cell>
          <cell r="S15">
            <v>1334193</v>
          </cell>
          <cell r="T15" t="str">
            <v>United States</v>
          </cell>
          <cell r="U15" t="str">
            <v>High Tech Industries (16)</v>
          </cell>
          <cell r="W15" t="str">
            <v>United States</v>
          </cell>
          <cell r="X15">
            <v>0</v>
          </cell>
          <cell r="Y15" t="str">
            <v>First Lien First Out</v>
          </cell>
          <cell r="AB15" t="str">
            <v>Aavid Acquisition Inc</v>
          </cell>
          <cell r="AC15">
            <v>99.5</v>
          </cell>
          <cell r="AF15">
            <v>2142417.52</v>
          </cell>
          <cell r="AG15" t="str">
            <v>V</v>
          </cell>
          <cell r="AH15">
            <v>99.5</v>
          </cell>
          <cell r="AK15" t="str">
            <v>Term Loan</v>
          </cell>
          <cell r="AN15">
            <v>42611196.289999999</v>
          </cell>
          <cell r="AO15" t="str">
            <v>USD</v>
          </cell>
          <cell r="AS15">
            <v>3.77</v>
          </cell>
          <cell r="AU15" t="str">
            <v>1 Aavid Circle</v>
          </cell>
          <cell r="AV15" t="str">
            <v>NA</v>
          </cell>
          <cell r="AW15">
            <v>0</v>
          </cell>
          <cell r="AX15">
            <v>42277</v>
          </cell>
          <cell r="AY15">
            <v>42308</v>
          </cell>
          <cell r="AZ15">
            <v>12490000</v>
          </cell>
          <cell r="BA15">
            <v>2.75</v>
          </cell>
          <cell r="BB15">
            <v>3.94</v>
          </cell>
          <cell r="BC15">
            <v>3.66</v>
          </cell>
          <cell r="BD15">
            <v>0</v>
          </cell>
          <cell r="BF15" t="str">
            <v>3.7700000</v>
          </cell>
          <cell r="BG15">
            <v>37860000</v>
          </cell>
          <cell r="BH15" t="str">
            <v>5.04</v>
          </cell>
          <cell r="BI15">
            <v>277270000</v>
          </cell>
          <cell r="BJ15" t="str">
            <v>Antares/TMT</v>
          </cell>
          <cell r="BL15">
            <v>41199</v>
          </cell>
          <cell r="BM15">
            <v>43437</v>
          </cell>
          <cell r="BP15">
            <v>171995600</v>
          </cell>
          <cell r="BQ15">
            <v>264636400</v>
          </cell>
          <cell r="BR15">
            <v>226776400</v>
          </cell>
          <cell r="BS15">
            <v>2142417.52</v>
          </cell>
          <cell r="BT15">
            <v>100</v>
          </cell>
          <cell r="BW15">
            <v>0</v>
          </cell>
          <cell r="BX15" t="str">
            <v>Laconia, New Hampshire 03246</v>
          </cell>
          <cell r="CA15" t="str">
            <v>0010528119</v>
          </cell>
          <cell r="CB15">
            <v>2142417.52</v>
          </cell>
          <cell r="CC15">
            <v>1</v>
          </cell>
          <cell r="CD15">
            <v>2142417.52</v>
          </cell>
          <cell r="CF15">
            <v>80</v>
          </cell>
          <cell r="CG15" t="str">
            <v>N</v>
          </cell>
        </row>
        <row r="16">
          <cell r="A16">
            <v>14</v>
          </cell>
          <cell r="B16" t="str">
            <v>DETAILS</v>
          </cell>
          <cell r="C16">
            <v>0</v>
          </cell>
          <cell r="D16">
            <v>81627798</v>
          </cell>
          <cell r="E16">
            <v>84069481</v>
          </cell>
          <cell r="F16">
            <v>344944</v>
          </cell>
          <cell r="G16">
            <v>42403</v>
          </cell>
          <cell r="H16">
            <v>42237</v>
          </cell>
          <cell r="I16">
            <v>27034</v>
          </cell>
          <cell r="J16">
            <v>251618</v>
          </cell>
          <cell r="K16">
            <v>168764</v>
          </cell>
          <cell r="L16">
            <v>42185</v>
          </cell>
          <cell r="M16" t="str">
            <v>Aavid Acquisition Inc</v>
          </cell>
          <cell r="N16" t="str">
            <v>Aavid Acquisition Inc Term Loan</v>
          </cell>
          <cell r="O16" t="str">
            <v>L</v>
          </cell>
          <cell r="P16" t="str">
            <v>LIBOR (3 months)</v>
          </cell>
          <cell r="R16">
            <v>1283180.3700000001</v>
          </cell>
          <cell r="S16">
            <v>1352086</v>
          </cell>
          <cell r="T16" t="str">
            <v>United States</v>
          </cell>
          <cell r="U16" t="str">
            <v>High Tech Industries (16)</v>
          </cell>
          <cell r="W16" t="str">
            <v>United States</v>
          </cell>
          <cell r="X16">
            <v>0</v>
          </cell>
          <cell r="Y16" t="str">
            <v>First Lien First Out</v>
          </cell>
          <cell r="AB16" t="str">
            <v>Aavid Acquisition Inc</v>
          </cell>
          <cell r="AC16">
            <v>99.5</v>
          </cell>
          <cell r="AF16">
            <v>1283180.3700000001</v>
          </cell>
          <cell r="AG16" t="str">
            <v>V</v>
          </cell>
          <cell r="AH16">
            <v>99.5</v>
          </cell>
          <cell r="AK16" t="str">
            <v>Term Loan</v>
          </cell>
          <cell r="AN16">
            <v>42611196.289999999</v>
          </cell>
          <cell r="AO16" t="str">
            <v>USD</v>
          </cell>
          <cell r="AS16">
            <v>3.77</v>
          </cell>
          <cell r="AU16" t="str">
            <v>1 Aavid Circle</v>
          </cell>
          <cell r="AV16" t="str">
            <v>NA</v>
          </cell>
          <cell r="AW16">
            <v>0</v>
          </cell>
          <cell r="AX16">
            <v>42277</v>
          </cell>
          <cell r="AY16">
            <v>42308</v>
          </cell>
          <cell r="AZ16">
            <v>12490000</v>
          </cell>
          <cell r="BA16">
            <v>2.75</v>
          </cell>
          <cell r="BB16">
            <v>3.94</v>
          </cell>
          <cell r="BC16">
            <v>3.66</v>
          </cell>
          <cell r="BD16">
            <v>0</v>
          </cell>
          <cell r="BF16" t="str">
            <v>3.7700000</v>
          </cell>
          <cell r="BG16">
            <v>37860000</v>
          </cell>
          <cell r="BH16" t="str">
            <v>5.04</v>
          </cell>
          <cell r="BI16">
            <v>277270000</v>
          </cell>
          <cell r="BJ16" t="str">
            <v>Antares/TMT</v>
          </cell>
          <cell r="BL16">
            <v>41199</v>
          </cell>
          <cell r="BM16">
            <v>43437</v>
          </cell>
          <cell r="BP16">
            <v>171995600</v>
          </cell>
          <cell r="BQ16">
            <v>264636400</v>
          </cell>
          <cell r="BR16">
            <v>226776400</v>
          </cell>
          <cell r="BS16">
            <v>1283180.3700000001</v>
          </cell>
          <cell r="BT16">
            <v>100</v>
          </cell>
          <cell r="BU16">
            <v>42228</v>
          </cell>
          <cell r="BW16">
            <v>0</v>
          </cell>
          <cell r="BX16" t="str">
            <v>Laconia, New Hampshire 03246</v>
          </cell>
          <cell r="CA16" t="str">
            <v>0010528119</v>
          </cell>
          <cell r="CB16">
            <v>1283180.3700000001</v>
          </cell>
          <cell r="CC16">
            <v>1</v>
          </cell>
          <cell r="CD16">
            <v>1283180.3700000001</v>
          </cell>
          <cell r="CF16">
            <v>80</v>
          </cell>
          <cell r="CG16" t="str">
            <v>N</v>
          </cell>
        </row>
        <row r="17">
          <cell r="A17">
            <v>15</v>
          </cell>
          <cell r="B17" t="str">
            <v>DETAILS</v>
          </cell>
          <cell r="C17">
            <v>0</v>
          </cell>
          <cell r="D17">
            <v>81627818</v>
          </cell>
          <cell r="E17">
            <v>84069482</v>
          </cell>
          <cell r="F17">
            <v>344944</v>
          </cell>
          <cell r="G17">
            <v>42403</v>
          </cell>
          <cell r="H17">
            <v>42237</v>
          </cell>
          <cell r="I17">
            <v>27034</v>
          </cell>
          <cell r="J17">
            <v>251870</v>
          </cell>
          <cell r="K17">
            <v>168764</v>
          </cell>
          <cell r="L17">
            <v>42185</v>
          </cell>
          <cell r="M17" t="str">
            <v>Aavid Acquisition Inc</v>
          </cell>
          <cell r="N17" t="str">
            <v>Aavid Acquisition Inc Term Loan</v>
          </cell>
          <cell r="O17" t="str">
            <v>L</v>
          </cell>
          <cell r="P17" t="str">
            <v>LIBOR (3 months)</v>
          </cell>
          <cell r="R17">
            <v>2669015.16</v>
          </cell>
          <cell r="S17">
            <v>1352086</v>
          </cell>
          <cell r="T17" t="str">
            <v>United States</v>
          </cell>
          <cell r="U17" t="str">
            <v>High Tech Industries (16)</v>
          </cell>
          <cell r="W17" t="str">
            <v>United States</v>
          </cell>
          <cell r="X17">
            <v>0</v>
          </cell>
          <cell r="Y17" t="str">
            <v>First Lien First Out</v>
          </cell>
          <cell r="AB17" t="str">
            <v>Aavid Acquisition Inc</v>
          </cell>
          <cell r="AC17">
            <v>99.5</v>
          </cell>
          <cell r="AF17">
            <v>2669015.16</v>
          </cell>
          <cell r="AG17" t="str">
            <v>V</v>
          </cell>
          <cell r="AH17">
            <v>99.5</v>
          </cell>
          <cell r="AK17" t="str">
            <v>Term Loan</v>
          </cell>
          <cell r="AN17">
            <v>42611196.289999999</v>
          </cell>
          <cell r="AO17" t="str">
            <v>USD</v>
          </cell>
          <cell r="AS17">
            <v>3.77</v>
          </cell>
          <cell r="AU17" t="str">
            <v>1 Aavid Circle</v>
          </cell>
          <cell r="AV17" t="str">
            <v>NA</v>
          </cell>
          <cell r="AW17">
            <v>0</v>
          </cell>
          <cell r="AX17">
            <v>42277</v>
          </cell>
          <cell r="AY17">
            <v>42308</v>
          </cell>
          <cell r="AZ17">
            <v>12490000</v>
          </cell>
          <cell r="BA17">
            <v>2.75</v>
          </cell>
          <cell r="BB17">
            <v>3.94</v>
          </cell>
          <cell r="BC17">
            <v>3.66</v>
          </cell>
          <cell r="BD17">
            <v>0</v>
          </cell>
          <cell r="BF17" t="str">
            <v>3.7700000</v>
          </cell>
          <cell r="BG17">
            <v>37860000</v>
          </cell>
          <cell r="BH17" t="str">
            <v>5.04</v>
          </cell>
          <cell r="BI17">
            <v>277270000</v>
          </cell>
          <cell r="BJ17" t="str">
            <v>Antares/TMT</v>
          </cell>
          <cell r="BL17">
            <v>41199</v>
          </cell>
          <cell r="BM17">
            <v>43437</v>
          </cell>
          <cell r="BP17">
            <v>171995600</v>
          </cell>
          <cell r="BQ17">
            <v>264636400</v>
          </cell>
          <cell r="BR17">
            <v>226776400</v>
          </cell>
          <cell r="BS17">
            <v>2669015.16</v>
          </cell>
          <cell r="BT17">
            <v>100</v>
          </cell>
          <cell r="BU17">
            <v>42228</v>
          </cell>
          <cell r="BW17">
            <v>0</v>
          </cell>
          <cell r="BX17" t="str">
            <v>Laconia, New Hampshire 03246</v>
          </cell>
          <cell r="CA17" t="str">
            <v>0010528119</v>
          </cell>
          <cell r="CB17">
            <v>2669015.16</v>
          </cell>
          <cell r="CC17">
            <v>1</v>
          </cell>
          <cell r="CD17">
            <v>2669015.16</v>
          </cell>
          <cell r="CF17">
            <v>80</v>
          </cell>
          <cell r="CG17" t="str">
            <v>N</v>
          </cell>
        </row>
        <row r="18">
          <cell r="A18">
            <v>16</v>
          </cell>
          <cell r="B18" t="str">
            <v>DETAILS</v>
          </cell>
          <cell r="C18">
            <v>0</v>
          </cell>
          <cell r="D18">
            <v>81627907</v>
          </cell>
          <cell r="E18">
            <v>84069483</v>
          </cell>
          <cell r="F18">
            <v>344944</v>
          </cell>
          <cell r="G18">
            <v>42403</v>
          </cell>
          <cell r="H18">
            <v>42237</v>
          </cell>
          <cell r="I18">
            <v>27034</v>
          </cell>
          <cell r="J18">
            <v>252954</v>
          </cell>
          <cell r="K18">
            <v>168764</v>
          </cell>
          <cell r="L18">
            <v>42185</v>
          </cell>
          <cell r="M18" t="str">
            <v>Aavid Acquisition Inc</v>
          </cell>
          <cell r="N18" t="str">
            <v>Aavid Acquisition Inc Term Loan</v>
          </cell>
          <cell r="O18" t="str">
            <v>L</v>
          </cell>
          <cell r="P18" t="str">
            <v>LIBOR (3 months)</v>
          </cell>
          <cell r="R18">
            <v>81602.25</v>
          </cell>
          <cell r="S18">
            <v>1352086</v>
          </cell>
          <cell r="T18" t="str">
            <v>United States</v>
          </cell>
          <cell r="U18" t="str">
            <v>High Tech Industries (16)</v>
          </cell>
          <cell r="W18" t="str">
            <v>United States</v>
          </cell>
          <cell r="X18">
            <v>0</v>
          </cell>
          <cell r="Y18" t="str">
            <v>First Lien First Out</v>
          </cell>
          <cell r="AB18" t="str">
            <v>Aavid Acquisition Inc</v>
          </cell>
          <cell r="AC18">
            <v>99.5</v>
          </cell>
          <cell r="AF18">
            <v>81602.25</v>
          </cell>
          <cell r="AG18" t="str">
            <v>V</v>
          </cell>
          <cell r="AH18">
            <v>99.5</v>
          </cell>
          <cell r="AK18" t="str">
            <v>Term Loan</v>
          </cell>
          <cell r="AN18">
            <v>42611196.289999999</v>
          </cell>
          <cell r="AO18" t="str">
            <v>USD</v>
          </cell>
          <cell r="AS18">
            <v>3.77</v>
          </cell>
          <cell r="AU18" t="str">
            <v>1 Aavid Circle</v>
          </cell>
          <cell r="AV18" t="str">
            <v>NA</v>
          </cell>
          <cell r="AW18">
            <v>0</v>
          </cell>
          <cell r="AX18">
            <v>42277</v>
          </cell>
          <cell r="AY18">
            <v>42308</v>
          </cell>
          <cell r="AZ18">
            <v>12490000</v>
          </cell>
          <cell r="BA18">
            <v>2.75</v>
          </cell>
          <cell r="BB18">
            <v>3.94</v>
          </cell>
          <cell r="BC18">
            <v>3.66</v>
          </cell>
          <cell r="BD18">
            <v>0</v>
          </cell>
          <cell r="BF18" t="str">
            <v>3.7700000</v>
          </cell>
          <cell r="BG18">
            <v>37860000</v>
          </cell>
          <cell r="BH18" t="str">
            <v>5.04</v>
          </cell>
          <cell r="BI18">
            <v>277270000</v>
          </cell>
          <cell r="BJ18" t="str">
            <v>Antares/TMT</v>
          </cell>
          <cell r="BL18">
            <v>41199</v>
          </cell>
          <cell r="BM18">
            <v>43437</v>
          </cell>
          <cell r="BP18">
            <v>171995600</v>
          </cell>
          <cell r="BQ18">
            <v>264636400</v>
          </cell>
          <cell r="BR18">
            <v>226776400</v>
          </cell>
          <cell r="BS18">
            <v>81602.25</v>
          </cell>
          <cell r="BT18">
            <v>100</v>
          </cell>
          <cell r="BU18">
            <v>42228</v>
          </cell>
          <cell r="BW18">
            <v>0</v>
          </cell>
          <cell r="BX18" t="str">
            <v>Laconia, New Hampshire 03246</v>
          </cell>
          <cell r="CA18" t="str">
            <v>0010528119</v>
          </cell>
          <cell r="CB18">
            <v>81602.25</v>
          </cell>
          <cell r="CC18">
            <v>1</v>
          </cell>
          <cell r="CD18">
            <v>81602.25</v>
          </cell>
          <cell r="CF18">
            <v>80</v>
          </cell>
          <cell r="CG18" t="str">
            <v>N</v>
          </cell>
        </row>
        <row r="19">
          <cell r="A19">
            <v>17</v>
          </cell>
          <cell r="B19" t="str">
            <v>DETAILS</v>
          </cell>
          <cell r="C19">
            <v>0</v>
          </cell>
          <cell r="D19">
            <v>81628062</v>
          </cell>
          <cell r="E19">
            <v>84069484</v>
          </cell>
          <cell r="F19">
            <v>344944</v>
          </cell>
          <cell r="G19">
            <v>42403</v>
          </cell>
          <cell r="H19">
            <v>42237</v>
          </cell>
          <cell r="I19">
            <v>27034</v>
          </cell>
          <cell r="J19">
            <v>254451</v>
          </cell>
          <cell r="K19">
            <v>168764</v>
          </cell>
          <cell r="L19">
            <v>42185</v>
          </cell>
          <cell r="M19" t="str">
            <v>Aavid Acquisition Inc</v>
          </cell>
          <cell r="N19" t="str">
            <v>Aavid Acquisition Inc Term Loan</v>
          </cell>
          <cell r="O19" t="str">
            <v>L</v>
          </cell>
          <cell r="P19" t="str">
            <v>LIBOR (2 months)</v>
          </cell>
          <cell r="R19">
            <v>481192.64</v>
          </cell>
          <cell r="S19">
            <v>1352086</v>
          </cell>
          <cell r="T19" t="str">
            <v>United States</v>
          </cell>
          <cell r="U19" t="str">
            <v>High Tech Industries (16)</v>
          </cell>
          <cell r="W19" t="str">
            <v>United States</v>
          </cell>
          <cell r="X19">
            <v>0</v>
          </cell>
          <cell r="Y19" t="str">
            <v>First Lien First Out</v>
          </cell>
          <cell r="AB19" t="str">
            <v>Aavid Acquisition Inc</v>
          </cell>
          <cell r="AC19">
            <v>99.5</v>
          </cell>
          <cell r="AF19">
            <v>481192.64</v>
          </cell>
          <cell r="AG19" t="str">
            <v>V</v>
          </cell>
          <cell r="AH19">
            <v>99.5</v>
          </cell>
          <cell r="AK19" t="str">
            <v>Term Loan</v>
          </cell>
          <cell r="AN19">
            <v>42611196.289999999</v>
          </cell>
          <cell r="AO19" t="str">
            <v>USD</v>
          </cell>
          <cell r="AS19">
            <v>3.77</v>
          </cell>
          <cell r="AU19" t="str">
            <v>1 Aavid Circle</v>
          </cell>
          <cell r="AV19" t="str">
            <v>NA</v>
          </cell>
          <cell r="AW19">
            <v>0</v>
          </cell>
          <cell r="AX19">
            <v>42277</v>
          </cell>
          <cell r="AY19">
            <v>42308</v>
          </cell>
          <cell r="AZ19">
            <v>12490000</v>
          </cell>
          <cell r="BA19">
            <v>2.75</v>
          </cell>
          <cell r="BB19">
            <v>3.94</v>
          </cell>
          <cell r="BC19">
            <v>3.66</v>
          </cell>
          <cell r="BD19">
            <v>0</v>
          </cell>
          <cell r="BF19" t="str">
            <v>3.7700000</v>
          </cell>
          <cell r="BG19">
            <v>37860000</v>
          </cell>
          <cell r="BH19" t="str">
            <v>5.04</v>
          </cell>
          <cell r="BI19">
            <v>277270000</v>
          </cell>
          <cell r="BJ19" t="str">
            <v>Antares/TMT</v>
          </cell>
          <cell r="BL19">
            <v>41199</v>
          </cell>
          <cell r="BM19">
            <v>43437</v>
          </cell>
          <cell r="BP19">
            <v>171995600</v>
          </cell>
          <cell r="BQ19">
            <v>264636400</v>
          </cell>
          <cell r="BR19">
            <v>226776400</v>
          </cell>
          <cell r="BS19">
            <v>481192.64</v>
          </cell>
          <cell r="BT19">
            <v>100</v>
          </cell>
          <cell r="BU19">
            <v>42228</v>
          </cell>
          <cell r="BW19">
            <v>0</v>
          </cell>
          <cell r="BX19" t="str">
            <v>Laconia, New Hampshire 03246</v>
          </cell>
          <cell r="CA19" t="str">
            <v>0010528119</v>
          </cell>
          <cell r="CB19">
            <v>481192.64</v>
          </cell>
          <cell r="CC19">
            <v>1</v>
          </cell>
          <cell r="CD19">
            <v>481192.64</v>
          </cell>
          <cell r="CF19">
            <v>80</v>
          </cell>
          <cell r="CG19" t="str">
            <v>N</v>
          </cell>
        </row>
        <row r="20">
          <cell r="A20">
            <v>18</v>
          </cell>
          <cell r="B20" t="str">
            <v>DETAILS</v>
          </cell>
          <cell r="C20">
            <v>0</v>
          </cell>
          <cell r="D20">
            <v>81628062</v>
          </cell>
          <cell r="E20">
            <v>84069827</v>
          </cell>
          <cell r="F20">
            <v>344944</v>
          </cell>
          <cell r="G20">
            <v>42403</v>
          </cell>
          <cell r="H20">
            <v>42321</v>
          </cell>
          <cell r="I20">
            <v>27034</v>
          </cell>
          <cell r="J20">
            <v>254451</v>
          </cell>
          <cell r="K20">
            <v>168764</v>
          </cell>
          <cell r="L20">
            <v>42314</v>
          </cell>
          <cell r="M20" t="str">
            <v>Aavid Acquisition Inc</v>
          </cell>
          <cell r="N20" t="str">
            <v>Aavid Acquisition Inc Term Loan</v>
          </cell>
          <cell r="O20" t="str">
            <v>L</v>
          </cell>
          <cell r="P20" t="str">
            <v>LIBOR (2 months)</v>
          </cell>
          <cell r="R20">
            <v>469560.05</v>
          </cell>
          <cell r="S20">
            <v>1429333</v>
          </cell>
          <cell r="T20" t="str">
            <v>United States</v>
          </cell>
          <cell r="U20" t="str">
            <v>High Tech Industries (16)</v>
          </cell>
          <cell r="W20" t="str">
            <v>United States</v>
          </cell>
          <cell r="X20">
            <v>0</v>
          </cell>
          <cell r="Y20" t="str">
            <v>First Lien First Out</v>
          </cell>
          <cell r="AB20" t="str">
            <v>Aavid Acquisition Inc</v>
          </cell>
          <cell r="AC20">
            <v>99.5</v>
          </cell>
          <cell r="AF20">
            <v>469560.05</v>
          </cell>
          <cell r="AG20" t="str">
            <v>V</v>
          </cell>
          <cell r="AH20">
            <v>100</v>
          </cell>
          <cell r="AK20" t="str">
            <v>Term Loan</v>
          </cell>
          <cell r="AN20">
            <v>42611196.289999999</v>
          </cell>
          <cell r="AO20" t="str">
            <v>USD</v>
          </cell>
          <cell r="AS20">
            <v>3.77</v>
          </cell>
          <cell r="AU20" t="str">
            <v>1 Aavid Circle</v>
          </cell>
          <cell r="AV20" t="str">
            <v>NA</v>
          </cell>
          <cell r="AW20">
            <v>0</v>
          </cell>
          <cell r="AX20">
            <v>42277</v>
          </cell>
          <cell r="AY20">
            <v>42308</v>
          </cell>
          <cell r="AZ20">
            <v>12490000</v>
          </cell>
          <cell r="BA20">
            <v>2.75</v>
          </cell>
          <cell r="BB20">
            <v>3.94</v>
          </cell>
          <cell r="BC20">
            <v>3.66</v>
          </cell>
          <cell r="BD20">
            <v>0</v>
          </cell>
          <cell r="BF20" t="str">
            <v>3.7700000</v>
          </cell>
          <cell r="BG20">
            <v>37860000</v>
          </cell>
          <cell r="BH20" t="str">
            <v>5.04</v>
          </cell>
          <cell r="BI20">
            <v>277270000</v>
          </cell>
          <cell r="BJ20" t="str">
            <v>Antares/TMT</v>
          </cell>
          <cell r="BL20">
            <v>41199</v>
          </cell>
          <cell r="BM20">
            <v>43437</v>
          </cell>
          <cell r="BP20">
            <v>171995600</v>
          </cell>
          <cell r="BQ20">
            <v>264636400</v>
          </cell>
          <cell r="BR20">
            <v>226776400</v>
          </cell>
          <cell r="BS20">
            <v>469560.05</v>
          </cell>
          <cell r="BT20">
            <v>100</v>
          </cell>
          <cell r="BU20">
            <v>42228</v>
          </cell>
          <cell r="BW20">
            <v>0</v>
          </cell>
          <cell r="BX20" t="str">
            <v>Laconia, New Hampshire 03246</v>
          </cell>
          <cell r="CA20" t="str">
            <v>0010528119</v>
          </cell>
          <cell r="CB20">
            <v>469560.05</v>
          </cell>
          <cell r="CC20">
            <v>1</v>
          </cell>
          <cell r="CD20">
            <v>469560.05</v>
          </cell>
          <cell r="CF20">
            <v>80</v>
          </cell>
          <cell r="CG20" t="str">
            <v>N</v>
          </cell>
        </row>
        <row r="21">
          <cell r="A21">
            <v>19</v>
          </cell>
          <cell r="B21" t="str">
            <v>DETAILS</v>
          </cell>
          <cell r="C21">
            <v>0</v>
          </cell>
          <cell r="D21">
            <v>81627907</v>
          </cell>
          <cell r="E21">
            <v>84069293</v>
          </cell>
          <cell r="F21">
            <v>344944</v>
          </cell>
          <cell r="G21">
            <v>42403</v>
          </cell>
          <cell r="H21">
            <v>42237</v>
          </cell>
          <cell r="I21">
            <v>27034</v>
          </cell>
          <cell r="J21">
            <v>252954</v>
          </cell>
          <cell r="K21">
            <v>168764</v>
          </cell>
          <cell r="L21">
            <v>42185</v>
          </cell>
          <cell r="M21" t="str">
            <v>Aavid Acquisition Inc</v>
          </cell>
          <cell r="N21" t="str">
            <v>Aavid Acquisition Inc Term Loan</v>
          </cell>
          <cell r="O21" t="str">
            <v>L</v>
          </cell>
          <cell r="P21" t="str">
            <v>LIBOR (3 months)</v>
          </cell>
          <cell r="R21">
            <v>363318.3</v>
          </cell>
          <cell r="S21">
            <v>1334193</v>
          </cell>
          <cell r="T21" t="str">
            <v>United States</v>
          </cell>
          <cell r="U21" t="str">
            <v>High Tech Industries (16)</v>
          </cell>
          <cell r="W21" t="str">
            <v>United States</v>
          </cell>
          <cell r="X21">
            <v>0</v>
          </cell>
          <cell r="Y21" t="str">
            <v>First Lien First Out</v>
          </cell>
          <cell r="AB21" t="str">
            <v>Aavid Acquisition Inc</v>
          </cell>
          <cell r="AC21">
            <v>99.5</v>
          </cell>
          <cell r="AF21">
            <v>363318.3</v>
          </cell>
          <cell r="AG21" t="str">
            <v>V</v>
          </cell>
          <cell r="AH21">
            <v>99.5</v>
          </cell>
          <cell r="AK21" t="str">
            <v>Term Loan</v>
          </cell>
          <cell r="AN21">
            <v>42611196.289999999</v>
          </cell>
          <cell r="AO21" t="str">
            <v>USD</v>
          </cell>
          <cell r="AS21">
            <v>3.77</v>
          </cell>
          <cell r="AU21" t="str">
            <v>1 Aavid Circle</v>
          </cell>
          <cell r="AV21" t="str">
            <v>NA</v>
          </cell>
          <cell r="AW21">
            <v>0</v>
          </cell>
          <cell r="AX21">
            <v>42277</v>
          </cell>
          <cell r="AY21">
            <v>42308</v>
          </cell>
          <cell r="AZ21">
            <v>12490000</v>
          </cell>
          <cell r="BA21">
            <v>2.75</v>
          </cell>
          <cell r="BB21">
            <v>3.94</v>
          </cell>
          <cell r="BC21">
            <v>3.66</v>
          </cell>
          <cell r="BD21">
            <v>0</v>
          </cell>
          <cell r="BF21" t="str">
            <v>3.7700000</v>
          </cell>
          <cell r="BG21">
            <v>37860000</v>
          </cell>
          <cell r="BH21" t="str">
            <v>5.04</v>
          </cell>
          <cell r="BI21">
            <v>277270000</v>
          </cell>
          <cell r="BJ21" t="str">
            <v>Antares/TMT</v>
          </cell>
          <cell r="BL21">
            <v>41199</v>
          </cell>
          <cell r="BM21">
            <v>43437</v>
          </cell>
          <cell r="BP21">
            <v>171995600</v>
          </cell>
          <cell r="BQ21">
            <v>264636400</v>
          </cell>
          <cell r="BR21">
            <v>226776400</v>
          </cell>
          <cell r="BS21">
            <v>363318.3</v>
          </cell>
          <cell r="BT21">
            <v>100</v>
          </cell>
          <cell r="BW21">
            <v>0</v>
          </cell>
          <cell r="BX21" t="str">
            <v>Laconia, New Hampshire 03246</v>
          </cell>
          <cell r="CA21" t="str">
            <v>0010528119</v>
          </cell>
          <cell r="CB21">
            <v>363318.3</v>
          </cell>
          <cell r="CC21">
            <v>1</v>
          </cell>
          <cell r="CD21">
            <v>363318.3</v>
          </cell>
          <cell r="CF21">
            <v>80</v>
          </cell>
          <cell r="CG21" t="str">
            <v>N</v>
          </cell>
        </row>
        <row r="22">
          <cell r="A22">
            <v>20</v>
          </cell>
          <cell r="B22" t="str">
            <v>DETAILS</v>
          </cell>
          <cell r="C22">
            <v>0</v>
          </cell>
          <cell r="D22">
            <v>81627798</v>
          </cell>
          <cell r="E22">
            <v>84069824</v>
          </cell>
          <cell r="F22">
            <v>344944</v>
          </cell>
          <cell r="G22">
            <v>42403</v>
          </cell>
          <cell r="H22">
            <v>42321</v>
          </cell>
          <cell r="I22">
            <v>27034</v>
          </cell>
          <cell r="J22">
            <v>251618</v>
          </cell>
          <cell r="K22">
            <v>168764</v>
          </cell>
          <cell r="L22">
            <v>42314</v>
          </cell>
          <cell r="M22" t="str">
            <v>Aavid Acquisition Inc</v>
          </cell>
          <cell r="N22" t="str">
            <v>Aavid Acquisition Inc Term Loan</v>
          </cell>
          <cell r="O22" t="str">
            <v>L</v>
          </cell>
          <cell r="P22" t="str">
            <v>LIBOR (3 months)</v>
          </cell>
          <cell r="R22">
            <v>1252160.1299999999</v>
          </cell>
          <cell r="S22">
            <v>1429333</v>
          </cell>
          <cell r="T22" t="str">
            <v>United States</v>
          </cell>
          <cell r="U22" t="str">
            <v>High Tech Industries (16)</v>
          </cell>
          <cell r="W22" t="str">
            <v>United States</v>
          </cell>
          <cell r="X22">
            <v>0</v>
          </cell>
          <cell r="Y22" t="str">
            <v>First Lien First Out</v>
          </cell>
          <cell r="AB22" t="str">
            <v>Aavid Acquisition Inc</v>
          </cell>
          <cell r="AC22">
            <v>99.5</v>
          </cell>
          <cell r="AF22">
            <v>1252160.1299999999</v>
          </cell>
          <cell r="AG22" t="str">
            <v>V</v>
          </cell>
          <cell r="AH22">
            <v>100</v>
          </cell>
          <cell r="AK22" t="str">
            <v>Term Loan</v>
          </cell>
          <cell r="AN22">
            <v>42611196.289999999</v>
          </cell>
          <cell r="AO22" t="str">
            <v>USD</v>
          </cell>
          <cell r="AS22">
            <v>3.77</v>
          </cell>
          <cell r="AU22" t="str">
            <v>1 Aavid Circle</v>
          </cell>
          <cell r="AV22" t="str">
            <v>NA</v>
          </cell>
          <cell r="AW22">
            <v>0</v>
          </cell>
          <cell r="AX22">
            <v>42277</v>
          </cell>
          <cell r="AY22">
            <v>42308</v>
          </cell>
          <cell r="AZ22">
            <v>12490000</v>
          </cell>
          <cell r="BA22">
            <v>2.75</v>
          </cell>
          <cell r="BB22">
            <v>3.94</v>
          </cell>
          <cell r="BC22">
            <v>3.66</v>
          </cell>
          <cell r="BD22">
            <v>0</v>
          </cell>
          <cell r="BF22" t="str">
            <v>3.7700000</v>
          </cell>
          <cell r="BG22">
            <v>37860000</v>
          </cell>
          <cell r="BH22" t="str">
            <v>5.04</v>
          </cell>
          <cell r="BI22">
            <v>277270000</v>
          </cell>
          <cell r="BJ22" t="str">
            <v>Antares/TMT</v>
          </cell>
          <cell r="BL22">
            <v>41199</v>
          </cell>
          <cell r="BM22">
            <v>43437</v>
          </cell>
          <cell r="BP22">
            <v>171995600</v>
          </cell>
          <cell r="BQ22">
            <v>264636400</v>
          </cell>
          <cell r="BR22">
            <v>226776400</v>
          </cell>
          <cell r="BS22">
            <v>1252160.1299999999</v>
          </cell>
          <cell r="BT22">
            <v>100</v>
          </cell>
          <cell r="BW22">
            <v>0</v>
          </cell>
          <cell r="BX22" t="str">
            <v>Laconia, New Hampshire 03246</v>
          </cell>
          <cell r="CA22" t="str">
            <v>0010528119</v>
          </cell>
          <cell r="CB22">
            <v>1252160.1299999999</v>
          </cell>
          <cell r="CD22">
            <v>1252160.1299999999</v>
          </cell>
          <cell r="CF22">
            <v>80</v>
          </cell>
          <cell r="CG22" t="str">
            <v>N</v>
          </cell>
        </row>
        <row r="23">
          <cell r="A23">
            <v>21</v>
          </cell>
          <cell r="B23" t="str">
            <v>DETAILS</v>
          </cell>
          <cell r="C23">
            <v>0</v>
          </cell>
          <cell r="D23">
            <v>81627818</v>
          </cell>
          <cell r="E23">
            <v>84069825</v>
          </cell>
          <cell r="F23">
            <v>344944</v>
          </cell>
          <cell r="G23">
            <v>42403</v>
          </cell>
          <cell r="H23">
            <v>42321</v>
          </cell>
          <cell r="I23">
            <v>27034</v>
          </cell>
          <cell r="J23">
            <v>251870</v>
          </cell>
          <cell r="K23">
            <v>168764</v>
          </cell>
          <cell r="L23">
            <v>42314</v>
          </cell>
          <cell r="M23" t="str">
            <v>Aavid Acquisition Inc</v>
          </cell>
          <cell r="N23" t="str">
            <v>Aavid Acquisition Inc Term Loan</v>
          </cell>
          <cell r="O23" t="str">
            <v>L</v>
          </cell>
          <cell r="P23" t="str">
            <v>LIBOR (3 months)</v>
          </cell>
          <cell r="R23">
            <v>2604493.0699999998</v>
          </cell>
          <cell r="S23">
            <v>1429333</v>
          </cell>
          <cell r="T23" t="str">
            <v>United States</v>
          </cell>
          <cell r="U23" t="str">
            <v>High Tech Industries (16)</v>
          </cell>
          <cell r="W23" t="str">
            <v>United States</v>
          </cell>
          <cell r="X23">
            <v>0</v>
          </cell>
          <cell r="Y23" t="str">
            <v>First Lien First Out</v>
          </cell>
          <cell r="AB23" t="str">
            <v>Aavid Acquisition Inc</v>
          </cell>
          <cell r="AC23">
            <v>99.5</v>
          </cell>
          <cell r="AF23">
            <v>2604493.0699999998</v>
          </cell>
          <cell r="AG23" t="str">
            <v>V</v>
          </cell>
          <cell r="AH23">
            <v>100</v>
          </cell>
          <cell r="AK23" t="str">
            <v>Term Loan</v>
          </cell>
          <cell r="AN23">
            <v>42611196.289999999</v>
          </cell>
          <cell r="AO23" t="str">
            <v>USD</v>
          </cell>
          <cell r="AS23">
            <v>3.77</v>
          </cell>
          <cell r="AU23" t="str">
            <v>1 Aavid Circle</v>
          </cell>
          <cell r="AV23" t="str">
            <v>NA</v>
          </cell>
          <cell r="AW23">
            <v>0</v>
          </cell>
          <cell r="AX23">
            <v>42277</v>
          </cell>
          <cell r="AY23">
            <v>42308</v>
          </cell>
          <cell r="AZ23">
            <v>12490000</v>
          </cell>
          <cell r="BA23">
            <v>2.75</v>
          </cell>
          <cell r="BB23">
            <v>3.94</v>
          </cell>
          <cell r="BC23">
            <v>3.66</v>
          </cell>
          <cell r="BD23">
            <v>0</v>
          </cell>
          <cell r="BF23" t="str">
            <v>3.7700000</v>
          </cell>
          <cell r="BG23">
            <v>37860000</v>
          </cell>
          <cell r="BH23" t="str">
            <v>5.04</v>
          </cell>
          <cell r="BI23">
            <v>277270000</v>
          </cell>
          <cell r="BJ23" t="str">
            <v>Antares/TMT</v>
          </cell>
          <cell r="BL23">
            <v>41199</v>
          </cell>
          <cell r="BM23">
            <v>43437</v>
          </cell>
          <cell r="BP23">
            <v>171995600</v>
          </cell>
          <cell r="BQ23">
            <v>264636400</v>
          </cell>
          <cell r="BR23">
            <v>226776400</v>
          </cell>
          <cell r="BS23">
            <v>2604493.0699999998</v>
          </cell>
          <cell r="BT23">
            <v>100</v>
          </cell>
          <cell r="BW23">
            <v>0</v>
          </cell>
          <cell r="BX23" t="str">
            <v>Laconia, New Hampshire 03246</v>
          </cell>
          <cell r="CA23" t="str">
            <v>0010528119</v>
          </cell>
          <cell r="CB23">
            <v>2604493.0699999998</v>
          </cell>
          <cell r="CD23">
            <v>2604493.0699999998</v>
          </cell>
          <cell r="CF23">
            <v>80</v>
          </cell>
          <cell r="CG23" t="str">
            <v>N</v>
          </cell>
        </row>
        <row r="24">
          <cell r="A24">
            <v>22</v>
          </cell>
          <cell r="B24" t="str">
            <v>DETAILS</v>
          </cell>
          <cell r="C24">
            <v>0</v>
          </cell>
          <cell r="D24">
            <v>81627907</v>
          </cell>
          <cell r="E24">
            <v>84069826</v>
          </cell>
          <cell r="F24">
            <v>344944</v>
          </cell>
          <cell r="G24">
            <v>42403</v>
          </cell>
          <cell r="H24">
            <v>42321</v>
          </cell>
          <cell r="I24">
            <v>27034</v>
          </cell>
          <cell r="J24">
            <v>252954</v>
          </cell>
          <cell r="K24">
            <v>168764</v>
          </cell>
          <cell r="L24">
            <v>42314</v>
          </cell>
          <cell r="M24" t="str">
            <v>Aavid Acquisition Inc</v>
          </cell>
          <cell r="N24" t="str">
            <v>Aavid Acquisition Inc Term Loan</v>
          </cell>
          <cell r="O24" t="str">
            <v>L</v>
          </cell>
          <cell r="P24" t="str">
            <v>LIBOR (3 months)</v>
          </cell>
          <cell r="R24">
            <v>79629.56</v>
          </cell>
          <cell r="S24">
            <v>1429333</v>
          </cell>
          <cell r="T24" t="str">
            <v>United States</v>
          </cell>
          <cell r="U24" t="str">
            <v>High Tech Industries (16)</v>
          </cell>
          <cell r="W24" t="str">
            <v>United States</v>
          </cell>
          <cell r="X24">
            <v>0</v>
          </cell>
          <cell r="Y24" t="str">
            <v>First Lien First Out</v>
          </cell>
          <cell r="AB24" t="str">
            <v>Aavid Acquisition Inc</v>
          </cell>
          <cell r="AC24">
            <v>99.5</v>
          </cell>
          <cell r="AF24">
            <v>79629.56</v>
          </cell>
          <cell r="AG24" t="str">
            <v>V</v>
          </cell>
          <cell r="AH24">
            <v>100</v>
          </cell>
          <cell r="AK24" t="str">
            <v>Term Loan</v>
          </cell>
          <cell r="AN24">
            <v>42611196.289999999</v>
          </cell>
          <cell r="AO24" t="str">
            <v>USD</v>
          </cell>
          <cell r="AS24">
            <v>3.77</v>
          </cell>
          <cell r="AU24" t="str">
            <v>1 Aavid Circle</v>
          </cell>
          <cell r="AV24" t="str">
            <v>NA</v>
          </cell>
          <cell r="AW24">
            <v>0</v>
          </cell>
          <cell r="AX24">
            <v>42277</v>
          </cell>
          <cell r="AY24">
            <v>42308</v>
          </cell>
          <cell r="AZ24">
            <v>12490000</v>
          </cell>
          <cell r="BA24">
            <v>2.75</v>
          </cell>
          <cell r="BB24">
            <v>3.94</v>
          </cell>
          <cell r="BC24">
            <v>3.66</v>
          </cell>
          <cell r="BD24">
            <v>0</v>
          </cell>
          <cell r="BF24" t="str">
            <v>3.7700000</v>
          </cell>
          <cell r="BG24">
            <v>37860000</v>
          </cell>
          <cell r="BH24" t="str">
            <v>5.04</v>
          </cell>
          <cell r="BI24">
            <v>277270000</v>
          </cell>
          <cell r="BJ24" t="str">
            <v>Antares/TMT</v>
          </cell>
          <cell r="BL24">
            <v>41199</v>
          </cell>
          <cell r="BM24">
            <v>43437</v>
          </cell>
          <cell r="BP24">
            <v>171995600</v>
          </cell>
          <cell r="BQ24">
            <v>264636400</v>
          </cell>
          <cell r="BR24">
            <v>226776400</v>
          </cell>
          <cell r="BS24">
            <v>79629.56</v>
          </cell>
          <cell r="BT24">
            <v>100</v>
          </cell>
          <cell r="BW24">
            <v>0</v>
          </cell>
          <cell r="BX24" t="str">
            <v>Laconia, New Hampshire 03246</v>
          </cell>
          <cell r="CA24" t="str">
            <v>0010528119</v>
          </cell>
          <cell r="CB24">
            <v>79629.56</v>
          </cell>
          <cell r="CD24">
            <v>79629.56</v>
          </cell>
          <cell r="CF24">
            <v>80</v>
          </cell>
          <cell r="CG24" t="str">
            <v>N</v>
          </cell>
        </row>
        <row r="25">
          <cell r="A25">
            <v>23</v>
          </cell>
          <cell r="B25" t="str">
            <v>DETAILS</v>
          </cell>
          <cell r="C25">
            <v>0</v>
          </cell>
          <cell r="D25">
            <v>81627643</v>
          </cell>
          <cell r="E25">
            <v>84069823</v>
          </cell>
          <cell r="F25">
            <v>344944</v>
          </cell>
          <cell r="G25">
            <v>42403</v>
          </cell>
          <cell r="H25">
            <v>42321</v>
          </cell>
          <cell r="I25">
            <v>27034</v>
          </cell>
          <cell r="J25">
            <v>240602</v>
          </cell>
          <cell r="K25">
            <v>168764</v>
          </cell>
          <cell r="L25">
            <v>42314</v>
          </cell>
          <cell r="M25" t="str">
            <v>Aavid Acquisition Inc</v>
          </cell>
          <cell r="N25" t="str">
            <v>Aavid Acquisition Inc Term Loan</v>
          </cell>
          <cell r="O25" t="str">
            <v>L</v>
          </cell>
          <cell r="P25" t="str">
            <v>LIBOR (6 months)</v>
          </cell>
          <cell r="R25">
            <v>954772.1</v>
          </cell>
          <cell r="S25">
            <v>1429333</v>
          </cell>
          <cell r="T25" t="str">
            <v>United States</v>
          </cell>
          <cell r="U25" t="str">
            <v>High Tech Industries (16)</v>
          </cell>
          <cell r="W25" t="str">
            <v>United States</v>
          </cell>
          <cell r="X25">
            <v>0</v>
          </cell>
          <cell r="Y25" t="str">
            <v>First Lien First Out</v>
          </cell>
          <cell r="AB25" t="str">
            <v>Aavid Acquisition Inc</v>
          </cell>
          <cell r="AC25">
            <v>99.5</v>
          </cell>
          <cell r="AF25">
            <v>954772.1</v>
          </cell>
          <cell r="AG25" t="str">
            <v>V</v>
          </cell>
          <cell r="AH25">
            <v>100</v>
          </cell>
          <cell r="AK25" t="str">
            <v>Term Loan</v>
          </cell>
          <cell r="AN25">
            <v>42611196.289999999</v>
          </cell>
          <cell r="AO25" t="str">
            <v>USD</v>
          </cell>
          <cell r="AS25">
            <v>3.77</v>
          </cell>
          <cell r="AU25" t="str">
            <v>1 Aavid Circle</v>
          </cell>
          <cell r="AV25" t="str">
            <v>NA</v>
          </cell>
          <cell r="AW25">
            <v>0</v>
          </cell>
          <cell r="AX25">
            <v>42277</v>
          </cell>
          <cell r="AY25">
            <v>42308</v>
          </cell>
          <cell r="AZ25">
            <v>12490000</v>
          </cell>
          <cell r="BA25">
            <v>2.75</v>
          </cell>
          <cell r="BB25">
            <v>3.94</v>
          </cell>
          <cell r="BC25">
            <v>3.66</v>
          </cell>
          <cell r="BD25">
            <v>0</v>
          </cell>
          <cell r="BF25" t="str">
            <v>3.7700000</v>
          </cell>
          <cell r="BG25">
            <v>37860000</v>
          </cell>
          <cell r="BH25" t="str">
            <v>5.04</v>
          </cell>
          <cell r="BI25">
            <v>277270000</v>
          </cell>
          <cell r="BJ25" t="str">
            <v>Antares/TMT</v>
          </cell>
          <cell r="BL25">
            <v>41199</v>
          </cell>
          <cell r="BM25">
            <v>43437</v>
          </cell>
          <cell r="BP25">
            <v>171995600</v>
          </cell>
          <cell r="BQ25">
            <v>264636400</v>
          </cell>
          <cell r="BR25">
            <v>226776400</v>
          </cell>
          <cell r="BS25">
            <v>954772.1</v>
          </cell>
          <cell r="BT25">
            <v>100</v>
          </cell>
          <cell r="BW25">
            <v>0</v>
          </cell>
          <cell r="BX25" t="str">
            <v>Laconia, New Hampshire 03246</v>
          </cell>
          <cell r="CA25" t="str">
            <v>0010528119</v>
          </cell>
          <cell r="CB25">
            <v>954772.1</v>
          </cell>
          <cell r="CD25">
            <v>954772.1</v>
          </cell>
          <cell r="CF25">
            <v>80</v>
          </cell>
          <cell r="CG25" t="str">
            <v>N</v>
          </cell>
        </row>
        <row r="26">
          <cell r="A26">
            <v>24</v>
          </cell>
          <cell r="B26" t="str">
            <v>DETAILS</v>
          </cell>
          <cell r="C26">
            <v>0</v>
          </cell>
          <cell r="D26">
            <v>81627773</v>
          </cell>
          <cell r="E26">
            <v>84069295</v>
          </cell>
          <cell r="F26">
            <v>344944</v>
          </cell>
          <cell r="G26">
            <v>42403</v>
          </cell>
          <cell r="H26">
            <v>42237</v>
          </cell>
          <cell r="I26">
            <v>24908</v>
          </cell>
          <cell r="J26">
            <v>251115</v>
          </cell>
          <cell r="K26">
            <v>138885</v>
          </cell>
          <cell r="L26">
            <v>42185</v>
          </cell>
          <cell r="M26" t="str">
            <v>ABP Corporation</v>
          </cell>
          <cell r="N26" t="str">
            <v>ABP Corporation Term Loan A</v>
          </cell>
          <cell r="O26" t="str">
            <v>L</v>
          </cell>
          <cell r="P26" t="str">
            <v>LIBOR (2 months)</v>
          </cell>
          <cell r="R26">
            <v>62443.3</v>
          </cell>
          <cell r="S26">
            <v>1334236</v>
          </cell>
          <cell r="T26" t="str">
            <v>United States</v>
          </cell>
          <cell r="U26" t="str">
            <v>Hotel; Gaming &amp; Leisure (17)</v>
          </cell>
          <cell r="W26" t="str">
            <v>United States</v>
          </cell>
          <cell r="X26">
            <v>0</v>
          </cell>
          <cell r="Y26" t="str">
            <v>First Lien First Out</v>
          </cell>
          <cell r="AB26" t="str">
            <v>ABP Corporation</v>
          </cell>
          <cell r="AC26">
            <v>97</v>
          </cell>
          <cell r="AF26">
            <v>62443.3</v>
          </cell>
          <cell r="AG26" t="str">
            <v>V</v>
          </cell>
          <cell r="AH26">
            <v>97</v>
          </cell>
          <cell r="AK26" t="str">
            <v>Term Loan</v>
          </cell>
          <cell r="AN26">
            <v>26730000</v>
          </cell>
          <cell r="AO26" t="str">
            <v>USD</v>
          </cell>
          <cell r="AS26">
            <v>3.73</v>
          </cell>
          <cell r="AU26" t="str">
            <v>19 FID KENNEDY AVENUE</v>
          </cell>
          <cell r="AV26" t="str">
            <v>NA</v>
          </cell>
          <cell r="AW26">
            <v>0</v>
          </cell>
          <cell r="AX26">
            <v>42247</v>
          </cell>
          <cell r="AY26">
            <v>42337</v>
          </cell>
          <cell r="AZ26">
            <v>3210000</v>
          </cell>
          <cell r="BA26">
            <v>4.4275576082999999</v>
          </cell>
          <cell r="BB26">
            <v>3.57</v>
          </cell>
          <cell r="BC26">
            <v>0</v>
          </cell>
          <cell r="BD26">
            <v>0</v>
          </cell>
          <cell r="BF26" t="str">
            <v>3.7300000</v>
          </cell>
          <cell r="BG26">
            <v>64200000</v>
          </cell>
          <cell r="BH26" t="str">
            <v>3.73</v>
          </cell>
          <cell r="BI26">
            <v>277380000</v>
          </cell>
          <cell r="BJ26" t="str">
            <v>Franchise Finance</v>
          </cell>
          <cell r="BL26">
            <v>40665</v>
          </cell>
          <cell r="BM26">
            <v>43373</v>
          </cell>
          <cell r="BP26">
            <v>99457000</v>
          </cell>
          <cell r="BQ26">
            <v>163657000</v>
          </cell>
          <cell r="BR26">
            <v>99457000</v>
          </cell>
          <cell r="BS26">
            <v>62443.3</v>
          </cell>
          <cell r="BT26">
            <v>100</v>
          </cell>
          <cell r="BU26">
            <v>42228</v>
          </cell>
          <cell r="BW26">
            <v>0</v>
          </cell>
          <cell r="BX26" t="str">
            <v>Boston, Massachsetts 02210</v>
          </cell>
          <cell r="CA26" t="str">
            <v>0010312327</v>
          </cell>
          <cell r="CB26">
            <v>62443.3</v>
          </cell>
          <cell r="CC26">
            <v>1</v>
          </cell>
          <cell r="CD26">
            <v>62443.3</v>
          </cell>
          <cell r="CF26">
            <v>80</v>
          </cell>
          <cell r="CG26" t="str">
            <v>N</v>
          </cell>
        </row>
        <row r="27">
          <cell r="A27">
            <v>25</v>
          </cell>
          <cell r="B27" t="str">
            <v>DETAILS</v>
          </cell>
          <cell r="C27">
            <v>0</v>
          </cell>
          <cell r="D27">
            <v>81627774</v>
          </cell>
          <cell r="E27">
            <v>84069296</v>
          </cell>
          <cell r="F27">
            <v>344944</v>
          </cell>
          <cell r="G27">
            <v>42403</v>
          </cell>
          <cell r="H27">
            <v>42237</v>
          </cell>
          <cell r="I27">
            <v>24908</v>
          </cell>
          <cell r="J27">
            <v>251116</v>
          </cell>
          <cell r="K27">
            <v>138885</v>
          </cell>
          <cell r="L27">
            <v>42185</v>
          </cell>
          <cell r="M27" t="str">
            <v>ABP Corporation</v>
          </cell>
          <cell r="N27" t="str">
            <v>ABP Corporation Term Loan A</v>
          </cell>
          <cell r="O27" t="str">
            <v>L</v>
          </cell>
          <cell r="P27" t="str">
            <v>LIBOR (3 months)</v>
          </cell>
          <cell r="R27">
            <v>23790896.899999999</v>
          </cell>
          <cell r="S27">
            <v>1334236</v>
          </cell>
          <cell r="T27" t="str">
            <v>United States</v>
          </cell>
          <cell r="U27" t="str">
            <v>Hotel; Gaming &amp; Leisure (17)</v>
          </cell>
          <cell r="W27" t="str">
            <v>United States</v>
          </cell>
          <cell r="X27">
            <v>0</v>
          </cell>
          <cell r="Y27" t="str">
            <v>First Lien First Out</v>
          </cell>
          <cell r="AB27" t="str">
            <v>ABP Corporation</v>
          </cell>
          <cell r="AC27">
            <v>97</v>
          </cell>
          <cell r="AF27">
            <v>23790896.899999999</v>
          </cell>
          <cell r="AG27" t="str">
            <v>V</v>
          </cell>
          <cell r="AH27">
            <v>97</v>
          </cell>
          <cell r="AK27" t="str">
            <v>Term Loan</v>
          </cell>
          <cell r="AN27">
            <v>26730000</v>
          </cell>
          <cell r="AO27" t="str">
            <v>USD</v>
          </cell>
          <cell r="AS27">
            <v>3.73</v>
          </cell>
          <cell r="AU27" t="str">
            <v>19 FID KENNEDY AVENUE</v>
          </cell>
          <cell r="AV27" t="str">
            <v>NA</v>
          </cell>
          <cell r="AW27">
            <v>0</v>
          </cell>
          <cell r="AX27">
            <v>42247</v>
          </cell>
          <cell r="AY27">
            <v>42337</v>
          </cell>
          <cell r="AZ27">
            <v>3210000</v>
          </cell>
          <cell r="BA27">
            <v>4.4275576082999999</v>
          </cell>
          <cell r="BB27">
            <v>3.57</v>
          </cell>
          <cell r="BC27">
            <v>0</v>
          </cell>
          <cell r="BD27">
            <v>0</v>
          </cell>
          <cell r="BF27" t="str">
            <v>3.7300000</v>
          </cell>
          <cell r="BG27">
            <v>64200000</v>
          </cell>
          <cell r="BH27" t="str">
            <v>3.73</v>
          </cell>
          <cell r="BI27">
            <v>277380000</v>
          </cell>
          <cell r="BJ27" t="str">
            <v>Franchise Finance</v>
          </cell>
          <cell r="BL27">
            <v>40665</v>
          </cell>
          <cell r="BM27">
            <v>43373</v>
          </cell>
          <cell r="BP27">
            <v>99457000</v>
          </cell>
          <cell r="BQ27">
            <v>163657000</v>
          </cell>
          <cell r="BR27">
            <v>99457000</v>
          </cell>
          <cell r="BS27">
            <v>23790896.899999999</v>
          </cell>
          <cell r="BT27">
            <v>100</v>
          </cell>
          <cell r="BU27">
            <v>42228</v>
          </cell>
          <cell r="BW27">
            <v>0</v>
          </cell>
          <cell r="BX27" t="str">
            <v>Boston, Massachsetts 02210</v>
          </cell>
          <cell r="CA27" t="str">
            <v>0010312327</v>
          </cell>
          <cell r="CB27">
            <v>23790896.899999999</v>
          </cell>
          <cell r="CC27">
            <v>1</v>
          </cell>
          <cell r="CD27">
            <v>23790896.899999999</v>
          </cell>
          <cell r="CF27">
            <v>80</v>
          </cell>
          <cell r="CG27" t="str">
            <v>N</v>
          </cell>
        </row>
        <row r="28">
          <cell r="A28">
            <v>26</v>
          </cell>
          <cell r="B28" t="str">
            <v>DETAILS</v>
          </cell>
          <cell r="C28">
            <v>0</v>
          </cell>
          <cell r="D28">
            <v>81628322</v>
          </cell>
          <cell r="E28">
            <v>84069469</v>
          </cell>
          <cell r="F28">
            <v>344944</v>
          </cell>
          <cell r="G28">
            <v>42403</v>
          </cell>
          <cell r="H28">
            <v>42237</v>
          </cell>
          <cell r="I28">
            <v>31220</v>
          </cell>
          <cell r="J28">
            <v>256109</v>
          </cell>
          <cell r="K28">
            <v>241207</v>
          </cell>
          <cell r="L28">
            <v>42185</v>
          </cell>
          <cell r="M28" t="str">
            <v>Accenthealth LLC</v>
          </cell>
          <cell r="N28" t="str">
            <v>Accenthealth LLC Delayed Draw Term Loan</v>
          </cell>
          <cell r="O28" t="str">
            <v>L</v>
          </cell>
          <cell r="P28" t="str">
            <v>LIBOR (1 month)</v>
          </cell>
          <cell r="R28">
            <v>5884217.8700000001</v>
          </cell>
          <cell r="S28">
            <v>1351764</v>
          </cell>
          <cell r="T28" t="str">
            <v>United States</v>
          </cell>
          <cell r="U28" t="str">
            <v>Media: Advertising; Printing &amp; Publishing (18)</v>
          </cell>
          <cell r="W28" t="str">
            <v>United States</v>
          </cell>
          <cell r="X28">
            <v>0</v>
          </cell>
          <cell r="Y28" t="str">
            <v>First Lien First Out</v>
          </cell>
          <cell r="AB28" t="str">
            <v>Accenthealth LLC</v>
          </cell>
          <cell r="AC28">
            <v>97</v>
          </cell>
          <cell r="AF28">
            <v>5884217.8700000001</v>
          </cell>
          <cell r="AG28" t="str">
            <v>V</v>
          </cell>
          <cell r="AH28">
            <v>97</v>
          </cell>
          <cell r="AK28" t="str">
            <v>Term Loan</v>
          </cell>
          <cell r="AN28">
            <v>20604000</v>
          </cell>
          <cell r="AO28" t="str">
            <v>USD</v>
          </cell>
          <cell r="AS28">
            <v>1.9970000000000001</v>
          </cell>
          <cell r="AU28" t="str">
            <v>5440 BEAUMONT CENTER BOULEVARD</v>
          </cell>
          <cell r="AV28" t="str">
            <v>Suite 400</v>
          </cell>
          <cell r="AW28">
            <v>0</v>
          </cell>
          <cell r="AX28">
            <v>42277</v>
          </cell>
          <cell r="AY28">
            <v>42338</v>
          </cell>
          <cell r="AZ28">
            <v>780000</v>
          </cell>
          <cell r="BA28">
            <v>11.228</v>
          </cell>
          <cell r="BB28">
            <v>0.63</v>
          </cell>
          <cell r="BC28">
            <v>0.52</v>
          </cell>
          <cell r="BD28">
            <v>0</v>
          </cell>
          <cell r="BF28" t="str">
            <v>1.9970000</v>
          </cell>
          <cell r="BG28">
            <v>79110000</v>
          </cell>
          <cell r="BH28" t="str">
            <v>1.997</v>
          </cell>
          <cell r="BI28">
            <v>42700000</v>
          </cell>
          <cell r="BJ28" t="str">
            <v>Antares/TMT</v>
          </cell>
          <cell r="BL28">
            <v>42156</v>
          </cell>
          <cell r="BM28">
            <v>43272</v>
          </cell>
          <cell r="BP28">
            <v>39996600</v>
          </cell>
          <cell r="BQ28">
            <v>119106600</v>
          </cell>
          <cell r="BR28">
            <v>39996600</v>
          </cell>
          <cell r="BS28">
            <v>5884217.8700000001</v>
          </cell>
          <cell r="BT28">
            <v>100</v>
          </cell>
          <cell r="BU28">
            <v>42228</v>
          </cell>
          <cell r="BW28">
            <v>0</v>
          </cell>
          <cell r="BX28" t="str">
            <v>TAMPA, Florida 33634</v>
          </cell>
          <cell r="CA28" t="str">
            <v>0010526514</v>
          </cell>
          <cell r="CB28">
            <v>5884217.8700000001</v>
          </cell>
          <cell r="CC28">
            <v>1</v>
          </cell>
          <cell r="CD28">
            <v>5884217.8700000001</v>
          </cell>
          <cell r="CF28">
            <v>80</v>
          </cell>
          <cell r="CG28" t="str">
            <v>N</v>
          </cell>
        </row>
        <row r="29">
          <cell r="A29">
            <v>27</v>
          </cell>
          <cell r="B29" t="str">
            <v>DETAILS</v>
          </cell>
          <cell r="C29">
            <v>0</v>
          </cell>
          <cell r="D29">
            <v>81628265</v>
          </cell>
          <cell r="E29">
            <v>84069470</v>
          </cell>
          <cell r="F29">
            <v>344944</v>
          </cell>
          <cell r="G29">
            <v>42403</v>
          </cell>
          <cell r="H29">
            <v>42237</v>
          </cell>
          <cell r="I29">
            <v>31220</v>
          </cell>
          <cell r="J29">
            <v>255776</v>
          </cell>
          <cell r="K29">
            <v>241209</v>
          </cell>
          <cell r="L29">
            <v>42185</v>
          </cell>
          <cell r="M29" t="str">
            <v>Accenthealth LLC</v>
          </cell>
          <cell r="N29" t="str">
            <v>Accenthealth LLC Term Loan</v>
          </cell>
          <cell r="O29" t="str">
            <v>L</v>
          </cell>
          <cell r="P29" t="str">
            <v>LIBOR (1 month)</v>
          </cell>
          <cell r="R29">
            <v>2698264.48</v>
          </cell>
          <cell r="S29">
            <v>1351765</v>
          </cell>
          <cell r="T29" t="str">
            <v>United States</v>
          </cell>
          <cell r="U29" t="str">
            <v>Media: Advertising; Printing &amp; Publishing (18)</v>
          </cell>
          <cell r="W29" t="str">
            <v>United States</v>
          </cell>
          <cell r="X29">
            <v>0</v>
          </cell>
          <cell r="Y29" t="str">
            <v>First Lien First Out</v>
          </cell>
          <cell r="AB29" t="str">
            <v>Accenthealth LLC</v>
          </cell>
          <cell r="AC29">
            <v>97</v>
          </cell>
          <cell r="AF29">
            <v>2698264.48</v>
          </cell>
          <cell r="AG29" t="str">
            <v>V</v>
          </cell>
          <cell r="AH29">
            <v>97</v>
          </cell>
          <cell r="AK29" t="str">
            <v>Term Loan</v>
          </cell>
          <cell r="AN29">
            <v>20604000</v>
          </cell>
          <cell r="AO29" t="str">
            <v>USD</v>
          </cell>
          <cell r="AS29">
            <v>1.9970000000000001</v>
          </cell>
          <cell r="AU29" t="str">
            <v>5440 BEAUMONT CENTER BOULEVARD</v>
          </cell>
          <cell r="AV29" t="str">
            <v>Suite 400</v>
          </cell>
          <cell r="AW29">
            <v>0</v>
          </cell>
          <cell r="AX29">
            <v>42277</v>
          </cell>
          <cell r="AY29">
            <v>42338</v>
          </cell>
          <cell r="AZ29">
            <v>780000</v>
          </cell>
          <cell r="BA29">
            <v>11.228</v>
          </cell>
          <cell r="BB29">
            <v>0.63</v>
          </cell>
          <cell r="BC29">
            <v>0.52</v>
          </cell>
          <cell r="BD29">
            <v>0</v>
          </cell>
          <cell r="BF29" t="str">
            <v>1.9970000</v>
          </cell>
          <cell r="BG29">
            <v>79110000</v>
          </cell>
          <cell r="BH29" t="str">
            <v>1.997</v>
          </cell>
          <cell r="BI29">
            <v>42700000</v>
          </cell>
          <cell r="BJ29" t="str">
            <v>Antares/TMT</v>
          </cell>
          <cell r="BL29">
            <v>42156</v>
          </cell>
          <cell r="BM29">
            <v>43272</v>
          </cell>
          <cell r="BP29">
            <v>39996600</v>
          </cell>
          <cell r="BQ29">
            <v>119106600</v>
          </cell>
          <cell r="BR29">
            <v>39996600</v>
          </cell>
          <cell r="BS29">
            <v>2698264.48</v>
          </cell>
          <cell r="BT29">
            <v>100</v>
          </cell>
          <cell r="BU29">
            <v>42228</v>
          </cell>
          <cell r="BW29">
            <v>0</v>
          </cell>
          <cell r="BX29" t="str">
            <v>Tampa, Florida 33634</v>
          </cell>
          <cell r="CA29" t="str">
            <v>0010529892</v>
          </cell>
          <cell r="CB29">
            <v>2698264.48</v>
          </cell>
          <cell r="CC29">
            <v>1</v>
          </cell>
          <cell r="CD29">
            <v>2698264.48</v>
          </cell>
          <cell r="CF29">
            <v>80</v>
          </cell>
          <cell r="CG29" t="str">
            <v>N</v>
          </cell>
        </row>
        <row r="30">
          <cell r="A30">
            <v>28</v>
          </cell>
          <cell r="B30" t="str">
            <v>DETAILS</v>
          </cell>
          <cell r="C30">
            <v>0</v>
          </cell>
          <cell r="D30">
            <v>81628265</v>
          </cell>
          <cell r="E30">
            <v>84069601</v>
          </cell>
          <cell r="F30">
            <v>344944</v>
          </cell>
          <cell r="G30">
            <v>42403</v>
          </cell>
          <cell r="H30">
            <v>42237</v>
          </cell>
          <cell r="I30">
            <v>31220</v>
          </cell>
          <cell r="J30">
            <v>255776</v>
          </cell>
          <cell r="K30">
            <v>241209</v>
          </cell>
          <cell r="L30">
            <v>42185</v>
          </cell>
          <cell r="M30" t="str">
            <v>Accenthealth LLC</v>
          </cell>
          <cell r="N30" t="str">
            <v>Accenthealth LLC Term Loan</v>
          </cell>
          <cell r="O30" t="str">
            <v>L</v>
          </cell>
          <cell r="P30" t="str">
            <v>LIBOR (1 month)</v>
          </cell>
          <cell r="R30">
            <v>9339143.4399999995</v>
          </cell>
          <cell r="S30">
            <v>1352361</v>
          </cell>
          <cell r="T30" t="str">
            <v>United States</v>
          </cell>
          <cell r="U30" t="str">
            <v>Media: Advertising; Printing &amp; Publishing (18)</v>
          </cell>
          <cell r="W30" t="str">
            <v>United States</v>
          </cell>
          <cell r="X30">
            <v>0</v>
          </cell>
          <cell r="Y30" t="str">
            <v>First Lien First Out</v>
          </cell>
          <cell r="AB30" t="str">
            <v>Accenthealth LLC</v>
          </cell>
          <cell r="AC30">
            <v>97</v>
          </cell>
          <cell r="AF30">
            <v>9339143.4399999995</v>
          </cell>
          <cell r="AG30" t="str">
            <v>V</v>
          </cell>
          <cell r="AH30">
            <v>97</v>
          </cell>
          <cell r="AK30" t="str">
            <v>Term Loan</v>
          </cell>
          <cell r="AN30">
            <v>20604000</v>
          </cell>
          <cell r="AO30" t="str">
            <v>USD</v>
          </cell>
          <cell r="AS30">
            <v>1.9970000000000001</v>
          </cell>
          <cell r="AU30" t="str">
            <v>5440 BEAUMONT CENTER BOULEVARD</v>
          </cell>
          <cell r="AV30" t="str">
            <v>Suite 400</v>
          </cell>
          <cell r="AW30">
            <v>0</v>
          </cell>
          <cell r="AX30">
            <v>42277</v>
          </cell>
          <cell r="AY30">
            <v>42338</v>
          </cell>
          <cell r="AZ30">
            <v>780000</v>
          </cell>
          <cell r="BA30">
            <v>11.228</v>
          </cell>
          <cell r="BB30">
            <v>0.63</v>
          </cell>
          <cell r="BC30">
            <v>0.52</v>
          </cell>
          <cell r="BD30">
            <v>0</v>
          </cell>
          <cell r="BF30" t="str">
            <v>1.9970000</v>
          </cell>
          <cell r="BG30">
            <v>79110000</v>
          </cell>
          <cell r="BH30" t="str">
            <v>1.997</v>
          </cell>
          <cell r="BI30">
            <v>42700000</v>
          </cell>
          <cell r="BJ30" t="str">
            <v>Antares/TMT</v>
          </cell>
          <cell r="BL30">
            <v>42156</v>
          </cell>
          <cell r="BM30">
            <v>43272</v>
          </cell>
          <cell r="BP30">
            <v>39996600</v>
          </cell>
          <cell r="BQ30">
            <v>119106600</v>
          </cell>
          <cell r="BR30">
            <v>39996600</v>
          </cell>
          <cell r="BS30">
            <v>9339143.4399999995</v>
          </cell>
          <cell r="BT30">
            <v>100</v>
          </cell>
          <cell r="BW30">
            <v>0</v>
          </cell>
          <cell r="BX30" t="str">
            <v>Tampa, Florida 33634</v>
          </cell>
          <cell r="CA30" t="str">
            <v>0010529892</v>
          </cell>
          <cell r="CB30">
            <v>9339143.4399999995</v>
          </cell>
          <cell r="CC30">
            <v>1</v>
          </cell>
          <cell r="CD30">
            <v>9339143.4399999995</v>
          </cell>
          <cell r="CF30">
            <v>80</v>
          </cell>
          <cell r="CG30" t="str">
            <v>N</v>
          </cell>
        </row>
        <row r="31">
          <cell r="A31">
            <v>29</v>
          </cell>
          <cell r="B31" t="str">
            <v>DETAILS</v>
          </cell>
          <cell r="C31">
            <v>0</v>
          </cell>
          <cell r="D31">
            <v>81628261</v>
          </cell>
          <cell r="E31">
            <v>84070123</v>
          </cell>
          <cell r="F31">
            <v>344944</v>
          </cell>
          <cell r="G31">
            <v>42403</v>
          </cell>
          <cell r="H31">
            <v>42237</v>
          </cell>
          <cell r="I31">
            <v>31221</v>
          </cell>
          <cell r="J31">
            <v>255748</v>
          </cell>
          <cell r="K31">
            <v>239068</v>
          </cell>
          <cell r="L31">
            <v>42185</v>
          </cell>
          <cell r="M31" t="str">
            <v>Achieve3000 INC</v>
          </cell>
          <cell r="N31" t="str">
            <v>Achieve3000 Inc Term Loan</v>
          </cell>
          <cell r="O31" t="str">
            <v>L</v>
          </cell>
          <cell r="P31" t="str">
            <v>LIBOR (1 month)</v>
          </cell>
          <cell r="R31">
            <v>4511718.76</v>
          </cell>
          <cell r="S31">
            <v>1354830</v>
          </cell>
          <cell r="T31" t="str">
            <v>United States</v>
          </cell>
          <cell r="U31" t="str">
            <v>High Tech Industries (16)</v>
          </cell>
          <cell r="W31" t="str">
            <v>United States</v>
          </cell>
          <cell r="X31">
            <v>0</v>
          </cell>
          <cell r="Y31" t="str">
            <v>First Lien First Out</v>
          </cell>
          <cell r="AB31" t="str">
            <v>Achieve3000 INC</v>
          </cell>
          <cell r="AC31">
            <v>97</v>
          </cell>
          <cell r="AF31">
            <v>4511718.76</v>
          </cell>
          <cell r="AG31" t="str">
            <v>V</v>
          </cell>
          <cell r="AH31">
            <v>97</v>
          </cell>
          <cell r="AK31" t="str">
            <v>Term Loan</v>
          </cell>
          <cell r="AN31">
            <v>21110000</v>
          </cell>
          <cell r="AO31" t="str">
            <v>USD</v>
          </cell>
          <cell r="AS31">
            <v>3.141</v>
          </cell>
          <cell r="AU31" t="str">
            <v>1985 Cedar Bridge Avenue</v>
          </cell>
          <cell r="AV31" t="str">
            <v>Suite 3</v>
          </cell>
          <cell r="AW31">
            <v>0</v>
          </cell>
          <cell r="AX31">
            <v>42277</v>
          </cell>
          <cell r="AY31">
            <v>42338</v>
          </cell>
          <cell r="AZ31">
            <v>28990000</v>
          </cell>
          <cell r="BA31">
            <v>7.1449999999999996</v>
          </cell>
          <cell r="BB31">
            <v>1.75</v>
          </cell>
          <cell r="BC31">
            <v>1.63</v>
          </cell>
          <cell r="BD31">
            <v>0</v>
          </cell>
          <cell r="BF31" t="str">
            <v>3.1410000</v>
          </cell>
          <cell r="BG31">
            <v>-54930000</v>
          </cell>
          <cell r="BH31" t="str">
            <v>3.141</v>
          </cell>
          <cell r="BI31">
            <v>81090000</v>
          </cell>
          <cell r="BJ31" t="str">
            <v>Antares/TMT</v>
          </cell>
          <cell r="BL31">
            <v>41912</v>
          </cell>
          <cell r="BM31">
            <v>43738</v>
          </cell>
          <cell r="BP31">
            <v>55558800</v>
          </cell>
          <cell r="BQ31">
            <v>628800</v>
          </cell>
          <cell r="BR31">
            <v>55558800</v>
          </cell>
          <cell r="BS31">
            <v>4511718.76</v>
          </cell>
          <cell r="BT31">
            <v>100</v>
          </cell>
          <cell r="BU31">
            <v>42228</v>
          </cell>
          <cell r="BW31">
            <v>0</v>
          </cell>
          <cell r="BX31" t="str">
            <v>Lakewood, New Jersey 08701</v>
          </cell>
          <cell r="CA31" t="str">
            <v>0010529725</v>
          </cell>
          <cell r="CB31">
            <v>4511718.76</v>
          </cell>
          <cell r="CC31">
            <v>1</v>
          </cell>
          <cell r="CD31">
            <v>4511718.76</v>
          </cell>
          <cell r="CF31">
            <v>80</v>
          </cell>
          <cell r="CG31" t="str">
            <v>N</v>
          </cell>
        </row>
        <row r="32">
          <cell r="A32">
            <v>30</v>
          </cell>
          <cell r="B32" t="str">
            <v>DETAILS</v>
          </cell>
          <cell r="C32">
            <v>0</v>
          </cell>
          <cell r="D32">
            <v>81628261</v>
          </cell>
          <cell r="E32">
            <v>84070124</v>
          </cell>
          <cell r="F32">
            <v>344944</v>
          </cell>
          <cell r="G32">
            <v>42403</v>
          </cell>
          <cell r="H32">
            <v>42237</v>
          </cell>
          <cell r="I32">
            <v>31221</v>
          </cell>
          <cell r="J32">
            <v>255748</v>
          </cell>
          <cell r="K32">
            <v>239068</v>
          </cell>
          <cell r="L32">
            <v>42185</v>
          </cell>
          <cell r="M32" t="str">
            <v>Achieve3000 INC</v>
          </cell>
          <cell r="N32" t="str">
            <v>Achieve3000 Inc Term Loan</v>
          </cell>
          <cell r="O32" t="str">
            <v>L</v>
          </cell>
          <cell r="P32" t="str">
            <v>LIBOR (1 month)</v>
          </cell>
          <cell r="R32">
            <v>31582031.239999998</v>
          </cell>
          <cell r="S32">
            <v>1354936</v>
          </cell>
          <cell r="T32" t="str">
            <v>United States</v>
          </cell>
          <cell r="U32" t="str">
            <v>High Tech Industries (16)</v>
          </cell>
          <cell r="W32" t="str">
            <v>United States</v>
          </cell>
          <cell r="X32">
            <v>0</v>
          </cell>
          <cell r="Y32" t="str">
            <v>First Lien First Out</v>
          </cell>
          <cell r="AB32" t="str">
            <v>Achieve3000 INC</v>
          </cell>
          <cell r="AC32">
            <v>97</v>
          </cell>
          <cell r="AF32">
            <v>31582031.239999998</v>
          </cell>
          <cell r="AG32" t="str">
            <v>V</v>
          </cell>
          <cell r="AH32">
            <v>97</v>
          </cell>
          <cell r="AK32" t="str">
            <v>Term Loan</v>
          </cell>
          <cell r="AN32">
            <v>21110000</v>
          </cell>
          <cell r="AO32" t="str">
            <v>USD</v>
          </cell>
          <cell r="AS32">
            <v>3.141</v>
          </cell>
          <cell r="AU32" t="str">
            <v>1985 Cedar Bridge Avenue</v>
          </cell>
          <cell r="AV32" t="str">
            <v>Suite 3</v>
          </cell>
          <cell r="AW32">
            <v>0</v>
          </cell>
          <cell r="AX32">
            <v>42277</v>
          </cell>
          <cell r="AY32">
            <v>42338</v>
          </cell>
          <cell r="AZ32">
            <v>28990000</v>
          </cell>
          <cell r="BA32">
            <v>7.1449999999999996</v>
          </cell>
          <cell r="BB32">
            <v>1.75</v>
          </cell>
          <cell r="BC32">
            <v>1.63</v>
          </cell>
          <cell r="BD32">
            <v>0</v>
          </cell>
          <cell r="BF32" t="str">
            <v>3.1410000</v>
          </cell>
          <cell r="BG32">
            <v>-54930000</v>
          </cell>
          <cell r="BH32" t="str">
            <v>3.141</v>
          </cell>
          <cell r="BI32">
            <v>81090000</v>
          </cell>
          <cell r="BJ32" t="str">
            <v>Antares/TMT</v>
          </cell>
          <cell r="BL32">
            <v>41912</v>
          </cell>
          <cell r="BM32">
            <v>43738</v>
          </cell>
          <cell r="BP32">
            <v>55558800</v>
          </cell>
          <cell r="BQ32">
            <v>628800</v>
          </cell>
          <cell r="BR32">
            <v>55558800</v>
          </cell>
          <cell r="BS32">
            <v>31582031.239999998</v>
          </cell>
          <cell r="BT32">
            <v>100</v>
          </cell>
          <cell r="BW32">
            <v>0</v>
          </cell>
          <cell r="BX32" t="str">
            <v>Lakewood, New Jersey 08701</v>
          </cell>
          <cell r="CA32" t="str">
            <v>0010529725</v>
          </cell>
          <cell r="CB32">
            <v>31582031.239999998</v>
          </cell>
          <cell r="CC32">
            <v>1</v>
          </cell>
          <cell r="CD32">
            <v>31582031.239999998</v>
          </cell>
          <cell r="CF32">
            <v>80</v>
          </cell>
          <cell r="CG32" t="str">
            <v>N</v>
          </cell>
        </row>
        <row r="33">
          <cell r="A33">
            <v>31</v>
          </cell>
          <cell r="B33" t="str">
            <v>DETAILS</v>
          </cell>
          <cell r="C33">
            <v>0</v>
          </cell>
          <cell r="D33">
            <v>81627938</v>
          </cell>
          <cell r="E33">
            <v>84069305</v>
          </cell>
          <cell r="F33">
            <v>344944</v>
          </cell>
          <cell r="G33">
            <v>42403</v>
          </cell>
          <cell r="H33">
            <v>42237</v>
          </cell>
          <cell r="I33">
            <v>31252</v>
          </cell>
          <cell r="J33">
            <v>253339</v>
          </cell>
          <cell r="K33">
            <v>239099</v>
          </cell>
          <cell r="L33">
            <v>42185</v>
          </cell>
          <cell r="M33" t="str">
            <v>ACP Datacenter LP Inc</v>
          </cell>
          <cell r="N33" t="str">
            <v>ACP Datacenter LP Inc Term Loan</v>
          </cell>
          <cell r="O33" t="str">
            <v>L</v>
          </cell>
          <cell r="P33" t="str">
            <v>LIBOR (3 months)</v>
          </cell>
          <cell r="R33">
            <v>12000000</v>
          </cell>
          <cell r="S33">
            <v>1334409</v>
          </cell>
          <cell r="T33" t="str">
            <v>United States</v>
          </cell>
          <cell r="U33" t="str">
            <v>Telecommunications (26)</v>
          </cell>
          <cell r="W33" t="str">
            <v>United States</v>
          </cell>
          <cell r="X33">
            <v>0</v>
          </cell>
          <cell r="Y33" t="str">
            <v>First Lien First Out</v>
          </cell>
          <cell r="AB33" t="str">
            <v>ACP Datacenter LP Inc</v>
          </cell>
          <cell r="AC33">
            <v>97</v>
          </cell>
          <cell r="AF33">
            <v>12000000</v>
          </cell>
          <cell r="AG33" t="str">
            <v>V</v>
          </cell>
          <cell r="AH33">
            <v>97</v>
          </cell>
          <cell r="AK33" t="str">
            <v>Term Loan</v>
          </cell>
          <cell r="AN33">
            <v>19044000</v>
          </cell>
          <cell r="AO33" t="str">
            <v>USD</v>
          </cell>
          <cell r="AS33">
            <v>4.7300000000000004</v>
          </cell>
          <cell r="AU33" t="str">
            <v>65 East 55th Street</v>
          </cell>
          <cell r="AV33" t="str">
            <v>18th Floor</v>
          </cell>
          <cell r="AW33">
            <v>0</v>
          </cell>
          <cell r="AX33">
            <v>42277</v>
          </cell>
          <cell r="AY33">
            <v>42277</v>
          </cell>
          <cell r="AZ33">
            <v>2300000</v>
          </cell>
          <cell r="BA33">
            <v>4.67</v>
          </cell>
          <cell r="BB33">
            <v>4.57</v>
          </cell>
          <cell r="BC33">
            <v>4.25</v>
          </cell>
          <cell r="BD33">
            <v>0</v>
          </cell>
          <cell r="BF33" t="str">
            <v>4.7300000</v>
          </cell>
          <cell r="BG33">
            <v>57740000</v>
          </cell>
          <cell r="BH33" t="str">
            <v>4.73</v>
          </cell>
          <cell r="BI33">
            <v>45860000</v>
          </cell>
          <cell r="BJ33" t="str">
            <v>Antares/TMT</v>
          </cell>
          <cell r="BL33">
            <v>41759</v>
          </cell>
          <cell r="BM33">
            <v>43585</v>
          </cell>
          <cell r="BP33">
            <v>94613600</v>
          </cell>
          <cell r="BQ33">
            <v>152353600</v>
          </cell>
          <cell r="BR33">
            <v>94613600</v>
          </cell>
          <cell r="BS33">
            <v>12000000</v>
          </cell>
          <cell r="BT33">
            <v>100</v>
          </cell>
          <cell r="BU33">
            <v>42228</v>
          </cell>
          <cell r="BW33">
            <v>0</v>
          </cell>
          <cell r="BX33" t="str">
            <v>New York, New York 10022</v>
          </cell>
          <cell r="CA33" t="str">
            <v>0010467181</v>
          </cell>
          <cell r="CB33">
            <v>12000000</v>
          </cell>
          <cell r="CC33">
            <v>1</v>
          </cell>
          <cell r="CD33">
            <v>12000000</v>
          </cell>
          <cell r="CF33">
            <v>80</v>
          </cell>
          <cell r="CG33" t="str">
            <v>N</v>
          </cell>
        </row>
        <row r="34">
          <cell r="A34">
            <v>32</v>
          </cell>
          <cell r="B34" t="str">
            <v>DETAILS</v>
          </cell>
          <cell r="C34">
            <v>0</v>
          </cell>
          <cell r="D34">
            <v>81628069</v>
          </cell>
          <cell r="E34">
            <v>84070116</v>
          </cell>
          <cell r="F34">
            <v>344944</v>
          </cell>
          <cell r="G34">
            <v>42403</v>
          </cell>
          <cell r="H34">
            <v>42237</v>
          </cell>
          <cell r="I34">
            <v>25826</v>
          </cell>
          <cell r="J34">
            <v>254501</v>
          </cell>
          <cell r="K34">
            <v>241929</v>
          </cell>
          <cell r="L34">
            <v>42185</v>
          </cell>
          <cell r="M34" t="str">
            <v>Actagro LLC</v>
          </cell>
          <cell r="N34" t="str">
            <v>Actagro LLC Term Loan</v>
          </cell>
          <cell r="O34" t="str">
            <v>L</v>
          </cell>
          <cell r="P34" t="str">
            <v>LIBOR (3 months)</v>
          </cell>
          <cell r="R34">
            <v>33777777.770000003</v>
          </cell>
          <cell r="S34">
            <v>1354161</v>
          </cell>
          <cell r="T34" t="str">
            <v>United States</v>
          </cell>
          <cell r="U34" t="str">
            <v>Chemicals; Plastics &amp; Rubber (6)</v>
          </cell>
          <cell r="W34" t="str">
            <v>United States</v>
          </cell>
          <cell r="X34">
            <v>0</v>
          </cell>
          <cell r="Y34" t="str">
            <v>First Lien First Out</v>
          </cell>
          <cell r="AB34" t="str">
            <v>Actagro LLC</v>
          </cell>
          <cell r="AF34">
            <v>33777777.770000003</v>
          </cell>
          <cell r="AG34" t="str">
            <v>V</v>
          </cell>
          <cell r="AH34">
            <v>99.5</v>
          </cell>
          <cell r="AK34" t="str">
            <v>Term Loan</v>
          </cell>
          <cell r="AN34">
            <v>38536000</v>
          </cell>
          <cell r="AO34" t="str">
            <v>USD</v>
          </cell>
          <cell r="AS34">
            <v>3.1</v>
          </cell>
          <cell r="AU34" t="str">
            <v>4516 N.HOWARD AVENUE</v>
          </cell>
          <cell r="AV34" t="str">
            <v>NA</v>
          </cell>
          <cell r="AX34">
            <v>42277</v>
          </cell>
          <cell r="AY34">
            <v>42369</v>
          </cell>
          <cell r="AZ34">
            <v>8730000</v>
          </cell>
          <cell r="BA34">
            <v>7.97</v>
          </cell>
          <cell r="BB34">
            <v>0.76</v>
          </cell>
          <cell r="BC34">
            <v>0.6</v>
          </cell>
          <cell r="BD34">
            <v>0</v>
          </cell>
          <cell r="BF34" t="str">
            <v>3.1000000</v>
          </cell>
          <cell r="BG34">
            <v>34810000</v>
          </cell>
          <cell r="BH34" t="str">
            <v>3.1</v>
          </cell>
          <cell r="BI34">
            <v>105180000</v>
          </cell>
          <cell r="BJ34" t="str">
            <v>Antares/TMT</v>
          </cell>
          <cell r="BL34">
            <v>42095</v>
          </cell>
          <cell r="BM34">
            <v>44022</v>
          </cell>
          <cell r="BP34">
            <v>111422400</v>
          </cell>
          <cell r="BQ34">
            <v>146232400</v>
          </cell>
          <cell r="BR34">
            <v>111422400</v>
          </cell>
          <cell r="BS34">
            <v>33777777.770000003</v>
          </cell>
          <cell r="BT34">
            <v>100</v>
          </cell>
          <cell r="BU34">
            <v>42228</v>
          </cell>
          <cell r="BW34">
            <v>0</v>
          </cell>
          <cell r="BX34" t="str">
            <v>Biola, California 93606</v>
          </cell>
          <cell r="CA34" t="str">
            <v>0010534524</v>
          </cell>
          <cell r="CB34">
            <v>33777777.770000003</v>
          </cell>
          <cell r="CC34">
            <v>1</v>
          </cell>
          <cell r="CD34">
            <v>33777777.770000003</v>
          </cell>
          <cell r="CF34">
            <v>80</v>
          </cell>
          <cell r="CG34" t="str">
            <v>N</v>
          </cell>
        </row>
        <row r="35">
          <cell r="A35">
            <v>33</v>
          </cell>
          <cell r="B35" t="str">
            <v>DETAILS</v>
          </cell>
          <cell r="C35">
            <v>0</v>
          </cell>
          <cell r="D35">
            <v>81627775</v>
          </cell>
          <cell r="E35">
            <v>84070115</v>
          </cell>
          <cell r="F35">
            <v>344944</v>
          </cell>
          <cell r="G35">
            <v>42403</v>
          </cell>
          <cell r="H35">
            <v>42237</v>
          </cell>
          <cell r="I35">
            <v>25826</v>
          </cell>
          <cell r="J35">
            <v>251128</v>
          </cell>
          <cell r="K35">
            <v>241929</v>
          </cell>
          <cell r="L35">
            <v>42185</v>
          </cell>
          <cell r="M35" t="str">
            <v>Actagro LLC</v>
          </cell>
          <cell r="N35" t="str">
            <v>Actagro LLC Term Loan</v>
          </cell>
          <cell r="O35" t="str">
            <v>L</v>
          </cell>
          <cell r="P35" t="str">
            <v>LIBOR (3 months)</v>
          </cell>
          <cell r="R35">
            <v>888888.89</v>
          </cell>
          <cell r="S35">
            <v>1354161</v>
          </cell>
          <cell r="T35" t="str">
            <v>United States</v>
          </cell>
          <cell r="U35" t="str">
            <v>Chemicals; Plastics &amp; Rubber (6)</v>
          </cell>
          <cell r="W35" t="str">
            <v>United States</v>
          </cell>
          <cell r="X35">
            <v>0</v>
          </cell>
          <cell r="Y35" t="str">
            <v>First Lien First Out</v>
          </cell>
          <cell r="AB35" t="str">
            <v>Actagro LLC</v>
          </cell>
          <cell r="AF35">
            <v>888888.89</v>
          </cell>
          <cell r="AG35" t="str">
            <v>V</v>
          </cell>
          <cell r="AH35">
            <v>99.5</v>
          </cell>
          <cell r="AK35" t="str">
            <v>Term Loan</v>
          </cell>
          <cell r="AN35">
            <v>38536000</v>
          </cell>
          <cell r="AO35" t="str">
            <v>USD</v>
          </cell>
          <cell r="AS35">
            <v>3.1</v>
          </cell>
          <cell r="AU35" t="str">
            <v>4516 N.HOWARD AVENUE</v>
          </cell>
          <cell r="AV35" t="str">
            <v>NA</v>
          </cell>
          <cell r="AX35">
            <v>42277</v>
          </cell>
          <cell r="AY35">
            <v>42369</v>
          </cell>
          <cell r="AZ35">
            <v>8730000</v>
          </cell>
          <cell r="BA35">
            <v>7.97</v>
          </cell>
          <cell r="BB35">
            <v>0.76</v>
          </cell>
          <cell r="BC35">
            <v>0.6</v>
          </cell>
          <cell r="BD35">
            <v>0</v>
          </cell>
          <cell r="BF35" t="str">
            <v>3.1000000</v>
          </cell>
          <cell r="BG35">
            <v>34810000</v>
          </cell>
          <cell r="BH35" t="str">
            <v>3.1</v>
          </cell>
          <cell r="BI35">
            <v>105180000</v>
          </cell>
          <cell r="BJ35" t="str">
            <v>Antares/TMT</v>
          </cell>
          <cell r="BL35">
            <v>42095</v>
          </cell>
          <cell r="BM35">
            <v>44022</v>
          </cell>
          <cell r="BP35">
            <v>111422400</v>
          </cell>
          <cell r="BQ35">
            <v>146232400</v>
          </cell>
          <cell r="BR35">
            <v>111422400</v>
          </cell>
          <cell r="BS35">
            <v>888888.89</v>
          </cell>
          <cell r="BT35">
            <v>100</v>
          </cell>
          <cell r="BU35">
            <v>42228</v>
          </cell>
          <cell r="BW35">
            <v>0</v>
          </cell>
          <cell r="BX35" t="str">
            <v>Biola, California 93606</v>
          </cell>
          <cell r="CA35" t="str">
            <v>0010534524</v>
          </cell>
          <cell r="CB35">
            <v>888888.89</v>
          </cell>
          <cell r="CC35">
            <v>1</v>
          </cell>
          <cell r="CD35">
            <v>888888.89</v>
          </cell>
          <cell r="CF35">
            <v>80</v>
          </cell>
          <cell r="CG35" t="str">
            <v>N</v>
          </cell>
        </row>
        <row r="36">
          <cell r="A36">
            <v>34</v>
          </cell>
          <cell r="B36" t="str">
            <v>DETAILS</v>
          </cell>
          <cell r="C36">
            <v>0</v>
          </cell>
          <cell r="D36">
            <v>81627840</v>
          </cell>
          <cell r="E36">
            <v>84069311</v>
          </cell>
          <cell r="F36">
            <v>344944</v>
          </cell>
          <cell r="G36">
            <v>42403</v>
          </cell>
          <cell r="H36">
            <v>42237</v>
          </cell>
          <cell r="I36">
            <v>28002</v>
          </cell>
          <cell r="J36">
            <v>252192</v>
          </cell>
          <cell r="K36">
            <v>187096</v>
          </cell>
          <cell r="L36">
            <v>42185</v>
          </cell>
          <cell r="M36" t="str">
            <v>Activision Blizzard Inc</v>
          </cell>
          <cell r="N36" t="str">
            <v>Activision Blizzard Inc Term Loan</v>
          </cell>
          <cell r="O36" t="str">
            <v>L</v>
          </cell>
          <cell r="P36" t="str">
            <v>LIBOR (3 months)</v>
          </cell>
          <cell r="R36">
            <v>17607042.77</v>
          </cell>
          <cell r="S36">
            <v>1334487</v>
          </cell>
          <cell r="T36" t="str">
            <v>United States</v>
          </cell>
          <cell r="U36" t="str">
            <v>Media: Diversified &amp; Production (20)</v>
          </cell>
          <cell r="W36" t="str">
            <v>United States</v>
          </cell>
          <cell r="X36">
            <v>1</v>
          </cell>
          <cell r="Y36" t="str">
            <v>First Lien First Out</v>
          </cell>
          <cell r="AB36" t="str">
            <v>Activision Blizzard Inc</v>
          </cell>
          <cell r="AC36">
            <v>100.166</v>
          </cell>
          <cell r="AF36">
            <v>17607042.77</v>
          </cell>
          <cell r="AG36" t="str">
            <v>V</v>
          </cell>
          <cell r="AH36">
            <v>100.166</v>
          </cell>
          <cell r="AI36">
            <v>99.957999999999998</v>
          </cell>
          <cell r="AK36" t="str">
            <v>Term Loan</v>
          </cell>
          <cell r="AN36">
            <v>1547000000</v>
          </cell>
          <cell r="AO36" t="str">
            <v>USD</v>
          </cell>
          <cell r="AS36">
            <v>0.56000000000000005</v>
          </cell>
          <cell r="AU36" t="str">
            <v>3100 Ocean Park Blvd.</v>
          </cell>
          <cell r="AV36" t="str">
            <v>NA</v>
          </cell>
          <cell r="AW36">
            <v>0</v>
          </cell>
          <cell r="AX36">
            <v>42277</v>
          </cell>
          <cell r="AY36">
            <v>42277</v>
          </cell>
          <cell r="AZ36">
            <v>4519000000</v>
          </cell>
          <cell r="BA36">
            <v>7.74</v>
          </cell>
          <cell r="BC36">
            <v>0</v>
          </cell>
          <cell r="BD36">
            <v>0</v>
          </cell>
          <cell r="BF36" t="str">
            <v>0.5600000</v>
          </cell>
          <cell r="BG36">
            <v>7989000000</v>
          </cell>
          <cell r="BH36" t="str">
            <v>2.02</v>
          </cell>
          <cell r="BI36">
            <v>4887000000</v>
          </cell>
          <cell r="BJ36" t="str">
            <v>BLG</v>
          </cell>
          <cell r="BK36" t="str">
            <v>Broadly Syndicated Loan</v>
          </cell>
          <cell r="BL36">
            <v>41437</v>
          </cell>
          <cell r="BM36">
            <v>44116</v>
          </cell>
          <cell r="BP36">
            <v>864540000</v>
          </cell>
          <cell r="BQ36">
            <v>11110950000</v>
          </cell>
          <cell r="BR36">
            <v>3121950000</v>
          </cell>
          <cell r="BS36">
            <v>17599647.809999999</v>
          </cell>
          <cell r="BT36">
            <v>99.957999999999998</v>
          </cell>
          <cell r="BU36">
            <v>42228</v>
          </cell>
          <cell r="BW36">
            <v>0</v>
          </cell>
          <cell r="BX36" t="str">
            <v>Santa Monica, California 90405</v>
          </cell>
          <cell r="CA36" t="str">
            <v>0010439538</v>
          </cell>
          <cell r="CB36">
            <v>17599647.809999999</v>
          </cell>
          <cell r="CC36">
            <v>1</v>
          </cell>
          <cell r="CD36">
            <v>17607042.77</v>
          </cell>
          <cell r="CF36">
            <v>80</v>
          </cell>
          <cell r="CG36" t="str">
            <v>Y</v>
          </cell>
        </row>
        <row r="37">
          <cell r="A37">
            <v>35</v>
          </cell>
          <cell r="B37" t="str">
            <v>DETAILS</v>
          </cell>
          <cell r="C37">
            <v>0</v>
          </cell>
          <cell r="D37">
            <v>81628044</v>
          </cell>
          <cell r="E37">
            <v>84070291</v>
          </cell>
          <cell r="F37">
            <v>344944</v>
          </cell>
          <cell r="G37">
            <v>42403</v>
          </cell>
          <cell r="H37">
            <v>42293</v>
          </cell>
          <cell r="I37">
            <v>27363</v>
          </cell>
          <cell r="J37">
            <v>254192</v>
          </cell>
          <cell r="K37">
            <v>247201</v>
          </cell>
          <cell r="L37">
            <v>42286</v>
          </cell>
          <cell r="M37" t="str">
            <v>Aff Inc</v>
          </cell>
          <cell r="N37" t="str">
            <v>AFF Inc Term Loan</v>
          </cell>
          <cell r="O37" t="str">
            <v>L</v>
          </cell>
          <cell r="P37" t="str">
            <v>LIBOR (2 months)</v>
          </cell>
          <cell r="R37">
            <v>28418972.329999998</v>
          </cell>
          <cell r="S37">
            <v>1408650</v>
          </cell>
          <cell r="T37" t="str">
            <v>United States</v>
          </cell>
          <cell r="U37" t="str">
            <v>Transportation: Cargo (27)</v>
          </cell>
          <cell r="W37" t="str">
            <v>United States</v>
          </cell>
          <cell r="X37">
            <v>0</v>
          </cell>
          <cell r="Y37" t="str">
            <v>First Lien First Out</v>
          </cell>
          <cell r="AB37" t="str">
            <v>Aff Inc</v>
          </cell>
          <cell r="AF37">
            <v>28418972.329999998</v>
          </cell>
          <cell r="AG37" t="str">
            <v>V</v>
          </cell>
          <cell r="AH37">
            <v>99.336100000000002</v>
          </cell>
          <cell r="AK37" t="str">
            <v>Term Loan</v>
          </cell>
          <cell r="AN37">
            <v>26100000</v>
          </cell>
          <cell r="AO37" t="str">
            <v>USD</v>
          </cell>
          <cell r="AS37">
            <v>4.0999999999999996</v>
          </cell>
          <cell r="AU37" t="str">
            <v>1400 Talbot Road South</v>
          </cell>
          <cell r="AV37" t="str">
            <v>Suite 460</v>
          </cell>
          <cell r="AX37">
            <v>42216</v>
          </cell>
          <cell r="AY37">
            <v>42308</v>
          </cell>
          <cell r="AZ37">
            <v>10600000</v>
          </cell>
          <cell r="BA37">
            <v>2.9325842697</v>
          </cell>
          <cell r="BB37">
            <v>2.31</v>
          </cell>
          <cell r="BC37">
            <v>1.27</v>
          </cell>
          <cell r="BD37">
            <v>0</v>
          </cell>
          <cell r="BF37" t="str">
            <v>4.1000000</v>
          </cell>
          <cell r="BG37">
            <v>45040000</v>
          </cell>
          <cell r="BH37" t="str">
            <v>5.2</v>
          </cell>
          <cell r="BI37">
            <v>184260000</v>
          </cell>
          <cell r="BJ37" t="str">
            <v>Antares/TMT</v>
          </cell>
          <cell r="BL37">
            <v>42186</v>
          </cell>
          <cell r="BM37">
            <v>44478</v>
          </cell>
          <cell r="BP37">
            <v>107010000</v>
          </cell>
          <cell r="BQ37">
            <v>180760000</v>
          </cell>
          <cell r="BR37">
            <v>135720000</v>
          </cell>
          <cell r="BS37">
            <v>28418972.329999998</v>
          </cell>
          <cell r="BT37">
            <v>100</v>
          </cell>
          <cell r="BU37">
            <v>42293</v>
          </cell>
          <cell r="BW37">
            <v>0</v>
          </cell>
          <cell r="BX37" t="str">
            <v>Fife, WA 98424</v>
          </cell>
          <cell r="CA37" t="str">
            <v>0010551444</v>
          </cell>
          <cell r="CB37">
            <v>28418972.329999998</v>
          </cell>
          <cell r="CD37">
            <v>28418972.329999998</v>
          </cell>
          <cell r="CF37">
            <v>80</v>
          </cell>
          <cell r="CG37" t="str">
            <v>N</v>
          </cell>
        </row>
        <row r="38">
          <cell r="A38">
            <v>36</v>
          </cell>
          <cell r="B38" t="str">
            <v>DETAILS</v>
          </cell>
          <cell r="C38">
            <v>0</v>
          </cell>
          <cell r="D38">
            <v>81628045</v>
          </cell>
          <cell r="E38">
            <v>84070125</v>
          </cell>
          <cell r="F38">
            <v>344944</v>
          </cell>
          <cell r="G38">
            <v>42403</v>
          </cell>
          <cell r="H38">
            <v>42237</v>
          </cell>
          <cell r="I38">
            <v>31229</v>
          </cell>
          <cell r="J38">
            <v>254198</v>
          </cell>
          <cell r="K38">
            <v>239116</v>
          </cell>
          <cell r="L38">
            <v>42185</v>
          </cell>
          <cell r="M38" t="str">
            <v>Agilex Flavors and Fragrances Inc</v>
          </cell>
          <cell r="N38" t="str">
            <v>Agilex Flavors and Fragrances Inc Term Loan</v>
          </cell>
          <cell r="O38" t="str">
            <v>L</v>
          </cell>
          <cell r="P38" t="str">
            <v>LIBOR (3 months)</v>
          </cell>
          <cell r="R38">
            <v>3090897.88</v>
          </cell>
          <cell r="S38">
            <v>1355007</v>
          </cell>
          <cell r="T38" t="str">
            <v>United States</v>
          </cell>
          <cell r="U38" t="str">
            <v>Chemicals; Plastics &amp; Rubber (6)</v>
          </cell>
          <cell r="W38" t="str">
            <v>United States</v>
          </cell>
          <cell r="X38">
            <v>0</v>
          </cell>
          <cell r="Y38" t="str">
            <v>First Lien First Out</v>
          </cell>
          <cell r="AB38" t="str">
            <v>Agilex Flavors and Fragrances Inc</v>
          </cell>
          <cell r="AC38">
            <v>99.5</v>
          </cell>
          <cell r="AF38">
            <v>3090897.88</v>
          </cell>
          <cell r="AG38" t="str">
            <v>V</v>
          </cell>
          <cell r="AH38">
            <v>99.5</v>
          </cell>
          <cell r="AK38" t="str">
            <v>Term Loan</v>
          </cell>
          <cell r="AN38">
            <v>20152570</v>
          </cell>
          <cell r="AO38" t="str">
            <v>USD</v>
          </cell>
          <cell r="AS38">
            <v>2.581</v>
          </cell>
          <cell r="AU38" t="str">
            <v>140 CENTENNIAL AVE.</v>
          </cell>
          <cell r="AV38" t="str">
            <v>NA</v>
          </cell>
          <cell r="AW38">
            <v>0</v>
          </cell>
          <cell r="AX38">
            <v>42277</v>
          </cell>
          <cell r="AY38">
            <v>42338</v>
          </cell>
          <cell r="AZ38">
            <v>10860000</v>
          </cell>
          <cell r="BA38">
            <v>3.0649999999999999</v>
          </cell>
          <cell r="BB38">
            <v>1.18</v>
          </cell>
          <cell r="BC38">
            <v>1.17</v>
          </cell>
          <cell r="BD38">
            <v>0</v>
          </cell>
          <cell r="BF38" t="str">
            <v>2.5810000</v>
          </cell>
          <cell r="BG38">
            <v>48340000</v>
          </cell>
          <cell r="BH38" t="str">
            <v>3.866</v>
          </cell>
          <cell r="BI38">
            <v>67100000</v>
          </cell>
          <cell r="BJ38" t="str">
            <v>Antares/TMT</v>
          </cell>
          <cell r="BL38">
            <v>41262</v>
          </cell>
          <cell r="BM38">
            <v>43453</v>
          </cell>
          <cell r="BP38">
            <v>52116300</v>
          </cell>
          <cell r="BQ38">
            <v>126624400</v>
          </cell>
          <cell r="BR38">
            <v>78284400</v>
          </cell>
          <cell r="BS38">
            <v>3090897.88</v>
          </cell>
          <cell r="BT38">
            <v>100</v>
          </cell>
          <cell r="BU38">
            <v>42228</v>
          </cell>
          <cell r="BW38">
            <v>0</v>
          </cell>
          <cell r="BX38" t="str">
            <v>Piscataway, New Jersey 08854</v>
          </cell>
          <cell r="CA38" t="str">
            <v>0010529764</v>
          </cell>
          <cell r="CB38">
            <v>3090897.88</v>
          </cell>
          <cell r="CC38">
            <v>1</v>
          </cell>
          <cell r="CD38">
            <v>3090897.88</v>
          </cell>
          <cell r="CF38">
            <v>80</v>
          </cell>
          <cell r="CG38" t="str">
            <v>N</v>
          </cell>
        </row>
        <row r="39">
          <cell r="A39">
            <v>37</v>
          </cell>
          <cell r="B39" t="str">
            <v>DETAILS</v>
          </cell>
          <cell r="C39">
            <v>0</v>
          </cell>
          <cell r="D39">
            <v>81628045</v>
          </cell>
          <cell r="E39">
            <v>84070126</v>
          </cell>
          <cell r="F39">
            <v>344944</v>
          </cell>
          <cell r="G39">
            <v>42403</v>
          </cell>
          <cell r="H39">
            <v>42237</v>
          </cell>
          <cell r="I39">
            <v>31229</v>
          </cell>
          <cell r="J39">
            <v>254198</v>
          </cell>
          <cell r="K39">
            <v>239116</v>
          </cell>
          <cell r="L39">
            <v>42185</v>
          </cell>
          <cell r="M39" t="str">
            <v>Agilex Flavors and Fragrances Inc</v>
          </cell>
          <cell r="N39" t="str">
            <v>Agilex Flavors and Fragrances Inc Term Loan</v>
          </cell>
          <cell r="O39" t="str">
            <v>L</v>
          </cell>
          <cell r="P39" t="str">
            <v>LIBOR (3 months)</v>
          </cell>
          <cell r="R39">
            <v>25163849.309999999</v>
          </cell>
          <cell r="S39">
            <v>1355012</v>
          </cell>
          <cell r="T39" t="str">
            <v>United States</v>
          </cell>
          <cell r="U39" t="str">
            <v>Chemicals; Plastics &amp; Rubber (6)</v>
          </cell>
          <cell r="W39" t="str">
            <v>United States</v>
          </cell>
          <cell r="X39">
            <v>0</v>
          </cell>
          <cell r="Y39" t="str">
            <v>First Lien First Out</v>
          </cell>
          <cell r="AB39" t="str">
            <v>Agilex Flavors and Fragrances Inc</v>
          </cell>
          <cell r="AC39">
            <v>99.5</v>
          </cell>
          <cell r="AF39">
            <v>25163849.309999999</v>
          </cell>
          <cell r="AG39" t="str">
            <v>V</v>
          </cell>
          <cell r="AH39">
            <v>99.5</v>
          </cell>
          <cell r="AK39" t="str">
            <v>Term Loan</v>
          </cell>
          <cell r="AN39">
            <v>20152570</v>
          </cell>
          <cell r="AO39" t="str">
            <v>USD</v>
          </cell>
          <cell r="AS39">
            <v>2.581</v>
          </cell>
          <cell r="AU39" t="str">
            <v>140 CENTENNIAL AVE.</v>
          </cell>
          <cell r="AV39" t="str">
            <v>NA</v>
          </cell>
          <cell r="AW39">
            <v>0</v>
          </cell>
          <cell r="AX39">
            <v>42277</v>
          </cell>
          <cell r="AY39">
            <v>42338</v>
          </cell>
          <cell r="AZ39">
            <v>10860000</v>
          </cell>
          <cell r="BA39">
            <v>3.0649999999999999</v>
          </cell>
          <cell r="BB39">
            <v>1.18</v>
          </cell>
          <cell r="BC39">
            <v>1.17</v>
          </cell>
          <cell r="BD39">
            <v>0</v>
          </cell>
          <cell r="BF39" t="str">
            <v>2.5810000</v>
          </cell>
          <cell r="BG39">
            <v>48340000</v>
          </cell>
          <cell r="BH39" t="str">
            <v>3.866</v>
          </cell>
          <cell r="BI39">
            <v>67100000</v>
          </cell>
          <cell r="BJ39" t="str">
            <v>Antares/TMT</v>
          </cell>
          <cell r="BL39">
            <v>41262</v>
          </cell>
          <cell r="BM39">
            <v>43453</v>
          </cell>
          <cell r="BP39">
            <v>52116300</v>
          </cell>
          <cell r="BQ39">
            <v>126624400</v>
          </cell>
          <cell r="BR39">
            <v>78284400</v>
          </cell>
          <cell r="BS39">
            <v>25163849.309999999</v>
          </cell>
          <cell r="BT39">
            <v>100</v>
          </cell>
          <cell r="BW39">
            <v>0</v>
          </cell>
          <cell r="BX39" t="str">
            <v>Piscataway, New Jersey 08854</v>
          </cell>
          <cell r="CA39" t="str">
            <v>0010529764</v>
          </cell>
          <cell r="CB39">
            <v>25163849.309999999</v>
          </cell>
          <cell r="CC39">
            <v>1</v>
          </cell>
          <cell r="CD39">
            <v>25163849.309999999</v>
          </cell>
          <cell r="CF39">
            <v>80</v>
          </cell>
          <cell r="CG39" t="str">
            <v>N</v>
          </cell>
        </row>
        <row r="40">
          <cell r="A40">
            <v>38</v>
          </cell>
          <cell r="B40" t="str">
            <v>DETAILS</v>
          </cell>
          <cell r="C40">
            <v>0</v>
          </cell>
          <cell r="D40">
            <v>81628260</v>
          </cell>
          <cell r="E40">
            <v>84069326</v>
          </cell>
          <cell r="F40">
            <v>344944</v>
          </cell>
          <cell r="G40">
            <v>42403</v>
          </cell>
          <cell r="H40">
            <v>42237</v>
          </cell>
          <cell r="I40">
            <v>29369</v>
          </cell>
          <cell r="J40">
            <v>255746</v>
          </cell>
          <cell r="K40">
            <v>210511</v>
          </cell>
          <cell r="L40">
            <v>42185</v>
          </cell>
          <cell r="M40" t="str">
            <v>AgKnowledge Holdings Company Inc</v>
          </cell>
          <cell r="N40" t="str">
            <v>AgKnowledge Holdings Company Inc Term Loan</v>
          </cell>
          <cell r="O40" t="str">
            <v>L</v>
          </cell>
          <cell r="P40" t="str">
            <v>LIBOR (1 month)</v>
          </cell>
          <cell r="R40">
            <v>17317028.98</v>
          </cell>
          <cell r="S40">
            <v>1334637</v>
          </cell>
          <cell r="T40" t="str">
            <v>United States</v>
          </cell>
          <cell r="U40" t="str">
            <v>Services: Business (23)</v>
          </cell>
          <cell r="W40" t="str">
            <v>United States</v>
          </cell>
          <cell r="X40">
            <v>0</v>
          </cell>
          <cell r="Y40" t="str">
            <v>First Lien First Out</v>
          </cell>
          <cell r="AB40" t="str">
            <v>AgKnowledge Holdings Company Inc</v>
          </cell>
          <cell r="AC40">
            <v>97.771083860000005</v>
          </cell>
          <cell r="AF40">
            <v>17317028.98</v>
          </cell>
          <cell r="AG40" t="str">
            <v>V</v>
          </cell>
          <cell r="AH40">
            <v>97.771100000000004</v>
          </cell>
          <cell r="AK40" t="str">
            <v>Term Loan</v>
          </cell>
          <cell r="AN40">
            <v>12043800</v>
          </cell>
          <cell r="AO40" t="str">
            <v>USD</v>
          </cell>
          <cell r="AS40">
            <v>4.8310000000000004</v>
          </cell>
          <cell r="AU40" t="str">
            <v>6060 PIEDMONT ROW DRIVE SOUTH</v>
          </cell>
          <cell r="AV40" t="str">
            <v>Suite 300</v>
          </cell>
          <cell r="AW40">
            <v>0</v>
          </cell>
          <cell r="AX40">
            <v>42277</v>
          </cell>
          <cell r="AY40">
            <v>42277</v>
          </cell>
          <cell r="AZ40">
            <v>3350000</v>
          </cell>
          <cell r="BA40">
            <v>2.06</v>
          </cell>
          <cell r="BB40">
            <v>1.81</v>
          </cell>
          <cell r="BC40">
            <v>1.7</v>
          </cell>
          <cell r="BD40">
            <v>0</v>
          </cell>
          <cell r="BF40" t="str">
            <v>4.8310000</v>
          </cell>
          <cell r="BG40">
            <v>92580000</v>
          </cell>
          <cell r="BH40" t="str">
            <v>6.99</v>
          </cell>
          <cell r="BI40">
            <v>37660000</v>
          </cell>
          <cell r="BJ40" t="str">
            <v>Antares/TMT</v>
          </cell>
          <cell r="BL40">
            <v>41752</v>
          </cell>
          <cell r="BM40">
            <v>43669</v>
          </cell>
          <cell r="BP40">
            <v>59990700</v>
          </cell>
          <cell r="BQ40">
            <v>178614900</v>
          </cell>
          <cell r="BR40">
            <v>86034900</v>
          </cell>
          <cell r="BS40">
            <v>17317028.98</v>
          </cell>
          <cell r="BT40">
            <v>100</v>
          </cell>
          <cell r="BU40">
            <v>42228</v>
          </cell>
          <cell r="BW40">
            <v>0</v>
          </cell>
          <cell r="BX40" t="str">
            <v>Charlotte, North Carolina 28287</v>
          </cell>
          <cell r="CA40" t="str">
            <v>0010533231</v>
          </cell>
          <cell r="CB40">
            <v>17317028.98</v>
          </cell>
          <cell r="CC40">
            <v>1</v>
          </cell>
          <cell r="CD40">
            <v>17317028.98</v>
          </cell>
          <cell r="CF40">
            <v>80</v>
          </cell>
          <cell r="CG40" t="str">
            <v>N</v>
          </cell>
        </row>
        <row r="41">
          <cell r="A41">
            <v>39</v>
          </cell>
          <cell r="B41" t="str">
            <v>DETAILS</v>
          </cell>
          <cell r="C41">
            <v>0</v>
          </cell>
          <cell r="D41">
            <v>81628249</v>
          </cell>
          <cell r="E41">
            <v>84070059</v>
          </cell>
          <cell r="F41">
            <v>344944</v>
          </cell>
          <cell r="G41">
            <v>42403</v>
          </cell>
          <cell r="H41">
            <v>42237</v>
          </cell>
          <cell r="I41">
            <v>2725</v>
          </cell>
          <cell r="J41">
            <v>255677</v>
          </cell>
          <cell r="K41">
            <v>220693</v>
          </cell>
          <cell r="L41">
            <v>42185</v>
          </cell>
          <cell r="M41" t="str">
            <v>Airxcel Inc</v>
          </cell>
          <cell r="N41" t="str">
            <v>Airxcel Inc Term Loan</v>
          </cell>
          <cell r="O41" t="str">
            <v>L</v>
          </cell>
          <cell r="P41" t="str">
            <v>LIBOR (1 month)</v>
          </cell>
          <cell r="R41">
            <v>3924375</v>
          </cell>
          <cell r="S41">
            <v>1353022</v>
          </cell>
          <cell r="T41" t="str">
            <v>United States</v>
          </cell>
          <cell r="U41" t="str">
            <v>Automotive (2)</v>
          </cell>
          <cell r="W41" t="str">
            <v>United States</v>
          </cell>
          <cell r="X41">
            <v>0</v>
          </cell>
          <cell r="Y41" t="str">
            <v>First Lien First Out</v>
          </cell>
          <cell r="AB41" t="str">
            <v>Airxcel Inc</v>
          </cell>
          <cell r="AC41">
            <v>99.5</v>
          </cell>
          <cell r="AF41">
            <v>3924375</v>
          </cell>
          <cell r="AG41" t="str">
            <v>V</v>
          </cell>
          <cell r="AH41">
            <v>99.5</v>
          </cell>
          <cell r="AI41">
            <v>98.5</v>
          </cell>
          <cell r="AK41" t="str">
            <v>Term Loan</v>
          </cell>
          <cell r="AN41">
            <v>45377000</v>
          </cell>
          <cell r="AO41" t="str">
            <v>USD</v>
          </cell>
          <cell r="AS41">
            <v>3.07</v>
          </cell>
          <cell r="AU41" t="str">
            <v>3050 North Saint Francis</v>
          </cell>
          <cell r="AV41" t="str">
            <v>NA</v>
          </cell>
          <cell r="AW41">
            <v>0</v>
          </cell>
          <cell r="AX41">
            <v>42277</v>
          </cell>
          <cell r="AY41">
            <v>42338</v>
          </cell>
          <cell r="AZ41">
            <v>15130000</v>
          </cell>
          <cell r="BA41">
            <v>3.5790000000000002</v>
          </cell>
          <cell r="BB41">
            <v>1.63</v>
          </cell>
          <cell r="BC41">
            <v>1.29</v>
          </cell>
          <cell r="BD41">
            <v>0</v>
          </cell>
          <cell r="BF41" t="str">
            <v>3.0700000</v>
          </cell>
          <cell r="BG41">
            <v>97890000</v>
          </cell>
          <cell r="BH41" t="str">
            <v>4.1</v>
          </cell>
          <cell r="BI41">
            <v>279430000</v>
          </cell>
          <cell r="BJ41" t="str">
            <v>Antares/TMT</v>
          </cell>
          <cell r="BL41">
            <v>41893</v>
          </cell>
          <cell r="BM41">
            <v>43787</v>
          </cell>
          <cell r="BP41">
            <v>137647200</v>
          </cell>
          <cell r="BQ41">
            <v>281143200</v>
          </cell>
          <cell r="BR41">
            <v>183253200</v>
          </cell>
          <cell r="BS41">
            <v>3924375</v>
          </cell>
          <cell r="BT41">
            <v>100</v>
          </cell>
          <cell r="BW41">
            <v>0</v>
          </cell>
          <cell r="BX41" t="str">
            <v>Wichita, Kansas 67219</v>
          </cell>
          <cell r="CA41" t="str">
            <v>0010528442</v>
          </cell>
          <cell r="CB41">
            <v>3924375</v>
          </cell>
          <cell r="CC41">
            <v>1</v>
          </cell>
          <cell r="CD41">
            <v>3924375</v>
          </cell>
          <cell r="CF41">
            <v>80</v>
          </cell>
          <cell r="CG41" t="str">
            <v>N</v>
          </cell>
        </row>
        <row r="42">
          <cell r="A42">
            <v>40</v>
          </cell>
          <cell r="B42" t="str">
            <v>DETAILS</v>
          </cell>
          <cell r="C42">
            <v>0</v>
          </cell>
          <cell r="D42">
            <v>81628249</v>
          </cell>
          <cell r="E42">
            <v>84070060</v>
          </cell>
          <cell r="F42">
            <v>344944</v>
          </cell>
          <cell r="G42">
            <v>42403</v>
          </cell>
          <cell r="H42">
            <v>42237</v>
          </cell>
          <cell r="I42">
            <v>2725</v>
          </cell>
          <cell r="J42">
            <v>255677</v>
          </cell>
          <cell r="K42">
            <v>220693</v>
          </cell>
          <cell r="L42">
            <v>42185</v>
          </cell>
          <cell r="M42" t="str">
            <v>Airxcel Inc</v>
          </cell>
          <cell r="N42" t="str">
            <v>Airxcel Inc Term Loan</v>
          </cell>
          <cell r="O42" t="str">
            <v>L</v>
          </cell>
          <cell r="P42" t="str">
            <v>LIBOR (1 month)</v>
          </cell>
          <cell r="R42">
            <v>5362500</v>
          </cell>
          <cell r="S42">
            <v>1353023</v>
          </cell>
          <cell r="T42" t="str">
            <v>United States</v>
          </cell>
          <cell r="U42" t="str">
            <v>Automotive (2)</v>
          </cell>
          <cell r="W42" t="str">
            <v>United States</v>
          </cell>
          <cell r="X42">
            <v>0</v>
          </cell>
          <cell r="Y42" t="str">
            <v>First Lien First Out</v>
          </cell>
          <cell r="AB42" t="str">
            <v>Airxcel Inc</v>
          </cell>
          <cell r="AC42">
            <v>99.5</v>
          </cell>
          <cell r="AF42">
            <v>5362500</v>
          </cell>
          <cell r="AG42" t="str">
            <v>V</v>
          </cell>
          <cell r="AH42">
            <v>99.5</v>
          </cell>
          <cell r="AI42">
            <v>98.5</v>
          </cell>
          <cell r="AK42" t="str">
            <v>Term Loan</v>
          </cell>
          <cell r="AN42">
            <v>45377000</v>
          </cell>
          <cell r="AO42" t="str">
            <v>USD</v>
          </cell>
          <cell r="AS42">
            <v>3.07</v>
          </cell>
          <cell r="AU42" t="str">
            <v>3050 North Saint Francis</v>
          </cell>
          <cell r="AV42" t="str">
            <v>NA</v>
          </cell>
          <cell r="AW42">
            <v>0</v>
          </cell>
          <cell r="AX42">
            <v>42277</v>
          </cell>
          <cell r="AY42">
            <v>42338</v>
          </cell>
          <cell r="AZ42">
            <v>15130000</v>
          </cell>
          <cell r="BA42">
            <v>3.5790000000000002</v>
          </cell>
          <cell r="BB42">
            <v>1.63</v>
          </cell>
          <cell r="BC42">
            <v>1.29</v>
          </cell>
          <cell r="BD42">
            <v>0</v>
          </cell>
          <cell r="BF42" t="str">
            <v>3.0700000</v>
          </cell>
          <cell r="BG42">
            <v>97890000</v>
          </cell>
          <cell r="BH42" t="str">
            <v>4.1</v>
          </cell>
          <cell r="BI42">
            <v>279430000</v>
          </cell>
          <cell r="BJ42" t="str">
            <v>Antares/TMT</v>
          </cell>
          <cell r="BL42">
            <v>41893</v>
          </cell>
          <cell r="BM42">
            <v>43787</v>
          </cell>
          <cell r="BP42">
            <v>137647200</v>
          </cell>
          <cell r="BQ42">
            <v>281143200</v>
          </cell>
          <cell r="BR42">
            <v>183253200</v>
          </cell>
          <cell r="BS42">
            <v>5362500</v>
          </cell>
          <cell r="BT42">
            <v>100</v>
          </cell>
          <cell r="BW42">
            <v>0</v>
          </cell>
          <cell r="BX42" t="str">
            <v>Wichita, Kansas 67219</v>
          </cell>
          <cell r="CA42" t="str">
            <v>0010528442</v>
          </cell>
          <cell r="CB42">
            <v>5362500</v>
          </cell>
          <cell r="CC42">
            <v>1</v>
          </cell>
          <cell r="CD42">
            <v>5362500</v>
          </cell>
          <cell r="CF42">
            <v>80</v>
          </cell>
          <cell r="CG42" t="str">
            <v>N</v>
          </cell>
        </row>
        <row r="43">
          <cell r="A43">
            <v>41</v>
          </cell>
          <cell r="B43" t="str">
            <v>DETAILS</v>
          </cell>
          <cell r="C43">
            <v>0</v>
          </cell>
          <cell r="D43">
            <v>81628249</v>
          </cell>
          <cell r="E43">
            <v>84070061</v>
          </cell>
          <cell r="F43">
            <v>344944</v>
          </cell>
          <cell r="G43">
            <v>42403</v>
          </cell>
          <cell r="H43">
            <v>42237</v>
          </cell>
          <cell r="I43">
            <v>2725</v>
          </cell>
          <cell r="J43">
            <v>255677</v>
          </cell>
          <cell r="K43">
            <v>220693</v>
          </cell>
          <cell r="L43">
            <v>42185</v>
          </cell>
          <cell r="M43" t="str">
            <v>Airxcel Inc</v>
          </cell>
          <cell r="N43" t="str">
            <v>Airxcel Inc Term Loan</v>
          </cell>
          <cell r="O43" t="str">
            <v>L</v>
          </cell>
          <cell r="P43" t="str">
            <v>LIBOR (1 month)</v>
          </cell>
          <cell r="R43">
            <v>5850000</v>
          </cell>
          <cell r="S43">
            <v>1353024</v>
          </cell>
          <cell r="T43" t="str">
            <v>United States</v>
          </cell>
          <cell r="U43" t="str">
            <v>Automotive (2)</v>
          </cell>
          <cell r="W43" t="str">
            <v>United States</v>
          </cell>
          <cell r="X43">
            <v>0</v>
          </cell>
          <cell r="Y43" t="str">
            <v>First Lien First Out</v>
          </cell>
          <cell r="AB43" t="str">
            <v>Airxcel Inc</v>
          </cell>
          <cell r="AC43">
            <v>99.5</v>
          </cell>
          <cell r="AF43">
            <v>5850000</v>
          </cell>
          <cell r="AG43" t="str">
            <v>V</v>
          </cell>
          <cell r="AH43">
            <v>99.5</v>
          </cell>
          <cell r="AI43">
            <v>98.5</v>
          </cell>
          <cell r="AK43" t="str">
            <v>Term Loan</v>
          </cell>
          <cell r="AN43">
            <v>45377000</v>
          </cell>
          <cell r="AO43" t="str">
            <v>USD</v>
          </cell>
          <cell r="AS43">
            <v>3.07</v>
          </cell>
          <cell r="AU43" t="str">
            <v>3050 North Saint Francis</v>
          </cell>
          <cell r="AV43" t="str">
            <v>NA</v>
          </cell>
          <cell r="AW43">
            <v>0</v>
          </cell>
          <cell r="AX43">
            <v>42277</v>
          </cell>
          <cell r="AY43">
            <v>42338</v>
          </cell>
          <cell r="AZ43">
            <v>15130000</v>
          </cell>
          <cell r="BA43">
            <v>3.5790000000000002</v>
          </cell>
          <cell r="BB43">
            <v>1.63</v>
          </cell>
          <cell r="BC43">
            <v>1.29</v>
          </cell>
          <cell r="BD43">
            <v>0</v>
          </cell>
          <cell r="BF43" t="str">
            <v>3.0700000</v>
          </cell>
          <cell r="BG43">
            <v>97890000</v>
          </cell>
          <cell r="BH43" t="str">
            <v>4.1</v>
          </cell>
          <cell r="BI43">
            <v>279430000</v>
          </cell>
          <cell r="BJ43" t="str">
            <v>Antares/TMT</v>
          </cell>
          <cell r="BL43">
            <v>41893</v>
          </cell>
          <cell r="BM43">
            <v>43787</v>
          </cell>
          <cell r="BP43">
            <v>137647200</v>
          </cell>
          <cell r="BQ43">
            <v>281143200</v>
          </cell>
          <cell r="BR43">
            <v>183253200</v>
          </cell>
          <cell r="BS43">
            <v>5850000</v>
          </cell>
          <cell r="BT43">
            <v>100</v>
          </cell>
          <cell r="BW43">
            <v>0</v>
          </cell>
          <cell r="BX43" t="str">
            <v>Wichita, Kansas 67219</v>
          </cell>
          <cell r="CA43" t="str">
            <v>0010528442</v>
          </cell>
          <cell r="CB43">
            <v>5850000</v>
          </cell>
          <cell r="CC43">
            <v>1</v>
          </cell>
          <cell r="CD43">
            <v>5850000</v>
          </cell>
          <cell r="CF43">
            <v>80</v>
          </cell>
          <cell r="CG43" t="str">
            <v>N</v>
          </cell>
        </row>
        <row r="44">
          <cell r="A44">
            <v>42</v>
          </cell>
          <cell r="B44" t="str">
            <v>DETAILS</v>
          </cell>
          <cell r="C44">
            <v>0</v>
          </cell>
          <cell r="D44">
            <v>81628249</v>
          </cell>
          <cell r="E44">
            <v>84070062</v>
          </cell>
          <cell r="F44">
            <v>344944</v>
          </cell>
          <cell r="G44">
            <v>42403</v>
          </cell>
          <cell r="H44">
            <v>42237</v>
          </cell>
          <cell r="I44">
            <v>2725</v>
          </cell>
          <cell r="J44">
            <v>255677</v>
          </cell>
          <cell r="K44">
            <v>220693</v>
          </cell>
          <cell r="L44">
            <v>42185</v>
          </cell>
          <cell r="M44" t="str">
            <v>Airxcel Inc</v>
          </cell>
          <cell r="N44" t="str">
            <v>Airxcel Inc Term Loan</v>
          </cell>
          <cell r="O44" t="str">
            <v>L</v>
          </cell>
          <cell r="P44" t="str">
            <v>LIBOR (1 month)</v>
          </cell>
          <cell r="R44">
            <v>15942773.42</v>
          </cell>
          <cell r="S44">
            <v>1353025</v>
          </cell>
          <cell r="T44" t="str">
            <v>United States</v>
          </cell>
          <cell r="U44" t="str">
            <v>Automotive (2)</v>
          </cell>
          <cell r="W44" t="str">
            <v>United States</v>
          </cell>
          <cell r="X44">
            <v>0</v>
          </cell>
          <cell r="Y44" t="str">
            <v>First Lien First Out</v>
          </cell>
          <cell r="AB44" t="str">
            <v>Airxcel Inc</v>
          </cell>
          <cell r="AC44">
            <v>99.5</v>
          </cell>
          <cell r="AF44">
            <v>15942773.42</v>
          </cell>
          <cell r="AG44" t="str">
            <v>V</v>
          </cell>
          <cell r="AH44">
            <v>99.5</v>
          </cell>
          <cell r="AI44">
            <v>98.5</v>
          </cell>
          <cell r="AK44" t="str">
            <v>Term Loan</v>
          </cell>
          <cell r="AN44">
            <v>45377000</v>
          </cell>
          <cell r="AO44" t="str">
            <v>USD</v>
          </cell>
          <cell r="AS44">
            <v>3.07</v>
          </cell>
          <cell r="AU44" t="str">
            <v>3050 North Saint Francis</v>
          </cell>
          <cell r="AV44" t="str">
            <v>NA</v>
          </cell>
          <cell r="AW44">
            <v>0</v>
          </cell>
          <cell r="AX44">
            <v>42277</v>
          </cell>
          <cell r="AY44">
            <v>42338</v>
          </cell>
          <cell r="AZ44">
            <v>15130000</v>
          </cell>
          <cell r="BA44">
            <v>3.5790000000000002</v>
          </cell>
          <cell r="BB44">
            <v>1.63</v>
          </cell>
          <cell r="BC44">
            <v>1.29</v>
          </cell>
          <cell r="BD44">
            <v>0</v>
          </cell>
          <cell r="BF44" t="str">
            <v>3.0700000</v>
          </cell>
          <cell r="BG44">
            <v>97890000</v>
          </cell>
          <cell r="BH44" t="str">
            <v>4.1</v>
          </cell>
          <cell r="BI44">
            <v>279430000</v>
          </cell>
          <cell r="BJ44" t="str">
            <v>Antares/TMT</v>
          </cell>
          <cell r="BL44">
            <v>41893</v>
          </cell>
          <cell r="BM44">
            <v>43787</v>
          </cell>
          <cell r="BP44">
            <v>137647200</v>
          </cell>
          <cell r="BQ44">
            <v>281143200</v>
          </cell>
          <cell r="BR44">
            <v>183253200</v>
          </cell>
          <cell r="BS44">
            <v>15942773.42</v>
          </cell>
          <cell r="BT44">
            <v>100</v>
          </cell>
          <cell r="BU44">
            <v>42228</v>
          </cell>
          <cell r="BW44">
            <v>0</v>
          </cell>
          <cell r="BX44" t="str">
            <v>Wichita, Kansas 67219</v>
          </cell>
          <cell r="CA44" t="str">
            <v>0010528442</v>
          </cell>
          <cell r="CB44">
            <v>15942773.42</v>
          </cell>
          <cell r="CC44">
            <v>1</v>
          </cell>
          <cell r="CD44">
            <v>15942773.42</v>
          </cell>
          <cell r="CF44">
            <v>80</v>
          </cell>
          <cell r="CG44" t="str">
            <v>N</v>
          </cell>
        </row>
        <row r="45">
          <cell r="A45">
            <v>43</v>
          </cell>
          <cell r="B45" t="str">
            <v>DETAILS</v>
          </cell>
          <cell r="C45">
            <v>0</v>
          </cell>
          <cell r="D45">
            <v>81628249</v>
          </cell>
          <cell r="E45">
            <v>84070063</v>
          </cell>
          <cell r="F45">
            <v>344944</v>
          </cell>
          <cell r="G45">
            <v>42403</v>
          </cell>
          <cell r="H45">
            <v>42237</v>
          </cell>
          <cell r="I45">
            <v>2725</v>
          </cell>
          <cell r="J45">
            <v>255677</v>
          </cell>
          <cell r="K45">
            <v>220693</v>
          </cell>
          <cell r="L45">
            <v>42185</v>
          </cell>
          <cell r="M45" t="str">
            <v>Airxcel Inc</v>
          </cell>
          <cell r="N45" t="str">
            <v>Airxcel Inc Term Loan</v>
          </cell>
          <cell r="O45" t="str">
            <v>L</v>
          </cell>
          <cell r="P45" t="str">
            <v>LIBOR (1 month)</v>
          </cell>
          <cell r="R45">
            <v>3900000</v>
          </cell>
          <cell r="S45">
            <v>1353026</v>
          </cell>
          <cell r="T45" t="str">
            <v>United States</v>
          </cell>
          <cell r="U45" t="str">
            <v>Automotive (2)</v>
          </cell>
          <cell r="W45" t="str">
            <v>United States</v>
          </cell>
          <cell r="X45">
            <v>0</v>
          </cell>
          <cell r="Y45" t="str">
            <v>First Lien First Out</v>
          </cell>
          <cell r="AB45" t="str">
            <v>Airxcel Inc</v>
          </cell>
          <cell r="AC45">
            <v>99.5</v>
          </cell>
          <cell r="AF45">
            <v>3900000</v>
          </cell>
          <cell r="AG45" t="str">
            <v>V</v>
          </cell>
          <cell r="AH45">
            <v>99.5</v>
          </cell>
          <cell r="AI45">
            <v>98.5</v>
          </cell>
          <cell r="AK45" t="str">
            <v>Term Loan</v>
          </cell>
          <cell r="AN45">
            <v>45377000</v>
          </cell>
          <cell r="AO45" t="str">
            <v>USD</v>
          </cell>
          <cell r="AS45">
            <v>3.07</v>
          </cell>
          <cell r="AU45" t="str">
            <v>3050 North Saint Francis</v>
          </cell>
          <cell r="AV45" t="str">
            <v>NA</v>
          </cell>
          <cell r="AW45">
            <v>0</v>
          </cell>
          <cell r="AX45">
            <v>42277</v>
          </cell>
          <cell r="AY45">
            <v>42338</v>
          </cell>
          <cell r="AZ45">
            <v>15130000</v>
          </cell>
          <cell r="BA45">
            <v>3.5790000000000002</v>
          </cell>
          <cell r="BB45">
            <v>1.63</v>
          </cell>
          <cell r="BC45">
            <v>1.29</v>
          </cell>
          <cell r="BD45">
            <v>0</v>
          </cell>
          <cell r="BF45" t="str">
            <v>3.0700000</v>
          </cell>
          <cell r="BG45">
            <v>97890000</v>
          </cell>
          <cell r="BH45" t="str">
            <v>4.1</v>
          </cell>
          <cell r="BI45">
            <v>279430000</v>
          </cell>
          <cell r="BJ45" t="str">
            <v>Antares/TMT</v>
          </cell>
          <cell r="BL45">
            <v>41893</v>
          </cell>
          <cell r="BM45">
            <v>43787</v>
          </cell>
          <cell r="BP45">
            <v>137647200</v>
          </cell>
          <cell r="BQ45">
            <v>281143200</v>
          </cell>
          <cell r="BR45">
            <v>183253200</v>
          </cell>
          <cell r="BS45">
            <v>3900000</v>
          </cell>
          <cell r="BT45">
            <v>100</v>
          </cell>
          <cell r="BW45">
            <v>0</v>
          </cell>
          <cell r="BX45" t="str">
            <v>Wichita, Kansas 67219</v>
          </cell>
          <cell r="CA45" t="str">
            <v>0010528442</v>
          </cell>
          <cell r="CB45">
            <v>3900000</v>
          </cell>
          <cell r="CC45">
            <v>1</v>
          </cell>
          <cell r="CD45">
            <v>3900000</v>
          </cell>
          <cell r="CF45">
            <v>80</v>
          </cell>
          <cell r="CG45" t="str">
            <v>N</v>
          </cell>
        </row>
        <row r="46">
          <cell r="A46">
            <v>44</v>
          </cell>
          <cell r="B46" t="str">
            <v>DETAILS</v>
          </cell>
          <cell r="C46">
            <v>0</v>
          </cell>
          <cell r="D46">
            <v>81628249</v>
          </cell>
          <cell r="E46">
            <v>84070064</v>
          </cell>
          <cell r="F46">
            <v>344944</v>
          </cell>
          <cell r="G46">
            <v>42403</v>
          </cell>
          <cell r="H46">
            <v>42237</v>
          </cell>
          <cell r="I46">
            <v>2725</v>
          </cell>
          <cell r="J46">
            <v>255677</v>
          </cell>
          <cell r="K46">
            <v>220693</v>
          </cell>
          <cell r="L46">
            <v>42185</v>
          </cell>
          <cell r="M46" t="str">
            <v>Airxcel Inc</v>
          </cell>
          <cell r="N46" t="str">
            <v>Airxcel Inc Term Loan</v>
          </cell>
          <cell r="O46" t="str">
            <v>L</v>
          </cell>
          <cell r="P46" t="str">
            <v>LIBOR (1 month)</v>
          </cell>
          <cell r="R46">
            <v>245979.07</v>
          </cell>
          <cell r="S46">
            <v>1353027</v>
          </cell>
          <cell r="T46" t="str">
            <v>United States</v>
          </cell>
          <cell r="U46" t="str">
            <v>Automotive (2)</v>
          </cell>
          <cell r="W46" t="str">
            <v>United States</v>
          </cell>
          <cell r="X46">
            <v>0</v>
          </cell>
          <cell r="Y46" t="str">
            <v>First Lien First Out</v>
          </cell>
          <cell r="AB46" t="str">
            <v>Airxcel Inc</v>
          </cell>
          <cell r="AC46">
            <v>99.5</v>
          </cell>
          <cell r="AF46">
            <v>245979.07</v>
          </cell>
          <cell r="AG46" t="str">
            <v>V</v>
          </cell>
          <cell r="AH46">
            <v>99.5</v>
          </cell>
          <cell r="AI46">
            <v>98.5</v>
          </cell>
          <cell r="AK46" t="str">
            <v>Term Loan</v>
          </cell>
          <cell r="AN46">
            <v>45377000</v>
          </cell>
          <cell r="AO46" t="str">
            <v>USD</v>
          </cell>
          <cell r="AS46">
            <v>3.07</v>
          </cell>
          <cell r="AU46" t="str">
            <v>3050 North Saint Francis</v>
          </cell>
          <cell r="AV46" t="str">
            <v>NA</v>
          </cell>
          <cell r="AW46">
            <v>0</v>
          </cell>
          <cell r="AX46">
            <v>42277</v>
          </cell>
          <cell r="AY46">
            <v>42338</v>
          </cell>
          <cell r="AZ46">
            <v>15130000</v>
          </cell>
          <cell r="BA46">
            <v>3.5790000000000002</v>
          </cell>
          <cell r="BB46">
            <v>1.63</v>
          </cell>
          <cell r="BC46">
            <v>1.29</v>
          </cell>
          <cell r="BD46">
            <v>0</v>
          </cell>
          <cell r="BF46" t="str">
            <v>3.0700000</v>
          </cell>
          <cell r="BG46">
            <v>97890000</v>
          </cell>
          <cell r="BH46" t="str">
            <v>4.1</v>
          </cell>
          <cell r="BI46">
            <v>279430000</v>
          </cell>
          <cell r="BJ46" t="str">
            <v>Antares/TMT</v>
          </cell>
          <cell r="BL46">
            <v>41893</v>
          </cell>
          <cell r="BM46">
            <v>43787</v>
          </cell>
          <cell r="BP46">
            <v>137647200</v>
          </cell>
          <cell r="BQ46">
            <v>281143200</v>
          </cell>
          <cell r="BR46">
            <v>183253200</v>
          </cell>
          <cell r="BS46">
            <v>245979.07</v>
          </cell>
          <cell r="BT46">
            <v>100</v>
          </cell>
          <cell r="BU46">
            <v>42228</v>
          </cell>
          <cell r="BW46">
            <v>0</v>
          </cell>
          <cell r="BX46" t="str">
            <v>Wichita, Kansas 67219</v>
          </cell>
          <cell r="CA46" t="str">
            <v>0010528442</v>
          </cell>
          <cell r="CB46">
            <v>245979.07</v>
          </cell>
          <cell r="CC46">
            <v>1</v>
          </cell>
          <cell r="CD46">
            <v>245979.07</v>
          </cell>
          <cell r="CF46">
            <v>80</v>
          </cell>
          <cell r="CG46" t="str">
            <v>N</v>
          </cell>
        </row>
        <row r="47">
          <cell r="A47">
            <v>45</v>
          </cell>
          <cell r="B47" t="str">
            <v>DETAILS</v>
          </cell>
          <cell r="C47">
            <v>0</v>
          </cell>
          <cell r="D47">
            <v>81628249</v>
          </cell>
          <cell r="E47">
            <v>84070311</v>
          </cell>
          <cell r="F47">
            <v>344944</v>
          </cell>
          <cell r="G47">
            <v>42403</v>
          </cell>
          <cell r="H47">
            <v>42321</v>
          </cell>
          <cell r="I47">
            <v>2725</v>
          </cell>
          <cell r="J47">
            <v>255677</v>
          </cell>
          <cell r="K47">
            <v>220693</v>
          </cell>
          <cell r="L47">
            <v>42314</v>
          </cell>
          <cell r="M47" t="str">
            <v>Airxcel Inc</v>
          </cell>
          <cell r="N47" t="str">
            <v>Airxcel Inc Term Loan</v>
          </cell>
          <cell r="O47" t="str">
            <v>L</v>
          </cell>
          <cell r="P47" t="str">
            <v>LIBOR (1 month)</v>
          </cell>
          <cell r="R47">
            <v>8835937.5</v>
          </cell>
          <cell r="S47">
            <v>1429322</v>
          </cell>
          <cell r="T47" t="str">
            <v>United States</v>
          </cell>
          <cell r="U47" t="str">
            <v>Automotive (2)</v>
          </cell>
          <cell r="W47" t="str">
            <v>United States</v>
          </cell>
          <cell r="X47">
            <v>0</v>
          </cell>
          <cell r="Y47" t="str">
            <v>First Lien First Out</v>
          </cell>
          <cell r="AB47" t="str">
            <v>Airxcel Inc</v>
          </cell>
          <cell r="AC47">
            <v>99.5</v>
          </cell>
          <cell r="AF47">
            <v>8835937.5</v>
          </cell>
          <cell r="AG47" t="str">
            <v>V</v>
          </cell>
          <cell r="AH47">
            <v>100</v>
          </cell>
          <cell r="AI47">
            <v>98.5</v>
          </cell>
          <cell r="AK47" t="str">
            <v>Term Loan</v>
          </cell>
          <cell r="AN47">
            <v>45377000</v>
          </cell>
          <cell r="AO47" t="str">
            <v>USD</v>
          </cell>
          <cell r="AS47">
            <v>3.07</v>
          </cell>
          <cell r="AU47" t="str">
            <v>3050 North Saint Francis</v>
          </cell>
          <cell r="AV47" t="str">
            <v>NA</v>
          </cell>
          <cell r="AW47">
            <v>0</v>
          </cell>
          <cell r="AX47">
            <v>42277</v>
          </cell>
          <cell r="AY47">
            <v>42338</v>
          </cell>
          <cell r="AZ47">
            <v>15130000</v>
          </cell>
          <cell r="BA47">
            <v>3.5790000000000002</v>
          </cell>
          <cell r="BB47">
            <v>1.63</v>
          </cell>
          <cell r="BC47">
            <v>1.29</v>
          </cell>
          <cell r="BD47">
            <v>0</v>
          </cell>
          <cell r="BF47" t="str">
            <v>3.0700000</v>
          </cell>
          <cell r="BG47">
            <v>97890000</v>
          </cell>
          <cell r="BH47" t="str">
            <v>4.1</v>
          </cell>
          <cell r="BI47">
            <v>279430000</v>
          </cell>
          <cell r="BJ47" t="str">
            <v>Antares/TMT</v>
          </cell>
          <cell r="BL47">
            <v>41893</v>
          </cell>
          <cell r="BM47">
            <v>43787</v>
          </cell>
          <cell r="BP47">
            <v>137647200</v>
          </cell>
          <cell r="BQ47">
            <v>281143200</v>
          </cell>
          <cell r="BR47">
            <v>183253200</v>
          </cell>
          <cell r="BS47">
            <v>8835937.5</v>
          </cell>
          <cell r="BT47">
            <v>100</v>
          </cell>
          <cell r="BW47">
            <v>0</v>
          </cell>
          <cell r="BX47" t="str">
            <v>Wichita, Kansas 67219</v>
          </cell>
          <cell r="CA47" t="str">
            <v>0010528442</v>
          </cell>
          <cell r="CB47">
            <v>8835937.5</v>
          </cell>
          <cell r="CC47">
            <v>1</v>
          </cell>
          <cell r="CD47">
            <v>8835937.5</v>
          </cell>
          <cell r="CF47">
            <v>80</v>
          </cell>
          <cell r="CG47" t="str">
            <v>N</v>
          </cell>
        </row>
        <row r="48">
          <cell r="A48">
            <v>46</v>
          </cell>
          <cell r="B48" t="str">
            <v>DETAILS</v>
          </cell>
          <cell r="C48">
            <v>0</v>
          </cell>
          <cell r="D48">
            <v>81628249</v>
          </cell>
          <cell r="E48">
            <v>84070269</v>
          </cell>
          <cell r="F48">
            <v>344944</v>
          </cell>
          <cell r="G48">
            <v>42403</v>
          </cell>
          <cell r="H48">
            <v>42237</v>
          </cell>
          <cell r="I48">
            <v>2725</v>
          </cell>
          <cell r="J48">
            <v>255677</v>
          </cell>
          <cell r="K48">
            <v>220693</v>
          </cell>
          <cell r="L48">
            <v>42237</v>
          </cell>
          <cell r="M48" t="str">
            <v>Airxcel Inc</v>
          </cell>
          <cell r="N48" t="str">
            <v>Airxcel Inc Term Loan</v>
          </cell>
          <cell r="O48" t="str">
            <v>L</v>
          </cell>
          <cell r="P48" t="str">
            <v>LIBOR (1 month)</v>
          </cell>
          <cell r="R48">
            <v>856367.86</v>
          </cell>
          <cell r="S48">
            <v>1402486</v>
          </cell>
          <cell r="T48" t="str">
            <v>United States</v>
          </cell>
          <cell r="U48" t="str">
            <v>Automotive (2)</v>
          </cell>
          <cell r="W48" t="str">
            <v>United States</v>
          </cell>
          <cell r="X48">
            <v>0</v>
          </cell>
          <cell r="Y48" t="str">
            <v>First Lien First Out</v>
          </cell>
          <cell r="AB48" t="str">
            <v>Airxcel Inc</v>
          </cell>
          <cell r="AC48">
            <v>99.5</v>
          </cell>
          <cell r="AF48">
            <v>856367.86</v>
          </cell>
          <cell r="AG48" t="str">
            <v>V</v>
          </cell>
          <cell r="AH48">
            <v>99.5</v>
          </cell>
          <cell r="AI48">
            <v>98.5</v>
          </cell>
          <cell r="AK48" t="str">
            <v>Term Loan</v>
          </cell>
          <cell r="AN48">
            <v>45377000</v>
          </cell>
          <cell r="AO48" t="str">
            <v>USD</v>
          </cell>
          <cell r="AS48">
            <v>3.07</v>
          </cell>
          <cell r="AU48" t="str">
            <v>3050 North Saint Francis</v>
          </cell>
          <cell r="AV48" t="str">
            <v>NA</v>
          </cell>
          <cell r="AW48">
            <v>0</v>
          </cell>
          <cell r="AX48">
            <v>42277</v>
          </cell>
          <cell r="AY48">
            <v>42338</v>
          </cell>
          <cell r="AZ48">
            <v>15130000</v>
          </cell>
          <cell r="BA48">
            <v>3.5790000000000002</v>
          </cell>
          <cell r="BB48">
            <v>1.63</v>
          </cell>
          <cell r="BC48">
            <v>1.29</v>
          </cell>
          <cell r="BD48">
            <v>0</v>
          </cell>
          <cell r="BF48" t="str">
            <v>3.0700000</v>
          </cell>
          <cell r="BG48">
            <v>97890000</v>
          </cell>
          <cell r="BH48" t="str">
            <v>4.1</v>
          </cell>
          <cell r="BI48">
            <v>279430000</v>
          </cell>
          <cell r="BJ48" t="str">
            <v>Antares/TMT</v>
          </cell>
          <cell r="BL48">
            <v>41893</v>
          </cell>
          <cell r="BM48">
            <v>43787</v>
          </cell>
          <cell r="BP48">
            <v>137647200</v>
          </cell>
          <cell r="BQ48">
            <v>281143200</v>
          </cell>
          <cell r="BR48">
            <v>183253200</v>
          </cell>
          <cell r="BS48">
            <v>856367.86</v>
          </cell>
          <cell r="BT48">
            <v>100</v>
          </cell>
          <cell r="BW48">
            <v>0</v>
          </cell>
          <cell r="BX48" t="str">
            <v>Wichita, Kansas 67219</v>
          </cell>
          <cell r="CA48" t="str">
            <v>0010528442</v>
          </cell>
          <cell r="CB48">
            <v>856367.86</v>
          </cell>
          <cell r="CC48">
            <v>1</v>
          </cell>
          <cell r="CD48">
            <v>856367.86</v>
          </cell>
          <cell r="CF48">
            <v>80</v>
          </cell>
          <cell r="CG48" t="str">
            <v>N</v>
          </cell>
        </row>
        <row r="49">
          <cell r="A49">
            <v>47</v>
          </cell>
          <cell r="B49" t="str">
            <v>DETAILS</v>
          </cell>
          <cell r="C49">
            <v>0</v>
          </cell>
          <cell r="D49">
            <v>81628286</v>
          </cell>
          <cell r="E49">
            <v>84069340</v>
          </cell>
          <cell r="F49">
            <v>344944</v>
          </cell>
          <cell r="G49">
            <v>42403</v>
          </cell>
          <cell r="H49">
            <v>42237</v>
          </cell>
          <cell r="I49">
            <v>18391</v>
          </cell>
          <cell r="J49">
            <v>255885</v>
          </cell>
          <cell r="K49">
            <v>159489</v>
          </cell>
          <cell r="L49">
            <v>42185</v>
          </cell>
          <cell r="M49" t="str">
            <v>Allison Transmission, Inc</v>
          </cell>
          <cell r="N49" t="str">
            <v>Allison Transmission Inc Term B3 Loans</v>
          </cell>
          <cell r="O49" t="str">
            <v>L</v>
          </cell>
          <cell r="P49" t="str">
            <v>LIBOR (1 month)</v>
          </cell>
          <cell r="R49">
            <v>7240254.5899999999</v>
          </cell>
          <cell r="S49">
            <v>1334707</v>
          </cell>
          <cell r="T49" t="str">
            <v>United States</v>
          </cell>
          <cell r="U49" t="str">
            <v>Automotive (2)</v>
          </cell>
          <cell r="W49" t="str">
            <v>United States</v>
          </cell>
          <cell r="X49">
            <v>1</v>
          </cell>
          <cell r="Y49" t="str">
            <v>First Lien First Out</v>
          </cell>
          <cell r="AB49" t="str">
            <v>Allison Transmission, Inc</v>
          </cell>
          <cell r="AC49">
            <v>99.938000000000002</v>
          </cell>
          <cell r="AF49">
            <v>7240254.5899999999</v>
          </cell>
          <cell r="AG49" t="str">
            <v>V</v>
          </cell>
          <cell r="AH49">
            <v>99.938000000000002</v>
          </cell>
          <cell r="AI49">
            <v>99.593999999999994</v>
          </cell>
          <cell r="AK49" t="str">
            <v>Term Loan</v>
          </cell>
          <cell r="AN49">
            <v>763300000</v>
          </cell>
          <cell r="AO49" t="str">
            <v>USD</v>
          </cell>
          <cell r="AS49">
            <v>2.27</v>
          </cell>
          <cell r="AU49" t="str">
            <v>4700 W. 10TH STREET</v>
          </cell>
          <cell r="AV49" t="str">
            <v>NA</v>
          </cell>
          <cell r="AW49">
            <v>0</v>
          </cell>
          <cell r="AX49">
            <v>42277</v>
          </cell>
          <cell r="AY49">
            <v>42277</v>
          </cell>
          <cell r="AZ49">
            <v>148400000</v>
          </cell>
          <cell r="BA49">
            <v>5.9450000000000003</v>
          </cell>
          <cell r="BC49">
            <v>0</v>
          </cell>
          <cell r="BD49">
            <v>0</v>
          </cell>
          <cell r="BF49" t="str">
            <v>2.2700000</v>
          </cell>
          <cell r="BG49">
            <v>1214500000</v>
          </cell>
          <cell r="BH49" t="str">
            <v>2.27</v>
          </cell>
          <cell r="BI49">
            <v>2052000000</v>
          </cell>
          <cell r="BJ49" t="str">
            <v>BLG</v>
          </cell>
          <cell r="BK49" t="str">
            <v>Broadly Syndicated Loan</v>
          </cell>
          <cell r="BL49">
            <v>41044</v>
          </cell>
          <cell r="BM49">
            <v>43700</v>
          </cell>
          <cell r="BP49">
            <v>2263800000</v>
          </cell>
          <cell r="BQ49">
            <v>3478300000</v>
          </cell>
          <cell r="BR49">
            <v>2263800000</v>
          </cell>
          <cell r="BS49">
            <v>7210859.1600000001</v>
          </cell>
          <cell r="BT49">
            <v>99.593999999999994</v>
          </cell>
          <cell r="BU49">
            <v>42228</v>
          </cell>
          <cell r="BW49">
            <v>0</v>
          </cell>
          <cell r="BX49" t="str">
            <v>Indianapolis, Indiana 46222</v>
          </cell>
          <cell r="CA49" t="str">
            <v>0010380833</v>
          </cell>
          <cell r="CB49">
            <v>7210859.1600000001</v>
          </cell>
          <cell r="CC49">
            <v>1</v>
          </cell>
          <cell r="CD49">
            <v>7240254.5899999999</v>
          </cell>
          <cell r="CF49">
            <v>80</v>
          </cell>
          <cell r="CG49" t="str">
            <v>Y</v>
          </cell>
        </row>
        <row r="50">
          <cell r="A50">
            <v>48</v>
          </cell>
          <cell r="B50" t="str">
            <v>DETAILS</v>
          </cell>
          <cell r="C50">
            <v>0</v>
          </cell>
          <cell r="D50">
            <v>81628031</v>
          </cell>
          <cell r="E50">
            <v>84069502</v>
          </cell>
          <cell r="F50">
            <v>344944</v>
          </cell>
          <cell r="G50">
            <v>42403</v>
          </cell>
          <cell r="H50">
            <v>42237</v>
          </cell>
          <cell r="I50">
            <v>28866</v>
          </cell>
          <cell r="J50">
            <v>254122</v>
          </cell>
          <cell r="K50">
            <v>241345</v>
          </cell>
          <cell r="L50">
            <v>42185</v>
          </cell>
          <cell r="M50" t="str">
            <v>Alpha Packaging Holdings Inc</v>
          </cell>
          <cell r="N50" t="str">
            <v>Alpha Packaging Holdings Inc Delayed Draw</v>
          </cell>
          <cell r="O50" t="str">
            <v>L</v>
          </cell>
          <cell r="P50" t="str">
            <v>LIBOR (3 months)</v>
          </cell>
          <cell r="R50">
            <v>9814452.5299999993</v>
          </cell>
          <cell r="S50">
            <v>1352241</v>
          </cell>
          <cell r="T50" t="str">
            <v>United States</v>
          </cell>
          <cell r="U50" t="str">
            <v>Containers; Packaging &amp; Glass (10)</v>
          </cell>
          <cell r="W50" t="str">
            <v>United States</v>
          </cell>
          <cell r="X50">
            <v>0</v>
          </cell>
          <cell r="Y50" t="str">
            <v>First Lien First Out</v>
          </cell>
          <cell r="AB50" t="str">
            <v>Alpha Packaging Holdings Inc</v>
          </cell>
          <cell r="AC50">
            <v>97</v>
          </cell>
          <cell r="AF50">
            <v>9814452.5299999993</v>
          </cell>
          <cell r="AG50" t="str">
            <v>V</v>
          </cell>
          <cell r="AH50">
            <v>97</v>
          </cell>
          <cell r="AK50" t="str">
            <v>Term Loan</v>
          </cell>
          <cell r="AN50">
            <v>38909042</v>
          </cell>
          <cell r="AO50" t="str">
            <v>USD</v>
          </cell>
          <cell r="AS50">
            <v>4.45</v>
          </cell>
          <cell r="AU50" t="str">
            <v>1555 PAGE INDUSTRIAL BLVD.</v>
          </cell>
          <cell r="AV50" t="str">
            <v>NA</v>
          </cell>
          <cell r="AW50">
            <v>0</v>
          </cell>
          <cell r="AX50">
            <v>42277</v>
          </cell>
          <cell r="AY50">
            <v>42369</v>
          </cell>
          <cell r="AZ50">
            <v>22000000</v>
          </cell>
          <cell r="BA50">
            <v>2.2799999999999998</v>
          </cell>
          <cell r="BB50">
            <v>2.86</v>
          </cell>
          <cell r="BC50">
            <v>2.12</v>
          </cell>
          <cell r="BD50">
            <v>0</v>
          </cell>
          <cell r="BF50" t="str">
            <v>4.4500000</v>
          </cell>
          <cell r="BG50">
            <v>66600000</v>
          </cell>
          <cell r="BH50" t="str">
            <v>6.05</v>
          </cell>
          <cell r="BI50">
            <v>231240000</v>
          </cell>
          <cell r="BJ50" t="str">
            <v>Antares/TMT</v>
          </cell>
          <cell r="BL50">
            <v>42095</v>
          </cell>
          <cell r="BM50">
            <v>43963</v>
          </cell>
          <cell r="BP50">
            <v>165558800</v>
          </cell>
          <cell r="BQ50">
            <v>295609000</v>
          </cell>
          <cell r="BR50">
            <v>229009000</v>
          </cell>
          <cell r="BS50">
            <v>9814452.5299999993</v>
          </cell>
          <cell r="BT50">
            <v>100</v>
          </cell>
          <cell r="BU50">
            <v>42228</v>
          </cell>
          <cell r="BW50">
            <v>0</v>
          </cell>
          <cell r="BX50" t="str">
            <v>ST. LOUIS, Missouri 63132</v>
          </cell>
          <cell r="CA50" t="str">
            <v>0010388276</v>
          </cell>
          <cell r="CB50">
            <v>9814452.5299999993</v>
          </cell>
          <cell r="CC50">
            <v>1</v>
          </cell>
          <cell r="CD50">
            <v>9814452.5299999993</v>
          </cell>
          <cell r="CF50">
            <v>80</v>
          </cell>
          <cell r="CG50" t="str">
            <v>N</v>
          </cell>
        </row>
        <row r="51">
          <cell r="A51">
            <v>49</v>
          </cell>
          <cell r="B51" t="str">
            <v>DETAILS</v>
          </cell>
          <cell r="C51">
            <v>0</v>
          </cell>
          <cell r="D51">
            <v>81627826</v>
          </cell>
          <cell r="E51">
            <v>84069341</v>
          </cell>
          <cell r="F51">
            <v>344944</v>
          </cell>
          <cell r="G51">
            <v>42403</v>
          </cell>
          <cell r="H51">
            <v>42237</v>
          </cell>
          <cell r="I51">
            <v>28866</v>
          </cell>
          <cell r="J51">
            <v>252069</v>
          </cell>
          <cell r="K51">
            <v>204139</v>
          </cell>
          <cell r="L51">
            <v>42185</v>
          </cell>
          <cell r="M51" t="str">
            <v>Alpha Packaging Holdings Inc</v>
          </cell>
          <cell r="N51" t="str">
            <v>Alpha Packaging Holdings Inc Tranche B-1 Term Loan</v>
          </cell>
          <cell r="O51" t="str">
            <v>L</v>
          </cell>
          <cell r="P51" t="str">
            <v>LIBOR (3 months)</v>
          </cell>
          <cell r="R51">
            <v>17066637.77</v>
          </cell>
          <cell r="S51">
            <v>1334723</v>
          </cell>
          <cell r="T51" t="str">
            <v>United States</v>
          </cell>
          <cell r="U51" t="str">
            <v>Containers; Packaging &amp; Glass (10)</v>
          </cell>
          <cell r="W51" t="str">
            <v>United States</v>
          </cell>
          <cell r="X51">
            <v>0</v>
          </cell>
          <cell r="Y51" t="str">
            <v>First Lien First Out</v>
          </cell>
          <cell r="AB51" t="str">
            <v>Alpha Packaging Holdings Inc</v>
          </cell>
          <cell r="AC51">
            <v>97</v>
          </cell>
          <cell r="AF51">
            <v>17066637.77</v>
          </cell>
          <cell r="AG51" t="str">
            <v>V</v>
          </cell>
          <cell r="AH51">
            <v>97</v>
          </cell>
          <cell r="AK51" t="str">
            <v>Term Loan</v>
          </cell>
          <cell r="AN51">
            <v>38909042</v>
          </cell>
          <cell r="AO51" t="str">
            <v>USD</v>
          </cell>
          <cell r="AS51">
            <v>4.45</v>
          </cell>
          <cell r="AU51" t="str">
            <v>1555 PAGE INDUSTRIAL BLVD.</v>
          </cell>
          <cell r="AV51" t="str">
            <v>NA</v>
          </cell>
          <cell r="AW51">
            <v>0</v>
          </cell>
          <cell r="AX51">
            <v>42277</v>
          </cell>
          <cell r="AY51">
            <v>42369</v>
          </cell>
          <cell r="AZ51">
            <v>22000000</v>
          </cell>
          <cell r="BA51">
            <v>2.2799999999999998</v>
          </cell>
          <cell r="BB51">
            <v>2.86</v>
          </cell>
          <cell r="BC51">
            <v>2.12</v>
          </cell>
          <cell r="BD51">
            <v>0</v>
          </cell>
          <cell r="BF51" t="str">
            <v>4.4500000</v>
          </cell>
          <cell r="BG51">
            <v>66600000</v>
          </cell>
          <cell r="BH51" t="str">
            <v>6.05</v>
          </cell>
          <cell r="BI51">
            <v>231240000</v>
          </cell>
          <cell r="BJ51" t="str">
            <v>Antares/TMT</v>
          </cell>
          <cell r="BL51">
            <v>41682</v>
          </cell>
          <cell r="BM51">
            <v>43963</v>
          </cell>
          <cell r="BP51">
            <v>165558800</v>
          </cell>
          <cell r="BQ51">
            <v>295609000</v>
          </cell>
          <cell r="BR51">
            <v>229009000</v>
          </cell>
          <cell r="BS51">
            <v>17066637.77</v>
          </cell>
          <cell r="BT51">
            <v>100</v>
          </cell>
          <cell r="BU51">
            <v>42228</v>
          </cell>
          <cell r="BW51">
            <v>0</v>
          </cell>
          <cell r="BX51" t="str">
            <v>St. Louis, Missouri 63132</v>
          </cell>
          <cell r="CA51" t="str">
            <v>0010264771</v>
          </cell>
          <cell r="CB51">
            <v>17066637.77</v>
          </cell>
          <cell r="CC51">
            <v>1</v>
          </cell>
          <cell r="CD51">
            <v>17066637.77</v>
          </cell>
          <cell r="CF51">
            <v>80</v>
          </cell>
          <cell r="CG51" t="str">
            <v>N</v>
          </cell>
        </row>
        <row r="52">
          <cell r="A52">
            <v>50</v>
          </cell>
          <cell r="B52" t="str">
            <v>DETAILS</v>
          </cell>
          <cell r="C52">
            <v>0</v>
          </cell>
          <cell r="D52">
            <v>81628030</v>
          </cell>
          <cell r="E52">
            <v>84069497</v>
          </cell>
          <cell r="F52">
            <v>344944</v>
          </cell>
          <cell r="G52">
            <v>42403</v>
          </cell>
          <cell r="H52">
            <v>42237</v>
          </cell>
          <cell r="I52">
            <v>28866</v>
          </cell>
          <cell r="J52">
            <v>254121</v>
          </cell>
          <cell r="K52">
            <v>209202</v>
          </cell>
          <cell r="L52">
            <v>42185</v>
          </cell>
          <cell r="M52" t="str">
            <v>Alpha Packaging Holdings Inc</v>
          </cell>
          <cell r="N52" t="str">
            <v>Alpha Packaging Holdings Inc Tranche B-2 Term Loan</v>
          </cell>
          <cell r="O52" t="str">
            <v>L</v>
          </cell>
          <cell r="P52" t="str">
            <v>LIBOR (3 months)</v>
          </cell>
          <cell r="R52">
            <v>1962890.51</v>
          </cell>
          <cell r="S52">
            <v>1352236</v>
          </cell>
          <cell r="T52" t="str">
            <v>United States</v>
          </cell>
          <cell r="U52" t="str">
            <v>Containers; Packaging &amp; Glass (10)</v>
          </cell>
          <cell r="W52" t="str">
            <v>United States</v>
          </cell>
          <cell r="X52">
            <v>0</v>
          </cell>
          <cell r="Y52" t="str">
            <v>First Lien First Out</v>
          </cell>
          <cell r="AB52" t="str">
            <v>Alpha Packaging Holdings Inc</v>
          </cell>
          <cell r="AC52">
            <v>97</v>
          </cell>
          <cell r="AF52">
            <v>1962890.51</v>
          </cell>
          <cell r="AG52" t="str">
            <v>V</v>
          </cell>
          <cell r="AH52">
            <v>97</v>
          </cell>
          <cell r="AK52" t="str">
            <v>Term Loan</v>
          </cell>
          <cell r="AN52">
            <v>38909042</v>
          </cell>
          <cell r="AO52" t="str">
            <v>USD</v>
          </cell>
          <cell r="AS52">
            <v>4.45</v>
          </cell>
          <cell r="AU52" t="str">
            <v>1555 PAGE INDUSTRIAL BLVD.</v>
          </cell>
          <cell r="AV52" t="str">
            <v>NA</v>
          </cell>
          <cell r="AW52">
            <v>0</v>
          </cell>
          <cell r="AX52">
            <v>42277</v>
          </cell>
          <cell r="AY52">
            <v>42369</v>
          </cell>
          <cell r="AZ52">
            <v>22000000</v>
          </cell>
          <cell r="BA52">
            <v>2.2799999999999998</v>
          </cell>
          <cell r="BB52">
            <v>2.86</v>
          </cell>
          <cell r="BC52">
            <v>2.12</v>
          </cell>
          <cell r="BD52">
            <v>0</v>
          </cell>
          <cell r="BF52" t="str">
            <v>4.4500000</v>
          </cell>
          <cell r="BG52">
            <v>66600000</v>
          </cell>
          <cell r="BH52" t="str">
            <v>6.05</v>
          </cell>
          <cell r="BI52">
            <v>231240000</v>
          </cell>
          <cell r="BJ52" t="str">
            <v>Antares/TMT</v>
          </cell>
          <cell r="BL52">
            <v>41732</v>
          </cell>
          <cell r="BM52">
            <v>43963</v>
          </cell>
          <cell r="BP52">
            <v>165558800</v>
          </cell>
          <cell r="BQ52">
            <v>295609000</v>
          </cell>
          <cell r="BR52">
            <v>229009000</v>
          </cell>
          <cell r="BS52">
            <v>1962890.51</v>
          </cell>
          <cell r="BT52">
            <v>100</v>
          </cell>
          <cell r="BU52">
            <v>42228</v>
          </cell>
          <cell r="BW52">
            <v>0</v>
          </cell>
          <cell r="BX52" t="str">
            <v>ST. LOUIS, Missouri 63132</v>
          </cell>
          <cell r="CA52" t="str">
            <v>0010468384</v>
          </cell>
          <cell r="CB52">
            <v>1962890.51</v>
          </cell>
          <cell r="CC52">
            <v>1</v>
          </cell>
          <cell r="CD52">
            <v>1962890.51</v>
          </cell>
          <cell r="CF52">
            <v>80</v>
          </cell>
          <cell r="CG52" t="str">
            <v>N</v>
          </cell>
        </row>
        <row r="53">
          <cell r="A53">
            <v>51</v>
          </cell>
          <cell r="B53" t="str">
            <v>DETAILS</v>
          </cell>
          <cell r="C53">
            <v>0</v>
          </cell>
          <cell r="D53">
            <v>81628022</v>
          </cell>
          <cell r="E53">
            <v>84069488</v>
          </cell>
          <cell r="F53">
            <v>344944</v>
          </cell>
          <cell r="G53">
            <v>42403</v>
          </cell>
          <cell r="H53">
            <v>42237</v>
          </cell>
          <cell r="I53">
            <v>28351</v>
          </cell>
          <cell r="J53">
            <v>254023</v>
          </cell>
          <cell r="K53">
            <v>195289</v>
          </cell>
          <cell r="L53">
            <v>42185</v>
          </cell>
          <cell r="M53" t="str">
            <v>Alpheus Communications LLC</v>
          </cell>
          <cell r="N53" t="str">
            <v>Alpheus Communications LLC Term Loan</v>
          </cell>
          <cell r="O53" t="str">
            <v>L</v>
          </cell>
          <cell r="P53" t="str">
            <v>LIBOR (6 months)</v>
          </cell>
          <cell r="R53">
            <v>33249999.989999998</v>
          </cell>
          <cell r="S53">
            <v>1352162</v>
          </cell>
          <cell r="T53" t="str">
            <v>United States</v>
          </cell>
          <cell r="U53" t="str">
            <v>Telecommunications (26)</v>
          </cell>
          <cell r="W53" t="str">
            <v>United States</v>
          </cell>
          <cell r="X53">
            <v>0</v>
          </cell>
          <cell r="Y53" t="str">
            <v>First Lien First Out</v>
          </cell>
          <cell r="AB53" t="str">
            <v>Alpheus Communications LLC</v>
          </cell>
          <cell r="AC53">
            <v>97.25</v>
          </cell>
          <cell r="AF53">
            <v>33249999.989999998</v>
          </cell>
          <cell r="AG53" t="str">
            <v>V</v>
          </cell>
          <cell r="AH53">
            <v>97.25</v>
          </cell>
          <cell r="AK53" t="str">
            <v>Term Loan</v>
          </cell>
          <cell r="AN53">
            <v>23937000</v>
          </cell>
          <cell r="AO53" t="str">
            <v>USD</v>
          </cell>
          <cell r="AS53">
            <v>1.77</v>
          </cell>
          <cell r="AU53" t="str">
            <v>1301 FANNIN STREET</v>
          </cell>
          <cell r="AV53" t="str">
            <v>20th Floor</v>
          </cell>
          <cell r="AW53">
            <v>0</v>
          </cell>
          <cell r="AX53">
            <v>42277</v>
          </cell>
          <cell r="AY53">
            <v>42338</v>
          </cell>
          <cell r="AZ53">
            <v>690000</v>
          </cell>
          <cell r="BA53">
            <v>2.69</v>
          </cell>
          <cell r="BB53">
            <v>5.51</v>
          </cell>
          <cell r="BC53">
            <v>5.14</v>
          </cell>
          <cell r="BD53">
            <v>0</v>
          </cell>
          <cell r="BF53" t="str">
            <v>1.7700000</v>
          </cell>
          <cell r="BG53">
            <v>12940000</v>
          </cell>
          <cell r="BH53" t="str">
            <v>5.02</v>
          </cell>
          <cell r="BI53">
            <v>79400000</v>
          </cell>
          <cell r="BJ53" t="str">
            <v>Antares/TMT</v>
          </cell>
          <cell r="BL53">
            <v>41425</v>
          </cell>
          <cell r="BM53">
            <v>43251</v>
          </cell>
          <cell r="BN53">
            <v>42300</v>
          </cell>
          <cell r="BO53">
            <v>42237</v>
          </cell>
          <cell r="BP53">
            <v>33682200</v>
          </cell>
          <cell r="BQ53">
            <v>129904900</v>
          </cell>
          <cell r="BR53">
            <v>116964900</v>
          </cell>
          <cell r="BS53">
            <v>33249999.989999998</v>
          </cell>
          <cell r="BT53">
            <v>100</v>
          </cell>
          <cell r="BU53">
            <v>42228</v>
          </cell>
          <cell r="BW53">
            <v>0</v>
          </cell>
          <cell r="BX53" t="str">
            <v>HOUSTON, Texas 77002</v>
          </cell>
          <cell r="BY53">
            <v>42300</v>
          </cell>
          <cell r="CA53" t="str">
            <v>0010526372</v>
          </cell>
          <cell r="CB53">
            <v>33249999.989999998</v>
          </cell>
          <cell r="CC53">
            <v>1</v>
          </cell>
          <cell r="CD53">
            <v>33249999.989999998</v>
          </cell>
          <cell r="CF53">
            <v>80</v>
          </cell>
          <cell r="CG53" t="str">
            <v>N</v>
          </cell>
        </row>
        <row r="54">
          <cell r="A54">
            <v>52</v>
          </cell>
          <cell r="B54" t="str">
            <v>DETAILS</v>
          </cell>
          <cell r="C54">
            <v>0</v>
          </cell>
          <cell r="D54">
            <v>81627619</v>
          </cell>
          <cell r="E54">
            <v>84069487</v>
          </cell>
          <cell r="F54">
            <v>344944</v>
          </cell>
          <cell r="G54">
            <v>42403</v>
          </cell>
          <cell r="H54">
            <v>42237</v>
          </cell>
          <cell r="I54">
            <v>28351</v>
          </cell>
          <cell r="J54">
            <v>209206</v>
          </cell>
          <cell r="K54">
            <v>195289</v>
          </cell>
          <cell r="L54">
            <v>42185</v>
          </cell>
          <cell r="M54" t="str">
            <v>Alpheus Communications LLC</v>
          </cell>
          <cell r="N54" t="str">
            <v>Alpheus Communications LLC Term Loan</v>
          </cell>
          <cell r="O54" t="str">
            <v>L</v>
          </cell>
          <cell r="P54" t="str">
            <v>Prime</v>
          </cell>
          <cell r="R54">
            <v>437500</v>
          </cell>
          <cell r="S54">
            <v>1352162</v>
          </cell>
          <cell r="T54" t="str">
            <v>United States</v>
          </cell>
          <cell r="U54" t="str">
            <v>Telecommunications (26)</v>
          </cell>
          <cell r="W54" t="str">
            <v>United States</v>
          </cell>
          <cell r="X54">
            <v>0</v>
          </cell>
          <cell r="Y54" t="str">
            <v>First Lien First Out</v>
          </cell>
          <cell r="AB54" t="str">
            <v>Alpheus Communications LLC</v>
          </cell>
          <cell r="AC54">
            <v>97.25</v>
          </cell>
          <cell r="AF54">
            <v>437500</v>
          </cell>
          <cell r="AG54" t="str">
            <v>V</v>
          </cell>
          <cell r="AH54">
            <v>97.25</v>
          </cell>
          <cell r="AK54" t="str">
            <v>Term Loan</v>
          </cell>
          <cell r="AN54">
            <v>23937000</v>
          </cell>
          <cell r="AO54" t="str">
            <v>USD</v>
          </cell>
          <cell r="AS54">
            <v>1.77</v>
          </cell>
          <cell r="AU54" t="str">
            <v>1301 FANNIN STREET</v>
          </cell>
          <cell r="AV54" t="str">
            <v>20th Floor</v>
          </cell>
          <cell r="AW54">
            <v>0</v>
          </cell>
          <cell r="AX54">
            <v>42277</v>
          </cell>
          <cell r="AY54">
            <v>42338</v>
          </cell>
          <cell r="AZ54">
            <v>690000</v>
          </cell>
          <cell r="BA54">
            <v>2.69</v>
          </cell>
          <cell r="BB54">
            <v>5.51</v>
          </cell>
          <cell r="BC54">
            <v>5.14</v>
          </cell>
          <cell r="BD54">
            <v>0</v>
          </cell>
          <cell r="BF54" t="str">
            <v>1.7700000</v>
          </cell>
          <cell r="BG54">
            <v>12940000</v>
          </cell>
          <cell r="BH54" t="str">
            <v>5.02</v>
          </cell>
          <cell r="BI54">
            <v>79400000</v>
          </cell>
          <cell r="BJ54" t="str">
            <v>Antares/TMT</v>
          </cell>
          <cell r="BL54">
            <v>41425</v>
          </cell>
          <cell r="BM54">
            <v>43251</v>
          </cell>
          <cell r="BN54">
            <v>42300</v>
          </cell>
          <cell r="BO54">
            <v>42237</v>
          </cell>
          <cell r="BP54">
            <v>33682200</v>
          </cell>
          <cell r="BQ54">
            <v>129904900</v>
          </cell>
          <cell r="BR54">
            <v>116964900</v>
          </cell>
          <cell r="BS54">
            <v>437500</v>
          </cell>
          <cell r="BT54">
            <v>100</v>
          </cell>
          <cell r="BU54">
            <v>42228</v>
          </cell>
          <cell r="BW54">
            <v>0</v>
          </cell>
          <cell r="BX54" t="str">
            <v>HOUSTON, Texas 77002</v>
          </cell>
          <cell r="BY54">
            <v>42300</v>
          </cell>
          <cell r="CA54" t="str">
            <v>0010526372</v>
          </cell>
          <cell r="CB54">
            <v>437500</v>
          </cell>
          <cell r="CC54">
            <v>1</v>
          </cell>
          <cell r="CD54">
            <v>437500</v>
          </cell>
          <cell r="CF54">
            <v>80</v>
          </cell>
          <cell r="CG54" t="str">
            <v>N</v>
          </cell>
        </row>
        <row r="55">
          <cell r="A55">
            <v>53</v>
          </cell>
          <cell r="B55" t="str">
            <v>DETAILS</v>
          </cell>
          <cell r="C55">
            <v>0</v>
          </cell>
          <cell r="D55">
            <v>81627620</v>
          </cell>
          <cell r="E55">
            <v>84069489</v>
          </cell>
          <cell r="F55">
            <v>344944</v>
          </cell>
          <cell r="G55">
            <v>42403</v>
          </cell>
          <cell r="H55">
            <v>42237</v>
          </cell>
          <cell r="I55">
            <v>28351</v>
          </cell>
          <cell r="J55">
            <v>211446</v>
          </cell>
          <cell r="K55">
            <v>195286</v>
          </cell>
          <cell r="L55">
            <v>42185</v>
          </cell>
          <cell r="M55" t="str">
            <v>Alpheus Communications LLC</v>
          </cell>
          <cell r="N55" t="str">
            <v>Alpheus Communications LLC Tranche 1 DDTL</v>
          </cell>
          <cell r="O55" t="str">
            <v>L</v>
          </cell>
          <cell r="P55" t="str">
            <v>Prime</v>
          </cell>
          <cell r="R55">
            <v>25845.62</v>
          </cell>
          <cell r="S55">
            <v>1352199</v>
          </cell>
          <cell r="T55" t="str">
            <v>United States</v>
          </cell>
          <cell r="U55" t="str">
            <v>Telecommunications (26)</v>
          </cell>
          <cell r="W55" t="str">
            <v>United States</v>
          </cell>
          <cell r="X55">
            <v>0</v>
          </cell>
          <cell r="Y55" t="str">
            <v>First Lien First Out</v>
          </cell>
          <cell r="AB55" t="str">
            <v>Alpheus Communications LLC</v>
          </cell>
          <cell r="AC55">
            <v>97.25</v>
          </cell>
          <cell r="AF55">
            <v>25845.62</v>
          </cell>
          <cell r="AG55" t="str">
            <v>V</v>
          </cell>
          <cell r="AH55">
            <v>97.25</v>
          </cell>
          <cell r="AK55" t="str">
            <v>Term Loan</v>
          </cell>
          <cell r="AN55">
            <v>23937000</v>
          </cell>
          <cell r="AO55" t="str">
            <v>USD</v>
          </cell>
          <cell r="AS55">
            <v>1.77</v>
          </cell>
          <cell r="AU55" t="str">
            <v>1301 FANNIN STREET</v>
          </cell>
          <cell r="AV55" t="str">
            <v>20th Floor</v>
          </cell>
          <cell r="AW55">
            <v>0</v>
          </cell>
          <cell r="AX55">
            <v>42277</v>
          </cell>
          <cell r="AY55">
            <v>42338</v>
          </cell>
          <cell r="AZ55">
            <v>690000</v>
          </cell>
          <cell r="BA55">
            <v>2.69</v>
          </cell>
          <cell r="BB55">
            <v>5.51</v>
          </cell>
          <cell r="BC55">
            <v>5.14</v>
          </cell>
          <cell r="BD55">
            <v>0</v>
          </cell>
          <cell r="BF55" t="str">
            <v>1.7700000</v>
          </cell>
          <cell r="BG55">
            <v>12940000</v>
          </cell>
          <cell r="BH55" t="str">
            <v>5.02</v>
          </cell>
          <cell r="BI55">
            <v>79400000</v>
          </cell>
          <cell r="BJ55" t="str">
            <v>Antares/TMT</v>
          </cell>
          <cell r="BL55">
            <v>41425</v>
          </cell>
          <cell r="BM55">
            <v>43251</v>
          </cell>
          <cell r="BN55">
            <v>42300</v>
          </cell>
          <cell r="BO55">
            <v>42237</v>
          </cell>
          <cell r="BP55">
            <v>33682200</v>
          </cell>
          <cell r="BQ55">
            <v>129904900</v>
          </cell>
          <cell r="BR55">
            <v>116964900</v>
          </cell>
          <cell r="BS55">
            <v>25845.62</v>
          </cell>
          <cell r="BT55">
            <v>100</v>
          </cell>
          <cell r="BU55">
            <v>42228</v>
          </cell>
          <cell r="BW55">
            <v>0</v>
          </cell>
          <cell r="BX55" t="str">
            <v>Houston, Texas 77002</v>
          </cell>
          <cell r="BY55">
            <v>42300</v>
          </cell>
          <cell r="CA55" t="str">
            <v>0010526363</v>
          </cell>
          <cell r="CB55">
            <v>25845.62</v>
          </cell>
          <cell r="CC55">
            <v>1</v>
          </cell>
          <cell r="CD55">
            <v>25845.62</v>
          </cell>
          <cell r="CF55">
            <v>80</v>
          </cell>
          <cell r="CG55" t="str">
            <v>N</v>
          </cell>
        </row>
        <row r="56">
          <cell r="A56">
            <v>54</v>
          </cell>
          <cell r="B56" t="str">
            <v>DETAILS</v>
          </cell>
          <cell r="C56">
            <v>0</v>
          </cell>
          <cell r="D56">
            <v>81628366</v>
          </cell>
          <cell r="E56">
            <v>84069490</v>
          </cell>
          <cell r="F56">
            <v>344944</v>
          </cell>
          <cell r="G56">
            <v>42403</v>
          </cell>
          <cell r="H56">
            <v>42237</v>
          </cell>
          <cell r="I56">
            <v>28351</v>
          </cell>
          <cell r="J56">
            <v>256340</v>
          </cell>
          <cell r="K56">
            <v>195286</v>
          </cell>
          <cell r="L56">
            <v>42185</v>
          </cell>
          <cell r="M56" t="str">
            <v>Alpheus Communications LLC</v>
          </cell>
          <cell r="N56" t="str">
            <v>Alpheus Communications LLC Tranche 1 DDTL</v>
          </cell>
          <cell r="O56" t="str">
            <v>L</v>
          </cell>
          <cell r="P56" t="str">
            <v>LIBOR (6 months)</v>
          </cell>
          <cell r="R56">
            <v>1514951.27</v>
          </cell>
          <cell r="S56">
            <v>1352199</v>
          </cell>
          <cell r="T56" t="str">
            <v>United States</v>
          </cell>
          <cell r="U56" t="str">
            <v>Telecommunications (26)</v>
          </cell>
          <cell r="W56" t="str">
            <v>United States</v>
          </cell>
          <cell r="X56">
            <v>0</v>
          </cell>
          <cell r="Y56" t="str">
            <v>First Lien First Out</v>
          </cell>
          <cell r="AB56" t="str">
            <v>Alpheus Communications LLC</v>
          </cell>
          <cell r="AC56">
            <v>97.25</v>
          </cell>
          <cell r="AF56">
            <v>1514951.27</v>
          </cell>
          <cell r="AG56" t="str">
            <v>V</v>
          </cell>
          <cell r="AH56">
            <v>97.25</v>
          </cell>
          <cell r="AK56" t="str">
            <v>Term Loan</v>
          </cell>
          <cell r="AN56">
            <v>23937000</v>
          </cell>
          <cell r="AO56" t="str">
            <v>USD</v>
          </cell>
          <cell r="AS56">
            <v>1.77</v>
          </cell>
          <cell r="AU56" t="str">
            <v>1301 FANNIN STREET</v>
          </cell>
          <cell r="AV56" t="str">
            <v>20th Floor</v>
          </cell>
          <cell r="AW56">
            <v>0</v>
          </cell>
          <cell r="AX56">
            <v>42277</v>
          </cell>
          <cell r="AY56">
            <v>42338</v>
          </cell>
          <cell r="AZ56">
            <v>690000</v>
          </cell>
          <cell r="BA56">
            <v>2.69</v>
          </cell>
          <cell r="BB56">
            <v>5.51</v>
          </cell>
          <cell r="BC56">
            <v>5.14</v>
          </cell>
          <cell r="BD56">
            <v>0</v>
          </cell>
          <cell r="BF56" t="str">
            <v>1.7700000</v>
          </cell>
          <cell r="BG56">
            <v>12940000</v>
          </cell>
          <cell r="BH56" t="str">
            <v>5.02</v>
          </cell>
          <cell r="BI56">
            <v>79400000</v>
          </cell>
          <cell r="BJ56" t="str">
            <v>Antares/TMT</v>
          </cell>
          <cell r="BL56">
            <v>41425</v>
          </cell>
          <cell r="BM56">
            <v>43251</v>
          </cell>
          <cell r="BN56">
            <v>42300</v>
          </cell>
          <cell r="BO56">
            <v>42237</v>
          </cell>
          <cell r="BP56">
            <v>33682200</v>
          </cell>
          <cell r="BQ56">
            <v>129904900</v>
          </cell>
          <cell r="BR56">
            <v>116964900</v>
          </cell>
          <cell r="BS56">
            <v>1514951.27</v>
          </cell>
          <cell r="BT56">
            <v>100</v>
          </cell>
          <cell r="BU56">
            <v>42228</v>
          </cell>
          <cell r="BW56">
            <v>0</v>
          </cell>
          <cell r="BX56" t="str">
            <v>Houston, Texas 77002</v>
          </cell>
          <cell r="BY56">
            <v>42300</v>
          </cell>
          <cell r="CA56" t="str">
            <v>0010526363</v>
          </cell>
          <cell r="CB56">
            <v>1514951.27</v>
          </cell>
          <cell r="CC56">
            <v>1</v>
          </cell>
          <cell r="CD56">
            <v>1514951.27</v>
          </cell>
          <cell r="CF56">
            <v>80</v>
          </cell>
          <cell r="CG56" t="str">
            <v>N</v>
          </cell>
        </row>
        <row r="57">
          <cell r="A57">
            <v>55</v>
          </cell>
          <cell r="B57" t="str">
            <v>DETAILS</v>
          </cell>
          <cell r="C57">
            <v>0</v>
          </cell>
          <cell r="D57">
            <v>81628057</v>
          </cell>
          <cell r="E57">
            <v>84070249</v>
          </cell>
          <cell r="F57">
            <v>344944</v>
          </cell>
          <cell r="G57">
            <v>42403</v>
          </cell>
          <cell r="H57">
            <v>42237</v>
          </cell>
          <cell r="I57">
            <v>31294</v>
          </cell>
          <cell r="J57">
            <v>254358</v>
          </cell>
          <cell r="K57">
            <v>243394</v>
          </cell>
          <cell r="L57">
            <v>42185</v>
          </cell>
          <cell r="M57" t="str">
            <v>AM Conservation Holding Corporation</v>
          </cell>
          <cell r="N57" t="str">
            <v>AM Conservation Holding Corporation Additional Term Loan</v>
          </cell>
          <cell r="O57" t="str">
            <v>L</v>
          </cell>
          <cell r="P57" t="str">
            <v>LIBOR (3 months)</v>
          </cell>
          <cell r="R57">
            <v>10368750</v>
          </cell>
          <cell r="S57">
            <v>1368777</v>
          </cell>
          <cell r="T57" t="str">
            <v>United States</v>
          </cell>
          <cell r="U57" t="str">
            <v>Consumer goods: Durable (8)</v>
          </cell>
          <cell r="W57" t="str">
            <v>United States</v>
          </cell>
          <cell r="X57">
            <v>0</v>
          </cell>
          <cell r="Y57" t="str">
            <v>First Lien First Out</v>
          </cell>
          <cell r="AB57" t="str">
            <v>AM Conservation Holding Corporation</v>
          </cell>
          <cell r="AC57">
            <v>97</v>
          </cell>
          <cell r="AF57">
            <v>10368750</v>
          </cell>
          <cell r="AG57" t="str">
            <v>V</v>
          </cell>
          <cell r="AH57">
            <v>99</v>
          </cell>
          <cell r="AK57" t="str">
            <v>Term Loan</v>
          </cell>
          <cell r="AN57">
            <v>20287000</v>
          </cell>
          <cell r="AO57" t="str">
            <v>USD</v>
          </cell>
          <cell r="AS57">
            <v>3.04</v>
          </cell>
          <cell r="AU57" t="str">
            <v>2301 Charleston Regional Parkway</v>
          </cell>
          <cell r="AV57" t="str">
            <v>NA</v>
          </cell>
          <cell r="AW57">
            <v>0</v>
          </cell>
          <cell r="AX57">
            <v>42277</v>
          </cell>
          <cell r="AY57">
            <v>42338</v>
          </cell>
          <cell r="AZ57">
            <v>5450000</v>
          </cell>
          <cell r="BA57">
            <v>3.01</v>
          </cell>
          <cell r="BB57">
            <v>7.87</v>
          </cell>
          <cell r="BC57">
            <v>6.18</v>
          </cell>
          <cell r="BD57">
            <v>0</v>
          </cell>
          <cell r="BF57" t="str">
            <v>3.0400000</v>
          </cell>
          <cell r="BG57">
            <v>97130000</v>
          </cell>
          <cell r="BH57" t="str">
            <v>4.15</v>
          </cell>
          <cell r="BI57">
            <v>102020000</v>
          </cell>
          <cell r="BJ57" t="str">
            <v>Antares/TMT</v>
          </cell>
          <cell r="BL57">
            <v>42125</v>
          </cell>
          <cell r="BM57">
            <v>44281</v>
          </cell>
          <cell r="BO57">
            <v>42369</v>
          </cell>
          <cell r="BP57">
            <v>61363400</v>
          </cell>
          <cell r="BQ57">
            <v>180987800</v>
          </cell>
          <cell r="BR57">
            <v>83857800</v>
          </cell>
          <cell r="BS57">
            <v>10368750</v>
          </cell>
          <cell r="BT57">
            <v>100</v>
          </cell>
          <cell r="BU57">
            <v>42228</v>
          </cell>
          <cell r="BW57">
            <v>0</v>
          </cell>
          <cell r="BX57" t="str">
            <v>Charleston, South Carolina 29492</v>
          </cell>
          <cell r="CA57" t="str">
            <v>0010538594</v>
          </cell>
          <cell r="CB57">
            <v>10368750</v>
          </cell>
          <cell r="CC57">
            <v>1</v>
          </cell>
          <cell r="CD57">
            <v>10368750</v>
          </cell>
          <cell r="CF57">
            <v>80</v>
          </cell>
          <cell r="CG57" t="str">
            <v>N</v>
          </cell>
        </row>
        <row r="58">
          <cell r="A58">
            <v>56</v>
          </cell>
          <cell r="B58" t="str">
            <v>DETAILS</v>
          </cell>
          <cell r="C58">
            <v>0</v>
          </cell>
          <cell r="D58">
            <v>81628087</v>
          </cell>
          <cell r="E58">
            <v>84070129</v>
          </cell>
          <cell r="F58">
            <v>344944</v>
          </cell>
          <cell r="G58">
            <v>42403</v>
          </cell>
          <cell r="H58">
            <v>42237</v>
          </cell>
          <cell r="I58">
            <v>31294</v>
          </cell>
          <cell r="J58">
            <v>254649</v>
          </cell>
          <cell r="K58">
            <v>239244</v>
          </cell>
          <cell r="L58">
            <v>42185</v>
          </cell>
          <cell r="M58" t="str">
            <v>AM Conservation Holding Corporation</v>
          </cell>
          <cell r="N58" t="str">
            <v>AM Conservation Holding Corporation Term Loan</v>
          </cell>
          <cell r="O58" t="str">
            <v>L</v>
          </cell>
          <cell r="P58" t="str">
            <v>LIBOR (3 months)</v>
          </cell>
          <cell r="R58">
            <v>9435096.1699999999</v>
          </cell>
          <cell r="S58">
            <v>1355099</v>
          </cell>
          <cell r="T58" t="str">
            <v>United States</v>
          </cell>
          <cell r="U58" t="str">
            <v>Consumer goods: Durable (8)</v>
          </cell>
          <cell r="W58" t="str">
            <v>United States</v>
          </cell>
          <cell r="X58">
            <v>0</v>
          </cell>
          <cell r="Y58" t="str">
            <v>First Lien First Out</v>
          </cell>
          <cell r="AB58" t="str">
            <v>AM Conservation Holding Corporation</v>
          </cell>
          <cell r="AC58">
            <v>97</v>
          </cell>
          <cell r="AF58">
            <v>9435096.1699999999</v>
          </cell>
          <cell r="AG58" t="str">
            <v>V</v>
          </cell>
          <cell r="AH58">
            <v>97</v>
          </cell>
          <cell r="AK58" t="str">
            <v>Term Loan</v>
          </cell>
          <cell r="AN58">
            <v>20287000</v>
          </cell>
          <cell r="AO58" t="str">
            <v>USD</v>
          </cell>
          <cell r="AS58">
            <v>3.04</v>
          </cell>
          <cell r="AU58" t="str">
            <v>2301 Charleston Regional Parkway</v>
          </cell>
          <cell r="AV58" t="str">
            <v>NA</v>
          </cell>
          <cell r="AW58">
            <v>0</v>
          </cell>
          <cell r="AX58">
            <v>42277</v>
          </cell>
          <cell r="AY58">
            <v>42338</v>
          </cell>
          <cell r="AZ58">
            <v>5450000</v>
          </cell>
          <cell r="BA58">
            <v>3.01</v>
          </cell>
          <cell r="BB58">
            <v>7.87</v>
          </cell>
          <cell r="BC58">
            <v>6.18</v>
          </cell>
          <cell r="BD58">
            <v>0</v>
          </cell>
          <cell r="BF58" t="str">
            <v>3.0400000</v>
          </cell>
          <cell r="BG58">
            <v>97130000</v>
          </cell>
          <cell r="BH58" t="str">
            <v>4.15</v>
          </cell>
          <cell r="BI58">
            <v>102020000</v>
          </cell>
          <cell r="BJ58" t="str">
            <v>Antares/TMT</v>
          </cell>
          <cell r="BL58">
            <v>42089</v>
          </cell>
          <cell r="BM58">
            <v>44281</v>
          </cell>
          <cell r="BO58">
            <v>42369</v>
          </cell>
          <cell r="BP58">
            <v>61363400</v>
          </cell>
          <cell r="BQ58">
            <v>180987800</v>
          </cell>
          <cell r="BR58">
            <v>83857800</v>
          </cell>
          <cell r="BS58">
            <v>9435096.1699999999</v>
          </cell>
          <cell r="BT58">
            <v>100</v>
          </cell>
          <cell r="BU58">
            <v>42228</v>
          </cell>
          <cell r="BW58">
            <v>0</v>
          </cell>
          <cell r="BX58" t="str">
            <v>Charleston, South Carolina 29492</v>
          </cell>
          <cell r="CA58" t="str">
            <v>0010533274</v>
          </cell>
          <cell r="CB58">
            <v>9435096.1699999999</v>
          </cell>
          <cell r="CC58">
            <v>1</v>
          </cell>
          <cell r="CD58">
            <v>9435096.1699999999</v>
          </cell>
          <cell r="CF58">
            <v>80</v>
          </cell>
          <cell r="CG58" t="str">
            <v>N</v>
          </cell>
        </row>
        <row r="59">
          <cell r="A59">
            <v>57</v>
          </cell>
          <cell r="B59" t="str">
            <v>DETAILS</v>
          </cell>
          <cell r="C59">
            <v>0</v>
          </cell>
          <cell r="D59">
            <v>81627993</v>
          </cell>
          <cell r="E59">
            <v>84069359</v>
          </cell>
          <cell r="F59">
            <v>344944</v>
          </cell>
          <cell r="G59">
            <v>42403</v>
          </cell>
          <cell r="H59">
            <v>42237</v>
          </cell>
          <cell r="I59">
            <v>27060</v>
          </cell>
          <cell r="J59">
            <v>253884</v>
          </cell>
          <cell r="K59">
            <v>168966</v>
          </cell>
          <cell r="L59">
            <v>42185</v>
          </cell>
          <cell r="M59" t="str">
            <v>Ameriforge Group Inc</v>
          </cell>
          <cell r="N59" t="str">
            <v>Ameriforge Group Inc Initial Term Loan</v>
          </cell>
          <cell r="O59" t="str">
            <v>L</v>
          </cell>
          <cell r="P59" t="str">
            <v>LIBOR (3 months)</v>
          </cell>
          <cell r="R59">
            <v>3881022.36</v>
          </cell>
          <cell r="S59">
            <v>1334778</v>
          </cell>
          <cell r="T59" t="str">
            <v>United States</v>
          </cell>
          <cell r="U59" t="str">
            <v>Energy: Oil &amp; Gas (12)</v>
          </cell>
          <cell r="W59" t="str">
            <v>United States</v>
          </cell>
          <cell r="X59">
            <v>1</v>
          </cell>
          <cell r="Y59" t="str">
            <v>First Lien First Out</v>
          </cell>
          <cell r="AB59" t="str">
            <v>Ameriforge Group Inc</v>
          </cell>
          <cell r="AC59">
            <v>82</v>
          </cell>
          <cell r="AF59">
            <v>3881022.36</v>
          </cell>
          <cell r="AG59" t="str">
            <v>V</v>
          </cell>
          <cell r="AH59">
            <v>82</v>
          </cell>
          <cell r="AI59">
            <v>39.75</v>
          </cell>
          <cell r="AK59" t="str">
            <v>Term Loan</v>
          </cell>
          <cell r="AM59">
            <v>1</v>
          </cell>
          <cell r="AN59">
            <v>163900000</v>
          </cell>
          <cell r="AO59" t="str">
            <v>USD</v>
          </cell>
          <cell r="AS59">
            <v>3.39</v>
          </cell>
          <cell r="AU59" t="str">
            <v>13770 Industrial Road</v>
          </cell>
          <cell r="AV59" t="str">
            <v>NA</v>
          </cell>
          <cell r="AW59">
            <v>0</v>
          </cell>
          <cell r="AX59">
            <v>42277</v>
          </cell>
          <cell r="AY59">
            <v>42277</v>
          </cell>
          <cell r="AZ59">
            <v>11000000</v>
          </cell>
          <cell r="BA59">
            <v>3.32</v>
          </cell>
          <cell r="BB59">
            <v>14.17</v>
          </cell>
          <cell r="BC59">
            <v>13</v>
          </cell>
          <cell r="BD59">
            <v>1</v>
          </cell>
          <cell r="BF59" t="str">
            <v>3.3900000</v>
          </cell>
          <cell r="BG59">
            <v>268840000</v>
          </cell>
          <cell r="BH59" t="str">
            <v>4.82</v>
          </cell>
          <cell r="BI59">
            <v>584470000</v>
          </cell>
          <cell r="BJ59" t="str">
            <v>BLG</v>
          </cell>
          <cell r="BL59">
            <v>41205</v>
          </cell>
          <cell r="BM59">
            <v>43818</v>
          </cell>
          <cell r="BP59">
            <v>584775000</v>
          </cell>
          <cell r="BQ59">
            <v>1088542000</v>
          </cell>
          <cell r="BR59">
            <v>819702000</v>
          </cell>
          <cell r="BS59">
            <v>1542706.39</v>
          </cell>
          <cell r="BT59">
            <v>39.75</v>
          </cell>
          <cell r="BU59">
            <v>42228</v>
          </cell>
          <cell r="BW59">
            <v>0</v>
          </cell>
          <cell r="BX59" t="str">
            <v>Houston, Texas 77015</v>
          </cell>
          <cell r="CA59" t="str">
            <v>0010405155</v>
          </cell>
          <cell r="CB59">
            <v>1542706.39</v>
          </cell>
          <cell r="CC59">
            <v>1</v>
          </cell>
          <cell r="CD59">
            <v>3881022.36</v>
          </cell>
          <cell r="CF59">
            <v>80</v>
          </cell>
          <cell r="CG59" t="str">
            <v>Y</v>
          </cell>
        </row>
        <row r="60">
          <cell r="A60">
            <v>58</v>
          </cell>
          <cell r="B60" t="str">
            <v>DETAILS</v>
          </cell>
          <cell r="C60">
            <v>0</v>
          </cell>
          <cell r="D60">
            <v>81627913</v>
          </cell>
          <cell r="E60">
            <v>84069360</v>
          </cell>
          <cell r="F60">
            <v>344944</v>
          </cell>
          <cell r="G60">
            <v>42403</v>
          </cell>
          <cell r="H60">
            <v>42237</v>
          </cell>
          <cell r="I60">
            <v>27536</v>
          </cell>
          <cell r="J60">
            <v>252982</v>
          </cell>
          <cell r="K60">
            <v>179413</v>
          </cell>
          <cell r="L60">
            <v>42185</v>
          </cell>
          <cell r="M60" t="str">
            <v>Amspec LLC</v>
          </cell>
          <cell r="N60" t="str">
            <v>Amspec LLC Term Loan</v>
          </cell>
          <cell r="O60" t="str">
            <v>L</v>
          </cell>
          <cell r="P60" t="str">
            <v>LIBOR (3 months)</v>
          </cell>
          <cell r="R60">
            <v>14384615.369999999</v>
          </cell>
          <cell r="S60">
            <v>1334784</v>
          </cell>
          <cell r="T60" t="str">
            <v>United States</v>
          </cell>
          <cell r="U60" t="str">
            <v>Energy: Oil &amp; Gas (12)</v>
          </cell>
          <cell r="W60" t="str">
            <v>United States</v>
          </cell>
          <cell r="X60">
            <v>0</v>
          </cell>
          <cell r="Y60" t="str">
            <v>First Lien First Out</v>
          </cell>
          <cell r="AB60" t="str">
            <v>Amspec LLC</v>
          </cell>
          <cell r="AC60">
            <v>97.25</v>
          </cell>
          <cell r="AF60">
            <v>14384615.369999999</v>
          </cell>
          <cell r="AG60" t="str">
            <v>V</v>
          </cell>
          <cell r="AH60">
            <v>97.25</v>
          </cell>
          <cell r="AK60" t="str">
            <v>Term Loan</v>
          </cell>
          <cell r="AN60">
            <v>19158100</v>
          </cell>
          <cell r="AO60" t="str">
            <v>USD</v>
          </cell>
          <cell r="AS60">
            <v>2.77</v>
          </cell>
          <cell r="AU60" t="str">
            <v>515 North Wood Avenue</v>
          </cell>
          <cell r="AV60" t="str">
            <v>NA</v>
          </cell>
          <cell r="AW60">
            <v>0</v>
          </cell>
          <cell r="AX60">
            <v>42277</v>
          </cell>
          <cell r="AY60">
            <v>42308</v>
          </cell>
          <cell r="AZ60">
            <v>90000</v>
          </cell>
          <cell r="BA60">
            <v>3.9</v>
          </cell>
          <cell r="BB60">
            <v>3.98</v>
          </cell>
          <cell r="BC60">
            <v>2.0499999999999998</v>
          </cell>
          <cell r="BD60">
            <v>0</v>
          </cell>
          <cell r="BF60" t="str">
            <v>2.7700000</v>
          </cell>
          <cell r="BG60">
            <v>45930000</v>
          </cell>
          <cell r="BH60" t="str">
            <v>3.59</v>
          </cell>
          <cell r="BI60">
            <v>183370000</v>
          </cell>
          <cell r="BJ60" t="str">
            <v>Antares/TMT</v>
          </cell>
          <cell r="BL60">
            <v>41333</v>
          </cell>
          <cell r="BM60">
            <v>43220</v>
          </cell>
          <cell r="BP60">
            <v>58097300</v>
          </cell>
          <cell r="BQ60">
            <v>119756700</v>
          </cell>
          <cell r="BR60">
            <v>73826700</v>
          </cell>
          <cell r="BS60">
            <v>14384615.369999999</v>
          </cell>
          <cell r="BT60">
            <v>100</v>
          </cell>
          <cell r="BU60">
            <v>42228</v>
          </cell>
          <cell r="BW60">
            <v>0</v>
          </cell>
          <cell r="BX60" t="str">
            <v>Linden , New Jersey, 07036</v>
          </cell>
          <cell r="CA60" t="str">
            <v>0010507994</v>
          </cell>
          <cell r="CB60">
            <v>14384615.369999999</v>
          </cell>
          <cell r="CC60">
            <v>1</v>
          </cell>
          <cell r="CD60">
            <v>14384615.369999999</v>
          </cell>
          <cell r="CF60">
            <v>80</v>
          </cell>
          <cell r="CG60" t="str">
            <v>N</v>
          </cell>
        </row>
        <row r="61">
          <cell r="A61">
            <v>59</v>
          </cell>
          <cell r="B61" t="str">
            <v>DETAILS</v>
          </cell>
          <cell r="C61">
            <v>0</v>
          </cell>
          <cell r="D61">
            <v>81627838</v>
          </cell>
          <cell r="E61">
            <v>84069366</v>
          </cell>
          <cell r="F61">
            <v>344944</v>
          </cell>
          <cell r="G61">
            <v>42403</v>
          </cell>
          <cell r="H61">
            <v>42237</v>
          </cell>
          <cell r="I61">
            <v>17348</v>
          </cell>
          <cell r="J61">
            <v>252154</v>
          </cell>
          <cell r="K61">
            <v>170984</v>
          </cell>
          <cell r="L61">
            <v>42185</v>
          </cell>
          <cell r="M61" t="str">
            <v>AmWINS Group LLC</v>
          </cell>
          <cell r="N61" t="str">
            <v>AmWINS Group LLC Incremental 1st Lien Term Loan</v>
          </cell>
          <cell r="O61" t="str">
            <v>L</v>
          </cell>
          <cell r="P61" t="str">
            <v>LIBOR (3 months)</v>
          </cell>
          <cell r="R61">
            <v>1495977.79</v>
          </cell>
          <cell r="S61">
            <v>1334791</v>
          </cell>
          <cell r="T61" t="str">
            <v>United States</v>
          </cell>
          <cell r="U61" t="str">
            <v>Banking; Finance; Insurance &amp; Real Estate (3)</v>
          </cell>
          <cell r="W61" t="str">
            <v>United States</v>
          </cell>
          <cell r="X61">
            <v>0</v>
          </cell>
          <cell r="Y61" t="str">
            <v>First Lien First Out</v>
          </cell>
          <cell r="AB61" t="str">
            <v>AmWINS Group LLC</v>
          </cell>
          <cell r="AC61">
            <v>100.825</v>
          </cell>
          <cell r="AF61">
            <v>1495977.79</v>
          </cell>
          <cell r="AG61" t="str">
            <v>V</v>
          </cell>
          <cell r="AH61">
            <v>100.825</v>
          </cell>
          <cell r="AI61">
            <v>99.8</v>
          </cell>
          <cell r="AK61" t="str">
            <v>Term Loan</v>
          </cell>
          <cell r="AN61">
            <v>207865000</v>
          </cell>
          <cell r="AO61" t="str">
            <v>USD</v>
          </cell>
          <cell r="AS61">
            <v>4.24</v>
          </cell>
          <cell r="AU61" t="str">
            <v>4725 Piedmont Row Drive, Suite 600</v>
          </cell>
          <cell r="AV61" t="str">
            <v>NA</v>
          </cell>
          <cell r="AW61">
            <v>0</v>
          </cell>
          <cell r="AX61">
            <v>42277</v>
          </cell>
          <cell r="AY61">
            <v>42277</v>
          </cell>
          <cell r="AZ61">
            <v>132390000</v>
          </cell>
          <cell r="BA61">
            <v>3.32</v>
          </cell>
          <cell r="BB61">
            <v>3.53</v>
          </cell>
          <cell r="BC61">
            <v>2.75</v>
          </cell>
          <cell r="BD61">
            <v>0</v>
          </cell>
          <cell r="BF61" t="str">
            <v>4.2400000</v>
          </cell>
          <cell r="BG61">
            <v>-230090000</v>
          </cell>
          <cell r="BH61" t="str">
            <v>5.4391215452</v>
          </cell>
          <cell r="BI61">
            <v>768620000</v>
          </cell>
          <cell r="BJ61" t="str">
            <v>BLG</v>
          </cell>
          <cell r="BK61" t="str">
            <v>Broadly Syndicated Loan</v>
          </cell>
          <cell r="BL61">
            <v>41236</v>
          </cell>
          <cell r="BM61">
            <v>43714</v>
          </cell>
          <cell r="BP61">
            <v>882979200</v>
          </cell>
          <cell r="BQ61">
            <v>902426800</v>
          </cell>
          <cell r="BR61">
            <v>1132516800</v>
          </cell>
          <cell r="BS61">
            <v>1492985.83</v>
          </cell>
          <cell r="BT61">
            <v>99.8</v>
          </cell>
          <cell r="BU61">
            <v>42228</v>
          </cell>
          <cell r="BW61">
            <v>0</v>
          </cell>
          <cell r="BX61" t="str">
            <v>Charlotte, North Carolina 28210</v>
          </cell>
          <cell r="CA61" t="str">
            <v>0010522968</v>
          </cell>
          <cell r="CB61">
            <v>1492985.83</v>
          </cell>
          <cell r="CC61">
            <v>1</v>
          </cell>
          <cell r="CD61">
            <v>1495977.79</v>
          </cell>
          <cell r="CF61">
            <v>80</v>
          </cell>
          <cell r="CG61" t="str">
            <v>Y</v>
          </cell>
        </row>
        <row r="62">
          <cell r="A62">
            <v>60</v>
          </cell>
          <cell r="B62" t="str">
            <v>DETAILS</v>
          </cell>
          <cell r="C62">
            <v>0</v>
          </cell>
          <cell r="D62">
            <v>81627731</v>
          </cell>
          <cell r="E62">
            <v>84069364</v>
          </cell>
          <cell r="F62">
            <v>344944</v>
          </cell>
          <cell r="G62">
            <v>42403</v>
          </cell>
          <cell r="H62">
            <v>42237</v>
          </cell>
          <cell r="I62">
            <v>17348</v>
          </cell>
          <cell r="J62">
            <v>249939</v>
          </cell>
          <cell r="K62">
            <v>170984</v>
          </cell>
          <cell r="L62">
            <v>42185</v>
          </cell>
          <cell r="M62" t="str">
            <v>AmWINS Group LLC</v>
          </cell>
          <cell r="N62" t="str">
            <v>AmWINS Group LLC Incremental 1st Lien Term Loan</v>
          </cell>
          <cell r="O62" t="str">
            <v>L</v>
          </cell>
          <cell r="P62" t="str">
            <v>LIBOR (3 months)</v>
          </cell>
          <cell r="R62">
            <v>2692628.35</v>
          </cell>
          <cell r="S62">
            <v>1334791</v>
          </cell>
          <cell r="T62" t="str">
            <v>United States</v>
          </cell>
          <cell r="U62" t="str">
            <v>Banking; Finance; Insurance &amp; Real Estate (3)</v>
          </cell>
          <cell r="W62" t="str">
            <v>United States</v>
          </cell>
          <cell r="X62">
            <v>0</v>
          </cell>
          <cell r="Y62" t="str">
            <v>First Lien First Out</v>
          </cell>
          <cell r="AB62" t="str">
            <v>AmWINS Group LLC</v>
          </cell>
          <cell r="AC62">
            <v>100.825</v>
          </cell>
          <cell r="AF62">
            <v>2692628.35</v>
          </cell>
          <cell r="AG62" t="str">
            <v>V</v>
          </cell>
          <cell r="AH62">
            <v>100.825</v>
          </cell>
          <cell r="AI62">
            <v>99.8</v>
          </cell>
          <cell r="AK62" t="str">
            <v>Term Loan</v>
          </cell>
          <cell r="AN62">
            <v>207865000</v>
          </cell>
          <cell r="AO62" t="str">
            <v>USD</v>
          </cell>
          <cell r="AS62">
            <v>4.24</v>
          </cell>
          <cell r="AU62" t="str">
            <v>4725 Piedmont Row Drive, Suite 600</v>
          </cell>
          <cell r="AV62" t="str">
            <v>NA</v>
          </cell>
          <cell r="AW62">
            <v>0</v>
          </cell>
          <cell r="AX62">
            <v>42277</v>
          </cell>
          <cell r="AY62">
            <v>42277</v>
          </cell>
          <cell r="AZ62">
            <v>132390000</v>
          </cell>
          <cell r="BA62">
            <v>3.32</v>
          </cell>
          <cell r="BB62">
            <v>3.53</v>
          </cell>
          <cell r="BC62">
            <v>2.75</v>
          </cell>
          <cell r="BD62">
            <v>0</v>
          </cell>
          <cell r="BF62" t="str">
            <v>4.2400000</v>
          </cell>
          <cell r="BG62">
            <v>-230090000</v>
          </cell>
          <cell r="BH62" t="str">
            <v>5.4391215452</v>
          </cell>
          <cell r="BI62">
            <v>768620000</v>
          </cell>
          <cell r="BJ62" t="str">
            <v>BLG</v>
          </cell>
          <cell r="BK62" t="str">
            <v>Broadly Syndicated Loan</v>
          </cell>
          <cell r="BL62">
            <v>41236</v>
          </cell>
          <cell r="BM62">
            <v>43714</v>
          </cell>
          <cell r="BP62">
            <v>882979200</v>
          </cell>
          <cell r="BQ62">
            <v>902426800</v>
          </cell>
          <cell r="BR62">
            <v>1132516800</v>
          </cell>
          <cell r="BS62">
            <v>2687243.09</v>
          </cell>
          <cell r="BT62">
            <v>99.8</v>
          </cell>
          <cell r="BU62">
            <v>42228</v>
          </cell>
          <cell r="BW62">
            <v>0</v>
          </cell>
          <cell r="BX62" t="str">
            <v>Charlotte, North Carolina 28210</v>
          </cell>
          <cell r="CA62" t="str">
            <v>0010522968</v>
          </cell>
          <cell r="CB62">
            <v>2687243.09</v>
          </cell>
          <cell r="CC62">
            <v>1</v>
          </cell>
          <cell r="CD62">
            <v>2692628.35</v>
          </cell>
          <cell r="CF62">
            <v>80</v>
          </cell>
          <cell r="CG62" t="str">
            <v>Y</v>
          </cell>
        </row>
        <row r="63">
          <cell r="A63">
            <v>61</v>
          </cell>
          <cell r="B63" t="str">
            <v>DETAILS</v>
          </cell>
          <cell r="C63">
            <v>0</v>
          </cell>
          <cell r="D63">
            <v>81627732</v>
          </cell>
          <cell r="E63">
            <v>84069365</v>
          </cell>
          <cell r="F63">
            <v>344944</v>
          </cell>
          <cell r="G63">
            <v>42403</v>
          </cell>
          <cell r="H63">
            <v>42237</v>
          </cell>
          <cell r="I63">
            <v>17348</v>
          </cell>
          <cell r="J63">
            <v>249942</v>
          </cell>
          <cell r="K63">
            <v>170984</v>
          </cell>
          <cell r="L63">
            <v>42185</v>
          </cell>
          <cell r="M63" t="str">
            <v>AmWINS Group LLC</v>
          </cell>
          <cell r="N63" t="str">
            <v>AmWINS Group LLC Incremental 1st Lien Term Loan</v>
          </cell>
          <cell r="O63" t="str">
            <v>L</v>
          </cell>
          <cell r="P63" t="str">
            <v>LIBOR (3 months)</v>
          </cell>
          <cell r="R63">
            <v>661560.80000000005</v>
          </cell>
          <cell r="S63">
            <v>1334791</v>
          </cell>
          <cell r="T63" t="str">
            <v>United States</v>
          </cell>
          <cell r="U63" t="str">
            <v>Banking; Finance; Insurance &amp; Real Estate (3)</v>
          </cell>
          <cell r="W63" t="str">
            <v>United States</v>
          </cell>
          <cell r="X63">
            <v>0</v>
          </cell>
          <cell r="Y63" t="str">
            <v>First Lien First Out</v>
          </cell>
          <cell r="AB63" t="str">
            <v>AmWINS Group LLC</v>
          </cell>
          <cell r="AC63">
            <v>100.825</v>
          </cell>
          <cell r="AF63">
            <v>661560.80000000005</v>
          </cell>
          <cell r="AG63" t="str">
            <v>V</v>
          </cell>
          <cell r="AH63">
            <v>100.825</v>
          </cell>
          <cell r="AI63">
            <v>99.8</v>
          </cell>
          <cell r="AK63" t="str">
            <v>Term Loan</v>
          </cell>
          <cell r="AN63">
            <v>207865000</v>
          </cell>
          <cell r="AO63" t="str">
            <v>USD</v>
          </cell>
          <cell r="AS63">
            <v>4.24</v>
          </cell>
          <cell r="AU63" t="str">
            <v>4725 Piedmont Row Drive, Suite 600</v>
          </cell>
          <cell r="AV63" t="str">
            <v>NA</v>
          </cell>
          <cell r="AW63">
            <v>0</v>
          </cell>
          <cell r="AX63">
            <v>42277</v>
          </cell>
          <cell r="AY63">
            <v>42277</v>
          </cell>
          <cell r="AZ63">
            <v>132390000</v>
          </cell>
          <cell r="BA63">
            <v>3.32</v>
          </cell>
          <cell r="BB63">
            <v>3.53</v>
          </cell>
          <cell r="BC63">
            <v>2.75</v>
          </cell>
          <cell r="BD63">
            <v>0</v>
          </cell>
          <cell r="BF63" t="str">
            <v>4.2400000</v>
          </cell>
          <cell r="BG63">
            <v>-230090000</v>
          </cell>
          <cell r="BH63" t="str">
            <v>5.4391215452</v>
          </cell>
          <cell r="BI63">
            <v>768620000</v>
          </cell>
          <cell r="BJ63" t="str">
            <v>BLG</v>
          </cell>
          <cell r="BK63" t="str">
            <v>Broadly Syndicated Loan</v>
          </cell>
          <cell r="BL63">
            <v>41236</v>
          </cell>
          <cell r="BM63">
            <v>43714</v>
          </cell>
          <cell r="BP63">
            <v>882979200</v>
          </cell>
          <cell r="BQ63">
            <v>902426800</v>
          </cell>
          <cell r="BR63">
            <v>1132516800</v>
          </cell>
          <cell r="BS63">
            <v>660237.68000000005</v>
          </cell>
          <cell r="BT63">
            <v>99.8</v>
          </cell>
          <cell r="BU63">
            <v>42228</v>
          </cell>
          <cell r="BW63">
            <v>0</v>
          </cell>
          <cell r="BX63" t="str">
            <v>Charlotte, North Carolina 28210</v>
          </cell>
          <cell r="CA63" t="str">
            <v>0010522968</v>
          </cell>
          <cell r="CB63">
            <v>660237.68000000005</v>
          </cell>
          <cell r="CC63">
            <v>1</v>
          </cell>
          <cell r="CD63">
            <v>661560.80000000005</v>
          </cell>
          <cell r="CF63">
            <v>80</v>
          </cell>
          <cell r="CG63" t="str">
            <v>Y</v>
          </cell>
        </row>
        <row r="64">
          <cell r="A64">
            <v>62</v>
          </cell>
          <cell r="B64" t="str">
            <v>DETAILS</v>
          </cell>
          <cell r="C64">
            <v>0</v>
          </cell>
          <cell r="D64">
            <v>81628020</v>
          </cell>
          <cell r="E64">
            <v>84070293</v>
          </cell>
          <cell r="F64">
            <v>344944</v>
          </cell>
          <cell r="G64">
            <v>42403</v>
          </cell>
          <cell r="H64">
            <v>42299</v>
          </cell>
          <cell r="I64">
            <v>26267</v>
          </cell>
          <cell r="J64">
            <v>254016</v>
          </cell>
          <cell r="K64">
            <v>247466</v>
          </cell>
          <cell r="L64">
            <v>42293</v>
          </cell>
          <cell r="M64" t="str">
            <v>Ansira Partners Inc</v>
          </cell>
          <cell r="N64" t="str">
            <v>Ansira Partners Inc Term Loan</v>
          </cell>
          <cell r="O64" t="str">
            <v>L</v>
          </cell>
          <cell r="P64" t="str">
            <v>LIBOR (3 months)</v>
          </cell>
          <cell r="R64">
            <v>35527868.850000001</v>
          </cell>
          <cell r="S64">
            <v>1411824</v>
          </cell>
          <cell r="T64" t="str">
            <v>United States</v>
          </cell>
          <cell r="U64" t="str">
            <v>Media: Advertising; Printing &amp; Publishing (18)</v>
          </cell>
          <cell r="W64" t="str">
            <v>United States</v>
          </cell>
          <cell r="X64">
            <v>0</v>
          </cell>
          <cell r="Y64" t="str">
            <v>First Lien First Out</v>
          </cell>
          <cell r="AB64" t="str">
            <v>Ansira Partners Inc</v>
          </cell>
          <cell r="AF64">
            <v>35527868.850000001</v>
          </cell>
          <cell r="AG64" t="str">
            <v>V</v>
          </cell>
          <cell r="AH64">
            <v>99</v>
          </cell>
          <cell r="AK64" t="str">
            <v>Term Loan</v>
          </cell>
          <cell r="AN64">
            <v>34597040</v>
          </cell>
          <cell r="AO64" t="str">
            <v>USD</v>
          </cell>
          <cell r="AS64">
            <v>3.1505584999999998</v>
          </cell>
          <cell r="AU64" t="str">
            <v>2300 Locust Street</v>
          </cell>
          <cell r="AV64" t="str">
            <v>NA</v>
          </cell>
          <cell r="AX64">
            <v>42247</v>
          </cell>
          <cell r="AY64">
            <v>42338</v>
          </cell>
          <cell r="AZ64">
            <v>8560000</v>
          </cell>
          <cell r="BA64">
            <v>3.34</v>
          </cell>
          <cell r="BB64">
            <v>2.81</v>
          </cell>
          <cell r="BC64">
            <v>2.13</v>
          </cell>
          <cell r="BF64" t="str">
            <v>3.1505585</v>
          </cell>
          <cell r="BG64">
            <v>63720000</v>
          </cell>
          <cell r="BH64" t="str">
            <v>4.3934394387</v>
          </cell>
          <cell r="BI64">
            <v>123210000</v>
          </cell>
          <cell r="BJ64" t="str">
            <v>Antares/TMT</v>
          </cell>
          <cell r="BL64">
            <v>42186</v>
          </cell>
          <cell r="BM64">
            <v>44119</v>
          </cell>
          <cell r="BP64">
            <v>109000000</v>
          </cell>
          <cell r="BQ64">
            <v>215720000</v>
          </cell>
          <cell r="BR64">
            <v>152000000</v>
          </cell>
          <cell r="BS64">
            <v>35527868.850000001</v>
          </cell>
          <cell r="BT64">
            <v>100</v>
          </cell>
          <cell r="BU64">
            <v>42299</v>
          </cell>
          <cell r="BW64">
            <v>0</v>
          </cell>
          <cell r="BX64" t="str">
            <v>St. Louis, MO 63103</v>
          </cell>
          <cell r="CA64" t="str">
            <v>0010551896</v>
          </cell>
          <cell r="CB64">
            <v>35527868.850000001</v>
          </cell>
          <cell r="CD64">
            <v>35527868.850000001</v>
          </cell>
          <cell r="CF64">
            <v>80</v>
          </cell>
          <cell r="CG64" t="str">
            <v>N</v>
          </cell>
        </row>
        <row r="65">
          <cell r="A65">
            <v>63</v>
          </cell>
          <cell r="B65" t="str">
            <v>DETAILS</v>
          </cell>
          <cell r="C65">
            <v>0</v>
          </cell>
          <cell r="D65">
            <v>81627650</v>
          </cell>
          <cell r="E65">
            <v>84069862</v>
          </cell>
          <cell r="F65">
            <v>344944</v>
          </cell>
          <cell r="G65">
            <v>42403</v>
          </cell>
          <cell r="H65">
            <v>42341</v>
          </cell>
          <cell r="I65">
            <v>31302</v>
          </cell>
          <cell r="J65">
            <v>241847</v>
          </cell>
          <cell r="K65">
            <v>239858</v>
          </cell>
          <cell r="L65">
            <v>42335</v>
          </cell>
          <cell r="M65" t="str">
            <v>Apache Industrial Services Inc</v>
          </cell>
          <cell r="N65" t="str">
            <v>Apache Industrial Services Inc Term Loan</v>
          </cell>
          <cell r="O65" t="str">
            <v>L</v>
          </cell>
          <cell r="P65" t="str">
            <v>Prime</v>
          </cell>
          <cell r="R65">
            <v>4197722.42</v>
          </cell>
          <cell r="S65">
            <v>1444056</v>
          </cell>
          <cell r="T65" t="str">
            <v>United States</v>
          </cell>
          <cell r="U65" t="str">
            <v>Construction &amp; Building (7)</v>
          </cell>
          <cell r="W65" t="str">
            <v>United States</v>
          </cell>
          <cell r="X65">
            <v>0</v>
          </cell>
          <cell r="Y65" t="str">
            <v>First Lien First Out</v>
          </cell>
          <cell r="AB65" t="str">
            <v>Apache Industrial Services Inc</v>
          </cell>
          <cell r="AC65">
            <v>97.25</v>
          </cell>
          <cell r="AF65">
            <v>4197722.42</v>
          </cell>
          <cell r="AG65" t="str">
            <v>V</v>
          </cell>
          <cell r="AH65">
            <v>99</v>
          </cell>
          <cell r="AK65" t="str">
            <v>Term Loan</v>
          </cell>
          <cell r="AN65">
            <v>27500000</v>
          </cell>
          <cell r="AO65" t="str">
            <v>USD</v>
          </cell>
          <cell r="AS65">
            <v>3.4</v>
          </cell>
          <cell r="AU65" t="str">
            <v>15423 Vantage Parkway East</v>
          </cell>
          <cell r="AV65" t="str">
            <v>NA</v>
          </cell>
          <cell r="AW65">
            <v>0</v>
          </cell>
          <cell r="AX65">
            <v>42277</v>
          </cell>
          <cell r="AY65">
            <v>42308</v>
          </cell>
          <cell r="AZ65">
            <v>730000</v>
          </cell>
          <cell r="BA65">
            <v>4.2</v>
          </cell>
          <cell r="BB65">
            <v>2.34</v>
          </cell>
          <cell r="BC65">
            <v>2.16</v>
          </cell>
          <cell r="BD65">
            <v>0</v>
          </cell>
          <cell r="BF65" t="str">
            <v>3.40</v>
          </cell>
          <cell r="BG65">
            <v>89890000</v>
          </cell>
          <cell r="BH65" t="str">
            <v>4.00</v>
          </cell>
          <cell r="BI65">
            <v>284910000</v>
          </cell>
          <cell r="BJ65" t="str">
            <v>Antares/TMT</v>
          </cell>
          <cell r="BL65">
            <v>41873</v>
          </cell>
          <cell r="BM65">
            <v>44148</v>
          </cell>
          <cell r="BP65">
            <v>93500000</v>
          </cell>
          <cell r="BQ65">
            <v>199890000</v>
          </cell>
          <cell r="BR65">
            <v>110000000</v>
          </cell>
          <cell r="BS65">
            <v>4197722.42</v>
          </cell>
          <cell r="BT65">
            <v>100</v>
          </cell>
          <cell r="BU65">
            <v>42321</v>
          </cell>
          <cell r="BW65">
            <v>0</v>
          </cell>
          <cell r="BX65" t="str">
            <v>Houston, TX</v>
          </cell>
          <cell r="CA65" t="str">
            <v>0010556365</v>
          </cell>
          <cell r="CB65">
            <v>4197722.42</v>
          </cell>
          <cell r="CC65">
            <v>1</v>
          </cell>
          <cell r="CD65">
            <v>4197722.42</v>
          </cell>
          <cell r="CF65">
            <v>80</v>
          </cell>
          <cell r="CG65" t="str">
            <v>N</v>
          </cell>
        </row>
        <row r="66">
          <cell r="A66">
            <v>64</v>
          </cell>
          <cell r="B66" t="str">
            <v>DETAILS</v>
          </cell>
          <cell r="C66">
            <v>0</v>
          </cell>
          <cell r="D66">
            <v>81627650</v>
          </cell>
          <cell r="E66">
            <v>84070132</v>
          </cell>
          <cell r="F66">
            <v>344944</v>
          </cell>
          <cell r="G66">
            <v>42403</v>
          </cell>
          <cell r="H66">
            <v>42237</v>
          </cell>
          <cell r="I66">
            <v>31302</v>
          </cell>
          <cell r="J66">
            <v>241847</v>
          </cell>
          <cell r="K66">
            <v>239858</v>
          </cell>
          <cell r="L66">
            <v>42185</v>
          </cell>
          <cell r="M66" t="str">
            <v>Apache Industrial Services Inc</v>
          </cell>
          <cell r="N66" t="str">
            <v>Apache Industrial Services Inc Term Loan</v>
          </cell>
          <cell r="O66" t="str">
            <v>L</v>
          </cell>
          <cell r="P66" t="str">
            <v>Prime</v>
          </cell>
          <cell r="R66">
            <v>12199152.58</v>
          </cell>
          <cell r="S66">
            <v>1355141</v>
          </cell>
          <cell r="T66" t="str">
            <v>United States</v>
          </cell>
          <cell r="U66" t="str">
            <v>Construction &amp; Building (7)</v>
          </cell>
          <cell r="W66" t="str">
            <v>United States</v>
          </cell>
          <cell r="X66">
            <v>0</v>
          </cell>
          <cell r="Y66" t="str">
            <v>First Lien First Out</v>
          </cell>
          <cell r="AB66" t="str">
            <v>Apache Industrial Services Inc</v>
          </cell>
          <cell r="AC66">
            <v>97.25</v>
          </cell>
          <cell r="AF66">
            <v>12199152.58</v>
          </cell>
          <cell r="AG66" t="str">
            <v>V</v>
          </cell>
          <cell r="AH66">
            <v>97.25</v>
          </cell>
          <cell r="AK66" t="str">
            <v>Term Loan</v>
          </cell>
          <cell r="AN66">
            <v>27500000</v>
          </cell>
          <cell r="AO66" t="str">
            <v>USD</v>
          </cell>
          <cell r="AS66">
            <v>3.4</v>
          </cell>
          <cell r="AU66" t="str">
            <v>15423 Vantage Parkway East</v>
          </cell>
          <cell r="AV66" t="str">
            <v>NA</v>
          </cell>
          <cell r="AW66">
            <v>0</v>
          </cell>
          <cell r="AX66">
            <v>42277</v>
          </cell>
          <cell r="AY66">
            <v>42308</v>
          </cell>
          <cell r="AZ66">
            <v>730000</v>
          </cell>
          <cell r="BA66">
            <v>4.2</v>
          </cell>
          <cell r="BB66">
            <v>2.34</v>
          </cell>
          <cell r="BC66">
            <v>2.16</v>
          </cell>
          <cell r="BD66">
            <v>0</v>
          </cell>
          <cell r="BF66" t="str">
            <v>3.40</v>
          </cell>
          <cell r="BG66">
            <v>89890000</v>
          </cell>
          <cell r="BH66" t="str">
            <v>4.00</v>
          </cell>
          <cell r="BI66">
            <v>284910000</v>
          </cell>
          <cell r="BJ66" t="str">
            <v>Antares/TMT</v>
          </cell>
          <cell r="BL66">
            <v>41873</v>
          </cell>
          <cell r="BM66">
            <v>44148</v>
          </cell>
          <cell r="BP66">
            <v>93500000</v>
          </cell>
          <cell r="BQ66">
            <v>199890000</v>
          </cell>
          <cell r="BR66">
            <v>110000000</v>
          </cell>
          <cell r="BS66">
            <v>12199152.58</v>
          </cell>
          <cell r="BT66">
            <v>100</v>
          </cell>
          <cell r="BU66">
            <v>42321</v>
          </cell>
          <cell r="BW66">
            <v>0</v>
          </cell>
          <cell r="BX66" t="str">
            <v>Houston, TX</v>
          </cell>
          <cell r="CA66" t="str">
            <v>0010556365</v>
          </cell>
          <cell r="CB66">
            <v>12199152.58</v>
          </cell>
          <cell r="CC66">
            <v>1</v>
          </cell>
          <cell r="CD66">
            <v>12199152.58</v>
          </cell>
          <cell r="CF66">
            <v>80</v>
          </cell>
          <cell r="CG66" t="str">
            <v>N</v>
          </cell>
        </row>
        <row r="67">
          <cell r="A67">
            <v>65</v>
          </cell>
          <cell r="B67" t="str">
            <v>DETAILS</v>
          </cell>
          <cell r="C67">
            <v>0</v>
          </cell>
          <cell r="D67">
            <v>81627892</v>
          </cell>
          <cell r="E67">
            <v>84069371</v>
          </cell>
          <cell r="F67">
            <v>344944</v>
          </cell>
          <cell r="G67">
            <v>42403</v>
          </cell>
          <cell r="H67">
            <v>42237</v>
          </cell>
          <cell r="I67">
            <v>25830</v>
          </cell>
          <cell r="J67">
            <v>252777</v>
          </cell>
          <cell r="K67">
            <v>211567</v>
          </cell>
          <cell r="L67">
            <v>42185</v>
          </cell>
          <cell r="M67" t="str">
            <v>Apex Analytix LLC</v>
          </cell>
          <cell r="N67" t="str">
            <v>Apex Analytix LLC Senior Term Loan</v>
          </cell>
          <cell r="O67" t="str">
            <v>L</v>
          </cell>
          <cell r="P67" t="str">
            <v>LIBOR (3 months)</v>
          </cell>
          <cell r="R67">
            <v>19393629.809999999</v>
          </cell>
          <cell r="S67">
            <v>1334797</v>
          </cell>
          <cell r="T67" t="str">
            <v>United States</v>
          </cell>
          <cell r="U67" t="str">
            <v>Services: Business (23)</v>
          </cell>
          <cell r="W67" t="str">
            <v>United States</v>
          </cell>
          <cell r="X67">
            <v>0</v>
          </cell>
          <cell r="Y67" t="str">
            <v>First Lien First Out</v>
          </cell>
          <cell r="AB67" t="str">
            <v>Apex Analytix LLC</v>
          </cell>
          <cell r="AC67">
            <v>97</v>
          </cell>
          <cell r="AF67">
            <v>19393629.809999999</v>
          </cell>
          <cell r="AG67" t="str">
            <v>V</v>
          </cell>
          <cell r="AH67">
            <v>97</v>
          </cell>
          <cell r="AK67" t="str">
            <v>Term Loan</v>
          </cell>
          <cell r="AN67">
            <v>11594000</v>
          </cell>
          <cell r="AO67" t="str">
            <v>USD</v>
          </cell>
          <cell r="AS67">
            <v>3.76</v>
          </cell>
          <cell r="AU67" t="str">
            <v>1501 Highwoods Boulevard,</v>
          </cell>
          <cell r="AV67" t="str">
            <v>Suite 200-A</v>
          </cell>
          <cell r="AW67">
            <v>0</v>
          </cell>
          <cell r="AX67">
            <v>42277</v>
          </cell>
          <cell r="AY67">
            <v>42338</v>
          </cell>
          <cell r="AZ67">
            <v>2600000</v>
          </cell>
          <cell r="BA67">
            <v>2.25</v>
          </cell>
          <cell r="BB67">
            <v>1.57</v>
          </cell>
          <cell r="BC67">
            <v>1.48</v>
          </cell>
          <cell r="BD67">
            <v>0</v>
          </cell>
          <cell r="BF67" t="str">
            <v>3.7600000</v>
          </cell>
          <cell r="BG67">
            <v>50900000</v>
          </cell>
          <cell r="BH67" t="str">
            <v>5.3</v>
          </cell>
          <cell r="BI67">
            <v>51770000</v>
          </cell>
          <cell r="BJ67" t="str">
            <v>Antares/TMT</v>
          </cell>
          <cell r="BL67">
            <v>41754</v>
          </cell>
          <cell r="BM67">
            <v>43671</v>
          </cell>
          <cell r="BP67">
            <v>40843400</v>
          </cell>
          <cell r="BQ67">
            <v>109774600</v>
          </cell>
          <cell r="BR67">
            <v>58874600</v>
          </cell>
          <cell r="BS67">
            <v>19393629.809999999</v>
          </cell>
          <cell r="BT67">
            <v>100</v>
          </cell>
          <cell r="BU67">
            <v>42228</v>
          </cell>
          <cell r="BW67">
            <v>0</v>
          </cell>
          <cell r="BX67" t="str">
            <v>Greensboro, North Carolina 27410</v>
          </cell>
          <cell r="CA67" t="str">
            <v>0010476413</v>
          </cell>
          <cell r="CB67">
            <v>19393629.809999999</v>
          </cell>
          <cell r="CC67">
            <v>1</v>
          </cell>
          <cell r="CD67">
            <v>19393629.809999999</v>
          </cell>
          <cell r="CF67">
            <v>80</v>
          </cell>
          <cell r="CG67" t="str">
            <v>N</v>
          </cell>
        </row>
        <row r="68">
          <cell r="A68">
            <v>66</v>
          </cell>
          <cell r="B68" t="str">
            <v>DETAILS</v>
          </cell>
          <cell r="C68">
            <v>0</v>
          </cell>
          <cell r="D68">
            <v>81627633</v>
          </cell>
          <cell r="E68">
            <v>84069385</v>
          </cell>
          <cell r="F68">
            <v>344944</v>
          </cell>
          <cell r="G68">
            <v>42403</v>
          </cell>
          <cell r="H68">
            <v>42237</v>
          </cell>
          <cell r="I68">
            <v>28481</v>
          </cell>
          <cell r="J68">
            <v>234299</v>
          </cell>
          <cell r="K68">
            <v>197841</v>
          </cell>
          <cell r="L68">
            <v>42185</v>
          </cell>
          <cell r="M68" t="str">
            <v>Apothecary Products LLC</v>
          </cell>
          <cell r="N68" t="str">
            <v>Apothecary Products LLC Term A Loan</v>
          </cell>
          <cell r="O68" t="str">
            <v>L</v>
          </cell>
          <cell r="P68" t="str">
            <v>LIBOR (12 months)</v>
          </cell>
          <cell r="R68">
            <v>16476304.77</v>
          </cell>
          <cell r="S68">
            <v>1334878</v>
          </cell>
          <cell r="T68" t="str">
            <v>United States</v>
          </cell>
          <cell r="U68" t="str">
            <v>Consumer goods: Non-Durable (9)</v>
          </cell>
          <cell r="W68" t="str">
            <v>United States</v>
          </cell>
          <cell r="X68">
            <v>0</v>
          </cell>
          <cell r="Y68" t="str">
            <v>First Lien First Out</v>
          </cell>
          <cell r="AB68" t="str">
            <v>Apothecary Products LLC</v>
          </cell>
          <cell r="AC68">
            <v>97</v>
          </cell>
          <cell r="AF68">
            <v>16476304.77</v>
          </cell>
          <cell r="AG68" t="str">
            <v>V</v>
          </cell>
          <cell r="AH68">
            <v>97</v>
          </cell>
          <cell r="AK68" t="str">
            <v>Term Loan</v>
          </cell>
          <cell r="AN68">
            <v>10900000</v>
          </cell>
          <cell r="AO68" t="str">
            <v>USD</v>
          </cell>
          <cell r="AS68">
            <v>3.74</v>
          </cell>
          <cell r="AU68" t="str">
            <v>11750 12TH AVE S</v>
          </cell>
          <cell r="AV68" t="str">
            <v>NA</v>
          </cell>
          <cell r="AW68">
            <v>0</v>
          </cell>
          <cell r="AX68">
            <v>42277</v>
          </cell>
          <cell r="AY68">
            <v>42338</v>
          </cell>
          <cell r="AZ68">
            <v>2140000</v>
          </cell>
          <cell r="BA68">
            <v>2.27</v>
          </cell>
          <cell r="BB68">
            <v>7.91</v>
          </cell>
          <cell r="BC68">
            <v>7.4</v>
          </cell>
          <cell r="BD68">
            <v>0</v>
          </cell>
          <cell r="BF68" t="str">
            <v>3.7400000</v>
          </cell>
          <cell r="BG68">
            <v>37890000</v>
          </cell>
          <cell r="BH68" t="str">
            <v>5.47</v>
          </cell>
          <cell r="BI68">
            <v>79700000</v>
          </cell>
          <cell r="BJ68" t="str">
            <v>Antares/TMT</v>
          </cell>
          <cell r="BL68">
            <v>41579</v>
          </cell>
          <cell r="BM68">
            <v>43524</v>
          </cell>
          <cell r="BP68">
            <v>37308500</v>
          </cell>
          <cell r="BQ68">
            <v>94257300</v>
          </cell>
          <cell r="BR68">
            <v>56367300</v>
          </cell>
          <cell r="BS68">
            <v>16476304.77</v>
          </cell>
          <cell r="BT68">
            <v>100</v>
          </cell>
          <cell r="BU68">
            <v>42228</v>
          </cell>
          <cell r="BW68">
            <v>0</v>
          </cell>
          <cell r="BX68" t="str">
            <v>Burnsville, Minnesota 55337</v>
          </cell>
          <cell r="CA68" t="str">
            <v>0010526884</v>
          </cell>
          <cell r="CB68">
            <v>16476304.77</v>
          </cell>
          <cell r="CC68">
            <v>1</v>
          </cell>
          <cell r="CD68">
            <v>16476304.77</v>
          </cell>
          <cell r="CF68">
            <v>80</v>
          </cell>
          <cell r="CG68" t="str">
            <v>N</v>
          </cell>
        </row>
        <row r="69">
          <cell r="A69">
            <v>67</v>
          </cell>
          <cell r="B69" t="str">
            <v>DETAILS</v>
          </cell>
          <cell r="C69">
            <v>0</v>
          </cell>
          <cell r="D69">
            <v>81628321</v>
          </cell>
          <cell r="E69">
            <v>84070240</v>
          </cell>
          <cell r="F69">
            <v>344944</v>
          </cell>
          <cell r="G69">
            <v>42403</v>
          </cell>
          <cell r="H69">
            <v>42237</v>
          </cell>
          <cell r="I69">
            <v>31304</v>
          </cell>
          <cell r="J69">
            <v>256105</v>
          </cell>
          <cell r="K69">
            <v>243303</v>
          </cell>
          <cell r="L69">
            <v>42237</v>
          </cell>
          <cell r="M69" t="str">
            <v>Apple American Group LLC</v>
          </cell>
          <cell r="N69" t="str">
            <v>Apple American Group LLC Incremental Term Loan</v>
          </cell>
          <cell r="O69" t="str">
            <v>L</v>
          </cell>
          <cell r="P69" t="str">
            <v>LIBOR (1 month)</v>
          </cell>
          <cell r="Q69">
            <v>0</v>
          </cell>
          <cell r="R69">
            <v>420222.93</v>
          </cell>
          <cell r="S69">
            <v>1368036</v>
          </cell>
          <cell r="T69" t="str">
            <v>United States</v>
          </cell>
          <cell r="U69" t="str">
            <v>Hotel; Gaming &amp; Leisure (17)</v>
          </cell>
          <cell r="W69" t="str">
            <v>United States</v>
          </cell>
          <cell r="X69">
            <v>0</v>
          </cell>
          <cell r="Y69" t="str">
            <v>First Lien First Out</v>
          </cell>
          <cell r="AB69" t="str">
            <v>Apple American Group LLC</v>
          </cell>
          <cell r="AC69">
            <v>97</v>
          </cell>
          <cell r="AE69">
            <v>1</v>
          </cell>
          <cell r="AF69">
            <v>420222.93</v>
          </cell>
          <cell r="AG69" t="str">
            <v>V</v>
          </cell>
          <cell r="AH69">
            <v>97</v>
          </cell>
          <cell r="AK69" t="str">
            <v>Term Loan</v>
          </cell>
          <cell r="AL69" t="str">
            <v>Restructure</v>
          </cell>
          <cell r="AN69">
            <v>102900000</v>
          </cell>
          <cell r="AO69" t="str">
            <v>USD</v>
          </cell>
          <cell r="AS69">
            <v>3.93</v>
          </cell>
          <cell r="AU69" t="str">
            <v>225 BUSH STREET SUITE 325</v>
          </cell>
          <cell r="AV69" t="str">
            <v>NA</v>
          </cell>
          <cell r="AW69">
            <v>0</v>
          </cell>
          <cell r="AX69">
            <v>42185</v>
          </cell>
          <cell r="AY69">
            <v>42274</v>
          </cell>
          <cell r="AZ69">
            <v>16240000</v>
          </cell>
          <cell r="BA69">
            <v>5.03</v>
          </cell>
          <cell r="BB69">
            <v>0.95</v>
          </cell>
          <cell r="BC69">
            <v>0</v>
          </cell>
          <cell r="BD69">
            <v>0</v>
          </cell>
          <cell r="BF69" t="str">
            <v>3.9300000</v>
          </cell>
          <cell r="BG69">
            <v>146380000</v>
          </cell>
          <cell r="BH69" t="str">
            <v>3.93</v>
          </cell>
          <cell r="BI69">
            <v>1220760000</v>
          </cell>
          <cell r="BJ69" t="str">
            <v>Franchise Finance</v>
          </cell>
          <cell r="BL69">
            <v>42125</v>
          </cell>
          <cell r="BM69">
            <v>43612</v>
          </cell>
          <cell r="BP69">
            <v>404395133.25</v>
          </cell>
          <cell r="BQ69">
            <v>550775133</v>
          </cell>
          <cell r="BR69">
            <v>404395133.25</v>
          </cell>
          <cell r="BS69">
            <v>420222.93</v>
          </cell>
          <cell r="BT69">
            <v>100</v>
          </cell>
          <cell r="BU69">
            <v>42279</v>
          </cell>
          <cell r="BW69">
            <v>0</v>
          </cell>
          <cell r="BX69" t="str">
            <v>San Francisco, California 94104</v>
          </cell>
          <cell r="CA69" t="str">
            <v>0010538034</v>
          </cell>
          <cell r="CB69">
            <v>420222.93</v>
          </cell>
          <cell r="CC69">
            <v>1</v>
          </cell>
          <cell r="CD69">
            <v>420222.93</v>
          </cell>
          <cell r="CF69">
            <v>80</v>
          </cell>
          <cell r="CG69" t="str">
            <v>N</v>
          </cell>
        </row>
        <row r="70">
          <cell r="A70">
            <v>68</v>
          </cell>
          <cell r="B70" t="str">
            <v>DETAILS</v>
          </cell>
          <cell r="C70">
            <v>0</v>
          </cell>
          <cell r="D70">
            <v>81628319</v>
          </cell>
          <cell r="E70">
            <v>84070139</v>
          </cell>
          <cell r="F70">
            <v>344944</v>
          </cell>
          <cell r="G70">
            <v>42403</v>
          </cell>
          <cell r="H70">
            <v>42237</v>
          </cell>
          <cell r="I70">
            <v>31304</v>
          </cell>
          <cell r="J70">
            <v>256098</v>
          </cell>
          <cell r="K70">
            <v>239276</v>
          </cell>
          <cell r="L70">
            <v>42185</v>
          </cell>
          <cell r="M70" t="str">
            <v>Apple American Group LLC</v>
          </cell>
          <cell r="N70" t="str">
            <v>Apple American Group LLC Term Loan</v>
          </cell>
          <cell r="O70" t="str">
            <v>L</v>
          </cell>
          <cell r="P70" t="str">
            <v>LIBOR (1 month)</v>
          </cell>
          <cell r="Q70">
            <v>0</v>
          </cell>
          <cell r="R70">
            <v>21900682.469999999</v>
          </cell>
          <cell r="S70">
            <v>1355181</v>
          </cell>
          <cell r="T70" t="str">
            <v>United States</v>
          </cell>
          <cell r="U70" t="str">
            <v>Hotel; Gaming &amp; Leisure (17)</v>
          </cell>
          <cell r="W70" t="str">
            <v>United States</v>
          </cell>
          <cell r="X70">
            <v>0</v>
          </cell>
          <cell r="Y70" t="str">
            <v>First Lien First Out</v>
          </cell>
          <cell r="AB70" t="str">
            <v>Apple American Group LLC</v>
          </cell>
          <cell r="AC70">
            <v>97</v>
          </cell>
          <cell r="AE70">
            <v>1</v>
          </cell>
          <cell r="AF70">
            <v>21900682.469999999</v>
          </cell>
          <cell r="AG70" t="str">
            <v>V</v>
          </cell>
          <cell r="AH70">
            <v>97</v>
          </cell>
          <cell r="AK70" t="str">
            <v>Term Loan</v>
          </cell>
          <cell r="AN70">
            <v>102900000</v>
          </cell>
          <cell r="AO70" t="str">
            <v>USD</v>
          </cell>
          <cell r="AS70">
            <v>3.93</v>
          </cell>
          <cell r="AU70" t="str">
            <v>225 BUSH STREET SUITE 325</v>
          </cell>
          <cell r="AV70" t="str">
            <v>NA</v>
          </cell>
          <cell r="AW70">
            <v>0</v>
          </cell>
          <cell r="AX70">
            <v>42185</v>
          </cell>
          <cell r="AY70">
            <v>42274</v>
          </cell>
          <cell r="AZ70">
            <v>16240000</v>
          </cell>
          <cell r="BA70">
            <v>5.03</v>
          </cell>
          <cell r="BB70">
            <v>0.95</v>
          </cell>
          <cell r="BC70">
            <v>0</v>
          </cell>
          <cell r="BD70">
            <v>0</v>
          </cell>
          <cell r="BF70" t="str">
            <v>3.9300000</v>
          </cell>
          <cell r="BG70">
            <v>146380000</v>
          </cell>
          <cell r="BH70" t="str">
            <v>3.93</v>
          </cell>
          <cell r="BI70">
            <v>1220760000</v>
          </cell>
          <cell r="BJ70" t="str">
            <v>Franchise Finance</v>
          </cell>
          <cell r="BL70">
            <v>41761</v>
          </cell>
          <cell r="BM70">
            <v>43612</v>
          </cell>
          <cell r="BP70">
            <v>404395133.25</v>
          </cell>
          <cell r="BQ70">
            <v>550775133</v>
          </cell>
          <cell r="BR70">
            <v>404395133.25</v>
          </cell>
          <cell r="BS70">
            <v>21900682.469999999</v>
          </cell>
          <cell r="BT70">
            <v>100</v>
          </cell>
          <cell r="BU70">
            <v>42279</v>
          </cell>
          <cell r="BW70">
            <v>0</v>
          </cell>
          <cell r="BX70" t="str">
            <v>San Francisco, California 94104</v>
          </cell>
          <cell r="CA70" t="str">
            <v>0010538026</v>
          </cell>
          <cell r="CB70">
            <v>21900682.469999999</v>
          </cell>
          <cell r="CC70">
            <v>1</v>
          </cell>
          <cell r="CD70">
            <v>21900682.469999999</v>
          </cell>
          <cell r="CF70">
            <v>80</v>
          </cell>
          <cell r="CG70" t="str">
            <v>N</v>
          </cell>
        </row>
        <row r="71">
          <cell r="A71">
            <v>69</v>
          </cell>
          <cell r="B71" t="str">
            <v>DETAILS</v>
          </cell>
          <cell r="C71">
            <v>0</v>
          </cell>
          <cell r="D71">
            <v>81628319</v>
          </cell>
          <cell r="E71">
            <v>84070140</v>
          </cell>
          <cell r="F71">
            <v>344944</v>
          </cell>
          <cell r="G71">
            <v>42403</v>
          </cell>
          <cell r="H71">
            <v>42237</v>
          </cell>
          <cell r="I71">
            <v>31304</v>
          </cell>
          <cell r="J71">
            <v>256098</v>
          </cell>
          <cell r="K71">
            <v>239276</v>
          </cell>
          <cell r="L71">
            <v>42185</v>
          </cell>
          <cell r="M71" t="str">
            <v>Apple American Group LLC</v>
          </cell>
          <cell r="N71" t="str">
            <v>Apple American Group LLC Term Loan</v>
          </cell>
          <cell r="O71" t="str">
            <v>L</v>
          </cell>
          <cell r="P71" t="str">
            <v>LIBOR (1 month)</v>
          </cell>
          <cell r="Q71">
            <v>0</v>
          </cell>
          <cell r="R71">
            <v>413612.01</v>
          </cell>
          <cell r="S71">
            <v>1355185</v>
          </cell>
          <cell r="T71" t="str">
            <v>United States</v>
          </cell>
          <cell r="U71" t="str">
            <v>Hotel; Gaming &amp; Leisure (17)</v>
          </cell>
          <cell r="W71" t="str">
            <v>United States</v>
          </cell>
          <cell r="X71">
            <v>0</v>
          </cell>
          <cell r="Y71" t="str">
            <v>First Lien First Out</v>
          </cell>
          <cell r="AB71" t="str">
            <v>Apple American Group LLC</v>
          </cell>
          <cell r="AC71">
            <v>97</v>
          </cell>
          <cell r="AE71">
            <v>1</v>
          </cell>
          <cell r="AF71">
            <v>413612.01</v>
          </cell>
          <cell r="AG71" t="str">
            <v>V</v>
          </cell>
          <cell r="AH71">
            <v>97</v>
          </cell>
          <cell r="AK71" t="str">
            <v>Term Loan</v>
          </cell>
          <cell r="AN71">
            <v>102900000</v>
          </cell>
          <cell r="AO71" t="str">
            <v>USD</v>
          </cell>
          <cell r="AS71">
            <v>3.93</v>
          </cell>
          <cell r="AU71" t="str">
            <v>225 BUSH STREET SUITE 325</v>
          </cell>
          <cell r="AV71" t="str">
            <v>NA</v>
          </cell>
          <cell r="AW71">
            <v>0</v>
          </cell>
          <cell r="AX71">
            <v>42185</v>
          </cell>
          <cell r="AY71">
            <v>42274</v>
          </cell>
          <cell r="AZ71">
            <v>16240000</v>
          </cell>
          <cell r="BA71">
            <v>5.03</v>
          </cell>
          <cell r="BB71">
            <v>0.95</v>
          </cell>
          <cell r="BC71">
            <v>0</v>
          </cell>
          <cell r="BD71">
            <v>0</v>
          </cell>
          <cell r="BF71" t="str">
            <v>3.9300000</v>
          </cell>
          <cell r="BG71">
            <v>146380000</v>
          </cell>
          <cell r="BH71" t="str">
            <v>3.93</v>
          </cell>
          <cell r="BI71">
            <v>1220760000</v>
          </cell>
          <cell r="BJ71" t="str">
            <v>Franchise Finance</v>
          </cell>
          <cell r="BL71">
            <v>41761</v>
          </cell>
          <cell r="BM71">
            <v>43612</v>
          </cell>
          <cell r="BP71">
            <v>404395133.25</v>
          </cell>
          <cell r="BQ71">
            <v>550775133</v>
          </cell>
          <cell r="BR71">
            <v>404395133.25</v>
          </cell>
          <cell r="BS71">
            <v>413612.01</v>
          </cell>
          <cell r="BT71">
            <v>100</v>
          </cell>
          <cell r="BU71">
            <v>42279</v>
          </cell>
          <cell r="BW71">
            <v>0</v>
          </cell>
          <cell r="BX71" t="str">
            <v>San Francisco, California 94104</v>
          </cell>
          <cell r="CA71" t="str">
            <v>0010538026</v>
          </cell>
          <cell r="CB71">
            <v>413612.01</v>
          </cell>
          <cell r="CC71">
            <v>1</v>
          </cell>
          <cell r="CD71">
            <v>413612.01</v>
          </cell>
          <cell r="CF71">
            <v>80</v>
          </cell>
          <cell r="CG71" t="str">
            <v>N</v>
          </cell>
        </row>
        <row r="72">
          <cell r="A72">
            <v>70</v>
          </cell>
          <cell r="B72" t="str">
            <v>DETAILS</v>
          </cell>
          <cell r="C72">
            <v>0</v>
          </cell>
          <cell r="D72">
            <v>81627785</v>
          </cell>
          <cell r="E72">
            <v>84070147</v>
          </cell>
          <cell r="F72">
            <v>344944</v>
          </cell>
          <cell r="G72">
            <v>42403</v>
          </cell>
          <cell r="H72">
            <v>42237</v>
          </cell>
          <cell r="I72">
            <v>31306</v>
          </cell>
          <cell r="J72">
            <v>251396</v>
          </cell>
          <cell r="K72">
            <v>239281</v>
          </cell>
          <cell r="L72">
            <v>42185</v>
          </cell>
          <cell r="M72" t="str">
            <v>Applied Consultants Inc</v>
          </cell>
          <cell r="N72" t="str">
            <v>Applied Consultants Inc Term Loan</v>
          </cell>
          <cell r="O72" t="str">
            <v>L</v>
          </cell>
          <cell r="P72" t="str">
            <v>LIBOR (3 months)</v>
          </cell>
          <cell r="R72">
            <v>2909749.64</v>
          </cell>
          <cell r="S72">
            <v>1355213</v>
          </cell>
          <cell r="T72" t="str">
            <v>United States</v>
          </cell>
          <cell r="U72" t="str">
            <v>Energy: Oil &amp; Gas (12)</v>
          </cell>
          <cell r="W72" t="str">
            <v>United States</v>
          </cell>
          <cell r="X72">
            <v>0</v>
          </cell>
          <cell r="Y72" t="str">
            <v>First Lien First Out</v>
          </cell>
          <cell r="AB72" t="str">
            <v>Applied Consultants Inc</v>
          </cell>
          <cell r="AC72">
            <v>99.5</v>
          </cell>
          <cell r="AF72">
            <v>2909749.64</v>
          </cell>
          <cell r="AG72" t="str">
            <v>V</v>
          </cell>
          <cell r="AH72">
            <v>99.5</v>
          </cell>
          <cell r="AK72" t="str">
            <v>Term Loan</v>
          </cell>
          <cell r="AN72">
            <v>23625530</v>
          </cell>
          <cell r="AO72" t="str">
            <v>USD</v>
          </cell>
          <cell r="AS72">
            <v>3.18</v>
          </cell>
          <cell r="AU72" t="str">
            <v>2753 State Highway 311</v>
          </cell>
          <cell r="AV72" t="str">
            <v>NA</v>
          </cell>
          <cell r="AW72">
            <v>0</v>
          </cell>
          <cell r="AX72">
            <v>42277</v>
          </cell>
          <cell r="AY72">
            <v>42338</v>
          </cell>
          <cell r="AZ72">
            <v>4490000</v>
          </cell>
          <cell r="BA72">
            <v>3.44</v>
          </cell>
          <cell r="BB72">
            <v>0.99</v>
          </cell>
          <cell r="BC72">
            <v>0.93</v>
          </cell>
          <cell r="BD72">
            <v>0</v>
          </cell>
          <cell r="BF72" t="str">
            <v>3.1800000</v>
          </cell>
          <cell r="BG72">
            <v>37890000</v>
          </cell>
          <cell r="BH72" t="str">
            <v>4.15</v>
          </cell>
          <cell r="BI72">
            <v>285440000</v>
          </cell>
          <cell r="BJ72" t="str">
            <v>Antares/TMT</v>
          </cell>
          <cell r="BL72">
            <v>41625</v>
          </cell>
          <cell r="BM72">
            <v>43451</v>
          </cell>
          <cell r="BP72">
            <v>72943000</v>
          </cell>
          <cell r="BQ72">
            <v>134127700</v>
          </cell>
          <cell r="BR72">
            <v>96237700</v>
          </cell>
          <cell r="BS72">
            <v>2909749.64</v>
          </cell>
          <cell r="BT72">
            <v>100</v>
          </cell>
          <cell r="BU72">
            <v>42228</v>
          </cell>
          <cell r="BW72">
            <v>0</v>
          </cell>
          <cell r="BX72" t="str">
            <v>Longview, Texas 75603</v>
          </cell>
          <cell r="CA72" t="str">
            <v>0010530801</v>
          </cell>
          <cell r="CB72">
            <v>2909749.64</v>
          </cell>
          <cell r="CC72">
            <v>1</v>
          </cell>
          <cell r="CD72">
            <v>2909749.64</v>
          </cell>
          <cell r="CF72">
            <v>80</v>
          </cell>
          <cell r="CG72" t="str">
            <v>N</v>
          </cell>
        </row>
        <row r="73">
          <cell r="A73">
            <v>71</v>
          </cell>
          <cell r="B73" t="str">
            <v>DETAILS</v>
          </cell>
          <cell r="C73">
            <v>0</v>
          </cell>
          <cell r="D73">
            <v>81627804</v>
          </cell>
          <cell r="E73">
            <v>84070148</v>
          </cell>
          <cell r="F73">
            <v>344944</v>
          </cell>
          <cell r="G73">
            <v>42403</v>
          </cell>
          <cell r="H73">
            <v>42237</v>
          </cell>
          <cell r="I73">
            <v>31306</v>
          </cell>
          <cell r="J73">
            <v>251687</v>
          </cell>
          <cell r="K73">
            <v>239281</v>
          </cell>
          <cell r="L73">
            <v>42185</v>
          </cell>
          <cell r="M73" t="str">
            <v>Applied Consultants Inc</v>
          </cell>
          <cell r="N73" t="str">
            <v>Applied Consultants Inc Term Loan</v>
          </cell>
          <cell r="O73" t="str">
            <v>L</v>
          </cell>
          <cell r="P73" t="str">
            <v>LIBOR (3 months)</v>
          </cell>
          <cell r="R73">
            <v>9661140.3200000003</v>
          </cell>
          <cell r="S73">
            <v>1355213</v>
          </cell>
          <cell r="T73" t="str">
            <v>United States</v>
          </cell>
          <cell r="U73" t="str">
            <v>Energy: Oil &amp; Gas (12)</v>
          </cell>
          <cell r="W73" t="str">
            <v>United States</v>
          </cell>
          <cell r="X73">
            <v>0</v>
          </cell>
          <cell r="Y73" t="str">
            <v>First Lien First Out</v>
          </cell>
          <cell r="AB73" t="str">
            <v>Applied Consultants Inc</v>
          </cell>
          <cell r="AC73">
            <v>99.5</v>
          </cell>
          <cell r="AF73">
            <v>9661140.3200000003</v>
          </cell>
          <cell r="AG73" t="str">
            <v>V</v>
          </cell>
          <cell r="AH73">
            <v>99.5</v>
          </cell>
          <cell r="AK73" t="str">
            <v>Term Loan</v>
          </cell>
          <cell r="AN73">
            <v>23625530</v>
          </cell>
          <cell r="AO73" t="str">
            <v>USD</v>
          </cell>
          <cell r="AS73">
            <v>3.18</v>
          </cell>
          <cell r="AU73" t="str">
            <v>2753 State Highway 311</v>
          </cell>
          <cell r="AV73" t="str">
            <v>NA</v>
          </cell>
          <cell r="AW73">
            <v>0</v>
          </cell>
          <cell r="AX73">
            <v>42277</v>
          </cell>
          <cell r="AY73">
            <v>42338</v>
          </cell>
          <cell r="AZ73">
            <v>4490000</v>
          </cell>
          <cell r="BA73">
            <v>3.44</v>
          </cell>
          <cell r="BB73">
            <v>0.99</v>
          </cell>
          <cell r="BC73">
            <v>0.93</v>
          </cell>
          <cell r="BD73">
            <v>0</v>
          </cell>
          <cell r="BF73" t="str">
            <v>3.1800000</v>
          </cell>
          <cell r="BG73">
            <v>37890000</v>
          </cell>
          <cell r="BH73" t="str">
            <v>4.15</v>
          </cell>
          <cell r="BI73">
            <v>285440000</v>
          </cell>
          <cell r="BJ73" t="str">
            <v>Antares/TMT</v>
          </cell>
          <cell r="BL73">
            <v>41625</v>
          </cell>
          <cell r="BM73">
            <v>43451</v>
          </cell>
          <cell r="BP73">
            <v>72943000</v>
          </cell>
          <cell r="BQ73">
            <v>134127700</v>
          </cell>
          <cell r="BR73">
            <v>96237700</v>
          </cell>
          <cell r="BS73">
            <v>9661140.3200000003</v>
          </cell>
          <cell r="BT73">
            <v>100</v>
          </cell>
          <cell r="BU73">
            <v>42228</v>
          </cell>
          <cell r="BW73">
            <v>0</v>
          </cell>
          <cell r="BX73" t="str">
            <v>Longview, Texas 75603</v>
          </cell>
          <cell r="CA73" t="str">
            <v>0010530801</v>
          </cell>
          <cell r="CB73">
            <v>9661140.3200000003</v>
          </cell>
          <cell r="CC73">
            <v>1</v>
          </cell>
          <cell r="CD73">
            <v>9661140.3200000003</v>
          </cell>
          <cell r="CF73">
            <v>80</v>
          </cell>
          <cell r="CG73" t="str">
            <v>N</v>
          </cell>
        </row>
        <row r="74">
          <cell r="A74">
            <v>72</v>
          </cell>
          <cell r="B74" t="str">
            <v>DETAILS</v>
          </cell>
          <cell r="C74">
            <v>0</v>
          </cell>
          <cell r="D74">
            <v>81627785</v>
          </cell>
          <cell r="E74">
            <v>84070149</v>
          </cell>
          <cell r="F74">
            <v>344944</v>
          </cell>
          <cell r="G74">
            <v>42403</v>
          </cell>
          <cell r="H74">
            <v>42237</v>
          </cell>
          <cell r="I74">
            <v>31306</v>
          </cell>
          <cell r="J74">
            <v>251396</v>
          </cell>
          <cell r="K74">
            <v>239281</v>
          </cell>
          <cell r="L74">
            <v>42185</v>
          </cell>
          <cell r="M74" t="str">
            <v>Applied Consultants Inc</v>
          </cell>
          <cell r="N74" t="str">
            <v>Applied Consultants Inc Term Loan</v>
          </cell>
          <cell r="O74" t="str">
            <v>L</v>
          </cell>
          <cell r="P74" t="str">
            <v>LIBOR (3 months)</v>
          </cell>
          <cell r="R74">
            <v>2621333.9500000002</v>
          </cell>
          <cell r="S74">
            <v>1355222</v>
          </cell>
          <cell r="T74" t="str">
            <v>United States</v>
          </cell>
          <cell r="U74" t="str">
            <v>Energy: Oil &amp; Gas (12)</v>
          </cell>
          <cell r="W74" t="str">
            <v>United States</v>
          </cell>
          <cell r="X74">
            <v>0</v>
          </cell>
          <cell r="Y74" t="str">
            <v>First Lien First Out</v>
          </cell>
          <cell r="AB74" t="str">
            <v>Applied Consultants Inc</v>
          </cell>
          <cell r="AC74">
            <v>99.5</v>
          </cell>
          <cell r="AF74">
            <v>2621333.9500000002</v>
          </cell>
          <cell r="AG74" t="str">
            <v>V</v>
          </cell>
          <cell r="AH74">
            <v>99.5</v>
          </cell>
          <cell r="AK74" t="str">
            <v>Term Loan</v>
          </cell>
          <cell r="AN74">
            <v>23625530</v>
          </cell>
          <cell r="AO74" t="str">
            <v>USD</v>
          </cell>
          <cell r="AS74">
            <v>3.18</v>
          </cell>
          <cell r="AU74" t="str">
            <v>2753 State Highway 311</v>
          </cell>
          <cell r="AV74" t="str">
            <v>NA</v>
          </cell>
          <cell r="AW74">
            <v>0</v>
          </cell>
          <cell r="AX74">
            <v>42277</v>
          </cell>
          <cell r="AY74">
            <v>42338</v>
          </cell>
          <cell r="AZ74">
            <v>4490000</v>
          </cell>
          <cell r="BA74">
            <v>3.44</v>
          </cell>
          <cell r="BB74">
            <v>0.99</v>
          </cell>
          <cell r="BC74">
            <v>0.93</v>
          </cell>
          <cell r="BD74">
            <v>0</v>
          </cell>
          <cell r="BF74" t="str">
            <v>3.1800000</v>
          </cell>
          <cell r="BG74">
            <v>37890000</v>
          </cell>
          <cell r="BH74" t="str">
            <v>4.15</v>
          </cell>
          <cell r="BI74">
            <v>285440000</v>
          </cell>
          <cell r="BJ74" t="str">
            <v>Antares/TMT</v>
          </cell>
          <cell r="BL74">
            <v>41625</v>
          </cell>
          <cell r="BM74">
            <v>43451</v>
          </cell>
          <cell r="BP74">
            <v>72943000</v>
          </cell>
          <cell r="BQ74">
            <v>134127700</v>
          </cell>
          <cell r="BR74">
            <v>96237700</v>
          </cell>
          <cell r="BS74">
            <v>2621333.9500000002</v>
          </cell>
          <cell r="BT74">
            <v>100</v>
          </cell>
          <cell r="BW74">
            <v>0</v>
          </cell>
          <cell r="BX74" t="str">
            <v>Longview, Texas 75603</v>
          </cell>
          <cell r="CA74" t="str">
            <v>0010530801</v>
          </cell>
          <cell r="CB74">
            <v>2621333.9500000002</v>
          </cell>
          <cell r="CC74">
            <v>1</v>
          </cell>
          <cell r="CD74">
            <v>2621333.9500000002</v>
          </cell>
          <cell r="CF74">
            <v>80</v>
          </cell>
          <cell r="CG74" t="str">
            <v>N</v>
          </cell>
        </row>
        <row r="75">
          <cell r="A75">
            <v>73</v>
          </cell>
          <cell r="B75" t="str">
            <v>DETAILS</v>
          </cell>
          <cell r="C75">
            <v>0</v>
          </cell>
          <cell r="D75">
            <v>81627804</v>
          </cell>
          <cell r="E75">
            <v>84070150</v>
          </cell>
          <cell r="F75">
            <v>344944</v>
          </cell>
          <cell r="G75">
            <v>42403</v>
          </cell>
          <cell r="H75">
            <v>42237</v>
          </cell>
          <cell r="I75">
            <v>31306</v>
          </cell>
          <cell r="J75">
            <v>251687</v>
          </cell>
          <cell r="K75">
            <v>239281</v>
          </cell>
          <cell r="L75">
            <v>42185</v>
          </cell>
          <cell r="M75" t="str">
            <v>Applied Consultants Inc</v>
          </cell>
          <cell r="N75" t="str">
            <v>Applied Consultants Inc Term Loan</v>
          </cell>
          <cell r="O75" t="str">
            <v>L</v>
          </cell>
          <cell r="P75" t="str">
            <v>LIBOR (3 months)</v>
          </cell>
          <cell r="R75">
            <v>8703523.7799999993</v>
          </cell>
          <cell r="S75">
            <v>1355222</v>
          </cell>
          <cell r="T75" t="str">
            <v>United States</v>
          </cell>
          <cell r="U75" t="str">
            <v>Energy: Oil &amp; Gas (12)</v>
          </cell>
          <cell r="W75" t="str">
            <v>United States</v>
          </cell>
          <cell r="X75">
            <v>0</v>
          </cell>
          <cell r="Y75" t="str">
            <v>First Lien First Out</v>
          </cell>
          <cell r="AB75" t="str">
            <v>Applied Consultants Inc</v>
          </cell>
          <cell r="AC75">
            <v>99.5</v>
          </cell>
          <cell r="AF75">
            <v>8703523.7799999993</v>
          </cell>
          <cell r="AG75" t="str">
            <v>V</v>
          </cell>
          <cell r="AH75">
            <v>99.5</v>
          </cell>
          <cell r="AK75" t="str">
            <v>Term Loan</v>
          </cell>
          <cell r="AN75">
            <v>23625530</v>
          </cell>
          <cell r="AO75" t="str">
            <v>USD</v>
          </cell>
          <cell r="AS75">
            <v>3.18</v>
          </cell>
          <cell r="AU75" t="str">
            <v>2753 State Highway 311</v>
          </cell>
          <cell r="AV75" t="str">
            <v>NA</v>
          </cell>
          <cell r="AW75">
            <v>0</v>
          </cell>
          <cell r="AX75">
            <v>42277</v>
          </cell>
          <cell r="AY75">
            <v>42338</v>
          </cell>
          <cell r="AZ75">
            <v>4490000</v>
          </cell>
          <cell r="BA75">
            <v>3.44</v>
          </cell>
          <cell r="BB75">
            <v>0.99</v>
          </cell>
          <cell r="BC75">
            <v>0.93</v>
          </cell>
          <cell r="BD75">
            <v>0</v>
          </cell>
          <cell r="BF75" t="str">
            <v>3.1800000</v>
          </cell>
          <cell r="BG75">
            <v>37890000</v>
          </cell>
          <cell r="BH75" t="str">
            <v>4.15</v>
          </cell>
          <cell r="BI75">
            <v>285440000</v>
          </cell>
          <cell r="BJ75" t="str">
            <v>Antares/TMT</v>
          </cell>
          <cell r="BL75">
            <v>41625</v>
          </cell>
          <cell r="BM75">
            <v>43451</v>
          </cell>
          <cell r="BP75">
            <v>72943000</v>
          </cell>
          <cell r="BQ75">
            <v>134127700</v>
          </cell>
          <cell r="BR75">
            <v>96237700</v>
          </cell>
          <cell r="BS75">
            <v>8703523.7799999993</v>
          </cell>
          <cell r="BT75">
            <v>100</v>
          </cell>
          <cell r="BW75">
            <v>0</v>
          </cell>
          <cell r="BX75" t="str">
            <v>Longview, Texas 75603</v>
          </cell>
          <cell r="CA75" t="str">
            <v>0010530801</v>
          </cell>
          <cell r="CB75">
            <v>8703523.7799999993</v>
          </cell>
          <cell r="CC75">
            <v>1</v>
          </cell>
          <cell r="CD75">
            <v>8703523.7799999993</v>
          </cell>
          <cell r="CF75">
            <v>80</v>
          </cell>
          <cell r="CG75" t="str">
            <v>N</v>
          </cell>
        </row>
        <row r="76">
          <cell r="A76">
            <v>74</v>
          </cell>
          <cell r="B76" t="str">
            <v>DETAILS</v>
          </cell>
          <cell r="C76">
            <v>0</v>
          </cell>
          <cell r="D76">
            <v>81628068</v>
          </cell>
          <cell r="E76">
            <v>84069496</v>
          </cell>
          <cell r="F76">
            <v>344944</v>
          </cell>
          <cell r="G76">
            <v>42403</v>
          </cell>
          <cell r="H76">
            <v>42237</v>
          </cell>
          <cell r="I76">
            <v>30020</v>
          </cell>
          <cell r="J76">
            <v>254500</v>
          </cell>
          <cell r="K76">
            <v>219955</v>
          </cell>
          <cell r="L76">
            <v>42185</v>
          </cell>
          <cell r="M76" t="str">
            <v>Aqua-Chem Inc.</v>
          </cell>
          <cell r="N76" t="str">
            <v>Aqua-Chem Inc Term Loan</v>
          </cell>
          <cell r="O76" t="str">
            <v>L</v>
          </cell>
          <cell r="P76" t="str">
            <v>LIBOR (1 month)</v>
          </cell>
          <cell r="R76">
            <v>6650275.79</v>
          </cell>
          <cell r="S76">
            <v>1352234</v>
          </cell>
          <cell r="T76" t="str">
            <v>United States</v>
          </cell>
          <cell r="U76" t="str">
            <v>Capital Equipment (5)</v>
          </cell>
          <cell r="W76" t="str">
            <v>United States</v>
          </cell>
          <cell r="X76">
            <v>0</v>
          </cell>
          <cell r="Y76" t="str">
            <v>First Lien First Out</v>
          </cell>
          <cell r="AB76" t="str">
            <v>Aqua-Chem Inc.</v>
          </cell>
          <cell r="AC76">
            <v>99.5</v>
          </cell>
          <cell r="AF76">
            <v>6650275.79</v>
          </cell>
          <cell r="AG76" t="str">
            <v>V</v>
          </cell>
          <cell r="AH76">
            <v>99.5</v>
          </cell>
          <cell r="AK76" t="str">
            <v>Term Loan</v>
          </cell>
          <cell r="AN76">
            <v>10744021</v>
          </cell>
          <cell r="AO76" t="str">
            <v>USD</v>
          </cell>
          <cell r="AS76">
            <v>2.91</v>
          </cell>
          <cell r="AU76" t="str">
            <v>3001 E. Govenor John Sevier Hwy.</v>
          </cell>
          <cell r="AV76" t="str">
            <v>NA</v>
          </cell>
          <cell r="AW76">
            <v>0</v>
          </cell>
          <cell r="AX76">
            <v>42277</v>
          </cell>
          <cell r="AY76">
            <v>42338</v>
          </cell>
          <cell r="AZ76">
            <v>950000</v>
          </cell>
          <cell r="BA76">
            <v>3.44</v>
          </cell>
          <cell r="BB76">
            <v>8.69</v>
          </cell>
          <cell r="BC76">
            <v>7.95</v>
          </cell>
          <cell r="BD76">
            <v>0</v>
          </cell>
          <cell r="BF76" t="str">
            <v>2.9100000</v>
          </cell>
          <cell r="BG76">
            <v>37580000</v>
          </cell>
          <cell r="BH76" t="str">
            <v>3.85</v>
          </cell>
          <cell r="BI76">
            <v>57720000</v>
          </cell>
          <cell r="BJ76" t="str">
            <v>Antares/TMT</v>
          </cell>
          <cell r="BL76">
            <v>41764</v>
          </cell>
          <cell r="BM76">
            <v>43682</v>
          </cell>
          <cell r="BO76">
            <v>42369</v>
          </cell>
          <cell r="BP76">
            <v>30226530</v>
          </cell>
          <cell r="BQ76">
            <v>77854130</v>
          </cell>
          <cell r="BR76">
            <v>40274130</v>
          </cell>
          <cell r="BS76">
            <v>6650275.79</v>
          </cell>
          <cell r="BT76">
            <v>100</v>
          </cell>
          <cell r="BU76">
            <v>42228</v>
          </cell>
          <cell r="BW76">
            <v>0</v>
          </cell>
          <cell r="BX76" t="str">
            <v>Knoxville, Tennessee 37914</v>
          </cell>
          <cell r="CA76" t="str">
            <v>0010532421</v>
          </cell>
          <cell r="CB76">
            <v>6650275.79</v>
          </cell>
          <cell r="CC76">
            <v>1</v>
          </cell>
          <cell r="CD76">
            <v>6650275.79</v>
          </cell>
          <cell r="CF76">
            <v>80</v>
          </cell>
          <cell r="CG76" t="str">
            <v>N</v>
          </cell>
        </row>
        <row r="77">
          <cell r="A77">
            <v>75</v>
          </cell>
          <cell r="B77" t="str">
            <v>DETAILS</v>
          </cell>
          <cell r="C77">
            <v>0</v>
          </cell>
          <cell r="D77">
            <v>81628278</v>
          </cell>
          <cell r="E77">
            <v>84069400</v>
          </cell>
          <cell r="F77">
            <v>344944</v>
          </cell>
          <cell r="G77">
            <v>42403</v>
          </cell>
          <cell r="H77">
            <v>42237</v>
          </cell>
          <cell r="I77">
            <v>28325</v>
          </cell>
          <cell r="J77">
            <v>255832</v>
          </cell>
          <cell r="K77">
            <v>193545</v>
          </cell>
          <cell r="L77">
            <v>42185</v>
          </cell>
          <cell r="M77" t="str">
            <v>Aquilex LLC</v>
          </cell>
          <cell r="N77" t="str">
            <v>Aquilex LLC Term Loan B (HYDROCHEM)</v>
          </cell>
          <cell r="O77" t="str">
            <v>L</v>
          </cell>
          <cell r="P77" t="str">
            <v>LIBOR (1 month)</v>
          </cell>
          <cell r="R77">
            <v>5584.03</v>
          </cell>
          <cell r="S77">
            <v>1334904</v>
          </cell>
          <cell r="T77" t="str">
            <v>United States</v>
          </cell>
          <cell r="U77" t="str">
            <v>Services: Business (23)</v>
          </cell>
          <cell r="W77" t="str">
            <v>United States</v>
          </cell>
          <cell r="X77">
            <v>0</v>
          </cell>
          <cell r="Y77" t="str">
            <v>First Lien First Out</v>
          </cell>
          <cell r="AB77" t="str">
            <v>Aquilex LLC</v>
          </cell>
          <cell r="AC77">
            <v>97.254285350000004</v>
          </cell>
          <cell r="AF77">
            <v>5584.03</v>
          </cell>
          <cell r="AG77" t="str">
            <v>V</v>
          </cell>
          <cell r="AH77">
            <v>97.254300000000001</v>
          </cell>
          <cell r="AI77">
            <v>94.5</v>
          </cell>
          <cell r="AK77" t="str">
            <v>Term Loan</v>
          </cell>
          <cell r="AN77">
            <v>66803000</v>
          </cell>
          <cell r="AO77" t="str">
            <v>USD</v>
          </cell>
          <cell r="AS77">
            <v>3.51</v>
          </cell>
          <cell r="AU77" t="str">
            <v>900 GEORGIA AVENUE</v>
          </cell>
          <cell r="AV77" t="str">
            <v>NA</v>
          </cell>
          <cell r="AW77">
            <v>0</v>
          </cell>
          <cell r="AX77">
            <v>42274</v>
          </cell>
          <cell r="AY77">
            <v>42274</v>
          </cell>
          <cell r="AZ77">
            <v>31480000</v>
          </cell>
          <cell r="BA77">
            <v>4.2699999999999996</v>
          </cell>
          <cell r="BB77">
            <v>0.87</v>
          </cell>
          <cell r="BC77">
            <v>0.82</v>
          </cell>
          <cell r="BD77">
            <v>0</v>
          </cell>
          <cell r="BF77" t="str">
            <v>3.5100000</v>
          </cell>
          <cell r="BG77">
            <v>47890000</v>
          </cell>
          <cell r="BH77" t="str">
            <v>3.51</v>
          </cell>
          <cell r="BI77">
            <v>361640000</v>
          </cell>
          <cell r="BJ77" t="str">
            <v>Antares/TMT</v>
          </cell>
          <cell r="BL77">
            <v>41537</v>
          </cell>
          <cell r="BM77">
            <v>44196</v>
          </cell>
          <cell r="BP77">
            <v>221013300</v>
          </cell>
          <cell r="BQ77">
            <v>268903300</v>
          </cell>
          <cell r="BR77">
            <v>221013300</v>
          </cell>
          <cell r="BS77">
            <v>5584.03</v>
          </cell>
          <cell r="BT77">
            <v>100</v>
          </cell>
          <cell r="BU77">
            <v>42228</v>
          </cell>
          <cell r="BW77">
            <v>0</v>
          </cell>
          <cell r="BX77" t="str">
            <v>Deer Park, Texas 77536</v>
          </cell>
          <cell r="CA77" t="str">
            <v>0010532791</v>
          </cell>
          <cell r="CB77">
            <v>5584.03</v>
          </cell>
          <cell r="CC77">
            <v>1</v>
          </cell>
          <cell r="CD77">
            <v>5584.03</v>
          </cell>
          <cell r="CF77">
            <v>80</v>
          </cell>
          <cell r="CG77" t="str">
            <v>N</v>
          </cell>
        </row>
        <row r="78">
          <cell r="A78">
            <v>76</v>
          </cell>
          <cell r="B78" t="str">
            <v>DETAILS</v>
          </cell>
          <cell r="C78">
            <v>0</v>
          </cell>
          <cell r="D78">
            <v>81628210</v>
          </cell>
          <cell r="E78">
            <v>84070228</v>
          </cell>
          <cell r="F78">
            <v>344944</v>
          </cell>
          <cell r="G78">
            <v>42403</v>
          </cell>
          <cell r="H78">
            <v>42237</v>
          </cell>
          <cell r="I78">
            <v>27689</v>
          </cell>
          <cell r="J78">
            <v>255456</v>
          </cell>
          <cell r="K78">
            <v>238046</v>
          </cell>
          <cell r="L78">
            <v>42237</v>
          </cell>
          <cell r="M78" t="str">
            <v>Aramsco  Holdings Inc</v>
          </cell>
          <cell r="N78" t="str">
            <v>Aramsco Holdings Inc 4th AMD Term Loan</v>
          </cell>
          <cell r="O78" t="str">
            <v>L</v>
          </cell>
          <cell r="P78" t="str">
            <v>LIBOR (1 month)</v>
          </cell>
          <cell r="R78">
            <v>2780086.26</v>
          </cell>
          <cell r="S78">
            <v>1367015</v>
          </cell>
          <cell r="T78" t="str">
            <v>United States</v>
          </cell>
          <cell r="U78" t="str">
            <v>Wholesale (32)</v>
          </cell>
          <cell r="W78" t="str">
            <v>United States</v>
          </cell>
          <cell r="X78">
            <v>0</v>
          </cell>
          <cell r="Y78" t="str">
            <v>First Lien First Out</v>
          </cell>
          <cell r="AB78" t="str">
            <v>Aramsco  Holdings Inc</v>
          </cell>
          <cell r="AC78">
            <v>97</v>
          </cell>
          <cell r="AF78">
            <v>2780086.26</v>
          </cell>
          <cell r="AG78" t="str">
            <v>V</v>
          </cell>
          <cell r="AH78">
            <v>97</v>
          </cell>
          <cell r="AK78" t="str">
            <v>Term Loan</v>
          </cell>
          <cell r="AL78" t="str">
            <v>Restructure</v>
          </cell>
          <cell r="AN78">
            <v>23650138</v>
          </cell>
          <cell r="AO78" t="str">
            <v>USD</v>
          </cell>
          <cell r="AS78">
            <v>3.62</v>
          </cell>
          <cell r="AU78" t="str">
            <v>1480 Grandview Avenue</v>
          </cell>
          <cell r="AV78" t="str">
            <v>NA</v>
          </cell>
          <cell r="AW78">
            <v>0</v>
          </cell>
          <cell r="AX78">
            <v>42277</v>
          </cell>
          <cell r="AY78">
            <v>42338</v>
          </cell>
          <cell r="AZ78">
            <v>2200000</v>
          </cell>
          <cell r="BA78">
            <v>2.88</v>
          </cell>
          <cell r="BB78">
            <v>4.16</v>
          </cell>
          <cell r="BC78">
            <v>2.86</v>
          </cell>
          <cell r="BD78">
            <v>0</v>
          </cell>
          <cell r="BF78" t="str">
            <v>3.6200000</v>
          </cell>
          <cell r="BG78">
            <v>48700000</v>
          </cell>
          <cell r="BH78" t="str">
            <v>4.94</v>
          </cell>
          <cell r="BI78">
            <v>244760000</v>
          </cell>
          <cell r="BJ78" t="str">
            <v>Antares/TMT</v>
          </cell>
          <cell r="BL78">
            <v>42095</v>
          </cell>
          <cell r="BM78">
            <v>43678</v>
          </cell>
          <cell r="BP78">
            <v>85289600</v>
          </cell>
          <cell r="BQ78">
            <v>165246300</v>
          </cell>
          <cell r="BR78">
            <v>116546300</v>
          </cell>
          <cell r="BS78">
            <v>2780086.26</v>
          </cell>
          <cell r="BT78">
            <v>100</v>
          </cell>
          <cell r="BU78">
            <v>42228</v>
          </cell>
          <cell r="BW78">
            <v>0</v>
          </cell>
          <cell r="BX78" t="str">
            <v>Paulsboro, New Jersey 08066</v>
          </cell>
          <cell r="CA78" t="str">
            <v>0010416932</v>
          </cell>
          <cell r="CB78">
            <v>2780086.26</v>
          </cell>
          <cell r="CC78">
            <v>1</v>
          </cell>
          <cell r="CD78">
            <v>2780086.26</v>
          </cell>
          <cell r="CF78">
            <v>80</v>
          </cell>
          <cell r="CG78" t="str">
            <v>N</v>
          </cell>
        </row>
        <row r="79">
          <cell r="A79">
            <v>77</v>
          </cell>
          <cell r="B79" t="str">
            <v>DETAILS</v>
          </cell>
          <cell r="C79">
            <v>0</v>
          </cell>
          <cell r="D79">
            <v>81628214</v>
          </cell>
          <cell r="E79">
            <v>84069530</v>
          </cell>
          <cell r="F79">
            <v>344944</v>
          </cell>
          <cell r="G79">
            <v>42403</v>
          </cell>
          <cell r="H79">
            <v>42237</v>
          </cell>
          <cell r="I79">
            <v>27689</v>
          </cell>
          <cell r="J79">
            <v>255474</v>
          </cell>
          <cell r="K79">
            <v>241354</v>
          </cell>
          <cell r="L79">
            <v>42185</v>
          </cell>
          <cell r="M79" t="str">
            <v>Aramsco  Holdings Inc</v>
          </cell>
          <cell r="N79" t="str">
            <v>Aramsco Holdings Inc Delayed Draw Term Loan</v>
          </cell>
          <cell r="O79" t="str">
            <v>L</v>
          </cell>
          <cell r="P79" t="str">
            <v>LIBOR (1 month)</v>
          </cell>
          <cell r="R79">
            <v>1666666.67</v>
          </cell>
          <cell r="S79">
            <v>1352264</v>
          </cell>
          <cell r="T79" t="str">
            <v>United States</v>
          </cell>
          <cell r="U79" t="str">
            <v>Wholesale (32)</v>
          </cell>
          <cell r="W79" t="str">
            <v>United States</v>
          </cell>
          <cell r="X79">
            <v>0</v>
          </cell>
          <cell r="Y79" t="str">
            <v>First Lien First Out</v>
          </cell>
          <cell r="AB79" t="str">
            <v>Aramsco  Holdings Inc</v>
          </cell>
          <cell r="AC79">
            <v>97</v>
          </cell>
          <cell r="AF79">
            <v>1666666.67</v>
          </cell>
          <cell r="AG79" t="str">
            <v>V</v>
          </cell>
          <cell r="AH79">
            <v>97</v>
          </cell>
          <cell r="AK79" t="str">
            <v>Term Loan</v>
          </cell>
          <cell r="AN79">
            <v>23650138</v>
          </cell>
          <cell r="AO79" t="str">
            <v>USD</v>
          </cell>
          <cell r="AS79">
            <v>3.62</v>
          </cell>
          <cell r="AU79" t="str">
            <v>1480 Grandview Avenue</v>
          </cell>
          <cell r="AV79" t="str">
            <v>NA</v>
          </cell>
          <cell r="AW79">
            <v>0</v>
          </cell>
          <cell r="AX79">
            <v>42277</v>
          </cell>
          <cell r="AY79">
            <v>42338</v>
          </cell>
          <cell r="AZ79">
            <v>2200000</v>
          </cell>
          <cell r="BA79">
            <v>2.88</v>
          </cell>
          <cell r="BB79">
            <v>4.16</v>
          </cell>
          <cell r="BC79">
            <v>2.86</v>
          </cell>
          <cell r="BD79">
            <v>0</v>
          </cell>
          <cell r="BF79" t="str">
            <v>3.6200000</v>
          </cell>
          <cell r="BG79">
            <v>48700000</v>
          </cell>
          <cell r="BH79" t="str">
            <v>4.94</v>
          </cell>
          <cell r="BI79">
            <v>244760000</v>
          </cell>
          <cell r="BJ79" t="str">
            <v>Antares/TMT</v>
          </cell>
          <cell r="BL79">
            <v>42095</v>
          </cell>
          <cell r="BM79">
            <v>43678</v>
          </cell>
          <cell r="BP79">
            <v>85289600</v>
          </cell>
          <cell r="BQ79">
            <v>165246300</v>
          </cell>
          <cell r="BR79">
            <v>116546300</v>
          </cell>
          <cell r="BS79">
            <v>1666666.67</v>
          </cell>
          <cell r="BT79">
            <v>100</v>
          </cell>
          <cell r="BU79">
            <v>42228</v>
          </cell>
          <cell r="BW79">
            <v>0</v>
          </cell>
          <cell r="BX79" t="str">
            <v>Paulsboro, New Jersey 08066</v>
          </cell>
          <cell r="CA79" t="str">
            <v>0010416955</v>
          </cell>
          <cell r="CB79">
            <v>1666666.67</v>
          </cell>
          <cell r="CC79">
            <v>1</v>
          </cell>
          <cell r="CD79">
            <v>1666666.67</v>
          </cell>
          <cell r="CF79">
            <v>80</v>
          </cell>
          <cell r="CG79" t="str">
            <v>N</v>
          </cell>
        </row>
        <row r="80">
          <cell r="A80">
            <v>78</v>
          </cell>
          <cell r="B80" t="str">
            <v>DETAILS</v>
          </cell>
          <cell r="C80">
            <v>0</v>
          </cell>
          <cell r="D80">
            <v>81628212</v>
          </cell>
          <cell r="E80">
            <v>84069410</v>
          </cell>
          <cell r="F80">
            <v>344944</v>
          </cell>
          <cell r="G80">
            <v>42403</v>
          </cell>
          <cell r="H80">
            <v>42237</v>
          </cell>
          <cell r="I80">
            <v>27689</v>
          </cell>
          <cell r="J80">
            <v>255461</v>
          </cell>
          <cell r="K80">
            <v>183293</v>
          </cell>
          <cell r="L80">
            <v>42185</v>
          </cell>
          <cell r="M80" t="str">
            <v>Aramsco  Holdings Inc</v>
          </cell>
          <cell r="N80" t="str">
            <v>Aramsco Holdings Inc Term Loan</v>
          </cell>
          <cell r="O80" t="str">
            <v>L</v>
          </cell>
          <cell r="P80" t="str">
            <v>LIBOR (1 month)</v>
          </cell>
          <cell r="R80">
            <v>23158600.149999999</v>
          </cell>
          <cell r="S80">
            <v>1334917</v>
          </cell>
          <cell r="T80" t="str">
            <v>United States</v>
          </cell>
          <cell r="U80" t="str">
            <v>Wholesale (32)</v>
          </cell>
          <cell r="W80" t="str">
            <v>United States</v>
          </cell>
          <cell r="X80">
            <v>0</v>
          </cell>
          <cell r="Y80" t="str">
            <v>First Lien First Out</v>
          </cell>
          <cell r="AB80" t="str">
            <v>Aramsco  Holdings Inc</v>
          </cell>
          <cell r="AC80">
            <v>97</v>
          </cell>
          <cell r="AF80">
            <v>23158600.149999999</v>
          </cell>
          <cell r="AG80" t="str">
            <v>V</v>
          </cell>
          <cell r="AH80">
            <v>97</v>
          </cell>
          <cell r="AK80" t="str">
            <v>Term Loan</v>
          </cell>
          <cell r="AN80">
            <v>23650138</v>
          </cell>
          <cell r="AO80" t="str">
            <v>USD</v>
          </cell>
          <cell r="AS80">
            <v>3.62</v>
          </cell>
          <cell r="AU80" t="str">
            <v>1480 Grandview Avenue</v>
          </cell>
          <cell r="AV80" t="str">
            <v>NA</v>
          </cell>
          <cell r="AW80">
            <v>0</v>
          </cell>
          <cell r="AX80">
            <v>42277</v>
          </cell>
          <cell r="AY80">
            <v>42338</v>
          </cell>
          <cell r="AZ80">
            <v>2200000</v>
          </cell>
          <cell r="BA80">
            <v>2.88</v>
          </cell>
          <cell r="BB80">
            <v>4.16</v>
          </cell>
          <cell r="BC80">
            <v>2.86</v>
          </cell>
          <cell r="BD80">
            <v>0</v>
          </cell>
          <cell r="BF80" t="str">
            <v>3.6200000</v>
          </cell>
          <cell r="BG80">
            <v>48700000</v>
          </cell>
          <cell r="BH80" t="str">
            <v>4.94</v>
          </cell>
          <cell r="BI80">
            <v>244760000</v>
          </cell>
          <cell r="BJ80" t="str">
            <v>Antares/TMT</v>
          </cell>
          <cell r="BL80">
            <v>41382</v>
          </cell>
          <cell r="BM80">
            <v>43678</v>
          </cell>
          <cell r="BP80">
            <v>85289600</v>
          </cell>
          <cell r="BQ80">
            <v>165246300</v>
          </cell>
          <cell r="BR80">
            <v>116546300</v>
          </cell>
          <cell r="BS80">
            <v>23158600.149999999</v>
          </cell>
          <cell r="BT80">
            <v>100</v>
          </cell>
          <cell r="BU80">
            <v>42228</v>
          </cell>
          <cell r="BW80">
            <v>0</v>
          </cell>
          <cell r="BX80" t="str">
            <v>Paulsboro, New Jersey 08066</v>
          </cell>
          <cell r="CA80" t="str">
            <v>0010416932</v>
          </cell>
          <cell r="CB80">
            <v>23158600.149999999</v>
          </cell>
          <cell r="CC80">
            <v>1</v>
          </cell>
          <cell r="CD80">
            <v>23158600.149999999</v>
          </cell>
          <cell r="CF80">
            <v>80</v>
          </cell>
          <cell r="CG80" t="str">
            <v>N</v>
          </cell>
        </row>
        <row r="81">
          <cell r="A81">
            <v>79</v>
          </cell>
          <cell r="B81" t="str">
            <v>DETAILS</v>
          </cell>
          <cell r="C81">
            <v>0</v>
          </cell>
          <cell r="D81">
            <v>81628083</v>
          </cell>
          <cell r="E81">
            <v>84069491</v>
          </cell>
          <cell r="F81">
            <v>344944</v>
          </cell>
          <cell r="G81">
            <v>42403</v>
          </cell>
          <cell r="H81">
            <v>42237</v>
          </cell>
          <cell r="I81">
            <v>29417</v>
          </cell>
          <cell r="J81">
            <v>254631</v>
          </cell>
          <cell r="K81">
            <v>241317</v>
          </cell>
          <cell r="L81">
            <v>42185</v>
          </cell>
          <cell r="M81" t="str">
            <v>Arcserve USA LLC</v>
          </cell>
          <cell r="N81" t="str">
            <v>Arcserve USA LLC Term Loan</v>
          </cell>
          <cell r="O81" t="str">
            <v>L</v>
          </cell>
          <cell r="P81" t="str">
            <v>LIBOR (3 months)</v>
          </cell>
          <cell r="R81">
            <v>23250000</v>
          </cell>
          <cell r="S81">
            <v>1352207</v>
          </cell>
          <cell r="T81" t="str">
            <v>United States</v>
          </cell>
          <cell r="U81" t="str">
            <v>High Tech Industries (16)</v>
          </cell>
          <cell r="W81" t="str">
            <v>United States</v>
          </cell>
          <cell r="X81">
            <v>0</v>
          </cell>
          <cell r="Y81" t="str">
            <v>First Lien First Out</v>
          </cell>
          <cell r="AB81" t="str">
            <v>Arcserve USA LLC</v>
          </cell>
          <cell r="AC81">
            <v>97</v>
          </cell>
          <cell r="AF81">
            <v>23250000</v>
          </cell>
          <cell r="AG81" t="str">
            <v>V</v>
          </cell>
          <cell r="AH81">
            <v>97</v>
          </cell>
          <cell r="AK81" t="str">
            <v>Term Loan</v>
          </cell>
          <cell r="AN81">
            <v>22930000</v>
          </cell>
          <cell r="AO81" t="str">
            <v>USD</v>
          </cell>
          <cell r="AS81">
            <v>4.01</v>
          </cell>
          <cell r="AU81" t="str">
            <v>1 Computer Associates Plaza</v>
          </cell>
          <cell r="AV81" t="str">
            <v>C/OArcserve Acquisition Company LLC</v>
          </cell>
          <cell r="AW81">
            <v>0</v>
          </cell>
          <cell r="AX81">
            <v>42277</v>
          </cell>
          <cell r="AY81">
            <v>42277</v>
          </cell>
          <cell r="AZ81">
            <v>2800000</v>
          </cell>
          <cell r="BA81">
            <v>3.48</v>
          </cell>
          <cell r="BB81">
            <v>12.43</v>
          </cell>
          <cell r="BC81">
            <v>11.67</v>
          </cell>
          <cell r="BD81">
            <v>0</v>
          </cell>
          <cell r="BF81" t="str">
            <v>4.0100000</v>
          </cell>
          <cell r="BG81">
            <v>38780000</v>
          </cell>
          <cell r="BH81" t="str">
            <v>5.32</v>
          </cell>
          <cell r="BI81">
            <v>85540000</v>
          </cell>
          <cell r="BJ81" t="str">
            <v>Antares/TMT</v>
          </cell>
          <cell r="BL81">
            <v>41759</v>
          </cell>
          <cell r="BM81">
            <v>43677</v>
          </cell>
          <cell r="BP81">
            <v>99382400</v>
          </cell>
          <cell r="BQ81">
            <v>168263800</v>
          </cell>
          <cell r="BR81">
            <v>129483800</v>
          </cell>
          <cell r="BS81">
            <v>23250000</v>
          </cell>
          <cell r="BT81">
            <v>100</v>
          </cell>
          <cell r="BU81">
            <v>42228</v>
          </cell>
          <cell r="BW81">
            <v>0</v>
          </cell>
          <cell r="BX81" t="str">
            <v>Islandia, New York 11749</v>
          </cell>
          <cell r="CA81" t="str">
            <v>0010477052</v>
          </cell>
          <cell r="CB81">
            <v>23250000</v>
          </cell>
          <cell r="CC81">
            <v>1</v>
          </cell>
          <cell r="CD81">
            <v>23250000</v>
          </cell>
          <cell r="CF81">
            <v>80</v>
          </cell>
          <cell r="CG81" t="str">
            <v>N</v>
          </cell>
        </row>
        <row r="82">
          <cell r="A82">
            <v>80</v>
          </cell>
          <cell r="B82" t="str">
            <v>DETAILS</v>
          </cell>
          <cell r="C82">
            <v>0</v>
          </cell>
          <cell r="D82">
            <v>81628046</v>
          </cell>
          <cell r="E82">
            <v>84069940</v>
          </cell>
          <cell r="F82">
            <v>344944</v>
          </cell>
          <cell r="G82">
            <v>42403</v>
          </cell>
          <cell r="H82">
            <v>42398</v>
          </cell>
          <cell r="I82">
            <v>31987</v>
          </cell>
          <cell r="J82">
            <v>254214</v>
          </cell>
          <cell r="K82">
            <v>254213</v>
          </cell>
          <cell r="L82">
            <v>42394</v>
          </cell>
          <cell r="M82" t="str">
            <v>Argon Medical Devices Inc</v>
          </cell>
          <cell r="N82" t="str">
            <v>Argon Medical Devices Inc 1st Lien Term Loan</v>
          </cell>
          <cell r="O82" t="str">
            <v>L</v>
          </cell>
          <cell r="P82" t="str">
            <v>LIBOR (3 months)</v>
          </cell>
          <cell r="R82">
            <v>42961016.950000003</v>
          </cell>
          <cell r="S82">
            <v>1495423</v>
          </cell>
          <cell r="T82" t="str">
            <v>United States</v>
          </cell>
          <cell r="U82" t="str">
            <v>Healthcare &amp; Pharmaceuticals (15)</v>
          </cell>
          <cell r="W82" t="str">
            <v>United States</v>
          </cell>
          <cell r="Y82" t="str">
            <v>First Lien First Out</v>
          </cell>
          <cell r="AB82" t="str">
            <v>Argon Medical Devices Inc</v>
          </cell>
          <cell r="AF82">
            <v>42961016.950000003</v>
          </cell>
          <cell r="AG82" t="str">
            <v>V</v>
          </cell>
          <cell r="AH82">
            <v>99</v>
          </cell>
          <cell r="AK82" t="str">
            <v>Term Loan</v>
          </cell>
          <cell r="AN82">
            <v>69717643</v>
          </cell>
          <cell r="AO82" t="str">
            <v>USD</v>
          </cell>
          <cell r="AS82">
            <v>3.94</v>
          </cell>
          <cell r="AU82" t="str">
            <v>272 E. Deerpath Street 212</v>
          </cell>
          <cell r="AV82" t="str">
            <v>NA</v>
          </cell>
          <cell r="AX82">
            <v>42308</v>
          </cell>
          <cell r="AY82">
            <v>42308</v>
          </cell>
          <cell r="AZ82">
            <v>10262130.539999999</v>
          </cell>
          <cell r="BA82">
            <v>2.2200000000000002</v>
          </cell>
          <cell r="BB82">
            <v>2.34</v>
          </cell>
          <cell r="BC82">
            <v>1.97</v>
          </cell>
          <cell r="BF82" t="str">
            <v>3.9400000</v>
          </cell>
          <cell r="BG82">
            <v>176000000</v>
          </cell>
          <cell r="BH82" t="str">
            <v>5.85</v>
          </cell>
          <cell r="BI82">
            <v>212853678</v>
          </cell>
          <cell r="BJ82" t="str">
            <v>Antares/TMT</v>
          </cell>
          <cell r="BL82">
            <v>42278</v>
          </cell>
          <cell r="BM82">
            <v>44553</v>
          </cell>
          <cell r="BP82">
            <v>274737869.45999998</v>
          </cell>
          <cell r="BQ82">
            <v>583737869.46000004</v>
          </cell>
          <cell r="BR82">
            <v>407737869.45999998</v>
          </cell>
          <cell r="BS82">
            <v>42961016.950000003</v>
          </cell>
          <cell r="BT82">
            <v>100</v>
          </cell>
          <cell r="BU82">
            <v>42398</v>
          </cell>
          <cell r="BW82">
            <v>0</v>
          </cell>
          <cell r="BX82" t="str">
            <v>Lake Forest, IL 60045</v>
          </cell>
          <cell r="CA82" t="str">
            <v>0010559924</v>
          </cell>
          <cell r="CB82">
            <v>42961016.950000003</v>
          </cell>
          <cell r="CD82">
            <v>42961016.950000003</v>
          </cell>
          <cell r="CF82">
            <v>80</v>
          </cell>
          <cell r="CG82" t="str">
            <v>N</v>
          </cell>
        </row>
        <row r="83">
          <cell r="A83">
            <v>81</v>
          </cell>
          <cell r="B83" t="str">
            <v>DETAILS</v>
          </cell>
          <cell r="C83">
            <v>0</v>
          </cell>
          <cell r="D83">
            <v>81628017</v>
          </cell>
          <cell r="E83">
            <v>84069941</v>
          </cell>
          <cell r="F83">
            <v>344944</v>
          </cell>
          <cell r="G83">
            <v>42403</v>
          </cell>
          <cell r="H83">
            <v>42398</v>
          </cell>
          <cell r="I83">
            <v>31987</v>
          </cell>
          <cell r="J83">
            <v>253997</v>
          </cell>
          <cell r="K83">
            <v>251856</v>
          </cell>
          <cell r="L83">
            <v>42394</v>
          </cell>
          <cell r="M83" t="str">
            <v>Argon Medical Devices Inc</v>
          </cell>
          <cell r="N83" t="str">
            <v>Argon Medical Devices Inc 2nd Lien Term Loan</v>
          </cell>
          <cell r="O83" t="str">
            <v>L</v>
          </cell>
          <cell r="P83" t="str">
            <v>Prime</v>
          </cell>
          <cell r="R83">
            <v>15000000</v>
          </cell>
          <cell r="S83">
            <v>1495424</v>
          </cell>
          <cell r="T83" t="str">
            <v>United States</v>
          </cell>
          <cell r="U83" t="str">
            <v>Healthcare &amp; Pharmaceuticals (15)</v>
          </cell>
          <cell r="W83" t="str">
            <v>United States</v>
          </cell>
          <cell r="Y83" t="str">
            <v>Second Lien</v>
          </cell>
          <cell r="AB83" t="str">
            <v>Argon Medical Devices Inc</v>
          </cell>
          <cell r="AF83">
            <v>15000000</v>
          </cell>
          <cell r="AG83" t="str">
            <v>V</v>
          </cell>
          <cell r="AH83">
            <v>97</v>
          </cell>
          <cell r="AK83" t="str">
            <v>Term Loan</v>
          </cell>
          <cell r="AN83">
            <v>69717643</v>
          </cell>
          <cell r="AO83" t="str">
            <v>USD</v>
          </cell>
          <cell r="AS83">
            <v>3.94</v>
          </cell>
          <cell r="AU83" t="str">
            <v>272 E. Deerpath Street 212</v>
          </cell>
          <cell r="AV83" t="str">
            <v>NA</v>
          </cell>
          <cell r="AX83">
            <v>42308</v>
          </cell>
          <cell r="AY83">
            <v>42308</v>
          </cell>
          <cell r="AZ83">
            <v>10262130.539999999</v>
          </cell>
          <cell r="BA83">
            <v>2.2200000000000002</v>
          </cell>
          <cell r="BB83">
            <v>2.34</v>
          </cell>
          <cell r="BC83">
            <v>1.97</v>
          </cell>
          <cell r="BF83" t="str">
            <v>3.9400000</v>
          </cell>
          <cell r="BG83">
            <v>176000000</v>
          </cell>
          <cell r="BH83" t="str">
            <v>5.85</v>
          </cell>
          <cell r="BI83">
            <v>212853678</v>
          </cell>
          <cell r="BJ83" t="str">
            <v>Antares/TMT</v>
          </cell>
          <cell r="BL83">
            <v>42271</v>
          </cell>
          <cell r="BM83">
            <v>44735</v>
          </cell>
          <cell r="BP83">
            <v>274737869.45999998</v>
          </cell>
          <cell r="BQ83">
            <v>583737869.46000004</v>
          </cell>
          <cell r="BR83">
            <v>407737869.45999998</v>
          </cell>
          <cell r="BS83">
            <v>15000000</v>
          </cell>
          <cell r="BT83">
            <v>100</v>
          </cell>
          <cell r="BU83">
            <v>42398</v>
          </cell>
          <cell r="BW83">
            <v>0</v>
          </cell>
          <cell r="BX83" t="str">
            <v>Lake Forest, IL 60045</v>
          </cell>
          <cell r="CA83" t="str">
            <v>0010559952</v>
          </cell>
          <cell r="CB83">
            <v>15000000</v>
          </cell>
          <cell r="CD83">
            <v>15000000</v>
          </cell>
          <cell r="CF83">
            <v>50</v>
          </cell>
          <cell r="CG83" t="str">
            <v>N</v>
          </cell>
        </row>
        <row r="84">
          <cell r="A84">
            <v>82</v>
          </cell>
          <cell r="B84" t="str">
            <v>DETAILS</v>
          </cell>
          <cell r="C84">
            <v>0</v>
          </cell>
          <cell r="D84">
            <v>81627934</v>
          </cell>
          <cell r="E84">
            <v>84069417</v>
          </cell>
          <cell r="F84">
            <v>344944</v>
          </cell>
          <cell r="G84">
            <v>42403</v>
          </cell>
          <cell r="H84">
            <v>42237</v>
          </cell>
          <cell r="I84">
            <v>11817</v>
          </cell>
          <cell r="J84">
            <v>253289</v>
          </cell>
          <cell r="K84">
            <v>172548</v>
          </cell>
          <cell r="L84">
            <v>42185</v>
          </cell>
          <cell r="M84" t="str">
            <v>Armstrong World Industries Inc</v>
          </cell>
          <cell r="N84" t="str">
            <v>Armstrong World Industries Term Loan B</v>
          </cell>
          <cell r="O84" t="str">
            <v>L</v>
          </cell>
          <cell r="P84" t="str">
            <v>LIBOR (3 months)</v>
          </cell>
          <cell r="R84">
            <v>27389666.359999999</v>
          </cell>
          <cell r="S84">
            <v>1334928</v>
          </cell>
          <cell r="T84" t="str">
            <v>United States</v>
          </cell>
          <cell r="U84" t="str">
            <v>Construction &amp; Building (7)</v>
          </cell>
          <cell r="W84" t="str">
            <v>United States</v>
          </cell>
          <cell r="X84">
            <v>0</v>
          </cell>
          <cell r="Y84" t="str">
            <v>First Lien First Out</v>
          </cell>
          <cell r="AB84" t="str">
            <v>Armstrong World Industries Inc</v>
          </cell>
          <cell r="AC84">
            <v>99.78</v>
          </cell>
          <cell r="AF84">
            <v>27389666.359999999</v>
          </cell>
          <cell r="AG84" t="str">
            <v>V</v>
          </cell>
          <cell r="AH84">
            <v>99.78</v>
          </cell>
          <cell r="AI84">
            <v>99</v>
          </cell>
          <cell r="AK84" t="str">
            <v>Term Loan</v>
          </cell>
          <cell r="AN84">
            <v>354100000</v>
          </cell>
          <cell r="AO84" t="str">
            <v>USD</v>
          </cell>
          <cell r="AS84">
            <v>2.7480000000000002</v>
          </cell>
          <cell r="AU84" t="str">
            <v>2500 COLUMBIA AVENUE</v>
          </cell>
          <cell r="AV84" t="str">
            <v>NA</v>
          </cell>
          <cell r="AW84">
            <v>0</v>
          </cell>
          <cell r="AX84">
            <v>42277</v>
          </cell>
          <cell r="AY84">
            <v>42277</v>
          </cell>
          <cell r="AZ84">
            <v>250000000</v>
          </cell>
          <cell r="BA84">
            <v>9.31</v>
          </cell>
          <cell r="BC84">
            <v>0</v>
          </cell>
          <cell r="BD84">
            <v>0</v>
          </cell>
          <cell r="BF84" t="str">
            <v>2.7480000</v>
          </cell>
          <cell r="BG84">
            <v>783200000</v>
          </cell>
          <cell r="BH84" t="str">
            <v>2.748</v>
          </cell>
          <cell r="BI84">
            <v>2380500000</v>
          </cell>
          <cell r="BJ84" t="str">
            <v>BLG</v>
          </cell>
          <cell r="BK84" t="str">
            <v>Broadly Syndicated Loan</v>
          </cell>
          <cell r="BL84">
            <v>41257</v>
          </cell>
          <cell r="BM84">
            <v>43905</v>
          </cell>
          <cell r="BP84">
            <v>915306000</v>
          </cell>
          <cell r="BQ84">
            <v>1698506000</v>
          </cell>
          <cell r="BR84">
            <v>915306000</v>
          </cell>
          <cell r="BS84">
            <v>27115769.699999999</v>
          </cell>
          <cell r="BT84">
            <v>99</v>
          </cell>
          <cell r="BU84">
            <v>42228</v>
          </cell>
          <cell r="BW84">
            <v>0</v>
          </cell>
          <cell r="BX84" t="str">
            <v>Lancaster, Pennsylvania 17603</v>
          </cell>
          <cell r="CA84" t="str">
            <v>0010409928</v>
          </cell>
          <cell r="CB84">
            <v>27115769.699999999</v>
          </cell>
          <cell r="CC84">
            <v>1</v>
          </cell>
          <cell r="CD84">
            <v>27389666.359999999</v>
          </cell>
          <cell r="CF84">
            <v>80</v>
          </cell>
          <cell r="CG84" t="str">
            <v>Y</v>
          </cell>
        </row>
        <row r="85">
          <cell r="A85">
            <v>83</v>
          </cell>
          <cell r="B85" t="str">
            <v>DETAILS</v>
          </cell>
          <cell r="C85">
            <v>0</v>
          </cell>
          <cell r="D85">
            <v>81627833</v>
          </cell>
          <cell r="E85">
            <v>84069434</v>
          </cell>
          <cell r="F85">
            <v>344944</v>
          </cell>
          <cell r="G85">
            <v>42403</v>
          </cell>
          <cell r="H85">
            <v>42237</v>
          </cell>
          <cell r="I85">
            <v>24140</v>
          </cell>
          <cell r="J85">
            <v>252112</v>
          </cell>
          <cell r="K85">
            <v>195919</v>
          </cell>
          <cell r="L85">
            <v>42185</v>
          </cell>
          <cell r="M85" t="str">
            <v>Ascend Learning LLC</v>
          </cell>
          <cell r="N85" t="str">
            <v>Ascend Learning LLC Term Loan</v>
          </cell>
          <cell r="O85" t="str">
            <v>L</v>
          </cell>
          <cell r="P85" t="str">
            <v>LIBOR (3 months)</v>
          </cell>
          <cell r="R85">
            <v>6364763.79</v>
          </cell>
          <cell r="S85">
            <v>1334955</v>
          </cell>
          <cell r="T85" t="str">
            <v>United States</v>
          </cell>
          <cell r="U85" t="str">
            <v>Services: Consumer (24)</v>
          </cell>
          <cell r="W85" t="str">
            <v>United States</v>
          </cell>
          <cell r="X85">
            <v>0</v>
          </cell>
          <cell r="Y85" t="str">
            <v>First Lien First Out</v>
          </cell>
          <cell r="AB85" t="str">
            <v>Ascend Learning LLC</v>
          </cell>
          <cell r="AC85">
            <v>99.5</v>
          </cell>
          <cell r="AF85">
            <v>6364763.79</v>
          </cell>
          <cell r="AG85" t="str">
            <v>V</v>
          </cell>
          <cell r="AH85">
            <v>99.5</v>
          </cell>
          <cell r="AI85">
            <v>99.281000000000006</v>
          </cell>
          <cell r="AK85" t="str">
            <v>Term Loan</v>
          </cell>
          <cell r="AN85">
            <v>131805000</v>
          </cell>
          <cell r="AO85" t="str">
            <v>USD</v>
          </cell>
          <cell r="AS85">
            <v>3.75</v>
          </cell>
          <cell r="AU85" t="str">
            <v>7500 W. 160TH STREET</v>
          </cell>
          <cell r="AV85" t="str">
            <v>NA</v>
          </cell>
          <cell r="AW85">
            <v>0</v>
          </cell>
          <cell r="AX85">
            <v>42277</v>
          </cell>
          <cell r="AY85">
            <v>42277</v>
          </cell>
          <cell r="AZ85">
            <v>27940000</v>
          </cell>
          <cell r="BA85">
            <v>3.32</v>
          </cell>
          <cell r="BB85">
            <v>3.31</v>
          </cell>
          <cell r="BC85">
            <v>2.84</v>
          </cell>
          <cell r="BD85">
            <v>0</v>
          </cell>
          <cell r="BF85" t="str">
            <v>3.7500000</v>
          </cell>
          <cell r="BG85">
            <v>-152890000</v>
          </cell>
          <cell r="BH85" t="str">
            <v>4.7</v>
          </cell>
          <cell r="BI85">
            <v>349690000</v>
          </cell>
          <cell r="BJ85" t="str">
            <v>Antares/TMT - BSL</v>
          </cell>
          <cell r="BK85" t="str">
            <v>Broadly Syndicated Loan</v>
          </cell>
          <cell r="BL85">
            <v>41575</v>
          </cell>
          <cell r="BM85">
            <v>43677</v>
          </cell>
          <cell r="BP85">
            <v>479214500</v>
          </cell>
          <cell r="BQ85">
            <v>450515300</v>
          </cell>
          <cell r="BR85">
            <v>603405300</v>
          </cell>
          <cell r="BS85">
            <v>6319001.1399999997</v>
          </cell>
          <cell r="BT85">
            <v>99.281000000000006</v>
          </cell>
          <cell r="BU85">
            <v>42228</v>
          </cell>
          <cell r="BW85">
            <v>0</v>
          </cell>
          <cell r="BX85" t="str">
            <v>Stilwell, Kansas 66085</v>
          </cell>
          <cell r="CA85" t="str">
            <v>0010533979</v>
          </cell>
          <cell r="CB85">
            <v>6319001.1399999997</v>
          </cell>
          <cell r="CC85">
            <v>1</v>
          </cell>
          <cell r="CD85">
            <v>6364763.79</v>
          </cell>
          <cell r="CF85">
            <v>80</v>
          </cell>
          <cell r="CG85" t="str">
            <v>N</v>
          </cell>
        </row>
        <row r="86">
          <cell r="A86">
            <v>84</v>
          </cell>
          <cell r="B86" t="str">
            <v>DETAILS</v>
          </cell>
          <cell r="C86">
            <v>0</v>
          </cell>
          <cell r="D86">
            <v>81627834</v>
          </cell>
          <cell r="E86">
            <v>84069435</v>
          </cell>
          <cell r="F86">
            <v>344944</v>
          </cell>
          <cell r="G86">
            <v>42403</v>
          </cell>
          <cell r="H86">
            <v>42237</v>
          </cell>
          <cell r="I86">
            <v>24140</v>
          </cell>
          <cell r="J86">
            <v>252115</v>
          </cell>
          <cell r="K86">
            <v>195919</v>
          </cell>
          <cell r="L86">
            <v>42185</v>
          </cell>
          <cell r="M86" t="str">
            <v>Ascend Learning LLC</v>
          </cell>
          <cell r="N86" t="str">
            <v>Ascend Learning LLC Term Loan</v>
          </cell>
          <cell r="O86" t="str">
            <v>L</v>
          </cell>
          <cell r="P86" t="str">
            <v>LIBOR (3 months)</v>
          </cell>
          <cell r="R86">
            <v>636476.38</v>
          </cell>
          <cell r="S86">
            <v>1334955</v>
          </cell>
          <cell r="T86" t="str">
            <v>United States</v>
          </cell>
          <cell r="U86" t="str">
            <v>Services: Consumer (24)</v>
          </cell>
          <cell r="W86" t="str">
            <v>United States</v>
          </cell>
          <cell r="X86">
            <v>0</v>
          </cell>
          <cell r="Y86" t="str">
            <v>First Lien First Out</v>
          </cell>
          <cell r="AB86" t="str">
            <v>Ascend Learning LLC</v>
          </cell>
          <cell r="AC86">
            <v>99.5</v>
          </cell>
          <cell r="AF86">
            <v>636476.38</v>
          </cell>
          <cell r="AG86" t="str">
            <v>V</v>
          </cell>
          <cell r="AH86">
            <v>99.5</v>
          </cell>
          <cell r="AI86">
            <v>99.281000000000006</v>
          </cell>
          <cell r="AK86" t="str">
            <v>Term Loan</v>
          </cell>
          <cell r="AN86">
            <v>131805000</v>
          </cell>
          <cell r="AO86" t="str">
            <v>USD</v>
          </cell>
          <cell r="AS86">
            <v>3.75</v>
          </cell>
          <cell r="AU86" t="str">
            <v>7500 W. 160TH STREET</v>
          </cell>
          <cell r="AV86" t="str">
            <v>NA</v>
          </cell>
          <cell r="AW86">
            <v>0</v>
          </cell>
          <cell r="AX86">
            <v>42277</v>
          </cell>
          <cell r="AY86">
            <v>42277</v>
          </cell>
          <cell r="AZ86">
            <v>27940000</v>
          </cell>
          <cell r="BA86">
            <v>3.32</v>
          </cell>
          <cell r="BB86">
            <v>3.31</v>
          </cell>
          <cell r="BC86">
            <v>2.84</v>
          </cell>
          <cell r="BD86">
            <v>0</v>
          </cell>
          <cell r="BF86" t="str">
            <v>3.7500000</v>
          </cell>
          <cell r="BG86">
            <v>-152890000</v>
          </cell>
          <cell r="BH86" t="str">
            <v>4.7</v>
          </cell>
          <cell r="BI86">
            <v>349690000</v>
          </cell>
          <cell r="BJ86" t="str">
            <v>Antares/TMT - BSL</v>
          </cell>
          <cell r="BK86" t="str">
            <v>Broadly Syndicated Loan</v>
          </cell>
          <cell r="BL86">
            <v>41575</v>
          </cell>
          <cell r="BM86">
            <v>43677</v>
          </cell>
          <cell r="BP86">
            <v>479214500</v>
          </cell>
          <cell r="BQ86">
            <v>450515300</v>
          </cell>
          <cell r="BR86">
            <v>603405300</v>
          </cell>
          <cell r="BS86">
            <v>631900.11</v>
          </cell>
          <cell r="BT86">
            <v>99.281000000000006</v>
          </cell>
          <cell r="BU86">
            <v>42228</v>
          </cell>
          <cell r="BW86">
            <v>0</v>
          </cell>
          <cell r="BX86" t="str">
            <v>Stilwell, Kansas 66085</v>
          </cell>
          <cell r="CA86" t="str">
            <v>0010533979</v>
          </cell>
          <cell r="CB86">
            <v>631900.11</v>
          </cell>
          <cell r="CC86">
            <v>1</v>
          </cell>
          <cell r="CD86">
            <v>636476.38</v>
          </cell>
          <cell r="CF86">
            <v>80</v>
          </cell>
          <cell r="CG86" t="str">
            <v>N</v>
          </cell>
        </row>
        <row r="87">
          <cell r="A87">
            <v>85</v>
          </cell>
          <cell r="B87" t="str">
            <v>DETAILS</v>
          </cell>
          <cell r="C87">
            <v>0</v>
          </cell>
          <cell r="D87">
            <v>81627835</v>
          </cell>
          <cell r="E87">
            <v>84069436</v>
          </cell>
          <cell r="F87">
            <v>344944</v>
          </cell>
          <cell r="G87">
            <v>42403</v>
          </cell>
          <cell r="H87">
            <v>42237</v>
          </cell>
          <cell r="I87">
            <v>24140</v>
          </cell>
          <cell r="J87">
            <v>252119</v>
          </cell>
          <cell r="K87">
            <v>195919</v>
          </cell>
          <cell r="L87">
            <v>42185</v>
          </cell>
          <cell r="M87" t="str">
            <v>Ascend Learning LLC</v>
          </cell>
          <cell r="N87" t="str">
            <v>Ascend Learning LLC Term Loan</v>
          </cell>
          <cell r="O87" t="str">
            <v>L</v>
          </cell>
          <cell r="P87" t="str">
            <v>LIBOR (3 months)</v>
          </cell>
          <cell r="R87">
            <v>636476.38</v>
          </cell>
          <cell r="S87">
            <v>1334955</v>
          </cell>
          <cell r="T87" t="str">
            <v>United States</v>
          </cell>
          <cell r="U87" t="str">
            <v>Services: Consumer (24)</v>
          </cell>
          <cell r="W87" t="str">
            <v>United States</v>
          </cell>
          <cell r="X87">
            <v>0</v>
          </cell>
          <cell r="Y87" t="str">
            <v>First Lien First Out</v>
          </cell>
          <cell r="AB87" t="str">
            <v>Ascend Learning LLC</v>
          </cell>
          <cell r="AC87">
            <v>99.5</v>
          </cell>
          <cell r="AF87">
            <v>636476.38</v>
          </cell>
          <cell r="AG87" t="str">
            <v>V</v>
          </cell>
          <cell r="AH87">
            <v>99.5</v>
          </cell>
          <cell r="AI87">
            <v>99.281000000000006</v>
          </cell>
          <cell r="AK87" t="str">
            <v>Term Loan</v>
          </cell>
          <cell r="AN87">
            <v>131805000</v>
          </cell>
          <cell r="AO87" t="str">
            <v>USD</v>
          </cell>
          <cell r="AS87">
            <v>3.75</v>
          </cell>
          <cell r="AU87" t="str">
            <v>7500 W. 160TH STREET</v>
          </cell>
          <cell r="AV87" t="str">
            <v>NA</v>
          </cell>
          <cell r="AW87">
            <v>0</v>
          </cell>
          <cell r="AX87">
            <v>42277</v>
          </cell>
          <cell r="AY87">
            <v>42277</v>
          </cell>
          <cell r="AZ87">
            <v>27940000</v>
          </cell>
          <cell r="BA87">
            <v>3.32</v>
          </cell>
          <cell r="BB87">
            <v>3.31</v>
          </cell>
          <cell r="BC87">
            <v>2.84</v>
          </cell>
          <cell r="BD87">
            <v>0</v>
          </cell>
          <cell r="BF87" t="str">
            <v>3.7500000</v>
          </cell>
          <cell r="BG87">
            <v>-152890000</v>
          </cell>
          <cell r="BH87" t="str">
            <v>4.7</v>
          </cell>
          <cell r="BI87">
            <v>349690000</v>
          </cell>
          <cell r="BJ87" t="str">
            <v>Antares/TMT - BSL</v>
          </cell>
          <cell r="BK87" t="str">
            <v>Broadly Syndicated Loan</v>
          </cell>
          <cell r="BL87">
            <v>41575</v>
          </cell>
          <cell r="BM87">
            <v>43677</v>
          </cell>
          <cell r="BP87">
            <v>479214500</v>
          </cell>
          <cell r="BQ87">
            <v>450515300</v>
          </cell>
          <cell r="BR87">
            <v>603405300</v>
          </cell>
          <cell r="BS87">
            <v>631900.11</v>
          </cell>
          <cell r="BT87">
            <v>99.281000000000006</v>
          </cell>
          <cell r="BU87">
            <v>42228</v>
          </cell>
          <cell r="BW87">
            <v>0</v>
          </cell>
          <cell r="BX87" t="str">
            <v>Stilwell, Kansas 66085</v>
          </cell>
          <cell r="CA87" t="str">
            <v>0010533979</v>
          </cell>
          <cell r="CB87">
            <v>631900.11</v>
          </cell>
          <cell r="CC87">
            <v>1</v>
          </cell>
          <cell r="CD87">
            <v>636476.38</v>
          </cell>
          <cell r="CF87">
            <v>80</v>
          </cell>
          <cell r="CG87" t="str">
            <v>N</v>
          </cell>
        </row>
        <row r="88">
          <cell r="A88">
            <v>86</v>
          </cell>
          <cell r="B88" t="str">
            <v>DETAILS</v>
          </cell>
          <cell r="C88">
            <v>0</v>
          </cell>
          <cell r="D88">
            <v>81627836</v>
          </cell>
          <cell r="E88">
            <v>84069437</v>
          </cell>
          <cell r="F88">
            <v>344944</v>
          </cell>
          <cell r="G88">
            <v>42403</v>
          </cell>
          <cell r="H88">
            <v>42237</v>
          </cell>
          <cell r="I88">
            <v>24140</v>
          </cell>
          <cell r="J88">
            <v>252121</v>
          </cell>
          <cell r="K88">
            <v>195919</v>
          </cell>
          <cell r="L88">
            <v>42185</v>
          </cell>
          <cell r="M88" t="str">
            <v>Ascend Learning LLC</v>
          </cell>
          <cell r="N88" t="str">
            <v>Ascend Learning LLC Term Loan</v>
          </cell>
          <cell r="O88" t="str">
            <v>L</v>
          </cell>
          <cell r="P88" t="str">
            <v>LIBOR (3 months)</v>
          </cell>
          <cell r="R88">
            <v>297552.71000000002</v>
          </cell>
          <cell r="S88">
            <v>1334955</v>
          </cell>
          <cell r="T88" t="str">
            <v>United States</v>
          </cell>
          <cell r="U88" t="str">
            <v>Services: Consumer (24)</v>
          </cell>
          <cell r="W88" t="str">
            <v>United States</v>
          </cell>
          <cell r="X88">
            <v>0</v>
          </cell>
          <cell r="Y88" t="str">
            <v>First Lien First Out</v>
          </cell>
          <cell r="AB88" t="str">
            <v>Ascend Learning LLC</v>
          </cell>
          <cell r="AC88">
            <v>99.5</v>
          </cell>
          <cell r="AF88">
            <v>297552.71000000002</v>
          </cell>
          <cell r="AG88" t="str">
            <v>V</v>
          </cell>
          <cell r="AH88">
            <v>99.5</v>
          </cell>
          <cell r="AI88">
            <v>99.281000000000006</v>
          </cell>
          <cell r="AK88" t="str">
            <v>Term Loan</v>
          </cell>
          <cell r="AN88">
            <v>131805000</v>
          </cell>
          <cell r="AO88" t="str">
            <v>USD</v>
          </cell>
          <cell r="AS88">
            <v>3.75</v>
          </cell>
          <cell r="AU88" t="str">
            <v>7500 W. 160TH STREET</v>
          </cell>
          <cell r="AV88" t="str">
            <v>NA</v>
          </cell>
          <cell r="AW88">
            <v>0</v>
          </cell>
          <cell r="AX88">
            <v>42277</v>
          </cell>
          <cell r="AY88">
            <v>42277</v>
          </cell>
          <cell r="AZ88">
            <v>27940000</v>
          </cell>
          <cell r="BA88">
            <v>3.32</v>
          </cell>
          <cell r="BB88">
            <v>3.31</v>
          </cell>
          <cell r="BC88">
            <v>2.84</v>
          </cell>
          <cell r="BD88">
            <v>0</v>
          </cell>
          <cell r="BF88" t="str">
            <v>3.7500000</v>
          </cell>
          <cell r="BG88">
            <v>-152890000</v>
          </cell>
          <cell r="BH88" t="str">
            <v>4.7</v>
          </cell>
          <cell r="BI88">
            <v>349690000</v>
          </cell>
          <cell r="BJ88" t="str">
            <v>Antares/TMT - BSL</v>
          </cell>
          <cell r="BK88" t="str">
            <v>Broadly Syndicated Loan</v>
          </cell>
          <cell r="BL88">
            <v>41575</v>
          </cell>
          <cell r="BM88">
            <v>43677</v>
          </cell>
          <cell r="BP88">
            <v>479214500</v>
          </cell>
          <cell r="BQ88">
            <v>450515300</v>
          </cell>
          <cell r="BR88">
            <v>603405300</v>
          </cell>
          <cell r="BS88">
            <v>295413.31</v>
          </cell>
          <cell r="BT88">
            <v>99.281000000000006</v>
          </cell>
          <cell r="BU88">
            <v>42228</v>
          </cell>
          <cell r="BW88">
            <v>0</v>
          </cell>
          <cell r="BX88" t="str">
            <v>Stilwell, Kansas 66085</v>
          </cell>
          <cell r="CA88" t="str">
            <v>0010533979</v>
          </cell>
          <cell r="CB88">
            <v>295413.31</v>
          </cell>
          <cell r="CC88">
            <v>1</v>
          </cell>
          <cell r="CD88">
            <v>297552.71000000002</v>
          </cell>
          <cell r="CF88">
            <v>80</v>
          </cell>
          <cell r="CG88" t="str">
            <v>N</v>
          </cell>
        </row>
        <row r="89">
          <cell r="A89">
            <v>87</v>
          </cell>
          <cell r="B89" t="str">
            <v>DETAILS</v>
          </cell>
          <cell r="C89">
            <v>0</v>
          </cell>
          <cell r="D89">
            <v>81627615</v>
          </cell>
          <cell r="E89">
            <v>84069433</v>
          </cell>
          <cell r="F89">
            <v>344944</v>
          </cell>
          <cell r="G89">
            <v>42403</v>
          </cell>
          <cell r="H89">
            <v>42237</v>
          </cell>
          <cell r="I89">
            <v>24140</v>
          </cell>
          <cell r="J89">
            <v>200347</v>
          </cell>
          <cell r="K89">
            <v>195919</v>
          </cell>
          <cell r="L89">
            <v>42185</v>
          </cell>
          <cell r="M89" t="str">
            <v>Ascend Learning LLC</v>
          </cell>
          <cell r="N89" t="str">
            <v>Ascend Learning LLC Term Loan</v>
          </cell>
          <cell r="O89" t="str">
            <v>L</v>
          </cell>
          <cell r="P89" t="str">
            <v>Prime</v>
          </cell>
          <cell r="R89">
            <v>499.98</v>
          </cell>
          <cell r="S89">
            <v>1334955</v>
          </cell>
          <cell r="T89" t="str">
            <v>United States</v>
          </cell>
          <cell r="U89" t="str">
            <v>Services: Consumer (24)</v>
          </cell>
          <cell r="W89" t="str">
            <v>United States</v>
          </cell>
          <cell r="X89">
            <v>0</v>
          </cell>
          <cell r="Y89" t="str">
            <v>First Lien First Out</v>
          </cell>
          <cell r="AB89" t="str">
            <v>Ascend Learning LLC</v>
          </cell>
          <cell r="AC89">
            <v>99.5</v>
          </cell>
          <cell r="AF89">
            <v>499.98</v>
          </cell>
          <cell r="AG89" t="str">
            <v>V</v>
          </cell>
          <cell r="AH89">
            <v>99.5</v>
          </cell>
          <cell r="AI89">
            <v>99.281000000000006</v>
          </cell>
          <cell r="AK89" t="str">
            <v>Term Loan</v>
          </cell>
          <cell r="AN89">
            <v>131805000</v>
          </cell>
          <cell r="AO89" t="str">
            <v>USD</v>
          </cell>
          <cell r="AS89">
            <v>3.75</v>
          </cell>
          <cell r="AU89" t="str">
            <v>7500 W. 160TH STREET</v>
          </cell>
          <cell r="AV89" t="str">
            <v>NA</v>
          </cell>
          <cell r="AW89">
            <v>0</v>
          </cell>
          <cell r="AX89">
            <v>42277</v>
          </cell>
          <cell r="AY89">
            <v>42277</v>
          </cell>
          <cell r="AZ89">
            <v>27940000</v>
          </cell>
          <cell r="BA89">
            <v>3.32</v>
          </cell>
          <cell r="BB89">
            <v>3.31</v>
          </cell>
          <cell r="BC89">
            <v>2.84</v>
          </cell>
          <cell r="BD89">
            <v>0</v>
          </cell>
          <cell r="BF89" t="str">
            <v>3.7500000</v>
          </cell>
          <cell r="BG89">
            <v>-152890000</v>
          </cell>
          <cell r="BH89" t="str">
            <v>4.7</v>
          </cell>
          <cell r="BI89">
            <v>349690000</v>
          </cell>
          <cell r="BJ89" t="str">
            <v>Antares/TMT - BSL</v>
          </cell>
          <cell r="BK89" t="str">
            <v>Broadly Syndicated Loan</v>
          </cell>
          <cell r="BL89">
            <v>41575</v>
          </cell>
          <cell r="BM89">
            <v>43677</v>
          </cell>
          <cell r="BP89">
            <v>479214500</v>
          </cell>
          <cell r="BQ89">
            <v>450515300</v>
          </cell>
          <cell r="BR89">
            <v>603405300</v>
          </cell>
          <cell r="BS89">
            <v>496.39</v>
          </cell>
          <cell r="BT89">
            <v>99.281000000000006</v>
          </cell>
          <cell r="BU89">
            <v>42228</v>
          </cell>
          <cell r="BW89">
            <v>0</v>
          </cell>
          <cell r="BX89" t="str">
            <v>Stilwell, Kansas 66085</v>
          </cell>
          <cell r="CA89" t="str">
            <v>0010533979</v>
          </cell>
          <cell r="CB89">
            <v>496.39</v>
          </cell>
          <cell r="CC89">
            <v>1</v>
          </cell>
          <cell r="CD89">
            <v>499.98</v>
          </cell>
          <cell r="CF89">
            <v>80</v>
          </cell>
          <cell r="CG89" t="str">
            <v>N</v>
          </cell>
        </row>
        <row r="90">
          <cell r="A90">
            <v>88</v>
          </cell>
          <cell r="B90" t="str">
            <v>DETAILS</v>
          </cell>
          <cell r="C90">
            <v>0</v>
          </cell>
          <cell r="D90">
            <v>81627830</v>
          </cell>
          <cell r="E90">
            <v>84069439</v>
          </cell>
          <cell r="F90">
            <v>344944</v>
          </cell>
          <cell r="G90">
            <v>42403</v>
          </cell>
          <cell r="H90">
            <v>42237</v>
          </cell>
          <cell r="I90">
            <v>25384</v>
          </cell>
          <cell r="J90">
            <v>252086</v>
          </cell>
          <cell r="K90">
            <v>174823</v>
          </cell>
          <cell r="L90">
            <v>42185</v>
          </cell>
          <cell r="M90" t="str">
            <v>Atkins Nutritionals, Inc.</v>
          </cell>
          <cell r="N90" t="str">
            <v>Atkins Nutritionals Inc Term Loan</v>
          </cell>
          <cell r="O90" t="str">
            <v>L</v>
          </cell>
          <cell r="P90" t="str">
            <v>LIBOR (3 months)</v>
          </cell>
          <cell r="R90">
            <v>18043360.75</v>
          </cell>
          <cell r="S90">
            <v>1334963</v>
          </cell>
          <cell r="T90" t="str">
            <v>United States</v>
          </cell>
          <cell r="U90" t="str">
            <v>Beverage; Food &amp; Tobacco (4)</v>
          </cell>
          <cell r="W90" t="str">
            <v>United States</v>
          </cell>
          <cell r="X90">
            <v>0</v>
          </cell>
          <cell r="Y90" t="str">
            <v>First Lien First Out</v>
          </cell>
          <cell r="AB90" t="str">
            <v>Atkins Nutritionals, Inc.</v>
          </cell>
          <cell r="AC90">
            <v>100</v>
          </cell>
          <cell r="AF90">
            <v>18043360.75</v>
          </cell>
          <cell r="AG90" t="str">
            <v>V</v>
          </cell>
          <cell r="AH90">
            <v>100</v>
          </cell>
          <cell r="AI90">
            <v>99.5</v>
          </cell>
          <cell r="AK90" t="str">
            <v>Term Loan</v>
          </cell>
          <cell r="AN90">
            <v>83042000</v>
          </cell>
          <cell r="AO90" t="str">
            <v>USD</v>
          </cell>
          <cell r="AS90">
            <v>2.73</v>
          </cell>
          <cell r="AU90" t="str">
            <v>1180 Peachtree Street</v>
          </cell>
          <cell r="AV90" t="str">
            <v>N.E.</v>
          </cell>
          <cell r="AW90">
            <v>0</v>
          </cell>
          <cell r="AX90">
            <v>42185</v>
          </cell>
          <cell r="AY90">
            <v>42185</v>
          </cell>
          <cell r="AZ90">
            <v>59190000</v>
          </cell>
          <cell r="BA90">
            <v>3.23</v>
          </cell>
          <cell r="BB90">
            <v>0.81</v>
          </cell>
          <cell r="BC90">
            <v>0.8</v>
          </cell>
          <cell r="BD90">
            <v>0</v>
          </cell>
          <cell r="BF90" t="str">
            <v>2.7300000</v>
          </cell>
          <cell r="BG90">
            <v>-12210000</v>
          </cell>
          <cell r="BH90" t="str">
            <v>3.94</v>
          </cell>
          <cell r="BI90">
            <v>426270000</v>
          </cell>
          <cell r="BJ90" t="str">
            <v>BLG</v>
          </cell>
          <cell r="BL90">
            <v>41282</v>
          </cell>
          <cell r="BM90">
            <v>43467</v>
          </cell>
          <cell r="BP90">
            <v>225082000</v>
          </cell>
          <cell r="BQ90">
            <v>312427500</v>
          </cell>
          <cell r="BR90">
            <v>324637500</v>
          </cell>
          <cell r="BS90">
            <v>17953143.949999999</v>
          </cell>
          <cell r="BT90">
            <v>99.5</v>
          </cell>
          <cell r="BU90">
            <v>42228</v>
          </cell>
          <cell r="BW90">
            <v>0</v>
          </cell>
          <cell r="BX90" t="str">
            <v>Atlanta, Georgia 30309</v>
          </cell>
          <cell r="CA90" t="str">
            <v>0010522981</v>
          </cell>
          <cell r="CB90">
            <v>17953143.949999999</v>
          </cell>
          <cell r="CC90">
            <v>1</v>
          </cell>
          <cell r="CD90">
            <v>18043360.75</v>
          </cell>
          <cell r="CF90">
            <v>80</v>
          </cell>
          <cell r="CG90" t="str">
            <v>Y</v>
          </cell>
        </row>
        <row r="91">
          <cell r="A91">
            <v>89</v>
          </cell>
          <cell r="B91" t="str">
            <v>DETAILS</v>
          </cell>
          <cell r="C91">
            <v>0</v>
          </cell>
          <cell r="D91">
            <v>81628209</v>
          </cell>
          <cell r="E91">
            <v>84069628</v>
          </cell>
          <cell r="F91">
            <v>344944</v>
          </cell>
          <cell r="G91">
            <v>42403</v>
          </cell>
          <cell r="H91">
            <v>42237</v>
          </cell>
          <cell r="I91">
            <v>26786</v>
          </cell>
          <cell r="J91">
            <v>255453</v>
          </cell>
          <cell r="K91">
            <v>165928</v>
          </cell>
          <cell r="L91">
            <v>42185</v>
          </cell>
          <cell r="M91" t="str">
            <v>Atlantic Broadband (Penn)  Holdings Inc</v>
          </cell>
          <cell r="N91" t="str">
            <v>Atlantic Broadband (Acquisitions Cogeco Cable II) Holdings Inc Term B Loan</v>
          </cell>
          <cell r="O91" t="str">
            <v>L</v>
          </cell>
          <cell r="P91" t="str">
            <v>LIBOR (1 month)</v>
          </cell>
          <cell r="R91">
            <v>38480601.880000003</v>
          </cell>
          <cell r="S91">
            <v>1334974</v>
          </cell>
          <cell r="T91" t="str">
            <v>United States</v>
          </cell>
          <cell r="U91" t="str">
            <v>Media: Broadcasting &amp; Subscription (19)</v>
          </cell>
          <cell r="W91" t="str">
            <v>United States</v>
          </cell>
          <cell r="X91">
            <v>0</v>
          </cell>
          <cell r="Y91" t="str">
            <v>First Lien First Out</v>
          </cell>
          <cell r="AB91" t="str">
            <v>Atlantic Broadband (Penn)  Holdings Inc</v>
          </cell>
          <cell r="AC91">
            <v>99.734999999999999</v>
          </cell>
          <cell r="AE91">
            <v>1</v>
          </cell>
          <cell r="AF91">
            <v>38480601.880000003</v>
          </cell>
          <cell r="AG91" t="str">
            <v>V</v>
          </cell>
          <cell r="AH91">
            <v>99.734999999999999</v>
          </cell>
          <cell r="AI91">
            <v>99.343999999999994</v>
          </cell>
          <cell r="AK91" t="str">
            <v>Term Loan</v>
          </cell>
          <cell r="AN91">
            <v>187800000</v>
          </cell>
          <cell r="AO91" t="str">
            <v>USD</v>
          </cell>
          <cell r="AS91">
            <v>4</v>
          </cell>
          <cell r="AU91" t="str">
            <v>1 Batterymarch Park</v>
          </cell>
          <cell r="AV91" t="str">
            <v>Suite 405</v>
          </cell>
          <cell r="AW91">
            <v>0</v>
          </cell>
          <cell r="AX91">
            <v>42247</v>
          </cell>
          <cell r="AY91">
            <v>42338</v>
          </cell>
          <cell r="AZ91">
            <v>9080000</v>
          </cell>
          <cell r="BA91">
            <v>4.25</v>
          </cell>
          <cell r="BB91">
            <v>0.83</v>
          </cell>
          <cell r="BC91">
            <v>0.77</v>
          </cell>
          <cell r="BD91">
            <v>0</v>
          </cell>
          <cell r="BF91" t="str">
            <v>4.0000000</v>
          </cell>
          <cell r="BG91">
            <v>506010000</v>
          </cell>
          <cell r="BH91" t="str">
            <v>5.408</v>
          </cell>
          <cell r="BI91">
            <v>408170000</v>
          </cell>
          <cell r="BJ91" t="str">
            <v>BLG</v>
          </cell>
          <cell r="BK91" t="str">
            <v>Broadly Syndicated Loan</v>
          </cell>
          <cell r="BL91">
            <v>41158</v>
          </cell>
          <cell r="BM91">
            <v>43799</v>
          </cell>
          <cell r="BP91">
            <v>714155400</v>
          </cell>
          <cell r="BQ91">
            <v>1484667400</v>
          </cell>
          <cell r="BR91">
            <v>978657400</v>
          </cell>
          <cell r="BS91">
            <v>38228169.130000003</v>
          </cell>
          <cell r="BT91">
            <v>99.343999999999994</v>
          </cell>
          <cell r="BU91">
            <v>42228</v>
          </cell>
          <cell r="BW91">
            <v>0</v>
          </cell>
          <cell r="BX91" t="str">
            <v>Quincy, Massachusetts 02169</v>
          </cell>
          <cell r="CA91" t="str">
            <v>0010538576</v>
          </cell>
          <cell r="CB91">
            <v>38228169.130000003</v>
          </cell>
          <cell r="CC91">
            <v>1</v>
          </cell>
          <cell r="CD91">
            <v>38480601.880000003</v>
          </cell>
          <cell r="CF91">
            <v>80</v>
          </cell>
          <cell r="CG91" t="str">
            <v>Y</v>
          </cell>
        </row>
        <row r="92">
          <cell r="A92">
            <v>90</v>
          </cell>
          <cell r="B92" t="str">
            <v>DETAILS</v>
          </cell>
          <cell r="C92">
            <v>0</v>
          </cell>
          <cell r="D92">
            <v>81627756</v>
          </cell>
          <cell r="E92">
            <v>84069633</v>
          </cell>
          <cell r="F92">
            <v>344944</v>
          </cell>
          <cell r="G92">
            <v>42403</v>
          </cell>
          <cell r="H92">
            <v>42237</v>
          </cell>
          <cell r="I92">
            <v>30905</v>
          </cell>
          <cell r="J92">
            <v>250859</v>
          </cell>
          <cell r="K92">
            <v>233786</v>
          </cell>
          <cell r="L92">
            <v>42185</v>
          </cell>
          <cell r="M92" t="str">
            <v>Audax AAMP Holdings Inc</v>
          </cell>
          <cell r="N92" t="str">
            <v>Audax AAMP Holdings Inc Term Loan</v>
          </cell>
          <cell r="O92" t="str">
            <v>L</v>
          </cell>
          <cell r="P92" t="str">
            <v>LIBOR (6 months)</v>
          </cell>
          <cell r="R92">
            <v>4233323.8899999997</v>
          </cell>
          <cell r="S92">
            <v>1334980</v>
          </cell>
          <cell r="T92" t="str">
            <v>United States</v>
          </cell>
          <cell r="U92" t="str">
            <v>High Tech Industries (16)</v>
          </cell>
          <cell r="W92" t="str">
            <v>United States</v>
          </cell>
          <cell r="X92">
            <v>0</v>
          </cell>
          <cell r="Y92" t="str">
            <v>First Lien First Out</v>
          </cell>
          <cell r="AB92" t="str">
            <v>Audax AAMP Holdings Inc</v>
          </cell>
          <cell r="AC92">
            <v>99.5</v>
          </cell>
          <cell r="AF92">
            <v>4233323.8899999997</v>
          </cell>
          <cell r="AG92" t="str">
            <v>V</v>
          </cell>
          <cell r="AH92">
            <v>99.5</v>
          </cell>
          <cell r="AK92" t="str">
            <v>Term Loan</v>
          </cell>
          <cell r="AN92">
            <v>12558000</v>
          </cell>
          <cell r="AO92" t="str">
            <v>USD</v>
          </cell>
          <cell r="AS92">
            <v>3.9119999999999999</v>
          </cell>
          <cell r="AU92" t="str">
            <v>13160 56TH COURT</v>
          </cell>
          <cell r="AV92" t="str">
            <v>NA</v>
          </cell>
          <cell r="AW92">
            <v>0</v>
          </cell>
          <cell r="AX92">
            <v>42277</v>
          </cell>
          <cell r="AY92">
            <v>42338</v>
          </cell>
          <cell r="AZ92">
            <v>1080000</v>
          </cell>
          <cell r="BA92">
            <v>3.7610000000000001</v>
          </cell>
          <cell r="BB92">
            <v>4.6500000000000004</v>
          </cell>
          <cell r="BC92">
            <v>3.25</v>
          </cell>
          <cell r="BD92">
            <v>0</v>
          </cell>
          <cell r="BF92" t="str">
            <v>3.9120000</v>
          </cell>
          <cell r="BG92">
            <v>51610000</v>
          </cell>
          <cell r="BH92" t="str">
            <v>3.912</v>
          </cell>
          <cell r="BI92">
            <v>86190000</v>
          </cell>
          <cell r="BJ92" t="str">
            <v>Antares/TMT</v>
          </cell>
          <cell r="BL92">
            <v>42055</v>
          </cell>
          <cell r="BM92">
            <v>42910</v>
          </cell>
          <cell r="BP92">
            <v>66870000</v>
          </cell>
          <cell r="BQ92">
            <v>118480000</v>
          </cell>
          <cell r="BR92">
            <v>66870000</v>
          </cell>
          <cell r="BS92">
            <v>4233323.8899999997</v>
          </cell>
          <cell r="BT92">
            <v>100</v>
          </cell>
          <cell r="BU92">
            <v>42228</v>
          </cell>
          <cell r="BW92">
            <v>0</v>
          </cell>
          <cell r="BX92" t="str">
            <v>Clearwater, Florida 33760</v>
          </cell>
          <cell r="CA92" t="str">
            <v>0010532672</v>
          </cell>
          <cell r="CB92">
            <v>4233323.8899999997</v>
          </cell>
          <cell r="CC92">
            <v>1</v>
          </cell>
          <cell r="CD92">
            <v>4233323.8899999997</v>
          </cell>
          <cell r="CF92">
            <v>80</v>
          </cell>
          <cell r="CG92" t="str">
            <v>N</v>
          </cell>
        </row>
        <row r="93">
          <cell r="A93">
            <v>91</v>
          </cell>
          <cell r="B93" t="str">
            <v>DETAILS</v>
          </cell>
          <cell r="C93">
            <v>0</v>
          </cell>
          <cell r="D93">
            <v>81627819</v>
          </cell>
          <cell r="E93">
            <v>84069634</v>
          </cell>
          <cell r="F93">
            <v>344944</v>
          </cell>
          <cell r="G93">
            <v>42403</v>
          </cell>
          <cell r="H93">
            <v>42237</v>
          </cell>
          <cell r="I93">
            <v>30905</v>
          </cell>
          <cell r="J93">
            <v>251872</v>
          </cell>
          <cell r="K93">
            <v>233786</v>
          </cell>
          <cell r="L93">
            <v>42185</v>
          </cell>
          <cell r="M93" t="str">
            <v>Audax AAMP Holdings Inc</v>
          </cell>
          <cell r="N93" t="str">
            <v>Audax AAMP Holdings Inc Term Loan</v>
          </cell>
          <cell r="O93" t="str">
            <v>L</v>
          </cell>
          <cell r="P93" t="str">
            <v>LIBOR (3 months)</v>
          </cell>
          <cell r="R93">
            <v>6972533.4500000002</v>
          </cell>
          <cell r="S93">
            <v>1334980</v>
          </cell>
          <cell r="T93" t="str">
            <v>United States</v>
          </cell>
          <cell r="U93" t="str">
            <v>High Tech Industries (16)</v>
          </cell>
          <cell r="W93" t="str">
            <v>United States</v>
          </cell>
          <cell r="X93">
            <v>0</v>
          </cell>
          <cell r="Y93" t="str">
            <v>First Lien First Out</v>
          </cell>
          <cell r="AB93" t="str">
            <v>Audax AAMP Holdings Inc</v>
          </cell>
          <cell r="AC93">
            <v>99.5</v>
          </cell>
          <cell r="AF93">
            <v>6972533.4500000002</v>
          </cell>
          <cell r="AG93" t="str">
            <v>V</v>
          </cell>
          <cell r="AH93">
            <v>99.5</v>
          </cell>
          <cell r="AK93" t="str">
            <v>Term Loan</v>
          </cell>
          <cell r="AN93">
            <v>12558000</v>
          </cell>
          <cell r="AO93" t="str">
            <v>USD</v>
          </cell>
          <cell r="AS93">
            <v>3.9119999999999999</v>
          </cell>
          <cell r="AU93" t="str">
            <v>13160 56TH COURT</v>
          </cell>
          <cell r="AV93" t="str">
            <v>NA</v>
          </cell>
          <cell r="AW93">
            <v>0</v>
          </cell>
          <cell r="AX93">
            <v>42277</v>
          </cell>
          <cell r="AY93">
            <v>42338</v>
          </cell>
          <cell r="AZ93">
            <v>1080000</v>
          </cell>
          <cell r="BA93">
            <v>3.7610000000000001</v>
          </cell>
          <cell r="BB93">
            <v>4.6500000000000004</v>
          </cell>
          <cell r="BC93">
            <v>3.25</v>
          </cell>
          <cell r="BD93">
            <v>0</v>
          </cell>
          <cell r="BF93" t="str">
            <v>3.9120000</v>
          </cell>
          <cell r="BG93">
            <v>51610000</v>
          </cell>
          <cell r="BH93" t="str">
            <v>3.912</v>
          </cell>
          <cell r="BI93">
            <v>86190000</v>
          </cell>
          <cell r="BJ93" t="str">
            <v>Antares/TMT</v>
          </cell>
          <cell r="BL93">
            <v>42055</v>
          </cell>
          <cell r="BM93">
            <v>42910</v>
          </cell>
          <cell r="BP93">
            <v>66870000</v>
          </cell>
          <cell r="BQ93">
            <v>118480000</v>
          </cell>
          <cell r="BR93">
            <v>66870000</v>
          </cell>
          <cell r="BS93">
            <v>6972533.4500000002</v>
          </cell>
          <cell r="BT93">
            <v>100</v>
          </cell>
          <cell r="BU93">
            <v>42228</v>
          </cell>
          <cell r="BW93">
            <v>0</v>
          </cell>
          <cell r="BX93" t="str">
            <v>Clearwater, Florida 33760</v>
          </cell>
          <cell r="CA93" t="str">
            <v>0010532672</v>
          </cell>
          <cell r="CB93">
            <v>6972533.4500000002</v>
          </cell>
          <cell r="CC93">
            <v>1</v>
          </cell>
          <cell r="CD93">
            <v>6972533.4500000002</v>
          </cell>
          <cell r="CF93">
            <v>80</v>
          </cell>
          <cell r="CG93" t="str">
            <v>N</v>
          </cell>
        </row>
        <row r="94">
          <cell r="A94">
            <v>92</v>
          </cell>
          <cell r="B94" t="str">
            <v>DETAILS</v>
          </cell>
          <cell r="C94">
            <v>0</v>
          </cell>
          <cell r="D94">
            <v>81627632</v>
          </cell>
          <cell r="E94">
            <v>84069631</v>
          </cell>
          <cell r="F94">
            <v>344944</v>
          </cell>
          <cell r="G94">
            <v>42403</v>
          </cell>
          <cell r="H94">
            <v>42237</v>
          </cell>
          <cell r="I94">
            <v>30905</v>
          </cell>
          <cell r="J94">
            <v>233787</v>
          </cell>
          <cell r="K94">
            <v>233786</v>
          </cell>
          <cell r="L94">
            <v>42185</v>
          </cell>
          <cell r="M94" t="str">
            <v>Audax AAMP Holdings Inc</v>
          </cell>
          <cell r="N94" t="str">
            <v>Audax AAMP Holdings Inc Term Loan</v>
          </cell>
          <cell r="O94" t="str">
            <v>L</v>
          </cell>
          <cell r="P94" t="str">
            <v>Prime</v>
          </cell>
          <cell r="R94">
            <v>26769.56</v>
          </cell>
          <cell r="S94">
            <v>1334980</v>
          </cell>
          <cell r="T94" t="str">
            <v>United States</v>
          </cell>
          <cell r="U94" t="str">
            <v>High Tech Industries (16)</v>
          </cell>
          <cell r="W94" t="str">
            <v>United States</v>
          </cell>
          <cell r="X94">
            <v>0</v>
          </cell>
          <cell r="Y94" t="str">
            <v>First Lien First Out</v>
          </cell>
          <cell r="AB94" t="str">
            <v>Audax AAMP Holdings Inc</v>
          </cell>
          <cell r="AC94">
            <v>99.5</v>
          </cell>
          <cell r="AF94">
            <v>26769.56</v>
          </cell>
          <cell r="AG94" t="str">
            <v>V</v>
          </cell>
          <cell r="AH94">
            <v>99.5</v>
          </cell>
          <cell r="AK94" t="str">
            <v>Term Loan</v>
          </cell>
          <cell r="AN94">
            <v>12558000</v>
          </cell>
          <cell r="AO94" t="str">
            <v>USD</v>
          </cell>
          <cell r="AS94">
            <v>3.9119999999999999</v>
          </cell>
          <cell r="AU94" t="str">
            <v>13160 56TH COURT</v>
          </cell>
          <cell r="AV94" t="str">
            <v>NA</v>
          </cell>
          <cell r="AW94">
            <v>0</v>
          </cell>
          <cell r="AX94">
            <v>42277</v>
          </cell>
          <cell r="AY94">
            <v>42338</v>
          </cell>
          <cell r="AZ94">
            <v>1080000</v>
          </cell>
          <cell r="BA94">
            <v>3.7610000000000001</v>
          </cell>
          <cell r="BB94">
            <v>4.6500000000000004</v>
          </cell>
          <cell r="BC94">
            <v>3.25</v>
          </cell>
          <cell r="BD94">
            <v>0</v>
          </cell>
          <cell r="BF94" t="str">
            <v>3.9120000</v>
          </cell>
          <cell r="BG94">
            <v>51610000</v>
          </cell>
          <cell r="BH94" t="str">
            <v>3.912</v>
          </cell>
          <cell r="BI94">
            <v>86190000</v>
          </cell>
          <cell r="BJ94" t="str">
            <v>Antares/TMT</v>
          </cell>
          <cell r="BL94">
            <v>42055</v>
          </cell>
          <cell r="BM94">
            <v>42910</v>
          </cell>
          <cell r="BP94">
            <v>66870000</v>
          </cell>
          <cell r="BQ94">
            <v>118480000</v>
          </cell>
          <cell r="BR94">
            <v>66870000</v>
          </cell>
          <cell r="BS94">
            <v>26769.56</v>
          </cell>
          <cell r="BT94">
            <v>100</v>
          </cell>
          <cell r="BU94">
            <v>42228</v>
          </cell>
          <cell r="BW94">
            <v>0</v>
          </cell>
          <cell r="BX94" t="str">
            <v>Clearwater, Florida 33760</v>
          </cell>
          <cell r="CA94" t="str">
            <v>0010532672</v>
          </cell>
          <cell r="CB94">
            <v>26769.56</v>
          </cell>
          <cell r="CC94">
            <v>1</v>
          </cell>
          <cell r="CD94">
            <v>26769.56</v>
          </cell>
          <cell r="CF94">
            <v>80</v>
          </cell>
          <cell r="CG94" t="str">
            <v>N</v>
          </cell>
        </row>
        <row r="95">
          <cell r="A95">
            <v>93</v>
          </cell>
          <cell r="B95" t="str">
            <v>DETAILS</v>
          </cell>
          <cell r="C95">
            <v>0</v>
          </cell>
          <cell r="D95">
            <v>81627664</v>
          </cell>
          <cell r="E95">
            <v>84069632</v>
          </cell>
          <cell r="F95">
            <v>344944</v>
          </cell>
          <cell r="G95">
            <v>42403</v>
          </cell>
          <cell r="H95">
            <v>42237</v>
          </cell>
          <cell r="I95">
            <v>30905</v>
          </cell>
          <cell r="J95">
            <v>243509</v>
          </cell>
          <cell r="K95">
            <v>233786</v>
          </cell>
          <cell r="L95">
            <v>42185</v>
          </cell>
          <cell r="M95" t="str">
            <v>Audax AAMP Holdings Inc</v>
          </cell>
          <cell r="N95" t="str">
            <v>Audax AAMP Holdings Inc Term Loan</v>
          </cell>
          <cell r="O95" t="str">
            <v>L</v>
          </cell>
          <cell r="P95" t="str">
            <v>LIBOR (6 months)</v>
          </cell>
          <cell r="R95">
            <v>4855871.5199999996</v>
          </cell>
          <cell r="S95">
            <v>1334980</v>
          </cell>
          <cell r="T95" t="str">
            <v>United States</v>
          </cell>
          <cell r="U95" t="str">
            <v>High Tech Industries (16)</v>
          </cell>
          <cell r="W95" t="str">
            <v>United States</v>
          </cell>
          <cell r="X95">
            <v>0</v>
          </cell>
          <cell r="Y95" t="str">
            <v>First Lien First Out</v>
          </cell>
          <cell r="AB95" t="str">
            <v>Audax AAMP Holdings Inc</v>
          </cell>
          <cell r="AC95">
            <v>99.5</v>
          </cell>
          <cell r="AF95">
            <v>4855871.5199999996</v>
          </cell>
          <cell r="AG95" t="str">
            <v>V</v>
          </cell>
          <cell r="AH95">
            <v>99.5</v>
          </cell>
          <cell r="AK95" t="str">
            <v>Term Loan</v>
          </cell>
          <cell r="AN95">
            <v>12558000</v>
          </cell>
          <cell r="AO95" t="str">
            <v>USD</v>
          </cell>
          <cell r="AS95">
            <v>3.9119999999999999</v>
          </cell>
          <cell r="AU95" t="str">
            <v>13160 56TH COURT</v>
          </cell>
          <cell r="AV95" t="str">
            <v>NA</v>
          </cell>
          <cell r="AW95">
            <v>0</v>
          </cell>
          <cell r="AX95">
            <v>42277</v>
          </cell>
          <cell r="AY95">
            <v>42338</v>
          </cell>
          <cell r="AZ95">
            <v>1080000</v>
          </cell>
          <cell r="BA95">
            <v>3.7610000000000001</v>
          </cell>
          <cell r="BB95">
            <v>4.6500000000000004</v>
          </cell>
          <cell r="BC95">
            <v>3.25</v>
          </cell>
          <cell r="BD95">
            <v>0</v>
          </cell>
          <cell r="BF95" t="str">
            <v>3.9120000</v>
          </cell>
          <cell r="BG95">
            <v>51610000</v>
          </cell>
          <cell r="BH95" t="str">
            <v>3.912</v>
          </cell>
          <cell r="BI95">
            <v>86190000</v>
          </cell>
          <cell r="BJ95" t="str">
            <v>Antares/TMT</v>
          </cell>
          <cell r="BL95">
            <v>42055</v>
          </cell>
          <cell r="BM95">
            <v>42910</v>
          </cell>
          <cell r="BP95">
            <v>66870000</v>
          </cell>
          <cell r="BQ95">
            <v>118480000</v>
          </cell>
          <cell r="BR95">
            <v>66870000</v>
          </cell>
          <cell r="BS95">
            <v>4855871.5199999996</v>
          </cell>
          <cell r="BT95">
            <v>100</v>
          </cell>
          <cell r="BU95">
            <v>42228</v>
          </cell>
          <cell r="BW95">
            <v>0</v>
          </cell>
          <cell r="BX95" t="str">
            <v>Clearwater, Florida 33760</v>
          </cell>
          <cell r="CA95" t="str">
            <v>0010532672</v>
          </cell>
          <cell r="CB95">
            <v>4855871.5199999996</v>
          </cell>
          <cell r="CC95">
            <v>1</v>
          </cell>
          <cell r="CD95">
            <v>4855871.5199999996</v>
          </cell>
          <cell r="CF95">
            <v>80</v>
          </cell>
          <cell r="CG95" t="str">
            <v>N</v>
          </cell>
        </row>
        <row r="96">
          <cell r="A96">
            <v>94</v>
          </cell>
          <cell r="B96" t="str">
            <v>DETAILS</v>
          </cell>
          <cell r="C96">
            <v>0</v>
          </cell>
          <cell r="D96">
            <v>81627686</v>
          </cell>
          <cell r="E96">
            <v>84070286</v>
          </cell>
          <cell r="F96">
            <v>344944</v>
          </cell>
          <cell r="G96">
            <v>42403</v>
          </cell>
          <cell r="H96">
            <v>42291</v>
          </cell>
          <cell r="I96">
            <v>24758</v>
          </cell>
          <cell r="J96">
            <v>247278</v>
          </cell>
          <cell r="K96">
            <v>247142</v>
          </cell>
          <cell r="L96">
            <v>42282</v>
          </cell>
          <cell r="M96" t="str">
            <v>Aurora Parts &amp; Accessories LLC</v>
          </cell>
          <cell r="N96" t="str">
            <v>Aurora Parts &amp; Accessories LLC Term Loan</v>
          </cell>
          <cell r="O96" t="str">
            <v>L</v>
          </cell>
          <cell r="P96" t="str">
            <v>LIBOR (12 months)</v>
          </cell>
          <cell r="R96">
            <v>22201946.469999999</v>
          </cell>
          <cell r="S96">
            <v>1407498</v>
          </cell>
          <cell r="T96" t="str">
            <v>United States</v>
          </cell>
          <cell r="U96" t="str">
            <v>Wholesale (32)</v>
          </cell>
          <cell r="W96" t="str">
            <v>United States</v>
          </cell>
          <cell r="X96">
            <v>0</v>
          </cell>
          <cell r="Y96" t="str">
            <v>First Lien First Out</v>
          </cell>
          <cell r="AB96" t="str">
            <v>Aurora Parts &amp; Accessories LLC</v>
          </cell>
          <cell r="AF96">
            <v>22201946.469999999</v>
          </cell>
          <cell r="AG96" t="str">
            <v>V</v>
          </cell>
          <cell r="AH96">
            <v>99</v>
          </cell>
          <cell r="AK96" t="str">
            <v>Term Loan</v>
          </cell>
          <cell r="AN96">
            <v>16804000</v>
          </cell>
          <cell r="AO96" t="str">
            <v>USD</v>
          </cell>
          <cell r="AS96">
            <v>4</v>
          </cell>
          <cell r="AU96" t="str">
            <v>500 S Enterprise Blvd</v>
          </cell>
          <cell r="AV96" t="str">
            <v>NA</v>
          </cell>
          <cell r="AX96">
            <v>42185</v>
          </cell>
          <cell r="AY96">
            <v>42338</v>
          </cell>
          <cell r="AZ96">
            <v>7000000</v>
          </cell>
          <cell r="BA96">
            <v>2.6</v>
          </cell>
          <cell r="BB96">
            <v>3.46</v>
          </cell>
          <cell r="BC96">
            <v>2.5499999999999998</v>
          </cell>
          <cell r="BD96">
            <v>0</v>
          </cell>
          <cell r="BF96" t="str">
            <v>4.0000000</v>
          </cell>
          <cell r="BG96">
            <v>112060000</v>
          </cell>
          <cell r="BH96" t="str">
            <v>5.5</v>
          </cell>
          <cell r="BI96">
            <v>184590000</v>
          </cell>
          <cell r="BJ96" t="str">
            <v>Antares/TMT</v>
          </cell>
          <cell r="BL96">
            <v>42186</v>
          </cell>
          <cell r="BM96">
            <v>44425</v>
          </cell>
          <cell r="BP96">
            <v>67216000</v>
          </cell>
          <cell r="BQ96">
            <v>204482000</v>
          </cell>
          <cell r="BR96">
            <v>92422000</v>
          </cell>
          <cell r="BS96">
            <v>22201946.469999999</v>
          </cell>
          <cell r="BT96">
            <v>100</v>
          </cell>
          <cell r="BU96">
            <v>42291</v>
          </cell>
          <cell r="BW96">
            <v>0</v>
          </cell>
          <cell r="BX96" t="str">
            <v>Lebanon, IN 46052</v>
          </cell>
          <cell r="CA96" t="str">
            <v>0010551706</v>
          </cell>
          <cell r="CB96">
            <v>22201946.469999999</v>
          </cell>
          <cell r="CD96">
            <v>22201946.469999999</v>
          </cell>
          <cell r="CF96">
            <v>80</v>
          </cell>
          <cell r="CG96" t="str">
            <v>N</v>
          </cell>
        </row>
        <row r="97">
          <cell r="A97">
            <v>95</v>
          </cell>
          <cell r="B97" t="str">
            <v>DETAILS</v>
          </cell>
          <cell r="C97">
            <v>0</v>
          </cell>
          <cell r="D97">
            <v>81627720</v>
          </cell>
          <cell r="E97">
            <v>84070287</v>
          </cell>
          <cell r="F97">
            <v>344944</v>
          </cell>
          <cell r="G97">
            <v>42403</v>
          </cell>
          <cell r="H97">
            <v>42291</v>
          </cell>
          <cell r="I97">
            <v>24758</v>
          </cell>
          <cell r="J97">
            <v>249477</v>
          </cell>
          <cell r="K97">
            <v>247142</v>
          </cell>
          <cell r="L97">
            <v>42282</v>
          </cell>
          <cell r="M97" t="str">
            <v>Aurora Parts &amp; Accessories LLC</v>
          </cell>
          <cell r="N97" t="str">
            <v>Aurora Parts &amp; Accessories LLC Term Loan</v>
          </cell>
          <cell r="O97" t="str">
            <v>L</v>
          </cell>
          <cell r="P97" t="str">
            <v>Prime</v>
          </cell>
          <cell r="R97">
            <v>14209.25</v>
          </cell>
          <cell r="S97">
            <v>1407498</v>
          </cell>
          <cell r="T97" t="str">
            <v>United States</v>
          </cell>
          <cell r="U97" t="str">
            <v>Wholesale (32)</v>
          </cell>
          <cell r="W97" t="str">
            <v>United States</v>
          </cell>
          <cell r="X97">
            <v>0</v>
          </cell>
          <cell r="Y97" t="str">
            <v>First Lien First Out</v>
          </cell>
          <cell r="AB97" t="str">
            <v>Aurora Parts &amp; Accessories LLC</v>
          </cell>
          <cell r="AF97">
            <v>14209.25</v>
          </cell>
          <cell r="AG97" t="str">
            <v>V</v>
          </cell>
          <cell r="AH97">
            <v>99</v>
          </cell>
          <cell r="AK97" t="str">
            <v>Term Loan</v>
          </cell>
          <cell r="AN97">
            <v>16804000</v>
          </cell>
          <cell r="AO97" t="str">
            <v>USD</v>
          </cell>
          <cell r="AS97">
            <v>4</v>
          </cell>
          <cell r="AU97" t="str">
            <v>500 S Enterprise Blvd</v>
          </cell>
          <cell r="AV97" t="str">
            <v>NA</v>
          </cell>
          <cell r="AX97">
            <v>42185</v>
          </cell>
          <cell r="AY97">
            <v>42338</v>
          </cell>
          <cell r="AZ97">
            <v>7000000</v>
          </cell>
          <cell r="BA97">
            <v>2.6</v>
          </cell>
          <cell r="BB97">
            <v>3.46</v>
          </cell>
          <cell r="BC97">
            <v>2.5499999999999998</v>
          </cell>
          <cell r="BD97">
            <v>0</v>
          </cell>
          <cell r="BF97" t="str">
            <v>4.0000000</v>
          </cell>
          <cell r="BG97">
            <v>112060000</v>
          </cell>
          <cell r="BH97" t="str">
            <v>5.5</v>
          </cell>
          <cell r="BI97">
            <v>184590000</v>
          </cell>
          <cell r="BJ97" t="str">
            <v>Antares/TMT</v>
          </cell>
          <cell r="BL97">
            <v>42186</v>
          </cell>
          <cell r="BM97">
            <v>44425</v>
          </cell>
          <cell r="BP97">
            <v>67216000</v>
          </cell>
          <cell r="BQ97">
            <v>204482000</v>
          </cell>
          <cell r="BR97">
            <v>92422000</v>
          </cell>
          <cell r="BS97">
            <v>14209.25</v>
          </cell>
          <cell r="BT97">
            <v>100</v>
          </cell>
          <cell r="BU97">
            <v>42291</v>
          </cell>
          <cell r="BW97">
            <v>0</v>
          </cell>
          <cell r="BX97" t="str">
            <v>Lebanon, IN 46052</v>
          </cell>
          <cell r="CA97" t="str">
            <v>0010551706</v>
          </cell>
          <cell r="CB97">
            <v>14209.25</v>
          </cell>
          <cell r="CD97">
            <v>14209.25</v>
          </cell>
          <cell r="CF97">
            <v>80</v>
          </cell>
          <cell r="CG97" t="str">
            <v>N</v>
          </cell>
        </row>
        <row r="98">
          <cell r="A98">
            <v>96</v>
          </cell>
          <cell r="B98" t="str">
            <v>DETAILS</v>
          </cell>
          <cell r="C98">
            <v>0</v>
          </cell>
          <cell r="D98">
            <v>81628099</v>
          </cell>
          <cell r="E98">
            <v>84070288</v>
          </cell>
          <cell r="F98">
            <v>344944</v>
          </cell>
          <cell r="G98">
            <v>42403</v>
          </cell>
          <cell r="H98">
            <v>42291</v>
          </cell>
          <cell r="I98">
            <v>24758</v>
          </cell>
          <cell r="J98">
            <v>254742</v>
          </cell>
          <cell r="K98">
            <v>247142</v>
          </cell>
          <cell r="L98">
            <v>42282</v>
          </cell>
          <cell r="M98" t="str">
            <v>Aurora Parts &amp; Accessories LLC</v>
          </cell>
          <cell r="N98" t="str">
            <v>Aurora Parts &amp; Accessories LLC Term Loan</v>
          </cell>
          <cell r="O98" t="str">
            <v>L</v>
          </cell>
          <cell r="P98" t="str">
            <v>LIBOR (1 month)</v>
          </cell>
          <cell r="R98">
            <v>7548661.7999999998</v>
          </cell>
          <cell r="S98">
            <v>1407498</v>
          </cell>
          <cell r="T98" t="str">
            <v>United States</v>
          </cell>
          <cell r="U98" t="str">
            <v>Wholesale (32)</v>
          </cell>
          <cell r="W98" t="str">
            <v>United States</v>
          </cell>
          <cell r="X98">
            <v>0</v>
          </cell>
          <cell r="Y98" t="str">
            <v>First Lien First Out</v>
          </cell>
          <cell r="AB98" t="str">
            <v>Aurora Parts &amp; Accessories LLC</v>
          </cell>
          <cell r="AF98">
            <v>7548661.7999999998</v>
          </cell>
          <cell r="AG98" t="str">
            <v>V</v>
          </cell>
          <cell r="AH98">
            <v>99</v>
          </cell>
          <cell r="AK98" t="str">
            <v>Term Loan</v>
          </cell>
          <cell r="AN98">
            <v>16804000</v>
          </cell>
          <cell r="AO98" t="str">
            <v>USD</v>
          </cell>
          <cell r="AS98">
            <v>4</v>
          </cell>
          <cell r="AU98" t="str">
            <v>500 S Enterprise Blvd</v>
          </cell>
          <cell r="AV98" t="str">
            <v>NA</v>
          </cell>
          <cell r="AX98">
            <v>42185</v>
          </cell>
          <cell r="AY98">
            <v>42338</v>
          </cell>
          <cell r="AZ98">
            <v>7000000</v>
          </cell>
          <cell r="BA98">
            <v>2.6</v>
          </cell>
          <cell r="BB98">
            <v>3.46</v>
          </cell>
          <cell r="BC98">
            <v>2.5499999999999998</v>
          </cell>
          <cell r="BD98">
            <v>0</v>
          </cell>
          <cell r="BF98" t="str">
            <v>4.0000000</v>
          </cell>
          <cell r="BG98">
            <v>112060000</v>
          </cell>
          <cell r="BH98" t="str">
            <v>5.5</v>
          </cell>
          <cell r="BI98">
            <v>184590000</v>
          </cell>
          <cell r="BJ98" t="str">
            <v>Antares/TMT</v>
          </cell>
          <cell r="BL98">
            <v>42186</v>
          </cell>
          <cell r="BM98">
            <v>44425</v>
          </cell>
          <cell r="BP98">
            <v>67216000</v>
          </cell>
          <cell r="BQ98">
            <v>204482000</v>
          </cell>
          <cell r="BR98">
            <v>92422000</v>
          </cell>
          <cell r="BS98">
            <v>7548661.7999999998</v>
          </cell>
          <cell r="BT98">
            <v>100</v>
          </cell>
          <cell r="BU98">
            <v>42291</v>
          </cell>
          <cell r="BW98">
            <v>0</v>
          </cell>
          <cell r="BX98" t="str">
            <v>Lebanon, IN 46052</v>
          </cell>
          <cell r="CA98" t="str">
            <v>0010551706</v>
          </cell>
          <cell r="CB98">
            <v>7548661.7999999998</v>
          </cell>
          <cell r="CD98">
            <v>7548661.7999999998</v>
          </cell>
          <cell r="CF98">
            <v>80</v>
          </cell>
          <cell r="CG98" t="str">
            <v>N</v>
          </cell>
        </row>
        <row r="99">
          <cell r="A99">
            <v>97</v>
          </cell>
          <cell r="B99" t="str">
            <v>DETAILS</v>
          </cell>
          <cell r="C99">
            <v>0</v>
          </cell>
          <cell r="D99">
            <v>81627822</v>
          </cell>
          <cell r="E99">
            <v>84069639</v>
          </cell>
          <cell r="F99">
            <v>344944</v>
          </cell>
          <cell r="G99">
            <v>42403</v>
          </cell>
          <cell r="H99">
            <v>42237</v>
          </cell>
          <cell r="I99">
            <v>25231</v>
          </cell>
          <cell r="J99">
            <v>251914</v>
          </cell>
          <cell r="K99">
            <v>142227</v>
          </cell>
          <cell r="L99">
            <v>42185</v>
          </cell>
          <cell r="M99" t="str">
            <v>Automotive Remarketing Group Inc.</v>
          </cell>
          <cell r="N99" t="str">
            <v>Automotive Remarketing Group Inc Term Loan</v>
          </cell>
          <cell r="O99" t="str">
            <v>L</v>
          </cell>
          <cell r="P99" t="str">
            <v>LIBOR (3 months)</v>
          </cell>
          <cell r="R99">
            <v>19535795.449999999</v>
          </cell>
          <cell r="S99">
            <v>1334992</v>
          </cell>
          <cell r="T99" t="str">
            <v>United States</v>
          </cell>
          <cell r="U99" t="str">
            <v>Automotive (2)</v>
          </cell>
          <cell r="W99" t="str">
            <v>United States</v>
          </cell>
          <cell r="X99">
            <v>0</v>
          </cell>
          <cell r="Y99" t="str">
            <v>First Lien First Out</v>
          </cell>
          <cell r="AB99" t="str">
            <v>Automotive Remarketing Group Inc.</v>
          </cell>
          <cell r="AC99">
            <v>97</v>
          </cell>
          <cell r="AF99">
            <v>19535795.449999999</v>
          </cell>
          <cell r="AG99" t="str">
            <v>V</v>
          </cell>
          <cell r="AH99">
            <v>97</v>
          </cell>
          <cell r="AK99" t="str">
            <v>Term Loan</v>
          </cell>
          <cell r="AN99">
            <v>20890000</v>
          </cell>
          <cell r="AO99" t="str">
            <v>USD</v>
          </cell>
          <cell r="AS99">
            <v>3.37</v>
          </cell>
          <cell r="AU99" t="str">
            <v>5949 Sherry Lane</v>
          </cell>
          <cell r="AV99" t="str">
            <v>Suite 1250</v>
          </cell>
          <cell r="AW99">
            <v>0</v>
          </cell>
          <cell r="AX99">
            <v>42277</v>
          </cell>
          <cell r="AY99">
            <v>42369</v>
          </cell>
          <cell r="AZ99">
            <v>20000</v>
          </cell>
          <cell r="BA99">
            <v>4.18</v>
          </cell>
          <cell r="BB99">
            <v>4.74</v>
          </cell>
          <cell r="BC99">
            <v>3.33</v>
          </cell>
          <cell r="BD99">
            <v>0</v>
          </cell>
          <cell r="BF99" t="str">
            <v>3.3700000</v>
          </cell>
          <cell r="BG99">
            <v>61440000</v>
          </cell>
          <cell r="BH99" t="str">
            <v>3.94</v>
          </cell>
          <cell r="BI99">
            <v>94200000</v>
          </cell>
          <cell r="BJ99" t="str">
            <v>Antares/TMT</v>
          </cell>
          <cell r="BL99">
            <v>40735</v>
          </cell>
          <cell r="BM99">
            <v>43910</v>
          </cell>
          <cell r="BP99">
            <v>69135300</v>
          </cell>
          <cell r="BQ99">
            <v>141690300</v>
          </cell>
          <cell r="BR99">
            <v>80250300</v>
          </cell>
          <cell r="BS99">
            <v>19535795.449999999</v>
          </cell>
          <cell r="BT99">
            <v>100</v>
          </cell>
          <cell r="BU99">
            <v>42228</v>
          </cell>
          <cell r="BW99">
            <v>0</v>
          </cell>
          <cell r="BX99" t="str">
            <v>Dallas, Texas 75225</v>
          </cell>
          <cell r="CA99" t="str">
            <v>0010328514</v>
          </cell>
          <cell r="CB99">
            <v>19535795.449999999</v>
          </cell>
          <cell r="CC99">
            <v>1</v>
          </cell>
          <cell r="CD99">
            <v>19535795.449999999</v>
          </cell>
          <cell r="CF99">
            <v>80</v>
          </cell>
          <cell r="CG99" t="str">
            <v>N</v>
          </cell>
        </row>
        <row r="100">
          <cell r="A100">
            <v>98</v>
          </cell>
          <cell r="B100" t="str">
            <v>DETAILS</v>
          </cell>
          <cell r="C100">
            <v>0</v>
          </cell>
          <cell r="D100">
            <v>81628205</v>
          </cell>
          <cell r="E100">
            <v>84069498</v>
          </cell>
          <cell r="F100">
            <v>344944</v>
          </cell>
          <cell r="G100">
            <v>42403</v>
          </cell>
          <cell r="H100">
            <v>42237</v>
          </cell>
          <cell r="I100">
            <v>23997</v>
          </cell>
          <cell r="J100">
            <v>255434</v>
          </cell>
          <cell r="K100">
            <v>137234</v>
          </cell>
          <cell r="L100">
            <v>42185</v>
          </cell>
          <cell r="M100" t="str">
            <v>Avantor Performance Materials Holdings Inc.</v>
          </cell>
          <cell r="N100" t="str">
            <v>Avantor Performance Materials  Term Loan</v>
          </cell>
          <cell r="O100" t="str">
            <v>L</v>
          </cell>
          <cell r="P100" t="str">
            <v>LIBOR (1 month)</v>
          </cell>
          <cell r="R100">
            <v>12467189.43</v>
          </cell>
          <cell r="S100">
            <v>1352237</v>
          </cell>
          <cell r="T100" t="str">
            <v>United States</v>
          </cell>
          <cell r="U100" t="str">
            <v>Chemicals; Plastics &amp; Rubber (6)</v>
          </cell>
          <cell r="W100" t="str">
            <v>United States</v>
          </cell>
          <cell r="X100">
            <v>0</v>
          </cell>
          <cell r="Y100" t="str">
            <v>First Lien First Out</v>
          </cell>
          <cell r="AB100" t="str">
            <v>Avantor Performance Materials Holdings Inc.</v>
          </cell>
          <cell r="AC100">
            <v>99.5</v>
          </cell>
          <cell r="AF100">
            <v>12467189.43</v>
          </cell>
          <cell r="AG100" t="str">
            <v>V</v>
          </cell>
          <cell r="AH100">
            <v>99.5</v>
          </cell>
          <cell r="AI100">
            <v>99</v>
          </cell>
          <cell r="AK100" t="str">
            <v>Term Loan</v>
          </cell>
          <cell r="AN100">
            <v>59892000</v>
          </cell>
          <cell r="AO100" t="str">
            <v>USD</v>
          </cell>
          <cell r="AS100">
            <v>2.04</v>
          </cell>
          <cell r="AU100" t="str">
            <v>787 SEVENTH AVENUE  49TH FLOOR</v>
          </cell>
          <cell r="AV100" t="str">
            <v>C/O New Mountain Capital</v>
          </cell>
          <cell r="AW100">
            <v>0</v>
          </cell>
          <cell r="AX100">
            <v>42277</v>
          </cell>
          <cell r="AY100">
            <v>42277</v>
          </cell>
          <cell r="AZ100">
            <v>60590000</v>
          </cell>
          <cell r="BA100">
            <v>6.58</v>
          </cell>
          <cell r="BB100">
            <v>0.59</v>
          </cell>
          <cell r="BC100">
            <v>0.51</v>
          </cell>
          <cell r="BD100">
            <v>0</v>
          </cell>
          <cell r="BF100" t="str">
            <v>2.0400000</v>
          </cell>
          <cell r="BG100">
            <v>207640000</v>
          </cell>
          <cell r="BH100" t="str">
            <v>2.04</v>
          </cell>
          <cell r="BI100">
            <v>459610000</v>
          </cell>
          <cell r="BJ100" t="str">
            <v>BLG</v>
          </cell>
          <cell r="BL100">
            <v>40634</v>
          </cell>
          <cell r="BM100">
            <v>42910</v>
          </cell>
          <cell r="BP100">
            <v>81454100</v>
          </cell>
          <cell r="BQ100">
            <v>289094100</v>
          </cell>
          <cell r="BR100">
            <v>81454100</v>
          </cell>
          <cell r="BS100">
            <v>12342517.539999999</v>
          </cell>
          <cell r="BT100">
            <v>99</v>
          </cell>
          <cell r="BU100">
            <v>42228</v>
          </cell>
          <cell r="BW100">
            <v>0</v>
          </cell>
          <cell r="BX100" t="str">
            <v>New York, New York 10019</v>
          </cell>
          <cell r="CA100" t="str">
            <v>0010522885</v>
          </cell>
          <cell r="CB100">
            <v>12342517.539999999</v>
          </cell>
          <cell r="CC100">
            <v>1</v>
          </cell>
          <cell r="CD100">
            <v>12467189.43</v>
          </cell>
          <cell r="CF100">
            <v>80</v>
          </cell>
          <cell r="CG100" t="str">
            <v>Y</v>
          </cell>
        </row>
        <row r="101">
          <cell r="A101">
            <v>99</v>
          </cell>
          <cell r="B101" t="str">
            <v>DETAILS</v>
          </cell>
          <cell r="C101">
            <v>0</v>
          </cell>
          <cell r="D101">
            <v>81628154</v>
          </cell>
          <cell r="E101">
            <v>84069500</v>
          </cell>
          <cell r="F101">
            <v>344944</v>
          </cell>
          <cell r="G101">
            <v>42403</v>
          </cell>
          <cell r="H101">
            <v>42237</v>
          </cell>
          <cell r="I101">
            <v>31307</v>
          </cell>
          <cell r="J101">
            <v>255029</v>
          </cell>
          <cell r="K101">
            <v>239285</v>
          </cell>
          <cell r="L101">
            <v>42185</v>
          </cell>
          <cell r="M101" t="str">
            <v>AVI-SPL Inc</v>
          </cell>
          <cell r="N101" t="str">
            <v>AVI-SPL Inc Term Loan</v>
          </cell>
          <cell r="O101" t="str">
            <v>L</v>
          </cell>
          <cell r="P101" t="str">
            <v>LIBOR (1 month)</v>
          </cell>
          <cell r="R101">
            <v>10498280.890000001</v>
          </cell>
          <cell r="S101">
            <v>1352239</v>
          </cell>
          <cell r="T101" t="str">
            <v>United States</v>
          </cell>
          <cell r="U101" t="str">
            <v>Telecommunications (26)</v>
          </cell>
          <cell r="W101" t="str">
            <v>United States</v>
          </cell>
          <cell r="X101">
            <v>0</v>
          </cell>
          <cell r="Y101" t="str">
            <v>First Lien First Out</v>
          </cell>
          <cell r="AB101" t="str">
            <v>AVI-SPL Inc</v>
          </cell>
          <cell r="AC101">
            <v>60</v>
          </cell>
          <cell r="AF101">
            <v>10498280.890000001</v>
          </cell>
          <cell r="AG101" t="str">
            <v>V</v>
          </cell>
          <cell r="AH101">
            <v>60</v>
          </cell>
          <cell r="AK101" t="str">
            <v>Term Loan</v>
          </cell>
          <cell r="AM101">
            <v>1</v>
          </cell>
          <cell r="AN101">
            <v>22139000</v>
          </cell>
          <cell r="AO101" t="str">
            <v>USD</v>
          </cell>
          <cell r="AS101">
            <v>6.93</v>
          </cell>
          <cell r="AU101" t="str">
            <v>6301 Benjamin Road Ste 101</v>
          </cell>
          <cell r="AV101" t="str">
            <v>NA</v>
          </cell>
          <cell r="AW101">
            <v>0</v>
          </cell>
          <cell r="AX101">
            <v>42277</v>
          </cell>
          <cell r="AY101">
            <v>42338</v>
          </cell>
          <cell r="AZ101">
            <v>18860000</v>
          </cell>
          <cell r="BA101">
            <v>1.5</v>
          </cell>
          <cell r="BB101">
            <v>3.28</v>
          </cell>
          <cell r="BC101">
            <v>3.02</v>
          </cell>
          <cell r="BD101">
            <v>0</v>
          </cell>
          <cell r="BF101" t="str">
            <v>6.9300000</v>
          </cell>
          <cell r="BG101">
            <v>27950000</v>
          </cell>
          <cell r="BH101" t="str">
            <v>6.93</v>
          </cell>
          <cell r="BI101">
            <v>551370000</v>
          </cell>
          <cell r="BJ101" t="str">
            <v>Antares/TMT</v>
          </cell>
          <cell r="BL101">
            <v>41361</v>
          </cell>
          <cell r="BM101">
            <v>43552</v>
          </cell>
          <cell r="BN101">
            <v>42300</v>
          </cell>
          <cell r="BO101">
            <v>42237</v>
          </cell>
          <cell r="BP101">
            <v>125983600</v>
          </cell>
          <cell r="BQ101">
            <v>153933600</v>
          </cell>
          <cell r="BR101">
            <v>125983600</v>
          </cell>
          <cell r="BS101">
            <v>6298968.5300000003</v>
          </cell>
          <cell r="BT101">
            <v>60</v>
          </cell>
          <cell r="BU101">
            <v>42228</v>
          </cell>
          <cell r="BW101">
            <v>0</v>
          </cell>
          <cell r="BX101" t="str">
            <v>Tampa, Florida 33634</v>
          </cell>
          <cell r="BY101">
            <v>42300</v>
          </cell>
          <cell r="CA101" t="str">
            <v>0010532619</v>
          </cell>
          <cell r="CB101">
            <v>6298968.5300000003</v>
          </cell>
          <cell r="CC101">
            <v>1</v>
          </cell>
          <cell r="CD101">
            <v>10498280.890000001</v>
          </cell>
          <cell r="CF101">
            <v>80</v>
          </cell>
          <cell r="CG101" t="str">
            <v>N</v>
          </cell>
        </row>
        <row r="102">
          <cell r="A102">
            <v>100</v>
          </cell>
          <cell r="B102" t="str">
            <v>DETAILS</v>
          </cell>
          <cell r="C102">
            <v>0</v>
          </cell>
          <cell r="D102">
            <v>81627983</v>
          </cell>
          <cell r="E102">
            <v>84069643</v>
          </cell>
          <cell r="F102">
            <v>344944</v>
          </cell>
          <cell r="G102">
            <v>42403</v>
          </cell>
          <cell r="H102">
            <v>42237</v>
          </cell>
          <cell r="I102">
            <v>30989</v>
          </cell>
          <cell r="J102">
            <v>253801</v>
          </cell>
          <cell r="K102">
            <v>235151</v>
          </cell>
          <cell r="L102">
            <v>42185</v>
          </cell>
          <cell r="M102" t="str">
            <v>AWP Inc</v>
          </cell>
          <cell r="N102" t="str">
            <v>AWP Inc (Area Wide) Term Loan</v>
          </cell>
          <cell r="O102" t="str">
            <v>L</v>
          </cell>
          <cell r="P102" t="str">
            <v>LIBOR (3 months)</v>
          </cell>
          <cell r="R102">
            <v>25117840.940000001</v>
          </cell>
          <cell r="S102">
            <v>1335005</v>
          </cell>
          <cell r="T102" t="str">
            <v>United States</v>
          </cell>
          <cell r="U102" t="str">
            <v>Services: Business (23)</v>
          </cell>
          <cell r="W102" t="str">
            <v>United States</v>
          </cell>
          <cell r="X102">
            <v>0</v>
          </cell>
          <cell r="Y102" t="str">
            <v>First Lien First Out</v>
          </cell>
          <cell r="AB102" t="str">
            <v>AWP Inc</v>
          </cell>
          <cell r="AC102">
            <v>99</v>
          </cell>
          <cell r="AF102">
            <v>25117840.940000001</v>
          </cell>
          <cell r="AG102" t="str">
            <v>V</v>
          </cell>
          <cell r="AH102">
            <v>99</v>
          </cell>
          <cell r="AI102">
            <v>98.5</v>
          </cell>
          <cell r="AK102" t="str">
            <v>Term Loan</v>
          </cell>
          <cell r="AN102">
            <v>28679370</v>
          </cell>
          <cell r="AO102" t="str">
            <v>USD</v>
          </cell>
          <cell r="AS102">
            <v>4.01</v>
          </cell>
          <cell r="AU102" t="str">
            <v>826 Overholt Road</v>
          </cell>
          <cell r="AV102" t="str">
            <v>NA</v>
          </cell>
          <cell r="AW102">
            <v>0</v>
          </cell>
          <cell r="AX102">
            <v>42277</v>
          </cell>
          <cell r="AY102">
            <v>42369</v>
          </cell>
          <cell r="AZ102">
            <v>4870000</v>
          </cell>
          <cell r="BA102">
            <v>2.5</v>
          </cell>
          <cell r="BB102">
            <v>8.77</v>
          </cell>
          <cell r="BC102">
            <v>8.15</v>
          </cell>
          <cell r="BD102">
            <v>0</v>
          </cell>
          <cell r="BF102" t="str">
            <v>4.0100000</v>
          </cell>
          <cell r="BG102">
            <v>151400000</v>
          </cell>
          <cell r="BH102" t="str">
            <v>5.76</v>
          </cell>
          <cell r="BI102">
            <v>134990000</v>
          </cell>
          <cell r="BJ102" t="str">
            <v>Antares/TMT</v>
          </cell>
          <cell r="BL102">
            <v>42068</v>
          </cell>
          <cell r="BM102">
            <v>44352</v>
          </cell>
          <cell r="BP102">
            <v>109585400</v>
          </cell>
          <cell r="BQ102">
            <v>311184700</v>
          </cell>
          <cell r="BR102">
            <v>159784700</v>
          </cell>
          <cell r="BS102">
            <v>25117840.940000001</v>
          </cell>
          <cell r="BT102">
            <v>100</v>
          </cell>
          <cell r="BU102">
            <v>42228</v>
          </cell>
          <cell r="BW102">
            <v>0</v>
          </cell>
          <cell r="BX102" t="str">
            <v>Kent, Ohio 44240</v>
          </cell>
          <cell r="CA102" t="str">
            <v>0010532573</v>
          </cell>
          <cell r="CB102">
            <v>25117840.940000001</v>
          </cell>
          <cell r="CC102">
            <v>1</v>
          </cell>
          <cell r="CD102">
            <v>25117840.940000001</v>
          </cell>
          <cell r="CF102">
            <v>80</v>
          </cell>
          <cell r="CG102" t="str">
            <v>N</v>
          </cell>
        </row>
        <row r="103">
          <cell r="A103">
            <v>101</v>
          </cell>
          <cell r="B103" t="str">
            <v>DETAILS</v>
          </cell>
          <cell r="C103">
            <v>0</v>
          </cell>
          <cell r="D103">
            <v>81628223</v>
          </cell>
          <cell r="E103">
            <v>84069501</v>
          </cell>
          <cell r="F103">
            <v>344944</v>
          </cell>
          <cell r="G103">
            <v>42403</v>
          </cell>
          <cell r="H103">
            <v>42237</v>
          </cell>
          <cell r="I103">
            <v>16032</v>
          </cell>
          <cell r="J103">
            <v>255499</v>
          </cell>
          <cell r="K103">
            <v>170474</v>
          </cell>
          <cell r="L103">
            <v>42185</v>
          </cell>
          <cell r="M103" t="str">
            <v>BakerCorp International Inc</v>
          </cell>
          <cell r="N103" t="str">
            <v>BakerCorp International (B-corp) Term Loan</v>
          </cell>
          <cell r="O103" t="str">
            <v>L</v>
          </cell>
          <cell r="P103" t="str">
            <v>LIBOR (3 months)</v>
          </cell>
          <cell r="R103">
            <v>9701687.5</v>
          </cell>
          <cell r="S103">
            <v>1352240</v>
          </cell>
          <cell r="T103" t="str">
            <v>United States</v>
          </cell>
          <cell r="U103" t="str">
            <v>Capital Equipment (5)</v>
          </cell>
          <cell r="W103" t="str">
            <v>United States</v>
          </cell>
          <cell r="X103">
            <v>1</v>
          </cell>
          <cell r="Y103" t="str">
            <v>First Lien First Out</v>
          </cell>
          <cell r="AB103" t="str">
            <v>BakerCorp International Inc</v>
          </cell>
          <cell r="AC103">
            <v>95.375</v>
          </cell>
          <cell r="AF103">
            <v>9701687.5</v>
          </cell>
          <cell r="AG103" t="str">
            <v>V</v>
          </cell>
          <cell r="AH103">
            <v>95.375</v>
          </cell>
          <cell r="AI103">
            <v>85.5</v>
          </cell>
          <cell r="AK103" t="str">
            <v>Term Loan</v>
          </cell>
          <cell r="AN103">
            <v>102603000</v>
          </cell>
          <cell r="AO103" t="str">
            <v>USD</v>
          </cell>
          <cell r="AS103">
            <v>3.786</v>
          </cell>
          <cell r="AU103" t="str">
            <v>3020 OLD RANCH PARKWAY</v>
          </cell>
          <cell r="AV103" t="str">
            <v>Suite 220</v>
          </cell>
          <cell r="AW103">
            <v>0</v>
          </cell>
          <cell r="AX103">
            <v>42308</v>
          </cell>
          <cell r="AY103">
            <v>42308</v>
          </cell>
          <cell r="AZ103">
            <v>41090000</v>
          </cell>
          <cell r="BA103">
            <v>2.4209999999999998</v>
          </cell>
          <cell r="BB103">
            <v>7.99</v>
          </cell>
          <cell r="BC103">
            <v>6.52</v>
          </cell>
          <cell r="BD103">
            <v>0</v>
          </cell>
          <cell r="BF103" t="str">
            <v>3.7860000</v>
          </cell>
          <cell r="BG103">
            <v>266870000</v>
          </cell>
          <cell r="BH103" t="str">
            <v>6.125</v>
          </cell>
          <cell r="BI103">
            <v>316620000</v>
          </cell>
          <cell r="BJ103" t="str">
            <v>BLG</v>
          </cell>
          <cell r="BK103" t="str">
            <v>Broadly Syndicated Loan</v>
          </cell>
          <cell r="BL103">
            <v>41225</v>
          </cell>
          <cell r="BM103">
            <v>43868</v>
          </cell>
          <cell r="BP103">
            <v>366493000</v>
          </cell>
          <cell r="BQ103">
            <v>874146000</v>
          </cell>
          <cell r="BR103">
            <v>607276000</v>
          </cell>
          <cell r="BS103">
            <v>8294942.8099999996</v>
          </cell>
          <cell r="BT103">
            <v>85.5</v>
          </cell>
          <cell r="BU103">
            <v>42228</v>
          </cell>
          <cell r="BW103">
            <v>0</v>
          </cell>
          <cell r="BX103" t="str">
            <v>Seal Beach, California 90740</v>
          </cell>
          <cell r="CA103" t="str">
            <v>0010405952</v>
          </cell>
          <cell r="CB103">
            <v>8294942.8099999996</v>
          </cell>
          <cell r="CC103">
            <v>1</v>
          </cell>
          <cell r="CD103">
            <v>9701687.5</v>
          </cell>
          <cell r="CF103">
            <v>80</v>
          </cell>
          <cell r="CG103" t="str">
            <v>Y</v>
          </cell>
        </row>
        <row r="104">
          <cell r="A104">
            <v>102</v>
          </cell>
          <cell r="B104" t="str">
            <v>DETAILS</v>
          </cell>
          <cell r="C104">
            <v>0</v>
          </cell>
          <cell r="D104">
            <v>81628100</v>
          </cell>
          <cell r="E104">
            <v>84069637</v>
          </cell>
          <cell r="F104">
            <v>344944</v>
          </cell>
          <cell r="G104">
            <v>42403</v>
          </cell>
          <cell r="H104">
            <v>42237</v>
          </cell>
          <cell r="I104">
            <v>24676</v>
          </cell>
          <cell r="J104">
            <v>254755</v>
          </cell>
          <cell r="K104">
            <v>183231</v>
          </cell>
          <cell r="L104">
            <v>42185</v>
          </cell>
          <cell r="M104" t="str">
            <v>BarBri Inc</v>
          </cell>
          <cell r="N104" t="str">
            <v>BarBri Inc Term Loan B 2013</v>
          </cell>
          <cell r="O104" t="str">
            <v>L</v>
          </cell>
          <cell r="P104" t="str">
            <v>LIBOR (3 months)</v>
          </cell>
          <cell r="R104">
            <v>9080763.2100000009</v>
          </cell>
          <cell r="S104">
            <v>1334987</v>
          </cell>
          <cell r="T104" t="str">
            <v>United States</v>
          </cell>
          <cell r="U104" t="str">
            <v>Services: Consumer (24)</v>
          </cell>
          <cell r="W104" t="str">
            <v>United States</v>
          </cell>
          <cell r="X104">
            <v>0</v>
          </cell>
          <cell r="Y104" t="str">
            <v>First Lien First Out</v>
          </cell>
          <cell r="AB104" t="str">
            <v>BarBri Inc</v>
          </cell>
          <cell r="AC104">
            <v>99.5</v>
          </cell>
          <cell r="AF104">
            <v>9080763.2100000009</v>
          </cell>
          <cell r="AG104" t="str">
            <v>V</v>
          </cell>
          <cell r="AH104">
            <v>99.5</v>
          </cell>
          <cell r="AI104">
            <v>82.25</v>
          </cell>
          <cell r="AK104" t="str">
            <v>Term Loan</v>
          </cell>
          <cell r="AN104">
            <v>51518977</v>
          </cell>
          <cell r="AO104" t="str">
            <v>USD</v>
          </cell>
          <cell r="AS104">
            <v>4.46</v>
          </cell>
          <cell r="AU104" t="str">
            <v>9400 NORTH CENTRAL EXPRESSWAY,</v>
          </cell>
          <cell r="AV104" t="str">
            <v>Suite 613</v>
          </cell>
          <cell r="AW104">
            <v>0</v>
          </cell>
          <cell r="AX104">
            <v>42277</v>
          </cell>
          <cell r="AY104">
            <v>42277</v>
          </cell>
          <cell r="AZ104">
            <v>9310000</v>
          </cell>
          <cell r="BA104">
            <v>3.96</v>
          </cell>
          <cell r="BB104">
            <v>4.78</v>
          </cell>
          <cell r="BC104">
            <v>4.51</v>
          </cell>
          <cell r="BD104">
            <v>0</v>
          </cell>
          <cell r="BF104" t="str">
            <v>4.4600000</v>
          </cell>
          <cell r="BG104">
            <v>134630000</v>
          </cell>
          <cell r="BH104" t="str">
            <v>4.46</v>
          </cell>
          <cell r="BI104">
            <v>90770000</v>
          </cell>
          <cell r="BJ104" t="str">
            <v>Antares/TMT</v>
          </cell>
          <cell r="BL104">
            <v>41382</v>
          </cell>
          <cell r="BM104">
            <v>43663</v>
          </cell>
          <cell r="BP104">
            <v>223665000</v>
          </cell>
          <cell r="BQ104">
            <v>358295000</v>
          </cell>
          <cell r="BR104">
            <v>223665000</v>
          </cell>
          <cell r="BS104">
            <v>9080763.2100000009</v>
          </cell>
          <cell r="BT104">
            <v>100</v>
          </cell>
          <cell r="BU104">
            <v>42228</v>
          </cell>
          <cell r="BW104">
            <v>0</v>
          </cell>
          <cell r="BX104" t="str">
            <v>Dallas, Texas 75231-5038</v>
          </cell>
          <cell r="CA104" t="str">
            <v>0010532554</v>
          </cell>
          <cell r="CB104">
            <v>9080763.2100000009</v>
          </cell>
          <cell r="CC104">
            <v>1</v>
          </cell>
          <cell r="CD104">
            <v>9080763.2100000009</v>
          </cell>
          <cell r="CF104">
            <v>80</v>
          </cell>
          <cell r="CG104" t="str">
            <v>N</v>
          </cell>
        </row>
        <row r="105">
          <cell r="A105">
            <v>103</v>
          </cell>
          <cell r="B105" t="str">
            <v>DETAILS</v>
          </cell>
          <cell r="C105">
            <v>0</v>
          </cell>
          <cell r="D105">
            <v>81627866</v>
          </cell>
          <cell r="E105">
            <v>84069627</v>
          </cell>
          <cell r="F105">
            <v>344944</v>
          </cell>
          <cell r="G105">
            <v>42403</v>
          </cell>
          <cell r="H105">
            <v>42237</v>
          </cell>
          <cell r="I105">
            <v>24126</v>
          </cell>
          <cell r="J105">
            <v>252463</v>
          </cell>
          <cell r="K105">
            <v>125916</v>
          </cell>
          <cell r="L105">
            <v>42185</v>
          </cell>
          <cell r="M105" t="str">
            <v>Bartlett Holdings Inc.</v>
          </cell>
          <cell r="N105" t="str">
            <v>Bartlett Holdings Inc. Term Loan</v>
          </cell>
          <cell r="O105" t="str">
            <v>L</v>
          </cell>
          <cell r="P105" t="str">
            <v>LIBOR (3 months)</v>
          </cell>
          <cell r="R105">
            <v>8774828.9600000009</v>
          </cell>
          <cell r="S105">
            <v>1334973</v>
          </cell>
          <cell r="T105" t="str">
            <v>United States</v>
          </cell>
          <cell r="U105" t="str">
            <v>Services: Business (23)</v>
          </cell>
          <cell r="W105" t="str">
            <v>United States</v>
          </cell>
          <cell r="X105">
            <v>0</v>
          </cell>
          <cell r="Y105" t="str">
            <v>First Lien First Out</v>
          </cell>
          <cell r="AB105" t="str">
            <v>Bartlett Holdings Inc.</v>
          </cell>
          <cell r="AC105">
            <v>99.5</v>
          </cell>
          <cell r="AF105">
            <v>8774828.9600000009</v>
          </cell>
          <cell r="AG105" t="str">
            <v>V</v>
          </cell>
          <cell r="AH105">
            <v>99.5</v>
          </cell>
          <cell r="AK105" t="str">
            <v>Term Loan</v>
          </cell>
          <cell r="AN105">
            <v>36413500</v>
          </cell>
          <cell r="AO105" t="str">
            <v>USD</v>
          </cell>
          <cell r="AS105">
            <v>3.22</v>
          </cell>
          <cell r="AU105" t="str">
            <v>60 INDUSTRIAL PARK ROAD</v>
          </cell>
          <cell r="AV105" t="str">
            <v>NA</v>
          </cell>
          <cell r="AW105">
            <v>0</v>
          </cell>
          <cell r="AX105">
            <v>42277</v>
          </cell>
          <cell r="AY105">
            <v>42338</v>
          </cell>
          <cell r="AZ105">
            <v>290000</v>
          </cell>
          <cell r="BA105">
            <v>2.8364266283999999</v>
          </cell>
          <cell r="BB105">
            <v>4.4000000000000004</v>
          </cell>
          <cell r="BC105">
            <v>4.1399999999999997</v>
          </cell>
          <cell r="BD105">
            <v>0</v>
          </cell>
          <cell r="BF105" t="str">
            <v>3.2200000</v>
          </cell>
          <cell r="BG105">
            <v>56360000</v>
          </cell>
          <cell r="BH105" t="str">
            <v>4.71</v>
          </cell>
          <cell r="BI105">
            <v>597400000</v>
          </cell>
          <cell r="BJ105" t="str">
            <v>Antares/TMT</v>
          </cell>
          <cell r="BL105">
            <v>40413</v>
          </cell>
          <cell r="BM105">
            <v>43792</v>
          </cell>
          <cell r="BP105">
            <v>97883200</v>
          </cell>
          <cell r="BQ105">
            <v>208415200</v>
          </cell>
          <cell r="BR105">
            <v>152055200</v>
          </cell>
          <cell r="BS105">
            <v>8774828.9600000009</v>
          </cell>
          <cell r="BT105">
            <v>100</v>
          </cell>
          <cell r="BU105">
            <v>42270</v>
          </cell>
          <cell r="BW105">
            <v>0</v>
          </cell>
          <cell r="BX105" t="str">
            <v>Plymouth, Massachusetts 02360</v>
          </cell>
          <cell r="CA105" t="str">
            <v>0010527812</v>
          </cell>
          <cell r="CB105">
            <v>8774828.9600000009</v>
          </cell>
          <cell r="CC105">
            <v>1</v>
          </cell>
          <cell r="CD105">
            <v>8774828.9600000009</v>
          </cell>
          <cell r="CF105">
            <v>80</v>
          </cell>
          <cell r="CG105" t="str">
            <v>N</v>
          </cell>
        </row>
        <row r="106">
          <cell r="A106">
            <v>104</v>
          </cell>
          <cell r="B106" t="str">
            <v>DETAILS</v>
          </cell>
          <cell r="C106">
            <v>0</v>
          </cell>
          <cell r="D106">
            <v>81627866</v>
          </cell>
          <cell r="E106">
            <v>84069629</v>
          </cell>
          <cell r="F106">
            <v>344944</v>
          </cell>
          <cell r="G106">
            <v>42403</v>
          </cell>
          <cell r="H106">
            <v>42237</v>
          </cell>
          <cell r="I106">
            <v>24126</v>
          </cell>
          <cell r="J106">
            <v>252463</v>
          </cell>
          <cell r="K106">
            <v>125916</v>
          </cell>
          <cell r="L106">
            <v>42185</v>
          </cell>
          <cell r="M106" t="str">
            <v>Bartlett Holdings Inc.</v>
          </cell>
          <cell r="N106" t="str">
            <v>Bartlett Holdings Inc. Term Loan</v>
          </cell>
          <cell r="O106" t="str">
            <v>L</v>
          </cell>
          <cell r="P106" t="str">
            <v>LIBOR (3 months)</v>
          </cell>
          <cell r="R106">
            <v>3852589.54</v>
          </cell>
          <cell r="S106">
            <v>1334978</v>
          </cell>
          <cell r="T106" t="str">
            <v>United States</v>
          </cell>
          <cell r="U106" t="str">
            <v>Services: Business (23)</v>
          </cell>
          <cell r="W106" t="str">
            <v>United States</v>
          </cell>
          <cell r="X106">
            <v>0</v>
          </cell>
          <cell r="Y106" t="str">
            <v>First Lien First Out</v>
          </cell>
          <cell r="AB106" t="str">
            <v>Bartlett Holdings Inc.</v>
          </cell>
          <cell r="AC106">
            <v>99.5</v>
          </cell>
          <cell r="AF106">
            <v>3852589.54</v>
          </cell>
          <cell r="AG106" t="str">
            <v>V</v>
          </cell>
          <cell r="AH106">
            <v>99.5</v>
          </cell>
          <cell r="AK106" t="str">
            <v>Term Loan</v>
          </cell>
          <cell r="AN106">
            <v>36413500</v>
          </cell>
          <cell r="AO106" t="str">
            <v>USD</v>
          </cell>
          <cell r="AS106">
            <v>3.22</v>
          </cell>
          <cell r="AU106" t="str">
            <v>60 INDUSTRIAL PARK ROAD</v>
          </cell>
          <cell r="AV106" t="str">
            <v>NA</v>
          </cell>
          <cell r="AW106">
            <v>0</v>
          </cell>
          <cell r="AX106">
            <v>42277</v>
          </cell>
          <cell r="AY106">
            <v>42338</v>
          </cell>
          <cell r="AZ106">
            <v>290000</v>
          </cell>
          <cell r="BA106">
            <v>2.8364266283999999</v>
          </cell>
          <cell r="BB106">
            <v>4.4000000000000004</v>
          </cell>
          <cell r="BC106">
            <v>4.1399999999999997</v>
          </cell>
          <cell r="BD106">
            <v>0</v>
          </cell>
          <cell r="BF106" t="str">
            <v>3.2200000</v>
          </cell>
          <cell r="BG106">
            <v>56360000</v>
          </cell>
          <cell r="BH106" t="str">
            <v>4.71</v>
          </cell>
          <cell r="BI106">
            <v>597400000</v>
          </cell>
          <cell r="BJ106" t="str">
            <v>Antares/TMT</v>
          </cell>
          <cell r="BL106">
            <v>40413</v>
          </cell>
          <cell r="BM106">
            <v>43792</v>
          </cell>
          <cell r="BP106">
            <v>97883200</v>
          </cell>
          <cell r="BQ106">
            <v>208415200</v>
          </cell>
          <cell r="BR106">
            <v>152055200</v>
          </cell>
          <cell r="BS106">
            <v>3852589.54</v>
          </cell>
          <cell r="BT106">
            <v>100</v>
          </cell>
          <cell r="BU106">
            <v>42270</v>
          </cell>
          <cell r="BW106">
            <v>0</v>
          </cell>
          <cell r="BX106" t="str">
            <v>Plymouth, Massachusetts 02360</v>
          </cell>
          <cell r="CA106" t="str">
            <v>0010527812</v>
          </cell>
          <cell r="CB106">
            <v>3852589.54</v>
          </cell>
          <cell r="CC106">
            <v>1</v>
          </cell>
          <cell r="CD106">
            <v>3852589.54</v>
          </cell>
          <cell r="CF106">
            <v>80</v>
          </cell>
          <cell r="CG106" t="str">
            <v>N</v>
          </cell>
        </row>
        <row r="107">
          <cell r="A107">
            <v>105</v>
          </cell>
          <cell r="B107" t="str">
            <v>DETAILS</v>
          </cell>
          <cell r="C107">
            <v>0</v>
          </cell>
          <cell r="D107">
            <v>81627866</v>
          </cell>
          <cell r="E107">
            <v>84070292</v>
          </cell>
          <cell r="F107">
            <v>344944</v>
          </cell>
          <cell r="G107">
            <v>42403</v>
          </cell>
          <cell r="H107">
            <v>42293</v>
          </cell>
          <cell r="I107">
            <v>24126</v>
          </cell>
          <cell r="J107">
            <v>252463</v>
          </cell>
          <cell r="K107">
            <v>125916</v>
          </cell>
          <cell r="L107">
            <v>42286</v>
          </cell>
          <cell r="M107" t="str">
            <v>Bartlett Holdings Inc.</v>
          </cell>
          <cell r="N107" t="str">
            <v>Bartlett Holdings Inc. Term Loan</v>
          </cell>
          <cell r="O107" t="str">
            <v>L</v>
          </cell>
          <cell r="P107" t="str">
            <v>LIBOR (3 months)</v>
          </cell>
          <cell r="R107">
            <v>14081448.16</v>
          </cell>
          <cell r="S107">
            <v>1408664</v>
          </cell>
          <cell r="T107" t="str">
            <v>United States</v>
          </cell>
          <cell r="U107" t="str">
            <v>Services: Business (23)</v>
          </cell>
          <cell r="W107" t="str">
            <v>United States</v>
          </cell>
          <cell r="X107">
            <v>0</v>
          </cell>
          <cell r="Y107" t="str">
            <v>First Lien First Out</v>
          </cell>
          <cell r="AB107" t="str">
            <v>Bartlett Holdings Inc.</v>
          </cell>
          <cell r="AC107">
            <v>99.5</v>
          </cell>
          <cell r="AF107">
            <v>14081448.16</v>
          </cell>
          <cell r="AG107" t="str">
            <v>V</v>
          </cell>
          <cell r="AH107">
            <v>99</v>
          </cell>
          <cell r="AK107" t="str">
            <v>Term Loan</v>
          </cell>
          <cell r="AN107">
            <v>36413500</v>
          </cell>
          <cell r="AO107" t="str">
            <v>USD</v>
          </cell>
          <cell r="AS107">
            <v>3.22</v>
          </cell>
          <cell r="AU107" t="str">
            <v>60 INDUSTRIAL PARK ROAD</v>
          </cell>
          <cell r="AV107" t="str">
            <v>NA</v>
          </cell>
          <cell r="AW107">
            <v>0</v>
          </cell>
          <cell r="AX107">
            <v>42277</v>
          </cell>
          <cell r="AY107">
            <v>42338</v>
          </cell>
          <cell r="AZ107">
            <v>290000</v>
          </cell>
          <cell r="BA107">
            <v>2.8364266283999999</v>
          </cell>
          <cell r="BB107">
            <v>4.4000000000000004</v>
          </cell>
          <cell r="BC107">
            <v>4.1399999999999997</v>
          </cell>
          <cell r="BD107">
            <v>0</v>
          </cell>
          <cell r="BF107" t="str">
            <v>3.2200000</v>
          </cell>
          <cell r="BG107">
            <v>56360000</v>
          </cell>
          <cell r="BH107" t="str">
            <v>4.71</v>
          </cell>
          <cell r="BI107">
            <v>597400000</v>
          </cell>
          <cell r="BJ107" t="str">
            <v>Antares/TMT</v>
          </cell>
          <cell r="BL107">
            <v>40413</v>
          </cell>
          <cell r="BM107">
            <v>43792</v>
          </cell>
          <cell r="BP107">
            <v>97883200</v>
          </cell>
          <cell r="BQ107">
            <v>208415200</v>
          </cell>
          <cell r="BR107">
            <v>152055200</v>
          </cell>
          <cell r="BS107">
            <v>14081448.16</v>
          </cell>
          <cell r="BT107">
            <v>100</v>
          </cell>
          <cell r="BU107">
            <v>42270</v>
          </cell>
          <cell r="BW107">
            <v>0</v>
          </cell>
          <cell r="BX107" t="str">
            <v>Plymouth, Massachusetts 02360</v>
          </cell>
          <cell r="CA107" t="str">
            <v>0010527812</v>
          </cell>
          <cell r="CB107">
            <v>14081448.16</v>
          </cell>
          <cell r="CD107">
            <v>14081448.16</v>
          </cell>
          <cell r="CF107">
            <v>80</v>
          </cell>
          <cell r="CG107" t="str">
            <v>N</v>
          </cell>
        </row>
        <row r="108">
          <cell r="A108">
            <v>106</v>
          </cell>
          <cell r="B108" t="str">
            <v>DETAILS</v>
          </cell>
          <cell r="C108">
            <v>0</v>
          </cell>
          <cell r="D108">
            <v>81628228</v>
          </cell>
          <cell r="E108">
            <v>84069503</v>
          </cell>
          <cell r="F108">
            <v>344944</v>
          </cell>
          <cell r="G108">
            <v>42403</v>
          </cell>
          <cell r="H108">
            <v>42237</v>
          </cell>
          <cell r="I108">
            <v>12311</v>
          </cell>
          <cell r="J108">
            <v>255537</v>
          </cell>
          <cell r="K108">
            <v>174808</v>
          </cell>
          <cell r="L108">
            <v>42185</v>
          </cell>
          <cell r="M108" t="str">
            <v>Belfor USA Group Inc</v>
          </cell>
          <cell r="N108" t="str">
            <v>Belfor USA Group Inc Tranche B Term Loan</v>
          </cell>
          <cell r="O108" t="str">
            <v>L</v>
          </cell>
          <cell r="P108" t="str">
            <v>LIBOR (1 month)</v>
          </cell>
          <cell r="R108">
            <v>14540579.140000001</v>
          </cell>
          <cell r="S108">
            <v>1352242</v>
          </cell>
          <cell r="T108" t="str">
            <v>United States</v>
          </cell>
          <cell r="U108" t="str">
            <v>Services: Business (23)</v>
          </cell>
          <cell r="W108" t="str">
            <v>United States</v>
          </cell>
          <cell r="X108">
            <v>0</v>
          </cell>
          <cell r="Y108" t="str">
            <v>First Lien First Out</v>
          </cell>
          <cell r="AB108" t="str">
            <v>Belfor USA Group Inc</v>
          </cell>
          <cell r="AC108">
            <v>99.25</v>
          </cell>
          <cell r="AF108">
            <v>14540579.140000001</v>
          </cell>
          <cell r="AG108" t="str">
            <v>V</v>
          </cell>
          <cell r="AH108">
            <v>99.25</v>
          </cell>
          <cell r="AI108">
            <v>98.625</v>
          </cell>
          <cell r="AK108" t="str">
            <v>Term Loan</v>
          </cell>
          <cell r="AN108">
            <v>101134000</v>
          </cell>
          <cell r="AO108" t="str">
            <v>USD</v>
          </cell>
          <cell r="AS108">
            <v>3.91</v>
          </cell>
          <cell r="AU108" t="str">
            <v>185 OAKLAND AVENUE</v>
          </cell>
          <cell r="AV108" t="str">
            <v>Suite 150</v>
          </cell>
          <cell r="AW108">
            <v>0</v>
          </cell>
          <cell r="AX108">
            <v>42277</v>
          </cell>
          <cell r="AY108">
            <v>42277</v>
          </cell>
          <cell r="AZ108">
            <v>33470000</v>
          </cell>
          <cell r="BA108">
            <v>4.76</v>
          </cell>
          <cell r="BB108">
            <v>1.34</v>
          </cell>
          <cell r="BC108">
            <v>1.25</v>
          </cell>
          <cell r="BD108">
            <v>0</v>
          </cell>
          <cell r="BF108" t="str">
            <v>3.9100000</v>
          </cell>
          <cell r="BG108">
            <v>167340000</v>
          </cell>
          <cell r="BH108" t="str">
            <v>3.91</v>
          </cell>
          <cell r="BI108">
            <v>1315900000</v>
          </cell>
          <cell r="BJ108" t="str">
            <v>BLG</v>
          </cell>
          <cell r="BL108">
            <v>41282</v>
          </cell>
          <cell r="BM108">
            <v>43565</v>
          </cell>
          <cell r="BP108">
            <v>427095200</v>
          </cell>
          <cell r="BQ108">
            <v>594435200</v>
          </cell>
          <cell r="BR108">
            <v>427095200</v>
          </cell>
          <cell r="BS108">
            <v>14340646.18</v>
          </cell>
          <cell r="BT108">
            <v>98.625</v>
          </cell>
          <cell r="BU108">
            <v>42228</v>
          </cell>
          <cell r="BW108">
            <v>0</v>
          </cell>
          <cell r="BX108" t="str">
            <v>Birmingham, Michigan 48009</v>
          </cell>
          <cell r="CA108" t="str">
            <v>0010297441</v>
          </cell>
          <cell r="CB108">
            <v>14340646.18</v>
          </cell>
          <cell r="CC108">
            <v>1</v>
          </cell>
          <cell r="CD108">
            <v>14540579.140000001</v>
          </cell>
          <cell r="CF108">
            <v>80</v>
          </cell>
          <cell r="CG108" t="str">
            <v>Y</v>
          </cell>
        </row>
        <row r="109">
          <cell r="A109">
            <v>107</v>
          </cell>
          <cell r="B109" t="str">
            <v>DETAILS</v>
          </cell>
          <cell r="C109">
            <v>0</v>
          </cell>
          <cell r="D109">
            <v>81628359</v>
          </cell>
          <cell r="E109">
            <v>84070087</v>
          </cell>
          <cell r="F109">
            <v>344944</v>
          </cell>
          <cell r="G109">
            <v>42403</v>
          </cell>
          <cell r="H109">
            <v>42237</v>
          </cell>
          <cell r="I109">
            <v>31555</v>
          </cell>
          <cell r="J109">
            <v>256299</v>
          </cell>
          <cell r="K109">
            <v>241355</v>
          </cell>
          <cell r="L109">
            <v>42185</v>
          </cell>
          <cell r="M109" t="str">
            <v>Bellisio Foods Canada Corp</v>
          </cell>
          <cell r="N109" t="str">
            <v>Bellisio Foods Canada Corp Term Loan CAD</v>
          </cell>
          <cell r="O109" t="str">
            <v>L</v>
          </cell>
          <cell r="P109" t="str">
            <v>Canadian Dealer Offe</v>
          </cell>
          <cell r="R109">
            <v>3604239.08</v>
          </cell>
          <cell r="S109">
            <v>1354014</v>
          </cell>
          <cell r="T109" t="str">
            <v>United States</v>
          </cell>
          <cell r="U109" t="str">
            <v>Beverage; Food &amp; Tobacco (4)</v>
          </cell>
          <cell r="W109" t="str">
            <v>United States</v>
          </cell>
          <cell r="X109">
            <v>0</v>
          </cell>
          <cell r="Y109" t="str">
            <v>First Lien First Out</v>
          </cell>
          <cell r="AB109" t="str">
            <v>Bellisio Foods Canada Corp</v>
          </cell>
          <cell r="AC109">
            <v>90</v>
          </cell>
          <cell r="AF109">
            <v>3604239.08</v>
          </cell>
          <cell r="AG109" t="str">
            <v>V</v>
          </cell>
          <cell r="AH109">
            <v>90</v>
          </cell>
          <cell r="AK109" t="str">
            <v>Term Loan</v>
          </cell>
          <cell r="AM109">
            <v>1</v>
          </cell>
          <cell r="AN109">
            <v>46430000</v>
          </cell>
          <cell r="AO109" t="str">
            <v>CAD</v>
          </cell>
          <cell r="AS109">
            <v>5.63</v>
          </cell>
          <cell r="AU109" t="str">
            <v>1201 HARMON PLACE STE 302</v>
          </cell>
          <cell r="AV109" t="str">
            <v>NA</v>
          </cell>
          <cell r="AW109">
            <v>0</v>
          </cell>
          <cell r="AX109">
            <v>42284</v>
          </cell>
          <cell r="AY109">
            <v>42340</v>
          </cell>
          <cell r="AZ109">
            <v>10550000</v>
          </cell>
          <cell r="BA109">
            <v>2.52</v>
          </cell>
          <cell r="BB109">
            <v>5.12</v>
          </cell>
          <cell r="BC109">
            <v>5.08</v>
          </cell>
          <cell r="BD109">
            <v>0</v>
          </cell>
          <cell r="BF109" t="str">
            <v>5.6300000</v>
          </cell>
          <cell r="BG109">
            <v>78870000</v>
          </cell>
          <cell r="BH109" t="str">
            <v>5.63</v>
          </cell>
          <cell r="BI109">
            <v>584800000</v>
          </cell>
          <cell r="BJ109" t="str">
            <v>Antares/TMT</v>
          </cell>
          <cell r="BL109">
            <v>42095</v>
          </cell>
          <cell r="BM109">
            <v>43678</v>
          </cell>
          <cell r="BP109">
            <v>243495000</v>
          </cell>
          <cell r="BQ109">
            <v>322365000</v>
          </cell>
          <cell r="BR109">
            <v>243495000</v>
          </cell>
          <cell r="BS109">
            <v>3243815.17</v>
          </cell>
          <cell r="BT109">
            <v>90</v>
          </cell>
          <cell r="BU109">
            <v>42228</v>
          </cell>
          <cell r="BW109">
            <v>0</v>
          </cell>
          <cell r="BX109" t="str">
            <v>Minneapolis , Minnesota, 55403</v>
          </cell>
          <cell r="CA109" t="str">
            <v>0010537044</v>
          </cell>
          <cell r="CB109">
            <v>3243815.17</v>
          </cell>
          <cell r="CC109">
            <v>1</v>
          </cell>
          <cell r="CD109">
            <v>4967001.87</v>
          </cell>
          <cell r="CF109">
            <v>80</v>
          </cell>
          <cell r="CG109" t="str">
            <v>N</v>
          </cell>
        </row>
        <row r="110">
          <cell r="A110">
            <v>108</v>
          </cell>
          <cell r="B110" t="str">
            <v>DETAILS</v>
          </cell>
          <cell r="C110">
            <v>0</v>
          </cell>
          <cell r="D110">
            <v>81628329</v>
          </cell>
          <cell r="E110">
            <v>84069401</v>
          </cell>
          <cell r="F110">
            <v>344944</v>
          </cell>
          <cell r="G110">
            <v>42403</v>
          </cell>
          <cell r="H110">
            <v>42237</v>
          </cell>
          <cell r="I110">
            <v>25468</v>
          </cell>
          <cell r="J110">
            <v>256132</v>
          </cell>
          <cell r="K110">
            <v>146372</v>
          </cell>
          <cell r="L110">
            <v>42185</v>
          </cell>
          <cell r="M110" t="str">
            <v>Bellisio Foods Inc</v>
          </cell>
          <cell r="N110" t="str">
            <v>Bellisio Foods Inc    Term Loan</v>
          </cell>
          <cell r="O110" t="str">
            <v>L</v>
          </cell>
          <cell r="P110" t="str">
            <v>LIBOR (1 month)</v>
          </cell>
          <cell r="R110">
            <v>21947950.23</v>
          </cell>
          <cell r="S110">
            <v>1334907</v>
          </cell>
          <cell r="T110" t="str">
            <v>United States</v>
          </cell>
          <cell r="U110" t="str">
            <v>Beverage; Food &amp; Tobacco (4)</v>
          </cell>
          <cell r="W110" t="str">
            <v>United States</v>
          </cell>
          <cell r="X110">
            <v>0</v>
          </cell>
          <cell r="Y110" t="str">
            <v>First Lien First Out</v>
          </cell>
          <cell r="AB110" t="str">
            <v>Bellisio Foods Inc</v>
          </cell>
          <cell r="AC110">
            <v>90</v>
          </cell>
          <cell r="AF110">
            <v>21947950.23</v>
          </cell>
          <cell r="AG110" t="str">
            <v>V</v>
          </cell>
          <cell r="AH110">
            <v>90</v>
          </cell>
          <cell r="AI110">
            <v>86</v>
          </cell>
          <cell r="AK110" t="str">
            <v>Term Loan</v>
          </cell>
          <cell r="AM110">
            <v>1</v>
          </cell>
          <cell r="AN110">
            <v>46430000</v>
          </cell>
          <cell r="AO110" t="str">
            <v>USD</v>
          </cell>
          <cell r="AS110">
            <v>5.63</v>
          </cell>
          <cell r="AU110" t="str">
            <v>1201 HARMON PLACE STE 302</v>
          </cell>
          <cell r="AV110" t="str">
            <v>NA</v>
          </cell>
          <cell r="AW110">
            <v>0</v>
          </cell>
          <cell r="AX110">
            <v>42284</v>
          </cell>
          <cell r="AY110">
            <v>42340</v>
          </cell>
          <cell r="AZ110">
            <v>10550000</v>
          </cell>
          <cell r="BA110">
            <v>2.52</v>
          </cell>
          <cell r="BB110">
            <v>5.12</v>
          </cell>
          <cell r="BC110">
            <v>5.08</v>
          </cell>
          <cell r="BD110">
            <v>0</v>
          </cell>
          <cell r="BF110" t="str">
            <v>5.6300000</v>
          </cell>
          <cell r="BG110">
            <v>78870000</v>
          </cell>
          <cell r="BH110" t="str">
            <v>5.63</v>
          </cell>
          <cell r="BI110">
            <v>584800000</v>
          </cell>
          <cell r="BJ110" t="str">
            <v>Antares/TMT</v>
          </cell>
          <cell r="BL110">
            <v>40806</v>
          </cell>
          <cell r="BM110">
            <v>43678</v>
          </cell>
          <cell r="BP110">
            <v>243495000</v>
          </cell>
          <cell r="BQ110">
            <v>322365000</v>
          </cell>
          <cell r="BR110">
            <v>243495000</v>
          </cell>
          <cell r="BS110">
            <v>19753155.210000001</v>
          </cell>
          <cell r="BT110">
            <v>90</v>
          </cell>
          <cell r="BU110">
            <v>42228</v>
          </cell>
          <cell r="BW110">
            <v>0</v>
          </cell>
          <cell r="BX110" t="str">
            <v>Minneapolis, Minnesota 55403</v>
          </cell>
          <cell r="CA110" t="str">
            <v>0010537399</v>
          </cell>
          <cell r="CB110">
            <v>19753155.210000001</v>
          </cell>
          <cell r="CC110">
            <v>1</v>
          </cell>
          <cell r="CD110">
            <v>21947950.23</v>
          </cell>
          <cell r="CF110">
            <v>80</v>
          </cell>
          <cell r="CG110" t="str">
            <v>N</v>
          </cell>
        </row>
        <row r="111">
          <cell r="A111">
            <v>109</v>
          </cell>
          <cell r="B111" t="str">
            <v>DETAILS</v>
          </cell>
          <cell r="C111">
            <v>0</v>
          </cell>
          <cell r="D111">
            <v>81628024</v>
          </cell>
          <cell r="E111">
            <v>84069397</v>
          </cell>
          <cell r="F111">
            <v>344944</v>
          </cell>
          <cell r="G111">
            <v>42403</v>
          </cell>
          <cell r="H111">
            <v>42237</v>
          </cell>
          <cell r="I111">
            <v>30574</v>
          </cell>
          <cell r="J111">
            <v>254050</v>
          </cell>
          <cell r="K111">
            <v>228614</v>
          </cell>
          <cell r="L111">
            <v>42185</v>
          </cell>
          <cell r="M111" t="str">
            <v>Bendon Inc</v>
          </cell>
          <cell r="N111" t="str">
            <v>Bendon Inc Term Loan</v>
          </cell>
          <cell r="O111" t="str">
            <v>L</v>
          </cell>
          <cell r="P111" t="str">
            <v>LIBOR (3 months)</v>
          </cell>
          <cell r="R111">
            <v>4575966.47</v>
          </cell>
          <cell r="S111">
            <v>1334899</v>
          </cell>
          <cell r="T111" t="str">
            <v>United States</v>
          </cell>
          <cell r="U111" t="str">
            <v>Media: Advertising; Printing &amp; Publishing (18)</v>
          </cell>
          <cell r="W111" t="str">
            <v>United States</v>
          </cell>
          <cell r="X111">
            <v>0</v>
          </cell>
          <cell r="Y111" t="str">
            <v>First Lien First Out</v>
          </cell>
          <cell r="AB111" t="str">
            <v>Bendon Inc</v>
          </cell>
          <cell r="AC111">
            <v>97</v>
          </cell>
          <cell r="AF111">
            <v>4575966.47</v>
          </cell>
          <cell r="AG111" t="str">
            <v>V</v>
          </cell>
          <cell r="AH111">
            <v>97</v>
          </cell>
          <cell r="AI111">
            <v>98.5</v>
          </cell>
          <cell r="AK111" t="str">
            <v>Term Loan</v>
          </cell>
          <cell r="AN111">
            <v>31195498</v>
          </cell>
          <cell r="AO111" t="str">
            <v>USD</v>
          </cell>
          <cell r="AS111">
            <v>3.9590000000000001</v>
          </cell>
          <cell r="AU111" t="str">
            <v>1840 Baney Road</v>
          </cell>
          <cell r="AV111" t="str">
            <v>NA</v>
          </cell>
          <cell r="AW111">
            <v>0</v>
          </cell>
          <cell r="AX111">
            <v>42277</v>
          </cell>
          <cell r="AY111">
            <v>42338</v>
          </cell>
          <cell r="AZ111">
            <v>3150000</v>
          </cell>
          <cell r="BA111">
            <v>2.4500000000000002</v>
          </cell>
          <cell r="BB111">
            <v>11.3</v>
          </cell>
          <cell r="BC111">
            <v>10.36</v>
          </cell>
          <cell r="BD111">
            <v>0</v>
          </cell>
          <cell r="BF111" t="str">
            <v>3.9590000</v>
          </cell>
          <cell r="BG111">
            <v>114050000</v>
          </cell>
          <cell r="BH111" t="str">
            <v>5.722</v>
          </cell>
          <cell r="BI111">
            <v>152610000</v>
          </cell>
          <cell r="BJ111" t="str">
            <v>Antares/TMT</v>
          </cell>
          <cell r="BL111">
            <v>41974</v>
          </cell>
          <cell r="BM111">
            <v>44285</v>
          </cell>
          <cell r="BP111">
            <v>115346000</v>
          </cell>
          <cell r="BQ111">
            <v>284222800</v>
          </cell>
          <cell r="BR111">
            <v>170172800</v>
          </cell>
          <cell r="BS111">
            <v>4575966.47</v>
          </cell>
          <cell r="BT111">
            <v>100</v>
          </cell>
          <cell r="BU111">
            <v>42228</v>
          </cell>
          <cell r="BW111">
            <v>0</v>
          </cell>
          <cell r="BX111" t="str">
            <v>Ashland, Ohio 44805</v>
          </cell>
          <cell r="CA111" t="str">
            <v>0010527841</v>
          </cell>
          <cell r="CB111">
            <v>4575966.47</v>
          </cell>
          <cell r="CC111">
            <v>1</v>
          </cell>
          <cell r="CD111">
            <v>4575966.47</v>
          </cell>
          <cell r="CF111">
            <v>80</v>
          </cell>
          <cell r="CG111" t="str">
            <v>N</v>
          </cell>
        </row>
        <row r="112">
          <cell r="A112">
            <v>110</v>
          </cell>
          <cell r="B112" t="str">
            <v>DETAILS</v>
          </cell>
          <cell r="C112">
            <v>0</v>
          </cell>
          <cell r="D112">
            <v>81627700</v>
          </cell>
          <cell r="E112">
            <v>84069395</v>
          </cell>
          <cell r="F112">
            <v>344944</v>
          </cell>
          <cell r="G112">
            <v>42403</v>
          </cell>
          <cell r="H112">
            <v>42237</v>
          </cell>
          <cell r="I112">
            <v>30574</v>
          </cell>
          <cell r="J112">
            <v>248951</v>
          </cell>
          <cell r="K112">
            <v>228614</v>
          </cell>
          <cell r="L112">
            <v>42185</v>
          </cell>
          <cell r="M112" t="str">
            <v>Bendon Inc</v>
          </cell>
          <cell r="N112" t="str">
            <v>Bendon Inc Term Loan</v>
          </cell>
          <cell r="O112" t="str">
            <v>L</v>
          </cell>
          <cell r="P112" t="str">
            <v>LIBOR (3 months)</v>
          </cell>
          <cell r="R112">
            <v>4575966.4800000004</v>
          </cell>
          <cell r="S112">
            <v>1334899</v>
          </cell>
          <cell r="T112" t="str">
            <v>United States</v>
          </cell>
          <cell r="U112" t="str">
            <v>Media: Advertising; Printing &amp; Publishing (18)</v>
          </cell>
          <cell r="W112" t="str">
            <v>United States</v>
          </cell>
          <cell r="X112">
            <v>0</v>
          </cell>
          <cell r="Y112" t="str">
            <v>First Lien First Out</v>
          </cell>
          <cell r="AB112" t="str">
            <v>Bendon Inc</v>
          </cell>
          <cell r="AC112">
            <v>97</v>
          </cell>
          <cell r="AF112">
            <v>4575966.4800000004</v>
          </cell>
          <cell r="AG112" t="str">
            <v>V</v>
          </cell>
          <cell r="AH112">
            <v>97</v>
          </cell>
          <cell r="AI112">
            <v>98.5</v>
          </cell>
          <cell r="AK112" t="str">
            <v>Term Loan</v>
          </cell>
          <cell r="AN112">
            <v>31195498</v>
          </cell>
          <cell r="AO112" t="str">
            <v>USD</v>
          </cell>
          <cell r="AS112">
            <v>3.9590000000000001</v>
          </cell>
          <cell r="AU112" t="str">
            <v>1840 Baney Road</v>
          </cell>
          <cell r="AV112" t="str">
            <v>NA</v>
          </cell>
          <cell r="AW112">
            <v>0</v>
          </cell>
          <cell r="AX112">
            <v>42277</v>
          </cell>
          <cell r="AY112">
            <v>42338</v>
          </cell>
          <cell r="AZ112">
            <v>3150000</v>
          </cell>
          <cell r="BA112">
            <v>2.4500000000000002</v>
          </cell>
          <cell r="BB112">
            <v>11.3</v>
          </cell>
          <cell r="BC112">
            <v>10.36</v>
          </cell>
          <cell r="BD112">
            <v>0</v>
          </cell>
          <cell r="BF112" t="str">
            <v>3.9590000</v>
          </cell>
          <cell r="BG112">
            <v>114050000</v>
          </cell>
          <cell r="BH112" t="str">
            <v>5.722</v>
          </cell>
          <cell r="BI112">
            <v>152610000</v>
          </cell>
          <cell r="BJ112" t="str">
            <v>Antares/TMT</v>
          </cell>
          <cell r="BL112">
            <v>41974</v>
          </cell>
          <cell r="BM112">
            <v>44285</v>
          </cell>
          <cell r="BP112">
            <v>115346000</v>
          </cell>
          <cell r="BQ112">
            <v>284222800</v>
          </cell>
          <cell r="BR112">
            <v>170172800</v>
          </cell>
          <cell r="BS112">
            <v>4575966.4800000004</v>
          </cell>
          <cell r="BT112">
            <v>100</v>
          </cell>
          <cell r="BU112">
            <v>42228</v>
          </cell>
          <cell r="BW112">
            <v>0</v>
          </cell>
          <cell r="BX112" t="str">
            <v>Ashland, Ohio 44805</v>
          </cell>
          <cell r="CA112" t="str">
            <v>0010527841</v>
          </cell>
          <cell r="CB112">
            <v>4575966.4800000004</v>
          </cell>
          <cell r="CC112">
            <v>1</v>
          </cell>
          <cell r="CD112">
            <v>4575966.4800000004</v>
          </cell>
          <cell r="CF112">
            <v>80</v>
          </cell>
          <cell r="CG112" t="str">
            <v>N</v>
          </cell>
        </row>
        <row r="113">
          <cell r="A113">
            <v>111</v>
          </cell>
          <cell r="B113" t="str">
            <v>DETAILS</v>
          </cell>
          <cell r="C113">
            <v>0</v>
          </cell>
          <cell r="D113">
            <v>81627766</v>
          </cell>
          <cell r="E113">
            <v>84069396</v>
          </cell>
          <cell r="F113">
            <v>344944</v>
          </cell>
          <cell r="G113">
            <v>42403</v>
          </cell>
          <cell r="H113">
            <v>42237</v>
          </cell>
          <cell r="I113">
            <v>30574</v>
          </cell>
          <cell r="J113">
            <v>251002</v>
          </cell>
          <cell r="K113">
            <v>228614</v>
          </cell>
          <cell r="L113">
            <v>42185</v>
          </cell>
          <cell r="M113" t="str">
            <v>Bendon Inc</v>
          </cell>
          <cell r="N113" t="str">
            <v>Bendon Inc Term Loan</v>
          </cell>
          <cell r="O113" t="str">
            <v>L</v>
          </cell>
          <cell r="P113" t="str">
            <v>LIBOR (3 months)</v>
          </cell>
          <cell r="R113">
            <v>4507326.9800000004</v>
          </cell>
          <cell r="S113">
            <v>1334899</v>
          </cell>
          <cell r="T113" t="str">
            <v>United States</v>
          </cell>
          <cell r="U113" t="str">
            <v>Media: Advertising; Printing &amp; Publishing (18)</v>
          </cell>
          <cell r="W113" t="str">
            <v>United States</v>
          </cell>
          <cell r="X113">
            <v>0</v>
          </cell>
          <cell r="Y113" t="str">
            <v>First Lien First Out</v>
          </cell>
          <cell r="AB113" t="str">
            <v>Bendon Inc</v>
          </cell>
          <cell r="AC113">
            <v>97</v>
          </cell>
          <cell r="AF113">
            <v>4507326.9800000004</v>
          </cell>
          <cell r="AG113" t="str">
            <v>V</v>
          </cell>
          <cell r="AH113">
            <v>97</v>
          </cell>
          <cell r="AI113">
            <v>98.5</v>
          </cell>
          <cell r="AK113" t="str">
            <v>Term Loan</v>
          </cell>
          <cell r="AN113">
            <v>31195498</v>
          </cell>
          <cell r="AO113" t="str">
            <v>USD</v>
          </cell>
          <cell r="AS113">
            <v>3.9590000000000001</v>
          </cell>
          <cell r="AU113" t="str">
            <v>1840 Baney Road</v>
          </cell>
          <cell r="AV113" t="str">
            <v>NA</v>
          </cell>
          <cell r="AW113">
            <v>0</v>
          </cell>
          <cell r="AX113">
            <v>42277</v>
          </cell>
          <cell r="AY113">
            <v>42338</v>
          </cell>
          <cell r="AZ113">
            <v>3150000</v>
          </cell>
          <cell r="BA113">
            <v>2.4500000000000002</v>
          </cell>
          <cell r="BB113">
            <v>11.3</v>
          </cell>
          <cell r="BC113">
            <v>10.36</v>
          </cell>
          <cell r="BD113">
            <v>0</v>
          </cell>
          <cell r="BF113" t="str">
            <v>3.9590000</v>
          </cell>
          <cell r="BG113">
            <v>114050000</v>
          </cell>
          <cell r="BH113" t="str">
            <v>5.722</v>
          </cell>
          <cell r="BI113">
            <v>152610000</v>
          </cell>
          <cell r="BJ113" t="str">
            <v>Antares/TMT</v>
          </cell>
          <cell r="BL113">
            <v>41974</v>
          </cell>
          <cell r="BM113">
            <v>44285</v>
          </cell>
          <cell r="BP113">
            <v>115346000</v>
          </cell>
          <cell r="BQ113">
            <v>284222800</v>
          </cell>
          <cell r="BR113">
            <v>170172800</v>
          </cell>
          <cell r="BS113">
            <v>4507326.9800000004</v>
          </cell>
          <cell r="BT113">
            <v>100</v>
          </cell>
          <cell r="BU113">
            <v>42228</v>
          </cell>
          <cell r="BW113">
            <v>0</v>
          </cell>
          <cell r="BX113" t="str">
            <v>Ashland, Ohio 44805</v>
          </cell>
          <cell r="CA113" t="str">
            <v>0010527841</v>
          </cell>
          <cell r="CB113">
            <v>4507326.9800000004</v>
          </cell>
          <cell r="CC113">
            <v>1</v>
          </cell>
          <cell r="CD113">
            <v>4507326.9800000004</v>
          </cell>
          <cell r="CF113">
            <v>80</v>
          </cell>
          <cell r="CG113" t="str">
            <v>N</v>
          </cell>
        </row>
        <row r="114">
          <cell r="A114">
            <v>112</v>
          </cell>
          <cell r="B114" t="str">
            <v>DETAILS</v>
          </cell>
          <cell r="C114">
            <v>0</v>
          </cell>
          <cell r="D114">
            <v>81627814</v>
          </cell>
          <cell r="E114">
            <v>84069508</v>
          </cell>
          <cell r="F114">
            <v>344944</v>
          </cell>
          <cell r="G114">
            <v>42403</v>
          </cell>
          <cell r="H114">
            <v>42237</v>
          </cell>
          <cell r="I114">
            <v>26436</v>
          </cell>
          <cell r="J114">
            <v>251836</v>
          </cell>
          <cell r="K114">
            <v>159394</v>
          </cell>
          <cell r="L114">
            <v>42185</v>
          </cell>
          <cell r="M114" t="str">
            <v>Benihana Inc</v>
          </cell>
          <cell r="N114" t="str">
            <v>Benihana Inc Term Loan</v>
          </cell>
          <cell r="O114" t="str">
            <v>L</v>
          </cell>
          <cell r="P114" t="str">
            <v>LIBOR (3 months)</v>
          </cell>
          <cell r="R114">
            <v>39100312.5</v>
          </cell>
          <cell r="S114">
            <v>1352245</v>
          </cell>
          <cell r="T114" t="str">
            <v>United States</v>
          </cell>
          <cell r="U114" t="str">
            <v>Hotel; Gaming &amp; Leisure (17)</v>
          </cell>
          <cell r="W114" t="str">
            <v>United States</v>
          </cell>
          <cell r="X114">
            <v>0</v>
          </cell>
          <cell r="Y114" t="str">
            <v>First Lien First Out</v>
          </cell>
          <cell r="AB114" t="str">
            <v>Benihana Inc</v>
          </cell>
          <cell r="AC114">
            <v>97</v>
          </cell>
          <cell r="AF114">
            <v>39100312.5</v>
          </cell>
          <cell r="AG114" t="str">
            <v>V</v>
          </cell>
          <cell r="AH114">
            <v>97</v>
          </cell>
          <cell r="AK114" t="str">
            <v>Term Loan</v>
          </cell>
          <cell r="AN114">
            <v>30055132</v>
          </cell>
          <cell r="AO114" t="str">
            <v>USD</v>
          </cell>
          <cell r="AS114">
            <v>5.35</v>
          </cell>
          <cell r="AU114" t="str">
            <v>8750 N.W., 36th Street, Suite 300</v>
          </cell>
          <cell r="AV114" t="str">
            <v>NA</v>
          </cell>
          <cell r="AW114">
            <v>0</v>
          </cell>
          <cell r="AX114">
            <v>42277</v>
          </cell>
          <cell r="AY114">
            <v>42307</v>
          </cell>
          <cell r="AZ114">
            <v>6490000</v>
          </cell>
          <cell r="BA114">
            <v>2.34</v>
          </cell>
          <cell r="BB114">
            <v>4.1500000000000004</v>
          </cell>
          <cell r="BC114">
            <v>0</v>
          </cell>
          <cell r="BD114">
            <v>0</v>
          </cell>
          <cell r="BF114" t="str">
            <v>5.3500000</v>
          </cell>
          <cell r="BG114">
            <v>49460000</v>
          </cell>
          <cell r="BH114" t="str">
            <v>5.35</v>
          </cell>
          <cell r="BI114">
            <v>388390000</v>
          </cell>
          <cell r="BJ114" t="str">
            <v>Franchise Finance</v>
          </cell>
          <cell r="BL114">
            <v>41050</v>
          </cell>
          <cell r="BM114">
            <v>43482</v>
          </cell>
          <cell r="BP114">
            <v>158105000</v>
          </cell>
          <cell r="BQ114">
            <v>207565000</v>
          </cell>
          <cell r="BR114">
            <v>158105000</v>
          </cell>
          <cell r="BS114">
            <v>39100312.5</v>
          </cell>
          <cell r="BT114">
            <v>100</v>
          </cell>
          <cell r="BU114">
            <v>42228</v>
          </cell>
          <cell r="BW114">
            <v>0</v>
          </cell>
          <cell r="BX114" t="str">
            <v>Doral, Florida 33178</v>
          </cell>
          <cell r="CA114" t="str">
            <v>0010485407</v>
          </cell>
          <cell r="CB114">
            <v>39100312.5</v>
          </cell>
          <cell r="CC114">
            <v>1</v>
          </cell>
          <cell r="CD114">
            <v>39100312.5</v>
          </cell>
          <cell r="CF114">
            <v>80</v>
          </cell>
          <cell r="CG114" t="str">
            <v>N</v>
          </cell>
        </row>
        <row r="115">
          <cell r="A115">
            <v>113</v>
          </cell>
          <cell r="B115" t="str">
            <v>DETAILS</v>
          </cell>
          <cell r="C115">
            <v>0</v>
          </cell>
          <cell r="D115">
            <v>81628230</v>
          </cell>
          <cell r="E115">
            <v>84069832</v>
          </cell>
          <cell r="F115">
            <v>344944</v>
          </cell>
          <cell r="G115">
            <v>42403</v>
          </cell>
          <cell r="H115">
            <v>42321</v>
          </cell>
          <cell r="I115">
            <v>31458</v>
          </cell>
          <cell r="J115">
            <v>255545</v>
          </cell>
          <cell r="K115">
            <v>241420</v>
          </cell>
          <cell r="L115">
            <v>42314</v>
          </cell>
          <cell r="M115" t="str">
            <v>Bestop Inc</v>
          </cell>
          <cell r="N115" t="str">
            <v>Bestop Inc Term Loan</v>
          </cell>
          <cell r="O115" t="str">
            <v>L</v>
          </cell>
          <cell r="P115" t="str">
            <v>LIBOR (1 month)</v>
          </cell>
          <cell r="R115">
            <v>3950000</v>
          </cell>
          <cell r="S115">
            <v>1429338</v>
          </cell>
          <cell r="T115" t="str">
            <v>United States</v>
          </cell>
          <cell r="U115" t="str">
            <v>Automotive (2)</v>
          </cell>
          <cell r="W115" t="str">
            <v>United States</v>
          </cell>
          <cell r="X115">
            <v>0</v>
          </cell>
          <cell r="Y115" t="str">
            <v>First Lien First Out</v>
          </cell>
          <cell r="AB115" t="str">
            <v>Bestop Inc</v>
          </cell>
          <cell r="AC115">
            <v>98.5</v>
          </cell>
          <cell r="AF115">
            <v>3950000</v>
          </cell>
          <cell r="AG115" t="str">
            <v>V</v>
          </cell>
          <cell r="AH115">
            <v>99.682000000000002</v>
          </cell>
          <cell r="AI115">
            <v>98</v>
          </cell>
          <cell r="AK115" t="str">
            <v>Term Loan</v>
          </cell>
          <cell r="AN115">
            <v>22610000</v>
          </cell>
          <cell r="AO115" t="str">
            <v>USD</v>
          </cell>
          <cell r="AS115">
            <v>3.5645951</v>
          </cell>
          <cell r="AU115" t="str">
            <v>333 Centennial Parkway</v>
          </cell>
          <cell r="AV115" t="str">
            <v>Suite B</v>
          </cell>
          <cell r="AW115">
            <v>0</v>
          </cell>
          <cell r="AX115">
            <v>42277</v>
          </cell>
          <cell r="AY115">
            <v>42308</v>
          </cell>
          <cell r="AZ115">
            <v>7370000</v>
          </cell>
          <cell r="BA115">
            <v>4.109</v>
          </cell>
          <cell r="BB115">
            <v>1.51</v>
          </cell>
          <cell r="BC115">
            <v>1.49</v>
          </cell>
          <cell r="BD115">
            <v>0</v>
          </cell>
          <cell r="BF115" t="str">
            <v>3.5645951</v>
          </cell>
          <cell r="BG115">
            <v>88860000</v>
          </cell>
          <cell r="BH115" t="str">
            <v>3.5645950593</v>
          </cell>
          <cell r="BI115">
            <v>106890000</v>
          </cell>
          <cell r="BJ115" t="str">
            <v>Antares/TMT</v>
          </cell>
          <cell r="BL115">
            <v>42124</v>
          </cell>
          <cell r="BM115">
            <v>44407</v>
          </cell>
          <cell r="BP115">
            <v>82020600</v>
          </cell>
          <cell r="BQ115">
            <v>170880600</v>
          </cell>
          <cell r="BR115">
            <v>82020600</v>
          </cell>
          <cell r="BS115">
            <v>3950000</v>
          </cell>
          <cell r="BT115">
            <v>100</v>
          </cell>
          <cell r="BW115">
            <v>0</v>
          </cell>
          <cell r="BX115" t="str">
            <v>Louisville, Colorado 80027</v>
          </cell>
          <cell r="CA115" t="str">
            <v>0010538432</v>
          </cell>
          <cell r="CB115">
            <v>3950000</v>
          </cell>
          <cell r="CD115">
            <v>3950000</v>
          </cell>
          <cell r="CF115">
            <v>80</v>
          </cell>
          <cell r="CG115" t="str">
            <v>N</v>
          </cell>
        </row>
        <row r="116">
          <cell r="A116">
            <v>114</v>
          </cell>
          <cell r="B116" t="str">
            <v>DETAILS</v>
          </cell>
          <cell r="C116">
            <v>0</v>
          </cell>
          <cell r="D116">
            <v>81628230</v>
          </cell>
          <cell r="E116">
            <v>84070043</v>
          </cell>
          <cell r="F116">
            <v>344944</v>
          </cell>
          <cell r="G116">
            <v>42403</v>
          </cell>
          <cell r="H116">
            <v>42237</v>
          </cell>
          <cell r="I116">
            <v>31458</v>
          </cell>
          <cell r="J116">
            <v>255545</v>
          </cell>
          <cell r="K116">
            <v>241420</v>
          </cell>
          <cell r="L116">
            <v>42185</v>
          </cell>
          <cell r="M116" t="str">
            <v>Bestop Inc</v>
          </cell>
          <cell r="N116" t="str">
            <v>Bestop Inc Term Loan</v>
          </cell>
          <cell r="O116" t="str">
            <v>L</v>
          </cell>
          <cell r="P116" t="str">
            <v>LIBOR (1 month)</v>
          </cell>
          <cell r="R116">
            <v>12236860.609999999</v>
          </cell>
          <cell r="S116">
            <v>1352647</v>
          </cell>
          <cell r="T116" t="str">
            <v>United States</v>
          </cell>
          <cell r="U116" t="str">
            <v>Automotive (2)</v>
          </cell>
          <cell r="W116" t="str">
            <v>United States</v>
          </cell>
          <cell r="X116">
            <v>0</v>
          </cell>
          <cell r="Y116" t="str">
            <v>First Lien First Out</v>
          </cell>
          <cell r="AB116" t="str">
            <v>Bestop Inc</v>
          </cell>
          <cell r="AC116">
            <v>98.5</v>
          </cell>
          <cell r="AF116">
            <v>12236860.609999999</v>
          </cell>
          <cell r="AG116" t="str">
            <v>V</v>
          </cell>
          <cell r="AH116">
            <v>98.5</v>
          </cell>
          <cell r="AI116">
            <v>98</v>
          </cell>
          <cell r="AK116" t="str">
            <v>Term Loan</v>
          </cell>
          <cell r="AN116">
            <v>22610000</v>
          </cell>
          <cell r="AO116" t="str">
            <v>USD</v>
          </cell>
          <cell r="AS116">
            <v>3.5645951</v>
          </cell>
          <cell r="AU116" t="str">
            <v>333 Centennial Parkway</v>
          </cell>
          <cell r="AV116" t="str">
            <v>Suite B</v>
          </cell>
          <cell r="AW116">
            <v>0</v>
          </cell>
          <cell r="AX116">
            <v>42277</v>
          </cell>
          <cell r="AY116">
            <v>42308</v>
          </cell>
          <cell r="AZ116">
            <v>7370000</v>
          </cell>
          <cell r="BA116">
            <v>4.109</v>
          </cell>
          <cell r="BB116">
            <v>1.51</v>
          </cell>
          <cell r="BC116">
            <v>1.49</v>
          </cell>
          <cell r="BD116">
            <v>0</v>
          </cell>
          <cell r="BF116" t="str">
            <v>3.5645951</v>
          </cell>
          <cell r="BG116">
            <v>88860000</v>
          </cell>
          <cell r="BH116" t="str">
            <v>3.5645950593</v>
          </cell>
          <cell r="BI116">
            <v>106890000</v>
          </cell>
          <cell r="BJ116" t="str">
            <v>Antares/TMT</v>
          </cell>
          <cell r="BL116">
            <v>42124</v>
          </cell>
          <cell r="BM116">
            <v>44407</v>
          </cell>
          <cell r="BP116">
            <v>82020600</v>
          </cell>
          <cell r="BQ116">
            <v>170880600</v>
          </cell>
          <cell r="BR116">
            <v>82020600</v>
          </cell>
          <cell r="BS116">
            <v>12236860.609999999</v>
          </cell>
          <cell r="BT116">
            <v>100</v>
          </cell>
          <cell r="BU116">
            <v>42228</v>
          </cell>
          <cell r="BW116">
            <v>0</v>
          </cell>
          <cell r="BX116" t="str">
            <v>Louisville, Colorado 80027</v>
          </cell>
          <cell r="CA116" t="str">
            <v>0010538432</v>
          </cell>
          <cell r="CB116">
            <v>12236860.609999999</v>
          </cell>
          <cell r="CC116">
            <v>1</v>
          </cell>
          <cell r="CD116">
            <v>12236860.609999999</v>
          </cell>
          <cell r="CF116">
            <v>80</v>
          </cell>
          <cell r="CG116" t="str">
            <v>N</v>
          </cell>
        </row>
        <row r="117">
          <cell r="A117">
            <v>115</v>
          </cell>
          <cell r="B117" t="str">
            <v>DETAILS</v>
          </cell>
          <cell r="C117">
            <v>0</v>
          </cell>
          <cell r="D117">
            <v>81627852</v>
          </cell>
          <cell r="E117">
            <v>84070275</v>
          </cell>
          <cell r="F117">
            <v>344944</v>
          </cell>
          <cell r="G117">
            <v>42403</v>
          </cell>
          <cell r="H117">
            <v>42237</v>
          </cell>
          <cell r="I117">
            <v>31097</v>
          </cell>
          <cell r="J117">
            <v>252305</v>
          </cell>
          <cell r="K117">
            <v>237792</v>
          </cell>
          <cell r="L117">
            <v>42237</v>
          </cell>
          <cell r="M117" t="str">
            <v>Big Jack Holding Lp</v>
          </cell>
          <cell r="N117" t="str">
            <v>Big Jack Holding LP Term Loan</v>
          </cell>
          <cell r="O117" t="str">
            <v>L</v>
          </cell>
          <cell r="P117" t="str">
            <v>LIBOR (3 months)</v>
          </cell>
          <cell r="R117">
            <v>9627173.9100000001</v>
          </cell>
          <cell r="S117">
            <v>1404199</v>
          </cell>
          <cell r="T117" t="str">
            <v>United States</v>
          </cell>
          <cell r="U117" t="str">
            <v>Hotel; Gaming &amp; Leisure (17)</v>
          </cell>
          <cell r="W117" t="str">
            <v>United States</v>
          </cell>
          <cell r="Y117" t="str">
            <v>First Lien First Out</v>
          </cell>
          <cell r="AB117" t="str">
            <v>Big Jack Holding Lp</v>
          </cell>
          <cell r="AF117">
            <v>9627173.9100000001</v>
          </cell>
          <cell r="AG117" t="str">
            <v>V</v>
          </cell>
          <cell r="AH117">
            <v>99</v>
          </cell>
          <cell r="AI117">
            <v>97.25</v>
          </cell>
          <cell r="AK117" t="str">
            <v>Term Loan</v>
          </cell>
          <cell r="AN117">
            <v>55761000</v>
          </cell>
          <cell r="AO117" t="str">
            <v>USD</v>
          </cell>
          <cell r="AS117">
            <v>3.88</v>
          </cell>
          <cell r="AU117" t="str">
            <v>712 Fifth Avenue</v>
          </cell>
          <cell r="AV117" t="str">
            <v>NA</v>
          </cell>
          <cell r="AX117">
            <v>42277</v>
          </cell>
          <cell r="AY117">
            <v>42277</v>
          </cell>
          <cell r="AZ117">
            <v>16430000</v>
          </cell>
          <cell r="BA117">
            <v>4.2</v>
          </cell>
          <cell r="BB117">
            <v>0.98</v>
          </cell>
          <cell r="BC117">
            <v>0.92</v>
          </cell>
          <cell r="BF117" t="str">
            <v>3.8800000</v>
          </cell>
          <cell r="BG117">
            <v>427240000</v>
          </cell>
          <cell r="BH117" t="str">
            <v>3.88</v>
          </cell>
          <cell r="BI117">
            <v>257120000</v>
          </cell>
          <cell r="BJ117" t="str">
            <v>Franchise Finance</v>
          </cell>
          <cell r="BL117">
            <v>42064</v>
          </cell>
          <cell r="BM117">
            <v>44743</v>
          </cell>
          <cell r="BP117">
            <v>213403200</v>
          </cell>
          <cell r="BQ117">
            <v>640643200</v>
          </cell>
          <cell r="BR117">
            <v>213403200</v>
          </cell>
          <cell r="BS117">
            <v>9627173.9100000001</v>
          </cell>
          <cell r="BT117">
            <v>100</v>
          </cell>
          <cell r="BU117">
            <v>42228</v>
          </cell>
          <cell r="BW117">
            <v>0</v>
          </cell>
          <cell r="BX117" t="str">
            <v>New York, NY 10019</v>
          </cell>
          <cell r="CA117" t="str">
            <v>0010521255</v>
          </cell>
          <cell r="CB117">
            <v>9627173.9100000001</v>
          </cell>
          <cell r="CC117">
            <v>1</v>
          </cell>
          <cell r="CD117">
            <v>9627173.9100000001</v>
          </cell>
          <cell r="CF117">
            <v>80</v>
          </cell>
          <cell r="CG117" t="str">
            <v>N</v>
          </cell>
        </row>
        <row r="118">
          <cell r="A118">
            <v>116</v>
          </cell>
          <cell r="B118" t="str">
            <v>DETAILS</v>
          </cell>
          <cell r="C118">
            <v>0</v>
          </cell>
          <cell r="D118">
            <v>81627970</v>
          </cell>
          <cell r="E118">
            <v>84069904</v>
          </cell>
          <cell r="F118">
            <v>344944</v>
          </cell>
          <cell r="G118">
            <v>42403</v>
          </cell>
          <cell r="H118">
            <v>42361</v>
          </cell>
          <cell r="I118">
            <v>26980</v>
          </cell>
          <cell r="J118">
            <v>253619</v>
          </cell>
          <cell r="K118">
            <v>253618</v>
          </cell>
          <cell r="L118">
            <v>42361</v>
          </cell>
          <cell r="M118" t="str">
            <v>BL Restaurant Operations LLC</v>
          </cell>
          <cell r="N118" t="str">
            <v>BL Restaurant Operations LLC Incremental Term Loan</v>
          </cell>
          <cell r="O118" t="str">
            <v>L</v>
          </cell>
          <cell r="P118" t="str">
            <v>LIBOR (3 months)</v>
          </cell>
          <cell r="R118">
            <v>6912500</v>
          </cell>
          <cell r="S118">
            <v>1480180</v>
          </cell>
          <cell r="T118" t="str">
            <v>United States</v>
          </cell>
          <cell r="U118" t="str">
            <v>Hotel; Gaming &amp; Leisure (17)</v>
          </cell>
          <cell r="W118" t="str">
            <v>United States</v>
          </cell>
          <cell r="Y118" t="str">
            <v>First Lien First Out</v>
          </cell>
          <cell r="AB118" t="str">
            <v>BL Restaurant Operations LLC</v>
          </cell>
          <cell r="AF118">
            <v>6912500</v>
          </cell>
          <cell r="AG118" t="str">
            <v>V</v>
          </cell>
          <cell r="AH118">
            <v>98.5</v>
          </cell>
          <cell r="AK118" t="str">
            <v>Term Loan</v>
          </cell>
          <cell r="AN118">
            <v>22571378</v>
          </cell>
          <cell r="AO118" t="str">
            <v>USD</v>
          </cell>
          <cell r="AS118">
            <v>1.96</v>
          </cell>
          <cell r="AU118" t="str">
            <v>4550 BELTWAY DRIVE</v>
          </cell>
          <cell r="AX118">
            <v>42308</v>
          </cell>
          <cell r="AY118">
            <v>42338</v>
          </cell>
          <cell r="AZ118">
            <v>3630000</v>
          </cell>
          <cell r="BA118">
            <v>6.49</v>
          </cell>
          <cell r="BB118">
            <v>4.45</v>
          </cell>
          <cell r="BF118" t="str">
            <v>1.96</v>
          </cell>
          <cell r="BG118">
            <v>-23660000</v>
          </cell>
          <cell r="BH118" t="str">
            <v>3.23</v>
          </cell>
          <cell r="BI118">
            <v>184380000</v>
          </cell>
          <cell r="BJ118" t="str">
            <v>Franchise Finance</v>
          </cell>
          <cell r="BL118">
            <v>42248</v>
          </cell>
          <cell r="BM118">
            <v>43551</v>
          </cell>
          <cell r="BP118">
            <v>44239900.880000003</v>
          </cell>
          <cell r="BQ118">
            <v>49245551</v>
          </cell>
          <cell r="BR118">
            <v>72905550.939999998</v>
          </cell>
          <cell r="BS118">
            <v>6912500</v>
          </cell>
          <cell r="BT118">
            <v>100</v>
          </cell>
          <cell r="BU118">
            <v>42355</v>
          </cell>
          <cell r="BW118">
            <v>0</v>
          </cell>
          <cell r="BX118" t="str">
            <v>ADDISON, Texas 75001</v>
          </cell>
          <cell r="CA118" t="str">
            <v>0010558888</v>
          </cell>
          <cell r="CB118">
            <v>6912500</v>
          </cell>
          <cell r="CD118">
            <v>6912500</v>
          </cell>
          <cell r="CF118">
            <v>80</v>
          </cell>
          <cell r="CG118" t="str">
            <v>N</v>
          </cell>
        </row>
        <row r="119">
          <cell r="A119">
            <v>117</v>
          </cell>
          <cell r="B119" t="str">
            <v>DETAILS</v>
          </cell>
          <cell r="C119">
            <v>0</v>
          </cell>
          <cell r="D119">
            <v>81627867</v>
          </cell>
          <cell r="E119">
            <v>84069874</v>
          </cell>
          <cell r="F119">
            <v>344944</v>
          </cell>
          <cell r="G119">
            <v>42403</v>
          </cell>
          <cell r="H119">
            <v>42293</v>
          </cell>
          <cell r="I119">
            <v>26980</v>
          </cell>
          <cell r="J119">
            <v>252470</v>
          </cell>
          <cell r="K119">
            <v>251270</v>
          </cell>
          <cell r="L119">
            <v>42286</v>
          </cell>
          <cell r="M119" t="str">
            <v>BL Restaurant Operations LLC</v>
          </cell>
          <cell r="N119" t="str">
            <v>BL Restaurant Operations LLC Incremental Term Loan</v>
          </cell>
          <cell r="O119" t="str">
            <v>L</v>
          </cell>
          <cell r="P119" t="str">
            <v>LIBOR (3 months)</v>
          </cell>
          <cell r="R119">
            <v>4875000</v>
          </cell>
          <cell r="S119">
            <v>1451509</v>
          </cell>
          <cell r="T119" t="str">
            <v>United States</v>
          </cell>
          <cell r="U119" t="str">
            <v>Hotel; Gaming &amp; Leisure (17)</v>
          </cell>
          <cell r="W119" t="str">
            <v>United States</v>
          </cell>
          <cell r="X119">
            <v>0</v>
          </cell>
          <cell r="Y119" t="str">
            <v>First Lien First Out</v>
          </cell>
          <cell r="AB119" t="str">
            <v>BL Restaurant Operations LLC</v>
          </cell>
          <cell r="AC119">
            <v>99.5</v>
          </cell>
          <cell r="AF119">
            <v>4875000</v>
          </cell>
          <cell r="AG119" t="str">
            <v>V</v>
          </cell>
          <cell r="AH119">
            <v>98.5</v>
          </cell>
          <cell r="AK119" t="str">
            <v>Term Loan</v>
          </cell>
          <cell r="AN119">
            <v>22571378</v>
          </cell>
          <cell r="AO119" t="str">
            <v>USD</v>
          </cell>
          <cell r="AS119">
            <v>1.96</v>
          </cell>
          <cell r="AU119" t="str">
            <v>4550 Beltway Drive</v>
          </cell>
          <cell r="AV119" t="str">
            <v>NA</v>
          </cell>
          <cell r="AW119">
            <v>0</v>
          </cell>
          <cell r="AX119">
            <v>42308</v>
          </cell>
          <cell r="AY119">
            <v>42338</v>
          </cell>
          <cell r="AZ119">
            <v>3630000</v>
          </cell>
          <cell r="BA119">
            <v>6.49</v>
          </cell>
          <cell r="BB119">
            <v>4.45</v>
          </cell>
          <cell r="BC119">
            <v>0</v>
          </cell>
          <cell r="BD119">
            <v>0</v>
          </cell>
          <cell r="BF119" t="str">
            <v>1.96</v>
          </cell>
          <cell r="BG119">
            <v>-23660000</v>
          </cell>
          <cell r="BH119" t="str">
            <v>3.23</v>
          </cell>
          <cell r="BI119">
            <v>184380000</v>
          </cell>
          <cell r="BJ119" t="str">
            <v>Franchise Finance</v>
          </cell>
          <cell r="BL119">
            <v>42217</v>
          </cell>
          <cell r="BM119">
            <v>43551</v>
          </cell>
          <cell r="BP119">
            <v>44239900.880000003</v>
          </cell>
          <cell r="BQ119">
            <v>49245551</v>
          </cell>
          <cell r="BR119">
            <v>72905550.939999998</v>
          </cell>
          <cell r="BS119">
            <v>4875000</v>
          </cell>
          <cell r="BT119">
            <v>100</v>
          </cell>
          <cell r="BU119">
            <v>42355</v>
          </cell>
          <cell r="BW119">
            <v>0</v>
          </cell>
          <cell r="BX119" t="str">
            <v>Addison, TX 75001</v>
          </cell>
          <cell r="CA119" t="str">
            <v>0010551287</v>
          </cell>
          <cell r="CB119">
            <v>4875000</v>
          </cell>
          <cell r="CD119">
            <v>4875000</v>
          </cell>
          <cell r="CF119">
            <v>80</v>
          </cell>
          <cell r="CG119" t="str">
            <v>N</v>
          </cell>
        </row>
        <row r="120">
          <cell r="A120">
            <v>118</v>
          </cell>
          <cell r="B120" t="str">
            <v>DETAILS</v>
          </cell>
          <cell r="C120">
            <v>0</v>
          </cell>
          <cell r="D120">
            <v>81627994</v>
          </cell>
          <cell r="E120">
            <v>84069510</v>
          </cell>
          <cell r="F120">
            <v>344944</v>
          </cell>
          <cell r="G120">
            <v>42403</v>
          </cell>
          <cell r="H120">
            <v>42237</v>
          </cell>
          <cell r="I120">
            <v>26980</v>
          </cell>
          <cell r="J120">
            <v>253888</v>
          </cell>
          <cell r="K120">
            <v>238971</v>
          </cell>
          <cell r="L120">
            <v>42185</v>
          </cell>
          <cell r="M120" t="str">
            <v>BL Restaurant Operations LLC</v>
          </cell>
          <cell r="N120" t="str">
            <v>BL Restaurant Operations LLC Term Loan</v>
          </cell>
          <cell r="O120" t="str">
            <v>L</v>
          </cell>
          <cell r="P120" t="str">
            <v>LIBOR (3 months)</v>
          </cell>
          <cell r="R120">
            <v>7828571.4299999997</v>
          </cell>
          <cell r="S120">
            <v>1352246</v>
          </cell>
          <cell r="T120" t="str">
            <v>United States</v>
          </cell>
          <cell r="U120" t="str">
            <v>Hotel; Gaming &amp; Leisure (17)</v>
          </cell>
          <cell r="W120" t="str">
            <v>United States</v>
          </cell>
          <cell r="X120">
            <v>0</v>
          </cell>
          <cell r="Y120" t="str">
            <v>First Lien First Out</v>
          </cell>
          <cell r="AB120" t="str">
            <v>BL Restaurant Operations LLC</v>
          </cell>
          <cell r="AC120">
            <v>99.5</v>
          </cell>
          <cell r="AF120">
            <v>7828571.4299999997</v>
          </cell>
          <cell r="AG120" t="str">
            <v>V</v>
          </cell>
          <cell r="AH120">
            <v>99.5</v>
          </cell>
          <cell r="AK120" t="str">
            <v>Term Loan</v>
          </cell>
          <cell r="AN120">
            <v>22571378</v>
          </cell>
          <cell r="AO120" t="str">
            <v>USD</v>
          </cell>
          <cell r="AS120">
            <v>1.96</v>
          </cell>
          <cell r="AU120" t="str">
            <v>4550 BELTWAY DRIVE</v>
          </cell>
          <cell r="AV120" t="str">
            <v>NA</v>
          </cell>
          <cell r="AW120">
            <v>0</v>
          </cell>
          <cell r="AX120">
            <v>42308</v>
          </cell>
          <cell r="AY120">
            <v>42338</v>
          </cell>
          <cell r="AZ120">
            <v>3630000</v>
          </cell>
          <cell r="BA120">
            <v>6.49</v>
          </cell>
          <cell r="BB120">
            <v>4.45</v>
          </cell>
          <cell r="BC120">
            <v>0</v>
          </cell>
          <cell r="BD120">
            <v>0</v>
          </cell>
          <cell r="BF120" t="str">
            <v>1.96</v>
          </cell>
          <cell r="BG120">
            <v>-23660000</v>
          </cell>
          <cell r="BH120" t="str">
            <v>3.23</v>
          </cell>
          <cell r="BI120">
            <v>184380000</v>
          </cell>
          <cell r="BJ120" t="str">
            <v>Franchise Finance</v>
          </cell>
          <cell r="BL120">
            <v>41725</v>
          </cell>
          <cell r="BM120">
            <v>43551</v>
          </cell>
          <cell r="BP120">
            <v>44239900.880000003</v>
          </cell>
          <cell r="BQ120">
            <v>49245551</v>
          </cell>
          <cell r="BR120">
            <v>72905550.939999998</v>
          </cell>
          <cell r="BS120">
            <v>7828571.4299999997</v>
          </cell>
          <cell r="BT120">
            <v>100</v>
          </cell>
          <cell r="BU120">
            <v>42355</v>
          </cell>
          <cell r="BW120">
            <v>0</v>
          </cell>
          <cell r="BX120" t="str">
            <v>ADDISON, Texas 75001</v>
          </cell>
          <cell r="CA120" t="str">
            <v>0010528735</v>
          </cell>
          <cell r="CB120">
            <v>7828571.4299999997</v>
          </cell>
          <cell r="CC120">
            <v>1</v>
          </cell>
          <cell r="CD120">
            <v>7828571.4299999997</v>
          </cell>
          <cell r="CF120">
            <v>80</v>
          </cell>
          <cell r="CG120" t="str">
            <v>N</v>
          </cell>
        </row>
        <row r="121">
          <cell r="A121">
            <v>119</v>
          </cell>
          <cell r="B121" t="str">
            <v>DETAILS</v>
          </cell>
          <cell r="C121">
            <v>0</v>
          </cell>
          <cell r="D121">
            <v>81627772</v>
          </cell>
          <cell r="E121">
            <v>84069509</v>
          </cell>
          <cell r="F121">
            <v>344944</v>
          </cell>
          <cell r="G121">
            <v>42403</v>
          </cell>
          <cell r="H121">
            <v>42237</v>
          </cell>
          <cell r="I121">
            <v>26980</v>
          </cell>
          <cell r="J121">
            <v>251094</v>
          </cell>
          <cell r="K121">
            <v>238971</v>
          </cell>
          <cell r="L121">
            <v>42185</v>
          </cell>
          <cell r="M121" t="str">
            <v>BL Restaurant Operations LLC</v>
          </cell>
          <cell r="N121" t="str">
            <v>BL Restaurant Operations LLC Term Loan</v>
          </cell>
          <cell r="O121" t="str">
            <v>L</v>
          </cell>
          <cell r="P121" t="str">
            <v>LIBOR (3 months)</v>
          </cell>
          <cell r="R121">
            <v>6971428.5700000003</v>
          </cell>
          <cell r="S121">
            <v>1352246</v>
          </cell>
          <cell r="T121" t="str">
            <v>United States</v>
          </cell>
          <cell r="U121" t="str">
            <v>Hotel; Gaming &amp; Leisure (17)</v>
          </cell>
          <cell r="W121" t="str">
            <v>United States</v>
          </cell>
          <cell r="X121">
            <v>0</v>
          </cell>
          <cell r="Y121" t="str">
            <v>First Lien First Out</v>
          </cell>
          <cell r="AB121" t="str">
            <v>BL Restaurant Operations LLC</v>
          </cell>
          <cell r="AC121">
            <v>99.5</v>
          </cell>
          <cell r="AF121">
            <v>6971428.5700000003</v>
          </cell>
          <cell r="AG121" t="str">
            <v>V</v>
          </cell>
          <cell r="AH121">
            <v>99.5</v>
          </cell>
          <cell r="AK121" t="str">
            <v>Term Loan</v>
          </cell>
          <cell r="AN121">
            <v>22571378</v>
          </cell>
          <cell r="AO121" t="str">
            <v>USD</v>
          </cell>
          <cell r="AS121">
            <v>1.96</v>
          </cell>
          <cell r="AU121" t="str">
            <v>4550 BELTWAY DRIVE</v>
          </cell>
          <cell r="AV121" t="str">
            <v>NA</v>
          </cell>
          <cell r="AW121">
            <v>0</v>
          </cell>
          <cell r="AX121">
            <v>42308</v>
          </cell>
          <cell r="AY121">
            <v>42338</v>
          </cell>
          <cell r="AZ121">
            <v>3630000</v>
          </cell>
          <cell r="BA121">
            <v>6.49</v>
          </cell>
          <cell r="BB121">
            <v>4.45</v>
          </cell>
          <cell r="BC121">
            <v>0</v>
          </cell>
          <cell r="BD121">
            <v>0</v>
          </cell>
          <cell r="BF121" t="str">
            <v>1.96</v>
          </cell>
          <cell r="BG121">
            <v>-23660000</v>
          </cell>
          <cell r="BH121" t="str">
            <v>3.23</v>
          </cell>
          <cell r="BI121">
            <v>184380000</v>
          </cell>
          <cell r="BJ121" t="str">
            <v>Franchise Finance</v>
          </cell>
          <cell r="BL121">
            <v>41725</v>
          </cell>
          <cell r="BM121">
            <v>43551</v>
          </cell>
          <cell r="BP121">
            <v>44239900.880000003</v>
          </cell>
          <cell r="BQ121">
            <v>49245551</v>
          </cell>
          <cell r="BR121">
            <v>72905550.939999998</v>
          </cell>
          <cell r="BS121">
            <v>6971428.5700000003</v>
          </cell>
          <cell r="BT121">
            <v>100</v>
          </cell>
          <cell r="BU121">
            <v>42355</v>
          </cell>
          <cell r="BW121">
            <v>0</v>
          </cell>
          <cell r="BX121" t="str">
            <v>ADDISON, Texas 75001</v>
          </cell>
          <cell r="CA121" t="str">
            <v>0010528735</v>
          </cell>
          <cell r="CB121">
            <v>6971428.5700000003</v>
          </cell>
          <cell r="CC121">
            <v>1</v>
          </cell>
          <cell r="CD121">
            <v>6971428.5700000003</v>
          </cell>
          <cell r="CF121">
            <v>80</v>
          </cell>
          <cell r="CG121" t="str">
            <v>N</v>
          </cell>
        </row>
        <row r="122">
          <cell r="A122">
            <v>120</v>
          </cell>
          <cell r="B122" t="str">
            <v>DETAILS</v>
          </cell>
          <cell r="C122">
            <v>0</v>
          </cell>
          <cell r="D122">
            <v>81627701</v>
          </cell>
          <cell r="E122">
            <v>84069391</v>
          </cell>
          <cell r="F122">
            <v>344944</v>
          </cell>
          <cell r="G122">
            <v>42403</v>
          </cell>
          <cell r="H122">
            <v>42237</v>
          </cell>
          <cell r="I122">
            <v>14250</v>
          </cell>
          <cell r="J122">
            <v>248994</v>
          </cell>
          <cell r="K122">
            <v>191253</v>
          </cell>
          <cell r="L122">
            <v>42185</v>
          </cell>
          <cell r="M122" t="str">
            <v>Blackboard Inc</v>
          </cell>
          <cell r="N122" t="str">
            <v>Blackboard Inc Term Loan B-3</v>
          </cell>
          <cell r="O122" t="str">
            <v>L</v>
          </cell>
          <cell r="P122" t="str">
            <v>LIBOR (3 months)</v>
          </cell>
          <cell r="R122">
            <v>19394157.629999999</v>
          </cell>
          <cell r="S122">
            <v>1334885</v>
          </cell>
          <cell r="T122" t="str">
            <v>United States</v>
          </cell>
          <cell r="U122" t="str">
            <v>High Tech Industries (16)</v>
          </cell>
          <cell r="W122" t="str">
            <v>United States</v>
          </cell>
          <cell r="X122">
            <v>1</v>
          </cell>
          <cell r="Y122" t="str">
            <v>First Lien First Out</v>
          </cell>
          <cell r="AB122" t="str">
            <v>Blackboard Inc</v>
          </cell>
          <cell r="AC122">
            <v>99.7</v>
          </cell>
          <cell r="AF122">
            <v>19394157.629999999</v>
          </cell>
          <cell r="AG122" t="str">
            <v>V</v>
          </cell>
          <cell r="AH122">
            <v>99.7</v>
          </cell>
          <cell r="AI122">
            <v>94.9</v>
          </cell>
          <cell r="AK122" t="str">
            <v>Term Loan</v>
          </cell>
          <cell r="AN122">
            <v>223506000</v>
          </cell>
          <cell r="AO122" t="str">
            <v>USD</v>
          </cell>
          <cell r="AS122">
            <v>4.25</v>
          </cell>
          <cell r="AU122" t="str">
            <v>1899 L STREET, NW, 5TH FLOOR</v>
          </cell>
          <cell r="AV122" t="str">
            <v>NA</v>
          </cell>
          <cell r="AW122">
            <v>0</v>
          </cell>
          <cell r="AX122">
            <v>42277</v>
          </cell>
          <cell r="AY122">
            <v>42277</v>
          </cell>
          <cell r="AZ122">
            <v>21760000</v>
          </cell>
          <cell r="BA122">
            <v>3.03</v>
          </cell>
          <cell r="BB122">
            <v>6.52</v>
          </cell>
          <cell r="BC122">
            <v>6.09</v>
          </cell>
          <cell r="BD122">
            <v>0</v>
          </cell>
          <cell r="BF122" t="str">
            <v>4.2500000</v>
          </cell>
          <cell r="BG122">
            <v>429370000</v>
          </cell>
          <cell r="BH122" t="str">
            <v>5.88</v>
          </cell>
          <cell r="BI122">
            <v>648170000</v>
          </cell>
          <cell r="BJ122" t="str">
            <v>BLG</v>
          </cell>
          <cell r="BK122" t="str">
            <v>Broadly Syndicated Loan</v>
          </cell>
          <cell r="BL122">
            <v>41502</v>
          </cell>
          <cell r="BM122">
            <v>43377</v>
          </cell>
          <cell r="BP122">
            <v>920851200</v>
          </cell>
          <cell r="BQ122">
            <v>1716038800</v>
          </cell>
          <cell r="BR122">
            <v>1286668800</v>
          </cell>
          <cell r="BS122">
            <v>18405055.59</v>
          </cell>
          <cell r="BT122">
            <v>94.9</v>
          </cell>
          <cell r="BU122">
            <v>42228</v>
          </cell>
          <cell r="BW122">
            <v>0</v>
          </cell>
          <cell r="BX122" t="str">
            <v>Washington, District Of Columbia 20036</v>
          </cell>
          <cell r="CA122" t="str">
            <v>0010389393</v>
          </cell>
          <cell r="CB122">
            <v>18405055.59</v>
          </cell>
          <cell r="CC122">
            <v>1</v>
          </cell>
          <cell r="CD122">
            <v>19394157.629999999</v>
          </cell>
          <cell r="CF122">
            <v>80</v>
          </cell>
          <cell r="CG122" t="str">
            <v>Y</v>
          </cell>
        </row>
        <row r="123">
          <cell r="A123">
            <v>121</v>
          </cell>
          <cell r="B123" t="str">
            <v>DETAILS</v>
          </cell>
          <cell r="C123">
            <v>0</v>
          </cell>
          <cell r="D123">
            <v>81627995</v>
          </cell>
          <cell r="E123">
            <v>84069494</v>
          </cell>
          <cell r="F123">
            <v>344944</v>
          </cell>
          <cell r="G123">
            <v>42403</v>
          </cell>
          <cell r="H123">
            <v>42237</v>
          </cell>
          <cell r="I123">
            <v>30231</v>
          </cell>
          <cell r="J123">
            <v>253896</v>
          </cell>
          <cell r="K123">
            <v>226338</v>
          </cell>
          <cell r="L123">
            <v>42185</v>
          </cell>
          <cell r="M123" t="str">
            <v>Blackhawk Industrial Distribution Inc</v>
          </cell>
          <cell r="N123" t="str">
            <v>Blackhawk Industrial Distribution Inc Delayed Draw Term</v>
          </cell>
          <cell r="O123" t="str">
            <v>L</v>
          </cell>
          <cell r="P123" t="str">
            <v>LIBOR (3 months)</v>
          </cell>
          <cell r="R123">
            <v>8790364.5800000001</v>
          </cell>
          <cell r="S123">
            <v>1352229</v>
          </cell>
          <cell r="T123" t="str">
            <v>United States</v>
          </cell>
          <cell r="U123" t="str">
            <v>Capital Equipment (5)</v>
          </cell>
          <cell r="W123" t="str">
            <v>United States</v>
          </cell>
          <cell r="X123">
            <v>0</v>
          </cell>
          <cell r="Y123" t="str">
            <v>First Lien First Out</v>
          </cell>
          <cell r="AB123" t="str">
            <v>Blackhawk Industrial Distribution Inc</v>
          </cell>
          <cell r="AC123">
            <v>97</v>
          </cell>
          <cell r="AF123">
            <v>8790364.5800000001</v>
          </cell>
          <cell r="AG123" t="str">
            <v>V</v>
          </cell>
          <cell r="AH123">
            <v>97</v>
          </cell>
          <cell r="AK123" t="str">
            <v>Term Loan</v>
          </cell>
          <cell r="AN123">
            <v>22779000</v>
          </cell>
          <cell r="AO123" t="str">
            <v>USD</v>
          </cell>
          <cell r="AS123">
            <v>2.4300000000000002</v>
          </cell>
          <cell r="AU123" t="str">
            <v>1501 SW Expressway Drive</v>
          </cell>
          <cell r="AV123" t="str">
            <v>NA</v>
          </cell>
          <cell r="AW123">
            <v>0</v>
          </cell>
          <cell r="AX123">
            <v>42277</v>
          </cell>
          <cell r="AY123">
            <v>42338</v>
          </cell>
          <cell r="AZ123">
            <v>6410000</v>
          </cell>
          <cell r="BA123">
            <v>3.58</v>
          </cell>
          <cell r="BB123">
            <v>5.73</v>
          </cell>
          <cell r="BC123">
            <v>4.4400000000000004</v>
          </cell>
          <cell r="BD123">
            <v>0</v>
          </cell>
          <cell r="BF123" t="str">
            <v>2.4300000</v>
          </cell>
          <cell r="BG123">
            <v>58350000</v>
          </cell>
          <cell r="BH123" t="str">
            <v>3.52</v>
          </cell>
          <cell r="BI123">
            <v>409740000</v>
          </cell>
          <cell r="BJ123" t="str">
            <v>Antares/TMT</v>
          </cell>
          <cell r="BL123">
            <v>41912</v>
          </cell>
          <cell r="BM123">
            <v>43839</v>
          </cell>
          <cell r="BO123">
            <v>42277</v>
          </cell>
          <cell r="BP123">
            <v>77836000</v>
          </cell>
          <cell r="BQ123">
            <v>168150000</v>
          </cell>
          <cell r="BR123">
            <v>109800000</v>
          </cell>
          <cell r="BS123">
            <v>8684880.2100000009</v>
          </cell>
          <cell r="BT123">
            <v>98.8</v>
          </cell>
          <cell r="BU123">
            <v>42228</v>
          </cell>
          <cell r="BW123">
            <v>0</v>
          </cell>
          <cell r="BX123" t="str">
            <v>Broken Arrow, Oklahoma 74012</v>
          </cell>
          <cell r="BY123">
            <v>42339</v>
          </cell>
          <cell r="BZ123">
            <v>42522</v>
          </cell>
          <cell r="CA123" t="str">
            <v>0010503497</v>
          </cell>
          <cell r="CB123">
            <v>8684880.2100000009</v>
          </cell>
          <cell r="CC123">
            <v>1</v>
          </cell>
          <cell r="CD123">
            <v>8790364.5800000001</v>
          </cell>
          <cell r="CF123">
            <v>80</v>
          </cell>
          <cell r="CG123" t="str">
            <v>N</v>
          </cell>
        </row>
        <row r="124">
          <cell r="A124">
            <v>122</v>
          </cell>
          <cell r="B124" t="str">
            <v>DETAILS</v>
          </cell>
          <cell r="C124">
            <v>0</v>
          </cell>
          <cell r="D124">
            <v>81627857</v>
          </cell>
          <cell r="E124">
            <v>84069511</v>
          </cell>
          <cell r="F124">
            <v>344944</v>
          </cell>
          <cell r="G124">
            <v>42403</v>
          </cell>
          <cell r="H124">
            <v>42237</v>
          </cell>
          <cell r="I124">
            <v>30231</v>
          </cell>
          <cell r="J124">
            <v>252366</v>
          </cell>
          <cell r="K124">
            <v>223529</v>
          </cell>
          <cell r="L124">
            <v>42185</v>
          </cell>
          <cell r="M124" t="str">
            <v>Blackhawk Industrial Distribution Inc</v>
          </cell>
          <cell r="N124" t="str">
            <v>Blackhawk Industrial Distribution Inc Term Loan A</v>
          </cell>
          <cell r="O124" t="str">
            <v>L</v>
          </cell>
          <cell r="P124" t="str">
            <v>LIBOR (3 months)</v>
          </cell>
          <cell r="R124">
            <v>29008203.120000001</v>
          </cell>
          <cell r="S124">
            <v>1352247</v>
          </cell>
          <cell r="T124" t="str">
            <v>United States</v>
          </cell>
          <cell r="U124" t="str">
            <v>Capital Equipment (5)</v>
          </cell>
          <cell r="W124" t="str">
            <v>United States</v>
          </cell>
          <cell r="X124">
            <v>0</v>
          </cell>
          <cell r="Y124" t="str">
            <v>First Lien First Out</v>
          </cell>
          <cell r="AB124" t="str">
            <v>Blackhawk Industrial Distribution Inc</v>
          </cell>
          <cell r="AC124">
            <v>97</v>
          </cell>
          <cell r="AF124">
            <v>29008203.120000001</v>
          </cell>
          <cell r="AG124" t="str">
            <v>V</v>
          </cell>
          <cell r="AH124">
            <v>97</v>
          </cell>
          <cell r="AK124" t="str">
            <v>Term Loan</v>
          </cell>
          <cell r="AN124">
            <v>22779000</v>
          </cell>
          <cell r="AO124" t="str">
            <v>USD</v>
          </cell>
          <cell r="AS124">
            <v>2.4300000000000002</v>
          </cell>
          <cell r="AU124" t="str">
            <v>1501 SW Expressway Drive</v>
          </cell>
          <cell r="AV124" t="str">
            <v>NA</v>
          </cell>
          <cell r="AW124">
            <v>0</v>
          </cell>
          <cell r="AX124">
            <v>42277</v>
          </cell>
          <cell r="AY124">
            <v>42338</v>
          </cell>
          <cell r="AZ124">
            <v>6410000</v>
          </cell>
          <cell r="BA124">
            <v>3.58</v>
          </cell>
          <cell r="BB124">
            <v>5.73</v>
          </cell>
          <cell r="BC124">
            <v>4.4400000000000004</v>
          </cell>
          <cell r="BD124">
            <v>0</v>
          </cell>
          <cell r="BF124" t="str">
            <v>2.4300000</v>
          </cell>
          <cell r="BG124">
            <v>58350000</v>
          </cell>
          <cell r="BH124" t="str">
            <v>3.52</v>
          </cell>
          <cell r="BI124">
            <v>409740000</v>
          </cell>
          <cell r="BJ124" t="str">
            <v>Antares/TMT</v>
          </cell>
          <cell r="BL124">
            <v>41912</v>
          </cell>
          <cell r="BM124">
            <v>43839</v>
          </cell>
          <cell r="BO124">
            <v>42277</v>
          </cell>
          <cell r="BP124">
            <v>77836000</v>
          </cell>
          <cell r="BQ124">
            <v>168150000</v>
          </cell>
          <cell r="BR124">
            <v>109800000</v>
          </cell>
          <cell r="BS124">
            <v>28660104.68</v>
          </cell>
          <cell r="BT124">
            <v>98.8</v>
          </cell>
          <cell r="BU124">
            <v>42228</v>
          </cell>
          <cell r="BW124">
            <v>0</v>
          </cell>
          <cell r="BX124" t="str">
            <v>Broken Arrow, Oklahoma 74012</v>
          </cell>
          <cell r="BY124">
            <v>42339</v>
          </cell>
          <cell r="BZ124">
            <v>42522</v>
          </cell>
          <cell r="CA124" t="str">
            <v>0010503484</v>
          </cell>
          <cell r="CB124">
            <v>28660104.68</v>
          </cell>
          <cell r="CC124">
            <v>1</v>
          </cell>
          <cell r="CD124">
            <v>29008203.120000001</v>
          </cell>
          <cell r="CF124">
            <v>80</v>
          </cell>
          <cell r="CG124" t="str">
            <v>N</v>
          </cell>
        </row>
        <row r="125">
          <cell r="A125">
            <v>123</v>
          </cell>
          <cell r="B125" t="str">
            <v>DETAILS</v>
          </cell>
          <cell r="C125">
            <v>0</v>
          </cell>
          <cell r="D125">
            <v>81627996</v>
          </cell>
          <cell r="E125">
            <v>84069512</v>
          </cell>
          <cell r="F125">
            <v>344944</v>
          </cell>
          <cell r="G125">
            <v>42403</v>
          </cell>
          <cell r="H125">
            <v>42237</v>
          </cell>
          <cell r="I125">
            <v>30910</v>
          </cell>
          <cell r="J125">
            <v>253898</v>
          </cell>
          <cell r="K125">
            <v>234222</v>
          </cell>
          <cell r="L125">
            <v>42185</v>
          </cell>
          <cell r="M125" t="str">
            <v>Blackhawk Specialty Tools LLC</v>
          </cell>
          <cell r="N125" t="str">
            <v>Blackhawk Specialty Tools Term Loan</v>
          </cell>
          <cell r="O125" t="str">
            <v>L</v>
          </cell>
          <cell r="P125" t="str">
            <v>LIBOR (3 months)</v>
          </cell>
          <cell r="R125">
            <v>8374997.8300000001</v>
          </cell>
          <cell r="S125">
            <v>1352248</v>
          </cell>
          <cell r="T125" t="str">
            <v>United States</v>
          </cell>
          <cell r="U125" t="str">
            <v>Energy: Oil &amp; Gas (12)</v>
          </cell>
          <cell r="W125" t="str">
            <v>United States</v>
          </cell>
          <cell r="X125">
            <v>0</v>
          </cell>
          <cell r="Y125" t="str">
            <v>First Lien First Out</v>
          </cell>
          <cell r="AB125" t="str">
            <v>Blackhawk Specialty Tools LLC</v>
          </cell>
          <cell r="AC125">
            <v>99.5</v>
          </cell>
          <cell r="AF125">
            <v>8374997.8300000001</v>
          </cell>
          <cell r="AG125" t="str">
            <v>V</v>
          </cell>
          <cell r="AH125">
            <v>99.5</v>
          </cell>
          <cell r="AI125">
            <v>90</v>
          </cell>
          <cell r="AK125" t="str">
            <v>Term Loan</v>
          </cell>
          <cell r="AN125">
            <v>53448700</v>
          </cell>
          <cell r="AO125" t="str">
            <v>USD</v>
          </cell>
          <cell r="AS125">
            <v>1.45</v>
          </cell>
          <cell r="AU125" t="str">
            <v>11936 Brittmoore Park Dr.</v>
          </cell>
          <cell r="AV125" t="str">
            <v>NA</v>
          </cell>
          <cell r="AW125">
            <v>0</v>
          </cell>
          <cell r="AX125">
            <v>42277</v>
          </cell>
          <cell r="AY125">
            <v>42338</v>
          </cell>
          <cell r="AZ125">
            <v>9950000</v>
          </cell>
          <cell r="BA125">
            <v>9.02</v>
          </cell>
          <cell r="BB125">
            <v>4.91</v>
          </cell>
          <cell r="BC125">
            <v>2.68</v>
          </cell>
          <cell r="BD125">
            <v>0</v>
          </cell>
          <cell r="BF125" t="str">
            <v>1.4500000</v>
          </cell>
          <cell r="BG125">
            <v>172070000</v>
          </cell>
          <cell r="BH125" t="str">
            <v>1.45</v>
          </cell>
          <cell r="BI125">
            <v>144690000</v>
          </cell>
          <cell r="BJ125" t="str">
            <v>Antares/TMT</v>
          </cell>
          <cell r="BL125">
            <v>42096</v>
          </cell>
          <cell r="BM125">
            <v>43678</v>
          </cell>
          <cell r="BO125">
            <v>42369</v>
          </cell>
          <cell r="BP125">
            <v>81132400</v>
          </cell>
          <cell r="BQ125">
            <v>253202400</v>
          </cell>
          <cell r="BR125">
            <v>81132400</v>
          </cell>
          <cell r="BS125">
            <v>8374997.8300000001</v>
          </cell>
          <cell r="BT125">
            <v>100</v>
          </cell>
          <cell r="BU125">
            <v>42228</v>
          </cell>
          <cell r="BW125">
            <v>0</v>
          </cell>
          <cell r="BX125" t="str">
            <v>Houston, Texas 77041</v>
          </cell>
          <cell r="CA125" t="str">
            <v>0010533364</v>
          </cell>
          <cell r="CB125">
            <v>8374997.8300000001</v>
          </cell>
          <cell r="CC125">
            <v>1</v>
          </cell>
          <cell r="CD125">
            <v>8374997.8300000001</v>
          </cell>
          <cell r="CF125">
            <v>80</v>
          </cell>
          <cell r="CG125" t="str">
            <v>N</v>
          </cell>
        </row>
        <row r="126">
          <cell r="A126">
            <v>124</v>
          </cell>
          <cell r="B126" t="str">
            <v>DETAILS</v>
          </cell>
          <cell r="C126">
            <v>0</v>
          </cell>
          <cell r="D126">
            <v>81628098</v>
          </cell>
          <cell r="E126">
            <v>84069382</v>
          </cell>
          <cell r="F126">
            <v>344944</v>
          </cell>
          <cell r="G126">
            <v>42403</v>
          </cell>
          <cell r="H126">
            <v>42237</v>
          </cell>
          <cell r="I126">
            <v>14252</v>
          </cell>
          <cell r="J126">
            <v>254741</v>
          </cell>
          <cell r="K126">
            <v>217632</v>
          </cell>
          <cell r="L126">
            <v>42185</v>
          </cell>
          <cell r="M126" t="str">
            <v>Block Communication Inc.</v>
          </cell>
          <cell r="N126" t="str">
            <v>Block Communications Inc Incremental Term Loan B</v>
          </cell>
          <cell r="O126" t="str">
            <v>L</v>
          </cell>
          <cell r="P126" t="str">
            <v>LIBOR (3 months)</v>
          </cell>
          <cell r="R126">
            <v>19750000</v>
          </cell>
          <cell r="S126">
            <v>1334871</v>
          </cell>
          <cell r="T126" t="str">
            <v>United States</v>
          </cell>
          <cell r="U126" t="str">
            <v>Media: Broadcasting &amp; Subscription (19)</v>
          </cell>
          <cell r="W126" t="str">
            <v>United States</v>
          </cell>
          <cell r="X126">
            <v>1</v>
          </cell>
          <cell r="Y126" t="str">
            <v>First Lien First Out</v>
          </cell>
          <cell r="AB126" t="str">
            <v>Block Communication Inc.</v>
          </cell>
          <cell r="AC126">
            <v>100.25</v>
          </cell>
          <cell r="AF126">
            <v>19750000</v>
          </cell>
          <cell r="AG126" t="str">
            <v>V</v>
          </cell>
          <cell r="AH126">
            <v>100.25</v>
          </cell>
          <cell r="AI126">
            <v>99</v>
          </cell>
          <cell r="AK126" t="str">
            <v>Term Loan</v>
          </cell>
          <cell r="AN126">
            <v>100149000</v>
          </cell>
          <cell r="AO126" t="str">
            <v>USD</v>
          </cell>
          <cell r="AS126">
            <v>2.4300000000000002</v>
          </cell>
          <cell r="AU126" t="str">
            <v>541 NORTH SUPERIOR STREET</v>
          </cell>
          <cell r="AV126" t="str">
            <v>NA</v>
          </cell>
          <cell r="AW126">
            <v>0</v>
          </cell>
          <cell r="AX126">
            <v>42277</v>
          </cell>
          <cell r="AY126">
            <v>42277</v>
          </cell>
          <cell r="AZ126">
            <v>11440000</v>
          </cell>
          <cell r="BA126">
            <v>3.56</v>
          </cell>
          <cell r="BB126">
            <v>4.53</v>
          </cell>
          <cell r="BC126">
            <v>4.22</v>
          </cell>
          <cell r="BD126">
            <v>0</v>
          </cell>
          <cell r="BF126" t="str">
            <v>2.4300000</v>
          </cell>
          <cell r="BG126">
            <v>-135190000</v>
          </cell>
          <cell r="BH126" t="str">
            <v>4.92</v>
          </cell>
          <cell r="BI126">
            <v>551990000</v>
          </cell>
          <cell r="BJ126" t="str">
            <v>BLG</v>
          </cell>
          <cell r="BL126">
            <v>41852</v>
          </cell>
          <cell r="BM126">
            <v>44507</v>
          </cell>
          <cell r="BP126">
            <v>243680400</v>
          </cell>
          <cell r="BQ126">
            <v>356642000</v>
          </cell>
          <cell r="BR126">
            <v>491832000</v>
          </cell>
          <cell r="BS126">
            <v>19552500</v>
          </cell>
          <cell r="BT126">
            <v>99</v>
          </cell>
          <cell r="BU126">
            <v>42228</v>
          </cell>
          <cell r="BW126">
            <v>0</v>
          </cell>
          <cell r="BX126" t="str">
            <v>Toledo, Ohio 43660</v>
          </cell>
          <cell r="CA126" t="str">
            <v>0010493749</v>
          </cell>
          <cell r="CB126">
            <v>19552500</v>
          </cell>
          <cell r="CC126">
            <v>1</v>
          </cell>
          <cell r="CD126">
            <v>19750000</v>
          </cell>
          <cell r="CF126">
            <v>80</v>
          </cell>
          <cell r="CG126" t="str">
            <v>Y</v>
          </cell>
        </row>
        <row r="127">
          <cell r="A127">
            <v>125</v>
          </cell>
          <cell r="B127" t="str">
            <v>DETAILS</v>
          </cell>
          <cell r="C127">
            <v>0</v>
          </cell>
          <cell r="D127">
            <v>81627997</v>
          </cell>
          <cell r="E127">
            <v>84069378</v>
          </cell>
          <cell r="F127">
            <v>344944</v>
          </cell>
          <cell r="G127">
            <v>42403</v>
          </cell>
          <cell r="H127">
            <v>42237</v>
          </cell>
          <cell r="I127">
            <v>29912</v>
          </cell>
          <cell r="J127">
            <v>253903</v>
          </cell>
          <cell r="K127">
            <v>218039</v>
          </cell>
          <cell r="L127">
            <v>42185</v>
          </cell>
          <cell r="M127" t="str">
            <v>Blue Ribbon LLC</v>
          </cell>
          <cell r="N127" t="str">
            <v>Blue Ribbon LLC (Pabst Brewing) Initial 1st Lien Term Loan</v>
          </cell>
          <cell r="O127" t="str">
            <v>L</v>
          </cell>
          <cell r="P127" t="str">
            <v>LIBOR (3 months)</v>
          </cell>
          <cell r="R127">
            <v>15189873.42</v>
          </cell>
          <cell r="S127">
            <v>1334864</v>
          </cell>
          <cell r="T127" t="str">
            <v>United States</v>
          </cell>
          <cell r="U127" t="str">
            <v>Beverage; Food &amp; Tobacco (4)</v>
          </cell>
          <cell r="W127" t="str">
            <v>United States</v>
          </cell>
          <cell r="X127">
            <v>1</v>
          </cell>
          <cell r="Y127" t="str">
            <v>First Lien First Out</v>
          </cell>
          <cell r="AB127" t="str">
            <v>Blue Ribbon LLC</v>
          </cell>
          <cell r="AC127">
            <v>99.875</v>
          </cell>
          <cell r="AE127">
            <v>1</v>
          </cell>
          <cell r="AF127">
            <v>15189873.42</v>
          </cell>
          <cell r="AG127" t="str">
            <v>V</v>
          </cell>
          <cell r="AH127">
            <v>99.875</v>
          </cell>
          <cell r="AI127">
            <v>99.375</v>
          </cell>
          <cell r="AK127" t="str">
            <v>Term Loan</v>
          </cell>
          <cell r="AN127">
            <v>82100000</v>
          </cell>
          <cell r="AO127" t="str">
            <v>USD</v>
          </cell>
          <cell r="AS127">
            <v>4.75</v>
          </cell>
          <cell r="AU127" t="str">
            <v>10635 Santa Monica Blvd</v>
          </cell>
          <cell r="AV127" t="str">
            <v>#350</v>
          </cell>
          <cell r="AW127">
            <v>0</v>
          </cell>
          <cell r="AX127">
            <v>42277</v>
          </cell>
          <cell r="AY127">
            <v>42277</v>
          </cell>
          <cell r="AZ127">
            <v>18610000</v>
          </cell>
          <cell r="BA127">
            <v>2.36</v>
          </cell>
          <cell r="BB127">
            <v>3.85</v>
          </cell>
          <cell r="BC127">
            <v>3.81</v>
          </cell>
          <cell r="BD127">
            <v>0</v>
          </cell>
          <cell r="BF127" t="str">
            <v>4.7500000</v>
          </cell>
          <cell r="BG127">
            <v>215950000</v>
          </cell>
          <cell r="BH127" t="str">
            <v>6.33</v>
          </cell>
          <cell r="BI127">
            <v>626760000</v>
          </cell>
          <cell r="BJ127" t="str">
            <v>BLG</v>
          </cell>
          <cell r="BL127">
            <v>41944</v>
          </cell>
          <cell r="BM127">
            <v>44515</v>
          </cell>
          <cell r="BP127">
            <v>365809500</v>
          </cell>
          <cell r="BQ127">
            <v>711825100</v>
          </cell>
          <cell r="BR127">
            <v>495875100</v>
          </cell>
          <cell r="BS127">
            <v>15094936.710000001</v>
          </cell>
          <cell r="BT127">
            <v>99.375</v>
          </cell>
          <cell r="BU127">
            <v>42228</v>
          </cell>
          <cell r="BW127">
            <v>0</v>
          </cell>
          <cell r="BX127" t="str">
            <v>Los Angeles, California 90025</v>
          </cell>
          <cell r="CA127" t="str">
            <v>0010538185</v>
          </cell>
          <cell r="CB127">
            <v>15094936.710000001</v>
          </cell>
          <cell r="CC127">
            <v>1</v>
          </cell>
          <cell r="CD127">
            <v>15189873.42</v>
          </cell>
          <cell r="CF127">
            <v>80</v>
          </cell>
          <cell r="CG127" t="str">
            <v>Y</v>
          </cell>
        </row>
        <row r="128">
          <cell r="A128">
            <v>126</v>
          </cell>
          <cell r="B128" t="str">
            <v>DETAILS</v>
          </cell>
          <cell r="C128">
            <v>0</v>
          </cell>
          <cell r="D128">
            <v>81627847</v>
          </cell>
          <cell r="E128">
            <v>84069377</v>
          </cell>
          <cell r="F128">
            <v>344944</v>
          </cell>
          <cell r="G128">
            <v>42403</v>
          </cell>
          <cell r="H128">
            <v>42237</v>
          </cell>
          <cell r="I128">
            <v>29912</v>
          </cell>
          <cell r="J128">
            <v>252264</v>
          </cell>
          <cell r="K128">
            <v>218039</v>
          </cell>
          <cell r="L128">
            <v>42185</v>
          </cell>
          <cell r="M128" t="str">
            <v>Blue Ribbon LLC</v>
          </cell>
          <cell r="N128" t="str">
            <v>Blue Ribbon LLC (Pabst Brewing) Initial 1st Lien Term Loan</v>
          </cell>
          <cell r="O128" t="str">
            <v>L</v>
          </cell>
          <cell r="P128" t="str">
            <v>LIBOR (3 months)</v>
          </cell>
          <cell r="R128">
            <v>3037974.68</v>
          </cell>
          <cell r="S128">
            <v>1334864</v>
          </cell>
          <cell r="T128" t="str">
            <v>United States</v>
          </cell>
          <cell r="U128" t="str">
            <v>Beverage; Food &amp; Tobacco (4)</v>
          </cell>
          <cell r="W128" t="str">
            <v>United States</v>
          </cell>
          <cell r="X128">
            <v>1</v>
          </cell>
          <cell r="Y128" t="str">
            <v>First Lien First Out</v>
          </cell>
          <cell r="AB128" t="str">
            <v>Blue Ribbon LLC</v>
          </cell>
          <cell r="AC128">
            <v>99.875</v>
          </cell>
          <cell r="AE128">
            <v>1</v>
          </cell>
          <cell r="AF128">
            <v>3037974.68</v>
          </cell>
          <cell r="AG128" t="str">
            <v>V</v>
          </cell>
          <cell r="AH128">
            <v>99.875</v>
          </cell>
          <cell r="AI128">
            <v>99.375</v>
          </cell>
          <cell r="AK128" t="str">
            <v>Term Loan</v>
          </cell>
          <cell r="AN128">
            <v>82100000</v>
          </cell>
          <cell r="AO128" t="str">
            <v>USD</v>
          </cell>
          <cell r="AS128">
            <v>4.75</v>
          </cell>
          <cell r="AU128" t="str">
            <v>10635 Santa Monica Blvd</v>
          </cell>
          <cell r="AV128" t="str">
            <v>#350</v>
          </cell>
          <cell r="AW128">
            <v>0</v>
          </cell>
          <cell r="AX128">
            <v>42277</v>
          </cell>
          <cell r="AY128">
            <v>42277</v>
          </cell>
          <cell r="AZ128">
            <v>18610000</v>
          </cell>
          <cell r="BA128">
            <v>2.36</v>
          </cell>
          <cell r="BB128">
            <v>3.85</v>
          </cell>
          <cell r="BC128">
            <v>3.81</v>
          </cell>
          <cell r="BD128">
            <v>0</v>
          </cell>
          <cell r="BF128" t="str">
            <v>4.7500000</v>
          </cell>
          <cell r="BG128">
            <v>215950000</v>
          </cell>
          <cell r="BH128" t="str">
            <v>6.33</v>
          </cell>
          <cell r="BI128">
            <v>626760000</v>
          </cell>
          <cell r="BJ128" t="str">
            <v>BLG</v>
          </cell>
          <cell r="BL128">
            <v>41944</v>
          </cell>
          <cell r="BM128">
            <v>44515</v>
          </cell>
          <cell r="BP128">
            <v>365809500</v>
          </cell>
          <cell r="BQ128">
            <v>711825100</v>
          </cell>
          <cell r="BR128">
            <v>495875100</v>
          </cell>
          <cell r="BS128">
            <v>3018987.34</v>
          </cell>
          <cell r="BT128">
            <v>99.375</v>
          </cell>
          <cell r="BU128">
            <v>42228</v>
          </cell>
          <cell r="BW128">
            <v>0</v>
          </cell>
          <cell r="BX128" t="str">
            <v>Los Angeles, California 90025</v>
          </cell>
          <cell r="CA128" t="str">
            <v>0010538185</v>
          </cell>
          <cell r="CB128">
            <v>3018987.34</v>
          </cell>
          <cell r="CC128">
            <v>1</v>
          </cell>
          <cell r="CD128">
            <v>3037974.68</v>
          </cell>
          <cell r="CF128">
            <v>80</v>
          </cell>
          <cell r="CG128" t="str">
            <v>Y</v>
          </cell>
        </row>
        <row r="129">
          <cell r="A129">
            <v>127</v>
          </cell>
          <cell r="B129" t="str">
            <v>DETAILS</v>
          </cell>
          <cell r="C129">
            <v>0</v>
          </cell>
          <cell r="D129">
            <v>81627735</v>
          </cell>
          <cell r="E129">
            <v>84069513</v>
          </cell>
          <cell r="F129">
            <v>344944</v>
          </cell>
          <cell r="G129">
            <v>42403</v>
          </cell>
          <cell r="H129">
            <v>42237</v>
          </cell>
          <cell r="I129">
            <v>31226</v>
          </cell>
          <cell r="J129">
            <v>250372</v>
          </cell>
          <cell r="K129">
            <v>238975</v>
          </cell>
          <cell r="L129">
            <v>42185</v>
          </cell>
          <cell r="M129" t="str">
            <v>BluePay Processing LLC</v>
          </cell>
          <cell r="N129" t="str">
            <v>BluePay Processing LLC Term Loan A</v>
          </cell>
          <cell r="O129" t="str">
            <v>L</v>
          </cell>
          <cell r="P129" t="str">
            <v>LIBOR (3 months)</v>
          </cell>
          <cell r="R129">
            <v>34657958.109999999</v>
          </cell>
          <cell r="S129">
            <v>1352249</v>
          </cell>
          <cell r="T129" t="str">
            <v>United States</v>
          </cell>
          <cell r="U129" t="str">
            <v>Services: Business (23)</v>
          </cell>
          <cell r="W129" t="str">
            <v>United States</v>
          </cell>
          <cell r="X129">
            <v>0</v>
          </cell>
          <cell r="Y129" t="str">
            <v>First Lien First Out</v>
          </cell>
          <cell r="AB129" t="str">
            <v>BluePay Processing LLC</v>
          </cell>
          <cell r="AC129">
            <v>97</v>
          </cell>
          <cell r="AF129">
            <v>34657958.109999999</v>
          </cell>
          <cell r="AG129" t="str">
            <v>V</v>
          </cell>
          <cell r="AH129">
            <v>97</v>
          </cell>
          <cell r="AK129" t="str">
            <v>Term Loan</v>
          </cell>
          <cell r="AN129">
            <v>30592535</v>
          </cell>
          <cell r="AO129" t="str">
            <v>USD</v>
          </cell>
          <cell r="AS129">
            <v>4.24</v>
          </cell>
          <cell r="AU129" t="str">
            <v>184 Shuman Blvd</v>
          </cell>
          <cell r="AV129" t="str">
            <v>Suite 350</v>
          </cell>
          <cell r="AW129">
            <v>0</v>
          </cell>
          <cell r="AX129">
            <v>42308</v>
          </cell>
          <cell r="AY129">
            <v>42308</v>
          </cell>
          <cell r="AZ129">
            <v>0</v>
          </cell>
          <cell r="BA129">
            <v>2.6</v>
          </cell>
          <cell r="BB129">
            <v>1.1499999999999999</v>
          </cell>
          <cell r="BC129">
            <v>1.0900000000000001</v>
          </cell>
          <cell r="BD129">
            <v>0</v>
          </cell>
          <cell r="BF129" t="str">
            <v>4.2400000</v>
          </cell>
          <cell r="BG129">
            <v>121600000</v>
          </cell>
          <cell r="BH129" t="str">
            <v>5.96</v>
          </cell>
          <cell r="BI129">
            <v>77393680</v>
          </cell>
          <cell r="BJ129" t="str">
            <v>Antares/TMT</v>
          </cell>
          <cell r="BL129">
            <v>41944</v>
          </cell>
          <cell r="BM129">
            <v>43707</v>
          </cell>
          <cell r="BP129">
            <v>129712348.40000001</v>
          </cell>
          <cell r="BQ129">
            <v>303931509</v>
          </cell>
          <cell r="BR129">
            <v>182331508.59999999</v>
          </cell>
          <cell r="BS129">
            <v>34657958.109999999</v>
          </cell>
          <cell r="BT129">
            <v>100</v>
          </cell>
          <cell r="BU129">
            <v>42401</v>
          </cell>
          <cell r="BW129">
            <v>0</v>
          </cell>
          <cell r="BX129" t="str">
            <v>Naperville, Illinois 60563</v>
          </cell>
          <cell r="CA129" t="str">
            <v>0010530531</v>
          </cell>
          <cell r="CB129">
            <v>34657958.109999999</v>
          </cell>
          <cell r="CC129">
            <v>1</v>
          </cell>
          <cell r="CD129">
            <v>34657958.109999999</v>
          </cell>
          <cell r="CF129">
            <v>80</v>
          </cell>
          <cell r="CG129" t="str">
            <v>N</v>
          </cell>
        </row>
        <row r="130">
          <cell r="A130">
            <v>128</v>
          </cell>
          <cell r="B130" t="str">
            <v>DETAILS</v>
          </cell>
          <cell r="C130">
            <v>0</v>
          </cell>
          <cell r="D130">
            <v>81627998</v>
          </cell>
          <cell r="E130">
            <v>84069514</v>
          </cell>
          <cell r="F130">
            <v>344944</v>
          </cell>
          <cell r="G130">
            <v>42403</v>
          </cell>
          <cell r="H130">
            <v>42237</v>
          </cell>
          <cell r="I130">
            <v>31226</v>
          </cell>
          <cell r="J130">
            <v>253906</v>
          </cell>
          <cell r="K130">
            <v>238975</v>
          </cell>
          <cell r="L130">
            <v>42185</v>
          </cell>
          <cell r="M130" t="str">
            <v>BluePay Processing LLC</v>
          </cell>
          <cell r="N130" t="str">
            <v>BluePay Processing LLC Term Loan A</v>
          </cell>
          <cell r="O130" t="str">
            <v>L</v>
          </cell>
          <cell r="P130" t="str">
            <v>LIBOR (3 months)</v>
          </cell>
          <cell r="R130">
            <v>4959288.72</v>
          </cell>
          <cell r="S130">
            <v>1352249</v>
          </cell>
          <cell r="T130" t="str">
            <v>United States</v>
          </cell>
          <cell r="U130" t="str">
            <v>Services: Business (23)</v>
          </cell>
          <cell r="W130" t="str">
            <v>United States</v>
          </cell>
          <cell r="X130">
            <v>0</v>
          </cell>
          <cell r="Y130" t="str">
            <v>First Lien First Out</v>
          </cell>
          <cell r="AB130" t="str">
            <v>BluePay Processing LLC</v>
          </cell>
          <cell r="AC130">
            <v>97</v>
          </cell>
          <cell r="AF130">
            <v>4959288.72</v>
          </cell>
          <cell r="AG130" t="str">
            <v>V</v>
          </cell>
          <cell r="AH130">
            <v>97</v>
          </cell>
          <cell r="AK130" t="str">
            <v>Term Loan</v>
          </cell>
          <cell r="AN130">
            <v>30592535</v>
          </cell>
          <cell r="AO130" t="str">
            <v>USD</v>
          </cell>
          <cell r="AS130">
            <v>4.24</v>
          </cell>
          <cell r="AU130" t="str">
            <v>184 Shuman Blvd</v>
          </cell>
          <cell r="AV130" t="str">
            <v>Suite 350</v>
          </cell>
          <cell r="AW130">
            <v>0</v>
          </cell>
          <cell r="AX130">
            <v>42308</v>
          </cell>
          <cell r="AY130">
            <v>42308</v>
          </cell>
          <cell r="AZ130">
            <v>0</v>
          </cell>
          <cell r="BA130">
            <v>2.6</v>
          </cell>
          <cell r="BB130">
            <v>1.1499999999999999</v>
          </cell>
          <cell r="BC130">
            <v>1.0900000000000001</v>
          </cell>
          <cell r="BD130">
            <v>0</v>
          </cell>
          <cell r="BF130" t="str">
            <v>4.2400000</v>
          </cell>
          <cell r="BG130">
            <v>121600000</v>
          </cell>
          <cell r="BH130" t="str">
            <v>5.96</v>
          </cell>
          <cell r="BI130">
            <v>77393680</v>
          </cell>
          <cell r="BJ130" t="str">
            <v>Antares/TMT</v>
          </cell>
          <cell r="BL130">
            <v>41944</v>
          </cell>
          <cell r="BM130">
            <v>43707</v>
          </cell>
          <cell r="BP130">
            <v>129712348.40000001</v>
          </cell>
          <cell r="BQ130">
            <v>303931509</v>
          </cell>
          <cell r="BR130">
            <v>182331508.59999999</v>
          </cell>
          <cell r="BS130">
            <v>4959288.72</v>
          </cell>
          <cell r="BT130">
            <v>100</v>
          </cell>
          <cell r="BU130">
            <v>42401</v>
          </cell>
          <cell r="BW130">
            <v>0</v>
          </cell>
          <cell r="BX130" t="str">
            <v>Naperville, Illinois 60563</v>
          </cell>
          <cell r="CA130" t="str">
            <v>0010530531</v>
          </cell>
          <cell r="CB130">
            <v>4959288.72</v>
          </cell>
          <cell r="CC130">
            <v>1</v>
          </cell>
          <cell r="CD130">
            <v>4959288.72</v>
          </cell>
          <cell r="CF130">
            <v>80</v>
          </cell>
          <cell r="CG130" t="str">
            <v>N</v>
          </cell>
        </row>
        <row r="131">
          <cell r="A131">
            <v>129</v>
          </cell>
          <cell r="B131" t="str">
            <v>DETAILS</v>
          </cell>
          <cell r="C131">
            <v>0</v>
          </cell>
          <cell r="D131">
            <v>81627634</v>
          </cell>
          <cell r="E131">
            <v>84069372</v>
          </cell>
          <cell r="F131">
            <v>344944</v>
          </cell>
          <cell r="G131">
            <v>42403</v>
          </cell>
          <cell r="H131">
            <v>42237</v>
          </cell>
          <cell r="I131">
            <v>3801</v>
          </cell>
          <cell r="J131">
            <v>234783</v>
          </cell>
          <cell r="K131">
            <v>220564</v>
          </cell>
          <cell r="L131">
            <v>42185</v>
          </cell>
          <cell r="M131" t="str">
            <v>Bombardier Recreational Products Inc.</v>
          </cell>
          <cell r="N131" t="str">
            <v>Bombardier Recreational Products Term Loan B2</v>
          </cell>
          <cell r="O131" t="str">
            <v>L</v>
          </cell>
          <cell r="P131" t="str">
            <v>LIBOR (12 months)</v>
          </cell>
          <cell r="R131">
            <v>19788571.43</v>
          </cell>
          <cell r="S131">
            <v>1334800</v>
          </cell>
          <cell r="T131" t="str">
            <v>Canada</v>
          </cell>
          <cell r="U131" t="str">
            <v>Consumer goods: Durable (8)</v>
          </cell>
          <cell r="W131" t="str">
            <v>Canada</v>
          </cell>
          <cell r="X131">
            <v>1</v>
          </cell>
          <cell r="Y131" t="str">
            <v>Bifurcated 2nd Lien</v>
          </cell>
          <cell r="AB131" t="str">
            <v>Bombardier Recreational Products Inc.</v>
          </cell>
          <cell r="AC131">
            <v>99.945999999999998</v>
          </cell>
          <cell r="AF131">
            <v>19788571.43</v>
          </cell>
          <cell r="AG131" t="str">
            <v>V</v>
          </cell>
          <cell r="AH131">
            <v>99.945999999999998</v>
          </cell>
          <cell r="AI131">
            <v>98.45</v>
          </cell>
          <cell r="AK131" t="str">
            <v>Term Loan</v>
          </cell>
          <cell r="AN131">
            <v>456200000</v>
          </cell>
          <cell r="AO131" t="str">
            <v>USD</v>
          </cell>
          <cell r="AS131">
            <v>2.17</v>
          </cell>
          <cell r="AU131" t="str">
            <v>726 ST-JOSEPH</v>
          </cell>
          <cell r="AV131" t="str">
            <v>NA</v>
          </cell>
          <cell r="AW131">
            <v>0</v>
          </cell>
          <cell r="AX131">
            <v>42308</v>
          </cell>
          <cell r="AY131">
            <v>42308</v>
          </cell>
          <cell r="AZ131">
            <v>65420000</v>
          </cell>
          <cell r="BA131">
            <v>10.94</v>
          </cell>
          <cell r="BC131">
            <v>0</v>
          </cell>
          <cell r="BD131">
            <v>0</v>
          </cell>
          <cell r="BF131" t="str">
            <v>2.1700000</v>
          </cell>
          <cell r="BG131">
            <v>8390000</v>
          </cell>
          <cell r="BH131" t="str">
            <v>2.17</v>
          </cell>
          <cell r="BI131">
            <v>2625420000</v>
          </cell>
          <cell r="BJ131" t="str">
            <v>BLG</v>
          </cell>
          <cell r="BK131" t="str">
            <v>Broadly Syndicated Loan</v>
          </cell>
          <cell r="BL131">
            <v>41946</v>
          </cell>
          <cell r="BM131">
            <v>43495</v>
          </cell>
          <cell r="BP131">
            <v>1067880000</v>
          </cell>
          <cell r="BQ131">
            <v>1076270000</v>
          </cell>
          <cell r="BR131">
            <v>1067880000</v>
          </cell>
          <cell r="BS131">
            <v>19481848.57</v>
          </cell>
          <cell r="BT131">
            <v>98.45</v>
          </cell>
          <cell r="BU131">
            <v>42228</v>
          </cell>
          <cell r="BW131">
            <v>0</v>
          </cell>
          <cell r="BX131" t="str">
            <v>Valcourt, Quebec J0E 2L0</v>
          </cell>
          <cell r="CA131" t="str">
            <v>0010405605</v>
          </cell>
          <cell r="CB131">
            <v>19481848.57</v>
          </cell>
          <cell r="CC131">
            <v>1</v>
          </cell>
          <cell r="CD131">
            <v>19788571.43</v>
          </cell>
          <cell r="CF131">
            <v>50</v>
          </cell>
          <cell r="CG131" t="str">
            <v>Y</v>
          </cell>
        </row>
        <row r="132">
          <cell r="A132">
            <v>130</v>
          </cell>
          <cell r="B132" t="str">
            <v>DETAILS</v>
          </cell>
          <cell r="C132">
            <v>0</v>
          </cell>
          <cell r="D132">
            <v>81627706</v>
          </cell>
          <cell r="E132">
            <v>84069965</v>
          </cell>
          <cell r="F132">
            <v>344944</v>
          </cell>
          <cell r="G132">
            <v>42403</v>
          </cell>
          <cell r="H132">
            <v>42237</v>
          </cell>
          <cell r="I132">
            <v>21078</v>
          </cell>
          <cell r="J132">
            <v>249140</v>
          </cell>
          <cell r="K132">
            <v>158298</v>
          </cell>
          <cell r="L132">
            <v>42185</v>
          </cell>
          <cell r="M132" t="str">
            <v>Booz Allen Hamilton Inc.</v>
          </cell>
          <cell r="N132" t="str">
            <v>Booz Allen Hamilton Initial Tranche B Term Loan</v>
          </cell>
          <cell r="O132" t="str">
            <v>L</v>
          </cell>
          <cell r="P132" t="str">
            <v>LIBOR (3 months)</v>
          </cell>
          <cell r="R132">
            <v>10000000</v>
          </cell>
          <cell r="S132">
            <v>1352386</v>
          </cell>
          <cell r="T132" t="str">
            <v>United States</v>
          </cell>
          <cell r="U132" t="str">
            <v>High Tech Industries (16)</v>
          </cell>
          <cell r="W132" t="str">
            <v>United States</v>
          </cell>
          <cell r="X132">
            <v>0</v>
          </cell>
          <cell r="Y132" t="str">
            <v>First Lien First Out</v>
          </cell>
          <cell r="AB132" t="str">
            <v>Booz Allen Hamilton Inc.</v>
          </cell>
          <cell r="AC132">
            <v>99.917000000000002</v>
          </cell>
          <cell r="AF132">
            <v>10000000</v>
          </cell>
          <cell r="AG132" t="str">
            <v>V</v>
          </cell>
          <cell r="AH132">
            <v>99.917000000000002</v>
          </cell>
          <cell r="AI132">
            <v>100.08299999999998</v>
          </cell>
          <cell r="AK132" t="str">
            <v>Term Loan</v>
          </cell>
          <cell r="AN132">
            <v>550400000</v>
          </cell>
          <cell r="AO132" t="str">
            <v>USD</v>
          </cell>
          <cell r="AS132">
            <v>2.81</v>
          </cell>
          <cell r="AU132" t="str">
            <v>8283 GREENSBORO DRIVE</v>
          </cell>
          <cell r="AV132" t="str">
            <v>NA</v>
          </cell>
          <cell r="AW132">
            <v>0</v>
          </cell>
          <cell r="AX132">
            <v>42277</v>
          </cell>
          <cell r="AY132">
            <v>42369</v>
          </cell>
          <cell r="AZ132">
            <v>167100000</v>
          </cell>
          <cell r="BA132">
            <v>10.01</v>
          </cell>
          <cell r="BB132">
            <v>0.55000000000000004</v>
          </cell>
          <cell r="BC132">
            <v>0.5</v>
          </cell>
          <cell r="BD132">
            <v>0</v>
          </cell>
          <cell r="BF132" t="str">
            <v>2.8100000</v>
          </cell>
          <cell r="BG132">
            <v>380760000</v>
          </cell>
          <cell r="BH132" t="str">
            <v>2.81</v>
          </cell>
          <cell r="BI132">
            <v>5324370000</v>
          </cell>
          <cell r="BJ132" t="str">
            <v>BLG</v>
          </cell>
          <cell r="BK132" t="str">
            <v>Broadly Syndicated Loan</v>
          </cell>
          <cell r="BL132">
            <v>41001</v>
          </cell>
          <cell r="BM132">
            <v>43677</v>
          </cell>
          <cell r="BP132">
            <v>1541727000</v>
          </cell>
          <cell r="BQ132">
            <v>1922487000</v>
          </cell>
          <cell r="BR132">
            <v>1541727000</v>
          </cell>
          <cell r="BS132">
            <v>10000000</v>
          </cell>
          <cell r="BT132">
            <v>100</v>
          </cell>
          <cell r="BU132">
            <v>42228</v>
          </cell>
          <cell r="BW132">
            <v>0</v>
          </cell>
          <cell r="BX132" t="str">
            <v>Mclean, Virginia 22102</v>
          </cell>
          <cell r="CA132" t="str">
            <v>0010421407</v>
          </cell>
          <cell r="CB132">
            <v>10000000</v>
          </cell>
          <cell r="CC132">
            <v>1</v>
          </cell>
          <cell r="CD132">
            <v>10000000</v>
          </cell>
          <cell r="CF132">
            <v>80</v>
          </cell>
          <cell r="CG132" t="str">
            <v>Y</v>
          </cell>
        </row>
        <row r="133">
          <cell r="A133">
            <v>131</v>
          </cell>
          <cell r="B133" t="str">
            <v>DETAILS</v>
          </cell>
          <cell r="C133">
            <v>0</v>
          </cell>
          <cell r="D133">
            <v>81627706</v>
          </cell>
          <cell r="E133">
            <v>84069363</v>
          </cell>
          <cell r="F133">
            <v>344944</v>
          </cell>
          <cell r="G133">
            <v>42403</v>
          </cell>
          <cell r="H133">
            <v>42237</v>
          </cell>
          <cell r="I133">
            <v>21078</v>
          </cell>
          <cell r="J133">
            <v>249140</v>
          </cell>
          <cell r="K133">
            <v>158298</v>
          </cell>
          <cell r="L133">
            <v>42185</v>
          </cell>
          <cell r="M133" t="str">
            <v>Booz Allen Hamilton Inc.</v>
          </cell>
          <cell r="N133" t="str">
            <v>Booz Allen Hamilton Initial Tranche B Term Loan</v>
          </cell>
          <cell r="O133" t="str">
            <v>L</v>
          </cell>
          <cell r="P133" t="str">
            <v>LIBOR (3 months)</v>
          </cell>
          <cell r="R133">
            <v>30933539.289999999</v>
          </cell>
          <cell r="S133">
            <v>1334790</v>
          </cell>
          <cell r="T133" t="str">
            <v>United States</v>
          </cell>
          <cell r="U133" t="str">
            <v>High Tech Industries (16)</v>
          </cell>
          <cell r="W133" t="str">
            <v>United States</v>
          </cell>
          <cell r="X133">
            <v>0</v>
          </cell>
          <cell r="Y133" t="str">
            <v>First Lien First Out</v>
          </cell>
          <cell r="AB133" t="str">
            <v>Booz Allen Hamilton Inc.</v>
          </cell>
          <cell r="AC133">
            <v>99.917000000000002</v>
          </cell>
          <cell r="AF133">
            <v>30933539.289999999</v>
          </cell>
          <cell r="AG133" t="str">
            <v>V</v>
          </cell>
          <cell r="AH133">
            <v>99.917000000000002</v>
          </cell>
          <cell r="AI133">
            <v>100.08299999999998</v>
          </cell>
          <cell r="AK133" t="str">
            <v>Term Loan</v>
          </cell>
          <cell r="AN133">
            <v>550400000</v>
          </cell>
          <cell r="AO133" t="str">
            <v>USD</v>
          </cell>
          <cell r="AS133">
            <v>2.81</v>
          </cell>
          <cell r="AU133" t="str">
            <v>8283 GREENSBORO DRIVE</v>
          </cell>
          <cell r="AV133" t="str">
            <v>NA</v>
          </cell>
          <cell r="AW133">
            <v>0</v>
          </cell>
          <cell r="AX133">
            <v>42277</v>
          </cell>
          <cell r="AY133">
            <v>42369</v>
          </cell>
          <cell r="AZ133">
            <v>167100000</v>
          </cell>
          <cell r="BA133">
            <v>10.01</v>
          </cell>
          <cell r="BB133">
            <v>0.55000000000000004</v>
          </cell>
          <cell r="BC133">
            <v>0.5</v>
          </cell>
          <cell r="BD133">
            <v>0</v>
          </cell>
          <cell r="BF133" t="str">
            <v>2.8100000</v>
          </cell>
          <cell r="BG133">
            <v>380760000</v>
          </cell>
          <cell r="BH133" t="str">
            <v>2.81</v>
          </cell>
          <cell r="BI133">
            <v>5324370000</v>
          </cell>
          <cell r="BJ133" t="str">
            <v>BLG</v>
          </cell>
          <cell r="BK133" t="str">
            <v>Broadly Syndicated Loan</v>
          </cell>
          <cell r="BL133">
            <v>41001</v>
          </cell>
          <cell r="BM133">
            <v>43677</v>
          </cell>
          <cell r="BP133">
            <v>1541727000</v>
          </cell>
          <cell r="BQ133">
            <v>1922487000</v>
          </cell>
          <cell r="BR133">
            <v>1541727000</v>
          </cell>
          <cell r="BS133">
            <v>30933539.289999999</v>
          </cell>
          <cell r="BT133">
            <v>100</v>
          </cell>
          <cell r="BU133">
            <v>42228</v>
          </cell>
          <cell r="BW133">
            <v>0</v>
          </cell>
          <cell r="BX133" t="str">
            <v>Mclean, Virginia 22102</v>
          </cell>
          <cell r="CA133" t="str">
            <v>0010421407</v>
          </cell>
          <cell r="CB133">
            <v>30933539.289999999</v>
          </cell>
          <cell r="CC133">
            <v>1</v>
          </cell>
          <cell r="CD133">
            <v>30933539.289999999</v>
          </cell>
          <cell r="CF133">
            <v>80</v>
          </cell>
          <cell r="CG133" t="str">
            <v>Y</v>
          </cell>
        </row>
        <row r="134">
          <cell r="A134">
            <v>132</v>
          </cell>
          <cell r="B134" t="str">
            <v>DETAILS</v>
          </cell>
          <cell r="C134">
            <v>0</v>
          </cell>
          <cell r="D134">
            <v>81627780</v>
          </cell>
          <cell r="E134">
            <v>84069869</v>
          </cell>
          <cell r="F134">
            <v>344944</v>
          </cell>
          <cell r="G134">
            <v>42403</v>
          </cell>
          <cell r="H134">
            <v>42341</v>
          </cell>
          <cell r="I134">
            <v>31228</v>
          </cell>
          <cell r="J134">
            <v>251298</v>
          </cell>
          <cell r="K134">
            <v>238979</v>
          </cell>
          <cell r="L134">
            <v>42335</v>
          </cell>
          <cell r="M134" t="str">
            <v>Bowtech Inc</v>
          </cell>
          <cell r="N134" t="str">
            <v>Bowtech Inc Term Loan A</v>
          </cell>
          <cell r="O134" t="str">
            <v>L</v>
          </cell>
          <cell r="P134" t="str">
            <v>LIBOR (3 months)</v>
          </cell>
          <cell r="R134">
            <v>651543.31000000006</v>
          </cell>
          <cell r="S134">
            <v>1447816</v>
          </cell>
          <cell r="T134" t="str">
            <v>United States</v>
          </cell>
          <cell r="U134" t="str">
            <v>Retail (22)</v>
          </cell>
          <cell r="W134" t="str">
            <v>United States</v>
          </cell>
          <cell r="X134">
            <v>0</v>
          </cell>
          <cell r="Y134" t="str">
            <v>First Lien First Out</v>
          </cell>
          <cell r="AB134" t="str">
            <v>Bowtech Inc</v>
          </cell>
          <cell r="AC134">
            <v>97.668823279999998</v>
          </cell>
          <cell r="AF134">
            <v>651543.31000000006</v>
          </cell>
          <cell r="AG134" t="str">
            <v>V</v>
          </cell>
          <cell r="AH134">
            <v>99</v>
          </cell>
          <cell r="AK134" t="str">
            <v>Term Loan</v>
          </cell>
          <cell r="AN134">
            <v>15606460.23</v>
          </cell>
          <cell r="AO134" t="str">
            <v>USD</v>
          </cell>
          <cell r="AS134">
            <v>2.82</v>
          </cell>
          <cell r="AU134" t="str">
            <v>90554 Highway 99 N</v>
          </cell>
          <cell r="AV134" t="str">
            <v>NA</v>
          </cell>
          <cell r="AW134">
            <v>0</v>
          </cell>
          <cell r="AX134">
            <v>42277</v>
          </cell>
          <cell r="AY134">
            <v>42338</v>
          </cell>
          <cell r="AZ134">
            <v>9300000</v>
          </cell>
          <cell r="BA134">
            <v>6.96</v>
          </cell>
          <cell r="BB134">
            <v>1.49</v>
          </cell>
          <cell r="BC134">
            <v>1.17</v>
          </cell>
          <cell r="BD134">
            <v>0</v>
          </cell>
          <cell r="BF134" t="str">
            <v>2.82</v>
          </cell>
          <cell r="BG134">
            <v>48840000</v>
          </cell>
          <cell r="BH134" t="str">
            <v>2.82</v>
          </cell>
          <cell r="BI134">
            <v>64910000</v>
          </cell>
          <cell r="BJ134" t="str">
            <v>Antares/TMT</v>
          </cell>
          <cell r="BL134">
            <v>41757</v>
          </cell>
          <cell r="BM134">
            <v>43583</v>
          </cell>
          <cell r="BO134">
            <v>42277</v>
          </cell>
          <cell r="BP134">
            <v>44050983.890000001</v>
          </cell>
          <cell r="BQ134">
            <v>92890984</v>
          </cell>
          <cell r="BR134">
            <v>44050983.890000001</v>
          </cell>
          <cell r="BS134">
            <v>651543.31000000006</v>
          </cell>
          <cell r="BT134">
            <v>100</v>
          </cell>
          <cell r="BU134">
            <v>42341</v>
          </cell>
          <cell r="BW134">
            <v>0</v>
          </cell>
          <cell r="BX134" t="str">
            <v>Eugene, Oregon 97402</v>
          </cell>
          <cell r="BY134">
            <v>42339</v>
          </cell>
          <cell r="BZ134">
            <v>42522</v>
          </cell>
          <cell r="CA134" t="str">
            <v>0010528759</v>
          </cell>
          <cell r="CB134">
            <v>651543.31000000006</v>
          </cell>
          <cell r="CC134">
            <v>1</v>
          </cell>
          <cell r="CD134">
            <v>651543.31000000006</v>
          </cell>
          <cell r="CF134">
            <v>80</v>
          </cell>
          <cell r="CG134" t="str">
            <v>N</v>
          </cell>
        </row>
        <row r="135">
          <cell r="A135">
            <v>133</v>
          </cell>
          <cell r="B135" t="str">
            <v>DETAILS</v>
          </cell>
          <cell r="C135">
            <v>0</v>
          </cell>
          <cell r="D135">
            <v>81628351</v>
          </cell>
          <cell r="E135">
            <v>84069516</v>
          </cell>
          <cell r="F135">
            <v>344944</v>
          </cell>
          <cell r="G135">
            <v>42403</v>
          </cell>
          <cell r="H135">
            <v>42237</v>
          </cell>
          <cell r="I135">
            <v>31228</v>
          </cell>
          <cell r="J135">
            <v>256185</v>
          </cell>
          <cell r="K135">
            <v>238979</v>
          </cell>
          <cell r="L135">
            <v>42185</v>
          </cell>
          <cell r="M135" t="str">
            <v>Bowtech Inc</v>
          </cell>
          <cell r="N135" t="str">
            <v>Bowtech Inc Term Loan A</v>
          </cell>
          <cell r="O135" t="str">
            <v>L</v>
          </cell>
          <cell r="P135" t="str">
            <v>LIBOR (3 months)</v>
          </cell>
          <cell r="R135">
            <v>2617475.0699999998</v>
          </cell>
          <cell r="S135">
            <v>1352252</v>
          </cell>
          <cell r="T135" t="str">
            <v>United States</v>
          </cell>
          <cell r="U135" t="str">
            <v>Retail (22)</v>
          </cell>
          <cell r="W135" t="str">
            <v>United States</v>
          </cell>
          <cell r="X135">
            <v>0</v>
          </cell>
          <cell r="Y135" t="str">
            <v>First Lien First Out</v>
          </cell>
          <cell r="AB135" t="str">
            <v>Bowtech Inc</v>
          </cell>
          <cell r="AC135">
            <v>97.668823279999998</v>
          </cell>
          <cell r="AF135">
            <v>2617475.0699999998</v>
          </cell>
          <cell r="AG135" t="str">
            <v>V</v>
          </cell>
          <cell r="AH135">
            <v>97.668800000000005</v>
          </cell>
          <cell r="AK135" t="str">
            <v>Term Loan</v>
          </cell>
          <cell r="AN135">
            <v>15606460.23</v>
          </cell>
          <cell r="AO135" t="str">
            <v>USD</v>
          </cell>
          <cell r="AS135">
            <v>2.82</v>
          </cell>
          <cell r="AU135" t="str">
            <v>90554 Highway 99 N</v>
          </cell>
          <cell r="AV135" t="str">
            <v>NA</v>
          </cell>
          <cell r="AW135">
            <v>0</v>
          </cell>
          <cell r="AX135">
            <v>42277</v>
          </cell>
          <cell r="AY135">
            <v>42338</v>
          </cell>
          <cell r="AZ135">
            <v>9300000</v>
          </cell>
          <cell r="BA135">
            <v>6.96</v>
          </cell>
          <cell r="BB135">
            <v>1.49</v>
          </cell>
          <cell r="BC135">
            <v>1.17</v>
          </cell>
          <cell r="BD135">
            <v>0</v>
          </cell>
          <cell r="BF135" t="str">
            <v>2.82</v>
          </cell>
          <cell r="BG135">
            <v>48840000</v>
          </cell>
          <cell r="BH135" t="str">
            <v>2.82</v>
          </cell>
          <cell r="BI135">
            <v>64910000</v>
          </cell>
          <cell r="BJ135" t="str">
            <v>Antares/TMT</v>
          </cell>
          <cell r="BL135">
            <v>41757</v>
          </cell>
          <cell r="BM135">
            <v>43583</v>
          </cell>
          <cell r="BO135">
            <v>42277</v>
          </cell>
          <cell r="BP135">
            <v>44050983.890000001</v>
          </cell>
          <cell r="BQ135">
            <v>92890984</v>
          </cell>
          <cell r="BR135">
            <v>44050983.890000001</v>
          </cell>
          <cell r="BS135">
            <v>2593917.79</v>
          </cell>
          <cell r="BT135">
            <v>99.1</v>
          </cell>
          <cell r="BU135">
            <v>42320</v>
          </cell>
          <cell r="BW135">
            <v>0</v>
          </cell>
          <cell r="BX135" t="str">
            <v>Eugene, Oregon 97402</v>
          </cell>
          <cell r="BY135">
            <v>42339</v>
          </cell>
          <cell r="BZ135">
            <v>42522</v>
          </cell>
          <cell r="CA135" t="str">
            <v>0010528759</v>
          </cell>
          <cell r="CB135">
            <v>2593917.79</v>
          </cell>
          <cell r="CC135">
            <v>1</v>
          </cell>
          <cell r="CD135">
            <v>2617475.0699999998</v>
          </cell>
          <cell r="CF135">
            <v>80</v>
          </cell>
          <cell r="CG135" t="str">
            <v>N</v>
          </cell>
        </row>
        <row r="136">
          <cell r="A136">
            <v>134</v>
          </cell>
          <cell r="B136" t="str">
            <v>DETAILS</v>
          </cell>
          <cell r="C136">
            <v>0</v>
          </cell>
          <cell r="D136">
            <v>81628351</v>
          </cell>
          <cell r="E136">
            <v>84069870</v>
          </cell>
          <cell r="F136">
            <v>344944</v>
          </cell>
          <cell r="G136">
            <v>42403</v>
          </cell>
          <cell r="H136">
            <v>42341</v>
          </cell>
          <cell r="I136">
            <v>31228</v>
          </cell>
          <cell r="J136">
            <v>256185</v>
          </cell>
          <cell r="K136">
            <v>238979</v>
          </cell>
          <cell r="L136">
            <v>42335</v>
          </cell>
          <cell r="M136" t="str">
            <v>Bowtech Inc</v>
          </cell>
          <cell r="N136" t="str">
            <v>Bowtech Inc Term Loan A</v>
          </cell>
          <cell r="O136" t="str">
            <v>L</v>
          </cell>
          <cell r="P136" t="str">
            <v>LIBOR (3 months)</v>
          </cell>
          <cell r="R136">
            <v>2072722.14</v>
          </cell>
          <cell r="S136">
            <v>1447816</v>
          </cell>
          <cell r="T136" t="str">
            <v>United States</v>
          </cell>
          <cell r="U136" t="str">
            <v>Retail (22)</v>
          </cell>
          <cell r="W136" t="str">
            <v>United States</v>
          </cell>
          <cell r="X136">
            <v>0</v>
          </cell>
          <cell r="Y136" t="str">
            <v>First Lien First Out</v>
          </cell>
          <cell r="AB136" t="str">
            <v>Bowtech Inc</v>
          </cell>
          <cell r="AC136">
            <v>97.668823279999998</v>
          </cell>
          <cell r="AF136">
            <v>2072722.14</v>
          </cell>
          <cell r="AG136" t="str">
            <v>V</v>
          </cell>
          <cell r="AH136">
            <v>99</v>
          </cell>
          <cell r="AK136" t="str">
            <v>Term Loan</v>
          </cell>
          <cell r="AN136">
            <v>15606460.23</v>
          </cell>
          <cell r="AO136" t="str">
            <v>USD</v>
          </cell>
          <cell r="AS136">
            <v>2.82</v>
          </cell>
          <cell r="AU136" t="str">
            <v>90554 Highway 99 N</v>
          </cell>
          <cell r="AV136" t="str">
            <v>NA</v>
          </cell>
          <cell r="AW136">
            <v>0</v>
          </cell>
          <cell r="AX136">
            <v>42277</v>
          </cell>
          <cell r="AY136">
            <v>42338</v>
          </cell>
          <cell r="AZ136">
            <v>9300000</v>
          </cell>
          <cell r="BA136">
            <v>6.96</v>
          </cell>
          <cell r="BB136">
            <v>1.49</v>
          </cell>
          <cell r="BC136">
            <v>1.17</v>
          </cell>
          <cell r="BD136">
            <v>0</v>
          </cell>
          <cell r="BF136" t="str">
            <v>2.82</v>
          </cell>
          <cell r="BG136">
            <v>48840000</v>
          </cell>
          <cell r="BH136" t="str">
            <v>2.82</v>
          </cell>
          <cell r="BI136">
            <v>64910000</v>
          </cell>
          <cell r="BJ136" t="str">
            <v>Antares/TMT</v>
          </cell>
          <cell r="BL136">
            <v>41757</v>
          </cell>
          <cell r="BM136">
            <v>43583</v>
          </cell>
          <cell r="BO136">
            <v>42277</v>
          </cell>
          <cell r="BP136">
            <v>44050983.890000001</v>
          </cell>
          <cell r="BQ136">
            <v>92890984</v>
          </cell>
          <cell r="BR136">
            <v>44050983.890000001</v>
          </cell>
          <cell r="BS136">
            <v>2072722.14</v>
          </cell>
          <cell r="BT136">
            <v>100</v>
          </cell>
          <cell r="BU136">
            <v>42341</v>
          </cell>
          <cell r="BW136">
            <v>0</v>
          </cell>
          <cell r="BX136" t="str">
            <v>Eugene, Oregon 97402</v>
          </cell>
          <cell r="BY136">
            <v>42339</v>
          </cell>
          <cell r="BZ136">
            <v>42522</v>
          </cell>
          <cell r="CA136" t="str">
            <v>0010528759</v>
          </cell>
          <cell r="CB136">
            <v>2072722.14</v>
          </cell>
          <cell r="CD136">
            <v>2072722.14</v>
          </cell>
          <cell r="CF136">
            <v>80</v>
          </cell>
          <cell r="CG136" t="str">
            <v>N</v>
          </cell>
        </row>
        <row r="137">
          <cell r="A137">
            <v>135</v>
          </cell>
          <cell r="B137" t="str">
            <v>DETAILS</v>
          </cell>
          <cell r="C137">
            <v>0</v>
          </cell>
          <cell r="D137">
            <v>81627780</v>
          </cell>
          <cell r="E137">
            <v>84069515</v>
          </cell>
          <cell r="F137">
            <v>344944</v>
          </cell>
          <cell r="G137">
            <v>42403</v>
          </cell>
          <cell r="H137">
            <v>42237</v>
          </cell>
          <cell r="I137">
            <v>31228</v>
          </cell>
          <cell r="J137">
            <v>251298</v>
          </cell>
          <cell r="K137">
            <v>238979</v>
          </cell>
          <cell r="L137">
            <v>42185</v>
          </cell>
          <cell r="M137" t="str">
            <v>Bowtech Inc</v>
          </cell>
          <cell r="N137" t="str">
            <v>Bowtech Inc Term Loan A</v>
          </cell>
          <cell r="O137" t="str">
            <v>L</v>
          </cell>
          <cell r="P137" t="str">
            <v>LIBOR (3 months)</v>
          </cell>
          <cell r="R137">
            <v>822781.94</v>
          </cell>
          <cell r="S137">
            <v>1352252</v>
          </cell>
          <cell r="T137" t="str">
            <v>United States</v>
          </cell>
          <cell r="U137" t="str">
            <v>Retail (22)</v>
          </cell>
          <cell r="W137" t="str">
            <v>United States</v>
          </cell>
          <cell r="X137">
            <v>0</v>
          </cell>
          <cell r="Y137" t="str">
            <v>First Lien First Out</v>
          </cell>
          <cell r="AB137" t="str">
            <v>Bowtech Inc</v>
          </cell>
          <cell r="AC137">
            <v>97.668823279999998</v>
          </cell>
          <cell r="AF137">
            <v>822781.94</v>
          </cell>
          <cell r="AG137" t="str">
            <v>V</v>
          </cell>
          <cell r="AH137">
            <v>97.668800000000005</v>
          </cell>
          <cell r="AK137" t="str">
            <v>Term Loan</v>
          </cell>
          <cell r="AN137">
            <v>15606460.23</v>
          </cell>
          <cell r="AO137" t="str">
            <v>USD</v>
          </cell>
          <cell r="AS137">
            <v>2.82</v>
          </cell>
          <cell r="AU137" t="str">
            <v>90554 Highway 99 N</v>
          </cell>
          <cell r="AV137" t="str">
            <v>NA</v>
          </cell>
          <cell r="AW137">
            <v>0</v>
          </cell>
          <cell r="AX137">
            <v>42277</v>
          </cell>
          <cell r="AY137">
            <v>42338</v>
          </cell>
          <cell r="AZ137">
            <v>9300000</v>
          </cell>
          <cell r="BA137">
            <v>6.96</v>
          </cell>
          <cell r="BB137">
            <v>1.49</v>
          </cell>
          <cell r="BC137">
            <v>1.17</v>
          </cell>
          <cell r="BD137">
            <v>0</v>
          </cell>
          <cell r="BF137" t="str">
            <v>2.82</v>
          </cell>
          <cell r="BG137">
            <v>48840000</v>
          </cell>
          <cell r="BH137" t="str">
            <v>2.82</v>
          </cell>
          <cell r="BI137">
            <v>64910000</v>
          </cell>
          <cell r="BJ137" t="str">
            <v>Antares/TMT</v>
          </cell>
          <cell r="BL137">
            <v>41757</v>
          </cell>
          <cell r="BM137">
            <v>43583</v>
          </cell>
          <cell r="BO137">
            <v>42277</v>
          </cell>
          <cell r="BP137">
            <v>44050983.890000001</v>
          </cell>
          <cell r="BQ137">
            <v>92890984</v>
          </cell>
          <cell r="BR137">
            <v>44050983.890000001</v>
          </cell>
          <cell r="BS137">
            <v>815376.9</v>
          </cell>
          <cell r="BT137">
            <v>99.1</v>
          </cell>
          <cell r="BU137">
            <v>42320</v>
          </cell>
          <cell r="BW137">
            <v>0</v>
          </cell>
          <cell r="BX137" t="str">
            <v>Eugene, Oregon 97402</v>
          </cell>
          <cell r="BY137">
            <v>42339</v>
          </cell>
          <cell r="BZ137">
            <v>42522</v>
          </cell>
          <cell r="CA137" t="str">
            <v>0010528759</v>
          </cell>
          <cell r="CB137">
            <v>815376.9</v>
          </cell>
          <cell r="CC137">
            <v>1</v>
          </cell>
          <cell r="CD137">
            <v>822781.94</v>
          </cell>
          <cell r="CF137">
            <v>80</v>
          </cell>
          <cell r="CG137" t="str">
            <v>N</v>
          </cell>
        </row>
        <row r="138">
          <cell r="A138">
            <v>136</v>
          </cell>
          <cell r="B138" t="str">
            <v>DETAILS</v>
          </cell>
          <cell r="C138">
            <v>0</v>
          </cell>
          <cell r="D138">
            <v>81628274</v>
          </cell>
          <cell r="E138">
            <v>84069799</v>
          </cell>
          <cell r="F138">
            <v>344944</v>
          </cell>
          <cell r="G138">
            <v>42403</v>
          </cell>
          <cell r="H138">
            <v>42237</v>
          </cell>
          <cell r="I138">
            <v>31349</v>
          </cell>
          <cell r="J138">
            <v>255822</v>
          </cell>
          <cell r="K138">
            <v>239947</v>
          </cell>
          <cell r="L138">
            <v>42185</v>
          </cell>
          <cell r="M138" t="str">
            <v>Bradshaw International Acquisition Corp</v>
          </cell>
          <cell r="N138" t="str">
            <v>Bradshaw International Acquisition Corp Term Loan</v>
          </cell>
          <cell r="O138" t="str">
            <v>L</v>
          </cell>
          <cell r="P138" t="str">
            <v>LIBOR (1 month)</v>
          </cell>
          <cell r="R138">
            <v>8034993.75</v>
          </cell>
          <cell r="S138">
            <v>1339743</v>
          </cell>
          <cell r="T138" t="str">
            <v>United States</v>
          </cell>
          <cell r="U138" t="str">
            <v>Consumer goods: Non-Durable (9)</v>
          </cell>
          <cell r="W138" t="str">
            <v>United States</v>
          </cell>
          <cell r="X138">
            <v>0</v>
          </cell>
          <cell r="Y138" t="str">
            <v>First Lien First Out</v>
          </cell>
          <cell r="AB138" t="str">
            <v>Bradshaw International Acquisition Corp</v>
          </cell>
          <cell r="AC138">
            <v>97</v>
          </cell>
          <cell r="AF138">
            <v>8034993.75</v>
          </cell>
          <cell r="AG138" t="str">
            <v>V</v>
          </cell>
          <cell r="AH138">
            <v>97</v>
          </cell>
          <cell r="AK138" t="str">
            <v>Term Loan</v>
          </cell>
          <cell r="AN138">
            <v>45083000</v>
          </cell>
          <cell r="AO138" t="str">
            <v>USD</v>
          </cell>
          <cell r="AS138">
            <v>3.43</v>
          </cell>
          <cell r="AU138" t="str">
            <v>9409 Buffalo Avenue</v>
          </cell>
          <cell r="AV138" t="str">
            <v>NA</v>
          </cell>
          <cell r="AW138">
            <v>0</v>
          </cell>
          <cell r="AX138">
            <v>42277</v>
          </cell>
          <cell r="AY138">
            <v>42277</v>
          </cell>
          <cell r="AZ138">
            <v>1810000</v>
          </cell>
          <cell r="BA138">
            <v>8.2200000000000006</v>
          </cell>
          <cell r="BB138">
            <v>1.38</v>
          </cell>
          <cell r="BC138">
            <v>1.0900000000000001</v>
          </cell>
          <cell r="BD138">
            <v>0</v>
          </cell>
          <cell r="BF138" t="str">
            <v>3.4300000</v>
          </cell>
          <cell r="BG138">
            <v>97450000</v>
          </cell>
          <cell r="BH138" t="str">
            <v>3.43</v>
          </cell>
          <cell r="BI138">
            <v>407010000</v>
          </cell>
          <cell r="BJ138" t="str">
            <v>Antares/TMT</v>
          </cell>
          <cell r="BL138">
            <v>41271</v>
          </cell>
          <cell r="BM138">
            <v>43908</v>
          </cell>
          <cell r="BP138">
            <v>150481000</v>
          </cell>
          <cell r="BQ138">
            <v>247931000</v>
          </cell>
          <cell r="BR138">
            <v>150481000</v>
          </cell>
          <cell r="BS138">
            <v>8034993.75</v>
          </cell>
          <cell r="BT138">
            <v>100</v>
          </cell>
          <cell r="BW138">
            <v>0</v>
          </cell>
          <cell r="BX138" t="str">
            <v>Rancho Cucamonga, California 91730</v>
          </cell>
          <cell r="CA138" t="str">
            <v>0010531968</v>
          </cell>
          <cell r="CB138">
            <v>8034993.75</v>
          </cell>
          <cell r="CC138">
            <v>1</v>
          </cell>
          <cell r="CD138">
            <v>8034993.75</v>
          </cell>
          <cell r="CF138">
            <v>80</v>
          </cell>
          <cell r="CG138" t="str">
            <v>N</v>
          </cell>
        </row>
        <row r="139">
          <cell r="A139">
            <v>137</v>
          </cell>
          <cell r="B139" t="str">
            <v>DETAILS</v>
          </cell>
          <cell r="C139">
            <v>0</v>
          </cell>
          <cell r="D139">
            <v>81628276</v>
          </cell>
          <cell r="E139">
            <v>84069800</v>
          </cell>
          <cell r="F139">
            <v>344944</v>
          </cell>
          <cell r="G139">
            <v>42403</v>
          </cell>
          <cell r="H139">
            <v>42237</v>
          </cell>
          <cell r="I139">
            <v>31349</v>
          </cell>
          <cell r="J139">
            <v>255826</v>
          </cell>
          <cell r="K139">
            <v>239947</v>
          </cell>
          <cell r="L139">
            <v>42185</v>
          </cell>
          <cell r="M139" t="str">
            <v>Bradshaw International Acquisition Corp</v>
          </cell>
          <cell r="N139" t="str">
            <v>Bradshaw International Acquisition Corp Term Loan</v>
          </cell>
          <cell r="O139" t="str">
            <v>L</v>
          </cell>
          <cell r="P139" t="str">
            <v>LIBOR (1 month)</v>
          </cell>
          <cell r="R139">
            <v>2865506.25</v>
          </cell>
          <cell r="S139">
            <v>1339743</v>
          </cell>
          <cell r="T139" t="str">
            <v>United States</v>
          </cell>
          <cell r="U139" t="str">
            <v>Consumer goods: Non-Durable (9)</v>
          </cell>
          <cell r="W139" t="str">
            <v>United States</v>
          </cell>
          <cell r="X139">
            <v>0</v>
          </cell>
          <cell r="Y139" t="str">
            <v>First Lien First Out</v>
          </cell>
          <cell r="AB139" t="str">
            <v>Bradshaw International Acquisition Corp</v>
          </cell>
          <cell r="AC139">
            <v>97</v>
          </cell>
          <cell r="AF139">
            <v>2865506.25</v>
          </cell>
          <cell r="AG139" t="str">
            <v>V</v>
          </cell>
          <cell r="AH139">
            <v>97</v>
          </cell>
          <cell r="AK139" t="str">
            <v>Term Loan</v>
          </cell>
          <cell r="AN139">
            <v>45083000</v>
          </cell>
          <cell r="AO139" t="str">
            <v>USD</v>
          </cell>
          <cell r="AS139">
            <v>3.43</v>
          </cell>
          <cell r="AU139" t="str">
            <v>9409 Buffalo Avenue</v>
          </cell>
          <cell r="AV139" t="str">
            <v>NA</v>
          </cell>
          <cell r="AW139">
            <v>0</v>
          </cell>
          <cell r="AX139">
            <v>42277</v>
          </cell>
          <cell r="AY139">
            <v>42277</v>
          </cell>
          <cell r="AZ139">
            <v>1810000</v>
          </cell>
          <cell r="BA139">
            <v>8.2200000000000006</v>
          </cell>
          <cell r="BB139">
            <v>1.38</v>
          </cell>
          <cell r="BC139">
            <v>1.0900000000000001</v>
          </cell>
          <cell r="BD139">
            <v>0</v>
          </cell>
          <cell r="BF139" t="str">
            <v>3.4300000</v>
          </cell>
          <cell r="BG139">
            <v>97450000</v>
          </cell>
          <cell r="BH139" t="str">
            <v>3.43</v>
          </cell>
          <cell r="BI139">
            <v>407010000</v>
          </cell>
          <cell r="BJ139" t="str">
            <v>Antares/TMT</v>
          </cell>
          <cell r="BL139">
            <v>41271</v>
          </cell>
          <cell r="BM139">
            <v>43908</v>
          </cell>
          <cell r="BP139">
            <v>150481000</v>
          </cell>
          <cell r="BQ139">
            <v>247931000</v>
          </cell>
          <cell r="BR139">
            <v>150481000</v>
          </cell>
          <cell r="BS139">
            <v>2865506.25</v>
          </cell>
          <cell r="BT139">
            <v>100</v>
          </cell>
          <cell r="BW139">
            <v>0</v>
          </cell>
          <cell r="BX139" t="str">
            <v>Rancho Cucamonga, California 91730</v>
          </cell>
          <cell r="CA139" t="str">
            <v>0010531968</v>
          </cell>
          <cell r="CB139">
            <v>2865506.25</v>
          </cell>
          <cell r="CC139">
            <v>1</v>
          </cell>
          <cell r="CD139">
            <v>2865506.25</v>
          </cell>
          <cell r="CF139">
            <v>80</v>
          </cell>
          <cell r="CG139" t="str">
            <v>N</v>
          </cell>
        </row>
        <row r="140">
          <cell r="A140">
            <v>138</v>
          </cell>
          <cell r="B140" t="str">
            <v>DETAILS</v>
          </cell>
          <cell r="C140">
            <v>0</v>
          </cell>
          <cell r="D140">
            <v>81628274</v>
          </cell>
          <cell r="E140">
            <v>84069801</v>
          </cell>
          <cell r="F140">
            <v>344944</v>
          </cell>
          <cell r="G140">
            <v>42403</v>
          </cell>
          <cell r="H140">
            <v>42237</v>
          </cell>
          <cell r="I140">
            <v>31349</v>
          </cell>
          <cell r="J140">
            <v>255822</v>
          </cell>
          <cell r="K140">
            <v>239947</v>
          </cell>
          <cell r="L140">
            <v>42185</v>
          </cell>
          <cell r="M140" t="str">
            <v>Bradshaw International Acquisition Corp</v>
          </cell>
          <cell r="N140" t="str">
            <v>Bradshaw International Acquisition Corp Term Loan</v>
          </cell>
          <cell r="O140" t="str">
            <v>L</v>
          </cell>
          <cell r="P140" t="str">
            <v>LIBOR (1 month)</v>
          </cell>
          <cell r="R140">
            <v>18686031.969999999</v>
          </cell>
          <cell r="S140">
            <v>1339746</v>
          </cell>
          <cell r="T140" t="str">
            <v>United States</v>
          </cell>
          <cell r="U140" t="str">
            <v>Consumer goods: Non-Durable (9)</v>
          </cell>
          <cell r="W140" t="str">
            <v>United States</v>
          </cell>
          <cell r="X140">
            <v>0</v>
          </cell>
          <cell r="Y140" t="str">
            <v>First Lien First Out</v>
          </cell>
          <cell r="AB140" t="str">
            <v>Bradshaw International Acquisition Corp</v>
          </cell>
          <cell r="AC140">
            <v>97</v>
          </cell>
          <cell r="AF140">
            <v>18686031.969999999</v>
          </cell>
          <cell r="AG140" t="str">
            <v>V</v>
          </cell>
          <cell r="AH140">
            <v>97</v>
          </cell>
          <cell r="AK140" t="str">
            <v>Term Loan</v>
          </cell>
          <cell r="AN140">
            <v>45083000</v>
          </cell>
          <cell r="AO140" t="str">
            <v>USD</v>
          </cell>
          <cell r="AS140">
            <v>3.43</v>
          </cell>
          <cell r="AU140" t="str">
            <v>9409 Buffalo Avenue</v>
          </cell>
          <cell r="AV140" t="str">
            <v>NA</v>
          </cell>
          <cell r="AW140">
            <v>0</v>
          </cell>
          <cell r="AX140">
            <v>42277</v>
          </cell>
          <cell r="AY140">
            <v>42277</v>
          </cell>
          <cell r="AZ140">
            <v>1810000</v>
          </cell>
          <cell r="BA140">
            <v>8.2200000000000006</v>
          </cell>
          <cell r="BB140">
            <v>1.38</v>
          </cell>
          <cell r="BC140">
            <v>1.0900000000000001</v>
          </cell>
          <cell r="BD140">
            <v>0</v>
          </cell>
          <cell r="BF140" t="str">
            <v>3.4300000</v>
          </cell>
          <cell r="BG140">
            <v>97450000</v>
          </cell>
          <cell r="BH140" t="str">
            <v>3.43</v>
          </cell>
          <cell r="BI140">
            <v>407010000</v>
          </cell>
          <cell r="BJ140" t="str">
            <v>Antares/TMT</v>
          </cell>
          <cell r="BL140">
            <v>41271</v>
          </cell>
          <cell r="BM140">
            <v>43908</v>
          </cell>
          <cell r="BP140">
            <v>150481000</v>
          </cell>
          <cell r="BQ140">
            <v>247931000</v>
          </cell>
          <cell r="BR140">
            <v>150481000</v>
          </cell>
          <cell r="BS140">
            <v>18686031.969999999</v>
          </cell>
          <cell r="BT140">
            <v>100</v>
          </cell>
          <cell r="BU140">
            <v>42228</v>
          </cell>
          <cell r="BW140">
            <v>0</v>
          </cell>
          <cell r="BX140" t="str">
            <v>Rancho Cucamonga, California 91730</v>
          </cell>
          <cell r="CA140" t="str">
            <v>0010531968</v>
          </cell>
          <cell r="CB140">
            <v>18686031.969999999</v>
          </cell>
          <cell r="CC140">
            <v>1</v>
          </cell>
          <cell r="CD140">
            <v>18686031.969999999</v>
          </cell>
          <cell r="CF140">
            <v>80</v>
          </cell>
          <cell r="CG140" t="str">
            <v>N</v>
          </cell>
        </row>
        <row r="141">
          <cell r="A141">
            <v>139</v>
          </cell>
          <cell r="B141" t="str">
            <v>DETAILS</v>
          </cell>
          <cell r="C141">
            <v>0</v>
          </cell>
          <cell r="D141">
            <v>81628276</v>
          </cell>
          <cell r="E141">
            <v>84069802</v>
          </cell>
          <cell r="F141">
            <v>344944</v>
          </cell>
          <cell r="G141">
            <v>42403</v>
          </cell>
          <cell r="H141">
            <v>42237</v>
          </cell>
          <cell r="I141">
            <v>31349</v>
          </cell>
          <cell r="J141">
            <v>255826</v>
          </cell>
          <cell r="K141">
            <v>239947</v>
          </cell>
          <cell r="L141">
            <v>42185</v>
          </cell>
          <cell r="M141" t="str">
            <v>Bradshaw International Acquisition Corp</v>
          </cell>
          <cell r="N141" t="str">
            <v>Bradshaw International Acquisition Corp Term Loan</v>
          </cell>
          <cell r="O141" t="str">
            <v>L</v>
          </cell>
          <cell r="P141" t="str">
            <v>LIBOR (1 month)</v>
          </cell>
          <cell r="R141">
            <v>6663968.0300000003</v>
          </cell>
          <cell r="S141">
            <v>1339746</v>
          </cell>
          <cell r="T141" t="str">
            <v>United States</v>
          </cell>
          <cell r="U141" t="str">
            <v>Consumer goods: Non-Durable (9)</v>
          </cell>
          <cell r="W141" t="str">
            <v>United States</v>
          </cell>
          <cell r="X141">
            <v>0</v>
          </cell>
          <cell r="Y141" t="str">
            <v>First Lien First Out</v>
          </cell>
          <cell r="AB141" t="str">
            <v>Bradshaw International Acquisition Corp</v>
          </cell>
          <cell r="AC141">
            <v>97</v>
          </cell>
          <cell r="AF141">
            <v>6663968.0300000003</v>
          </cell>
          <cell r="AG141" t="str">
            <v>V</v>
          </cell>
          <cell r="AH141">
            <v>97</v>
          </cell>
          <cell r="AK141" t="str">
            <v>Term Loan</v>
          </cell>
          <cell r="AN141">
            <v>45083000</v>
          </cell>
          <cell r="AO141" t="str">
            <v>USD</v>
          </cell>
          <cell r="AS141">
            <v>3.43</v>
          </cell>
          <cell r="AU141" t="str">
            <v>9409 Buffalo Avenue</v>
          </cell>
          <cell r="AV141" t="str">
            <v>NA</v>
          </cell>
          <cell r="AW141">
            <v>0</v>
          </cell>
          <cell r="AX141">
            <v>42277</v>
          </cell>
          <cell r="AY141">
            <v>42277</v>
          </cell>
          <cell r="AZ141">
            <v>1810000</v>
          </cell>
          <cell r="BA141">
            <v>8.2200000000000006</v>
          </cell>
          <cell r="BB141">
            <v>1.38</v>
          </cell>
          <cell r="BC141">
            <v>1.0900000000000001</v>
          </cell>
          <cell r="BD141">
            <v>0</v>
          </cell>
          <cell r="BF141" t="str">
            <v>3.4300000</v>
          </cell>
          <cell r="BG141">
            <v>97450000</v>
          </cell>
          <cell r="BH141" t="str">
            <v>3.43</v>
          </cell>
          <cell r="BI141">
            <v>407010000</v>
          </cell>
          <cell r="BJ141" t="str">
            <v>Antares/TMT</v>
          </cell>
          <cell r="BL141">
            <v>41271</v>
          </cell>
          <cell r="BM141">
            <v>43908</v>
          </cell>
          <cell r="BP141">
            <v>150481000</v>
          </cell>
          <cell r="BQ141">
            <v>247931000</v>
          </cell>
          <cell r="BR141">
            <v>150481000</v>
          </cell>
          <cell r="BS141">
            <v>6663968.0300000003</v>
          </cell>
          <cell r="BT141">
            <v>100</v>
          </cell>
          <cell r="BU141">
            <v>42228</v>
          </cell>
          <cell r="BW141">
            <v>0</v>
          </cell>
          <cell r="BX141" t="str">
            <v>Rancho Cucamonga, California 91730</v>
          </cell>
          <cell r="CA141" t="str">
            <v>0010531968</v>
          </cell>
          <cell r="CB141">
            <v>6663968.0300000003</v>
          </cell>
          <cell r="CC141">
            <v>1</v>
          </cell>
          <cell r="CD141">
            <v>6663968.0300000003</v>
          </cell>
          <cell r="CF141">
            <v>80</v>
          </cell>
          <cell r="CG141" t="str">
            <v>N</v>
          </cell>
        </row>
        <row r="142">
          <cell r="A142">
            <v>140</v>
          </cell>
          <cell r="B142" t="str">
            <v>DETAILS</v>
          </cell>
          <cell r="C142">
            <v>0</v>
          </cell>
          <cell r="D142">
            <v>81627803</v>
          </cell>
          <cell r="E142">
            <v>84069358</v>
          </cell>
          <cell r="F142">
            <v>344944</v>
          </cell>
          <cell r="G142">
            <v>42403</v>
          </cell>
          <cell r="H142">
            <v>42237</v>
          </cell>
          <cell r="I142">
            <v>25975</v>
          </cell>
          <cell r="J142">
            <v>251681</v>
          </cell>
          <cell r="K142">
            <v>169104</v>
          </cell>
          <cell r="L142">
            <v>42185</v>
          </cell>
          <cell r="M142" t="str">
            <v>Bright Horizons Family Solutions LLC</v>
          </cell>
          <cell r="N142" t="str">
            <v>Bright Horizons Family Solutions Term B Loan</v>
          </cell>
          <cell r="O142" t="str">
            <v>L</v>
          </cell>
          <cell r="P142" t="str">
            <v>LIBOR (3 months)</v>
          </cell>
          <cell r="R142">
            <v>16558686.609999999</v>
          </cell>
          <cell r="S142">
            <v>1334771</v>
          </cell>
          <cell r="T142" t="str">
            <v>United States</v>
          </cell>
          <cell r="U142" t="str">
            <v>Services: Consumer (24)</v>
          </cell>
          <cell r="W142" t="str">
            <v>United States</v>
          </cell>
          <cell r="X142">
            <v>1</v>
          </cell>
          <cell r="Y142" t="str">
            <v>First Lien First Out</v>
          </cell>
          <cell r="AB142" t="str">
            <v>Bright Horizons Family Solutions LLC</v>
          </cell>
          <cell r="AC142">
            <v>99.768000000000001</v>
          </cell>
          <cell r="AF142">
            <v>16558686.609999999</v>
          </cell>
          <cell r="AG142" t="str">
            <v>V</v>
          </cell>
          <cell r="AH142">
            <v>99.768000000000001</v>
          </cell>
          <cell r="AI142">
            <v>99.671999999999997</v>
          </cell>
          <cell r="AK142" t="str">
            <v>Term Loan</v>
          </cell>
          <cell r="AN142">
            <v>243099000</v>
          </cell>
          <cell r="AO142" t="str">
            <v>USD</v>
          </cell>
          <cell r="AS142">
            <v>3.38</v>
          </cell>
          <cell r="AU142" t="str">
            <v>200 Talcott Avenue South</v>
          </cell>
          <cell r="AV142" t="str">
            <v>P.O. Box 9177</v>
          </cell>
          <cell r="AW142">
            <v>0</v>
          </cell>
          <cell r="AX142">
            <v>42277</v>
          </cell>
          <cell r="AY142">
            <v>42277</v>
          </cell>
          <cell r="AZ142">
            <v>21390000</v>
          </cell>
          <cell r="BA142">
            <v>7.25</v>
          </cell>
          <cell r="BB142">
            <v>0.93</v>
          </cell>
          <cell r="BC142">
            <v>0.88</v>
          </cell>
          <cell r="BD142">
            <v>0</v>
          </cell>
          <cell r="BF142" t="str">
            <v>3.3800000</v>
          </cell>
          <cell r="BG142">
            <v>714820000</v>
          </cell>
          <cell r="BH142" t="str">
            <v>3.38</v>
          </cell>
          <cell r="BI142">
            <v>1424620000</v>
          </cell>
          <cell r="BJ142" t="str">
            <v>BLG</v>
          </cell>
          <cell r="BK142" t="str">
            <v>Broadly Syndicated Loan</v>
          </cell>
          <cell r="BL142">
            <v>41207</v>
          </cell>
          <cell r="BM142">
            <v>43857</v>
          </cell>
          <cell r="BP142">
            <v>917838000</v>
          </cell>
          <cell r="BQ142">
            <v>1632658000</v>
          </cell>
          <cell r="BR142">
            <v>917838000</v>
          </cell>
          <cell r="BS142">
            <v>16504374.119999999</v>
          </cell>
          <cell r="BT142">
            <v>99.671999999999997</v>
          </cell>
          <cell r="BU142">
            <v>42228</v>
          </cell>
          <cell r="BW142">
            <v>0</v>
          </cell>
          <cell r="BX142" t="str">
            <v>Watertown, Massachusetts 02471-9177</v>
          </cell>
          <cell r="CA142" t="str">
            <v>0010495677</v>
          </cell>
          <cell r="CB142">
            <v>16504374.119999999</v>
          </cell>
          <cell r="CC142">
            <v>1</v>
          </cell>
          <cell r="CD142">
            <v>16558686.609999999</v>
          </cell>
          <cell r="CF142">
            <v>80</v>
          </cell>
          <cell r="CG142" t="str">
            <v>Y</v>
          </cell>
        </row>
        <row r="143">
          <cell r="A143">
            <v>141</v>
          </cell>
          <cell r="B143" t="str">
            <v>DETAILS</v>
          </cell>
          <cell r="C143">
            <v>0</v>
          </cell>
          <cell r="D143">
            <v>81627861</v>
          </cell>
          <cell r="E143">
            <v>84069357</v>
          </cell>
          <cell r="F143">
            <v>344944</v>
          </cell>
          <cell r="G143">
            <v>42403</v>
          </cell>
          <cell r="H143">
            <v>42237</v>
          </cell>
          <cell r="I143">
            <v>14255</v>
          </cell>
          <cell r="J143">
            <v>252389</v>
          </cell>
          <cell r="K143">
            <v>130865</v>
          </cell>
          <cell r="L143">
            <v>42185</v>
          </cell>
          <cell r="M143" t="str">
            <v>Brock Holdings III, Inc.</v>
          </cell>
          <cell r="N143" t="str">
            <v>Brock Holdings III Tranche B Term Loan</v>
          </cell>
          <cell r="O143" t="str">
            <v>L</v>
          </cell>
          <cell r="P143" t="str">
            <v>LIBOR (3 months)</v>
          </cell>
          <cell r="R143">
            <v>7387297.96</v>
          </cell>
          <cell r="S143">
            <v>1334765</v>
          </cell>
          <cell r="T143" t="str">
            <v>United States</v>
          </cell>
          <cell r="U143" t="str">
            <v>Construction &amp; Building (7)</v>
          </cell>
          <cell r="W143" t="str">
            <v>United States</v>
          </cell>
          <cell r="X143">
            <v>1</v>
          </cell>
          <cell r="Y143" t="str">
            <v>First Lien First Out</v>
          </cell>
          <cell r="AB143" t="str">
            <v>Brock Holdings III, Inc.</v>
          </cell>
          <cell r="AC143">
            <v>98.75</v>
          </cell>
          <cell r="AF143">
            <v>7387297.96</v>
          </cell>
          <cell r="AG143" t="str">
            <v>V</v>
          </cell>
          <cell r="AH143">
            <v>98.75</v>
          </cell>
          <cell r="AI143">
            <v>93.125</v>
          </cell>
          <cell r="AK143" t="str">
            <v>Term Loan</v>
          </cell>
          <cell r="AN143">
            <v>125560000</v>
          </cell>
          <cell r="AO143" t="str">
            <v>USD</v>
          </cell>
          <cell r="AS143">
            <v>4.17</v>
          </cell>
          <cell r="AU143" t="str">
            <v>10343 Sam Houston Park Dr.</v>
          </cell>
          <cell r="AV143" t="str">
            <v>Ste. 200</v>
          </cell>
          <cell r="AW143">
            <v>0</v>
          </cell>
          <cell r="AX143">
            <v>42277</v>
          </cell>
          <cell r="AY143">
            <v>42277</v>
          </cell>
          <cell r="AZ143">
            <v>6050000</v>
          </cell>
          <cell r="BA143">
            <v>2.3199999999999998</v>
          </cell>
          <cell r="BB143">
            <v>4.66</v>
          </cell>
          <cell r="BC143">
            <v>4.3</v>
          </cell>
          <cell r="BD143">
            <v>0</v>
          </cell>
          <cell r="BF143" t="str">
            <v>4.1700000</v>
          </cell>
          <cell r="BG143">
            <v>-46020000</v>
          </cell>
          <cell r="BH143" t="str">
            <v>5.76</v>
          </cell>
          <cell r="BI143">
            <v>1411630000</v>
          </cell>
          <cell r="BJ143" t="str">
            <v>BLG</v>
          </cell>
          <cell r="BL143">
            <v>40513</v>
          </cell>
          <cell r="BM143">
            <v>42810</v>
          </cell>
          <cell r="BP143">
            <v>531987200</v>
          </cell>
          <cell r="BQ143">
            <v>675586400</v>
          </cell>
          <cell r="BR143">
            <v>721606400</v>
          </cell>
          <cell r="BS143">
            <v>6879421.2300000004</v>
          </cell>
          <cell r="BT143">
            <v>93.125</v>
          </cell>
          <cell r="BU143">
            <v>42228</v>
          </cell>
          <cell r="BW143">
            <v>0</v>
          </cell>
          <cell r="BX143" t="str">
            <v>Houston, Texas 77064</v>
          </cell>
          <cell r="CA143" t="str">
            <v>0010524007</v>
          </cell>
          <cell r="CB143">
            <v>6879421.2300000004</v>
          </cell>
          <cell r="CC143">
            <v>1</v>
          </cell>
          <cell r="CD143">
            <v>7387297.96</v>
          </cell>
          <cell r="CF143">
            <v>80</v>
          </cell>
          <cell r="CG143" t="str">
            <v>Y</v>
          </cell>
        </row>
        <row r="144">
          <cell r="A144">
            <v>142</v>
          </cell>
          <cell r="B144" t="str">
            <v>DETAILS</v>
          </cell>
          <cell r="C144">
            <v>0</v>
          </cell>
          <cell r="D144">
            <v>81627895</v>
          </cell>
          <cell r="E144">
            <v>84069308</v>
          </cell>
          <cell r="F144">
            <v>344944</v>
          </cell>
          <cell r="G144">
            <v>42403</v>
          </cell>
          <cell r="H144">
            <v>42237</v>
          </cell>
          <cell r="I144">
            <v>27603</v>
          </cell>
          <cell r="J144">
            <v>252819</v>
          </cell>
          <cell r="K144">
            <v>180829</v>
          </cell>
          <cell r="L144">
            <v>42185</v>
          </cell>
          <cell r="M144" t="str">
            <v>Caldwell &amp; Gregory LLC</v>
          </cell>
          <cell r="N144" t="str">
            <v>Caldwell &amp; Gregory LLC Term Loan</v>
          </cell>
          <cell r="O144" t="str">
            <v>L</v>
          </cell>
          <cell r="P144" t="str">
            <v>LIBOR (3 months)</v>
          </cell>
          <cell r="R144">
            <v>15600000</v>
          </cell>
          <cell r="S144">
            <v>1334442</v>
          </cell>
          <cell r="T144" t="str">
            <v>United States</v>
          </cell>
          <cell r="U144" t="str">
            <v>Services: Business (23)</v>
          </cell>
          <cell r="W144" t="str">
            <v>United States</v>
          </cell>
          <cell r="X144">
            <v>0</v>
          </cell>
          <cell r="Y144" t="str">
            <v>First Lien First Out</v>
          </cell>
          <cell r="AB144" t="str">
            <v>Caldwell &amp; Gregory LLC</v>
          </cell>
          <cell r="AC144">
            <v>97.25</v>
          </cell>
          <cell r="AF144">
            <v>15600000</v>
          </cell>
          <cell r="AG144" t="str">
            <v>V</v>
          </cell>
          <cell r="AH144">
            <v>97.25</v>
          </cell>
          <cell r="AK144" t="str">
            <v>Term Loan</v>
          </cell>
          <cell r="AN144">
            <v>10868000</v>
          </cell>
          <cell r="AO144" t="str">
            <v>USD</v>
          </cell>
          <cell r="AS144">
            <v>3.37</v>
          </cell>
          <cell r="AU144" t="str">
            <v>129 Broad Street Road</v>
          </cell>
          <cell r="AV144" t="str">
            <v>NA</v>
          </cell>
          <cell r="AW144">
            <v>0</v>
          </cell>
          <cell r="AX144">
            <v>42277</v>
          </cell>
          <cell r="AY144">
            <v>42338</v>
          </cell>
          <cell r="AZ144">
            <v>1990000</v>
          </cell>
          <cell r="BA144">
            <v>1.8</v>
          </cell>
          <cell r="BB144">
            <v>4.88</v>
          </cell>
          <cell r="BC144">
            <v>4.5999999999999996</v>
          </cell>
          <cell r="BD144">
            <v>0</v>
          </cell>
          <cell r="BF144" t="str">
            <v>3.3700000</v>
          </cell>
          <cell r="BG144">
            <v>22440000</v>
          </cell>
          <cell r="BH144" t="str">
            <v>4.14</v>
          </cell>
          <cell r="BI144">
            <v>29100000</v>
          </cell>
          <cell r="BJ144" t="str">
            <v>Antares/TMT</v>
          </cell>
          <cell r="BL144">
            <v>41333</v>
          </cell>
          <cell r="BM144">
            <v>43251</v>
          </cell>
          <cell r="BP144">
            <v>36890100</v>
          </cell>
          <cell r="BQ144">
            <v>67002400</v>
          </cell>
          <cell r="BR144">
            <v>44562400</v>
          </cell>
          <cell r="BS144">
            <v>15600000</v>
          </cell>
          <cell r="BT144">
            <v>100</v>
          </cell>
          <cell r="BU144">
            <v>42228</v>
          </cell>
          <cell r="BW144">
            <v>0</v>
          </cell>
          <cell r="BX144" t="str">
            <v>Manakin-Sabot, Virginia 23103</v>
          </cell>
          <cell r="CA144" t="str">
            <v>0010420206</v>
          </cell>
          <cell r="CB144">
            <v>15600000</v>
          </cell>
          <cell r="CC144">
            <v>1</v>
          </cell>
          <cell r="CD144">
            <v>15600000</v>
          </cell>
          <cell r="CF144">
            <v>80</v>
          </cell>
          <cell r="CG144" t="str">
            <v>N</v>
          </cell>
        </row>
        <row r="145">
          <cell r="A145">
            <v>143</v>
          </cell>
          <cell r="B145" t="str">
            <v>DETAILS</v>
          </cell>
          <cell r="C145">
            <v>0</v>
          </cell>
          <cell r="D145">
            <v>81628159</v>
          </cell>
          <cell r="E145">
            <v>84069938</v>
          </cell>
          <cell r="F145">
            <v>344944</v>
          </cell>
          <cell r="G145">
            <v>42403</v>
          </cell>
          <cell r="H145">
            <v>42391</v>
          </cell>
          <cell r="I145">
            <v>32060</v>
          </cell>
          <cell r="J145">
            <v>255109</v>
          </cell>
          <cell r="K145">
            <v>254804</v>
          </cell>
          <cell r="L145">
            <v>42384</v>
          </cell>
          <cell r="M145" t="str">
            <v>Cambridge International Inc.</v>
          </cell>
          <cell r="N145" t="str">
            <v>Cambridge International Inc. Term Loan</v>
          </cell>
          <cell r="O145" t="str">
            <v>L</v>
          </cell>
          <cell r="P145" t="str">
            <v>LIBOR (3 months)</v>
          </cell>
          <cell r="R145">
            <v>34794113.710000001</v>
          </cell>
          <cell r="S145">
            <v>1491610</v>
          </cell>
          <cell r="T145" t="str">
            <v>United States</v>
          </cell>
          <cell r="U145" t="str">
            <v>Capital Equipment (5)</v>
          </cell>
          <cell r="W145" t="str">
            <v>United States</v>
          </cell>
          <cell r="Y145" t="str">
            <v>First Lien First Out</v>
          </cell>
          <cell r="AB145" t="str">
            <v>Cambridge International Inc.</v>
          </cell>
          <cell r="AF145">
            <v>34794113.710000001</v>
          </cell>
          <cell r="AG145" t="str">
            <v>V</v>
          </cell>
          <cell r="AH145">
            <v>99.75</v>
          </cell>
          <cell r="AK145" t="str">
            <v>Term Loan</v>
          </cell>
          <cell r="AN145">
            <v>18619668</v>
          </cell>
          <cell r="AO145" t="str">
            <v>USD</v>
          </cell>
          <cell r="AS145">
            <v>4.4000000000000004</v>
          </cell>
          <cell r="AU145" t="str">
            <v>500 W Monroe #18</v>
          </cell>
          <cell r="AV145" t="str">
            <v>NA</v>
          </cell>
          <cell r="AX145">
            <v>42308</v>
          </cell>
          <cell r="AY145">
            <v>42308</v>
          </cell>
          <cell r="AZ145">
            <v>497582</v>
          </cell>
          <cell r="BA145">
            <v>3.43</v>
          </cell>
          <cell r="BB145">
            <v>3.14</v>
          </cell>
          <cell r="BC145">
            <v>2.35</v>
          </cell>
          <cell r="BF145" t="str">
            <v>4.4</v>
          </cell>
          <cell r="BG145">
            <v>55842000</v>
          </cell>
          <cell r="BH145" t="str">
            <v>4.4</v>
          </cell>
          <cell r="BI145">
            <v>80748100</v>
          </cell>
          <cell r="BJ145" t="str">
            <v>Antares/TMT</v>
          </cell>
          <cell r="BL145">
            <v>42296</v>
          </cell>
          <cell r="BM145">
            <v>43565</v>
          </cell>
          <cell r="BP145">
            <v>81926539.200000003</v>
          </cell>
          <cell r="BQ145">
            <v>137768539.19999999</v>
          </cell>
          <cell r="BR145">
            <v>81926539.200000003</v>
          </cell>
          <cell r="BS145">
            <v>34794113.710000001</v>
          </cell>
          <cell r="BT145">
            <v>100</v>
          </cell>
          <cell r="BU145">
            <v>42391</v>
          </cell>
          <cell r="BW145">
            <v>0</v>
          </cell>
          <cell r="BX145" t="str">
            <v>Chicago, IL 60661</v>
          </cell>
          <cell r="CA145" t="str">
            <v>0010561832</v>
          </cell>
          <cell r="CB145">
            <v>34794113.710000001</v>
          </cell>
          <cell r="CD145">
            <v>34794113.710000001</v>
          </cell>
          <cell r="CF145">
            <v>80</v>
          </cell>
          <cell r="CG145" t="str">
            <v>N</v>
          </cell>
        </row>
        <row r="146">
          <cell r="A146">
            <v>144</v>
          </cell>
          <cell r="B146" t="str">
            <v>DETAILS</v>
          </cell>
          <cell r="C146">
            <v>0</v>
          </cell>
          <cell r="D146">
            <v>81628186</v>
          </cell>
          <cell r="E146">
            <v>84070222</v>
          </cell>
          <cell r="F146">
            <v>344944</v>
          </cell>
          <cell r="G146">
            <v>42403</v>
          </cell>
          <cell r="H146">
            <v>42237</v>
          </cell>
          <cell r="I146">
            <v>26096</v>
          </cell>
          <cell r="J146">
            <v>255287</v>
          </cell>
          <cell r="K146">
            <v>155013</v>
          </cell>
          <cell r="L146">
            <v>42185</v>
          </cell>
          <cell r="M146" t="str">
            <v>Camp International Holding Company</v>
          </cell>
          <cell r="N146" t="str">
            <v>Camp International Holding Inc 1st Lien Replacement Term Loan</v>
          </cell>
          <cell r="O146" t="str">
            <v>L</v>
          </cell>
          <cell r="P146" t="str">
            <v>LIBOR (1 month)</v>
          </cell>
          <cell r="R146">
            <v>2078692.9</v>
          </cell>
          <cell r="S146">
            <v>1364917</v>
          </cell>
          <cell r="T146" t="str">
            <v>United States</v>
          </cell>
          <cell r="U146" t="str">
            <v>High Tech Industries (16)</v>
          </cell>
          <cell r="W146" t="str">
            <v>United States</v>
          </cell>
          <cell r="X146">
            <v>1</v>
          </cell>
          <cell r="Y146" t="str">
            <v>First Lien First Out</v>
          </cell>
          <cell r="AB146" t="str">
            <v>Camp International Holding Company</v>
          </cell>
          <cell r="AC146">
            <v>99</v>
          </cell>
          <cell r="AF146">
            <v>2078692.9</v>
          </cell>
          <cell r="AG146" t="str">
            <v>V</v>
          </cell>
          <cell r="AH146">
            <v>99</v>
          </cell>
          <cell r="AI146">
            <v>93.582999999999998</v>
          </cell>
          <cell r="AK146" t="str">
            <v>Term Loan</v>
          </cell>
          <cell r="AN146">
            <v>75000000</v>
          </cell>
          <cell r="AO146" t="str">
            <v>USD</v>
          </cell>
          <cell r="AS146">
            <v>4.24</v>
          </cell>
          <cell r="AU146" t="str">
            <v>999 Marconi Avenue</v>
          </cell>
          <cell r="AV146" t="str">
            <v>NA</v>
          </cell>
          <cell r="AW146">
            <v>0</v>
          </cell>
          <cell r="AX146">
            <v>42277</v>
          </cell>
          <cell r="AY146">
            <v>42277</v>
          </cell>
          <cell r="AZ146">
            <v>14040000</v>
          </cell>
          <cell r="BA146">
            <v>2.63</v>
          </cell>
          <cell r="BB146">
            <v>2.33</v>
          </cell>
          <cell r="BC146">
            <v>2.16</v>
          </cell>
          <cell r="BD146">
            <v>0</v>
          </cell>
          <cell r="BF146" t="str">
            <v>4.2400000</v>
          </cell>
          <cell r="BG146">
            <v>242870000</v>
          </cell>
          <cell r="BH146" t="str">
            <v>6.18</v>
          </cell>
          <cell r="BI146">
            <v>114270000</v>
          </cell>
          <cell r="BJ146" t="str">
            <v>BLG</v>
          </cell>
          <cell r="BK146" t="str">
            <v>Broadly Syndicated Loan</v>
          </cell>
          <cell r="BL146">
            <v>40976</v>
          </cell>
          <cell r="BM146">
            <v>43616</v>
          </cell>
          <cell r="BP146">
            <v>332191300</v>
          </cell>
          <cell r="BQ146">
            <v>775586800</v>
          </cell>
          <cell r="BR146">
            <v>532716800</v>
          </cell>
          <cell r="BS146">
            <v>1945303.18</v>
          </cell>
          <cell r="BT146">
            <v>93.582999999999998</v>
          </cell>
          <cell r="BU146">
            <v>42228</v>
          </cell>
          <cell r="BW146">
            <v>0</v>
          </cell>
          <cell r="BX146" t="str">
            <v>Ronkonkoma, New York 11779</v>
          </cell>
          <cell r="CA146" t="str">
            <v>0010367666</v>
          </cell>
          <cell r="CB146">
            <v>1945303.18</v>
          </cell>
          <cell r="CC146">
            <v>1</v>
          </cell>
          <cell r="CD146">
            <v>2078692.9</v>
          </cell>
          <cell r="CF146">
            <v>80</v>
          </cell>
          <cell r="CG146" t="str">
            <v>Y</v>
          </cell>
        </row>
        <row r="147">
          <cell r="A147">
            <v>145</v>
          </cell>
          <cell r="B147" t="str">
            <v>DETAILS</v>
          </cell>
          <cell r="C147">
            <v>0</v>
          </cell>
          <cell r="D147">
            <v>81627942</v>
          </cell>
          <cell r="E147">
            <v>84069519</v>
          </cell>
          <cell r="F147">
            <v>344944</v>
          </cell>
          <cell r="G147">
            <v>42403</v>
          </cell>
          <cell r="H147">
            <v>42237</v>
          </cell>
          <cell r="I147">
            <v>27251</v>
          </cell>
          <cell r="J147">
            <v>253417</v>
          </cell>
          <cell r="K147">
            <v>219417</v>
          </cell>
          <cell r="L147">
            <v>42185</v>
          </cell>
          <cell r="M147" t="str">
            <v>Carr Management Inc</v>
          </cell>
          <cell r="N147" t="str">
            <v>Carr Management Inc Term Loan</v>
          </cell>
          <cell r="O147" t="str">
            <v>L</v>
          </cell>
          <cell r="P147" t="str">
            <v>LIBOR (3 months)</v>
          </cell>
          <cell r="R147">
            <v>1333384.1100000001</v>
          </cell>
          <cell r="S147">
            <v>1352259</v>
          </cell>
          <cell r="T147" t="str">
            <v>United States</v>
          </cell>
          <cell r="U147" t="str">
            <v>Containers; Packaging &amp; Glass (10)</v>
          </cell>
          <cell r="W147" t="str">
            <v>United States</v>
          </cell>
          <cell r="X147">
            <v>0</v>
          </cell>
          <cell r="Y147" t="str">
            <v>First Lien First Out</v>
          </cell>
          <cell r="AB147" t="str">
            <v>Carr Management Inc</v>
          </cell>
          <cell r="AC147">
            <v>98.522385549999996</v>
          </cell>
          <cell r="AF147">
            <v>1333384.1100000001</v>
          </cell>
          <cell r="AG147" t="str">
            <v>V</v>
          </cell>
          <cell r="AH147">
            <v>98.522400000000005</v>
          </cell>
          <cell r="AI147">
            <v>99</v>
          </cell>
          <cell r="AK147" t="str">
            <v>Term Loan</v>
          </cell>
          <cell r="AN147">
            <v>28700000</v>
          </cell>
          <cell r="AO147" t="str">
            <v>USD</v>
          </cell>
          <cell r="AS147">
            <v>3.6</v>
          </cell>
          <cell r="AU147" t="str">
            <v>50 KENNEDY PLAZA</v>
          </cell>
          <cell r="AV147" t="str">
            <v>CARR MANAGEMEN HOLDINGS LLC</v>
          </cell>
          <cell r="AW147">
            <v>0</v>
          </cell>
          <cell r="AX147">
            <v>42247</v>
          </cell>
          <cell r="AY147">
            <v>42338</v>
          </cell>
          <cell r="AZ147">
            <v>7480000</v>
          </cell>
          <cell r="BA147">
            <v>1.53</v>
          </cell>
          <cell r="BB147">
            <v>2.42</v>
          </cell>
          <cell r="BC147">
            <v>2.13</v>
          </cell>
          <cell r="BD147">
            <v>0</v>
          </cell>
          <cell r="BF147" t="str">
            <v>3.6000000</v>
          </cell>
          <cell r="BG147">
            <v>77980000</v>
          </cell>
          <cell r="BH147" t="str">
            <v>5.51</v>
          </cell>
          <cell r="BI147">
            <v>109490000</v>
          </cell>
          <cell r="BJ147" t="str">
            <v>SIP - Tag Along</v>
          </cell>
          <cell r="BL147">
            <v>41864</v>
          </cell>
          <cell r="BM147">
            <v>44126</v>
          </cell>
          <cell r="BP147">
            <v>103320000</v>
          </cell>
          <cell r="BQ147">
            <v>236117000</v>
          </cell>
          <cell r="BR147">
            <v>158137000</v>
          </cell>
          <cell r="BS147">
            <v>1333384.1100000001</v>
          </cell>
          <cell r="BT147">
            <v>100</v>
          </cell>
          <cell r="BU147">
            <v>42299</v>
          </cell>
          <cell r="BW147">
            <v>0</v>
          </cell>
          <cell r="BX147" t="str">
            <v>Nashua, New Hampshire 02903</v>
          </cell>
          <cell r="CA147" t="str">
            <v>0010534855</v>
          </cell>
          <cell r="CB147">
            <v>1333384.1100000001</v>
          </cell>
          <cell r="CC147">
            <v>1</v>
          </cell>
          <cell r="CD147">
            <v>1333384.1100000001</v>
          </cell>
          <cell r="CF147">
            <v>80</v>
          </cell>
          <cell r="CG147" t="str">
            <v>N</v>
          </cell>
        </row>
        <row r="148">
          <cell r="A148">
            <v>146</v>
          </cell>
          <cell r="B148" t="str">
            <v>DETAILS</v>
          </cell>
          <cell r="C148">
            <v>0</v>
          </cell>
          <cell r="D148">
            <v>81627943</v>
          </cell>
          <cell r="E148">
            <v>84069520</v>
          </cell>
          <cell r="F148">
            <v>344944</v>
          </cell>
          <cell r="G148">
            <v>42403</v>
          </cell>
          <cell r="H148">
            <v>42237</v>
          </cell>
          <cell r="I148">
            <v>27251</v>
          </cell>
          <cell r="J148">
            <v>253419</v>
          </cell>
          <cell r="K148">
            <v>219417</v>
          </cell>
          <cell r="L148">
            <v>42185</v>
          </cell>
          <cell r="M148" t="str">
            <v>Carr Management Inc</v>
          </cell>
          <cell r="N148" t="str">
            <v>Carr Management Inc Term Loan</v>
          </cell>
          <cell r="O148" t="str">
            <v>L</v>
          </cell>
          <cell r="P148" t="str">
            <v>LIBOR (3 months)</v>
          </cell>
          <cell r="R148">
            <v>6764149.5599999996</v>
          </cell>
          <cell r="S148">
            <v>1352259</v>
          </cell>
          <cell r="T148" t="str">
            <v>United States</v>
          </cell>
          <cell r="U148" t="str">
            <v>Containers; Packaging &amp; Glass (10)</v>
          </cell>
          <cell r="W148" t="str">
            <v>United States</v>
          </cell>
          <cell r="X148">
            <v>0</v>
          </cell>
          <cell r="Y148" t="str">
            <v>First Lien First Out</v>
          </cell>
          <cell r="AB148" t="str">
            <v>Carr Management Inc</v>
          </cell>
          <cell r="AC148">
            <v>98.522385549999996</v>
          </cell>
          <cell r="AF148">
            <v>6764149.5599999996</v>
          </cell>
          <cell r="AG148" t="str">
            <v>V</v>
          </cell>
          <cell r="AH148">
            <v>98.522400000000005</v>
          </cell>
          <cell r="AI148">
            <v>99</v>
          </cell>
          <cell r="AK148" t="str">
            <v>Term Loan</v>
          </cell>
          <cell r="AN148">
            <v>28700000</v>
          </cell>
          <cell r="AO148" t="str">
            <v>USD</v>
          </cell>
          <cell r="AS148">
            <v>3.6</v>
          </cell>
          <cell r="AU148" t="str">
            <v>50 KENNEDY PLAZA</v>
          </cell>
          <cell r="AV148" t="str">
            <v>CARR MANAGEMEN HOLDINGS LLC</v>
          </cell>
          <cell r="AW148">
            <v>0</v>
          </cell>
          <cell r="AX148">
            <v>42247</v>
          </cell>
          <cell r="AY148">
            <v>42338</v>
          </cell>
          <cell r="AZ148">
            <v>7480000</v>
          </cell>
          <cell r="BA148">
            <v>1.53</v>
          </cell>
          <cell r="BB148">
            <v>2.42</v>
          </cell>
          <cell r="BC148">
            <v>2.13</v>
          </cell>
          <cell r="BD148">
            <v>0</v>
          </cell>
          <cell r="BF148" t="str">
            <v>3.6000000</v>
          </cell>
          <cell r="BG148">
            <v>77980000</v>
          </cell>
          <cell r="BH148" t="str">
            <v>5.51</v>
          </cell>
          <cell r="BI148">
            <v>109490000</v>
          </cell>
          <cell r="BJ148" t="str">
            <v>SIP - Tag Along</v>
          </cell>
          <cell r="BL148">
            <v>41864</v>
          </cell>
          <cell r="BM148">
            <v>44126</v>
          </cell>
          <cell r="BP148">
            <v>103320000</v>
          </cell>
          <cell r="BQ148">
            <v>236117000</v>
          </cell>
          <cell r="BR148">
            <v>158137000</v>
          </cell>
          <cell r="BS148">
            <v>6764149.5599999996</v>
          </cell>
          <cell r="BT148">
            <v>100</v>
          </cell>
          <cell r="BU148">
            <v>42299</v>
          </cell>
          <cell r="BW148">
            <v>0</v>
          </cell>
          <cell r="BX148" t="str">
            <v>Nashua, New Hampshire 02903</v>
          </cell>
          <cell r="CA148" t="str">
            <v>0010534855</v>
          </cell>
          <cell r="CB148">
            <v>6764149.5599999996</v>
          </cell>
          <cell r="CC148">
            <v>1</v>
          </cell>
          <cell r="CD148">
            <v>6764149.5599999996</v>
          </cell>
          <cell r="CF148">
            <v>80</v>
          </cell>
          <cell r="CG148" t="str">
            <v>N</v>
          </cell>
        </row>
        <row r="149">
          <cell r="A149">
            <v>147</v>
          </cell>
          <cell r="B149" t="str">
            <v>DETAILS</v>
          </cell>
          <cell r="C149">
            <v>0</v>
          </cell>
          <cell r="D149">
            <v>81627942</v>
          </cell>
          <cell r="E149">
            <v>84069521</v>
          </cell>
          <cell r="F149">
            <v>344944</v>
          </cell>
          <cell r="G149">
            <v>42403</v>
          </cell>
          <cell r="H149">
            <v>42237</v>
          </cell>
          <cell r="I149">
            <v>27251</v>
          </cell>
          <cell r="J149">
            <v>253417</v>
          </cell>
          <cell r="K149">
            <v>219417</v>
          </cell>
          <cell r="L149">
            <v>42185</v>
          </cell>
          <cell r="M149" t="str">
            <v>Carr Management Inc</v>
          </cell>
          <cell r="N149" t="str">
            <v>Carr Management Inc Term Loan</v>
          </cell>
          <cell r="O149" t="str">
            <v>L</v>
          </cell>
          <cell r="P149" t="str">
            <v>LIBOR (3 months)</v>
          </cell>
          <cell r="R149">
            <v>2516166.02</v>
          </cell>
          <cell r="S149">
            <v>1352260</v>
          </cell>
          <cell r="T149" t="str">
            <v>United States</v>
          </cell>
          <cell r="U149" t="str">
            <v>Containers; Packaging &amp; Glass (10)</v>
          </cell>
          <cell r="W149" t="str">
            <v>United States</v>
          </cell>
          <cell r="X149">
            <v>0</v>
          </cell>
          <cell r="Y149" t="str">
            <v>First Lien First Out</v>
          </cell>
          <cell r="AB149" t="str">
            <v>Carr Management Inc</v>
          </cell>
          <cell r="AC149">
            <v>98.522385549999996</v>
          </cell>
          <cell r="AF149">
            <v>2516166.02</v>
          </cell>
          <cell r="AG149" t="str">
            <v>V</v>
          </cell>
          <cell r="AH149">
            <v>98.522400000000005</v>
          </cell>
          <cell r="AI149">
            <v>99</v>
          </cell>
          <cell r="AK149" t="str">
            <v>Term Loan</v>
          </cell>
          <cell r="AN149">
            <v>28700000</v>
          </cell>
          <cell r="AO149" t="str">
            <v>USD</v>
          </cell>
          <cell r="AS149">
            <v>3.6</v>
          </cell>
          <cell r="AU149" t="str">
            <v>50 KENNEDY PLAZA</v>
          </cell>
          <cell r="AV149" t="str">
            <v>CARR MANAGEMEN HOLDINGS LLC</v>
          </cell>
          <cell r="AW149">
            <v>0</v>
          </cell>
          <cell r="AX149">
            <v>42247</v>
          </cell>
          <cell r="AY149">
            <v>42338</v>
          </cell>
          <cell r="AZ149">
            <v>7480000</v>
          </cell>
          <cell r="BA149">
            <v>1.53</v>
          </cell>
          <cell r="BB149">
            <v>2.42</v>
          </cell>
          <cell r="BC149">
            <v>2.13</v>
          </cell>
          <cell r="BD149">
            <v>0</v>
          </cell>
          <cell r="BF149" t="str">
            <v>3.6000000</v>
          </cell>
          <cell r="BG149">
            <v>77980000</v>
          </cell>
          <cell r="BH149" t="str">
            <v>5.51</v>
          </cell>
          <cell r="BI149">
            <v>109490000</v>
          </cell>
          <cell r="BJ149" t="str">
            <v>Antares/TMT</v>
          </cell>
          <cell r="BL149">
            <v>41864</v>
          </cell>
          <cell r="BM149">
            <v>44126</v>
          </cell>
          <cell r="BP149">
            <v>103320000</v>
          </cell>
          <cell r="BQ149">
            <v>236117000</v>
          </cell>
          <cell r="BR149">
            <v>158137000</v>
          </cell>
          <cell r="BS149">
            <v>2516166.02</v>
          </cell>
          <cell r="BT149">
            <v>100</v>
          </cell>
          <cell r="BU149">
            <v>42299</v>
          </cell>
          <cell r="BW149">
            <v>0</v>
          </cell>
          <cell r="BX149" t="str">
            <v>Nashua, New Hampshire 02903</v>
          </cell>
          <cell r="CA149" t="str">
            <v>0010534855</v>
          </cell>
          <cell r="CB149">
            <v>2516166.02</v>
          </cell>
          <cell r="CC149">
            <v>1</v>
          </cell>
          <cell r="CD149">
            <v>2516166.02</v>
          </cell>
          <cell r="CF149">
            <v>80</v>
          </cell>
          <cell r="CG149" t="str">
            <v>N</v>
          </cell>
        </row>
        <row r="150">
          <cell r="A150">
            <v>148</v>
          </cell>
          <cell r="B150" t="str">
            <v>DETAILS</v>
          </cell>
          <cell r="C150">
            <v>0</v>
          </cell>
          <cell r="D150">
            <v>81627943</v>
          </cell>
          <cell r="E150">
            <v>84069522</v>
          </cell>
          <cell r="F150">
            <v>344944</v>
          </cell>
          <cell r="G150">
            <v>42403</v>
          </cell>
          <cell r="H150">
            <v>42237</v>
          </cell>
          <cell r="I150">
            <v>27251</v>
          </cell>
          <cell r="J150">
            <v>253419</v>
          </cell>
          <cell r="K150">
            <v>219417</v>
          </cell>
          <cell r="L150">
            <v>42185</v>
          </cell>
          <cell r="M150" t="str">
            <v>Carr Management Inc</v>
          </cell>
          <cell r="N150" t="str">
            <v>Carr Management Inc Term Loan</v>
          </cell>
          <cell r="O150" t="str">
            <v>L</v>
          </cell>
          <cell r="P150" t="str">
            <v>LIBOR (3 months)</v>
          </cell>
          <cell r="R150">
            <v>12764306.390000001</v>
          </cell>
          <cell r="S150">
            <v>1352260</v>
          </cell>
          <cell r="T150" t="str">
            <v>United States</v>
          </cell>
          <cell r="U150" t="str">
            <v>Containers; Packaging &amp; Glass (10)</v>
          </cell>
          <cell r="W150" t="str">
            <v>United States</v>
          </cell>
          <cell r="X150">
            <v>0</v>
          </cell>
          <cell r="Y150" t="str">
            <v>First Lien First Out</v>
          </cell>
          <cell r="AB150" t="str">
            <v>Carr Management Inc</v>
          </cell>
          <cell r="AC150">
            <v>98.522385549999996</v>
          </cell>
          <cell r="AF150">
            <v>12764306.390000001</v>
          </cell>
          <cell r="AG150" t="str">
            <v>V</v>
          </cell>
          <cell r="AH150">
            <v>98.522400000000005</v>
          </cell>
          <cell r="AI150">
            <v>99</v>
          </cell>
          <cell r="AK150" t="str">
            <v>Term Loan</v>
          </cell>
          <cell r="AN150">
            <v>28700000</v>
          </cell>
          <cell r="AO150" t="str">
            <v>USD</v>
          </cell>
          <cell r="AS150">
            <v>3.6</v>
          </cell>
          <cell r="AU150" t="str">
            <v>50 KENNEDY PLAZA</v>
          </cell>
          <cell r="AV150" t="str">
            <v>CARR MANAGEMEN HOLDINGS LLC</v>
          </cell>
          <cell r="AW150">
            <v>0</v>
          </cell>
          <cell r="AX150">
            <v>42247</v>
          </cell>
          <cell r="AY150">
            <v>42338</v>
          </cell>
          <cell r="AZ150">
            <v>7480000</v>
          </cell>
          <cell r="BA150">
            <v>1.53</v>
          </cell>
          <cell r="BB150">
            <v>2.42</v>
          </cell>
          <cell r="BC150">
            <v>2.13</v>
          </cell>
          <cell r="BD150">
            <v>0</v>
          </cell>
          <cell r="BF150" t="str">
            <v>3.6000000</v>
          </cell>
          <cell r="BG150">
            <v>77980000</v>
          </cell>
          <cell r="BH150" t="str">
            <v>5.51</v>
          </cell>
          <cell r="BI150">
            <v>109490000</v>
          </cell>
          <cell r="BJ150" t="str">
            <v>Antares/TMT</v>
          </cell>
          <cell r="BL150">
            <v>41864</v>
          </cell>
          <cell r="BM150">
            <v>44126</v>
          </cell>
          <cell r="BP150">
            <v>103320000</v>
          </cell>
          <cell r="BQ150">
            <v>236117000</v>
          </cell>
          <cell r="BR150">
            <v>158137000</v>
          </cell>
          <cell r="BS150">
            <v>12764306.390000001</v>
          </cell>
          <cell r="BT150">
            <v>100</v>
          </cell>
          <cell r="BU150">
            <v>42299</v>
          </cell>
          <cell r="BW150">
            <v>0</v>
          </cell>
          <cell r="BX150" t="str">
            <v>Nashua, New Hampshire 02903</v>
          </cell>
          <cell r="CA150" t="str">
            <v>0010534855</v>
          </cell>
          <cell r="CB150">
            <v>12764306.390000001</v>
          </cell>
          <cell r="CC150">
            <v>1</v>
          </cell>
          <cell r="CD150">
            <v>12764306.390000001</v>
          </cell>
          <cell r="CF150">
            <v>80</v>
          </cell>
          <cell r="CG150" t="str">
            <v>N</v>
          </cell>
        </row>
        <row r="151">
          <cell r="A151">
            <v>149</v>
          </cell>
          <cell r="B151" t="str">
            <v>DETAILS</v>
          </cell>
          <cell r="C151">
            <v>0</v>
          </cell>
          <cell r="D151">
            <v>81627942</v>
          </cell>
          <cell r="E151">
            <v>84070294</v>
          </cell>
          <cell r="F151">
            <v>344944</v>
          </cell>
          <cell r="G151">
            <v>42403</v>
          </cell>
          <cell r="H151">
            <v>42299</v>
          </cell>
          <cell r="I151">
            <v>27251</v>
          </cell>
          <cell r="J151">
            <v>253417</v>
          </cell>
          <cell r="K151">
            <v>219417</v>
          </cell>
          <cell r="L151">
            <v>42293</v>
          </cell>
          <cell r="M151" t="str">
            <v>Carr Management Inc</v>
          </cell>
          <cell r="N151" t="str">
            <v>Carr Management Inc Term Loan</v>
          </cell>
          <cell r="O151" t="str">
            <v>L</v>
          </cell>
          <cell r="P151" t="str">
            <v>LIBOR (3 months)</v>
          </cell>
          <cell r="R151">
            <v>1430814.72</v>
          </cell>
          <cell r="S151">
            <v>1411843</v>
          </cell>
          <cell r="T151" t="str">
            <v>United States</v>
          </cell>
          <cell r="U151" t="str">
            <v>Containers; Packaging &amp; Glass (10)</v>
          </cell>
          <cell r="W151" t="str">
            <v>United States</v>
          </cell>
          <cell r="X151">
            <v>0</v>
          </cell>
          <cell r="Y151" t="str">
            <v>First Lien First Out</v>
          </cell>
          <cell r="AB151" t="str">
            <v>Carr Management Inc</v>
          </cell>
          <cell r="AC151">
            <v>98.522385549999996</v>
          </cell>
          <cell r="AF151">
            <v>1430814.72</v>
          </cell>
          <cell r="AG151" t="str">
            <v>V</v>
          </cell>
          <cell r="AH151">
            <v>99.5</v>
          </cell>
          <cell r="AI151">
            <v>99</v>
          </cell>
          <cell r="AK151" t="str">
            <v>Term Loan</v>
          </cell>
          <cell r="AN151">
            <v>28700000</v>
          </cell>
          <cell r="AO151" t="str">
            <v>USD</v>
          </cell>
          <cell r="AS151">
            <v>3.6</v>
          </cell>
          <cell r="AU151" t="str">
            <v>50 KENNEDY PLAZA</v>
          </cell>
          <cell r="AV151" t="str">
            <v>CARR MANAGEMEN HOLDINGS LLC</v>
          </cell>
          <cell r="AW151">
            <v>0</v>
          </cell>
          <cell r="AX151">
            <v>42247</v>
          </cell>
          <cell r="AY151">
            <v>42338</v>
          </cell>
          <cell r="AZ151">
            <v>7480000</v>
          </cell>
          <cell r="BA151">
            <v>1.53</v>
          </cell>
          <cell r="BB151">
            <v>2.42</v>
          </cell>
          <cell r="BC151">
            <v>2.13</v>
          </cell>
          <cell r="BD151">
            <v>0</v>
          </cell>
          <cell r="BF151" t="str">
            <v>3.6000000</v>
          </cell>
          <cell r="BG151">
            <v>77980000</v>
          </cell>
          <cell r="BH151" t="str">
            <v>5.51</v>
          </cell>
          <cell r="BI151">
            <v>109490000</v>
          </cell>
          <cell r="BJ151" t="str">
            <v>Antares/TMT</v>
          </cell>
          <cell r="BL151">
            <v>41864</v>
          </cell>
          <cell r="BM151">
            <v>44126</v>
          </cell>
          <cell r="BP151">
            <v>103320000</v>
          </cell>
          <cell r="BQ151">
            <v>236117000</v>
          </cell>
          <cell r="BR151">
            <v>158137000</v>
          </cell>
          <cell r="BS151">
            <v>1430814.72</v>
          </cell>
          <cell r="BT151">
            <v>100</v>
          </cell>
          <cell r="BU151">
            <v>42299</v>
          </cell>
          <cell r="BW151">
            <v>0</v>
          </cell>
          <cell r="BX151" t="str">
            <v>Nashua, New Hampshire 02903</v>
          </cell>
          <cell r="CA151" t="str">
            <v>0010534855</v>
          </cell>
          <cell r="CB151">
            <v>1430814.72</v>
          </cell>
          <cell r="CD151">
            <v>1430814.72</v>
          </cell>
          <cell r="CF151">
            <v>80</v>
          </cell>
          <cell r="CG151" t="str">
            <v>N</v>
          </cell>
        </row>
        <row r="152">
          <cell r="A152">
            <v>150</v>
          </cell>
          <cell r="B152" t="str">
            <v>DETAILS</v>
          </cell>
          <cell r="C152">
            <v>0</v>
          </cell>
          <cell r="D152">
            <v>81627943</v>
          </cell>
          <cell r="E152">
            <v>84070295</v>
          </cell>
          <cell r="F152">
            <v>344944</v>
          </cell>
          <cell r="G152">
            <v>42403</v>
          </cell>
          <cell r="H152">
            <v>42299</v>
          </cell>
          <cell r="I152">
            <v>27251</v>
          </cell>
          <cell r="J152">
            <v>253419</v>
          </cell>
          <cell r="K152">
            <v>219417</v>
          </cell>
          <cell r="L152">
            <v>42293</v>
          </cell>
          <cell r="M152" t="str">
            <v>Carr Management Inc</v>
          </cell>
          <cell r="N152" t="str">
            <v>Carr Management Inc Term Loan</v>
          </cell>
          <cell r="O152" t="str">
            <v>L</v>
          </cell>
          <cell r="P152" t="str">
            <v>LIBOR (3 months)</v>
          </cell>
          <cell r="R152">
            <v>7258407.1900000004</v>
          </cell>
          <cell r="S152">
            <v>1411843</v>
          </cell>
          <cell r="T152" t="str">
            <v>United States</v>
          </cell>
          <cell r="U152" t="str">
            <v>Containers; Packaging &amp; Glass (10)</v>
          </cell>
          <cell r="W152" t="str">
            <v>United States</v>
          </cell>
          <cell r="X152">
            <v>0</v>
          </cell>
          <cell r="Y152" t="str">
            <v>First Lien First Out</v>
          </cell>
          <cell r="AB152" t="str">
            <v>Carr Management Inc</v>
          </cell>
          <cell r="AC152">
            <v>98.522385549999996</v>
          </cell>
          <cell r="AF152">
            <v>7258407.1900000004</v>
          </cell>
          <cell r="AG152" t="str">
            <v>V</v>
          </cell>
          <cell r="AH152">
            <v>99.5</v>
          </cell>
          <cell r="AI152">
            <v>99</v>
          </cell>
          <cell r="AK152" t="str">
            <v>Term Loan</v>
          </cell>
          <cell r="AN152">
            <v>28700000</v>
          </cell>
          <cell r="AO152" t="str">
            <v>USD</v>
          </cell>
          <cell r="AS152">
            <v>3.6</v>
          </cell>
          <cell r="AU152" t="str">
            <v>50 KENNEDY PLAZA</v>
          </cell>
          <cell r="AV152" t="str">
            <v>CARR MANAGEMEN HOLDINGS LLC</v>
          </cell>
          <cell r="AW152">
            <v>0</v>
          </cell>
          <cell r="AX152">
            <v>42247</v>
          </cell>
          <cell r="AY152">
            <v>42338</v>
          </cell>
          <cell r="AZ152">
            <v>7480000</v>
          </cell>
          <cell r="BA152">
            <v>1.53</v>
          </cell>
          <cell r="BB152">
            <v>2.42</v>
          </cell>
          <cell r="BC152">
            <v>2.13</v>
          </cell>
          <cell r="BD152">
            <v>0</v>
          </cell>
          <cell r="BF152" t="str">
            <v>3.6000000</v>
          </cell>
          <cell r="BG152">
            <v>77980000</v>
          </cell>
          <cell r="BH152" t="str">
            <v>5.51</v>
          </cell>
          <cell r="BI152">
            <v>109490000</v>
          </cell>
          <cell r="BJ152" t="str">
            <v>Antares/TMT</v>
          </cell>
          <cell r="BL152">
            <v>41864</v>
          </cell>
          <cell r="BM152">
            <v>44126</v>
          </cell>
          <cell r="BP152">
            <v>103320000</v>
          </cell>
          <cell r="BQ152">
            <v>236117000</v>
          </cell>
          <cell r="BR152">
            <v>158137000</v>
          </cell>
          <cell r="BS152">
            <v>7258407.1900000004</v>
          </cell>
          <cell r="BT152">
            <v>100</v>
          </cell>
          <cell r="BU152">
            <v>42299</v>
          </cell>
          <cell r="BW152">
            <v>0</v>
          </cell>
          <cell r="BX152" t="str">
            <v>Nashua, New Hampshire 02903</v>
          </cell>
          <cell r="CA152" t="str">
            <v>0010534855</v>
          </cell>
          <cell r="CB152">
            <v>7258407.1900000004</v>
          </cell>
          <cell r="CD152">
            <v>7258407.1900000004</v>
          </cell>
          <cell r="CF152">
            <v>80</v>
          </cell>
          <cell r="CG152" t="str">
            <v>N</v>
          </cell>
        </row>
        <row r="153">
          <cell r="A153">
            <v>151</v>
          </cell>
          <cell r="B153" t="str">
            <v>DETAILS</v>
          </cell>
          <cell r="C153">
            <v>0</v>
          </cell>
          <cell r="D153">
            <v>81627723</v>
          </cell>
          <cell r="E153">
            <v>84069524</v>
          </cell>
          <cell r="F153">
            <v>344944</v>
          </cell>
          <cell r="G153">
            <v>42403</v>
          </cell>
          <cell r="H153">
            <v>42237</v>
          </cell>
          <cell r="I153">
            <v>31231</v>
          </cell>
          <cell r="J153">
            <v>249569</v>
          </cell>
          <cell r="K153">
            <v>238999</v>
          </cell>
          <cell r="L153">
            <v>42185</v>
          </cell>
          <cell r="M153" t="str">
            <v>Cascade Drilling LP</v>
          </cell>
          <cell r="N153" t="str">
            <v>Cascade Drilling LP Term Loan</v>
          </cell>
          <cell r="O153" t="str">
            <v>L</v>
          </cell>
          <cell r="P153" t="str">
            <v>LIBOR (3 months)</v>
          </cell>
          <cell r="R153">
            <v>2007184.65</v>
          </cell>
          <cell r="S153">
            <v>1352261</v>
          </cell>
          <cell r="T153" t="str">
            <v>United States</v>
          </cell>
          <cell r="U153" t="str">
            <v>Environmental Industries (13)</v>
          </cell>
          <cell r="W153" t="str">
            <v>United States</v>
          </cell>
          <cell r="X153">
            <v>0</v>
          </cell>
          <cell r="Y153" t="str">
            <v>First Lien First Out</v>
          </cell>
          <cell r="AB153" t="str">
            <v>Cascade Drilling LP</v>
          </cell>
          <cell r="AC153">
            <v>99.5</v>
          </cell>
          <cell r="AF153">
            <v>2007184.65</v>
          </cell>
          <cell r="AG153" t="str">
            <v>V</v>
          </cell>
          <cell r="AH153">
            <v>99.5</v>
          </cell>
          <cell r="AK153" t="str">
            <v>Term Loan</v>
          </cell>
          <cell r="AN153">
            <v>27088000</v>
          </cell>
          <cell r="AO153" t="str">
            <v>USD</v>
          </cell>
          <cell r="AS153">
            <v>3.44</v>
          </cell>
          <cell r="AU153" t="str">
            <v>17270 Woodinville</v>
          </cell>
          <cell r="AV153" t="str">
            <v>Redmond Road NE</v>
          </cell>
          <cell r="AW153">
            <v>0</v>
          </cell>
          <cell r="AX153">
            <v>42185</v>
          </cell>
          <cell r="AY153">
            <v>42338</v>
          </cell>
          <cell r="AZ153">
            <v>3200000</v>
          </cell>
          <cell r="BA153">
            <v>2.91</v>
          </cell>
          <cell r="BB153">
            <v>10.74</v>
          </cell>
          <cell r="BC153">
            <v>10.01</v>
          </cell>
          <cell r="BD153">
            <v>0</v>
          </cell>
          <cell r="BF153" t="str">
            <v>3.4400000</v>
          </cell>
          <cell r="BG153">
            <v>128810000</v>
          </cell>
          <cell r="BH153" t="str">
            <v>4.63</v>
          </cell>
          <cell r="BI153">
            <v>141890000</v>
          </cell>
          <cell r="BJ153" t="str">
            <v>SIP - Tag Along</v>
          </cell>
          <cell r="BL153">
            <v>42055</v>
          </cell>
          <cell r="BM153">
            <v>44247</v>
          </cell>
          <cell r="BP153">
            <v>93182720</v>
          </cell>
          <cell r="BQ153">
            <v>254227440</v>
          </cell>
          <cell r="BR153">
            <v>125417440</v>
          </cell>
          <cell r="BS153">
            <v>2007184.65</v>
          </cell>
          <cell r="BT153">
            <v>100</v>
          </cell>
          <cell r="BU153">
            <v>42277</v>
          </cell>
          <cell r="BW153">
            <v>0</v>
          </cell>
          <cell r="BX153" t="str">
            <v>Woodinville, Washington 98072</v>
          </cell>
          <cell r="CA153" t="str">
            <v>0010534894</v>
          </cell>
          <cell r="CB153">
            <v>2007184.65</v>
          </cell>
          <cell r="CC153">
            <v>1</v>
          </cell>
          <cell r="CD153">
            <v>2007184.65</v>
          </cell>
          <cell r="CF153">
            <v>80</v>
          </cell>
          <cell r="CG153" t="str">
            <v>N</v>
          </cell>
        </row>
        <row r="154">
          <cell r="A154">
            <v>152</v>
          </cell>
          <cell r="B154" t="str">
            <v>DETAILS</v>
          </cell>
          <cell r="C154">
            <v>0</v>
          </cell>
          <cell r="D154">
            <v>81627723</v>
          </cell>
          <cell r="E154">
            <v>84069527</v>
          </cell>
          <cell r="F154">
            <v>344944</v>
          </cell>
          <cell r="G154">
            <v>42403</v>
          </cell>
          <cell r="H154">
            <v>42237</v>
          </cell>
          <cell r="I154">
            <v>31231</v>
          </cell>
          <cell r="J154">
            <v>249569</v>
          </cell>
          <cell r="K154">
            <v>238999</v>
          </cell>
          <cell r="L154">
            <v>42185</v>
          </cell>
          <cell r="M154" t="str">
            <v>Cascade Drilling LP</v>
          </cell>
          <cell r="N154" t="str">
            <v>Cascade Drilling LP Term Loan</v>
          </cell>
          <cell r="O154" t="str">
            <v>L</v>
          </cell>
          <cell r="P154" t="str">
            <v>LIBOR (3 months)</v>
          </cell>
          <cell r="R154">
            <v>4522818.07</v>
          </cell>
          <cell r="S154">
            <v>1352262</v>
          </cell>
          <cell r="T154" t="str">
            <v>United States</v>
          </cell>
          <cell r="U154" t="str">
            <v>Environmental Industries (13)</v>
          </cell>
          <cell r="W154" t="str">
            <v>United States</v>
          </cell>
          <cell r="X154">
            <v>0</v>
          </cell>
          <cell r="Y154" t="str">
            <v>First Lien First Out</v>
          </cell>
          <cell r="AB154" t="str">
            <v>Cascade Drilling LP</v>
          </cell>
          <cell r="AC154">
            <v>99.5</v>
          </cell>
          <cell r="AF154">
            <v>4522818.07</v>
          </cell>
          <cell r="AG154" t="str">
            <v>V</v>
          </cell>
          <cell r="AH154">
            <v>99.5</v>
          </cell>
          <cell r="AK154" t="str">
            <v>Term Loan</v>
          </cell>
          <cell r="AN154">
            <v>27088000</v>
          </cell>
          <cell r="AO154" t="str">
            <v>USD</v>
          </cell>
          <cell r="AS154">
            <v>3.44</v>
          </cell>
          <cell r="AU154" t="str">
            <v>17270 Woodinville</v>
          </cell>
          <cell r="AV154" t="str">
            <v>Redmond Road NE</v>
          </cell>
          <cell r="AW154">
            <v>0</v>
          </cell>
          <cell r="AX154">
            <v>42185</v>
          </cell>
          <cell r="AY154">
            <v>42338</v>
          </cell>
          <cell r="AZ154">
            <v>3200000</v>
          </cell>
          <cell r="BA154">
            <v>2.91</v>
          </cell>
          <cell r="BB154">
            <v>10.74</v>
          </cell>
          <cell r="BC154">
            <v>10.01</v>
          </cell>
          <cell r="BD154">
            <v>0</v>
          </cell>
          <cell r="BF154" t="str">
            <v>3.4400000</v>
          </cell>
          <cell r="BG154">
            <v>128810000</v>
          </cell>
          <cell r="BH154" t="str">
            <v>4.63</v>
          </cell>
          <cell r="BI154">
            <v>141890000</v>
          </cell>
          <cell r="BJ154" t="str">
            <v>Antares/TMT</v>
          </cell>
          <cell r="BL154">
            <v>42055</v>
          </cell>
          <cell r="BM154">
            <v>44247</v>
          </cell>
          <cell r="BP154">
            <v>93182720</v>
          </cell>
          <cell r="BQ154">
            <v>254227440</v>
          </cell>
          <cell r="BR154">
            <v>125417440</v>
          </cell>
          <cell r="BS154">
            <v>4522818.07</v>
          </cell>
          <cell r="BT154">
            <v>100</v>
          </cell>
          <cell r="BU154">
            <v>42277</v>
          </cell>
          <cell r="BW154">
            <v>0</v>
          </cell>
          <cell r="BX154" t="str">
            <v>Woodinville, Washington 98072</v>
          </cell>
          <cell r="CA154" t="str">
            <v>0010534894</v>
          </cell>
          <cell r="CB154">
            <v>4522818.07</v>
          </cell>
          <cell r="CC154">
            <v>1</v>
          </cell>
          <cell r="CD154">
            <v>4522818.07</v>
          </cell>
          <cell r="CF154">
            <v>80</v>
          </cell>
          <cell r="CG154" t="str">
            <v>N</v>
          </cell>
        </row>
        <row r="155">
          <cell r="A155">
            <v>153</v>
          </cell>
          <cell r="B155" t="str">
            <v>DETAILS</v>
          </cell>
          <cell r="C155">
            <v>0</v>
          </cell>
          <cell r="D155">
            <v>81627799</v>
          </cell>
          <cell r="E155">
            <v>84069525</v>
          </cell>
          <cell r="F155">
            <v>344944</v>
          </cell>
          <cell r="G155">
            <v>42403</v>
          </cell>
          <cell r="H155">
            <v>42237</v>
          </cell>
          <cell r="I155">
            <v>31231</v>
          </cell>
          <cell r="J155">
            <v>251623</v>
          </cell>
          <cell r="K155">
            <v>238999</v>
          </cell>
          <cell r="L155">
            <v>42185</v>
          </cell>
          <cell r="M155" t="str">
            <v>Cascade Drilling LP</v>
          </cell>
          <cell r="N155" t="str">
            <v>Cascade Drilling LP Term Loan</v>
          </cell>
          <cell r="O155" t="str">
            <v>L</v>
          </cell>
          <cell r="P155" t="str">
            <v>LIBOR (3 months)</v>
          </cell>
          <cell r="R155">
            <v>3323145.09</v>
          </cell>
          <cell r="S155">
            <v>1352261</v>
          </cell>
          <cell r="T155" t="str">
            <v>United States</v>
          </cell>
          <cell r="U155" t="str">
            <v>Environmental Industries (13)</v>
          </cell>
          <cell r="W155" t="str">
            <v>United States</v>
          </cell>
          <cell r="X155">
            <v>0</v>
          </cell>
          <cell r="Y155" t="str">
            <v>First Lien First Out</v>
          </cell>
          <cell r="AB155" t="str">
            <v>Cascade Drilling LP</v>
          </cell>
          <cell r="AC155">
            <v>99.5</v>
          </cell>
          <cell r="AF155">
            <v>3323145.09</v>
          </cell>
          <cell r="AG155" t="str">
            <v>V</v>
          </cell>
          <cell r="AH155">
            <v>99.5</v>
          </cell>
          <cell r="AK155" t="str">
            <v>Term Loan</v>
          </cell>
          <cell r="AN155">
            <v>27088000</v>
          </cell>
          <cell r="AO155" t="str">
            <v>USD</v>
          </cell>
          <cell r="AS155">
            <v>3.44</v>
          </cell>
          <cell r="AU155" t="str">
            <v>17270 Woodinville</v>
          </cell>
          <cell r="AV155" t="str">
            <v>Redmond Road NE</v>
          </cell>
          <cell r="AW155">
            <v>0</v>
          </cell>
          <cell r="AX155">
            <v>42185</v>
          </cell>
          <cell r="AY155">
            <v>42338</v>
          </cell>
          <cell r="AZ155">
            <v>3200000</v>
          </cell>
          <cell r="BA155">
            <v>2.91</v>
          </cell>
          <cell r="BB155">
            <v>10.74</v>
          </cell>
          <cell r="BC155">
            <v>10.01</v>
          </cell>
          <cell r="BD155">
            <v>0</v>
          </cell>
          <cell r="BF155" t="str">
            <v>3.4400000</v>
          </cell>
          <cell r="BG155">
            <v>128810000</v>
          </cell>
          <cell r="BH155" t="str">
            <v>4.63</v>
          </cell>
          <cell r="BI155">
            <v>141890000</v>
          </cell>
          <cell r="BJ155" t="str">
            <v>SIP - Tag Along</v>
          </cell>
          <cell r="BL155">
            <v>42055</v>
          </cell>
          <cell r="BM155">
            <v>44247</v>
          </cell>
          <cell r="BP155">
            <v>93182720</v>
          </cell>
          <cell r="BQ155">
            <v>254227440</v>
          </cell>
          <cell r="BR155">
            <v>125417440</v>
          </cell>
          <cell r="BS155">
            <v>3323145.09</v>
          </cell>
          <cell r="BT155">
            <v>100</v>
          </cell>
          <cell r="BU155">
            <v>42277</v>
          </cell>
          <cell r="BW155">
            <v>0</v>
          </cell>
          <cell r="BX155" t="str">
            <v>Woodinville, Washington 98072</v>
          </cell>
          <cell r="CA155" t="str">
            <v>0010534894</v>
          </cell>
          <cell r="CB155">
            <v>3323145.09</v>
          </cell>
          <cell r="CC155">
            <v>1</v>
          </cell>
          <cell r="CD155">
            <v>3323145.09</v>
          </cell>
          <cell r="CF155">
            <v>80</v>
          </cell>
          <cell r="CG155" t="str">
            <v>N</v>
          </cell>
        </row>
        <row r="156">
          <cell r="A156">
            <v>154</v>
          </cell>
          <cell r="B156" t="str">
            <v>DETAILS</v>
          </cell>
          <cell r="C156">
            <v>0</v>
          </cell>
          <cell r="D156">
            <v>81627799</v>
          </cell>
          <cell r="E156">
            <v>84069528</v>
          </cell>
          <cell r="F156">
            <v>344944</v>
          </cell>
          <cell r="G156">
            <v>42403</v>
          </cell>
          <cell r="H156">
            <v>42237</v>
          </cell>
          <cell r="I156">
            <v>31231</v>
          </cell>
          <cell r="J156">
            <v>251623</v>
          </cell>
          <cell r="K156">
            <v>238999</v>
          </cell>
          <cell r="L156">
            <v>42185</v>
          </cell>
          <cell r="M156" t="str">
            <v>Cascade Drilling LP</v>
          </cell>
          <cell r="N156" t="str">
            <v>Cascade Drilling LP Term Loan</v>
          </cell>
          <cell r="O156" t="str">
            <v>L</v>
          </cell>
          <cell r="P156" t="str">
            <v>LIBOR (3 months)</v>
          </cell>
          <cell r="R156">
            <v>7488090.6600000001</v>
          </cell>
          <cell r="S156">
            <v>1352262</v>
          </cell>
          <cell r="T156" t="str">
            <v>United States</v>
          </cell>
          <cell r="U156" t="str">
            <v>Environmental Industries (13)</v>
          </cell>
          <cell r="W156" t="str">
            <v>United States</v>
          </cell>
          <cell r="X156">
            <v>0</v>
          </cell>
          <cell r="Y156" t="str">
            <v>First Lien First Out</v>
          </cell>
          <cell r="AB156" t="str">
            <v>Cascade Drilling LP</v>
          </cell>
          <cell r="AC156">
            <v>99.5</v>
          </cell>
          <cell r="AF156">
            <v>7488090.6600000001</v>
          </cell>
          <cell r="AG156" t="str">
            <v>V</v>
          </cell>
          <cell r="AH156">
            <v>99.5</v>
          </cell>
          <cell r="AK156" t="str">
            <v>Term Loan</v>
          </cell>
          <cell r="AN156">
            <v>27088000</v>
          </cell>
          <cell r="AO156" t="str">
            <v>USD</v>
          </cell>
          <cell r="AS156">
            <v>3.44</v>
          </cell>
          <cell r="AU156" t="str">
            <v>17270 Woodinville</v>
          </cell>
          <cell r="AV156" t="str">
            <v>Redmond Road NE</v>
          </cell>
          <cell r="AW156">
            <v>0</v>
          </cell>
          <cell r="AX156">
            <v>42185</v>
          </cell>
          <cell r="AY156">
            <v>42338</v>
          </cell>
          <cell r="AZ156">
            <v>3200000</v>
          </cell>
          <cell r="BA156">
            <v>2.91</v>
          </cell>
          <cell r="BB156">
            <v>10.74</v>
          </cell>
          <cell r="BC156">
            <v>10.01</v>
          </cell>
          <cell r="BD156">
            <v>0</v>
          </cell>
          <cell r="BF156" t="str">
            <v>3.4400000</v>
          </cell>
          <cell r="BG156">
            <v>128810000</v>
          </cell>
          <cell r="BH156" t="str">
            <v>4.63</v>
          </cell>
          <cell r="BI156">
            <v>141890000</v>
          </cell>
          <cell r="BJ156" t="str">
            <v>Antares/TMT</v>
          </cell>
          <cell r="BL156">
            <v>42055</v>
          </cell>
          <cell r="BM156">
            <v>44247</v>
          </cell>
          <cell r="BP156">
            <v>93182720</v>
          </cell>
          <cell r="BQ156">
            <v>254227440</v>
          </cell>
          <cell r="BR156">
            <v>125417440</v>
          </cell>
          <cell r="BS156">
            <v>7488090.6600000001</v>
          </cell>
          <cell r="BT156">
            <v>100</v>
          </cell>
          <cell r="BU156">
            <v>42277</v>
          </cell>
          <cell r="BW156">
            <v>0</v>
          </cell>
          <cell r="BX156" t="str">
            <v>Woodinville, Washington 98072</v>
          </cell>
          <cell r="CA156" t="str">
            <v>0010534894</v>
          </cell>
          <cell r="CB156">
            <v>7488090.6600000001</v>
          </cell>
          <cell r="CC156">
            <v>1</v>
          </cell>
          <cell r="CD156">
            <v>7488090.6600000001</v>
          </cell>
          <cell r="CF156">
            <v>80</v>
          </cell>
          <cell r="CG156" t="str">
            <v>N</v>
          </cell>
        </row>
        <row r="157">
          <cell r="A157">
            <v>155</v>
          </cell>
          <cell r="B157" t="str">
            <v>DETAILS</v>
          </cell>
          <cell r="C157">
            <v>0</v>
          </cell>
          <cell r="D157">
            <v>81627671</v>
          </cell>
          <cell r="E157">
            <v>84069523</v>
          </cell>
          <cell r="F157">
            <v>344944</v>
          </cell>
          <cell r="G157">
            <v>42403</v>
          </cell>
          <cell r="H157">
            <v>42237</v>
          </cell>
          <cell r="I157">
            <v>31231</v>
          </cell>
          <cell r="J157">
            <v>244180</v>
          </cell>
          <cell r="K157">
            <v>238999</v>
          </cell>
          <cell r="L157">
            <v>42185</v>
          </cell>
          <cell r="M157" t="str">
            <v>Cascade Drilling LP</v>
          </cell>
          <cell r="N157" t="str">
            <v>Cascade Drilling LP Term Loan</v>
          </cell>
          <cell r="O157" t="str">
            <v>L</v>
          </cell>
          <cell r="P157" t="str">
            <v>Prime</v>
          </cell>
          <cell r="R157">
            <v>2266669.35</v>
          </cell>
          <cell r="S157">
            <v>1352261</v>
          </cell>
          <cell r="T157" t="str">
            <v>United States</v>
          </cell>
          <cell r="U157" t="str">
            <v>Environmental Industries (13)</v>
          </cell>
          <cell r="W157" t="str">
            <v>United States</v>
          </cell>
          <cell r="X157">
            <v>0</v>
          </cell>
          <cell r="Y157" t="str">
            <v>First Lien First Out</v>
          </cell>
          <cell r="AB157" t="str">
            <v>Cascade Drilling LP</v>
          </cell>
          <cell r="AC157">
            <v>99.5</v>
          </cell>
          <cell r="AF157">
            <v>2266669.35</v>
          </cell>
          <cell r="AG157" t="str">
            <v>V</v>
          </cell>
          <cell r="AH157">
            <v>99.5</v>
          </cell>
          <cell r="AK157" t="str">
            <v>Term Loan</v>
          </cell>
          <cell r="AN157">
            <v>27088000</v>
          </cell>
          <cell r="AO157" t="str">
            <v>USD</v>
          </cell>
          <cell r="AS157">
            <v>3.44</v>
          </cell>
          <cell r="AU157" t="str">
            <v>17270 Woodinville</v>
          </cell>
          <cell r="AV157" t="str">
            <v>Redmond Road NE</v>
          </cell>
          <cell r="AW157">
            <v>0</v>
          </cell>
          <cell r="AX157">
            <v>42185</v>
          </cell>
          <cell r="AY157">
            <v>42338</v>
          </cell>
          <cell r="AZ157">
            <v>3200000</v>
          </cell>
          <cell r="BA157">
            <v>2.91</v>
          </cell>
          <cell r="BB157">
            <v>10.74</v>
          </cell>
          <cell r="BC157">
            <v>10.01</v>
          </cell>
          <cell r="BD157">
            <v>0</v>
          </cell>
          <cell r="BF157" t="str">
            <v>3.4400000</v>
          </cell>
          <cell r="BG157">
            <v>128810000</v>
          </cell>
          <cell r="BH157" t="str">
            <v>4.63</v>
          </cell>
          <cell r="BI157">
            <v>141890000</v>
          </cell>
          <cell r="BJ157" t="str">
            <v>SIP - Tag Along</v>
          </cell>
          <cell r="BL157">
            <v>42055</v>
          </cell>
          <cell r="BM157">
            <v>44247</v>
          </cell>
          <cell r="BP157">
            <v>93182720</v>
          </cell>
          <cell r="BQ157">
            <v>254227440</v>
          </cell>
          <cell r="BR157">
            <v>125417440</v>
          </cell>
          <cell r="BS157">
            <v>2266669.35</v>
          </cell>
          <cell r="BT157">
            <v>100</v>
          </cell>
          <cell r="BU157">
            <v>42277</v>
          </cell>
          <cell r="BW157">
            <v>0</v>
          </cell>
          <cell r="BX157" t="str">
            <v>Woodinville, Washington 98072</v>
          </cell>
          <cell r="CA157" t="str">
            <v>0010534894</v>
          </cell>
          <cell r="CB157">
            <v>2266669.35</v>
          </cell>
          <cell r="CC157">
            <v>1</v>
          </cell>
          <cell r="CD157">
            <v>2266669.35</v>
          </cell>
          <cell r="CF157">
            <v>80</v>
          </cell>
          <cell r="CG157" t="str">
            <v>N</v>
          </cell>
        </row>
        <row r="158">
          <cell r="A158">
            <v>156</v>
          </cell>
          <cell r="B158" t="str">
            <v>DETAILS</v>
          </cell>
          <cell r="C158">
            <v>0</v>
          </cell>
          <cell r="D158">
            <v>81627671</v>
          </cell>
          <cell r="E158">
            <v>84069526</v>
          </cell>
          <cell r="F158">
            <v>344944</v>
          </cell>
          <cell r="G158">
            <v>42403</v>
          </cell>
          <cell r="H158">
            <v>42237</v>
          </cell>
          <cell r="I158">
            <v>31231</v>
          </cell>
          <cell r="J158">
            <v>244180</v>
          </cell>
          <cell r="K158">
            <v>238999</v>
          </cell>
          <cell r="L158">
            <v>42185</v>
          </cell>
          <cell r="M158" t="str">
            <v>Cascade Drilling LP</v>
          </cell>
          <cell r="N158" t="str">
            <v>Cascade Drilling LP Term Loan</v>
          </cell>
          <cell r="O158" t="str">
            <v>L</v>
          </cell>
          <cell r="P158" t="str">
            <v>Prime</v>
          </cell>
          <cell r="R158">
            <v>5107518.66</v>
          </cell>
          <cell r="S158">
            <v>1352262</v>
          </cell>
          <cell r="T158" t="str">
            <v>United States</v>
          </cell>
          <cell r="U158" t="str">
            <v>Environmental Industries (13)</v>
          </cell>
          <cell r="W158" t="str">
            <v>United States</v>
          </cell>
          <cell r="X158">
            <v>0</v>
          </cell>
          <cell r="Y158" t="str">
            <v>First Lien First Out</v>
          </cell>
          <cell r="AB158" t="str">
            <v>Cascade Drilling LP</v>
          </cell>
          <cell r="AC158">
            <v>99.5</v>
          </cell>
          <cell r="AF158">
            <v>5107518.66</v>
          </cell>
          <cell r="AG158" t="str">
            <v>V</v>
          </cell>
          <cell r="AH158">
            <v>99.5</v>
          </cell>
          <cell r="AK158" t="str">
            <v>Term Loan</v>
          </cell>
          <cell r="AN158">
            <v>27088000</v>
          </cell>
          <cell r="AO158" t="str">
            <v>USD</v>
          </cell>
          <cell r="AS158">
            <v>3.44</v>
          </cell>
          <cell r="AU158" t="str">
            <v>17270 Woodinville</v>
          </cell>
          <cell r="AV158" t="str">
            <v>Redmond Road NE</v>
          </cell>
          <cell r="AW158">
            <v>0</v>
          </cell>
          <cell r="AX158">
            <v>42185</v>
          </cell>
          <cell r="AY158">
            <v>42338</v>
          </cell>
          <cell r="AZ158">
            <v>3200000</v>
          </cell>
          <cell r="BA158">
            <v>2.91</v>
          </cell>
          <cell r="BB158">
            <v>10.74</v>
          </cell>
          <cell r="BC158">
            <v>10.01</v>
          </cell>
          <cell r="BD158">
            <v>0</v>
          </cell>
          <cell r="BF158" t="str">
            <v>3.4400000</v>
          </cell>
          <cell r="BG158">
            <v>128810000</v>
          </cell>
          <cell r="BH158" t="str">
            <v>4.63</v>
          </cell>
          <cell r="BI158">
            <v>141890000</v>
          </cell>
          <cell r="BJ158" t="str">
            <v>Antares/TMT</v>
          </cell>
          <cell r="BL158">
            <v>42055</v>
          </cell>
          <cell r="BM158">
            <v>44247</v>
          </cell>
          <cell r="BP158">
            <v>93182720</v>
          </cell>
          <cell r="BQ158">
            <v>254227440</v>
          </cell>
          <cell r="BR158">
            <v>125417440</v>
          </cell>
          <cell r="BS158">
            <v>5107518.66</v>
          </cell>
          <cell r="BT158">
            <v>100</v>
          </cell>
          <cell r="BU158">
            <v>42277</v>
          </cell>
          <cell r="BW158">
            <v>0</v>
          </cell>
          <cell r="BX158" t="str">
            <v>Woodinville, Washington 98072</v>
          </cell>
          <cell r="CA158" t="str">
            <v>0010534894</v>
          </cell>
          <cell r="CB158">
            <v>5107518.66</v>
          </cell>
          <cell r="CC158">
            <v>1</v>
          </cell>
          <cell r="CD158">
            <v>5107518.66</v>
          </cell>
          <cell r="CF158">
            <v>80</v>
          </cell>
          <cell r="CG158" t="str">
            <v>N</v>
          </cell>
        </row>
        <row r="159">
          <cell r="A159">
            <v>157</v>
          </cell>
          <cell r="B159" t="str">
            <v>DETAILS</v>
          </cell>
          <cell r="C159">
            <v>0</v>
          </cell>
          <cell r="D159">
            <v>81628266</v>
          </cell>
          <cell r="E159">
            <v>84070281</v>
          </cell>
          <cell r="F159">
            <v>344944</v>
          </cell>
          <cell r="G159">
            <v>42403</v>
          </cell>
          <cell r="H159">
            <v>42293</v>
          </cell>
          <cell r="I159">
            <v>31605</v>
          </cell>
          <cell r="J159">
            <v>255777</v>
          </cell>
          <cell r="K159">
            <v>244081</v>
          </cell>
          <cell r="L159">
            <v>42286</v>
          </cell>
          <cell r="M159" t="str">
            <v>Cayan LLC</v>
          </cell>
          <cell r="N159" t="str">
            <v>Cayan LLC Term Loan A</v>
          </cell>
          <cell r="O159" t="str">
            <v>L</v>
          </cell>
          <cell r="P159" t="str">
            <v>LIBOR (1 month)</v>
          </cell>
          <cell r="R159">
            <v>29925000</v>
          </cell>
          <cell r="S159">
            <v>1406948</v>
          </cell>
          <cell r="T159" t="str">
            <v>United States</v>
          </cell>
          <cell r="U159" t="str">
            <v>Services: Business (23)</v>
          </cell>
          <cell r="W159" t="str">
            <v>United States</v>
          </cell>
          <cell r="X159">
            <v>0</v>
          </cell>
          <cell r="Y159" t="str">
            <v>First Lien First Out</v>
          </cell>
          <cell r="AB159" t="str">
            <v>Cayan LLC</v>
          </cell>
          <cell r="AF159">
            <v>29925000</v>
          </cell>
          <cell r="AG159" t="str">
            <v>V</v>
          </cell>
          <cell r="AH159">
            <v>99</v>
          </cell>
          <cell r="AK159" t="str">
            <v>Term Loan</v>
          </cell>
          <cell r="AN159">
            <v>23704029.949999999</v>
          </cell>
          <cell r="AO159" t="str">
            <v>USD</v>
          </cell>
          <cell r="AS159">
            <v>4.2300000000000004</v>
          </cell>
          <cell r="AU159" t="str">
            <v>1 Federal Street</v>
          </cell>
          <cell r="AV159" t="str">
            <v>Second Floor</v>
          </cell>
          <cell r="AX159">
            <v>42216</v>
          </cell>
          <cell r="AY159">
            <v>42277</v>
          </cell>
          <cell r="AZ159">
            <v>5900000</v>
          </cell>
          <cell r="BA159">
            <v>2.75</v>
          </cell>
          <cell r="BB159">
            <v>1.82</v>
          </cell>
          <cell r="BC159">
            <v>1.45</v>
          </cell>
          <cell r="BD159">
            <v>0</v>
          </cell>
          <cell r="BF159" t="str">
            <v>4.2300000</v>
          </cell>
          <cell r="BG159">
            <v>-94040000</v>
          </cell>
          <cell r="BH159" t="str">
            <v>5.5</v>
          </cell>
          <cell r="BI159">
            <v>107060000</v>
          </cell>
          <cell r="BJ159" t="str">
            <v>Antares/TMT</v>
          </cell>
          <cell r="BL159">
            <v>42178</v>
          </cell>
          <cell r="BM159">
            <v>44463</v>
          </cell>
          <cell r="BP159">
            <v>100268046.69</v>
          </cell>
          <cell r="BQ159">
            <v>36332164.729999997</v>
          </cell>
          <cell r="BR159">
            <v>130372164.73</v>
          </cell>
          <cell r="BS159">
            <v>29925000</v>
          </cell>
          <cell r="BT159">
            <v>100</v>
          </cell>
          <cell r="BU159">
            <v>42293</v>
          </cell>
          <cell r="BW159">
            <v>0</v>
          </cell>
          <cell r="BX159" t="str">
            <v>Boston, MA 02110</v>
          </cell>
          <cell r="CA159" t="str">
            <v>0010551225</v>
          </cell>
          <cell r="CB159">
            <v>29925000</v>
          </cell>
          <cell r="CD159">
            <v>29925000</v>
          </cell>
          <cell r="CF159">
            <v>80</v>
          </cell>
          <cell r="CG159" t="str">
            <v>N</v>
          </cell>
        </row>
        <row r="160">
          <cell r="A160">
            <v>158</v>
          </cell>
          <cell r="B160" t="str">
            <v>DETAILS</v>
          </cell>
          <cell r="C160">
            <v>0</v>
          </cell>
          <cell r="D160">
            <v>81627789</v>
          </cell>
          <cell r="E160">
            <v>84069517</v>
          </cell>
          <cell r="F160">
            <v>344944</v>
          </cell>
          <cell r="G160">
            <v>42403</v>
          </cell>
          <cell r="H160">
            <v>42237</v>
          </cell>
          <cell r="I160">
            <v>29842</v>
          </cell>
          <cell r="J160">
            <v>251433</v>
          </cell>
          <cell r="K160">
            <v>216822</v>
          </cell>
          <cell r="L160">
            <v>42185</v>
          </cell>
          <cell r="M160" t="str">
            <v>CB Fleet Company Inc</v>
          </cell>
          <cell r="N160" t="str">
            <v>CB Fleet Company Inc Term Loan</v>
          </cell>
          <cell r="O160" t="str">
            <v>L</v>
          </cell>
          <cell r="P160" t="str">
            <v>LIBOR (3 months)</v>
          </cell>
          <cell r="R160">
            <v>17120625</v>
          </cell>
          <cell r="S160">
            <v>1352255</v>
          </cell>
          <cell r="T160" t="str">
            <v>United States</v>
          </cell>
          <cell r="U160" t="str">
            <v>Consumer goods: Non-Durable (9)</v>
          </cell>
          <cell r="W160" t="str">
            <v>United States</v>
          </cell>
          <cell r="X160">
            <v>0</v>
          </cell>
          <cell r="Y160" t="str">
            <v>First Lien First Out</v>
          </cell>
          <cell r="AB160" t="str">
            <v>CB Fleet Company Inc</v>
          </cell>
          <cell r="AC160">
            <v>97</v>
          </cell>
          <cell r="AF160">
            <v>17120625</v>
          </cell>
          <cell r="AG160" t="str">
            <v>V</v>
          </cell>
          <cell r="AH160">
            <v>97</v>
          </cell>
          <cell r="AK160" t="str">
            <v>Term Loan</v>
          </cell>
          <cell r="AN160">
            <v>45704900</v>
          </cell>
          <cell r="AO160" t="str">
            <v>USD</v>
          </cell>
          <cell r="AS160">
            <v>4.2</v>
          </cell>
          <cell r="AU160" t="str">
            <v>One Market Plaza</v>
          </cell>
          <cell r="AV160" t="str">
            <v>Steuart Tower</v>
          </cell>
          <cell r="AW160">
            <v>0</v>
          </cell>
          <cell r="AX160">
            <v>42277</v>
          </cell>
          <cell r="AY160">
            <v>42277</v>
          </cell>
          <cell r="AZ160">
            <v>12790000</v>
          </cell>
          <cell r="BA160">
            <v>2.84</v>
          </cell>
          <cell r="BB160">
            <v>3.44</v>
          </cell>
          <cell r="BC160">
            <v>3.4</v>
          </cell>
          <cell r="BD160">
            <v>0</v>
          </cell>
          <cell r="BF160" t="str">
            <v>4.20</v>
          </cell>
          <cell r="BG160">
            <v>158590000</v>
          </cell>
          <cell r="BH160" t="str">
            <v>5.2</v>
          </cell>
          <cell r="BI160">
            <v>209860000</v>
          </cell>
          <cell r="BJ160" t="str">
            <v>Antares/TMT</v>
          </cell>
          <cell r="BL160">
            <v>41852</v>
          </cell>
          <cell r="BM160">
            <v>44545</v>
          </cell>
          <cell r="BP160">
            <v>191960580</v>
          </cell>
          <cell r="BQ160">
            <v>396255480</v>
          </cell>
          <cell r="BR160">
            <v>237665480</v>
          </cell>
          <cell r="BS160">
            <v>17120625</v>
          </cell>
          <cell r="BT160">
            <v>100</v>
          </cell>
          <cell r="BU160">
            <v>42352</v>
          </cell>
          <cell r="BW160">
            <v>0</v>
          </cell>
          <cell r="BX160" t="str">
            <v>San Francisco, California 94105</v>
          </cell>
          <cell r="CA160" t="str">
            <v>0010489624</v>
          </cell>
          <cell r="CB160">
            <v>17120625</v>
          </cell>
          <cell r="CC160">
            <v>1</v>
          </cell>
          <cell r="CD160">
            <v>17120625</v>
          </cell>
          <cell r="CF160">
            <v>80</v>
          </cell>
          <cell r="CG160" t="str">
            <v>N</v>
          </cell>
        </row>
        <row r="161">
          <cell r="A161">
            <v>159</v>
          </cell>
          <cell r="B161" t="str">
            <v>DETAILS</v>
          </cell>
          <cell r="C161">
            <v>0</v>
          </cell>
          <cell r="D161">
            <v>81627898</v>
          </cell>
          <cell r="E161">
            <v>84069467</v>
          </cell>
          <cell r="F161">
            <v>344944</v>
          </cell>
          <cell r="G161">
            <v>42403</v>
          </cell>
          <cell r="H161">
            <v>42237</v>
          </cell>
          <cell r="I161">
            <v>26917</v>
          </cell>
          <cell r="J161">
            <v>252866</v>
          </cell>
          <cell r="K161">
            <v>178360</v>
          </cell>
          <cell r="L161">
            <v>42185</v>
          </cell>
          <cell r="M161" t="str">
            <v>CCC Information Services Inc</v>
          </cell>
          <cell r="N161" t="str">
            <v>CCC Information Services Group Term Loan</v>
          </cell>
          <cell r="O161" t="str">
            <v>L</v>
          </cell>
          <cell r="P161" t="str">
            <v>LIBOR (3 months)</v>
          </cell>
          <cell r="R161">
            <v>14557293.199999999</v>
          </cell>
          <cell r="S161">
            <v>1342519</v>
          </cell>
          <cell r="T161" t="str">
            <v>United States</v>
          </cell>
          <cell r="U161" t="str">
            <v>Services: Business (23)</v>
          </cell>
          <cell r="W161" t="str">
            <v>United States</v>
          </cell>
          <cell r="X161">
            <v>1</v>
          </cell>
          <cell r="Y161" t="str">
            <v>First Lien First Out</v>
          </cell>
          <cell r="AB161" t="str">
            <v>CCC Information Services Inc</v>
          </cell>
          <cell r="AC161">
            <v>99.343999999999994</v>
          </cell>
          <cell r="AF161">
            <v>14557293.199999999</v>
          </cell>
          <cell r="AG161" t="str">
            <v>V</v>
          </cell>
          <cell r="AH161">
            <v>99.343999999999994</v>
          </cell>
          <cell r="AI161">
            <v>96.75</v>
          </cell>
          <cell r="AK161" t="str">
            <v>Term Loan</v>
          </cell>
          <cell r="AN161">
            <v>117060000</v>
          </cell>
          <cell r="AO161" t="str">
            <v>USD</v>
          </cell>
          <cell r="AS161">
            <v>3.78</v>
          </cell>
          <cell r="AU161" t="str">
            <v>222 MERCHANDISE MART</v>
          </cell>
          <cell r="AV161" t="str">
            <v>Suite 900</v>
          </cell>
          <cell r="AW161">
            <v>0</v>
          </cell>
          <cell r="AX161">
            <v>42277</v>
          </cell>
          <cell r="AY161">
            <v>42277</v>
          </cell>
          <cell r="AZ161">
            <v>15770000</v>
          </cell>
          <cell r="BA161">
            <v>2.4950000000000001</v>
          </cell>
          <cell r="BB161">
            <v>1.73</v>
          </cell>
          <cell r="BC161">
            <v>1.63</v>
          </cell>
          <cell r="BD161">
            <v>0</v>
          </cell>
          <cell r="BF161" t="str">
            <v>3.7800000</v>
          </cell>
          <cell r="BG161">
            <v>358530000</v>
          </cell>
          <cell r="BH161" t="str">
            <v>6</v>
          </cell>
          <cell r="BI161">
            <v>421070000</v>
          </cell>
          <cell r="BJ161" t="str">
            <v>BLG</v>
          </cell>
          <cell r="BK161" t="str">
            <v>Broadly Syndicated Loan</v>
          </cell>
          <cell r="BL161">
            <v>41306</v>
          </cell>
          <cell r="BM161">
            <v>43819</v>
          </cell>
          <cell r="BP161">
            <v>446785500</v>
          </cell>
          <cell r="BQ161">
            <v>1064376000</v>
          </cell>
          <cell r="BR161">
            <v>705846000</v>
          </cell>
          <cell r="BS161">
            <v>14084181.17</v>
          </cell>
          <cell r="BT161">
            <v>96.75</v>
          </cell>
          <cell r="BU161">
            <v>42228</v>
          </cell>
          <cell r="BW161">
            <v>0</v>
          </cell>
          <cell r="BX161" t="str">
            <v>Chicago, Illinois 60654</v>
          </cell>
          <cell r="CA161" t="str">
            <v>0010538821</v>
          </cell>
          <cell r="CB161">
            <v>14084181.17</v>
          </cell>
          <cell r="CC161">
            <v>1</v>
          </cell>
          <cell r="CD161">
            <v>14557293.199999999</v>
          </cell>
          <cell r="CF161">
            <v>80</v>
          </cell>
          <cell r="CG161" t="str">
            <v>Y</v>
          </cell>
        </row>
        <row r="162">
          <cell r="A162">
            <v>160</v>
          </cell>
          <cell r="B162" t="str">
            <v>DETAILS</v>
          </cell>
          <cell r="C162">
            <v>0</v>
          </cell>
          <cell r="D162">
            <v>81628264</v>
          </cell>
          <cell r="E162">
            <v>84069660</v>
          </cell>
          <cell r="F162">
            <v>344944</v>
          </cell>
          <cell r="G162">
            <v>42403</v>
          </cell>
          <cell r="H162">
            <v>42237</v>
          </cell>
          <cell r="I162">
            <v>23665</v>
          </cell>
          <cell r="J162">
            <v>255773</v>
          </cell>
          <cell r="K162">
            <v>171814</v>
          </cell>
          <cell r="L162">
            <v>42185</v>
          </cell>
          <cell r="M162" t="str">
            <v>Cedar Fair, LP.</v>
          </cell>
          <cell r="N162" t="str">
            <v>Cedar Fair US Term Loans</v>
          </cell>
          <cell r="O162" t="str">
            <v>L</v>
          </cell>
          <cell r="P162" t="str">
            <v>LIBOR (1 month)</v>
          </cell>
          <cell r="R162">
            <v>11711198.15</v>
          </cell>
          <cell r="S162">
            <v>1335047</v>
          </cell>
          <cell r="T162" t="str">
            <v>United States</v>
          </cell>
          <cell r="U162" t="str">
            <v>Hotel; Gaming &amp; Leisure (17)</v>
          </cell>
          <cell r="W162" t="str">
            <v>United States</v>
          </cell>
          <cell r="X162">
            <v>0</v>
          </cell>
          <cell r="Y162" t="str">
            <v>First Lien First Out</v>
          </cell>
          <cell r="AB162" t="str">
            <v>Cedar Fair, LP.</v>
          </cell>
          <cell r="AC162">
            <v>100.333</v>
          </cell>
          <cell r="AF162">
            <v>11711198.15</v>
          </cell>
          <cell r="AG162" t="str">
            <v>V</v>
          </cell>
          <cell r="AH162">
            <v>100.333</v>
          </cell>
          <cell r="AI162">
            <v>100.06300000000002</v>
          </cell>
          <cell r="AK162" t="str">
            <v>Term Loan</v>
          </cell>
          <cell r="AN162">
            <v>432798000</v>
          </cell>
          <cell r="AO162" t="str">
            <v>USD</v>
          </cell>
          <cell r="AS162">
            <v>1.36</v>
          </cell>
          <cell r="AU162" t="str">
            <v>ONE CEDAR POINT DRIVE</v>
          </cell>
          <cell r="AV162" t="str">
            <v>NA</v>
          </cell>
          <cell r="AW162">
            <v>0</v>
          </cell>
          <cell r="AX162">
            <v>42277</v>
          </cell>
          <cell r="AY162">
            <v>42277</v>
          </cell>
          <cell r="AZ162">
            <v>196320000</v>
          </cell>
          <cell r="BA162">
            <v>5.0599999999999996</v>
          </cell>
          <cell r="BC162">
            <v>0</v>
          </cell>
          <cell r="BD162">
            <v>0</v>
          </cell>
          <cell r="BF162" t="str">
            <v>1.3600000</v>
          </cell>
          <cell r="BG162">
            <v>125140000</v>
          </cell>
          <cell r="BH162" t="str">
            <v>3.56</v>
          </cell>
          <cell r="BI162">
            <v>1229670000</v>
          </cell>
          <cell r="BJ162" t="str">
            <v>BLG</v>
          </cell>
          <cell r="BK162" t="str">
            <v>Broadly Syndicated Loan</v>
          </cell>
          <cell r="BL162">
            <v>41214</v>
          </cell>
          <cell r="BM162">
            <v>43896</v>
          </cell>
          <cell r="BP162">
            <v>414713300</v>
          </cell>
          <cell r="BQ162">
            <v>1485772400</v>
          </cell>
          <cell r="BR162">
            <v>1360632400</v>
          </cell>
          <cell r="BS162">
            <v>11711198.15</v>
          </cell>
          <cell r="BT162">
            <v>100</v>
          </cell>
          <cell r="BU162">
            <v>42228</v>
          </cell>
          <cell r="BW162">
            <v>0</v>
          </cell>
          <cell r="BX162" t="str">
            <v>Sandusky, Ohio 44870</v>
          </cell>
          <cell r="CA162" t="str">
            <v>0010409074</v>
          </cell>
          <cell r="CB162">
            <v>11711198.15</v>
          </cell>
          <cell r="CC162">
            <v>1</v>
          </cell>
          <cell r="CD162">
            <v>11711198.15</v>
          </cell>
          <cell r="CF162">
            <v>80</v>
          </cell>
          <cell r="CG162" t="str">
            <v>Y</v>
          </cell>
        </row>
        <row r="163">
          <cell r="A163">
            <v>161</v>
          </cell>
          <cell r="B163" t="str">
            <v>DETAILS</v>
          </cell>
          <cell r="C163">
            <v>0</v>
          </cell>
          <cell r="D163">
            <v>81627751</v>
          </cell>
          <cell r="E163">
            <v>84069529</v>
          </cell>
          <cell r="F163">
            <v>344944</v>
          </cell>
          <cell r="G163">
            <v>42403</v>
          </cell>
          <cell r="H163">
            <v>42237</v>
          </cell>
          <cell r="I163">
            <v>23868</v>
          </cell>
          <cell r="J163">
            <v>250692</v>
          </cell>
          <cell r="K163">
            <v>192241</v>
          </cell>
          <cell r="L163">
            <v>42185</v>
          </cell>
          <cell r="M163" t="str">
            <v>Centerplate Inc</v>
          </cell>
          <cell r="N163" t="str">
            <v>Centerplate Inc Term Loan A</v>
          </cell>
          <cell r="O163" t="str">
            <v>L</v>
          </cell>
          <cell r="P163" t="str">
            <v>LIBOR (3 months)</v>
          </cell>
          <cell r="R163">
            <v>13567492.35</v>
          </cell>
          <cell r="S163">
            <v>1352263</v>
          </cell>
          <cell r="T163" t="str">
            <v>United States</v>
          </cell>
          <cell r="U163" t="str">
            <v>Hotel; Gaming &amp; Leisure (17)</v>
          </cell>
          <cell r="W163" t="str">
            <v>United States</v>
          </cell>
          <cell r="X163">
            <v>0</v>
          </cell>
          <cell r="Y163" t="str">
            <v>First Lien First Out</v>
          </cell>
          <cell r="AB163" t="str">
            <v>Centerplate Inc</v>
          </cell>
          <cell r="AC163">
            <v>96.790376960000003</v>
          </cell>
          <cell r="AF163">
            <v>13567492.35</v>
          </cell>
          <cell r="AG163" t="str">
            <v>V</v>
          </cell>
          <cell r="AH163">
            <v>96.790400000000005</v>
          </cell>
          <cell r="AI163">
            <v>96.875</v>
          </cell>
          <cell r="AK163" t="str">
            <v>Term Loan</v>
          </cell>
          <cell r="AN163">
            <v>72086000</v>
          </cell>
          <cell r="AO163" t="str">
            <v>USD</v>
          </cell>
          <cell r="AS163">
            <v>4.79</v>
          </cell>
          <cell r="AU163" t="str">
            <v>2187 Atlantic Street</v>
          </cell>
          <cell r="AV163" t="str">
            <v>NA</v>
          </cell>
          <cell r="AW163">
            <v>0</v>
          </cell>
          <cell r="AX163">
            <v>42277</v>
          </cell>
          <cell r="AY163">
            <v>42277</v>
          </cell>
          <cell r="AZ163">
            <v>35500000</v>
          </cell>
          <cell r="BA163">
            <v>2.64</v>
          </cell>
          <cell r="BB163">
            <v>3.75</v>
          </cell>
          <cell r="BC163">
            <v>3.26</v>
          </cell>
          <cell r="BD163">
            <v>0</v>
          </cell>
          <cell r="BF163" t="str">
            <v>4.7900000</v>
          </cell>
          <cell r="BG163">
            <v>52460000</v>
          </cell>
          <cell r="BH163" t="str">
            <v>5.87</v>
          </cell>
          <cell r="BI163">
            <v>991550000</v>
          </cell>
          <cell r="BJ163" t="str">
            <v>Antares/TMT</v>
          </cell>
          <cell r="BL163">
            <v>41499</v>
          </cell>
          <cell r="BM163">
            <v>43795</v>
          </cell>
          <cell r="BP163">
            <v>314562000</v>
          </cell>
          <cell r="BQ163">
            <v>444899000</v>
          </cell>
          <cell r="BR163">
            <v>392439000</v>
          </cell>
          <cell r="BS163">
            <v>13567492.35</v>
          </cell>
          <cell r="BT163">
            <v>100</v>
          </cell>
          <cell r="BU163">
            <v>42228</v>
          </cell>
          <cell r="BW163">
            <v>0</v>
          </cell>
          <cell r="BX163" t="str">
            <v>Spartanburg, South Carolina 29306</v>
          </cell>
          <cell r="CA163" t="str">
            <v>0010535177</v>
          </cell>
          <cell r="CB163">
            <v>13567492.35</v>
          </cell>
          <cell r="CC163">
            <v>1</v>
          </cell>
          <cell r="CD163">
            <v>13567492.35</v>
          </cell>
          <cell r="CF163">
            <v>80</v>
          </cell>
          <cell r="CG163" t="str">
            <v>N</v>
          </cell>
        </row>
        <row r="164">
          <cell r="A164">
            <v>162</v>
          </cell>
          <cell r="B164" t="str">
            <v>DETAILS</v>
          </cell>
          <cell r="C164">
            <v>0</v>
          </cell>
          <cell r="D164">
            <v>81628070</v>
          </cell>
          <cell r="E164">
            <v>84069668</v>
          </cell>
          <cell r="F164">
            <v>344944</v>
          </cell>
          <cell r="G164">
            <v>42403</v>
          </cell>
          <cell r="H164">
            <v>42237</v>
          </cell>
          <cell r="I164">
            <v>9724</v>
          </cell>
          <cell r="J164">
            <v>254517</v>
          </cell>
          <cell r="K164">
            <v>149217</v>
          </cell>
          <cell r="L164">
            <v>42185</v>
          </cell>
          <cell r="M164" t="str">
            <v>Cequel Communications LLC</v>
          </cell>
          <cell r="N164" t="str">
            <v>Cequel Communications LLC Term Loan</v>
          </cell>
          <cell r="O164" t="str">
            <v>L</v>
          </cell>
          <cell r="P164" t="str">
            <v>LIBOR (1 month)</v>
          </cell>
          <cell r="R164">
            <v>9837787.2200000007</v>
          </cell>
          <cell r="S164">
            <v>1335055</v>
          </cell>
          <cell r="T164" t="str">
            <v>United States</v>
          </cell>
          <cell r="U164" t="str">
            <v>Media: Broadcasting &amp; Subscription (19)</v>
          </cell>
          <cell r="W164" t="str">
            <v>United States</v>
          </cell>
          <cell r="X164">
            <v>0</v>
          </cell>
          <cell r="Y164" t="str">
            <v>First Lien First Out</v>
          </cell>
          <cell r="AB164" t="str">
            <v>Cequel Communications LLC</v>
          </cell>
          <cell r="AC164">
            <v>99.463999999999999</v>
          </cell>
          <cell r="AF164">
            <v>9837787.2200000007</v>
          </cell>
          <cell r="AG164" t="str">
            <v>V</v>
          </cell>
          <cell r="AH164">
            <v>99.463999999999999</v>
          </cell>
          <cell r="AI164">
            <v>97.906000000000006</v>
          </cell>
          <cell r="AK164" t="str">
            <v>Term Loan</v>
          </cell>
          <cell r="AN164">
            <v>906077000</v>
          </cell>
          <cell r="AO164" t="str">
            <v>USD</v>
          </cell>
          <cell r="AS164">
            <v>2.46</v>
          </cell>
          <cell r="AU164" t="str">
            <v>12444 POWERSCOURT DRIVE</v>
          </cell>
          <cell r="AV164" t="str">
            <v>Suite 450</v>
          </cell>
          <cell r="AW164">
            <v>0</v>
          </cell>
          <cell r="AX164">
            <v>42277</v>
          </cell>
          <cell r="AY164">
            <v>42277</v>
          </cell>
          <cell r="AZ164">
            <v>268670000</v>
          </cell>
          <cell r="BA164">
            <v>10.41</v>
          </cell>
          <cell r="BB164">
            <v>0.86</v>
          </cell>
          <cell r="BC164">
            <v>0.81</v>
          </cell>
          <cell r="BD164">
            <v>0</v>
          </cell>
          <cell r="BF164" t="str">
            <v>2.4600000</v>
          </cell>
          <cell r="BG164">
            <v>3568000000</v>
          </cell>
          <cell r="BH164" t="str">
            <v>2.43</v>
          </cell>
          <cell r="BI164">
            <v>2393500000</v>
          </cell>
          <cell r="BJ164" t="str">
            <v>BLG</v>
          </cell>
          <cell r="BK164" t="str">
            <v>Broadly Syndicated Loan</v>
          </cell>
          <cell r="BL164">
            <v>40861</v>
          </cell>
          <cell r="BM164">
            <v>43510</v>
          </cell>
          <cell r="BP164">
            <v>2220676400</v>
          </cell>
          <cell r="BQ164">
            <v>5788676400</v>
          </cell>
          <cell r="BR164">
            <v>2220676400</v>
          </cell>
          <cell r="BS164">
            <v>9631783.9600000009</v>
          </cell>
          <cell r="BT164">
            <v>97.906000000000006</v>
          </cell>
          <cell r="BU164">
            <v>42228</v>
          </cell>
          <cell r="BW164">
            <v>0</v>
          </cell>
          <cell r="BX164" t="str">
            <v>ST LOUIS, Missouri 63131</v>
          </cell>
          <cell r="CA164" t="str">
            <v>0010524256</v>
          </cell>
          <cell r="CB164">
            <v>9631783.9600000009</v>
          </cell>
          <cell r="CC164">
            <v>1</v>
          </cell>
          <cell r="CD164">
            <v>9837787.2200000007</v>
          </cell>
          <cell r="CF164">
            <v>80</v>
          </cell>
          <cell r="CG164" t="str">
            <v>Y</v>
          </cell>
        </row>
        <row r="165">
          <cell r="A165">
            <v>163</v>
          </cell>
          <cell r="B165" t="str">
            <v>DETAILS</v>
          </cell>
          <cell r="C165">
            <v>0</v>
          </cell>
          <cell r="D165">
            <v>81628070</v>
          </cell>
          <cell r="E165">
            <v>84069562</v>
          </cell>
          <cell r="F165">
            <v>344944</v>
          </cell>
          <cell r="G165">
            <v>42403</v>
          </cell>
          <cell r="H165">
            <v>42237</v>
          </cell>
          <cell r="I165">
            <v>9724</v>
          </cell>
          <cell r="J165">
            <v>254517</v>
          </cell>
          <cell r="K165">
            <v>149217</v>
          </cell>
          <cell r="L165">
            <v>42185</v>
          </cell>
          <cell r="M165" t="str">
            <v>Cequel Communications LLC</v>
          </cell>
          <cell r="N165" t="str">
            <v>Cequel Communications LLC Term Loan</v>
          </cell>
          <cell r="O165" t="str">
            <v>L</v>
          </cell>
          <cell r="P165" t="str">
            <v>LIBOR (1 month)</v>
          </cell>
          <cell r="R165">
            <v>4328644.1500000004</v>
          </cell>
          <cell r="S165">
            <v>1352302</v>
          </cell>
          <cell r="T165" t="str">
            <v>United States</v>
          </cell>
          <cell r="U165" t="str">
            <v>Media: Broadcasting &amp; Subscription (19)</v>
          </cell>
          <cell r="W165" t="str">
            <v>United States</v>
          </cell>
          <cell r="X165">
            <v>0</v>
          </cell>
          <cell r="Y165" t="str">
            <v>First Lien First Out</v>
          </cell>
          <cell r="AB165" t="str">
            <v>Cequel Communications LLC</v>
          </cell>
          <cell r="AC165">
            <v>99.463999999999999</v>
          </cell>
          <cell r="AF165">
            <v>4328644.1500000004</v>
          </cell>
          <cell r="AG165" t="str">
            <v>V</v>
          </cell>
          <cell r="AH165">
            <v>99.463999999999999</v>
          </cell>
          <cell r="AI165">
            <v>97.906000000000006</v>
          </cell>
          <cell r="AK165" t="str">
            <v>Term Loan</v>
          </cell>
          <cell r="AN165">
            <v>906077000</v>
          </cell>
          <cell r="AO165" t="str">
            <v>USD</v>
          </cell>
          <cell r="AS165">
            <v>2.46</v>
          </cell>
          <cell r="AU165" t="str">
            <v>12444 POWERSCOURT DRIVE</v>
          </cell>
          <cell r="AV165" t="str">
            <v>Suite 450</v>
          </cell>
          <cell r="AW165">
            <v>0</v>
          </cell>
          <cell r="AX165">
            <v>42277</v>
          </cell>
          <cell r="AY165">
            <v>42277</v>
          </cell>
          <cell r="AZ165">
            <v>268670000</v>
          </cell>
          <cell r="BA165">
            <v>10.41</v>
          </cell>
          <cell r="BB165">
            <v>0.86</v>
          </cell>
          <cell r="BC165">
            <v>0.81</v>
          </cell>
          <cell r="BD165">
            <v>0</v>
          </cell>
          <cell r="BF165" t="str">
            <v>2.4600000</v>
          </cell>
          <cell r="BG165">
            <v>3568000000</v>
          </cell>
          <cell r="BH165" t="str">
            <v>2.43</v>
          </cell>
          <cell r="BI165">
            <v>2393500000</v>
          </cell>
          <cell r="BJ165" t="str">
            <v>BLG</v>
          </cell>
          <cell r="BK165" t="str">
            <v>Broadly Syndicated Loan</v>
          </cell>
          <cell r="BL165">
            <v>40861</v>
          </cell>
          <cell r="BM165">
            <v>43510</v>
          </cell>
          <cell r="BP165">
            <v>2220676400</v>
          </cell>
          <cell r="BQ165">
            <v>5788676400</v>
          </cell>
          <cell r="BR165">
            <v>2220676400</v>
          </cell>
          <cell r="BS165">
            <v>4238002.34</v>
          </cell>
          <cell r="BT165">
            <v>97.906000000000006</v>
          </cell>
          <cell r="BU165">
            <v>42228</v>
          </cell>
          <cell r="BW165">
            <v>0</v>
          </cell>
          <cell r="BX165" t="str">
            <v>ST LOUIS, Missouri 63131</v>
          </cell>
          <cell r="CA165" t="str">
            <v>0010524256</v>
          </cell>
          <cell r="CB165">
            <v>4238002.34</v>
          </cell>
          <cell r="CC165">
            <v>1</v>
          </cell>
          <cell r="CD165">
            <v>4328644.1500000004</v>
          </cell>
          <cell r="CF165">
            <v>80</v>
          </cell>
          <cell r="CG165" t="str">
            <v>Y</v>
          </cell>
        </row>
        <row r="166">
          <cell r="A166">
            <v>164</v>
          </cell>
          <cell r="B166" t="str">
            <v>DETAILS</v>
          </cell>
          <cell r="C166">
            <v>0</v>
          </cell>
          <cell r="D166">
            <v>81627805</v>
          </cell>
          <cell r="E166">
            <v>84069532</v>
          </cell>
          <cell r="F166">
            <v>344944</v>
          </cell>
          <cell r="G166">
            <v>42403</v>
          </cell>
          <cell r="H166">
            <v>42237</v>
          </cell>
          <cell r="I166">
            <v>26107</v>
          </cell>
          <cell r="J166">
            <v>251691</v>
          </cell>
          <cell r="K166">
            <v>199534</v>
          </cell>
          <cell r="L166">
            <v>42185</v>
          </cell>
          <cell r="M166" t="str">
            <v>Certified Power Inc</v>
          </cell>
          <cell r="N166" t="str">
            <v>Certified Power Inc Term Loan A</v>
          </cell>
          <cell r="O166" t="str">
            <v>L</v>
          </cell>
          <cell r="P166" t="str">
            <v>LIBOR (3 months)</v>
          </cell>
          <cell r="R166">
            <v>18623853.18</v>
          </cell>
          <cell r="S166">
            <v>1352265</v>
          </cell>
          <cell r="T166" t="str">
            <v>United States</v>
          </cell>
          <cell r="U166" t="str">
            <v>Capital Equipment (5)</v>
          </cell>
          <cell r="W166" t="str">
            <v>United States</v>
          </cell>
          <cell r="X166">
            <v>0</v>
          </cell>
          <cell r="Y166" t="str">
            <v>First Lien First Out</v>
          </cell>
          <cell r="AB166" t="str">
            <v>Certified Power Inc</v>
          </cell>
          <cell r="AC166">
            <v>99.5</v>
          </cell>
          <cell r="AF166">
            <v>18623853.18</v>
          </cell>
          <cell r="AG166" t="str">
            <v>V</v>
          </cell>
          <cell r="AH166">
            <v>99.5</v>
          </cell>
          <cell r="AK166" t="str">
            <v>Term Loan</v>
          </cell>
          <cell r="AN166">
            <v>14987580</v>
          </cell>
          <cell r="AO166" t="str">
            <v>USD</v>
          </cell>
          <cell r="AS166">
            <v>3.0790000000000002</v>
          </cell>
          <cell r="AU166" t="str">
            <v>970 CAMPUS DRIVE</v>
          </cell>
          <cell r="AV166" t="str">
            <v>NA</v>
          </cell>
          <cell r="AW166">
            <v>0</v>
          </cell>
          <cell r="AX166">
            <v>42277</v>
          </cell>
          <cell r="AY166">
            <v>42308</v>
          </cell>
          <cell r="AZ166">
            <v>1450000</v>
          </cell>
          <cell r="BA166">
            <v>3.08</v>
          </cell>
          <cell r="BB166">
            <v>6.64</v>
          </cell>
          <cell r="BC166">
            <v>4.76</v>
          </cell>
          <cell r="BD166">
            <v>0</v>
          </cell>
          <cell r="BF166" t="str">
            <v>3.0790000</v>
          </cell>
          <cell r="BG166">
            <v>29130000</v>
          </cell>
          <cell r="BH166" t="str">
            <v>4.18</v>
          </cell>
          <cell r="BI166">
            <v>125900000</v>
          </cell>
          <cell r="BJ166" t="str">
            <v>Antares/TMT</v>
          </cell>
          <cell r="BL166">
            <v>41640</v>
          </cell>
          <cell r="BM166">
            <v>43544</v>
          </cell>
          <cell r="BP166">
            <v>45810400</v>
          </cell>
          <cell r="BQ166">
            <v>91490400</v>
          </cell>
          <cell r="BR166">
            <v>62360400</v>
          </cell>
          <cell r="BS166">
            <v>18623853.18</v>
          </cell>
          <cell r="BT166">
            <v>100</v>
          </cell>
          <cell r="BU166">
            <v>42228</v>
          </cell>
          <cell r="BW166">
            <v>0</v>
          </cell>
          <cell r="BX166" t="str">
            <v>Mundelein, Illinois 60060</v>
          </cell>
          <cell r="CA166" t="str">
            <v>0010535049</v>
          </cell>
          <cell r="CB166">
            <v>18623853.18</v>
          </cell>
          <cell r="CC166">
            <v>1</v>
          </cell>
          <cell r="CD166">
            <v>18623853.18</v>
          </cell>
          <cell r="CF166">
            <v>80</v>
          </cell>
          <cell r="CG166" t="str">
            <v>N</v>
          </cell>
        </row>
        <row r="167">
          <cell r="A167">
            <v>165</v>
          </cell>
          <cell r="B167" t="str">
            <v>DETAILS</v>
          </cell>
          <cell r="C167">
            <v>0</v>
          </cell>
          <cell r="D167">
            <v>81627617</v>
          </cell>
          <cell r="E167">
            <v>84069531</v>
          </cell>
          <cell r="F167">
            <v>344944</v>
          </cell>
          <cell r="G167">
            <v>42403</v>
          </cell>
          <cell r="H167">
            <v>42237</v>
          </cell>
          <cell r="I167">
            <v>26107</v>
          </cell>
          <cell r="J167">
            <v>206927</v>
          </cell>
          <cell r="K167">
            <v>199534</v>
          </cell>
          <cell r="L167">
            <v>42185</v>
          </cell>
          <cell r="M167" t="str">
            <v>Certified Power Inc</v>
          </cell>
          <cell r="N167" t="str">
            <v>Certified Power Inc Term Loan A</v>
          </cell>
          <cell r="O167" t="str">
            <v>L</v>
          </cell>
          <cell r="P167" t="str">
            <v>Prime</v>
          </cell>
          <cell r="R167">
            <v>2866.97</v>
          </cell>
          <cell r="S167">
            <v>1352265</v>
          </cell>
          <cell r="T167" t="str">
            <v>United States</v>
          </cell>
          <cell r="U167" t="str">
            <v>Capital Equipment (5)</v>
          </cell>
          <cell r="W167" t="str">
            <v>United States</v>
          </cell>
          <cell r="X167">
            <v>0</v>
          </cell>
          <cell r="Y167" t="str">
            <v>First Lien First Out</v>
          </cell>
          <cell r="AB167" t="str">
            <v>Certified Power Inc</v>
          </cell>
          <cell r="AC167">
            <v>99.5</v>
          </cell>
          <cell r="AF167">
            <v>2866.97</v>
          </cell>
          <cell r="AG167" t="str">
            <v>V</v>
          </cell>
          <cell r="AH167">
            <v>99.5</v>
          </cell>
          <cell r="AK167" t="str">
            <v>Term Loan</v>
          </cell>
          <cell r="AN167">
            <v>14987580</v>
          </cell>
          <cell r="AO167" t="str">
            <v>USD</v>
          </cell>
          <cell r="AS167">
            <v>3.0790000000000002</v>
          </cell>
          <cell r="AU167" t="str">
            <v>970 CAMPUS DRIVE</v>
          </cell>
          <cell r="AV167" t="str">
            <v>NA</v>
          </cell>
          <cell r="AW167">
            <v>0</v>
          </cell>
          <cell r="AX167">
            <v>42277</v>
          </cell>
          <cell r="AY167">
            <v>42308</v>
          </cell>
          <cell r="AZ167">
            <v>1450000</v>
          </cell>
          <cell r="BA167">
            <v>3.08</v>
          </cell>
          <cell r="BB167">
            <v>6.64</v>
          </cell>
          <cell r="BC167">
            <v>4.76</v>
          </cell>
          <cell r="BD167">
            <v>0</v>
          </cell>
          <cell r="BF167" t="str">
            <v>3.0790000</v>
          </cell>
          <cell r="BG167">
            <v>29130000</v>
          </cell>
          <cell r="BH167" t="str">
            <v>4.18</v>
          </cell>
          <cell r="BI167">
            <v>125900000</v>
          </cell>
          <cell r="BJ167" t="str">
            <v>Antares/TMT</v>
          </cell>
          <cell r="BL167">
            <v>41640</v>
          </cell>
          <cell r="BM167">
            <v>43544</v>
          </cell>
          <cell r="BP167">
            <v>45810400</v>
          </cell>
          <cell r="BQ167">
            <v>91490400</v>
          </cell>
          <cell r="BR167">
            <v>62360400</v>
          </cell>
          <cell r="BS167">
            <v>2866.97</v>
          </cell>
          <cell r="BT167">
            <v>100</v>
          </cell>
          <cell r="BU167">
            <v>42228</v>
          </cell>
          <cell r="BW167">
            <v>0</v>
          </cell>
          <cell r="BX167" t="str">
            <v>Mundelein, Illinois 60060</v>
          </cell>
          <cell r="CA167" t="str">
            <v>0010535049</v>
          </cell>
          <cell r="CB167">
            <v>2866.97</v>
          </cell>
          <cell r="CC167">
            <v>1</v>
          </cell>
          <cell r="CD167">
            <v>2866.97</v>
          </cell>
          <cell r="CF167">
            <v>80</v>
          </cell>
          <cell r="CG167" t="str">
            <v>N</v>
          </cell>
        </row>
        <row r="168">
          <cell r="A168">
            <v>166</v>
          </cell>
          <cell r="B168" t="str">
            <v>DETAILS</v>
          </cell>
          <cell r="C168">
            <v>0</v>
          </cell>
          <cell r="D168">
            <v>81627689</v>
          </cell>
          <cell r="E168">
            <v>84070298</v>
          </cell>
          <cell r="F168">
            <v>344944</v>
          </cell>
          <cell r="G168">
            <v>42403</v>
          </cell>
          <cell r="H168">
            <v>42299</v>
          </cell>
          <cell r="I168">
            <v>29574</v>
          </cell>
          <cell r="J168">
            <v>247550</v>
          </cell>
          <cell r="K168">
            <v>247549</v>
          </cell>
          <cell r="L168">
            <v>42299</v>
          </cell>
          <cell r="M168" t="str">
            <v>CH Hold Corp</v>
          </cell>
          <cell r="N168" t="str">
            <v>CH Hold Corp (Caliber Collision) 2015 Incremental Term Loan</v>
          </cell>
          <cell r="O168" t="str">
            <v>L</v>
          </cell>
          <cell r="P168" t="str">
            <v>LIBOR (12 months)</v>
          </cell>
          <cell r="R168">
            <v>14065331.51</v>
          </cell>
          <cell r="S168">
            <v>1412263</v>
          </cell>
          <cell r="T168" t="str">
            <v>United States</v>
          </cell>
          <cell r="U168" t="str">
            <v>Services: Consumer (24)</v>
          </cell>
          <cell r="W168" t="str">
            <v>United States</v>
          </cell>
          <cell r="Y168" t="str">
            <v>First Lien Last Out</v>
          </cell>
          <cell r="AB168" t="str">
            <v>CH Hold Corp</v>
          </cell>
          <cell r="AF168">
            <v>14065331.51</v>
          </cell>
          <cell r="AG168" t="str">
            <v>V</v>
          </cell>
          <cell r="AH168">
            <v>99.5</v>
          </cell>
          <cell r="AK168" t="str">
            <v>Term Loan</v>
          </cell>
          <cell r="AN168">
            <v>121070000</v>
          </cell>
          <cell r="AO168" t="str">
            <v>USD</v>
          </cell>
          <cell r="AS168">
            <v>4.78</v>
          </cell>
          <cell r="AU168" t="str">
            <v>401 E. CORPORATE DRIVE</v>
          </cell>
          <cell r="AV168" t="str">
            <v>STE. 150</v>
          </cell>
          <cell r="AX168">
            <v>42246</v>
          </cell>
          <cell r="AY168">
            <v>42338</v>
          </cell>
          <cell r="AZ168">
            <v>50000</v>
          </cell>
          <cell r="BA168">
            <v>2.89</v>
          </cell>
          <cell r="BB168">
            <v>6.28</v>
          </cell>
          <cell r="BC168">
            <v>5.93</v>
          </cell>
          <cell r="BF168" t="str">
            <v>4.7800000</v>
          </cell>
          <cell r="BG168">
            <v>396930000</v>
          </cell>
          <cell r="BH168" t="str">
            <v>5.27</v>
          </cell>
          <cell r="BI168">
            <v>1122160000</v>
          </cell>
          <cell r="BJ168" t="str">
            <v>Antares/TMT</v>
          </cell>
          <cell r="BL168">
            <v>42185</v>
          </cell>
          <cell r="BM168">
            <v>43789</v>
          </cell>
          <cell r="BP168">
            <v>578714600</v>
          </cell>
          <cell r="BQ168">
            <v>1034968900</v>
          </cell>
          <cell r="BR168">
            <v>638038900</v>
          </cell>
          <cell r="BS168">
            <v>14065331.51</v>
          </cell>
          <cell r="BT168">
            <v>100</v>
          </cell>
          <cell r="BU168">
            <v>42299</v>
          </cell>
          <cell r="BW168">
            <v>0</v>
          </cell>
          <cell r="BX168" t="str">
            <v>Lewisville, TX 75057</v>
          </cell>
          <cell r="CA168" t="str">
            <v>0010555253</v>
          </cell>
          <cell r="CB168">
            <v>14065331.51</v>
          </cell>
          <cell r="CD168">
            <v>14065331.51</v>
          </cell>
          <cell r="CF168">
            <v>50</v>
          </cell>
          <cell r="CG168" t="str">
            <v>N</v>
          </cell>
        </row>
        <row r="169">
          <cell r="A169">
            <v>167</v>
          </cell>
          <cell r="B169" t="str">
            <v>DETAILS</v>
          </cell>
          <cell r="C169">
            <v>0</v>
          </cell>
          <cell r="D169">
            <v>81627914</v>
          </cell>
          <cell r="E169">
            <v>84069677</v>
          </cell>
          <cell r="F169">
            <v>344944</v>
          </cell>
          <cell r="G169">
            <v>42403</v>
          </cell>
          <cell r="H169">
            <v>42237</v>
          </cell>
          <cell r="I169">
            <v>15049</v>
          </cell>
          <cell r="J169">
            <v>252983</v>
          </cell>
          <cell r="K169">
            <v>175401</v>
          </cell>
          <cell r="L169">
            <v>42185</v>
          </cell>
          <cell r="M169" t="str">
            <v>Charter Communications Operating LLC</v>
          </cell>
          <cell r="N169" t="str">
            <v>Charter Communications Operating LLC Term Loan E</v>
          </cell>
          <cell r="O169" t="str">
            <v>L</v>
          </cell>
          <cell r="P169" t="str">
            <v>LIBOR (3 months)</v>
          </cell>
          <cell r="R169">
            <v>17727272.699999999</v>
          </cell>
          <cell r="S169">
            <v>1335073</v>
          </cell>
          <cell r="T169" t="str">
            <v>United States</v>
          </cell>
          <cell r="U169" t="str">
            <v>Media: Broadcasting &amp; Subscription (19)</v>
          </cell>
          <cell r="W169" t="str">
            <v>United States</v>
          </cell>
          <cell r="X169">
            <v>0</v>
          </cell>
          <cell r="Y169" t="str">
            <v>First Lien First Out</v>
          </cell>
          <cell r="AB169" t="str">
            <v>Charter Communications Operating LLC</v>
          </cell>
          <cell r="AC169">
            <v>99.171999999999997</v>
          </cell>
          <cell r="AF169">
            <v>17727272.699999999</v>
          </cell>
          <cell r="AG169" t="str">
            <v>V</v>
          </cell>
          <cell r="AH169">
            <v>99.171999999999997</v>
          </cell>
          <cell r="AI169">
            <v>98.016000000000005</v>
          </cell>
          <cell r="AK169" t="str">
            <v>Term Loan</v>
          </cell>
          <cell r="AN169">
            <v>3504444000</v>
          </cell>
          <cell r="AO169" t="str">
            <v>USD</v>
          </cell>
          <cell r="AS169">
            <v>1.05</v>
          </cell>
          <cell r="AU169" t="str">
            <v>12405 POWERSCOURT DRIVE</v>
          </cell>
          <cell r="AV169" t="str">
            <v>NA</v>
          </cell>
          <cell r="AW169">
            <v>0</v>
          </cell>
          <cell r="AX169">
            <v>42277</v>
          </cell>
          <cell r="AY169">
            <v>42277</v>
          </cell>
          <cell r="AZ169">
            <v>0</v>
          </cell>
          <cell r="BA169">
            <v>3.98</v>
          </cell>
          <cell r="BB169">
            <v>5.18</v>
          </cell>
          <cell r="BC169">
            <v>4.55</v>
          </cell>
          <cell r="BD169">
            <v>0</v>
          </cell>
          <cell r="BF169" t="str">
            <v>1.0500000</v>
          </cell>
          <cell r="BG169">
            <v>51000000</v>
          </cell>
          <cell r="BH169" t="str">
            <v>1.28</v>
          </cell>
          <cell r="BI169">
            <v>9602000000</v>
          </cell>
          <cell r="BJ169" t="str">
            <v>BLG</v>
          </cell>
          <cell r="BK169" t="str">
            <v>Broadly Syndicated Loan</v>
          </cell>
          <cell r="BL169">
            <v>41284</v>
          </cell>
          <cell r="BM169">
            <v>44013</v>
          </cell>
          <cell r="BP169">
            <v>3564960000</v>
          </cell>
          <cell r="BQ169">
            <v>719430000</v>
          </cell>
          <cell r="BR169">
            <v>668430000</v>
          </cell>
          <cell r="BS169">
            <v>17375563.609999999</v>
          </cell>
          <cell r="BT169">
            <v>98.016000000000005</v>
          </cell>
          <cell r="BU169">
            <v>42228</v>
          </cell>
          <cell r="BW169">
            <v>0</v>
          </cell>
          <cell r="BX169" t="str">
            <v>ST. LOUIS, Missouri 63131</v>
          </cell>
          <cell r="CA169" t="str">
            <v>0010477313</v>
          </cell>
          <cell r="CB169">
            <v>17375563.609999999</v>
          </cell>
          <cell r="CC169">
            <v>1</v>
          </cell>
          <cell r="CD169">
            <v>17727272.699999999</v>
          </cell>
          <cell r="CF169">
            <v>80</v>
          </cell>
          <cell r="CG169" t="str">
            <v>Y</v>
          </cell>
        </row>
        <row r="170">
          <cell r="A170">
            <v>168</v>
          </cell>
          <cell r="B170" t="str">
            <v>DETAILS</v>
          </cell>
          <cell r="C170">
            <v>0</v>
          </cell>
          <cell r="D170">
            <v>81627915</v>
          </cell>
          <cell r="E170">
            <v>84069681</v>
          </cell>
          <cell r="F170">
            <v>344944</v>
          </cell>
          <cell r="G170">
            <v>42403</v>
          </cell>
          <cell r="H170">
            <v>42237</v>
          </cell>
          <cell r="I170">
            <v>15049</v>
          </cell>
          <cell r="J170">
            <v>252990</v>
          </cell>
          <cell r="K170">
            <v>178039</v>
          </cell>
          <cell r="L170">
            <v>42185</v>
          </cell>
          <cell r="M170" t="str">
            <v>Charter Communications Operating LLC</v>
          </cell>
          <cell r="N170" t="str">
            <v>Charter Communications Operating LLC Term Loan F</v>
          </cell>
          <cell r="O170" t="str">
            <v>L</v>
          </cell>
          <cell r="P170" t="str">
            <v>LIBOR (3 months)</v>
          </cell>
          <cell r="R170">
            <v>21605113.620000001</v>
          </cell>
          <cell r="S170">
            <v>1335110</v>
          </cell>
          <cell r="T170" t="str">
            <v>United States</v>
          </cell>
          <cell r="U170" t="str">
            <v>Media: Broadcasting &amp; Subscription (19)</v>
          </cell>
          <cell r="W170" t="str">
            <v>United States</v>
          </cell>
          <cell r="X170">
            <v>0</v>
          </cell>
          <cell r="Y170" t="str">
            <v>First Lien First Out</v>
          </cell>
          <cell r="AB170" t="str">
            <v>Charter Communications Operating LLC</v>
          </cell>
          <cell r="AC170">
            <v>99.171999999999997</v>
          </cell>
          <cell r="AF170">
            <v>21605113.620000001</v>
          </cell>
          <cell r="AG170" t="str">
            <v>V</v>
          </cell>
          <cell r="AH170">
            <v>99.171999999999997</v>
          </cell>
          <cell r="AI170">
            <v>97.917000000000002</v>
          </cell>
          <cell r="AK170" t="str">
            <v>Term Loan</v>
          </cell>
          <cell r="AN170">
            <v>3504444000</v>
          </cell>
          <cell r="AO170" t="str">
            <v>USD</v>
          </cell>
          <cell r="AS170">
            <v>1.05</v>
          </cell>
          <cell r="AU170" t="str">
            <v>12405  POWERSCOURT DRIVE</v>
          </cell>
          <cell r="AV170" t="str">
            <v>NA</v>
          </cell>
          <cell r="AW170">
            <v>0</v>
          </cell>
          <cell r="AX170">
            <v>42277</v>
          </cell>
          <cell r="AY170">
            <v>42277</v>
          </cell>
          <cell r="AZ170">
            <v>0</v>
          </cell>
          <cell r="BA170">
            <v>3.98</v>
          </cell>
          <cell r="BB170">
            <v>5.18</v>
          </cell>
          <cell r="BC170">
            <v>4.55</v>
          </cell>
          <cell r="BD170">
            <v>0</v>
          </cell>
          <cell r="BF170" t="str">
            <v>1.0500000</v>
          </cell>
          <cell r="BG170">
            <v>51000000</v>
          </cell>
          <cell r="BH170" t="str">
            <v>1.28</v>
          </cell>
          <cell r="BI170">
            <v>9602000000</v>
          </cell>
          <cell r="BJ170" t="str">
            <v>BLG</v>
          </cell>
          <cell r="BK170" t="str">
            <v>Broadly Syndicated Loan</v>
          </cell>
          <cell r="BL170">
            <v>41293</v>
          </cell>
          <cell r="BM170">
            <v>44197</v>
          </cell>
          <cell r="BP170">
            <v>3564960000</v>
          </cell>
          <cell r="BQ170">
            <v>719430000</v>
          </cell>
          <cell r="BR170">
            <v>668430000</v>
          </cell>
          <cell r="BS170">
            <v>21155079.100000001</v>
          </cell>
          <cell r="BT170">
            <v>97.917000000000002</v>
          </cell>
          <cell r="BU170">
            <v>42228</v>
          </cell>
          <cell r="BW170">
            <v>0</v>
          </cell>
          <cell r="BX170" t="str">
            <v>St. Louis, Missouri 63131</v>
          </cell>
          <cell r="CA170" t="str">
            <v>0010475635</v>
          </cell>
          <cell r="CB170">
            <v>21155079.100000001</v>
          </cell>
          <cell r="CC170">
            <v>1</v>
          </cell>
          <cell r="CD170">
            <v>21605113.620000001</v>
          </cell>
          <cell r="CF170">
            <v>80</v>
          </cell>
          <cell r="CG170" t="str">
            <v>Y</v>
          </cell>
        </row>
        <row r="171">
          <cell r="A171">
            <v>169</v>
          </cell>
          <cell r="B171" t="str">
            <v>DETAILS</v>
          </cell>
          <cell r="C171">
            <v>0</v>
          </cell>
          <cell r="D171">
            <v>81627917</v>
          </cell>
          <cell r="E171">
            <v>84069683</v>
          </cell>
          <cell r="F171">
            <v>344944</v>
          </cell>
          <cell r="G171">
            <v>42403</v>
          </cell>
          <cell r="H171">
            <v>42237</v>
          </cell>
          <cell r="I171">
            <v>30376</v>
          </cell>
          <cell r="J171">
            <v>253021</v>
          </cell>
          <cell r="K171">
            <v>225195</v>
          </cell>
          <cell r="L171">
            <v>42185</v>
          </cell>
          <cell r="M171" t="str">
            <v>Charter Nex US Holdings Inc.</v>
          </cell>
          <cell r="N171" t="str">
            <v>Charter Nex US Holdings Inc 1st Lien Term Loan</v>
          </cell>
          <cell r="O171" t="str">
            <v>L</v>
          </cell>
          <cell r="P171" t="str">
            <v>LIBOR (6 months)</v>
          </cell>
          <cell r="R171">
            <v>1915925.93</v>
          </cell>
          <cell r="S171">
            <v>1335129</v>
          </cell>
          <cell r="T171" t="str">
            <v>United States</v>
          </cell>
          <cell r="U171" t="str">
            <v>Containers; Packaging &amp; Glass (10)</v>
          </cell>
          <cell r="W171" t="str">
            <v>United States</v>
          </cell>
          <cell r="X171">
            <v>1</v>
          </cell>
          <cell r="Y171" t="str">
            <v>First Lien First Out</v>
          </cell>
          <cell r="AB171" t="str">
            <v>Charter Nex US Holdings Inc.</v>
          </cell>
          <cell r="AC171">
            <v>100</v>
          </cell>
          <cell r="AF171">
            <v>1915925.93</v>
          </cell>
          <cell r="AG171" t="str">
            <v>V</v>
          </cell>
          <cell r="AH171">
            <v>100</v>
          </cell>
          <cell r="AI171">
            <v>98.332999999999998</v>
          </cell>
          <cell r="AK171" t="str">
            <v>Term Loan</v>
          </cell>
          <cell r="AN171">
            <v>66606716</v>
          </cell>
          <cell r="AO171" t="str">
            <v>USD</v>
          </cell>
          <cell r="AS171">
            <v>3.92</v>
          </cell>
          <cell r="AU171" t="str">
            <v>1264 East High Street</v>
          </cell>
          <cell r="AV171" t="str">
            <v>NA</v>
          </cell>
          <cell r="AW171">
            <v>0</v>
          </cell>
          <cell r="AX171">
            <v>42277</v>
          </cell>
          <cell r="AY171">
            <v>42277</v>
          </cell>
          <cell r="AZ171">
            <v>13560000</v>
          </cell>
          <cell r="BA171">
            <v>2.77</v>
          </cell>
          <cell r="BB171">
            <v>1.47</v>
          </cell>
          <cell r="BC171">
            <v>1.34</v>
          </cell>
          <cell r="BD171">
            <v>0</v>
          </cell>
          <cell r="BF171" t="str">
            <v>3.9200000</v>
          </cell>
          <cell r="BG171">
            <v>207320000</v>
          </cell>
          <cell r="BH171" t="str">
            <v>5.57</v>
          </cell>
          <cell r="BI171">
            <v>284140000</v>
          </cell>
          <cell r="BJ171" t="str">
            <v>BLG</v>
          </cell>
          <cell r="BL171">
            <v>41927</v>
          </cell>
          <cell r="BM171">
            <v>44599</v>
          </cell>
          <cell r="BP171">
            <v>245531000</v>
          </cell>
          <cell r="BQ171">
            <v>563143000</v>
          </cell>
          <cell r="BR171">
            <v>355823000</v>
          </cell>
          <cell r="BS171">
            <v>1883987.44</v>
          </cell>
          <cell r="BT171">
            <v>98.332999999999998</v>
          </cell>
          <cell r="BU171">
            <v>42228</v>
          </cell>
          <cell r="BW171">
            <v>0</v>
          </cell>
          <cell r="BX171" t="str">
            <v>Milton, Wisconsin 53563</v>
          </cell>
          <cell r="CA171" t="str">
            <v>0010506218</v>
          </cell>
          <cell r="CB171">
            <v>1883987.44</v>
          </cell>
          <cell r="CC171">
            <v>1</v>
          </cell>
          <cell r="CD171">
            <v>1915925.93</v>
          </cell>
          <cell r="CF171">
            <v>80</v>
          </cell>
          <cell r="CG171" t="str">
            <v>Y</v>
          </cell>
        </row>
        <row r="172">
          <cell r="A172">
            <v>170</v>
          </cell>
          <cell r="B172" t="str">
            <v>DETAILS</v>
          </cell>
          <cell r="C172">
            <v>0</v>
          </cell>
          <cell r="D172">
            <v>81628094</v>
          </cell>
          <cell r="E172">
            <v>84069931</v>
          </cell>
          <cell r="F172">
            <v>344944</v>
          </cell>
          <cell r="G172">
            <v>42403</v>
          </cell>
          <cell r="H172">
            <v>42391</v>
          </cell>
          <cell r="I172">
            <v>32054</v>
          </cell>
          <cell r="J172">
            <v>254700</v>
          </cell>
          <cell r="K172">
            <v>254699</v>
          </cell>
          <cell r="L172">
            <v>42384</v>
          </cell>
          <cell r="M172" t="str">
            <v>Checkers Drive-In Restaurants Inc</v>
          </cell>
          <cell r="N172" t="str">
            <v>Checkers Drive-In Restaurants Inc Initial Term Loan</v>
          </cell>
          <cell r="O172" t="str">
            <v>L</v>
          </cell>
          <cell r="P172" t="str">
            <v>LIBOR (3 months)</v>
          </cell>
          <cell r="R172">
            <v>42167245.659999996</v>
          </cell>
          <cell r="S172">
            <v>1491558</v>
          </cell>
          <cell r="T172" t="str">
            <v>United States</v>
          </cell>
          <cell r="U172" t="str">
            <v>Beverage; Food &amp; Tobacco (4)</v>
          </cell>
          <cell r="W172" t="str">
            <v>United States</v>
          </cell>
          <cell r="Y172" t="str">
            <v>First Lien First Out</v>
          </cell>
          <cell r="AB172" t="str">
            <v>Checkers Drive-In Restaurants Inc</v>
          </cell>
          <cell r="AF172">
            <v>42167245.659999996</v>
          </cell>
          <cell r="AG172" t="str">
            <v>V</v>
          </cell>
          <cell r="AH172">
            <v>99</v>
          </cell>
          <cell r="AK172" t="str">
            <v>Term Loan</v>
          </cell>
          <cell r="AN172">
            <v>42100000</v>
          </cell>
          <cell r="AO172" t="str">
            <v>USD</v>
          </cell>
          <cell r="AS172">
            <v>4.1757719709999996</v>
          </cell>
          <cell r="AU172" t="str">
            <v>4300 West Cypress</v>
          </cell>
          <cell r="AV172" t="str">
            <v>Suite 600</v>
          </cell>
          <cell r="AX172">
            <v>42369</v>
          </cell>
          <cell r="AY172">
            <v>42369</v>
          </cell>
          <cell r="AZ172">
            <v>3800000</v>
          </cell>
          <cell r="BA172">
            <v>3.48</v>
          </cell>
          <cell r="BB172">
            <v>1.72</v>
          </cell>
          <cell r="BC172">
            <v>1.62</v>
          </cell>
          <cell r="BF172" t="str">
            <v>4.175771971</v>
          </cell>
          <cell r="BG172">
            <v>-80382794.560000002</v>
          </cell>
          <cell r="BH172" t="str">
            <v>4.175771971</v>
          </cell>
          <cell r="BI172">
            <v>349900000</v>
          </cell>
          <cell r="BJ172" t="str">
            <v>Antares/TMT</v>
          </cell>
          <cell r="BL172">
            <v>42282</v>
          </cell>
          <cell r="BM172">
            <v>44566</v>
          </cell>
          <cell r="BP172">
            <v>175800000</v>
          </cell>
          <cell r="BQ172">
            <v>95417205.439999998</v>
          </cell>
          <cell r="BR172">
            <v>175800000</v>
          </cell>
          <cell r="BS172">
            <v>42167245.659999996</v>
          </cell>
          <cell r="BT172">
            <v>100</v>
          </cell>
          <cell r="BU172">
            <v>42391</v>
          </cell>
          <cell r="BW172">
            <v>0</v>
          </cell>
          <cell r="BX172" t="str">
            <v>Tampa, FL 33607</v>
          </cell>
          <cell r="CA172" t="str">
            <v>0010559276</v>
          </cell>
          <cell r="CB172">
            <v>42167245.659999996</v>
          </cell>
          <cell r="CD172">
            <v>42167245.659999996</v>
          </cell>
          <cell r="CF172">
            <v>80</v>
          </cell>
          <cell r="CG172" t="str">
            <v>N</v>
          </cell>
        </row>
        <row r="173">
          <cell r="A173">
            <v>171</v>
          </cell>
          <cell r="B173" t="str">
            <v>DETAILS</v>
          </cell>
          <cell r="C173">
            <v>0</v>
          </cell>
          <cell r="D173">
            <v>81627924</v>
          </cell>
          <cell r="E173">
            <v>84069685</v>
          </cell>
          <cell r="F173">
            <v>344944</v>
          </cell>
          <cell r="G173">
            <v>42403</v>
          </cell>
          <cell r="H173">
            <v>42237</v>
          </cell>
          <cell r="I173">
            <v>30027</v>
          </cell>
          <cell r="J173">
            <v>253107</v>
          </cell>
          <cell r="K173">
            <v>220058</v>
          </cell>
          <cell r="L173">
            <v>42185</v>
          </cell>
          <cell r="M173" t="str">
            <v>Checkers Industrial Products LLC</v>
          </cell>
          <cell r="N173" t="str">
            <v>Checkers Industrial Products LLC Term Loan A</v>
          </cell>
          <cell r="O173" t="str">
            <v>L</v>
          </cell>
          <cell r="P173" t="str">
            <v>LIBOR (6 months)</v>
          </cell>
          <cell r="R173">
            <v>15897020.6</v>
          </cell>
          <cell r="S173">
            <v>1335132</v>
          </cell>
          <cell r="T173" t="str">
            <v>United States</v>
          </cell>
          <cell r="U173" t="str">
            <v>Chemicals; Plastics &amp; Rubber (6)</v>
          </cell>
          <cell r="W173" t="str">
            <v>United States</v>
          </cell>
          <cell r="X173">
            <v>0</v>
          </cell>
          <cell r="Y173" t="str">
            <v>First Lien First Out</v>
          </cell>
          <cell r="AB173" t="str">
            <v>Checkers Industrial Products LLC</v>
          </cell>
          <cell r="AC173">
            <v>97</v>
          </cell>
          <cell r="AF173">
            <v>15897020.6</v>
          </cell>
          <cell r="AG173" t="str">
            <v>V</v>
          </cell>
          <cell r="AH173">
            <v>97</v>
          </cell>
          <cell r="AK173" t="str">
            <v>Term Loan</v>
          </cell>
          <cell r="AN173">
            <v>17775000</v>
          </cell>
          <cell r="AO173" t="str">
            <v>USD</v>
          </cell>
          <cell r="AS173">
            <v>3.48</v>
          </cell>
          <cell r="AU173" t="str">
            <v>101 Huntington Avenue</v>
          </cell>
          <cell r="AV173" t="str">
            <v>Floor 24</v>
          </cell>
          <cell r="AW173">
            <v>0</v>
          </cell>
          <cell r="AX173">
            <v>42277</v>
          </cell>
          <cell r="AY173">
            <v>42338</v>
          </cell>
          <cell r="AZ173">
            <v>3280000</v>
          </cell>
          <cell r="BA173">
            <v>2.29</v>
          </cell>
          <cell r="BB173">
            <v>15.6</v>
          </cell>
          <cell r="BC173">
            <v>14.33</v>
          </cell>
          <cell r="BD173">
            <v>0</v>
          </cell>
          <cell r="BF173" t="str">
            <v>3.4800000</v>
          </cell>
          <cell r="BG173">
            <v>59020000</v>
          </cell>
          <cell r="BH173" t="str">
            <v>5.34</v>
          </cell>
          <cell r="BI173">
            <v>64210000</v>
          </cell>
          <cell r="BJ173" t="str">
            <v>Antares/TMT</v>
          </cell>
          <cell r="BL173">
            <v>41883</v>
          </cell>
          <cell r="BM173">
            <v>43789</v>
          </cell>
          <cell r="BP173">
            <v>79560000</v>
          </cell>
          <cell r="BQ173">
            <v>184128100</v>
          </cell>
          <cell r="BR173">
            <v>125108100</v>
          </cell>
          <cell r="BS173">
            <v>15897020.6</v>
          </cell>
          <cell r="BT173">
            <v>100</v>
          </cell>
          <cell r="BU173">
            <v>42228</v>
          </cell>
          <cell r="BW173">
            <v>0</v>
          </cell>
          <cell r="BX173" t="str">
            <v>Boston, Massachusetts 02199</v>
          </cell>
          <cell r="CA173" t="str">
            <v>0010494746</v>
          </cell>
          <cell r="CB173">
            <v>15897020.6</v>
          </cell>
          <cell r="CC173">
            <v>1</v>
          </cell>
          <cell r="CD173">
            <v>15897020.6</v>
          </cell>
          <cell r="CF173">
            <v>80</v>
          </cell>
          <cell r="CG173" t="str">
            <v>N</v>
          </cell>
        </row>
        <row r="174">
          <cell r="A174">
            <v>172</v>
          </cell>
          <cell r="B174" t="str">
            <v>DETAILS</v>
          </cell>
          <cell r="C174">
            <v>0</v>
          </cell>
          <cell r="D174">
            <v>81627924</v>
          </cell>
          <cell r="E174">
            <v>84070231</v>
          </cell>
          <cell r="F174">
            <v>344944</v>
          </cell>
          <cell r="G174">
            <v>42403</v>
          </cell>
          <cell r="H174">
            <v>42237</v>
          </cell>
          <cell r="I174">
            <v>30027</v>
          </cell>
          <cell r="J174">
            <v>253107</v>
          </cell>
          <cell r="K174">
            <v>220058</v>
          </cell>
          <cell r="L174">
            <v>42237</v>
          </cell>
          <cell r="M174" t="str">
            <v>Checkers Industrial Products LLC</v>
          </cell>
          <cell r="N174" t="str">
            <v>Checkers Industrial Products LLC Term Loan A</v>
          </cell>
          <cell r="O174" t="str">
            <v>L</v>
          </cell>
          <cell r="P174" t="str">
            <v>LIBOR (6 months)</v>
          </cell>
          <cell r="R174">
            <v>1057576.1599999999</v>
          </cell>
          <cell r="S174">
            <v>1367103</v>
          </cell>
          <cell r="T174" t="str">
            <v>United States</v>
          </cell>
          <cell r="U174" t="str">
            <v>Chemicals; Plastics &amp; Rubber (6)</v>
          </cell>
          <cell r="W174" t="str">
            <v>United States</v>
          </cell>
          <cell r="X174">
            <v>0</v>
          </cell>
          <cell r="Y174" t="str">
            <v>First Lien First Out</v>
          </cell>
          <cell r="AB174" t="str">
            <v>Checkers Industrial Products LLC</v>
          </cell>
          <cell r="AC174">
            <v>97</v>
          </cell>
          <cell r="AF174">
            <v>1057576.1599999999</v>
          </cell>
          <cell r="AG174" t="str">
            <v>V</v>
          </cell>
          <cell r="AH174">
            <v>97</v>
          </cell>
          <cell r="AK174" t="str">
            <v>Term Loan</v>
          </cell>
          <cell r="AL174" t="str">
            <v>Restructure</v>
          </cell>
          <cell r="AN174">
            <v>17775000</v>
          </cell>
          <cell r="AO174" t="str">
            <v>USD</v>
          </cell>
          <cell r="AS174">
            <v>3.48</v>
          </cell>
          <cell r="AU174" t="str">
            <v>101 Huntington Avenue</v>
          </cell>
          <cell r="AV174" t="str">
            <v>Floor 24</v>
          </cell>
          <cell r="AW174">
            <v>0</v>
          </cell>
          <cell r="AX174">
            <v>42277</v>
          </cell>
          <cell r="AY174">
            <v>42338</v>
          </cell>
          <cell r="AZ174">
            <v>3280000</v>
          </cell>
          <cell r="BA174">
            <v>2.29</v>
          </cell>
          <cell r="BB174">
            <v>15.6</v>
          </cell>
          <cell r="BC174">
            <v>14.33</v>
          </cell>
          <cell r="BD174">
            <v>0</v>
          </cell>
          <cell r="BF174" t="str">
            <v>3.4800000</v>
          </cell>
          <cell r="BG174">
            <v>59020000</v>
          </cell>
          <cell r="BH174" t="str">
            <v>5.34</v>
          </cell>
          <cell r="BI174">
            <v>64210000</v>
          </cell>
          <cell r="BJ174" t="str">
            <v>Antares/TMT</v>
          </cell>
          <cell r="BL174">
            <v>41883</v>
          </cell>
          <cell r="BM174">
            <v>43789</v>
          </cell>
          <cell r="BP174">
            <v>79560000</v>
          </cell>
          <cell r="BQ174">
            <v>184128100</v>
          </cell>
          <cell r="BR174">
            <v>125108100</v>
          </cell>
          <cell r="BS174">
            <v>1057576.1599999999</v>
          </cell>
          <cell r="BT174">
            <v>100</v>
          </cell>
          <cell r="BU174">
            <v>42228</v>
          </cell>
          <cell r="BW174">
            <v>0</v>
          </cell>
          <cell r="BX174" t="str">
            <v>Boston, Massachusetts 02199</v>
          </cell>
          <cell r="CA174" t="str">
            <v>0010494746</v>
          </cell>
          <cell r="CB174">
            <v>1057576.1599999999</v>
          </cell>
          <cell r="CC174">
            <v>1</v>
          </cell>
          <cell r="CD174">
            <v>1057576.1599999999</v>
          </cell>
          <cell r="CF174">
            <v>80</v>
          </cell>
          <cell r="CG174" t="str">
            <v>N</v>
          </cell>
        </row>
        <row r="175">
          <cell r="A175">
            <v>173</v>
          </cell>
          <cell r="B175" t="str">
            <v>DETAILS</v>
          </cell>
          <cell r="C175">
            <v>0</v>
          </cell>
          <cell r="D175">
            <v>81628052</v>
          </cell>
          <cell r="E175">
            <v>84069902</v>
          </cell>
          <cell r="F175">
            <v>344944</v>
          </cell>
          <cell r="G175">
            <v>42403</v>
          </cell>
          <cell r="H175">
            <v>42375</v>
          </cell>
          <cell r="I175">
            <v>32013</v>
          </cell>
          <cell r="J175">
            <v>254285</v>
          </cell>
          <cell r="K175">
            <v>253169</v>
          </cell>
          <cell r="L175">
            <v>42367</v>
          </cell>
          <cell r="M175" t="str">
            <v>Chelsea Building Products Inc</v>
          </cell>
          <cell r="N175" t="str">
            <v>Chelsea Building Products Inc Term Loan</v>
          </cell>
          <cell r="O175" t="str">
            <v>L</v>
          </cell>
          <cell r="P175" t="str">
            <v>Prime</v>
          </cell>
          <cell r="R175">
            <v>16400000</v>
          </cell>
          <cell r="S175">
            <v>1478624</v>
          </cell>
          <cell r="T175" t="str">
            <v>United States</v>
          </cell>
          <cell r="U175" t="str">
            <v>Construction &amp; Building (7)</v>
          </cell>
          <cell r="W175" t="str">
            <v>United States</v>
          </cell>
          <cell r="Y175" t="str">
            <v>First Lien First Out</v>
          </cell>
          <cell r="AB175" t="str">
            <v>Chelsea Building Products Inc</v>
          </cell>
          <cell r="AF175">
            <v>16400000</v>
          </cell>
          <cell r="AG175" t="str">
            <v>V</v>
          </cell>
          <cell r="AH175">
            <v>98</v>
          </cell>
          <cell r="AK175" t="str">
            <v>Term Loan</v>
          </cell>
          <cell r="AN175">
            <v>9476796</v>
          </cell>
          <cell r="AO175" t="str">
            <v>USD</v>
          </cell>
          <cell r="AS175">
            <v>3.49</v>
          </cell>
          <cell r="AU175" t="str">
            <v>565 Cedar Way</v>
          </cell>
          <cell r="AV175" t="str">
            <v>NA</v>
          </cell>
          <cell r="AX175">
            <v>42338</v>
          </cell>
          <cell r="AY175">
            <v>42338</v>
          </cell>
          <cell r="AZ175">
            <v>1000000</v>
          </cell>
          <cell r="BA175">
            <v>4.3</v>
          </cell>
          <cell r="BB175">
            <v>3.67</v>
          </cell>
          <cell r="BC175">
            <v>3.31</v>
          </cell>
          <cell r="BF175" t="str">
            <v>3.49</v>
          </cell>
          <cell r="BG175">
            <v>32500000</v>
          </cell>
          <cell r="BH175" t="str">
            <v>3.49</v>
          </cell>
          <cell r="BI175">
            <v>66800000</v>
          </cell>
          <cell r="BJ175" t="str">
            <v>Antares/TMT</v>
          </cell>
          <cell r="BL175">
            <v>42277</v>
          </cell>
          <cell r="BM175">
            <v>44124</v>
          </cell>
          <cell r="BP175">
            <v>33074018.039999999</v>
          </cell>
          <cell r="BQ175">
            <v>65574018.039999999</v>
          </cell>
          <cell r="BR175">
            <v>33074018.039999999</v>
          </cell>
          <cell r="BS175">
            <v>16400000</v>
          </cell>
          <cell r="BT175">
            <v>100</v>
          </cell>
          <cell r="BU175">
            <v>42375</v>
          </cell>
          <cell r="BW175">
            <v>0</v>
          </cell>
          <cell r="BX175" t="str">
            <v>Oakmont, PA 15139</v>
          </cell>
          <cell r="CA175" t="str">
            <v>0010560225</v>
          </cell>
          <cell r="CB175">
            <v>16400000</v>
          </cell>
          <cell r="CD175">
            <v>16400000</v>
          </cell>
          <cell r="CF175">
            <v>80</v>
          </cell>
          <cell r="CG175" t="str">
            <v>N</v>
          </cell>
        </row>
        <row r="176">
          <cell r="A176">
            <v>174</v>
          </cell>
          <cell r="B176" t="str">
            <v>DETAILS</v>
          </cell>
          <cell r="C176">
            <v>0</v>
          </cell>
          <cell r="D176">
            <v>81628256</v>
          </cell>
          <cell r="E176">
            <v>84070065</v>
          </cell>
          <cell r="F176">
            <v>344944</v>
          </cell>
          <cell r="G176">
            <v>42403</v>
          </cell>
          <cell r="H176">
            <v>42237</v>
          </cell>
          <cell r="I176">
            <v>24414</v>
          </cell>
          <cell r="J176">
            <v>255709</v>
          </cell>
          <cell r="K176">
            <v>163198</v>
          </cell>
          <cell r="L176">
            <v>42185</v>
          </cell>
          <cell r="M176" t="str">
            <v>Chromalox Inc.</v>
          </cell>
          <cell r="N176" t="str">
            <v>Chromalox Inc. Term Loan</v>
          </cell>
          <cell r="O176" t="str">
            <v>L</v>
          </cell>
          <cell r="P176" t="str">
            <v>LIBOR (1 month)</v>
          </cell>
          <cell r="R176">
            <v>31018422.359999999</v>
          </cell>
          <cell r="S176">
            <v>1353035</v>
          </cell>
          <cell r="T176" t="str">
            <v>United States</v>
          </cell>
          <cell r="U176" t="str">
            <v>Capital Equipment (5)</v>
          </cell>
          <cell r="W176" t="str">
            <v>United States</v>
          </cell>
          <cell r="X176">
            <v>0</v>
          </cell>
          <cell r="Y176" t="str">
            <v>First Lien First Out</v>
          </cell>
          <cell r="AB176" t="str">
            <v>Chromalox Inc.</v>
          </cell>
          <cell r="AC176">
            <v>98.781225210000002</v>
          </cell>
          <cell r="AF176">
            <v>31018422.359999999</v>
          </cell>
          <cell r="AG176" t="str">
            <v>V</v>
          </cell>
          <cell r="AH176">
            <v>98.781199999999998</v>
          </cell>
          <cell r="AK176" t="str">
            <v>Term Loan</v>
          </cell>
          <cell r="AN176">
            <v>41248000</v>
          </cell>
          <cell r="AO176" t="str">
            <v>USD</v>
          </cell>
          <cell r="AS176">
            <v>4.91</v>
          </cell>
          <cell r="AU176" t="str">
            <v>103 GAMMA DR EXT.</v>
          </cell>
          <cell r="AV176" t="str">
            <v>NA</v>
          </cell>
          <cell r="AW176">
            <v>0</v>
          </cell>
          <cell r="AX176">
            <v>42277</v>
          </cell>
          <cell r="AY176">
            <v>42338</v>
          </cell>
          <cell r="AZ176">
            <v>10700000</v>
          </cell>
          <cell r="BA176">
            <v>3.41</v>
          </cell>
          <cell r="BB176">
            <v>2.11</v>
          </cell>
          <cell r="BC176">
            <v>1.88</v>
          </cell>
          <cell r="BD176">
            <v>0</v>
          </cell>
          <cell r="BF176" t="str">
            <v>4.9100000</v>
          </cell>
          <cell r="BG176">
            <v>79190000</v>
          </cell>
          <cell r="BH176" t="str">
            <v>4.91</v>
          </cell>
          <cell r="BI176">
            <v>221730000</v>
          </cell>
          <cell r="BJ176" t="str">
            <v>Antares/TMT</v>
          </cell>
          <cell r="BL176">
            <v>41113</v>
          </cell>
          <cell r="BM176">
            <v>43580</v>
          </cell>
          <cell r="BP176">
            <v>194972800</v>
          </cell>
          <cell r="BQ176">
            <v>274162800</v>
          </cell>
          <cell r="BR176">
            <v>194972800</v>
          </cell>
          <cell r="BS176">
            <v>31018422.359999999</v>
          </cell>
          <cell r="BT176">
            <v>100</v>
          </cell>
          <cell r="BU176">
            <v>42228</v>
          </cell>
          <cell r="BW176">
            <v>0</v>
          </cell>
          <cell r="BX176" t="str">
            <v>Pittsburgh, Pennsylvania 15238</v>
          </cell>
          <cell r="CA176" t="str">
            <v>0010537343</v>
          </cell>
          <cell r="CB176">
            <v>31018422.359999999</v>
          </cell>
          <cell r="CC176">
            <v>1</v>
          </cell>
          <cell r="CD176">
            <v>31018422.359999999</v>
          </cell>
          <cell r="CF176">
            <v>80</v>
          </cell>
          <cell r="CG176" t="str">
            <v>N</v>
          </cell>
        </row>
        <row r="177">
          <cell r="A177">
            <v>175</v>
          </cell>
          <cell r="B177" t="str">
            <v>DETAILS</v>
          </cell>
          <cell r="C177">
            <v>0</v>
          </cell>
          <cell r="D177">
            <v>81628256</v>
          </cell>
          <cell r="E177">
            <v>84070066</v>
          </cell>
          <cell r="F177">
            <v>344944</v>
          </cell>
          <cell r="G177">
            <v>42403</v>
          </cell>
          <cell r="H177">
            <v>42237</v>
          </cell>
          <cell r="I177">
            <v>24414</v>
          </cell>
          <cell r="J177">
            <v>255709</v>
          </cell>
          <cell r="K177">
            <v>163198</v>
          </cell>
          <cell r="L177">
            <v>42185</v>
          </cell>
          <cell r="M177" t="str">
            <v>Chromalox Inc.</v>
          </cell>
          <cell r="N177" t="str">
            <v>Chromalox Inc. Term Loan</v>
          </cell>
          <cell r="O177" t="str">
            <v>L</v>
          </cell>
          <cell r="P177" t="str">
            <v>LIBOR (1 month)</v>
          </cell>
          <cell r="R177">
            <v>6495981.4500000002</v>
          </cell>
          <cell r="S177">
            <v>1353036</v>
          </cell>
          <cell r="T177" t="str">
            <v>United States</v>
          </cell>
          <cell r="U177" t="str">
            <v>Capital Equipment (5)</v>
          </cell>
          <cell r="W177" t="str">
            <v>United States</v>
          </cell>
          <cell r="X177">
            <v>0</v>
          </cell>
          <cell r="Y177" t="str">
            <v>First Lien First Out</v>
          </cell>
          <cell r="AB177" t="str">
            <v>Chromalox Inc.</v>
          </cell>
          <cell r="AC177">
            <v>98.781225210000002</v>
          </cell>
          <cell r="AF177">
            <v>6495981.4500000002</v>
          </cell>
          <cell r="AG177" t="str">
            <v>V</v>
          </cell>
          <cell r="AH177">
            <v>98.781199999999998</v>
          </cell>
          <cell r="AK177" t="str">
            <v>Term Loan</v>
          </cell>
          <cell r="AN177">
            <v>41248000</v>
          </cell>
          <cell r="AO177" t="str">
            <v>USD</v>
          </cell>
          <cell r="AS177">
            <v>4.91</v>
          </cell>
          <cell r="AU177" t="str">
            <v>103 GAMMA DR EXT.</v>
          </cell>
          <cell r="AV177" t="str">
            <v>NA</v>
          </cell>
          <cell r="AW177">
            <v>0</v>
          </cell>
          <cell r="AX177">
            <v>42277</v>
          </cell>
          <cell r="AY177">
            <v>42338</v>
          </cell>
          <cell r="AZ177">
            <v>10700000</v>
          </cell>
          <cell r="BA177">
            <v>3.41</v>
          </cell>
          <cell r="BB177">
            <v>2.11</v>
          </cell>
          <cell r="BC177">
            <v>1.88</v>
          </cell>
          <cell r="BD177">
            <v>0</v>
          </cell>
          <cell r="BF177" t="str">
            <v>4.9100000</v>
          </cell>
          <cell r="BG177">
            <v>79190000</v>
          </cell>
          <cell r="BH177" t="str">
            <v>4.91</v>
          </cell>
          <cell r="BI177">
            <v>221730000</v>
          </cell>
          <cell r="BJ177" t="str">
            <v>SIP - Tag Along</v>
          </cell>
          <cell r="BL177">
            <v>41113</v>
          </cell>
          <cell r="BM177">
            <v>43580</v>
          </cell>
          <cell r="BP177">
            <v>194972800</v>
          </cell>
          <cell r="BQ177">
            <v>274162800</v>
          </cell>
          <cell r="BR177">
            <v>194972800</v>
          </cell>
          <cell r="BS177">
            <v>6495981.4500000002</v>
          </cell>
          <cell r="BT177">
            <v>100</v>
          </cell>
          <cell r="BW177">
            <v>0</v>
          </cell>
          <cell r="BX177" t="str">
            <v>Pittsburgh, Pennsylvania 15238</v>
          </cell>
          <cell r="CA177" t="str">
            <v>0010537343</v>
          </cell>
          <cell r="CB177">
            <v>6495981.4500000002</v>
          </cell>
          <cell r="CC177">
            <v>1</v>
          </cell>
          <cell r="CD177">
            <v>6495981.4500000002</v>
          </cell>
          <cell r="CF177">
            <v>80</v>
          </cell>
          <cell r="CG177" t="str">
            <v>N</v>
          </cell>
        </row>
        <row r="178">
          <cell r="A178">
            <v>176</v>
          </cell>
          <cell r="B178" t="str">
            <v>DETAILS</v>
          </cell>
          <cell r="C178">
            <v>0</v>
          </cell>
          <cell r="D178">
            <v>81628071</v>
          </cell>
          <cell r="E178">
            <v>84069697</v>
          </cell>
          <cell r="F178">
            <v>344944</v>
          </cell>
          <cell r="G178">
            <v>42403</v>
          </cell>
          <cell r="H178">
            <v>42237</v>
          </cell>
          <cell r="I178">
            <v>86</v>
          </cell>
          <cell r="J178">
            <v>254572</v>
          </cell>
          <cell r="K178">
            <v>166558</v>
          </cell>
          <cell r="L178">
            <v>42185</v>
          </cell>
          <cell r="M178" t="str">
            <v>Cinemark USA Inc</v>
          </cell>
          <cell r="N178" t="str">
            <v>Cinemark USA Inc Term Loan</v>
          </cell>
          <cell r="O178" t="str">
            <v>L</v>
          </cell>
          <cell r="P178" t="str">
            <v>LIBOR (3 months)</v>
          </cell>
          <cell r="R178">
            <v>5089058.42</v>
          </cell>
          <cell r="S178">
            <v>1335273</v>
          </cell>
          <cell r="T178" t="str">
            <v>United States</v>
          </cell>
          <cell r="U178" t="str">
            <v>Media: Diversified &amp; Production (20)</v>
          </cell>
          <cell r="W178" t="str">
            <v>United States</v>
          </cell>
          <cell r="X178">
            <v>1</v>
          </cell>
          <cell r="Y178" t="str">
            <v>First Lien First Out</v>
          </cell>
          <cell r="AB178" t="str">
            <v>Cinemark USA Inc</v>
          </cell>
          <cell r="AC178">
            <v>100.375</v>
          </cell>
          <cell r="AF178">
            <v>5089058.42</v>
          </cell>
          <cell r="AG178" t="str">
            <v>V</v>
          </cell>
          <cell r="AH178">
            <v>100.375</v>
          </cell>
          <cell r="AI178">
            <v>100.05599999999998</v>
          </cell>
          <cell r="AK178" t="str">
            <v>Term Loan</v>
          </cell>
          <cell r="AN178">
            <v>456857000</v>
          </cell>
          <cell r="AO178" t="str">
            <v>USD</v>
          </cell>
          <cell r="AS178">
            <v>0.96</v>
          </cell>
          <cell r="AU178" t="str">
            <v>3900 DALLAS PARKWAY</v>
          </cell>
          <cell r="AV178" t="str">
            <v>Suite 500</v>
          </cell>
          <cell r="AW178">
            <v>0</v>
          </cell>
          <cell r="AX178">
            <v>42277</v>
          </cell>
          <cell r="AY178">
            <v>42277</v>
          </cell>
          <cell r="AZ178">
            <v>196760000</v>
          </cell>
          <cell r="BA178">
            <v>4.24</v>
          </cell>
          <cell r="BC178">
            <v>0</v>
          </cell>
          <cell r="BD178">
            <v>0</v>
          </cell>
          <cell r="BF178" t="str">
            <v>0.9600000</v>
          </cell>
          <cell r="BG178">
            <v>791640000</v>
          </cell>
          <cell r="BH178" t="str">
            <v>3.44</v>
          </cell>
          <cell r="BI178">
            <v>2077840000</v>
          </cell>
          <cell r="BJ178" t="str">
            <v>BLG</v>
          </cell>
          <cell r="BK178" t="str">
            <v>Broadly Syndicated Loan</v>
          </cell>
          <cell r="BL178">
            <v>41170</v>
          </cell>
          <cell r="BM178">
            <v>44690</v>
          </cell>
          <cell r="BP178">
            <v>484570000</v>
          </cell>
          <cell r="BQ178">
            <v>2599086100</v>
          </cell>
          <cell r="BR178">
            <v>1807446100</v>
          </cell>
          <cell r="BS178">
            <v>5089058.42</v>
          </cell>
          <cell r="BT178">
            <v>100</v>
          </cell>
          <cell r="BU178">
            <v>42228</v>
          </cell>
          <cell r="BW178">
            <v>0</v>
          </cell>
          <cell r="BX178" t="str">
            <v>Plano, Texas 75093</v>
          </cell>
          <cell r="CA178" t="str">
            <v>0010494394</v>
          </cell>
          <cell r="CB178">
            <v>5089058.42</v>
          </cell>
          <cell r="CC178">
            <v>1</v>
          </cell>
          <cell r="CD178">
            <v>5089058.42</v>
          </cell>
          <cell r="CF178">
            <v>80</v>
          </cell>
          <cell r="CG178" t="str">
            <v>Y</v>
          </cell>
        </row>
        <row r="179">
          <cell r="A179">
            <v>177</v>
          </cell>
          <cell r="B179" t="str">
            <v>DETAILS</v>
          </cell>
          <cell r="C179">
            <v>0</v>
          </cell>
          <cell r="D179">
            <v>81628072</v>
          </cell>
          <cell r="E179">
            <v>84069698</v>
          </cell>
          <cell r="F179">
            <v>344944</v>
          </cell>
          <cell r="G179">
            <v>42403</v>
          </cell>
          <cell r="H179">
            <v>42237</v>
          </cell>
          <cell r="I179">
            <v>86</v>
          </cell>
          <cell r="J179">
            <v>254573</v>
          </cell>
          <cell r="K179">
            <v>166558</v>
          </cell>
          <cell r="L179">
            <v>42185</v>
          </cell>
          <cell r="M179" t="str">
            <v>Cinemark USA Inc</v>
          </cell>
          <cell r="N179" t="str">
            <v>Cinemark USA Inc Term Loan</v>
          </cell>
          <cell r="O179" t="str">
            <v>L</v>
          </cell>
          <cell r="P179" t="str">
            <v>LIBOR (3 months)</v>
          </cell>
          <cell r="R179">
            <v>5089058.42</v>
          </cell>
          <cell r="S179">
            <v>1335273</v>
          </cell>
          <cell r="T179" t="str">
            <v>United States</v>
          </cell>
          <cell r="U179" t="str">
            <v>Media: Diversified &amp; Production (20)</v>
          </cell>
          <cell r="W179" t="str">
            <v>United States</v>
          </cell>
          <cell r="X179">
            <v>1</v>
          </cell>
          <cell r="Y179" t="str">
            <v>First Lien First Out</v>
          </cell>
          <cell r="AB179" t="str">
            <v>Cinemark USA Inc</v>
          </cell>
          <cell r="AC179">
            <v>100.375</v>
          </cell>
          <cell r="AF179">
            <v>5089058.42</v>
          </cell>
          <cell r="AG179" t="str">
            <v>V</v>
          </cell>
          <cell r="AH179">
            <v>100.375</v>
          </cell>
          <cell r="AI179">
            <v>100.05599999999998</v>
          </cell>
          <cell r="AK179" t="str">
            <v>Term Loan</v>
          </cell>
          <cell r="AN179">
            <v>456857000</v>
          </cell>
          <cell r="AO179" t="str">
            <v>USD</v>
          </cell>
          <cell r="AS179">
            <v>0.96</v>
          </cell>
          <cell r="AU179" t="str">
            <v>3900 DALLAS PARKWAY</v>
          </cell>
          <cell r="AV179" t="str">
            <v>Suite 500</v>
          </cell>
          <cell r="AW179">
            <v>0</v>
          </cell>
          <cell r="AX179">
            <v>42277</v>
          </cell>
          <cell r="AY179">
            <v>42277</v>
          </cell>
          <cell r="AZ179">
            <v>196760000</v>
          </cell>
          <cell r="BA179">
            <v>4.24</v>
          </cell>
          <cell r="BC179">
            <v>0</v>
          </cell>
          <cell r="BD179">
            <v>0</v>
          </cell>
          <cell r="BF179" t="str">
            <v>0.9600000</v>
          </cell>
          <cell r="BG179">
            <v>791640000</v>
          </cell>
          <cell r="BH179" t="str">
            <v>3.44</v>
          </cell>
          <cell r="BI179">
            <v>2077840000</v>
          </cell>
          <cell r="BJ179" t="str">
            <v>BLG</v>
          </cell>
          <cell r="BK179" t="str">
            <v>Broadly Syndicated Loan</v>
          </cell>
          <cell r="BL179">
            <v>41170</v>
          </cell>
          <cell r="BM179">
            <v>44690</v>
          </cell>
          <cell r="BP179">
            <v>484570000</v>
          </cell>
          <cell r="BQ179">
            <v>2599086100</v>
          </cell>
          <cell r="BR179">
            <v>1807446100</v>
          </cell>
          <cell r="BS179">
            <v>5089058.42</v>
          </cell>
          <cell r="BT179">
            <v>100</v>
          </cell>
          <cell r="BU179">
            <v>42228</v>
          </cell>
          <cell r="BW179">
            <v>0</v>
          </cell>
          <cell r="BX179" t="str">
            <v>Plano, Texas 75093</v>
          </cell>
          <cell r="CA179" t="str">
            <v>0010494394</v>
          </cell>
          <cell r="CB179">
            <v>5089058.42</v>
          </cell>
          <cell r="CC179">
            <v>1</v>
          </cell>
          <cell r="CD179">
            <v>5089058.42</v>
          </cell>
          <cell r="CF179">
            <v>80</v>
          </cell>
          <cell r="CG179" t="str">
            <v>Y</v>
          </cell>
        </row>
        <row r="180">
          <cell r="A180">
            <v>178</v>
          </cell>
          <cell r="B180" t="str">
            <v>DETAILS</v>
          </cell>
          <cell r="C180">
            <v>0</v>
          </cell>
          <cell r="D180">
            <v>81628080</v>
          </cell>
          <cell r="E180">
            <v>84069699</v>
          </cell>
          <cell r="F180">
            <v>344944</v>
          </cell>
          <cell r="G180">
            <v>42403</v>
          </cell>
          <cell r="H180">
            <v>42237</v>
          </cell>
          <cell r="I180">
            <v>86</v>
          </cell>
          <cell r="J180">
            <v>254608</v>
          </cell>
          <cell r="K180">
            <v>166558</v>
          </cell>
          <cell r="L180">
            <v>42185</v>
          </cell>
          <cell r="M180" t="str">
            <v>Cinemark USA Inc</v>
          </cell>
          <cell r="N180" t="str">
            <v>Cinemark USA Inc Term Loan</v>
          </cell>
          <cell r="O180" t="str">
            <v>L</v>
          </cell>
          <cell r="P180" t="str">
            <v>LIBOR (1 month)</v>
          </cell>
          <cell r="R180">
            <v>2908033.38</v>
          </cell>
          <cell r="S180">
            <v>1335273</v>
          </cell>
          <cell r="T180" t="str">
            <v>United States</v>
          </cell>
          <cell r="U180" t="str">
            <v>Media: Diversified &amp; Production (20)</v>
          </cell>
          <cell r="W180" t="str">
            <v>United States</v>
          </cell>
          <cell r="X180">
            <v>1</v>
          </cell>
          <cell r="Y180" t="str">
            <v>First Lien First Out</v>
          </cell>
          <cell r="AB180" t="str">
            <v>Cinemark USA Inc</v>
          </cell>
          <cell r="AC180">
            <v>100.375</v>
          </cell>
          <cell r="AF180">
            <v>2908033.38</v>
          </cell>
          <cell r="AG180" t="str">
            <v>V</v>
          </cell>
          <cell r="AH180">
            <v>100.375</v>
          </cell>
          <cell r="AI180">
            <v>100.05599999999998</v>
          </cell>
          <cell r="AK180" t="str">
            <v>Term Loan</v>
          </cell>
          <cell r="AN180">
            <v>456857000</v>
          </cell>
          <cell r="AO180" t="str">
            <v>USD</v>
          </cell>
          <cell r="AS180">
            <v>0.96</v>
          </cell>
          <cell r="AU180" t="str">
            <v>3900 DALLAS PARKWAY</v>
          </cell>
          <cell r="AV180" t="str">
            <v>Suite 500</v>
          </cell>
          <cell r="AW180">
            <v>0</v>
          </cell>
          <cell r="AX180">
            <v>42277</v>
          </cell>
          <cell r="AY180">
            <v>42277</v>
          </cell>
          <cell r="AZ180">
            <v>196760000</v>
          </cell>
          <cell r="BA180">
            <v>4.24</v>
          </cell>
          <cell r="BC180">
            <v>0</v>
          </cell>
          <cell r="BD180">
            <v>0</v>
          </cell>
          <cell r="BF180" t="str">
            <v>0.9600000</v>
          </cell>
          <cell r="BG180">
            <v>791640000</v>
          </cell>
          <cell r="BH180" t="str">
            <v>3.44</v>
          </cell>
          <cell r="BI180">
            <v>2077840000</v>
          </cell>
          <cell r="BJ180" t="str">
            <v>BLG</v>
          </cell>
          <cell r="BK180" t="str">
            <v>Broadly Syndicated Loan</v>
          </cell>
          <cell r="BL180">
            <v>41170</v>
          </cell>
          <cell r="BM180">
            <v>44690</v>
          </cell>
          <cell r="BP180">
            <v>484570000</v>
          </cell>
          <cell r="BQ180">
            <v>2599086100</v>
          </cell>
          <cell r="BR180">
            <v>1807446100</v>
          </cell>
          <cell r="BS180">
            <v>2908033.38</v>
          </cell>
          <cell r="BT180">
            <v>100</v>
          </cell>
          <cell r="BU180">
            <v>42228</v>
          </cell>
          <cell r="BW180">
            <v>0</v>
          </cell>
          <cell r="BX180" t="str">
            <v>Plano, Texas 75093</v>
          </cell>
          <cell r="CA180" t="str">
            <v>0010494394</v>
          </cell>
          <cell r="CB180">
            <v>2908033.38</v>
          </cell>
          <cell r="CC180">
            <v>1</v>
          </cell>
          <cell r="CD180">
            <v>2908033.38</v>
          </cell>
          <cell r="CF180">
            <v>80</v>
          </cell>
          <cell r="CG180" t="str">
            <v>Y</v>
          </cell>
        </row>
        <row r="181">
          <cell r="A181">
            <v>179</v>
          </cell>
          <cell r="B181" t="str">
            <v>DETAILS</v>
          </cell>
          <cell r="C181">
            <v>0</v>
          </cell>
          <cell r="D181">
            <v>81627949</v>
          </cell>
          <cell r="E181">
            <v>84069696</v>
          </cell>
          <cell r="F181">
            <v>344944</v>
          </cell>
          <cell r="G181">
            <v>42403</v>
          </cell>
          <cell r="H181">
            <v>42237</v>
          </cell>
          <cell r="I181">
            <v>86</v>
          </cell>
          <cell r="J181">
            <v>253481</v>
          </cell>
          <cell r="K181">
            <v>166558</v>
          </cell>
          <cell r="L181">
            <v>42185</v>
          </cell>
          <cell r="M181" t="str">
            <v>Cinemark USA Inc</v>
          </cell>
          <cell r="N181" t="str">
            <v>Cinemark USA Inc Term Loan</v>
          </cell>
          <cell r="O181" t="str">
            <v>L</v>
          </cell>
          <cell r="P181" t="str">
            <v>LIBOR (2 months)</v>
          </cell>
          <cell r="R181">
            <v>6659396.46</v>
          </cell>
          <cell r="S181">
            <v>1335273</v>
          </cell>
          <cell r="T181" t="str">
            <v>United States</v>
          </cell>
          <cell r="U181" t="str">
            <v>Media: Diversified &amp; Production (20)</v>
          </cell>
          <cell r="W181" t="str">
            <v>United States</v>
          </cell>
          <cell r="X181">
            <v>1</v>
          </cell>
          <cell r="Y181" t="str">
            <v>First Lien First Out</v>
          </cell>
          <cell r="AB181" t="str">
            <v>Cinemark USA Inc</v>
          </cell>
          <cell r="AC181">
            <v>100.375</v>
          </cell>
          <cell r="AF181">
            <v>6659396.46</v>
          </cell>
          <cell r="AG181" t="str">
            <v>V</v>
          </cell>
          <cell r="AH181">
            <v>100.375</v>
          </cell>
          <cell r="AI181">
            <v>100.05599999999998</v>
          </cell>
          <cell r="AK181" t="str">
            <v>Term Loan</v>
          </cell>
          <cell r="AN181">
            <v>456857000</v>
          </cell>
          <cell r="AO181" t="str">
            <v>USD</v>
          </cell>
          <cell r="AS181">
            <v>0.96</v>
          </cell>
          <cell r="AU181" t="str">
            <v>3900 DALLAS PARKWAY</v>
          </cell>
          <cell r="AV181" t="str">
            <v>Suite 500</v>
          </cell>
          <cell r="AW181">
            <v>0</v>
          </cell>
          <cell r="AX181">
            <v>42277</v>
          </cell>
          <cell r="AY181">
            <v>42277</v>
          </cell>
          <cell r="AZ181">
            <v>196760000</v>
          </cell>
          <cell r="BA181">
            <v>4.24</v>
          </cell>
          <cell r="BC181">
            <v>0</v>
          </cell>
          <cell r="BD181">
            <v>0</v>
          </cell>
          <cell r="BF181" t="str">
            <v>0.9600000</v>
          </cell>
          <cell r="BG181">
            <v>791640000</v>
          </cell>
          <cell r="BH181" t="str">
            <v>3.44</v>
          </cell>
          <cell r="BI181">
            <v>2077840000</v>
          </cell>
          <cell r="BJ181" t="str">
            <v>BLG</v>
          </cell>
          <cell r="BK181" t="str">
            <v>Broadly Syndicated Loan</v>
          </cell>
          <cell r="BL181">
            <v>41170</v>
          </cell>
          <cell r="BM181">
            <v>44690</v>
          </cell>
          <cell r="BP181">
            <v>484570000</v>
          </cell>
          <cell r="BQ181">
            <v>2599086100</v>
          </cell>
          <cell r="BR181">
            <v>1807446100</v>
          </cell>
          <cell r="BS181">
            <v>6659396.46</v>
          </cell>
          <cell r="BT181">
            <v>100</v>
          </cell>
          <cell r="BU181">
            <v>42228</v>
          </cell>
          <cell r="BW181">
            <v>0</v>
          </cell>
          <cell r="BX181" t="str">
            <v>Plano, Texas 75093</v>
          </cell>
          <cell r="CA181" t="str">
            <v>0010494394</v>
          </cell>
          <cell r="CB181">
            <v>6659396.46</v>
          </cell>
          <cell r="CC181">
            <v>1</v>
          </cell>
          <cell r="CD181">
            <v>6659396.46</v>
          </cell>
          <cell r="CF181">
            <v>80</v>
          </cell>
          <cell r="CG181" t="str">
            <v>Y</v>
          </cell>
        </row>
        <row r="182">
          <cell r="A182">
            <v>180</v>
          </cell>
          <cell r="B182" t="str">
            <v>DETAILS</v>
          </cell>
          <cell r="C182">
            <v>0</v>
          </cell>
          <cell r="D182">
            <v>81628014</v>
          </cell>
          <cell r="E182">
            <v>84070127</v>
          </cell>
          <cell r="F182">
            <v>344944</v>
          </cell>
          <cell r="G182">
            <v>42403</v>
          </cell>
          <cell r="H182">
            <v>42237</v>
          </cell>
          <cell r="I182">
            <v>31233</v>
          </cell>
          <cell r="J182">
            <v>253979</v>
          </cell>
          <cell r="K182">
            <v>239007</v>
          </cell>
          <cell r="L182">
            <v>42185</v>
          </cell>
          <cell r="M182" t="str">
            <v>Clarion Brands LLC</v>
          </cell>
          <cell r="N182" t="str">
            <v>Clarion Brands LLC Term Loan</v>
          </cell>
          <cell r="O182" t="str">
            <v>L</v>
          </cell>
          <cell r="P182" t="str">
            <v>LIBOR (3 months)</v>
          </cell>
          <cell r="R182">
            <v>19250000</v>
          </cell>
          <cell r="S182">
            <v>1355020</v>
          </cell>
          <cell r="T182" t="str">
            <v>United States</v>
          </cell>
          <cell r="U182" t="str">
            <v>Healthcare &amp; Pharmaceuticals (15)</v>
          </cell>
          <cell r="W182" t="str">
            <v>United States</v>
          </cell>
          <cell r="X182">
            <v>0</v>
          </cell>
          <cell r="Y182" t="str">
            <v>First Lien First Out</v>
          </cell>
          <cell r="AB182" t="str">
            <v>Clarion Brands LLC</v>
          </cell>
          <cell r="AC182">
            <v>97.890984739999993</v>
          </cell>
          <cell r="AF182">
            <v>19250000</v>
          </cell>
          <cell r="AG182" t="str">
            <v>V</v>
          </cell>
          <cell r="AH182">
            <v>97.891000000000005</v>
          </cell>
          <cell r="AK182" t="str">
            <v>Term Loan</v>
          </cell>
          <cell r="AN182">
            <v>11540008</v>
          </cell>
          <cell r="AO182" t="str">
            <v>USD</v>
          </cell>
          <cell r="AS182">
            <v>3.5630000000000002</v>
          </cell>
          <cell r="AU182" t="str">
            <v>6 Neshaminy Interplex</v>
          </cell>
          <cell r="AV182" t="str">
            <v>Suite 111</v>
          </cell>
          <cell r="AW182">
            <v>0</v>
          </cell>
          <cell r="AX182">
            <v>42277</v>
          </cell>
          <cell r="AY182">
            <v>42369</v>
          </cell>
          <cell r="AZ182">
            <v>310000</v>
          </cell>
          <cell r="BA182">
            <v>2.847</v>
          </cell>
          <cell r="BB182">
            <v>2.92</v>
          </cell>
          <cell r="BC182">
            <v>1.9</v>
          </cell>
          <cell r="BD182">
            <v>0</v>
          </cell>
          <cell r="BF182" t="str">
            <v>3.5630000</v>
          </cell>
          <cell r="BG182">
            <v>40570000</v>
          </cell>
          <cell r="BH182" t="str">
            <v>4.873</v>
          </cell>
          <cell r="BI182">
            <v>38870000</v>
          </cell>
          <cell r="BJ182" t="str">
            <v>Antares/TMT</v>
          </cell>
          <cell r="BL182">
            <v>41913</v>
          </cell>
          <cell r="BM182">
            <v>44105</v>
          </cell>
          <cell r="BO182">
            <v>42369</v>
          </cell>
          <cell r="BP182">
            <v>39249000</v>
          </cell>
          <cell r="BQ182">
            <v>95077600</v>
          </cell>
          <cell r="BR182">
            <v>54507600</v>
          </cell>
          <cell r="BS182">
            <v>19250000</v>
          </cell>
          <cell r="BT182">
            <v>100</v>
          </cell>
          <cell r="BU182">
            <v>42228</v>
          </cell>
          <cell r="BW182">
            <v>0</v>
          </cell>
          <cell r="BX182" t="str">
            <v>Trevose, Pennsylvania 19053</v>
          </cell>
          <cell r="CA182" t="str">
            <v>0010527713</v>
          </cell>
          <cell r="CB182">
            <v>19250000</v>
          </cell>
          <cell r="CC182">
            <v>1</v>
          </cell>
          <cell r="CD182">
            <v>19250000</v>
          </cell>
          <cell r="CF182">
            <v>80</v>
          </cell>
          <cell r="CG182" t="str">
            <v>N</v>
          </cell>
        </row>
        <row r="183">
          <cell r="A183">
            <v>181</v>
          </cell>
          <cell r="B183" t="str">
            <v>DETAILS</v>
          </cell>
          <cell r="C183">
            <v>0</v>
          </cell>
          <cell r="D183">
            <v>81628188</v>
          </cell>
          <cell r="E183">
            <v>84069810</v>
          </cell>
          <cell r="F183">
            <v>344944</v>
          </cell>
          <cell r="G183">
            <v>42403</v>
          </cell>
          <cell r="H183">
            <v>42237</v>
          </cell>
          <cell r="I183">
            <v>31357</v>
          </cell>
          <cell r="J183">
            <v>255306</v>
          </cell>
          <cell r="K183">
            <v>239998</v>
          </cell>
          <cell r="L183">
            <v>42185</v>
          </cell>
          <cell r="M183" t="str">
            <v>Clarity Telecom LLC</v>
          </cell>
          <cell r="N183" t="str">
            <v>Clarity Telecom LLC Term Loan A</v>
          </cell>
          <cell r="O183" t="str">
            <v>L</v>
          </cell>
          <cell r="P183" t="str">
            <v>LIBOR (1 month)</v>
          </cell>
          <cell r="R183">
            <v>8674632.3399999999</v>
          </cell>
          <cell r="S183">
            <v>1339817</v>
          </cell>
          <cell r="T183" t="str">
            <v>United States</v>
          </cell>
          <cell r="U183" t="str">
            <v>Media: Broadcasting &amp; Subscription (19)</v>
          </cell>
          <cell r="W183" t="str">
            <v>United States</v>
          </cell>
          <cell r="X183">
            <v>0</v>
          </cell>
          <cell r="Y183" t="str">
            <v>First Lien First Out</v>
          </cell>
          <cell r="AB183" t="str">
            <v>Clarity Telecom LLC</v>
          </cell>
          <cell r="AC183">
            <v>97.8</v>
          </cell>
          <cell r="AF183">
            <v>8674632.3399999999</v>
          </cell>
          <cell r="AG183" t="str">
            <v>V</v>
          </cell>
          <cell r="AH183">
            <v>97.8</v>
          </cell>
          <cell r="AK183" t="str">
            <v>Term Loan</v>
          </cell>
          <cell r="AN183">
            <v>32987000</v>
          </cell>
          <cell r="AO183" t="str">
            <v>USD</v>
          </cell>
          <cell r="AS183">
            <v>4.62</v>
          </cell>
          <cell r="AU183" t="str">
            <v>104 E. Center, Suite 201</v>
          </cell>
          <cell r="AV183" t="str">
            <v>NA</v>
          </cell>
          <cell r="AW183">
            <v>0</v>
          </cell>
          <cell r="AX183">
            <v>42277</v>
          </cell>
          <cell r="AY183">
            <v>42338</v>
          </cell>
          <cell r="AZ183">
            <v>3960000</v>
          </cell>
          <cell r="BA183">
            <v>2.82</v>
          </cell>
          <cell r="BB183">
            <v>4.04</v>
          </cell>
          <cell r="BC183">
            <v>3.53</v>
          </cell>
          <cell r="BD183">
            <v>0</v>
          </cell>
          <cell r="BF183" t="str">
            <v>4.6200000</v>
          </cell>
          <cell r="BG183">
            <v>73780000</v>
          </cell>
          <cell r="BH183" t="str">
            <v>5.83</v>
          </cell>
          <cell r="BI183">
            <v>80770000</v>
          </cell>
          <cell r="BJ183" t="str">
            <v>Antares/TMT</v>
          </cell>
          <cell r="BL183">
            <v>41912</v>
          </cell>
          <cell r="BM183">
            <v>43738</v>
          </cell>
          <cell r="BP183">
            <v>148298900</v>
          </cell>
          <cell r="BQ183">
            <v>262116400</v>
          </cell>
          <cell r="BR183">
            <v>188336400</v>
          </cell>
          <cell r="BS183">
            <v>8674632.3399999999</v>
          </cell>
          <cell r="BT183">
            <v>100</v>
          </cell>
          <cell r="BU183">
            <v>42228</v>
          </cell>
          <cell r="BW183">
            <v>0</v>
          </cell>
          <cell r="BX183" t="str">
            <v>Sikeston, Missouri 63801</v>
          </cell>
          <cell r="CA183" t="str">
            <v>0010534817</v>
          </cell>
          <cell r="CB183">
            <v>8674632.3399999999</v>
          </cell>
          <cell r="CC183">
            <v>1</v>
          </cell>
          <cell r="CD183">
            <v>8674632.3399999999</v>
          </cell>
          <cell r="CF183">
            <v>80</v>
          </cell>
          <cell r="CG183" t="str">
            <v>N</v>
          </cell>
        </row>
        <row r="184">
          <cell r="A184">
            <v>182</v>
          </cell>
          <cell r="B184" t="str">
            <v>DETAILS</v>
          </cell>
          <cell r="C184">
            <v>0</v>
          </cell>
          <cell r="D184">
            <v>81628189</v>
          </cell>
          <cell r="E184">
            <v>84069809</v>
          </cell>
          <cell r="F184">
            <v>344944</v>
          </cell>
          <cell r="G184">
            <v>42403</v>
          </cell>
          <cell r="H184">
            <v>42237</v>
          </cell>
          <cell r="I184">
            <v>31357</v>
          </cell>
          <cell r="J184">
            <v>255307</v>
          </cell>
          <cell r="K184">
            <v>239988</v>
          </cell>
          <cell r="L184">
            <v>42185</v>
          </cell>
          <cell r="M184" t="str">
            <v>Clarity Telecom LLC</v>
          </cell>
          <cell r="N184" t="str">
            <v>Clarity Telecom LLC Term Loan B</v>
          </cell>
          <cell r="O184" t="str">
            <v>L</v>
          </cell>
          <cell r="P184" t="str">
            <v>LIBOR (1 month)</v>
          </cell>
          <cell r="R184">
            <v>2426470.61</v>
          </cell>
          <cell r="S184">
            <v>1339814</v>
          </cell>
          <cell r="T184" t="str">
            <v>United States</v>
          </cell>
          <cell r="U184" t="str">
            <v>Media: Broadcasting &amp; Subscription (19)</v>
          </cell>
          <cell r="W184" t="str">
            <v>United States</v>
          </cell>
          <cell r="X184">
            <v>0</v>
          </cell>
          <cell r="Y184" t="str">
            <v>First Lien First Out</v>
          </cell>
          <cell r="AB184" t="str">
            <v>Clarity Telecom LLC</v>
          </cell>
          <cell r="AC184">
            <v>98.502626070000005</v>
          </cell>
          <cell r="AF184">
            <v>2426470.61</v>
          </cell>
          <cell r="AG184" t="str">
            <v>V</v>
          </cell>
          <cell r="AH184">
            <v>98.502600000000001</v>
          </cell>
          <cell r="AK184" t="str">
            <v>Term Loan</v>
          </cell>
          <cell r="AN184">
            <v>32987000</v>
          </cell>
          <cell r="AO184" t="str">
            <v>USD</v>
          </cell>
          <cell r="AS184">
            <v>4.62</v>
          </cell>
          <cell r="AU184" t="str">
            <v>104 E. Center, Suite 201</v>
          </cell>
          <cell r="AV184" t="str">
            <v>NA</v>
          </cell>
          <cell r="AW184">
            <v>0</v>
          </cell>
          <cell r="AX184">
            <v>42277</v>
          </cell>
          <cell r="AY184">
            <v>42338</v>
          </cell>
          <cell r="AZ184">
            <v>3960000</v>
          </cell>
          <cell r="BA184">
            <v>2.82</v>
          </cell>
          <cell r="BB184">
            <v>4.04</v>
          </cell>
          <cell r="BC184">
            <v>3.53</v>
          </cell>
          <cell r="BD184">
            <v>0</v>
          </cell>
          <cell r="BF184" t="str">
            <v>4.6200000</v>
          </cell>
          <cell r="BG184">
            <v>73780000</v>
          </cell>
          <cell r="BH184" t="str">
            <v>5.83</v>
          </cell>
          <cell r="BI184">
            <v>80770000</v>
          </cell>
          <cell r="BJ184" t="str">
            <v>Antares/TMT</v>
          </cell>
          <cell r="BL184">
            <v>41912</v>
          </cell>
          <cell r="BM184">
            <v>44104</v>
          </cell>
          <cell r="BP184">
            <v>148298900</v>
          </cell>
          <cell r="BQ184">
            <v>262116400</v>
          </cell>
          <cell r="BR184">
            <v>188336400</v>
          </cell>
          <cell r="BS184">
            <v>2426470.61</v>
          </cell>
          <cell r="BT184">
            <v>100</v>
          </cell>
          <cell r="BU184">
            <v>42228</v>
          </cell>
          <cell r="BW184">
            <v>0</v>
          </cell>
          <cell r="BX184" t="str">
            <v>Sikeston, Missouri 63801</v>
          </cell>
          <cell r="CA184" t="str">
            <v>0010534804</v>
          </cell>
          <cell r="CB184">
            <v>2426470.61</v>
          </cell>
          <cell r="CC184">
            <v>1</v>
          </cell>
          <cell r="CD184">
            <v>2426470.61</v>
          </cell>
          <cell r="CF184">
            <v>80</v>
          </cell>
          <cell r="CG184" t="str">
            <v>N</v>
          </cell>
        </row>
        <row r="185">
          <cell r="A185">
            <v>183</v>
          </cell>
          <cell r="B185" t="str">
            <v>DETAILS</v>
          </cell>
          <cell r="C185">
            <v>0</v>
          </cell>
          <cell r="D185">
            <v>81628268</v>
          </cell>
          <cell r="E185">
            <v>84070128</v>
          </cell>
          <cell r="F185">
            <v>344944</v>
          </cell>
          <cell r="G185">
            <v>42403</v>
          </cell>
          <cell r="H185">
            <v>42237</v>
          </cell>
          <cell r="I185">
            <v>31236</v>
          </cell>
          <cell r="J185">
            <v>255796</v>
          </cell>
          <cell r="K185">
            <v>239019</v>
          </cell>
          <cell r="L185">
            <v>42185</v>
          </cell>
          <cell r="M185" t="str">
            <v>Clear Link Technologies LLC</v>
          </cell>
          <cell r="N185" t="str">
            <v>Clear Link Technologies LLC Term Loan</v>
          </cell>
          <cell r="O185" t="str">
            <v>L</v>
          </cell>
          <cell r="P185" t="str">
            <v>LIBOR (1 month)</v>
          </cell>
          <cell r="R185">
            <v>10370225.699999999</v>
          </cell>
          <cell r="S185">
            <v>1355044</v>
          </cell>
          <cell r="T185" t="str">
            <v>United States</v>
          </cell>
          <cell r="U185" t="str">
            <v>Services: Business (23)</v>
          </cell>
          <cell r="W185" t="str">
            <v>United States</v>
          </cell>
          <cell r="X185">
            <v>0</v>
          </cell>
          <cell r="Y185" t="str">
            <v>First Lien First Out</v>
          </cell>
          <cell r="AB185" t="str">
            <v>Clear Link Technologies LLC</v>
          </cell>
          <cell r="AC185">
            <v>99.455710780000004</v>
          </cell>
          <cell r="AF185">
            <v>10370225.699999999</v>
          </cell>
          <cell r="AG185" t="str">
            <v>V</v>
          </cell>
          <cell r="AH185">
            <v>99.455699999999993</v>
          </cell>
          <cell r="AK185" t="str">
            <v>Term Loan</v>
          </cell>
          <cell r="AN185">
            <v>21520000</v>
          </cell>
          <cell r="AO185" t="str">
            <v>USD</v>
          </cell>
          <cell r="AS185">
            <v>0.87</v>
          </cell>
          <cell r="AU185" t="str">
            <v>5202 Douglas Corrigan Way, Ste 300</v>
          </cell>
          <cell r="AV185" t="str">
            <v>NA</v>
          </cell>
          <cell r="AW185">
            <v>0</v>
          </cell>
          <cell r="AX185">
            <v>42277</v>
          </cell>
          <cell r="AY185">
            <v>42338</v>
          </cell>
          <cell r="AZ185">
            <v>3990000</v>
          </cell>
          <cell r="BA185">
            <v>14.8</v>
          </cell>
          <cell r="BB185">
            <v>0.5</v>
          </cell>
          <cell r="BC185">
            <v>0.46</v>
          </cell>
          <cell r="BD185">
            <v>0</v>
          </cell>
          <cell r="BF185" t="str">
            <v>0.8700000</v>
          </cell>
          <cell r="BG185">
            <v>54930000</v>
          </cell>
          <cell r="BH185" t="str">
            <v>0.87</v>
          </cell>
          <cell r="BI185">
            <v>118720000</v>
          </cell>
          <cell r="BJ185" t="str">
            <v>Antares/TMT</v>
          </cell>
          <cell r="BL185">
            <v>41271</v>
          </cell>
          <cell r="BM185">
            <v>43097</v>
          </cell>
          <cell r="BO185">
            <v>42277</v>
          </cell>
          <cell r="BP185">
            <v>26650000</v>
          </cell>
          <cell r="BQ185">
            <v>81580000</v>
          </cell>
          <cell r="BR185">
            <v>26650000</v>
          </cell>
          <cell r="BS185">
            <v>10204302.09</v>
          </cell>
          <cell r="BT185">
            <v>98.4</v>
          </cell>
          <cell r="BU185">
            <v>42228</v>
          </cell>
          <cell r="BW185">
            <v>0</v>
          </cell>
          <cell r="BX185" t="str">
            <v>Salt Lake City, Utah 84116</v>
          </cell>
          <cell r="BY185">
            <v>42339</v>
          </cell>
          <cell r="BZ185">
            <v>42522</v>
          </cell>
          <cell r="CA185" t="str">
            <v>0010528011</v>
          </cell>
          <cell r="CB185">
            <v>10204302.09</v>
          </cell>
          <cell r="CC185">
            <v>1</v>
          </cell>
          <cell r="CD185">
            <v>10370225.699999999</v>
          </cell>
          <cell r="CF185">
            <v>80</v>
          </cell>
          <cell r="CG185" t="str">
            <v>N</v>
          </cell>
        </row>
        <row r="186">
          <cell r="A186">
            <v>184</v>
          </cell>
          <cell r="B186" t="str">
            <v>DETAILS</v>
          </cell>
          <cell r="C186">
            <v>0</v>
          </cell>
          <cell r="D186">
            <v>81627999</v>
          </cell>
          <cell r="E186">
            <v>84069615</v>
          </cell>
          <cell r="F186">
            <v>344944</v>
          </cell>
          <cell r="G186">
            <v>42403</v>
          </cell>
          <cell r="H186">
            <v>42237</v>
          </cell>
          <cell r="I186">
            <v>25895</v>
          </cell>
          <cell r="J186">
            <v>253913</v>
          </cell>
          <cell r="K186">
            <v>152574</v>
          </cell>
          <cell r="L186">
            <v>42185</v>
          </cell>
          <cell r="M186" t="str">
            <v>Colson Group Holdings Inc.</v>
          </cell>
          <cell r="N186" t="str">
            <v>Colson Group Holdings Inc(Caster) Term Loan</v>
          </cell>
          <cell r="O186" t="str">
            <v>L</v>
          </cell>
          <cell r="P186" t="str">
            <v>LIBOR (12 months)</v>
          </cell>
          <cell r="R186">
            <v>2385661.94</v>
          </cell>
          <cell r="S186">
            <v>1352370</v>
          </cell>
          <cell r="T186" t="str">
            <v>United States</v>
          </cell>
          <cell r="U186" t="str">
            <v>Wholesale (32)</v>
          </cell>
          <cell r="W186" t="str">
            <v>United States</v>
          </cell>
          <cell r="X186">
            <v>0</v>
          </cell>
          <cell r="Y186" t="str">
            <v>First Lien First Out</v>
          </cell>
          <cell r="AB186" t="str">
            <v>Colson Group Holdings Inc.</v>
          </cell>
          <cell r="AC186">
            <v>99.5</v>
          </cell>
          <cell r="AF186">
            <v>2385661.94</v>
          </cell>
          <cell r="AG186" t="str">
            <v>V</v>
          </cell>
          <cell r="AH186">
            <v>99.5</v>
          </cell>
          <cell r="AK186" t="str">
            <v>Term Loan</v>
          </cell>
          <cell r="AN186">
            <v>35067000</v>
          </cell>
          <cell r="AO186" t="str">
            <v>USD</v>
          </cell>
          <cell r="AS186">
            <v>3.74</v>
          </cell>
          <cell r="AU186" t="str">
            <v>1815 S. Meyers Road</v>
          </cell>
          <cell r="AV186" t="str">
            <v>Suite 750</v>
          </cell>
          <cell r="AW186">
            <v>0</v>
          </cell>
          <cell r="AX186">
            <v>42277</v>
          </cell>
          <cell r="AY186">
            <v>42338</v>
          </cell>
          <cell r="AZ186">
            <v>12710000</v>
          </cell>
          <cell r="BA186">
            <v>4.4400000000000004</v>
          </cell>
          <cell r="BB186">
            <v>3.42</v>
          </cell>
          <cell r="BC186">
            <v>3.39</v>
          </cell>
          <cell r="BD186">
            <v>0</v>
          </cell>
          <cell r="BF186" t="str">
            <v>3.7400000</v>
          </cell>
          <cell r="BG186">
            <v>31710000</v>
          </cell>
          <cell r="BH186" t="str">
            <v>3.77</v>
          </cell>
          <cell r="BI186">
            <v>319960000</v>
          </cell>
          <cell r="BJ186" t="str">
            <v>Antares/TMT</v>
          </cell>
          <cell r="BL186">
            <v>40924</v>
          </cell>
          <cell r="BM186">
            <v>43206</v>
          </cell>
          <cell r="BP186">
            <v>134461600</v>
          </cell>
          <cell r="BQ186">
            <v>166171600</v>
          </cell>
          <cell r="BR186">
            <v>134461600</v>
          </cell>
          <cell r="BS186">
            <v>2385661.94</v>
          </cell>
          <cell r="BT186">
            <v>100</v>
          </cell>
          <cell r="BU186">
            <v>42228</v>
          </cell>
          <cell r="BW186">
            <v>0</v>
          </cell>
          <cell r="BX186" t="str">
            <v>Oak Brook Terrace, Illinois 60181</v>
          </cell>
          <cell r="CA186" t="str">
            <v>0010529973</v>
          </cell>
          <cell r="CB186">
            <v>2385661.94</v>
          </cell>
          <cell r="CC186">
            <v>1</v>
          </cell>
          <cell r="CD186">
            <v>2385661.94</v>
          </cell>
          <cell r="CF186">
            <v>80</v>
          </cell>
          <cell r="CG186" t="str">
            <v>N</v>
          </cell>
        </row>
        <row r="187">
          <cell r="A187">
            <v>185</v>
          </cell>
          <cell r="B187" t="str">
            <v>DETAILS</v>
          </cell>
          <cell r="C187">
            <v>0</v>
          </cell>
          <cell r="D187">
            <v>81627999</v>
          </cell>
          <cell r="E187">
            <v>84069624</v>
          </cell>
          <cell r="F187">
            <v>344944</v>
          </cell>
          <cell r="G187">
            <v>42403</v>
          </cell>
          <cell r="H187">
            <v>42237</v>
          </cell>
          <cell r="I187">
            <v>25895</v>
          </cell>
          <cell r="J187">
            <v>253913</v>
          </cell>
          <cell r="K187">
            <v>152574</v>
          </cell>
          <cell r="L187">
            <v>42185</v>
          </cell>
          <cell r="M187" t="str">
            <v>Colson Group Holdings Inc.</v>
          </cell>
          <cell r="N187" t="str">
            <v>Colson Group Holdings Inc(Caster) Term Loan</v>
          </cell>
          <cell r="O187" t="str">
            <v>L</v>
          </cell>
          <cell r="P187" t="str">
            <v>LIBOR (12 months)</v>
          </cell>
          <cell r="R187">
            <v>4599110.6900000004</v>
          </cell>
          <cell r="S187">
            <v>1352373</v>
          </cell>
          <cell r="T187" t="str">
            <v>United States</v>
          </cell>
          <cell r="U187" t="str">
            <v>Wholesale (32)</v>
          </cell>
          <cell r="W187" t="str">
            <v>United States</v>
          </cell>
          <cell r="X187">
            <v>0</v>
          </cell>
          <cell r="Y187" t="str">
            <v>First Lien First Out</v>
          </cell>
          <cell r="AB187" t="str">
            <v>Colson Group Holdings Inc.</v>
          </cell>
          <cell r="AC187">
            <v>99.5</v>
          </cell>
          <cell r="AF187">
            <v>4599110.6900000004</v>
          </cell>
          <cell r="AG187" t="str">
            <v>V</v>
          </cell>
          <cell r="AH187">
            <v>99.5</v>
          </cell>
          <cell r="AK187" t="str">
            <v>Term Loan</v>
          </cell>
          <cell r="AN187">
            <v>35067000</v>
          </cell>
          <cell r="AO187" t="str">
            <v>USD</v>
          </cell>
          <cell r="AS187">
            <v>3.74</v>
          </cell>
          <cell r="AU187" t="str">
            <v>1815 S. Meyers Road</v>
          </cell>
          <cell r="AV187" t="str">
            <v>Suite 750</v>
          </cell>
          <cell r="AW187">
            <v>0</v>
          </cell>
          <cell r="AX187">
            <v>42277</v>
          </cell>
          <cell r="AY187">
            <v>42338</v>
          </cell>
          <cell r="AZ187">
            <v>12710000</v>
          </cell>
          <cell r="BA187">
            <v>4.4400000000000004</v>
          </cell>
          <cell r="BB187">
            <v>3.42</v>
          </cell>
          <cell r="BC187">
            <v>3.39</v>
          </cell>
          <cell r="BD187">
            <v>0</v>
          </cell>
          <cell r="BF187" t="str">
            <v>3.7400000</v>
          </cell>
          <cell r="BG187">
            <v>31710000</v>
          </cell>
          <cell r="BH187" t="str">
            <v>3.77</v>
          </cell>
          <cell r="BI187">
            <v>319960000</v>
          </cell>
          <cell r="BJ187" t="str">
            <v>Antares/TMT</v>
          </cell>
          <cell r="BL187">
            <v>40924</v>
          </cell>
          <cell r="BM187">
            <v>43206</v>
          </cell>
          <cell r="BP187">
            <v>134461600</v>
          </cell>
          <cell r="BQ187">
            <v>166171600</v>
          </cell>
          <cell r="BR187">
            <v>134461600</v>
          </cell>
          <cell r="BS187">
            <v>4599110.6900000004</v>
          </cell>
          <cell r="BT187">
            <v>100</v>
          </cell>
          <cell r="BU187">
            <v>42228</v>
          </cell>
          <cell r="BW187">
            <v>0</v>
          </cell>
          <cell r="BX187" t="str">
            <v>Oak Brook Terrace, Illinois 60181</v>
          </cell>
          <cell r="CA187" t="str">
            <v>0010529973</v>
          </cell>
          <cell r="CB187">
            <v>4599110.6900000004</v>
          </cell>
          <cell r="CC187">
            <v>1</v>
          </cell>
          <cell r="CD187">
            <v>4599110.6900000004</v>
          </cell>
          <cell r="CF187">
            <v>80</v>
          </cell>
          <cell r="CG187" t="str">
            <v>N</v>
          </cell>
        </row>
        <row r="188">
          <cell r="A188">
            <v>186</v>
          </cell>
          <cell r="B188" t="str">
            <v>DETAILS</v>
          </cell>
          <cell r="C188">
            <v>0</v>
          </cell>
          <cell r="D188">
            <v>81627681</v>
          </cell>
          <cell r="E188">
            <v>84069623</v>
          </cell>
          <cell r="F188">
            <v>344944</v>
          </cell>
          <cell r="G188">
            <v>42403</v>
          </cell>
          <cell r="H188">
            <v>42237</v>
          </cell>
          <cell r="I188">
            <v>25895</v>
          </cell>
          <cell r="J188">
            <v>245618</v>
          </cell>
          <cell r="K188">
            <v>152574</v>
          </cell>
          <cell r="L188">
            <v>42185</v>
          </cell>
          <cell r="M188" t="str">
            <v>Colson Group Holdings Inc.</v>
          </cell>
          <cell r="N188" t="str">
            <v>Colson Group Holdings Inc(Caster) Term Loan</v>
          </cell>
          <cell r="O188" t="str">
            <v>L</v>
          </cell>
          <cell r="P188" t="str">
            <v>LIBOR (6 months)</v>
          </cell>
          <cell r="R188">
            <v>2032587.46</v>
          </cell>
          <cell r="S188">
            <v>1352373</v>
          </cell>
          <cell r="T188" t="str">
            <v>United States</v>
          </cell>
          <cell r="U188" t="str">
            <v>Wholesale (32)</v>
          </cell>
          <cell r="W188" t="str">
            <v>United States</v>
          </cell>
          <cell r="X188">
            <v>0</v>
          </cell>
          <cell r="Y188" t="str">
            <v>First Lien First Out</v>
          </cell>
          <cell r="AB188" t="str">
            <v>Colson Group Holdings Inc.</v>
          </cell>
          <cell r="AC188">
            <v>99.5</v>
          </cell>
          <cell r="AF188">
            <v>2032587.46</v>
          </cell>
          <cell r="AG188" t="str">
            <v>V</v>
          </cell>
          <cell r="AH188">
            <v>99.5</v>
          </cell>
          <cell r="AK188" t="str">
            <v>Term Loan</v>
          </cell>
          <cell r="AN188">
            <v>35067000</v>
          </cell>
          <cell r="AO188" t="str">
            <v>USD</v>
          </cell>
          <cell r="AS188">
            <v>3.74</v>
          </cell>
          <cell r="AU188" t="str">
            <v>1815 S. Meyers Road</v>
          </cell>
          <cell r="AV188" t="str">
            <v>Suite 750</v>
          </cell>
          <cell r="AW188">
            <v>0</v>
          </cell>
          <cell r="AX188">
            <v>42277</v>
          </cell>
          <cell r="AY188">
            <v>42338</v>
          </cell>
          <cell r="AZ188">
            <v>12710000</v>
          </cell>
          <cell r="BA188">
            <v>4.4400000000000004</v>
          </cell>
          <cell r="BB188">
            <v>3.42</v>
          </cell>
          <cell r="BC188">
            <v>3.39</v>
          </cell>
          <cell r="BD188">
            <v>0</v>
          </cell>
          <cell r="BF188" t="str">
            <v>3.7400000</v>
          </cell>
          <cell r="BG188">
            <v>31710000</v>
          </cell>
          <cell r="BH188" t="str">
            <v>3.77</v>
          </cell>
          <cell r="BI188">
            <v>319960000</v>
          </cell>
          <cell r="BJ188" t="str">
            <v>Antares/TMT</v>
          </cell>
          <cell r="BL188">
            <v>40924</v>
          </cell>
          <cell r="BM188">
            <v>43206</v>
          </cell>
          <cell r="BP188">
            <v>134461600</v>
          </cell>
          <cell r="BQ188">
            <v>166171600</v>
          </cell>
          <cell r="BR188">
            <v>134461600</v>
          </cell>
          <cell r="BS188">
            <v>2032587.46</v>
          </cell>
          <cell r="BT188">
            <v>100</v>
          </cell>
          <cell r="BU188">
            <v>42228</v>
          </cell>
          <cell r="BW188">
            <v>0</v>
          </cell>
          <cell r="BX188" t="str">
            <v>Oak Brook Terrace, Illinois 60181</v>
          </cell>
          <cell r="CA188" t="str">
            <v>0010529973</v>
          </cell>
          <cell r="CB188">
            <v>2032587.46</v>
          </cell>
          <cell r="CC188">
            <v>1</v>
          </cell>
          <cell r="CD188">
            <v>2032587.46</v>
          </cell>
          <cell r="CF188">
            <v>80</v>
          </cell>
          <cell r="CG188" t="str">
            <v>N</v>
          </cell>
        </row>
        <row r="189">
          <cell r="A189">
            <v>187</v>
          </cell>
          <cell r="B189" t="str">
            <v>DETAILS</v>
          </cell>
          <cell r="C189">
            <v>0</v>
          </cell>
          <cell r="D189">
            <v>81627638</v>
          </cell>
          <cell r="E189">
            <v>84069613</v>
          </cell>
          <cell r="F189">
            <v>344944</v>
          </cell>
          <cell r="G189">
            <v>42403</v>
          </cell>
          <cell r="H189">
            <v>42237</v>
          </cell>
          <cell r="I189">
            <v>25895</v>
          </cell>
          <cell r="J189">
            <v>237517</v>
          </cell>
          <cell r="K189">
            <v>152574</v>
          </cell>
          <cell r="L189">
            <v>42185</v>
          </cell>
          <cell r="M189" t="str">
            <v>Colson Group Holdings Inc.</v>
          </cell>
          <cell r="N189" t="str">
            <v>Colson Group Holdings Inc(Caster) Term Loan</v>
          </cell>
          <cell r="O189" t="str">
            <v>L</v>
          </cell>
          <cell r="P189" t="str">
            <v>LIBOR (12 months)</v>
          </cell>
          <cell r="R189">
            <v>1130050.3999999999</v>
          </cell>
          <cell r="S189">
            <v>1352370</v>
          </cell>
          <cell r="T189" t="str">
            <v>United States</v>
          </cell>
          <cell r="U189" t="str">
            <v>Wholesale (32)</v>
          </cell>
          <cell r="W189" t="str">
            <v>United States</v>
          </cell>
          <cell r="X189">
            <v>0</v>
          </cell>
          <cell r="Y189" t="str">
            <v>First Lien First Out</v>
          </cell>
          <cell r="AB189" t="str">
            <v>Colson Group Holdings Inc.</v>
          </cell>
          <cell r="AC189">
            <v>99.5</v>
          </cell>
          <cell r="AF189">
            <v>1130050.3999999999</v>
          </cell>
          <cell r="AG189" t="str">
            <v>V</v>
          </cell>
          <cell r="AH189">
            <v>99.5</v>
          </cell>
          <cell r="AK189" t="str">
            <v>Term Loan</v>
          </cell>
          <cell r="AN189">
            <v>35067000</v>
          </cell>
          <cell r="AO189" t="str">
            <v>USD</v>
          </cell>
          <cell r="AS189">
            <v>3.74</v>
          </cell>
          <cell r="AU189" t="str">
            <v>1815 S. Meyers Road</v>
          </cell>
          <cell r="AV189" t="str">
            <v>Suite 750</v>
          </cell>
          <cell r="AW189">
            <v>0</v>
          </cell>
          <cell r="AX189">
            <v>42277</v>
          </cell>
          <cell r="AY189">
            <v>42338</v>
          </cell>
          <cell r="AZ189">
            <v>12710000</v>
          </cell>
          <cell r="BA189">
            <v>4.4400000000000004</v>
          </cell>
          <cell r="BB189">
            <v>3.42</v>
          </cell>
          <cell r="BC189">
            <v>3.39</v>
          </cell>
          <cell r="BD189">
            <v>0</v>
          </cell>
          <cell r="BF189" t="str">
            <v>3.7400000</v>
          </cell>
          <cell r="BG189">
            <v>31710000</v>
          </cell>
          <cell r="BH189" t="str">
            <v>3.77</v>
          </cell>
          <cell r="BI189">
            <v>319960000</v>
          </cell>
          <cell r="BJ189" t="str">
            <v>Antares/TMT</v>
          </cell>
          <cell r="BL189">
            <v>40924</v>
          </cell>
          <cell r="BM189">
            <v>43206</v>
          </cell>
          <cell r="BP189">
            <v>134461600</v>
          </cell>
          <cell r="BQ189">
            <v>166171600</v>
          </cell>
          <cell r="BR189">
            <v>134461600</v>
          </cell>
          <cell r="BS189">
            <v>1130050.3999999999</v>
          </cell>
          <cell r="BT189">
            <v>100</v>
          </cell>
          <cell r="BU189">
            <v>42228</v>
          </cell>
          <cell r="BW189">
            <v>0</v>
          </cell>
          <cell r="BX189" t="str">
            <v>Oak Brook Terrace, Illinois 60181</v>
          </cell>
          <cell r="CA189" t="str">
            <v>0010529973</v>
          </cell>
          <cell r="CB189">
            <v>1130050.3999999999</v>
          </cell>
          <cell r="CC189">
            <v>1</v>
          </cell>
          <cell r="CD189">
            <v>1130050.3999999999</v>
          </cell>
          <cell r="CF189">
            <v>80</v>
          </cell>
          <cell r="CG189" t="str">
            <v>N</v>
          </cell>
        </row>
        <row r="190">
          <cell r="A190">
            <v>188</v>
          </cell>
          <cell r="B190" t="str">
            <v>DETAILS</v>
          </cell>
          <cell r="C190">
            <v>0</v>
          </cell>
          <cell r="D190">
            <v>81627681</v>
          </cell>
          <cell r="E190">
            <v>84069614</v>
          </cell>
          <cell r="F190">
            <v>344944</v>
          </cell>
          <cell r="G190">
            <v>42403</v>
          </cell>
          <cell r="H190">
            <v>42237</v>
          </cell>
          <cell r="I190">
            <v>25895</v>
          </cell>
          <cell r="J190">
            <v>245618</v>
          </cell>
          <cell r="K190">
            <v>152574</v>
          </cell>
          <cell r="L190">
            <v>42185</v>
          </cell>
          <cell r="M190" t="str">
            <v>Colson Group Holdings Inc.</v>
          </cell>
          <cell r="N190" t="str">
            <v>Colson Group Holdings Inc(Caster) Term Loan</v>
          </cell>
          <cell r="O190" t="str">
            <v>L</v>
          </cell>
          <cell r="P190" t="str">
            <v>LIBOR (6 months)</v>
          </cell>
          <cell r="R190">
            <v>1054348.74</v>
          </cell>
          <cell r="S190">
            <v>1352370</v>
          </cell>
          <cell r="T190" t="str">
            <v>United States</v>
          </cell>
          <cell r="U190" t="str">
            <v>Wholesale (32)</v>
          </cell>
          <cell r="W190" t="str">
            <v>United States</v>
          </cell>
          <cell r="X190">
            <v>0</v>
          </cell>
          <cell r="Y190" t="str">
            <v>First Lien First Out</v>
          </cell>
          <cell r="AB190" t="str">
            <v>Colson Group Holdings Inc.</v>
          </cell>
          <cell r="AC190">
            <v>99.5</v>
          </cell>
          <cell r="AF190">
            <v>1054348.74</v>
          </cell>
          <cell r="AG190" t="str">
            <v>V</v>
          </cell>
          <cell r="AH190">
            <v>99.5</v>
          </cell>
          <cell r="AK190" t="str">
            <v>Term Loan</v>
          </cell>
          <cell r="AN190">
            <v>35067000</v>
          </cell>
          <cell r="AO190" t="str">
            <v>USD</v>
          </cell>
          <cell r="AS190">
            <v>3.74</v>
          </cell>
          <cell r="AU190" t="str">
            <v>1815 S. Meyers Road</v>
          </cell>
          <cell r="AV190" t="str">
            <v>Suite 750</v>
          </cell>
          <cell r="AW190">
            <v>0</v>
          </cell>
          <cell r="AX190">
            <v>42277</v>
          </cell>
          <cell r="AY190">
            <v>42338</v>
          </cell>
          <cell r="AZ190">
            <v>12710000</v>
          </cell>
          <cell r="BA190">
            <v>4.4400000000000004</v>
          </cell>
          <cell r="BB190">
            <v>3.42</v>
          </cell>
          <cell r="BC190">
            <v>3.39</v>
          </cell>
          <cell r="BD190">
            <v>0</v>
          </cell>
          <cell r="BF190" t="str">
            <v>3.7400000</v>
          </cell>
          <cell r="BG190">
            <v>31710000</v>
          </cell>
          <cell r="BH190" t="str">
            <v>3.77</v>
          </cell>
          <cell r="BI190">
            <v>319960000</v>
          </cell>
          <cell r="BJ190" t="str">
            <v>Antares/TMT</v>
          </cell>
          <cell r="BL190">
            <v>40924</v>
          </cell>
          <cell r="BM190">
            <v>43206</v>
          </cell>
          <cell r="BP190">
            <v>134461600</v>
          </cell>
          <cell r="BQ190">
            <v>166171600</v>
          </cell>
          <cell r="BR190">
            <v>134461600</v>
          </cell>
          <cell r="BS190">
            <v>1054348.74</v>
          </cell>
          <cell r="BT190">
            <v>100</v>
          </cell>
          <cell r="BU190">
            <v>42228</v>
          </cell>
          <cell r="BW190">
            <v>0</v>
          </cell>
          <cell r="BX190" t="str">
            <v>Oak Brook Terrace, Illinois 60181</v>
          </cell>
          <cell r="CA190" t="str">
            <v>0010529973</v>
          </cell>
          <cell r="CB190">
            <v>1054348.74</v>
          </cell>
          <cell r="CC190">
            <v>1</v>
          </cell>
          <cell r="CD190">
            <v>1054348.74</v>
          </cell>
          <cell r="CF190">
            <v>80</v>
          </cell>
          <cell r="CG190" t="str">
            <v>N</v>
          </cell>
        </row>
        <row r="191">
          <cell r="A191">
            <v>189</v>
          </cell>
          <cell r="B191" t="str">
            <v>DETAILS</v>
          </cell>
          <cell r="C191">
            <v>0</v>
          </cell>
          <cell r="D191">
            <v>81627638</v>
          </cell>
          <cell r="E191">
            <v>84069622</v>
          </cell>
          <cell r="F191">
            <v>344944</v>
          </cell>
          <cell r="G191">
            <v>42403</v>
          </cell>
          <cell r="H191">
            <v>42237</v>
          </cell>
          <cell r="I191">
            <v>25895</v>
          </cell>
          <cell r="J191">
            <v>237517</v>
          </cell>
          <cell r="K191">
            <v>152574</v>
          </cell>
          <cell r="L191">
            <v>42185</v>
          </cell>
          <cell r="M191" t="str">
            <v>Colson Group Holdings Inc.</v>
          </cell>
          <cell r="N191" t="str">
            <v>Colson Group Holdings Inc(Caster) Term Loan</v>
          </cell>
          <cell r="O191" t="str">
            <v>L</v>
          </cell>
          <cell r="P191" t="str">
            <v>LIBOR (12 months)</v>
          </cell>
          <cell r="R191">
            <v>2178526.12</v>
          </cell>
          <cell r="S191">
            <v>1352373</v>
          </cell>
          <cell r="T191" t="str">
            <v>United States</v>
          </cell>
          <cell r="U191" t="str">
            <v>Wholesale (32)</v>
          </cell>
          <cell r="W191" t="str">
            <v>United States</v>
          </cell>
          <cell r="X191">
            <v>0</v>
          </cell>
          <cell r="Y191" t="str">
            <v>First Lien First Out</v>
          </cell>
          <cell r="AB191" t="str">
            <v>Colson Group Holdings Inc.</v>
          </cell>
          <cell r="AC191">
            <v>99.5</v>
          </cell>
          <cell r="AF191">
            <v>2178526.12</v>
          </cell>
          <cell r="AG191" t="str">
            <v>V</v>
          </cell>
          <cell r="AH191">
            <v>99.5</v>
          </cell>
          <cell r="AK191" t="str">
            <v>Term Loan</v>
          </cell>
          <cell r="AN191">
            <v>35067000</v>
          </cell>
          <cell r="AO191" t="str">
            <v>USD</v>
          </cell>
          <cell r="AS191">
            <v>3.74</v>
          </cell>
          <cell r="AU191" t="str">
            <v>1815 S. Meyers Road</v>
          </cell>
          <cell r="AV191" t="str">
            <v>Suite 750</v>
          </cell>
          <cell r="AW191">
            <v>0</v>
          </cell>
          <cell r="AX191">
            <v>42277</v>
          </cell>
          <cell r="AY191">
            <v>42338</v>
          </cell>
          <cell r="AZ191">
            <v>12710000</v>
          </cell>
          <cell r="BA191">
            <v>4.4400000000000004</v>
          </cell>
          <cell r="BB191">
            <v>3.42</v>
          </cell>
          <cell r="BC191">
            <v>3.39</v>
          </cell>
          <cell r="BD191">
            <v>0</v>
          </cell>
          <cell r="BF191" t="str">
            <v>3.7400000</v>
          </cell>
          <cell r="BG191">
            <v>31710000</v>
          </cell>
          <cell r="BH191" t="str">
            <v>3.77</v>
          </cell>
          <cell r="BI191">
            <v>319960000</v>
          </cell>
          <cell r="BJ191" t="str">
            <v>Antares/TMT</v>
          </cell>
          <cell r="BL191">
            <v>40924</v>
          </cell>
          <cell r="BM191">
            <v>43206</v>
          </cell>
          <cell r="BP191">
            <v>134461600</v>
          </cell>
          <cell r="BQ191">
            <v>166171600</v>
          </cell>
          <cell r="BR191">
            <v>134461600</v>
          </cell>
          <cell r="BS191">
            <v>2178526.12</v>
          </cell>
          <cell r="BT191">
            <v>100</v>
          </cell>
          <cell r="BW191">
            <v>0</v>
          </cell>
          <cell r="BX191" t="str">
            <v>Oak Brook Terrace, Illinois 60181</v>
          </cell>
          <cell r="CA191" t="str">
            <v>0010529973</v>
          </cell>
          <cell r="CB191">
            <v>2178526.12</v>
          </cell>
          <cell r="CC191">
            <v>1</v>
          </cell>
          <cell r="CD191">
            <v>2178526.12</v>
          </cell>
          <cell r="CF191">
            <v>80</v>
          </cell>
          <cell r="CG191" t="str">
            <v>N</v>
          </cell>
        </row>
        <row r="192">
          <cell r="A192">
            <v>190</v>
          </cell>
          <cell r="B192" t="str">
            <v>DETAILS</v>
          </cell>
          <cell r="C192">
            <v>0</v>
          </cell>
          <cell r="D192">
            <v>81628001</v>
          </cell>
          <cell r="E192">
            <v>84069709</v>
          </cell>
          <cell r="F192">
            <v>344944</v>
          </cell>
          <cell r="G192">
            <v>42403</v>
          </cell>
          <cell r="H192">
            <v>42237</v>
          </cell>
          <cell r="I192">
            <v>25895</v>
          </cell>
          <cell r="J192">
            <v>253915</v>
          </cell>
          <cell r="K192">
            <v>182708</v>
          </cell>
          <cell r="L192">
            <v>42185</v>
          </cell>
          <cell r="M192" t="str">
            <v>Colson Group Holdings Inc.</v>
          </cell>
          <cell r="N192" t="str">
            <v>Colson Group Holdings Inc(Hardware) Term Loan</v>
          </cell>
          <cell r="O192" t="str">
            <v>L</v>
          </cell>
          <cell r="P192" t="str">
            <v>LIBOR (12 months)</v>
          </cell>
          <cell r="R192">
            <v>1284944.04</v>
          </cell>
          <cell r="S192">
            <v>1335344</v>
          </cell>
          <cell r="T192" t="str">
            <v>United States</v>
          </cell>
          <cell r="U192" t="str">
            <v>Wholesale (32)</v>
          </cell>
          <cell r="W192" t="str">
            <v>United States</v>
          </cell>
          <cell r="X192">
            <v>0</v>
          </cell>
          <cell r="Y192" t="str">
            <v>First Lien First Out</v>
          </cell>
          <cell r="AB192" t="str">
            <v>Colson Group Holdings Inc.</v>
          </cell>
          <cell r="AC192">
            <v>99.5</v>
          </cell>
          <cell r="AF192">
            <v>1284944.04</v>
          </cell>
          <cell r="AG192" t="str">
            <v>V</v>
          </cell>
          <cell r="AH192">
            <v>99.5</v>
          </cell>
          <cell r="AK192" t="str">
            <v>Term Loan</v>
          </cell>
          <cell r="AN192">
            <v>35067000</v>
          </cell>
          <cell r="AO192" t="str">
            <v>USD</v>
          </cell>
          <cell r="AS192">
            <v>3.74</v>
          </cell>
          <cell r="AU192" t="str">
            <v>1815 S. Meyers Road</v>
          </cell>
          <cell r="AV192" t="str">
            <v>Suite 750</v>
          </cell>
          <cell r="AW192">
            <v>0</v>
          </cell>
          <cell r="AX192">
            <v>42277</v>
          </cell>
          <cell r="AY192">
            <v>42338</v>
          </cell>
          <cell r="AZ192">
            <v>12710000</v>
          </cell>
          <cell r="BA192">
            <v>4.4400000000000004</v>
          </cell>
          <cell r="BB192">
            <v>3.42</v>
          </cell>
          <cell r="BC192">
            <v>3.39</v>
          </cell>
          <cell r="BD192">
            <v>0</v>
          </cell>
          <cell r="BF192" t="str">
            <v>3.7400000</v>
          </cell>
          <cell r="BG192">
            <v>31710000</v>
          </cell>
          <cell r="BH192" t="str">
            <v>3.77</v>
          </cell>
          <cell r="BI192">
            <v>319960000</v>
          </cell>
          <cell r="BJ192" t="str">
            <v>Antares/TMT</v>
          </cell>
          <cell r="BL192">
            <v>41321</v>
          </cell>
          <cell r="BM192">
            <v>43206</v>
          </cell>
          <cell r="BP192">
            <v>134461600</v>
          </cell>
          <cell r="BQ192">
            <v>166171600</v>
          </cell>
          <cell r="BR192">
            <v>134461600</v>
          </cell>
          <cell r="BS192">
            <v>1284944.04</v>
          </cell>
          <cell r="BT192">
            <v>100</v>
          </cell>
          <cell r="BU192">
            <v>42228</v>
          </cell>
          <cell r="BW192">
            <v>0</v>
          </cell>
          <cell r="BX192" t="str">
            <v>Oak Brook Terrace , Illinois, 60181</v>
          </cell>
          <cell r="CA192" t="str">
            <v>0010529982</v>
          </cell>
          <cell r="CB192">
            <v>1284944.04</v>
          </cell>
          <cell r="CC192">
            <v>1</v>
          </cell>
          <cell r="CD192">
            <v>1284944.04</v>
          </cell>
          <cell r="CF192">
            <v>80</v>
          </cell>
          <cell r="CG192" t="str">
            <v>N</v>
          </cell>
        </row>
        <row r="193">
          <cell r="A193">
            <v>191</v>
          </cell>
          <cell r="B193" t="str">
            <v>DETAILS</v>
          </cell>
          <cell r="C193">
            <v>0</v>
          </cell>
          <cell r="D193">
            <v>81628001</v>
          </cell>
          <cell r="E193">
            <v>84069712</v>
          </cell>
          <cell r="F193">
            <v>344944</v>
          </cell>
          <cell r="G193">
            <v>42403</v>
          </cell>
          <cell r="H193">
            <v>42237</v>
          </cell>
          <cell r="I193">
            <v>25895</v>
          </cell>
          <cell r="J193">
            <v>253915</v>
          </cell>
          <cell r="K193">
            <v>182708</v>
          </cell>
          <cell r="L193">
            <v>42185</v>
          </cell>
          <cell r="M193" t="str">
            <v>Colson Group Holdings Inc.</v>
          </cell>
          <cell r="N193" t="str">
            <v>Colson Group Holdings Inc(Hardware) Term Loan</v>
          </cell>
          <cell r="O193" t="str">
            <v>L</v>
          </cell>
          <cell r="P193" t="str">
            <v>LIBOR (12 months)</v>
          </cell>
          <cell r="R193">
            <v>2477132.11</v>
          </cell>
          <cell r="S193">
            <v>1335347</v>
          </cell>
          <cell r="T193" t="str">
            <v>United States</v>
          </cell>
          <cell r="U193" t="str">
            <v>Wholesale (32)</v>
          </cell>
          <cell r="W193" t="str">
            <v>United States</v>
          </cell>
          <cell r="X193">
            <v>0</v>
          </cell>
          <cell r="Y193" t="str">
            <v>First Lien First Out</v>
          </cell>
          <cell r="AB193" t="str">
            <v>Colson Group Holdings Inc.</v>
          </cell>
          <cell r="AC193">
            <v>99.5</v>
          </cell>
          <cell r="AF193">
            <v>2477132.11</v>
          </cell>
          <cell r="AG193" t="str">
            <v>V</v>
          </cell>
          <cell r="AH193">
            <v>99.5</v>
          </cell>
          <cell r="AK193" t="str">
            <v>Term Loan</v>
          </cell>
          <cell r="AN193">
            <v>35067000</v>
          </cell>
          <cell r="AO193" t="str">
            <v>USD</v>
          </cell>
          <cell r="AS193">
            <v>3.74</v>
          </cell>
          <cell r="AU193" t="str">
            <v>1815 S. Meyers Road</v>
          </cell>
          <cell r="AV193" t="str">
            <v>Suite 750</v>
          </cell>
          <cell r="AW193">
            <v>0</v>
          </cell>
          <cell r="AX193">
            <v>42277</v>
          </cell>
          <cell r="AY193">
            <v>42338</v>
          </cell>
          <cell r="AZ193">
            <v>12710000</v>
          </cell>
          <cell r="BA193">
            <v>4.4400000000000004</v>
          </cell>
          <cell r="BB193">
            <v>3.42</v>
          </cell>
          <cell r="BC193">
            <v>3.39</v>
          </cell>
          <cell r="BD193">
            <v>0</v>
          </cell>
          <cell r="BF193" t="str">
            <v>3.7400000</v>
          </cell>
          <cell r="BG193">
            <v>31710000</v>
          </cell>
          <cell r="BH193" t="str">
            <v>3.77</v>
          </cell>
          <cell r="BI193">
            <v>319960000</v>
          </cell>
          <cell r="BJ193" t="str">
            <v>Antares/TMT</v>
          </cell>
          <cell r="BL193">
            <v>41321</v>
          </cell>
          <cell r="BM193">
            <v>43206</v>
          </cell>
          <cell r="BP193">
            <v>134461600</v>
          </cell>
          <cell r="BQ193">
            <v>166171600</v>
          </cell>
          <cell r="BR193">
            <v>134461600</v>
          </cell>
          <cell r="BS193">
            <v>2477132.11</v>
          </cell>
          <cell r="BT193">
            <v>100</v>
          </cell>
          <cell r="BU193">
            <v>42228</v>
          </cell>
          <cell r="BW193">
            <v>0</v>
          </cell>
          <cell r="BX193" t="str">
            <v>Oak Brook Terrace , Illinois, 60181</v>
          </cell>
          <cell r="CA193" t="str">
            <v>0010529982</v>
          </cell>
          <cell r="CB193">
            <v>2477132.11</v>
          </cell>
          <cell r="CC193">
            <v>1</v>
          </cell>
          <cell r="CD193">
            <v>2477132.11</v>
          </cell>
          <cell r="CF193">
            <v>80</v>
          </cell>
          <cell r="CG193" t="str">
            <v>N</v>
          </cell>
        </row>
        <row r="194">
          <cell r="A194">
            <v>192</v>
          </cell>
          <cell r="B194" t="str">
            <v>DETAILS</v>
          </cell>
          <cell r="C194">
            <v>0</v>
          </cell>
          <cell r="D194">
            <v>81627682</v>
          </cell>
          <cell r="E194">
            <v>84069708</v>
          </cell>
          <cell r="F194">
            <v>344944</v>
          </cell>
          <cell r="G194">
            <v>42403</v>
          </cell>
          <cell r="H194">
            <v>42237</v>
          </cell>
          <cell r="I194">
            <v>25895</v>
          </cell>
          <cell r="J194">
            <v>246107</v>
          </cell>
          <cell r="K194">
            <v>182708</v>
          </cell>
          <cell r="L194">
            <v>42185</v>
          </cell>
          <cell r="M194" t="str">
            <v>Colson Group Holdings Inc.</v>
          </cell>
          <cell r="N194" t="str">
            <v>Colson Group Holdings Inc(Hardware) Term Loan</v>
          </cell>
          <cell r="O194" t="str">
            <v>L</v>
          </cell>
          <cell r="P194" t="str">
            <v>LIBOR (6 months)</v>
          </cell>
          <cell r="R194">
            <v>569505.78</v>
          </cell>
          <cell r="S194">
            <v>1335344</v>
          </cell>
          <cell r="T194" t="str">
            <v>United States</v>
          </cell>
          <cell r="U194" t="str">
            <v>Wholesale (32)</v>
          </cell>
          <cell r="W194" t="str">
            <v>United States</v>
          </cell>
          <cell r="X194">
            <v>0</v>
          </cell>
          <cell r="Y194" t="str">
            <v>First Lien First Out</v>
          </cell>
          <cell r="AB194" t="str">
            <v>Colson Group Holdings Inc.</v>
          </cell>
          <cell r="AC194">
            <v>99.5</v>
          </cell>
          <cell r="AF194">
            <v>569505.78</v>
          </cell>
          <cell r="AG194" t="str">
            <v>V</v>
          </cell>
          <cell r="AH194">
            <v>99.5</v>
          </cell>
          <cell r="AK194" t="str">
            <v>Term Loan</v>
          </cell>
          <cell r="AN194">
            <v>35067000</v>
          </cell>
          <cell r="AO194" t="str">
            <v>USD</v>
          </cell>
          <cell r="AS194">
            <v>3.74</v>
          </cell>
          <cell r="AU194" t="str">
            <v>1815 S. Meyers Road</v>
          </cell>
          <cell r="AV194" t="str">
            <v>Suite 750</v>
          </cell>
          <cell r="AW194">
            <v>0</v>
          </cell>
          <cell r="AX194">
            <v>42277</v>
          </cell>
          <cell r="AY194">
            <v>42338</v>
          </cell>
          <cell r="AZ194">
            <v>12710000</v>
          </cell>
          <cell r="BA194">
            <v>4.4400000000000004</v>
          </cell>
          <cell r="BB194">
            <v>3.42</v>
          </cell>
          <cell r="BC194">
            <v>3.39</v>
          </cell>
          <cell r="BD194">
            <v>0</v>
          </cell>
          <cell r="BF194" t="str">
            <v>3.7400000</v>
          </cell>
          <cell r="BG194">
            <v>31710000</v>
          </cell>
          <cell r="BH194" t="str">
            <v>3.77</v>
          </cell>
          <cell r="BI194">
            <v>319960000</v>
          </cell>
          <cell r="BJ194" t="str">
            <v>Antares/TMT</v>
          </cell>
          <cell r="BL194">
            <v>41321</v>
          </cell>
          <cell r="BM194">
            <v>43206</v>
          </cell>
          <cell r="BP194">
            <v>134461600</v>
          </cell>
          <cell r="BQ194">
            <v>166171600</v>
          </cell>
          <cell r="BR194">
            <v>134461600</v>
          </cell>
          <cell r="BS194">
            <v>569505.78</v>
          </cell>
          <cell r="BT194">
            <v>100</v>
          </cell>
          <cell r="BU194">
            <v>42228</v>
          </cell>
          <cell r="BW194">
            <v>0</v>
          </cell>
          <cell r="BX194" t="str">
            <v>Oak Brook Terrace , Illinois, 60181</v>
          </cell>
          <cell r="CA194" t="str">
            <v>0010529982</v>
          </cell>
          <cell r="CB194">
            <v>569505.78</v>
          </cell>
          <cell r="CC194">
            <v>1</v>
          </cell>
          <cell r="CD194">
            <v>569505.78</v>
          </cell>
          <cell r="CF194">
            <v>80</v>
          </cell>
          <cell r="CG194" t="str">
            <v>N</v>
          </cell>
        </row>
        <row r="195">
          <cell r="A195">
            <v>193</v>
          </cell>
          <cell r="B195" t="str">
            <v>DETAILS</v>
          </cell>
          <cell r="C195">
            <v>0</v>
          </cell>
          <cell r="D195">
            <v>81627682</v>
          </cell>
          <cell r="E195">
            <v>84069711</v>
          </cell>
          <cell r="F195">
            <v>344944</v>
          </cell>
          <cell r="G195">
            <v>42403</v>
          </cell>
          <cell r="H195">
            <v>42237</v>
          </cell>
          <cell r="I195">
            <v>25895</v>
          </cell>
          <cell r="J195">
            <v>246107</v>
          </cell>
          <cell r="K195">
            <v>182708</v>
          </cell>
          <cell r="L195">
            <v>42185</v>
          </cell>
          <cell r="M195" t="str">
            <v>Colson Group Holdings Inc.</v>
          </cell>
          <cell r="N195" t="str">
            <v>Colson Group Holdings Inc(Hardware) Term Loan</v>
          </cell>
          <cell r="O195" t="str">
            <v>L</v>
          </cell>
          <cell r="P195" t="str">
            <v>LIBOR (6 months)</v>
          </cell>
          <cell r="R195">
            <v>1097900.78</v>
          </cell>
          <cell r="S195">
            <v>1335347</v>
          </cell>
          <cell r="T195" t="str">
            <v>United States</v>
          </cell>
          <cell r="U195" t="str">
            <v>Wholesale (32)</v>
          </cell>
          <cell r="W195" t="str">
            <v>United States</v>
          </cell>
          <cell r="X195">
            <v>0</v>
          </cell>
          <cell r="Y195" t="str">
            <v>First Lien First Out</v>
          </cell>
          <cell r="AB195" t="str">
            <v>Colson Group Holdings Inc.</v>
          </cell>
          <cell r="AC195">
            <v>99.5</v>
          </cell>
          <cell r="AF195">
            <v>1097900.78</v>
          </cell>
          <cell r="AG195" t="str">
            <v>V</v>
          </cell>
          <cell r="AH195">
            <v>99.5</v>
          </cell>
          <cell r="AK195" t="str">
            <v>Term Loan</v>
          </cell>
          <cell r="AN195">
            <v>35067000</v>
          </cell>
          <cell r="AO195" t="str">
            <v>USD</v>
          </cell>
          <cell r="AS195">
            <v>3.74</v>
          </cell>
          <cell r="AU195" t="str">
            <v>1815 S. Meyers Road</v>
          </cell>
          <cell r="AV195" t="str">
            <v>Suite 750</v>
          </cell>
          <cell r="AW195">
            <v>0</v>
          </cell>
          <cell r="AX195">
            <v>42277</v>
          </cell>
          <cell r="AY195">
            <v>42338</v>
          </cell>
          <cell r="AZ195">
            <v>12710000</v>
          </cell>
          <cell r="BA195">
            <v>4.4400000000000004</v>
          </cell>
          <cell r="BB195">
            <v>3.42</v>
          </cell>
          <cell r="BC195">
            <v>3.39</v>
          </cell>
          <cell r="BD195">
            <v>0</v>
          </cell>
          <cell r="BF195" t="str">
            <v>3.7400000</v>
          </cell>
          <cell r="BG195">
            <v>31710000</v>
          </cell>
          <cell r="BH195" t="str">
            <v>3.77</v>
          </cell>
          <cell r="BI195">
            <v>319960000</v>
          </cell>
          <cell r="BJ195" t="str">
            <v>Antares/TMT</v>
          </cell>
          <cell r="BL195">
            <v>41321</v>
          </cell>
          <cell r="BM195">
            <v>43206</v>
          </cell>
          <cell r="BP195">
            <v>134461600</v>
          </cell>
          <cell r="BQ195">
            <v>166171600</v>
          </cell>
          <cell r="BR195">
            <v>134461600</v>
          </cell>
          <cell r="BS195">
            <v>1097900.78</v>
          </cell>
          <cell r="BT195">
            <v>100</v>
          </cell>
          <cell r="BW195">
            <v>0</v>
          </cell>
          <cell r="BX195" t="str">
            <v>Oak Brook Terrace , Illinois, 60181</v>
          </cell>
          <cell r="CA195" t="str">
            <v>0010529982</v>
          </cell>
          <cell r="CB195">
            <v>1097900.78</v>
          </cell>
          <cell r="CC195">
            <v>1</v>
          </cell>
          <cell r="CD195">
            <v>1097900.78</v>
          </cell>
          <cell r="CF195">
            <v>80</v>
          </cell>
          <cell r="CG195" t="str">
            <v>N</v>
          </cell>
        </row>
        <row r="196">
          <cell r="A196">
            <v>194</v>
          </cell>
          <cell r="B196" t="str">
            <v>DETAILS</v>
          </cell>
          <cell r="C196">
            <v>0</v>
          </cell>
          <cell r="D196">
            <v>81627637</v>
          </cell>
          <cell r="E196">
            <v>84069707</v>
          </cell>
          <cell r="F196">
            <v>344944</v>
          </cell>
          <cell r="G196">
            <v>42403</v>
          </cell>
          <cell r="H196">
            <v>42237</v>
          </cell>
          <cell r="I196">
            <v>25895</v>
          </cell>
          <cell r="J196">
            <v>237514</v>
          </cell>
          <cell r="K196">
            <v>182708</v>
          </cell>
          <cell r="L196">
            <v>42185</v>
          </cell>
          <cell r="M196" t="str">
            <v>Colson Group Holdings Inc.</v>
          </cell>
          <cell r="N196" t="str">
            <v>Colson Group Holdings Inc(Hardware) Term Loan</v>
          </cell>
          <cell r="O196" t="str">
            <v>L</v>
          </cell>
          <cell r="P196" t="str">
            <v>LIBOR (12 months)</v>
          </cell>
          <cell r="R196">
            <v>607035.87</v>
          </cell>
          <cell r="S196">
            <v>1335344</v>
          </cell>
          <cell r="T196" t="str">
            <v>United States</v>
          </cell>
          <cell r="U196" t="str">
            <v>Wholesale (32)</v>
          </cell>
          <cell r="W196" t="str">
            <v>United States</v>
          </cell>
          <cell r="X196">
            <v>0</v>
          </cell>
          <cell r="Y196" t="str">
            <v>First Lien First Out</v>
          </cell>
          <cell r="AB196" t="str">
            <v>Colson Group Holdings Inc.</v>
          </cell>
          <cell r="AC196">
            <v>99.5</v>
          </cell>
          <cell r="AF196">
            <v>607035.87</v>
          </cell>
          <cell r="AG196" t="str">
            <v>V</v>
          </cell>
          <cell r="AH196">
            <v>99.5</v>
          </cell>
          <cell r="AK196" t="str">
            <v>Term Loan</v>
          </cell>
          <cell r="AN196">
            <v>35067000</v>
          </cell>
          <cell r="AO196" t="str">
            <v>USD</v>
          </cell>
          <cell r="AS196">
            <v>3.74</v>
          </cell>
          <cell r="AU196" t="str">
            <v>1815 S. Meyers Road</v>
          </cell>
          <cell r="AV196" t="str">
            <v>Suite 750</v>
          </cell>
          <cell r="AW196">
            <v>0</v>
          </cell>
          <cell r="AX196">
            <v>42277</v>
          </cell>
          <cell r="AY196">
            <v>42338</v>
          </cell>
          <cell r="AZ196">
            <v>12710000</v>
          </cell>
          <cell r="BA196">
            <v>4.4400000000000004</v>
          </cell>
          <cell r="BB196">
            <v>3.42</v>
          </cell>
          <cell r="BC196">
            <v>3.39</v>
          </cell>
          <cell r="BD196">
            <v>0</v>
          </cell>
          <cell r="BF196" t="str">
            <v>3.7400000</v>
          </cell>
          <cell r="BG196">
            <v>31710000</v>
          </cell>
          <cell r="BH196" t="str">
            <v>3.77</v>
          </cell>
          <cell r="BI196">
            <v>319960000</v>
          </cell>
          <cell r="BJ196" t="str">
            <v>Antares/TMT</v>
          </cell>
          <cell r="BL196">
            <v>41321</v>
          </cell>
          <cell r="BM196">
            <v>43206</v>
          </cell>
          <cell r="BP196">
            <v>134461600</v>
          </cell>
          <cell r="BQ196">
            <v>166171600</v>
          </cell>
          <cell r="BR196">
            <v>134461600</v>
          </cell>
          <cell r="BS196">
            <v>607035.87</v>
          </cell>
          <cell r="BT196">
            <v>100</v>
          </cell>
          <cell r="BU196">
            <v>42228</v>
          </cell>
          <cell r="BW196">
            <v>0</v>
          </cell>
          <cell r="BX196" t="str">
            <v>Oak Brook Terrace , Illinois, 60181</v>
          </cell>
          <cell r="CA196" t="str">
            <v>0010529982</v>
          </cell>
          <cell r="CB196">
            <v>607035.87</v>
          </cell>
          <cell r="CC196">
            <v>1</v>
          </cell>
          <cell r="CD196">
            <v>607035.87</v>
          </cell>
          <cell r="CF196">
            <v>80</v>
          </cell>
          <cell r="CG196" t="str">
            <v>N</v>
          </cell>
        </row>
        <row r="197">
          <cell r="A197">
            <v>195</v>
          </cell>
          <cell r="B197" t="str">
            <v>DETAILS</v>
          </cell>
          <cell r="C197">
            <v>0</v>
          </cell>
          <cell r="D197">
            <v>81627637</v>
          </cell>
          <cell r="E197">
            <v>84069710</v>
          </cell>
          <cell r="F197">
            <v>344944</v>
          </cell>
          <cell r="G197">
            <v>42403</v>
          </cell>
          <cell r="H197">
            <v>42237</v>
          </cell>
          <cell r="I197">
            <v>25895</v>
          </cell>
          <cell r="J197">
            <v>237514</v>
          </cell>
          <cell r="K197">
            <v>182708</v>
          </cell>
          <cell r="L197">
            <v>42185</v>
          </cell>
          <cell r="M197" t="str">
            <v>Colson Group Holdings Inc.</v>
          </cell>
          <cell r="N197" t="str">
            <v>Colson Group Holdings Inc(Hardware) Term Loan</v>
          </cell>
          <cell r="O197" t="str">
            <v>L</v>
          </cell>
          <cell r="P197" t="str">
            <v>LIBOR (12 months)</v>
          </cell>
          <cell r="R197">
            <v>1170251.78</v>
          </cell>
          <cell r="S197">
            <v>1335347</v>
          </cell>
          <cell r="T197" t="str">
            <v>United States</v>
          </cell>
          <cell r="U197" t="str">
            <v>Wholesale (32)</v>
          </cell>
          <cell r="W197" t="str">
            <v>United States</v>
          </cell>
          <cell r="X197">
            <v>0</v>
          </cell>
          <cell r="Y197" t="str">
            <v>First Lien First Out</v>
          </cell>
          <cell r="AB197" t="str">
            <v>Colson Group Holdings Inc.</v>
          </cell>
          <cell r="AC197">
            <v>99.5</v>
          </cell>
          <cell r="AF197">
            <v>1170251.78</v>
          </cell>
          <cell r="AG197" t="str">
            <v>V</v>
          </cell>
          <cell r="AH197">
            <v>99.5</v>
          </cell>
          <cell r="AK197" t="str">
            <v>Term Loan</v>
          </cell>
          <cell r="AN197">
            <v>35067000</v>
          </cell>
          <cell r="AO197" t="str">
            <v>USD</v>
          </cell>
          <cell r="AS197">
            <v>3.74</v>
          </cell>
          <cell r="AU197" t="str">
            <v>1815 S. Meyers Road</v>
          </cell>
          <cell r="AV197" t="str">
            <v>Suite 750</v>
          </cell>
          <cell r="AW197">
            <v>0</v>
          </cell>
          <cell r="AX197">
            <v>42277</v>
          </cell>
          <cell r="AY197">
            <v>42338</v>
          </cell>
          <cell r="AZ197">
            <v>12710000</v>
          </cell>
          <cell r="BA197">
            <v>4.4400000000000004</v>
          </cell>
          <cell r="BB197">
            <v>3.42</v>
          </cell>
          <cell r="BC197">
            <v>3.39</v>
          </cell>
          <cell r="BD197">
            <v>0</v>
          </cell>
          <cell r="BF197" t="str">
            <v>3.7400000</v>
          </cell>
          <cell r="BG197">
            <v>31710000</v>
          </cell>
          <cell r="BH197" t="str">
            <v>3.77</v>
          </cell>
          <cell r="BI197">
            <v>319960000</v>
          </cell>
          <cell r="BJ197" t="str">
            <v>Antares/TMT</v>
          </cell>
          <cell r="BL197">
            <v>41321</v>
          </cell>
          <cell r="BM197">
            <v>43206</v>
          </cell>
          <cell r="BP197">
            <v>134461600</v>
          </cell>
          <cell r="BQ197">
            <v>166171600</v>
          </cell>
          <cell r="BR197">
            <v>134461600</v>
          </cell>
          <cell r="BS197">
            <v>1170251.78</v>
          </cell>
          <cell r="BT197">
            <v>100</v>
          </cell>
          <cell r="BW197">
            <v>0</v>
          </cell>
          <cell r="BX197" t="str">
            <v>Oak Brook Terrace , Illinois, 60181</v>
          </cell>
          <cell r="CA197" t="str">
            <v>0010529982</v>
          </cell>
          <cell r="CB197">
            <v>1170251.78</v>
          </cell>
          <cell r="CC197">
            <v>1</v>
          </cell>
          <cell r="CD197">
            <v>1170251.78</v>
          </cell>
          <cell r="CF197">
            <v>80</v>
          </cell>
          <cell r="CG197" t="str">
            <v>N</v>
          </cell>
        </row>
        <row r="198">
          <cell r="A198">
            <v>196</v>
          </cell>
          <cell r="B198" t="str">
            <v>DETAILS</v>
          </cell>
          <cell r="C198">
            <v>0</v>
          </cell>
          <cell r="D198">
            <v>81628138</v>
          </cell>
          <cell r="E198">
            <v>84070133</v>
          </cell>
          <cell r="F198">
            <v>344944</v>
          </cell>
          <cell r="G198">
            <v>42403</v>
          </cell>
          <cell r="H198">
            <v>42237</v>
          </cell>
          <cell r="I198">
            <v>31238</v>
          </cell>
          <cell r="J198">
            <v>254934</v>
          </cell>
          <cell r="K198">
            <v>239031</v>
          </cell>
          <cell r="L198">
            <v>42185</v>
          </cell>
          <cell r="M198" t="str">
            <v>Component Hardware Group Inc</v>
          </cell>
          <cell r="N198" t="str">
            <v>Component Hardware Group Inc Term Loan</v>
          </cell>
          <cell r="O198" t="str">
            <v>L</v>
          </cell>
          <cell r="P198" t="str">
            <v>LIBOR (1 month)</v>
          </cell>
          <cell r="R198">
            <v>20132297.059999999</v>
          </cell>
          <cell r="S198">
            <v>1355150</v>
          </cell>
          <cell r="T198" t="str">
            <v>United States</v>
          </cell>
          <cell r="U198" t="str">
            <v>Capital Equipment (5)</v>
          </cell>
          <cell r="W198" t="str">
            <v>United States</v>
          </cell>
          <cell r="X198">
            <v>0</v>
          </cell>
          <cell r="Y198" t="str">
            <v>First Lien First Out</v>
          </cell>
          <cell r="AB198" t="str">
            <v>Component Hardware Group Inc</v>
          </cell>
          <cell r="AC198">
            <v>95</v>
          </cell>
          <cell r="AF198">
            <v>20132297.059999999</v>
          </cell>
          <cell r="AG198" t="str">
            <v>V</v>
          </cell>
          <cell r="AH198">
            <v>99.5</v>
          </cell>
          <cell r="AK198" t="str">
            <v>Term Loan</v>
          </cell>
          <cell r="AN198">
            <v>19190488</v>
          </cell>
          <cell r="AO198" t="str">
            <v>USD</v>
          </cell>
          <cell r="AS198">
            <v>4.2</v>
          </cell>
          <cell r="AU198" t="str">
            <v>1890 SWARTHMORE AVENUE</v>
          </cell>
          <cell r="AV198" t="str">
            <v>NA</v>
          </cell>
          <cell r="AW198">
            <v>0</v>
          </cell>
          <cell r="AX198">
            <v>42277</v>
          </cell>
          <cell r="AY198">
            <v>42338</v>
          </cell>
          <cell r="AZ198">
            <v>8340000</v>
          </cell>
          <cell r="BA198">
            <v>2.71</v>
          </cell>
          <cell r="BB198">
            <v>3.23</v>
          </cell>
          <cell r="BC198">
            <v>2.88</v>
          </cell>
          <cell r="BD198">
            <v>0</v>
          </cell>
          <cell r="BF198" t="str">
            <v>4.2000000</v>
          </cell>
          <cell r="BG198">
            <v>31420000</v>
          </cell>
          <cell r="BH198" t="str">
            <v>5.47</v>
          </cell>
          <cell r="BI198">
            <v>82050000</v>
          </cell>
          <cell r="BJ198" t="str">
            <v>Antares/TMT</v>
          </cell>
          <cell r="BL198">
            <v>41456</v>
          </cell>
          <cell r="BM198">
            <v>43647</v>
          </cell>
          <cell r="BP198">
            <v>80257500</v>
          </cell>
          <cell r="BQ198">
            <v>136216000</v>
          </cell>
          <cell r="BR198">
            <v>104796000</v>
          </cell>
          <cell r="BS198">
            <v>20132297.059999999</v>
          </cell>
          <cell r="BT198">
            <v>100</v>
          </cell>
          <cell r="BU198">
            <v>42228</v>
          </cell>
          <cell r="BW198">
            <v>0</v>
          </cell>
          <cell r="BX198" t="str">
            <v>Lakewood, New Jersey 08701-4530</v>
          </cell>
          <cell r="CA198" t="str">
            <v>0010531824</v>
          </cell>
          <cell r="CB198">
            <v>20132297.059999999</v>
          </cell>
          <cell r="CC198">
            <v>1</v>
          </cell>
          <cell r="CD198">
            <v>20132297.059999999</v>
          </cell>
          <cell r="CF198">
            <v>80</v>
          </cell>
          <cell r="CG198" t="str">
            <v>N</v>
          </cell>
        </row>
        <row r="199">
          <cell r="A199">
            <v>197</v>
          </cell>
          <cell r="B199" t="str">
            <v>DETAILS</v>
          </cell>
          <cell r="C199">
            <v>0</v>
          </cell>
          <cell r="D199">
            <v>81628295</v>
          </cell>
          <cell r="E199">
            <v>84070134</v>
          </cell>
          <cell r="F199">
            <v>344944</v>
          </cell>
          <cell r="G199">
            <v>42403</v>
          </cell>
          <cell r="H199">
            <v>42237</v>
          </cell>
          <cell r="I199">
            <v>31238</v>
          </cell>
          <cell r="J199">
            <v>255959</v>
          </cell>
          <cell r="K199">
            <v>239031</v>
          </cell>
          <cell r="L199">
            <v>42185</v>
          </cell>
          <cell r="M199" t="str">
            <v>Component Hardware Group Inc</v>
          </cell>
          <cell r="N199" t="str">
            <v>Component Hardware Group Inc Term Loan</v>
          </cell>
          <cell r="O199" t="str">
            <v>L</v>
          </cell>
          <cell r="P199" t="str">
            <v>LIBOR (1 month)</v>
          </cell>
          <cell r="R199">
            <v>3889949.64</v>
          </cell>
          <cell r="S199">
            <v>1355150</v>
          </cell>
          <cell r="T199" t="str">
            <v>United States</v>
          </cell>
          <cell r="U199" t="str">
            <v>Capital Equipment (5)</v>
          </cell>
          <cell r="W199" t="str">
            <v>United States</v>
          </cell>
          <cell r="X199">
            <v>0</v>
          </cell>
          <cell r="Y199" t="str">
            <v>First Lien First Out</v>
          </cell>
          <cell r="AB199" t="str">
            <v>Component Hardware Group Inc</v>
          </cell>
          <cell r="AC199">
            <v>95</v>
          </cell>
          <cell r="AF199">
            <v>3889949.64</v>
          </cell>
          <cell r="AG199" t="str">
            <v>V</v>
          </cell>
          <cell r="AH199">
            <v>99.5</v>
          </cell>
          <cell r="AK199" t="str">
            <v>Term Loan</v>
          </cell>
          <cell r="AN199">
            <v>19190488</v>
          </cell>
          <cell r="AO199" t="str">
            <v>USD</v>
          </cell>
          <cell r="AS199">
            <v>4.2</v>
          </cell>
          <cell r="AU199" t="str">
            <v>1890 SWARTHMORE AVENUE</v>
          </cell>
          <cell r="AV199" t="str">
            <v>NA</v>
          </cell>
          <cell r="AW199">
            <v>0</v>
          </cell>
          <cell r="AX199">
            <v>42277</v>
          </cell>
          <cell r="AY199">
            <v>42338</v>
          </cell>
          <cell r="AZ199">
            <v>8340000</v>
          </cell>
          <cell r="BA199">
            <v>2.71</v>
          </cell>
          <cell r="BB199">
            <v>3.23</v>
          </cell>
          <cell r="BC199">
            <v>2.88</v>
          </cell>
          <cell r="BD199">
            <v>0</v>
          </cell>
          <cell r="BF199" t="str">
            <v>4.2000000</v>
          </cell>
          <cell r="BG199">
            <v>31420000</v>
          </cell>
          <cell r="BH199" t="str">
            <v>5.47</v>
          </cell>
          <cell r="BI199">
            <v>82050000</v>
          </cell>
          <cell r="BJ199" t="str">
            <v>Antares/TMT</v>
          </cell>
          <cell r="BL199">
            <v>41456</v>
          </cell>
          <cell r="BM199">
            <v>43647</v>
          </cell>
          <cell r="BP199">
            <v>80257500</v>
          </cell>
          <cell r="BQ199">
            <v>136216000</v>
          </cell>
          <cell r="BR199">
            <v>104796000</v>
          </cell>
          <cell r="BS199">
            <v>3889949.64</v>
          </cell>
          <cell r="BT199">
            <v>100</v>
          </cell>
          <cell r="BU199">
            <v>42228</v>
          </cell>
          <cell r="BW199">
            <v>0</v>
          </cell>
          <cell r="BX199" t="str">
            <v>Lakewood, New Jersey 08701-4530</v>
          </cell>
          <cell r="CA199" t="str">
            <v>0010531824</v>
          </cell>
          <cell r="CB199">
            <v>3889949.64</v>
          </cell>
          <cell r="CC199">
            <v>1</v>
          </cell>
          <cell r="CD199">
            <v>3889949.64</v>
          </cell>
          <cell r="CF199">
            <v>80</v>
          </cell>
          <cell r="CG199" t="str">
            <v>N</v>
          </cell>
        </row>
        <row r="200">
          <cell r="A200">
            <v>198</v>
          </cell>
          <cell r="B200" t="str">
            <v>DETAILS</v>
          </cell>
          <cell r="C200">
            <v>0</v>
          </cell>
          <cell r="D200">
            <v>81628138</v>
          </cell>
          <cell r="E200">
            <v>84070135</v>
          </cell>
          <cell r="F200">
            <v>344944</v>
          </cell>
          <cell r="G200">
            <v>42403</v>
          </cell>
          <cell r="H200">
            <v>42237</v>
          </cell>
          <cell r="I200">
            <v>31238</v>
          </cell>
          <cell r="J200">
            <v>254934</v>
          </cell>
          <cell r="K200">
            <v>239031</v>
          </cell>
          <cell r="L200">
            <v>42185</v>
          </cell>
          <cell r="M200" t="str">
            <v>Component Hardware Group Inc</v>
          </cell>
          <cell r="N200" t="str">
            <v>Component Hardware Group Inc Term Loan</v>
          </cell>
          <cell r="O200" t="str">
            <v>L</v>
          </cell>
          <cell r="P200" t="str">
            <v>LIBOR (1 month)</v>
          </cell>
          <cell r="R200">
            <v>5062921.91</v>
          </cell>
          <cell r="S200">
            <v>1355157</v>
          </cell>
          <cell r="T200" t="str">
            <v>United States</v>
          </cell>
          <cell r="U200" t="str">
            <v>Capital Equipment (5)</v>
          </cell>
          <cell r="W200" t="str">
            <v>United States</v>
          </cell>
          <cell r="X200">
            <v>0</v>
          </cell>
          <cell r="Y200" t="str">
            <v>First Lien First Out</v>
          </cell>
          <cell r="AB200" t="str">
            <v>Component Hardware Group Inc</v>
          </cell>
          <cell r="AC200">
            <v>95</v>
          </cell>
          <cell r="AF200">
            <v>5062921.91</v>
          </cell>
          <cell r="AG200" t="str">
            <v>V</v>
          </cell>
          <cell r="AH200">
            <v>95</v>
          </cell>
          <cell r="AK200" t="str">
            <v>Term Loan</v>
          </cell>
          <cell r="AN200">
            <v>19190488</v>
          </cell>
          <cell r="AO200" t="str">
            <v>USD</v>
          </cell>
          <cell r="AS200">
            <v>4.2</v>
          </cell>
          <cell r="AU200" t="str">
            <v>1890 SWARTHMORE AVENUE</v>
          </cell>
          <cell r="AV200" t="str">
            <v>NA</v>
          </cell>
          <cell r="AW200">
            <v>0</v>
          </cell>
          <cell r="AX200">
            <v>42277</v>
          </cell>
          <cell r="AY200">
            <v>42338</v>
          </cell>
          <cell r="AZ200">
            <v>8340000</v>
          </cell>
          <cell r="BA200">
            <v>2.71</v>
          </cell>
          <cell r="BB200">
            <v>3.23</v>
          </cell>
          <cell r="BC200">
            <v>2.88</v>
          </cell>
          <cell r="BD200">
            <v>0</v>
          </cell>
          <cell r="BF200" t="str">
            <v>4.2000000</v>
          </cell>
          <cell r="BG200">
            <v>31420000</v>
          </cell>
          <cell r="BH200" t="str">
            <v>5.47</v>
          </cell>
          <cell r="BI200">
            <v>82050000</v>
          </cell>
          <cell r="BJ200" t="str">
            <v>Antares/TMT</v>
          </cell>
          <cell r="BL200">
            <v>41456</v>
          </cell>
          <cell r="BM200">
            <v>43647</v>
          </cell>
          <cell r="BP200">
            <v>80257500</v>
          </cell>
          <cell r="BQ200">
            <v>136216000</v>
          </cell>
          <cell r="BR200">
            <v>104796000</v>
          </cell>
          <cell r="BS200">
            <v>5062921.91</v>
          </cell>
          <cell r="BT200">
            <v>100</v>
          </cell>
          <cell r="BW200">
            <v>0</v>
          </cell>
          <cell r="BX200" t="str">
            <v>Lakewood, New Jersey 08701-4530</v>
          </cell>
          <cell r="CA200" t="str">
            <v>0010531824</v>
          </cell>
          <cell r="CB200">
            <v>5062921.91</v>
          </cell>
          <cell r="CC200">
            <v>1</v>
          </cell>
          <cell r="CD200">
            <v>5062921.91</v>
          </cell>
          <cell r="CF200">
            <v>80</v>
          </cell>
          <cell r="CG200" t="str">
            <v>N</v>
          </cell>
        </row>
        <row r="201">
          <cell r="A201">
            <v>199</v>
          </cell>
          <cell r="B201" t="str">
            <v>DETAILS</v>
          </cell>
          <cell r="C201">
            <v>0</v>
          </cell>
          <cell r="D201">
            <v>81628295</v>
          </cell>
          <cell r="E201">
            <v>84070136</v>
          </cell>
          <cell r="F201">
            <v>344944</v>
          </cell>
          <cell r="G201">
            <v>42403</v>
          </cell>
          <cell r="H201">
            <v>42237</v>
          </cell>
          <cell r="I201">
            <v>31238</v>
          </cell>
          <cell r="J201">
            <v>255959</v>
          </cell>
          <cell r="K201">
            <v>239031</v>
          </cell>
          <cell r="L201">
            <v>42185</v>
          </cell>
          <cell r="M201" t="str">
            <v>Component Hardware Group Inc</v>
          </cell>
          <cell r="N201" t="str">
            <v>Component Hardware Group Inc Term Loan</v>
          </cell>
          <cell r="O201" t="str">
            <v>L</v>
          </cell>
          <cell r="P201" t="str">
            <v>LIBOR (1 month)</v>
          </cell>
          <cell r="R201">
            <v>978254.55</v>
          </cell>
          <cell r="S201">
            <v>1355157</v>
          </cell>
          <cell r="T201" t="str">
            <v>United States</v>
          </cell>
          <cell r="U201" t="str">
            <v>Capital Equipment (5)</v>
          </cell>
          <cell r="W201" t="str">
            <v>United States</v>
          </cell>
          <cell r="X201">
            <v>0</v>
          </cell>
          <cell r="Y201" t="str">
            <v>First Lien First Out</v>
          </cell>
          <cell r="AB201" t="str">
            <v>Component Hardware Group Inc</v>
          </cell>
          <cell r="AC201">
            <v>95</v>
          </cell>
          <cell r="AF201">
            <v>978254.55</v>
          </cell>
          <cell r="AG201" t="str">
            <v>V</v>
          </cell>
          <cell r="AH201">
            <v>95</v>
          </cell>
          <cell r="AK201" t="str">
            <v>Term Loan</v>
          </cell>
          <cell r="AN201">
            <v>19190488</v>
          </cell>
          <cell r="AO201" t="str">
            <v>USD</v>
          </cell>
          <cell r="AS201">
            <v>4.2</v>
          </cell>
          <cell r="AU201" t="str">
            <v>1890 SWARTHMORE AVENUE</v>
          </cell>
          <cell r="AV201" t="str">
            <v>NA</v>
          </cell>
          <cell r="AW201">
            <v>0</v>
          </cell>
          <cell r="AX201">
            <v>42277</v>
          </cell>
          <cell r="AY201">
            <v>42338</v>
          </cell>
          <cell r="AZ201">
            <v>8340000</v>
          </cell>
          <cell r="BA201">
            <v>2.71</v>
          </cell>
          <cell r="BB201">
            <v>3.23</v>
          </cell>
          <cell r="BC201">
            <v>2.88</v>
          </cell>
          <cell r="BD201">
            <v>0</v>
          </cell>
          <cell r="BF201" t="str">
            <v>4.2000000</v>
          </cell>
          <cell r="BG201">
            <v>31420000</v>
          </cell>
          <cell r="BH201" t="str">
            <v>5.47</v>
          </cell>
          <cell r="BI201">
            <v>82050000</v>
          </cell>
          <cell r="BJ201" t="str">
            <v>Antares/TMT</v>
          </cell>
          <cell r="BL201">
            <v>41456</v>
          </cell>
          <cell r="BM201">
            <v>43647</v>
          </cell>
          <cell r="BP201">
            <v>80257500</v>
          </cell>
          <cell r="BQ201">
            <v>136216000</v>
          </cell>
          <cell r="BR201">
            <v>104796000</v>
          </cell>
          <cell r="BS201">
            <v>978254.55</v>
          </cell>
          <cell r="BT201">
            <v>100</v>
          </cell>
          <cell r="BW201">
            <v>0</v>
          </cell>
          <cell r="BX201" t="str">
            <v>Lakewood, New Jersey 08701-4530</v>
          </cell>
          <cell r="CA201" t="str">
            <v>0010531824</v>
          </cell>
          <cell r="CB201">
            <v>978254.55</v>
          </cell>
          <cell r="CC201">
            <v>1</v>
          </cell>
          <cell r="CD201">
            <v>978254.55</v>
          </cell>
          <cell r="CF201">
            <v>80</v>
          </cell>
          <cell r="CG201" t="str">
            <v>N</v>
          </cell>
        </row>
        <row r="202">
          <cell r="A202">
            <v>200</v>
          </cell>
          <cell r="B202" t="str">
            <v>DETAILS</v>
          </cell>
          <cell r="C202">
            <v>0</v>
          </cell>
          <cell r="D202">
            <v>81628242</v>
          </cell>
          <cell r="E202">
            <v>84069714</v>
          </cell>
          <cell r="F202">
            <v>344944</v>
          </cell>
          <cell r="G202">
            <v>42403</v>
          </cell>
          <cell r="H202">
            <v>42237</v>
          </cell>
          <cell r="I202">
            <v>21222</v>
          </cell>
          <cell r="J202">
            <v>255650</v>
          </cell>
          <cell r="K202">
            <v>178717</v>
          </cell>
          <cell r="L202">
            <v>42185</v>
          </cell>
          <cell r="M202" t="str">
            <v>CompuCom Systems, Inc.</v>
          </cell>
          <cell r="N202" t="str">
            <v>CompuCom Systems Inc Term Loan</v>
          </cell>
          <cell r="O202" t="str">
            <v>L</v>
          </cell>
          <cell r="P202" t="str">
            <v>LIBOR (1 month)</v>
          </cell>
          <cell r="R202">
            <v>10314616.300000001</v>
          </cell>
          <cell r="S202">
            <v>1335353</v>
          </cell>
          <cell r="T202" t="str">
            <v>United States</v>
          </cell>
          <cell r="U202" t="str">
            <v>High Tech Industries (16)</v>
          </cell>
          <cell r="W202" t="str">
            <v>United States</v>
          </cell>
          <cell r="X202">
            <v>1</v>
          </cell>
          <cell r="Y202" t="str">
            <v>First Lien First Out</v>
          </cell>
          <cell r="AB202" t="str">
            <v>CompuCom Systems, Inc.</v>
          </cell>
          <cell r="AC202">
            <v>92.582999999999998</v>
          </cell>
          <cell r="AF202">
            <v>10314616.300000001</v>
          </cell>
          <cell r="AG202" t="str">
            <v>V</v>
          </cell>
          <cell r="AH202">
            <v>92.582999999999998</v>
          </cell>
          <cell r="AI202">
            <v>61</v>
          </cell>
          <cell r="AK202" t="str">
            <v>Term Loan</v>
          </cell>
          <cell r="AM202">
            <v>1</v>
          </cell>
          <cell r="AN202">
            <v>122809000</v>
          </cell>
          <cell r="AO202" t="str">
            <v>USD</v>
          </cell>
          <cell r="AS202">
            <v>4.1120000000000001</v>
          </cell>
          <cell r="AU202" t="str">
            <v>7171 Forest Lane</v>
          </cell>
          <cell r="AV202" t="str">
            <v>NA</v>
          </cell>
          <cell r="AW202">
            <v>0</v>
          </cell>
          <cell r="AX202">
            <v>42277</v>
          </cell>
          <cell r="AY202">
            <v>42277</v>
          </cell>
          <cell r="AZ202">
            <v>65180000</v>
          </cell>
          <cell r="BA202">
            <v>2.9329999999999998</v>
          </cell>
          <cell r="BB202">
            <v>9.36</v>
          </cell>
          <cell r="BC202">
            <v>8.86</v>
          </cell>
          <cell r="BD202">
            <v>0</v>
          </cell>
          <cell r="BF202" t="str">
            <v>4.1120000</v>
          </cell>
          <cell r="BG202">
            <v>124350000</v>
          </cell>
          <cell r="BH202" t="str">
            <v>5.944</v>
          </cell>
          <cell r="BI202">
            <v>1222900000</v>
          </cell>
          <cell r="BJ202" t="str">
            <v>BLG</v>
          </cell>
          <cell r="BK202" t="str">
            <v>Broadly Syndicated Loan</v>
          </cell>
          <cell r="BL202">
            <v>41298</v>
          </cell>
          <cell r="BM202">
            <v>43962</v>
          </cell>
          <cell r="BP202">
            <v>501488000</v>
          </cell>
          <cell r="BQ202">
            <v>851507600</v>
          </cell>
          <cell r="BR202">
            <v>727157600</v>
          </cell>
          <cell r="BS202">
            <v>6291915.9400000004</v>
          </cell>
          <cell r="BT202">
            <v>61</v>
          </cell>
          <cell r="BU202">
            <v>42228</v>
          </cell>
          <cell r="BW202">
            <v>0</v>
          </cell>
          <cell r="BX202" t="str">
            <v>Dallas, Texas 75230</v>
          </cell>
          <cell r="CA202" t="str">
            <v>0010417382</v>
          </cell>
          <cell r="CB202">
            <v>6291915.9400000004</v>
          </cell>
          <cell r="CC202">
            <v>1</v>
          </cell>
          <cell r="CD202">
            <v>10314616.300000001</v>
          </cell>
          <cell r="CF202">
            <v>80</v>
          </cell>
          <cell r="CG202" t="str">
            <v>Y</v>
          </cell>
        </row>
        <row r="203">
          <cell r="A203">
            <v>201</v>
          </cell>
          <cell r="B203" t="str">
            <v>DETAILS</v>
          </cell>
          <cell r="C203">
            <v>0</v>
          </cell>
          <cell r="D203">
            <v>81628237</v>
          </cell>
          <cell r="E203">
            <v>84069715</v>
          </cell>
          <cell r="F203">
            <v>344944</v>
          </cell>
          <cell r="G203">
            <v>42403</v>
          </cell>
          <cell r="H203">
            <v>42237</v>
          </cell>
          <cell r="I203">
            <v>25155</v>
          </cell>
          <cell r="J203">
            <v>255597</v>
          </cell>
          <cell r="K203">
            <v>164412</v>
          </cell>
          <cell r="L203">
            <v>42185</v>
          </cell>
          <cell r="M203" t="str">
            <v>Confie Seguros Holding II CO.</v>
          </cell>
          <cell r="N203" t="str">
            <v>Confie Seguros Holding II Co Term Loan B</v>
          </cell>
          <cell r="O203" t="str">
            <v>L</v>
          </cell>
          <cell r="P203" t="str">
            <v>LIBOR (1 month)</v>
          </cell>
          <cell r="R203">
            <v>12476568.93</v>
          </cell>
          <cell r="S203">
            <v>1335356</v>
          </cell>
          <cell r="T203" t="str">
            <v>United States</v>
          </cell>
          <cell r="U203" t="str">
            <v>Banking; Finance; Insurance &amp; Real Estate (3)</v>
          </cell>
          <cell r="W203" t="str">
            <v>United States</v>
          </cell>
          <cell r="X203">
            <v>0</v>
          </cell>
          <cell r="Y203" t="str">
            <v>First Lien First Out</v>
          </cell>
          <cell r="AB203" t="str">
            <v>Confie Seguros Holding II CO.</v>
          </cell>
          <cell r="AC203">
            <v>97</v>
          </cell>
          <cell r="AF203">
            <v>12476568.93</v>
          </cell>
          <cell r="AG203" t="str">
            <v>V</v>
          </cell>
          <cell r="AH203">
            <v>97</v>
          </cell>
          <cell r="AI203">
            <v>98</v>
          </cell>
          <cell r="AK203" t="str">
            <v>Term Loan</v>
          </cell>
          <cell r="AN203">
            <v>129400000</v>
          </cell>
          <cell r="AO203" t="str">
            <v>USD</v>
          </cell>
          <cell r="AS203">
            <v>4.22</v>
          </cell>
          <cell r="AU203" t="str">
            <v>6722 ORANGETHORPE AVENUE</v>
          </cell>
          <cell r="AV203" t="str">
            <v>Suite 200</v>
          </cell>
          <cell r="AW203">
            <v>0</v>
          </cell>
          <cell r="AX203">
            <v>42277</v>
          </cell>
          <cell r="AY203">
            <v>42277</v>
          </cell>
          <cell r="AZ203">
            <v>38670000</v>
          </cell>
          <cell r="BA203">
            <v>2.19</v>
          </cell>
          <cell r="BB203">
            <v>5.86</v>
          </cell>
          <cell r="BC203">
            <v>4.74</v>
          </cell>
          <cell r="BD203">
            <v>0</v>
          </cell>
          <cell r="BF203" t="str">
            <v>4.2200000</v>
          </cell>
          <cell r="BG203">
            <v>334220000</v>
          </cell>
          <cell r="BH203" t="str">
            <v>6.24</v>
          </cell>
          <cell r="BI203">
            <v>393560000</v>
          </cell>
          <cell r="BJ203" t="str">
            <v>Antares/TMT</v>
          </cell>
          <cell r="BL203">
            <v>41129</v>
          </cell>
          <cell r="BM203">
            <v>43413</v>
          </cell>
          <cell r="BP203">
            <v>575168000</v>
          </cell>
          <cell r="BQ203">
            <v>1170828000</v>
          </cell>
          <cell r="BR203">
            <v>836608000</v>
          </cell>
          <cell r="BS203">
            <v>12476568.93</v>
          </cell>
          <cell r="BT203">
            <v>100</v>
          </cell>
          <cell r="BU203">
            <v>42228</v>
          </cell>
          <cell r="BW203">
            <v>0</v>
          </cell>
          <cell r="BX203" t="str">
            <v>Buena Park, California 90620</v>
          </cell>
          <cell r="CA203" t="str">
            <v>0010388644</v>
          </cell>
          <cell r="CB203">
            <v>12476568.93</v>
          </cell>
          <cell r="CC203">
            <v>1</v>
          </cell>
          <cell r="CD203">
            <v>12476568.93</v>
          </cell>
          <cell r="CF203">
            <v>80</v>
          </cell>
          <cell r="CG203" t="str">
            <v>N</v>
          </cell>
        </row>
        <row r="204">
          <cell r="A204">
            <v>202</v>
          </cell>
          <cell r="B204" t="str">
            <v>DETAILS</v>
          </cell>
          <cell r="C204">
            <v>0</v>
          </cell>
          <cell r="D204">
            <v>81628047</v>
          </cell>
          <cell r="E204">
            <v>84069718</v>
          </cell>
          <cell r="F204">
            <v>344944</v>
          </cell>
          <cell r="G204">
            <v>42403</v>
          </cell>
          <cell r="H204">
            <v>42237</v>
          </cell>
          <cell r="I204">
            <v>31242</v>
          </cell>
          <cell r="J204">
            <v>254215</v>
          </cell>
          <cell r="K204">
            <v>239038</v>
          </cell>
          <cell r="L204">
            <v>42185</v>
          </cell>
          <cell r="M204" t="str">
            <v>Conterra Ultra Broadband Holdings Inc</v>
          </cell>
          <cell r="N204" t="str">
            <v>Conterra Ultra Broadband Holdings Inc Term Loan</v>
          </cell>
          <cell r="O204" t="str">
            <v>L</v>
          </cell>
          <cell r="P204" t="str">
            <v>LIBOR (3 months)</v>
          </cell>
          <cell r="R204">
            <v>23810897.77</v>
          </cell>
          <cell r="S204">
            <v>1335377</v>
          </cell>
          <cell r="T204" t="str">
            <v>United States</v>
          </cell>
          <cell r="U204" t="str">
            <v>Telecommunications (26)</v>
          </cell>
          <cell r="W204" t="str">
            <v>United States</v>
          </cell>
          <cell r="X204">
            <v>0</v>
          </cell>
          <cell r="Y204" t="str">
            <v>First Lien First Out</v>
          </cell>
          <cell r="AB204" t="str">
            <v>Conterra Ultra Broadband Holdings Inc</v>
          </cell>
          <cell r="AC204">
            <v>97</v>
          </cell>
          <cell r="AF204">
            <v>23810897.77</v>
          </cell>
          <cell r="AG204" t="str">
            <v>V</v>
          </cell>
          <cell r="AH204">
            <v>97</v>
          </cell>
          <cell r="AK204" t="str">
            <v>Term Loan</v>
          </cell>
          <cell r="AN204">
            <v>27514000</v>
          </cell>
          <cell r="AO204" t="str">
            <v>USD</v>
          </cell>
          <cell r="AS204">
            <v>3.1</v>
          </cell>
          <cell r="AU204" t="str">
            <v>55 East 52nd Street</v>
          </cell>
          <cell r="AV204" t="str">
            <v>34th Floor</v>
          </cell>
          <cell r="AW204">
            <v>0</v>
          </cell>
          <cell r="AX204">
            <v>42277</v>
          </cell>
          <cell r="AY204">
            <v>42277</v>
          </cell>
          <cell r="AZ204">
            <v>6290000</v>
          </cell>
          <cell r="BA204">
            <v>7.68</v>
          </cell>
          <cell r="BB204">
            <v>1.98</v>
          </cell>
          <cell r="BC204">
            <v>1.73</v>
          </cell>
          <cell r="BD204">
            <v>0</v>
          </cell>
          <cell r="BF204" t="str">
            <v>3.1000000</v>
          </cell>
          <cell r="BG204">
            <v>-440000</v>
          </cell>
          <cell r="BH204" t="str">
            <v>3.1</v>
          </cell>
          <cell r="BI204">
            <v>66500000</v>
          </cell>
          <cell r="BJ204" t="str">
            <v>Antares/TMT</v>
          </cell>
          <cell r="BL204">
            <v>41821</v>
          </cell>
          <cell r="BM204">
            <v>43647</v>
          </cell>
          <cell r="BP204">
            <v>93823200</v>
          </cell>
          <cell r="BQ204">
            <v>93383200</v>
          </cell>
          <cell r="BR204">
            <v>93823200</v>
          </cell>
          <cell r="BS204">
            <v>23810897.77</v>
          </cell>
          <cell r="BT204">
            <v>100</v>
          </cell>
          <cell r="BU204">
            <v>42228</v>
          </cell>
          <cell r="BW204">
            <v>0</v>
          </cell>
          <cell r="BX204" t="str">
            <v>New York, New York 10055</v>
          </cell>
          <cell r="CA204" t="str">
            <v>0010475214</v>
          </cell>
          <cell r="CB204">
            <v>23810897.77</v>
          </cell>
          <cell r="CC204">
            <v>1</v>
          </cell>
          <cell r="CD204">
            <v>23810897.77</v>
          </cell>
          <cell r="CF204">
            <v>80</v>
          </cell>
          <cell r="CG204" t="str">
            <v>N</v>
          </cell>
        </row>
        <row r="205">
          <cell r="A205">
            <v>203</v>
          </cell>
          <cell r="B205" t="str">
            <v>DETAILS</v>
          </cell>
          <cell r="C205">
            <v>0</v>
          </cell>
          <cell r="D205">
            <v>81627793</v>
          </cell>
          <cell r="E205">
            <v>84069533</v>
          </cell>
          <cell r="F205">
            <v>344944</v>
          </cell>
          <cell r="G205">
            <v>42403</v>
          </cell>
          <cell r="H205">
            <v>42237</v>
          </cell>
          <cell r="I205">
            <v>31243</v>
          </cell>
          <cell r="J205">
            <v>251537</v>
          </cell>
          <cell r="K205">
            <v>239043</v>
          </cell>
          <cell r="L205">
            <v>42185</v>
          </cell>
          <cell r="M205" t="str">
            <v>Convergint Technologies LLC</v>
          </cell>
          <cell r="N205" t="str">
            <v>Convergint Technologies LLC Term Loan</v>
          </cell>
          <cell r="O205" t="str">
            <v>L</v>
          </cell>
          <cell r="P205" t="str">
            <v>LIBOR (3 months)</v>
          </cell>
          <cell r="R205">
            <v>16777527.579999998</v>
          </cell>
          <cell r="S205">
            <v>1352268</v>
          </cell>
          <cell r="T205" t="str">
            <v>United States</v>
          </cell>
          <cell r="U205" t="str">
            <v>Services: Business (23)</v>
          </cell>
          <cell r="W205" t="str">
            <v>United States</v>
          </cell>
          <cell r="X205">
            <v>0</v>
          </cell>
          <cell r="Y205" t="str">
            <v>First Lien First Out</v>
          </cell>
          <cell r="AB205" t="str">
            <v>Convergint Technologies LLC</v>
          </cell>
          <cell r="AC205">
            <v>97</v>
          </cell>
          <cell r="AF205">
            <v>16777527.579999998</v>
          </cell>
          <cell r="AG205" t="str">
            <v>V</v>
          </cell>
          <cell r="AH205">
            <v>97</v>
          </cell>
          <cell r="AI205">
            <v>98.75</v>
          </cell>
          <cell r="AK205" t="str">
            <v>Term Loan</v>
          </cell>
          <cell r="AN205">
            <v>50000000</v>
          </cell>
          <cell r="AO205" t="str">
            <v>USD</v>
          </cell>
          <cell r="AS205">
            <v>3.76</v>
          </cell>
          <cell r="AU205" t="str">
            <v>One Commerce Drive</v>
          </cell>
          <cell r="AV205" t="str">
            <v>NA</v>
          </cell>
          <cell r="AW205">
            <v>0</v>
          </cell>
          <cell r="AX205">
            <v>42277</v>
          </cell>
          <cell r="AY205">
            <v>42369</v>
          </cell>
          <cell r="AZ205">
            <v>37120000</v>
          </cell>
          <cell r="BA205">
            <v>2.6</v>
          </cell>
          <cell r="BB205">
            <v>1.92</v>
          </cell>
          <cell r="BC205">
            <v>1.68</v>
          </cell>
          <cell r="BD205">
            <v>0</v>
          </cell>
          <cell r="BF205" t="str">
            <v>3.7600000</v>
          </cell>
          <cell r="BG205">
            <v>132820000</v>
          </cell>
          <cell r="BH205" t="str">
            <v>5.64</v>
          </cell>
          <cell r="BI205">
            <v>469170000</v>
          </cell>
          <cell r="BJ205" t="str">
            <v>Antares/TMT</v>
          </cell>
          <cell r="BL205">
            <v>41178</v>
          </cell>
          <cell r="BM205">
            <v>43817</v>
          </cell>
          <cell r="BP205">
            <v>184902400</v>
          </cell>
          <cell r="BQ205">
            <v>411776800</v>
          </cell>
          <cell r="BR205">
            <v>278956800</v>
          </cell>
          <cell r="BS205">
            <v>16777527.579999998</v>
          </cell>
          <cell r="BT205">
            <v>100</v>
          </cell>
          <cell r="BU205">
            <v>42228</v>
          </cell>
          <cell r="BW205">
            <v>0</v>
          </cell>
          <cell r="BX205" t="str">
            <v>Schaumburg, Illinois 60173-5323</v>
          </cell>
          <cell r="CA205" t="str">
            <v>0010445372</v>
          </cell>
          <cell r="CB205">
            <v>16777527.579999998</v>
          </cell>
          <cell r="CC205">
            <v>1</v>
          </cell>
          <cell r="CD205">
            <v>16777527.579999998</v>
          </cell>
          <cell r="CF205">
            <v>80</v>
          </cell>
          <cell r="CG205" t="str">
            <v>N</v>
          </cell>
        </row>
        <row r="206">
          <cell r="A206">
            <v>204</v>
          </cell>
          <cell r="B206" t="str">
            <v>DETAILS</v>
          </cell>
          <cell r="C206">
            <v>0</v>
          </cell>
          <cell r="D206">
            <v>81627794</v>
          </cell>
          <cell r="E206">
            <v>84069534</v>
          </cell>
          <cell r="F206">
            <v>344944</v>
          </cell>
          <cell r="G206">
            <v>42403</v>
          </cell>
          <cell r="H206">
            <v>42237</v>
          </cell>
          <cell r="I206">
            <v>31243</v>
          </cell>
          <cell r="J206">
            <v>251538</v>
          </cell>
          <cell r="K206">
            <v>239043</v>
          </cell>
          <cell r="L206">
            <v>42185</v>
          </cell>
          <cell r="M206" t="str">
            <v>Convergint Technologies LLC</v>
          </cell>
          <cell r="N206" t="str">
            <v>Convergint Technologies LLC Term Loan</v>
          </cell>
          <cell r="O206" t="str">
            <v>L</v>
          </cell>
          <cell r="P206" t="str">
            <v>LIBOR (3 months)</v>
          </cell>
          <cell r="R206">
            <v>6047080.4800000004</v>
          </cell>
          <cell r="S206">
            <v>1352268</v>
          </cell>
          <cell r="T206" t="str">
            <v>United States</v>
          </cell>
          <cell r="U206" t="str">
            <v>Services: Business (23)</v>
          </cell>
          <cell r="W206" t="str">
            <v>United States</v>
          </cell>
          <cell r="X206">
            <v>0</v>
          </cell>
          <cell r="Y206" t="str">
            <v>First Lien First Out</v>
          </cell>
          <cell r="AB206" t="str">
            <v>Convergint Technologies LLC</v>
          </cell>
          <cell r="AC206">
            <v>97</v>
          </cell>
          <cell r="AF206">
            <v>6047080.4800000004</v>
          </cell>
          <cell r="AG206" t="str">
            <v>V</v>
          </cell>
          <cell r="AH206">
            <v>97</v>
          </cell>
          <cell r="AI206">
            <v>98.75</v>
          </cell>
          <cell r="AK206" t="str">
            <v>Term Loan</v>
          </cell>
          <cell r="AN206">
            <v>50000000</v>
          </cell>
          <cell r="AO206" t="str">
            <v>USD</v>
          </cell>
          <cell r="AS206">
            <v>3.76</v>
          </cell>
          <cell r="AU206" t="str">
            <v>One Commerce Drive</v>
          </cell>
          <cell r="AV206" t="str">
            <v>NA</v>
          </cell>
          <cell r="AW206">
            <v>0</v>
          </cell>
          <cell r="AX206">
            <v>42277</v>
          </cell>
          <cell r="AY206">
            <v>42369</v>
          </cell>
          <cell r="AZ206">
            <v>37120000</v>
          </cell>
          <cell r="BA206">
            <v>2.6</v>
          </cell>
          <cell r="BB206">
            <v>1.92</v>
          </cell>
          <cell r="BC206">
            <v>1.68</v>
          </cell>
          <cell r="BD206">
            <v>0</v>
          </cell>
          <cell r="BF206" t="str">
            <v>3.7600000</v>
          </cell>
          <cell r="BG206">
            <v>132820000</v>
          </cell>
          <cell r="BH206" t="str">
            <v>5.64</v>
          </cell>
          <cell r="BI206">
            <v>469170000</v>
          </cell>
          <cell r="BJ206" t="str">
            <v>Antares/TMT</v>
          </cell>
          <cell r="BL206">
            <v>41178</v>
          </cell>
          <cell r="BM206">
            <v>43817</v>
          </cell>
          <cell r="BP206">
            <v>184902400</v>
          </cell>
          <cell r="BQ206">
            <v>411776800</v>
          </cell>
          <cell r="BR206">
            <v>278956800</v>
          </cell>
          <cell r="BS206">
            <v>6047080.4800000004</v>
          </cell>
          <cell r="BT206">
            <v>100</v>
          </cell>
          <cell r="BU206">
            <v>42228</v>
          </cell>
          <cell r="BW206">
            <v>0</v>
          </cell>
          <cell r="BX206" t="str">
            <v>Schaumburg, Illinois 60173-5323</v>
          </cell>
          <cell r="CA206" t="str">
            <v>0010445372</v>
          </cell>
          <cell r="CB206">
            <v>6047080.4800000004</v>
          </cell>
          <cell r="CC206">
            <v>1</v>
          </cell>
          <cell r="CD206">
            <v>6047080.4800000004</v>
          </cell>
          <cell r="CF206">
            <v>80</v>
          </cell>
          <cell r="CG206" t="str">
            <v>N</v>
          </cell>
        </row>
        <row r="207">
          <cell r="A207">
            <v>205</v>
          </cell>
          <cell r="B207" t="str">
            <v>DETAILS</v>
          </cell>
          <cell r="C207">
            <v>0</v>
          </cell>
          <cell r="D207">
            <v>81628084</v>
          </cell>
          <cell r="E207">
            <v>84069535</v>
          </cell>
          <cell r="F207">
            <v>344944</v>
          </cell>
          <cell r="G207">
            <v>42403</v>
          </cell>
          <cell r="H207">
            <v>42237</v>
          </cell>
          <cell r="I207">
            <v>31256</v>
          </cell>
          <cell r="J207">
            <v>254632</v>
          </cell>
          <cell r="K207">
            <v>239093</v>
          </cell>
          <cell r="L207">
            <v>42185</v>
          </cell>
          <cell r="M207" t="str">
            <v>Cook &amp; Boardman Group LLC The</v>
          </cell>
          <cell r="N207" t="str">
            <v>Cook &amp; Boardman Group LLC The Term Loan</v>
          </cell>
          <cell r="O207" t="str">
            <v>L</v>
          </cell>
          <cell r="P207" t="str">
            <v>LIBOR (3 months)</v>
          </cell>
          <cell r="R207">
            <v>2890507.23</v>
          </cell>
          <cell r="S207">
            <v>1352269</v>
          </cell>
          <cell r="T207" t="str">
            <v>United States</v>
          </cell>
          <cell r="U207" t="str">
            <v>Construction &amp; Building (7)</v>
          </cell>
          <cell r="W207" t="str">
            <v>United States</v>
          </cell>
          <cell r="X207">
            <v>0</v>
          </cell>
          <cell r="Y207" t="str">
            <v>First Lien First Out</v>
          </cell>
          <cell r="AB207" t="str">
            <v>Cook &amp; Boardman Group LLC The</v>
          </cell>
          <cell r="AC207">
            <v>97</v>
          </cell>
          <cell r="AF207">
            <v>2890507.23</v>
          </cell>
          <cell r="AG207" t="str">
            <v>V</v>
          </cell>
          <cell r="AH207">
            <v>97</v>
          </cell>
          <cell r="AK207" t="str">
            <v>Term Loan</v>
          </cell>
          <cell r="AN207">
            <v>15653000</v>
          </cell>
          <cell r="AO207" t="str">
            <v>USD</v>
          </cell>
          <cell r="AS207">
            <v>2.9</v>
          </cell>
          <cell r="AU207" t="str">
            <v>3916 Wespoint Boulevard</v>
          </cell>
          <cell r="AV207" t="str">
            <v>Suite A</v>
          </cell>
          <cell r="AW207">
            <v>0</v>
          </cell>
          <cell r="AX207">
            <v>42185</v>
          </cell>
          <cell r="AY207">
            <v>42338</v>
          </cell>
          <cell r="AZ207">
            <v>4690000</v>
          </cell>
          <cell r="BA207">
            <v>3.38</v>
          </cell>
          <cell r="BB207">
            <v>1.19</v>
          </cell>
          <cell r="BC207">
            <v>0.93</v>
          </cell>
          <cell r="BD207">
            <v>0</v>
          </cell>
          <cell r="BF207" t="str">
            <v>2.9000000</v>
          </cell>
          <cell r="BG207">
            <v>54560000</v>
          </cell>
          <cell r="BH207" t="str">
            <v>3.81</v>
          </cell>
          <cell r="BI207">
            <v>222470000</v>
          </cell>
          <cell r="BJ207" t="str">
            <v>Antares/TMT</v>
          </cell>
          <cell r="BL207">
            <v>41894</v>
          </cell>
          <cell r="BM207">
            <v>43720</v>
          </cell>
          <cell r="BP207">
            <v>52132500</v>
          </cell>
          <cell r="BQ207">
            <v>122084000</v>
          </cell>
          <cell r="BR207">
            <v>67524000</v>
          </cell>
          <cell r="BS207">
            <v>2890507.23</v>
          </cell>
          <cell r="BT207">
            <v>100</v>
          </cell>
          <cell r="BU207">
            <v>42228</v>
          </cell>
          <cell r="BW207">
            <v>0</v>
          </cell>
          <cell r="BX207" t="str">
            <v>Winston-Salem, North Carolina 27103</v>
          </cell>
          <cell r="CA207" t="str">
            <v>0010528216</v>
          </cell>
          <cell r="CB207">
            <v>2890507.23</v>
          </cell>
          <cell r="CC207">
            <v>1</v>
          </cell>
          <cell r="CD207">
            <v>2890507.23</v>
          </cell>
          <cell r="CF207">
            <v>80</v>
          </cell>
          <cell r="CG207" t="str">
            <v>N</v>
          </cell>
        </row>
        <row r="208">
          <cell r="A208">
            <v>206</v>
          </cell>
          <cell r="B208" t="str">
            <v>DETAILS</v>
          </cell>
          <cell r="C208">
            <v>0</v>
          </cell>
          <cell r="D208">
            <v>81628084</v>
          </cell>
          <cell r="E208">
            <v>84069536</v>
          </cell>
          <cell r="F208">
            <v>344944</v>
          </cell>
          <cell r="G208">
            <v>42403</v>
          </cell>
          <cell r="H208">
            <v>42237</v>
          </cell>
          <cell r="I208">
            <v>31256</v>
          </cell>
          <cell r="J208">
            <v>254632</v>
          </cell>
          <cell r="K208">
            <v>239093</v>
          </cell>
          <cell r="L208">
            <v>42185</v>
          </cell>
          <cell r="M208" t="str">
            <v>Cook &amp; Boardman Group LLC The</v>
          </cell>
          <cell r="N208" t="str">
            <v>Cook &amp; Boardman Group LLC The Term Loan</v>
          </cell>
          <cell r="O208" t="str">
            <v>L</v>
          </cell>
          <cell r="P208" t="str">
            <v>LIBOR (3 months)</v>
          </cell>
          <cell r="R208">
            <v>14452536.25</v>
          </cell>
          <cell r="S208">
            <v>1352270</v>
          </cell>
          <cell r="T208" t="str">
            <v>United States</v>
          </cell>
          <cell r="U208" t="str">
            <v>Construction &amp; Building (7)</v>
          </cell>
          <cell r="W208" t="str">
            <v>United States</v>
          </cell>
          <cell r="X208">
            <v>0</v>
          </cell>
          <cell r="Y208" t="str">
            <v>First Lien First Out</v>
          </cell>
          <cell r="AB208" t="str">
            <v>Cook &amp; Boardman Group LLC The</v>
          </cell>
          <cell r="AC208">
            <v>97</v>
          </cell>
          <cell r="AF208">
            <v>14452536.25</v>
          </cell>
          <cell r="AG208" t="str">
            <v>V</v>
          </cell>
          <cell r="AH208">
            <v>97</v>
          </cell>
          <cell r="AK208" t="str">
            <v>Term Loan</v>
          </cell>
          <cell r="AN208">
            <v>15653000</v>
          </cell>
          <cell r="AO208" t="str">
            <v>USD</v>
          </cell>
          <cell r="AS208">
            <v>2.9</v>
          </cell>
          <cell r="AU208" t="str">
            <v>3916 Wespoint Boulevard</v>
          </cell>
          <cell r="AV208" t="str">
            <v>Suite A</v>
          </cell>
          <cell r="AW208">
            <v>0</v>
          </cell>
          <cell r="AX208">
            <v>42185</v>
          </cell>
          <cell r="AY208">
            <v>42338</v>
          </cell>
          <cell r="AZ208">
            <v>4690000</v>
          </cell>
          <cell r="BA208">
            <v>3.38</v>
          </cell>
          <cell r="BB208">
            <v>1.19</v>
          </cell>
          <cell r="BC208">
            <v>0.93</v>
          </cell>
          <cell r="BD208">
            <v>0</v>
          </cell>
          <cell r="BF208" t="str">
            <v>2.9000000</v>
          </cell>
          <cell r="BG208">
            <v>54560000</v>
          </cell>
          <cell r="BH208" t="str">
            <v>3.81</v>
          </cell>
          <cell r="BI208">
            <v>222470000</v>
          </cell>
          <cell r="BJ208" t="str">
            <v>Antares/TMT</v>
          </cell>
          <cell r="BL208">
            <v>41894</v>
          </cell>
          <cell r="BM208">
            <v>43720</v>
          </cell>
          <cell r="BP208">
            <v>52132500</v>
          </cell>
          <cell r="BQ208">
            <v>122084000</v>
          </cell>
          <cell r="BR208">
            <v>67524000</v>
          </cell>
          <cell r="BS208">
            <v>14452536.25</v>
          </cell>
          <cell r="BT208">
            <v>100</v>
          </cell>
          <cell r="BW208">
            <v>0</v>
          </cell>
          <cell r="BX208" t="str">
            <v>Winston-Salem, North Carolina 27103</v>
          </cell>
          <cell r="CA208" t="str">
            <v>0010528216</v>
          </cell>
          <cell r="CB208">
            <v>14452536.25</v>
          </cell>
          <cell r="CC208">
            <v>1</v>
          </cell>
          <cell r="CD208">
            <v>14452536.25</v>
          </cell>
          <cell r="CF208">
            <v>80</v>
          </cell>
          <cell r="CG208" t="str">
            <v>N</v>
          </cell>
        </row>
        <row r="209">
          <cell r="A209">
            <v>207</v>
          </cell>
          <cell r="B209" t="str">
            <v>DETAILS</v>
          </cell>
          <cell r="C209">
            <v>0</v>
          </cell>
          <cell r="D209">
            <v>81627741</v>
          </cell>
          <cell r="E209">
            <v>84069458</v>
          </cell>
          <cell r="F209">
            <v>344944</v>
          </cell>
          <cell r="G209">
            <v>42403</v>
          </cell>
          <cell r="H209">
            <v>42237</v>
          </cell>
          <cell r="I209">
            <v>31363</v>
          </cell>
          <cell r="J209">
            <v>250529</v>
          </cell>
          <cell r="K209">
            <v>240020</v>
          </cell>
          <cell r="L209">
            <v>42185</v>
          </cell>
          <cell r="M209" t="str">
            <v>Corporate Visions Inc</v>
          </cell>
          <cell r="N209" t="str">
            <v>Corporate Visions Inc Term Loan</v>
          </cell>
          <cell r="O209" t="str">
            <v>L</v>
          </cell>
          <cell r="P209" t="str">
            <v>LIBOR (3 months)</v>
          </cell>
          <cell r="R209">
            <v>14556696.43</v>
          </cell>
          <cell r="S209">
            <v>1339837</v>
          </cell>
          <cell r="T209" t="str">
            <v>United States</v>
          </cell>
          <cell r="U209" t="str">
            <v>Services: Business (23)</v>
          </cell>
          <cell r="W209" t="str">
            <v>United States</v>
          </cell>
          <cell r="X209">
            <v>0</v>
          </cell>
          <cell r="Y209" t="str">
            <v>First Lien First Out</v>
          </cell>
          <cell r="AB209" t="str">
            <v>Corporate Visions Inc</v>
          </cell>
          <cell r="AC209">
            <v>99</v>
          </cell>
          <cell r="AF209">
            <v>14556696.43</v>
          </cell>
          <cell r="AG209" t="str">
            <v>V</v>
          </cell>
          <cell r="AH209">
            <v>99</v>
          </cell>
          <cell r="AK209" t="str">
            <v>Term Loan</v>
          </cell>
          <cell r="AN209">
            <v>14992000</v>
          </cell>
          <cell r="AO209" t="str">
            <v>USD</v>
          </cell>
          <cell r="AS209">
            <v>3.24</v>
          </cell>
          <cell r="AU209" t="str">
            <v>913 Tahoe Blvd.</v>
          </cell>
          <cell r="AV209" t="str">
            <v>Suite #11</v>
          </cell>
          <cell r="AW209">
            <v>0</v>
          </cell>
          <cell r="AX209">
            <v>42277</v>
          </cell>
          <cell r="AY209">
            <v>42338</v>
          </cell>
          <cell r="AZ209">
            <v>4910000</v>
          </cell>
          <cell r="BA209">
            <v>2.93</v>
          </cell>
          <cell r="BB209">
            <v>7.85</v>
          </cell>
          <cell r="BC209">
            <v>7.43</v>
          </cell>
          <cell r="BD209">
            <v>0</v>
          </cell>
          <cell r="BF209" t="str">
            <v>3.2400000</v>
          </cell>
          <cell r="BG209">
            <v>99980000</v>
          </cell>
          <cell r="BH209" t="str">
            <v>4.99</v>
          </cell>
          <cell r="BI209">
            <v>50100000</v>
          </cell>
          <cell r="BJ209" t="str">
            <v>Antares/TMT</v>
          </cell>
          <cell r="BL209">
            <v>42153</v>
          </cell>
          <cell r="BM209">
            <v>44345</v>
          </cell>
          <cell r="BP209">
            <v>45050000</v>
          </cell>
          <cell r="BQ209">
            <v>172590000</v>
          </cell>
          <cell r="BR209">
            <v>72610000</v>
          </cell>
          <cell r="BS209">
            <v>14556696.43</v>
          </cell>
          <cell r="BT209">
            <v>100</v>
          </cell>
          <cell r="BU209">
            <v>42228</v>
          </cell>
          <cell r="BW209">
            <v>0</v>
          </cell>
          <cell r="BX209" t="str">
            <v>Incline Village, Nevada 89451</v>
          </cell>
          <cell r="CA209" t="str">
            <v>0010534938</v>
          </cell>
          <cell r="CB209">
            <v>14556696.43</v>
          </cell>
          <cell r="CC209">
            <v>1</v>
          </cell>
          <cell r="CD209">
            <v>14556696.43</v>
          </cell>
          <cell r="CF209">
            <v>80</v>
          </cell>
          <cell r="CG209" t="str">
            <v>N</v>
          </cell>
        </row>
        <row r="210">
          <cell r="A210">
            <v>208</v>
          </cell>
          <cell r="B210" t="str">
            <v>DETAILS</v>
          </cell>
          <cell r="C210">
            <v>0</v>
          </cell>
          <cell r="D210">
            <v>81628259</v>
          </cell>
          <cell r="E210">
            <v>84069720</v>
          </cell>
          <cell r="F210">
            <v>344944</v>
          </cell>
          <cell r="G210">
            <v>42403</v>
          </cell>
          <cell r="H210">
            <v>42237</v>
          </cell>
          <cell r="I210">
            <v>31259</v>
          </cell>
          <cell r="J210">
            <v>255738</v>
          </cell>
          <cell r="K210">
            <v>239101</v>
          </cell>
          <cell r="L210">
            <v>42185</v>
          </cell>
          <cell r="M210" t="str">
            <v>Cotton Patch Cafe LLC</v>
          </cell>
          <cell r="N210" t="str">
            <v>Cotton Patch Cafe LLC Term A Loan</v>
          </cell>
          <cell r="O210" t="str">
            <v>L</v>
          </cell>
          <cell r="P210" t="str">
            <v>LIBOR (2 months)</v>
          </cell>
          <cell r="R210">
            <v>17874999.969999999</v>
          </cell>
          <cell r="S210">
            <v>1335393</v>
          </cell>
          <cell r="T210" t="str">
            <v>United States</v>
          </cell>
          <cell r="U210" t="str">
            <v>Hotel; Gaming &amp; Leisure (17)</v>
          </cell>
          <cell r="W210" t="str">
            <v>United States</v>
          </cell>
          <cell r="X210">
            <v>0</v>
          </cell>
          <cell r="Y210" t="str">
            <v>First Lien First Out</v>
          </cell>
          <cell r="AB210" t="str">
            <v>Cotton Patch Cafe LLC</v>
          </cell>
          <cell r="AC210">
            <v>97</v>
          </cell>
          <cell r="AF210">
            <v>17874999.969999999</v>
          </cell>
          <cell r="AG210" t="str">
            <v>V</v>
          </cell>
          <cell r="AH210">
            <v>97</v>
          </cell>
          <cell r="AK210" t="str">
            <v>Term Loan</v>
          </cell>
          <cell r="AN210">
            <v>16120000</v>
          </cell>
          <cell r="AO210" t="str">
            <v>USD</v>
          </cell>
          <cell r="AS210">
            <v>4.03</v>
          </cell>
          <cell r="AU210" t="str">
            <v>600 E. Dallas Road</v>
          </cell>
          <cell r="AV210" t="str">
            <v>Suite 300</v>
          </cell>
          <cell r="AW210">
            <v>0</v>
          </cell>
          <cell r="AX210">
            <v>42277</v>
          </cell>
          <cell r="AY210">
            <v>42277</v>
          </cell>
          <cell r="AZ210">
            <v>6430000</v>
          </cell>
          <cell r="BA210">
            <v>7.12</v>
          </cell>
          <cell r="BB210">
            <v>1.47</v>
          </cell>
          <cell r="BC210">
            <v>0</v>
          </cell>
          <cell r="BD210">
            <v>0</v>
          </cell>
          <cell r="BF210" t="str">
            <v>4.0300000</v>
          </cell>
          <cell r="BG210">
            <v>60930000</v>
          </cell>
          <cell r="BH210" t="str">
            <v>3.88</v>
          </cell>
          <cell r="BI210">
            <v>92630000</v>
          </cell>
          <cell r="BJ210" t="str">
            <v>Franchise Finance</v>
          </cell>
          <cell r="BL210">
            <v>42046</v>
          </cell>
          <cell r="BM210">
            <v>43872</v>
          </cell>
          <cell r="BP210">
            <v>63390600</v>
          </cell>
          <cell r="BQ210">
            <v>124320600</v>
          </cell>
          <cell r="BR210">
            <v>63390600</v>
          </cell>
          <cell r="BS210">
            <v>17874999.969999999</v>
          </cell>
          <cell r="BT210">
            <v>100</v>
          </cell>
          <cell r="BU210">
            <v>42228</v>
          </cell>
          <cell r="BW210">
            <v>0</v>
          </cell>
          <cell r="BX210" t="str">
            <v>Grapevine, Texas 76051</v>
          </cell>
          <cell r="CA210" t="str">
            <v>0010506377</v>
          </cell>
          <cell r="CB210">
            <v>17874999.969999999</v>
          </cell>
          <cell r="CC210">
            <v>1</v>
          </cell>
          <cell r="CD210">
            <v>17874999.969999999</v>
          </cell>
          <cell r="CF210">
            <v>80</v>
          </cell>
          <cell r="CG210" t="str">
            <v>N</v>
          </cell>
        </row>
        <row r="211">
          <cell r="A211">
            <v>209</v>
          </cell>
          <cell r="B211" t="str">
            <v>DETAILS</v>
          </cell>
          <cell r="C211">
            <v>0</v>
          </cell>
          <cell r="D211">
            <v>81627929</v>
          </cell>
          <cell r="E211">
            <v>84069721</v>
          </cell>
          <cell r="F211">
            <v>344944</v>
          </cell>
          <cell r="G211">
            <v>42403</v>
          </cell>
          <cell r="H211">
            <v>42237</v>
          </cell>
          <cell r="I211">
            <v>29665</v>
          </cell>
          <cell r="J211">
            <v>253221</v>
          </cell>
          <cell r="K211">
            <v>213504</v>
          </cell>
          <cell r="L211">
            <v>42185</v>
          </cell>
          <cell r="M211" t="str">
            <v>CPI Buyer LLC</v>
          </cell>
          <cell r="N211" t="str">
            <v>CPI Buyer LLC Initial Term Loan</v>
          </cell>
          <cell r="O211" t="str">
            <v>L</v>
          </cell>
          <cell r="P211" t="str">
            <v>LIBOR (3 months)</v>
          </cell>
          <cell r="R211">
            <v>9875021.5800000001</v>
          </cell>
          <cell r="S211">
            <v>1335395</v>
          </cell>
          <cell r="T211" t="str">
            <v>United States</v>
          </cell>
          <cell r="U211" t="str">
            <v>Wholesale (32)</v>
          </cell>
          <cell r="W211" t="str">
            <v>United States</v>
          </cell>
          <cell r="X211">
            <v>1</v>
          </cell>
          <cell r="Y211" t="str">
            <v>First Lien First Out</v>
          </cell>
          <cell r="AB211" t="str">
            <v>CPI Buyer LLC</v>
          </cell>
          <cell r="AC211">
            <v>99.25</v>
          </cell>
          <cell r="AF211">
            <v>9875021.5800000001</v>
          </cell>
          <cell r="AG211" t="str">
            <v>V</v>
          </cell>
          <cell r="AH211">
            <v>99.25</v>
          </cell>
          <cell r="AI211">
            <v>95</v>
          </cell>
          <cell r="AK211" t="str">
            <v>Term Loan</v>
          </cell>
          <cell r="AN211">
            <v>60920000</v>
          </cell>
          <cell r="AO211" t="str">
            <v>USD</v>
          </cell>
          <cell r="AS211">
            <v>4.4193860999999997</v>
          </cell>
          <cell r="AU211" t="str">
            <v>300 N. LaSalle Street</v>
          </cell>
          <cell r="AV211" t="str">
            <v>Suite 5600</v>
          </cell>
          <cell r="AW211">
            <v>0</v>
          </cell>
          <cell r="AX211">
            <v>42277</v>
          </cell>
          <cell r="AY211">
            <v>42277</v>
          </cell>
          <cell r="AZ211">
            <v>31860000</v>
          </cell>
          <cell r="BA211">
            <v>3.960988</v>
          </cell>
          <cell r="BB211">
            <v>14.42</v>
          </cell>
          <cell r="BC211">
            <v>11.47</v>
          </cell>
          <cell r="BD211">
            <v>0</v>
          </cell>
          <cell r="BF211" t="str">
            <v>4.4193861</v>
          </cell>
          <cell r="BG211">
            <v>168220000</v>
          </cell>
          <cell r="BH211" t="str">
            <v>6.569747</v>
          </cell>
          <cell r="BI211">
            <v>206770000</v>
          </cell>
          <cell r="BJ211" t="str">
            <v>BLG</v>
          </cell>
          <cell r="BL211">
            <v>41866</v>
          </cell>
          <cell r="BM211">
            <v>44424</v>
          </cell>
          <cell r="BP211">
            <v>285640000</v>
          </cell>
          <cell r="BQ211">
            <v>585254400</v>
          </cell>
          <cell r="BR211">
            <v>417034400</v>
          </cell>
          <cell r="BS211">
            <v>9381270.5</v>
          </cell>
          <cell r="BT211">
            <v>95</v>
          </cell>
          <cell r="BU211">
            <v>42228</v>
          </cell>
          <cell r="BW211">
            <v>0</v>
          </cell>
          <cell r="BX211" t="str">
            <v>Chicago, Illinois 60654</v>
          </cell>
          <cell r="CA211" t="str">
            <v>0010481838</v>
          </cell>
          <cell r="CB211">
            <v>9381270.5</v>
          </cell>
          <cell r="CC211">
            <v>1</v>
          </cell>
          <cell r="CD211">
            <v>9875021.5800000001</v>
          </cell>
          <cell r="CF211">
            <v>80</v>
          </cell>
          <cell r="CG211" t="str">
            <v>Y</v>
          </cell>
        </row>
        <row r="212">
          <cell r="A212">
            <v>210</v>
          </cell>
          <cell r="B212" t="str">
            <v>DETAILS</v>
          </cell>
          <cell r="C212">
            <v>0</v>
          </cell>
          <cell r="D212">
            <v>81628200</v>
          </cell>
          <cell r="E212">
            <v>84070229</v>
          </cell>
          <cell r="F212">
            <v>344944</v>
          </cell>
          <cell r="G212">
            <v>42403</v>
          </cell>
          <cell r="H212">
            <v>42237</v>
          </cell>
          <cell r="I212">
            <v>28070</v>
          </cell>
          <cell r="J212">
            <v>255364</v>
          </cell>
          <cell r="K212">
            <v>195280</v>
          </cell>
          <cell r="L212">
            <v>42185</v>
          </cell>
          <cell r="M212" t="str">
            <v>CRCI HOLDINGS INC</v>
          </cell>
          <cell r="N212" t="str">
            <v>CRCI Holdings Inc (CLEAResult) Delayed Draw Term Loan</v>
          </cell>
          <cell r="O212" t="str">
            <v>L</v>
          </cell>
          <cell r="P212" t="str">
            <v>LIBOR (1 month)</v>
          </cell>
          <cell r="R212">
            <v>3950000</v>
          </cell>
          <cell r="S212">
            <v>1367036</v>
          </cell>
          <cell r="T212" t="str">
            <v>United States</v>
          </cell>
          <cell r="U212" t="str">
            <v>Services: Business (23)</v>
          </cell>
          <cell r="W212" t="str">
            <v>United States</v>
          </cell>
          <cell r="X212">
            <v>0</v>
          </cell>
          <cell r="Y212" t="str">
            <v>First Lien First Out</v>
          </cell>
          <cell r="AB212" t="str">
            <v>CRCI HOLDINGS INC</v>
          </cell>
          <cell r="AC212">
            <v>100</v>
          </cell>
          <cell r="AF212">
            <v>3950000</v>
          </cell>
          <cell r="AG212" t="str">
            <v>V</v>
          </cell>
          <cell r="AH212">
            <v>100</v>
          </cell>
          <cell r="AI212">
            <v>99.5</v>
          </cell>
          <cell r="AK212" t="str">
            <v>Term Loan</v>
          </cell>
          <cell r="AN212">
            <v>52434000</v>
          </cell>
          <cell r="AO212" t="str">
            <v>USD</v>
          </cell>
          <cell r="AS212">
            <v>4.17</v>
          </cell>
          <cell r="AU212" t="str">
            <v>4301 Westbank Drive</v>
          </cell>
          <cell r="AV212" t="str">
            <v>Building A - Suite 250</v>
          </cell>
          <cell r="AW212">
            <v>0</v>
          </cell>
          <cell r="AX212">
            <v>42277</v>
          </cell>
          <cell r="AY212">
            <v>42277</v>
          </cell>
          <cell r="AZ212">
            <v>6690000</v>
          </cell>
          <cell r="BA212">
            <v>6.71</v>
          </cell>
          <cell r="BB212">
            <v>2.5499999999999998</v>
          </cell>
          <cell r="BC212">
            <v>2.37</v>
          </cell>
          <cell r="BD212">
            <v>0</v>
          </cell>
          <cell r="BF212" t="str">
            <v>4.1700000</v>
          </cell>
          <cell r="BG212">
            <v>220180000</v>
          </cell>
          <cell r="BH212" t="str">
            <v>4.17</v>
          </cell>
          <cell r="BI212">
            <v>315150000</v>
          </cell>
          <cell r="BJ212" t="str">
            <v>BLG</v>
          </cell>
          <cell r="BL212">
            <v>41362</v>
          </cell>
          <cell r="BM212">
            <v>43656</v>
          </cell>
          <cell r="BP212">
            <v>227058000</v>
          </cell>
          <cell r="BQ212">
            <v>447238000</v>
          </cell>
          <cell r="BR212">
            <v>227058000</v>
          </cell>
          <cell r="BS212">
            <v>3930250</v>
          </cell>
          <cell r="BT212">
            <v>99.5</v>
          </cell>
          <cell r="BU212">
            <v>42228</v>
          </cell>
          <cell r="BW212">
            <v>0</v>
          </cell>
          <cell r="BX212" t="str">
            <v>AUSTIN, Texas 78746</v>
          </cell>
          <cell r="CA212" t="str">
            <v>0010431985</v>
          </cell>
          <cell r="CB212">
            <v>3930250</v>
          </cell>
          <cell r="CC212">
            <v>1</v>
          </cell>
          <cell r="CD212">
            <v>3950000</v>
          </cell>
          <cell r="CF212">
            <v>80</v>
          </cell>
          <cell r="CG212" t="str">
            <v>Y</v>
          </cell>
        </row>
        <row r="213">
          <cell r="A213">
            <v>211</v>
          </cell>
          <cell r="B213" t="str">
            <v>DETAILS</v>
          </cell>
          <cell r="C213">
            <v>0</v>
          </cell>
          <cell r="D213">
            <v>81628097</v>
          </cell>
          <cell r="E213">
            <v>84069726</v>
          </cell>
          <cell r="F213">
            <v>344944</v>
          </cell>
          <cell r="G213">
            <v>42403</v>
          </cell>
          <cell r="H213">
            <v>42237</v>
          </cell>
          <cell r="I213">
            <v>28070</v>
          </cell>
          <cell r="J213">
            <v>254734</v>
          </cell>
          <cell r="K213">
            <v>189202</v>
          </cell>
          <cell r="L213">
            <v>42185</v>
          </cell>
          <cell r="M213" t="str">
            <v>CRCI HOLDINGS INC</v>
          </cell>
          <cell r="N213" t="str">
            <v>CRCI Holdings Inc (CLEAResult) Initial US Term Loan</v>
          </cell>
          <cell r="O213" t="str">
            <v>L</v>
          </cell>
          <cell r="P213" t="str">
            <v>LIBOR (1 month)</v>
          </cell>
          <cell r="R213">
            <v>16617500</v>
          </cell>
          <cell r="S213">
            <v>1335400</v>
          </cell>
          <cell r="T213" t="str">
            <v>United States</v>
          </cell>
          <cell r="U213" t="str">
            <v>Services: Business (23)</v>
          </cell>
          <cell r="W213" t="str">
            <v>United States</v>
          </cell>
          <cell r="X213">
            <v>0</v>
          </cell>
          <cell r="Y213" t="str">
            <v>First Lien First Out</v>
          </cell>
          <cell r="AB213" t="str">
            <v>CRCI HOLDINGS INC</v>
          </cell>
          <cell r="AC213">
            <v>100</v>
          </cell>
          <cell r="AF213">
            <v>16617500</v>
          </cell>
          <cell r="AG213" t="str">
            <v>V</v>
          </cell>
          <cell r="AH213">
            <v>100</v>
          </cell>
          <cell r="AI213">
            <v>99.5</v>
          </cell>
          <cell r="AK213" t="str">
            <v>Term Loan</v>
          </cell>
          <cell r="AN213">
            <v>52434000</v>
          </cell>
          <cell r="AO213" t="str">
            <v>USD</v>
          </cell>
          <cell r="AS213">
            <v>4.17</v>
          </cell>
          <cell r="AU213" t="str">
            <v>4301 WESTBANK DRIVE</v>
          </cell>
          <cell r="AV213" t="str">
            <v>Building A - Suite 250</v>
          </cell>
          <cell r="AW213">
            <v>0</v>
          </cell>
          <cell r="AX213">
            <v>42277</v>
          </cell>
          <cell r="AY213">
            <v>42277</v>
          </cell>
          <cell r="AZ213">
            <v>6690000</v>
          </cell>
          <cell r="BA213">
            <v>6.71</v>
          </cell>
          <cell r="BB213">
            <v>2.5499999999999998</v>
          </cell>
          <cell r="BC213">
            <v>2.37</v>
          </cell>
          <cell r="BD213">
            <v>0</v>
          </cell>
          <cell r="BF213" t="str">
            <v>4.1700000</v>
          </cell>
          <cell r="BG213">
            <v>220180000</v>
          </cell>
          <cell r="BH213" t="str">
            <v>4.17</v>
          </cell>
          <cell r="BI213">
            <v>315150000</v>
          </cell>
          <cell r="BJ213" t="str">
            <v>BLG</v>
          </cell>
          <cell r="BL213">
            <v>41376</v>
          </cell>
          <cell r="BM213">
            <v>43656</v>
          </cell>
          <cell r="BP213">
            <v>227058000</v>
          </cell>
          <cell r="BQ213">
            <v>447238000</v>
          </cell>
          <cell r="BR213">
            <v>227058000</v>
          </cell>
          <cell r="BS213">
            <v>16534412.5</v>
          </cell>
          <cell r="BT213">
            <v>99.5</v>
          </cell>
          <cell r="BU213">
            <v>42228</v>
          </cell>
          <cell r="BW213">
            <v>0</v>
          </cell>
          <cell r="BX213" t="str">
            <v>Austin, Texas 78746</v>
          </cell>
          <cell r="CA213" t="str">
            <v>0010431978</v>
          </cell>
          <cell r="CB213">
            <v>16534412.5</v>
          </cell>
          <cell r="CC213">
            <v>1</v>
          </cell>
          <cell r="CD213">
            <v>16617500</v>
          </cell>
          <cell r="CF213">
            <v>80</v>
          </cell>
          <cell r="CG213" t="str">
            <v>Y</v>
          </cell>
        </row>
        <row r="214">
          <cell r="A214">
            <v>212</v>
          </cell>
          <cell r="B214" t="str">
            <v>DETAILS</v>
          </cell>
          <cell r="C214">
            <v>0</v>
          </cell>
          <cell r="D214">
            <v>81628258</v>
          </cell>
          <cell r="E214">
            <v>84069731</v>
          </cell>
          <cell r="F214">
            <v>344944</v>
          </cell>
          <cell r="G214">
            <v>42403</v>
          </cell>
          <cell r="H214">
            <v>42237</v>
          </cell>
          <cell r="I214">
            <v>27452</v>
          </cell>
          <cell r="J214">
            <v>255730</v>
          </cell>
          <cell r="K214">
            <v>177751</v>
          </cell>
          <cell r="L214">
            <v>42185</v>
          </cell>
          <cell r="M214" t="str">
            <v>Credit Infonet, Inc.</v>
          </cell>
          <cell r="N214" t="str">
            <v>Credit Infonet Inc Term Loan</v>
          </cell>
          <cell r="O214" t="str">
            <v>L</v>
          </cell>
          <cell r="P214" t="str">
            <v>LIBOR (1 month)</v>
          </cell>
          <cell r="R214">
            <v>299802.13</v>
          </cell>
          <cell r="S214">
            <v>1335404</v>
          </cell>
          <cell r="T214" t="str">
            <v>United States</v>
          </cell>
          <cell r="U214" t="str">
            <v>Services: Business (23)</v>
          </cell>
          <cell r="W214" t="str">
            <v>United States</v>
          </cell>
          <cell r="X214">
            <v>0</v>
          </cell>
          <cell r="Y214" t="str">
            <v>First Lien First Out</v>
          </cell>
          <cell r="AB214" t="str">
            <v>Credit Infonet, Inc.</v>
          </cell>
          <cell r="AC214">
            <v>97.25</v>
          </cell>
          <cell r="AF214">
            <v>299802.13</v>
          </cell>
          <cell r="AG214" t="str">
            <v>V</v>
          </cell>
          <cell r="AH214">
            <v>97.25</v>
          </cell>
          <cell r="AK214" t="str">
            <v>Term Loan</v>
          </cell>
          <cell r="AN214">
            <v>12343000</v>
          </cell>
          <cell r="AO214" t="str">
            <v>USD</v>
          </cell>
          <cell r="AS214">
            <v>4.0880000000000001</v>
          </cell>
          <cell r="AU214" t="str">
            <v>4540 Honeywell Court</v>
          </cell>
          <cell r="AV214" t="str">
            <v>NA</v>
          </cell>
          <cell r="AW214">
            <v>0</v>
          </cell>
          <cell r="AX214">
            <v>42277</v>
          </cell>
          <cell r="AY214">
            <v>42338</v>
          </cell>
          <cell r="AZ214">
            <v>2180000</v>
          </cell>
          <cell r="BA214">
            <v>1.9946670976</v>
          </cell>
          <cell r="BB214">
            <v>9.68</v>
          </cell>
          <cell r="BC214">
            <v>9.07</v>
          </cell>
          <cell r="BD214">
            <v>0</v>
          </cell>
          <cell r="BF214" t="str">
            <v>4.0880000</v>
          </cell>
          <cell r="BG214">
            <v>32790000</v>
          </cell>
          <cell r="BH214" t="str">
            <v>6.256</v>
          </cell>
          <cell r="BI214">
            <v>27120000</v>
          </cell>
          <cell r="BJ214" t="str">
            <v>Antares/TMT</v>
          </cell>
          <cell r="BL214">
            <v>41300</v>
          </cell>
          <cell r="BM214">
            <v>43216</v>
          </cell>
          <cell r="BP214">
            <v>49345800</v>
          </cell>
          <cell r="BQ214">
            <v>109082700</v>
          </cell>
          <cell r="BR214">
            <v>76292700</v>
          </cell>
          <cell r="BS214">
            <v>299802.13</v>
          </cell>
          <cell r="BT214">
            <v>100</v>
          </cell>
          <cell r="BU214">
            <v>42228</v>
          </cell>
          <cell r="BW214">
            <v>0</v>
          </cell>
          <cell r="BX214" t="str">
            <v>Dayton, Ohio 45424</v>
          </cell>
          <cell r="CA214" t="str">
            <v>0010415259</v>
          </cell>
          <cell r="CB214">
            <v>299802.13</v>
          </cell>
          <cell r="CC214">
            <v>1</v>
          </cell>
          <cell r="CD214">
            <v>299802.13</v>
          </cell>
          <cell r="CF214">
            <v>80</v>
          </cell>
          <cell r="CG214" t="str">
            <v>N</v>
          </cell>
        </row>
        <row r="215">
          <cell r="A215">
            <v>213</v>
          </cell>
          <cell r="B215" t="str">
            <v>DETAILS</v>
          </cell>
          <cell r="C215">
            <v>0</v>
          </cell>
          <cell r="D215">
            <v>81627630</v>
          </cell>
          <cell r="E215">
            <v>84069727</v>
          </cell>
          <cell r="F215">
            <v>344944</v>
          </cell>
          <cell r="G215">
            <v>42403</v>
          </cell>
          <cell r="H215">
            <v>42237</v>
          </cell>
          <cell r="I215">
            <v>27452</v>
          </cell>
          <cell r="J215">
            <v>229323</v>
          </cell>
          <cell r="K215">
            <v>177751</v>
          </cell>
          <cell r="L215">
            <v>42185</v>
          </cell>
          <cell r="M215" t="str">
            <v>Credit Infonet, Inc.</v>
          </cell>
          <cell r="N215" t="str">
            <v>Credit Infonet Inc Term Loan</v>
          </cell>
          <cell r="O215" t="str">
            <v>L</v>
          </cell>
          <cell r="P215" t="str">
            <v>LIBOR (12 months)</v>
          </cell>
          <cell r="R215">
            <v>2676658.1800000002</v>
          </cell>
          <cell r="S215">
            <v>1335404</v>
          </cell>
          <cell r="T215" t="str">
            <v>United States</v>
          </cell>
          <cell r="U215" t="str">
            <v>Services: Business (23)</v>
          </cell>
          <cell r="W215" t="str">
            <v>United States</v>
          </cell>
          <cell r="X215">
            <v>0</v>
          </cell>
          <cell r="Y215" t="str">
            <v>First Lien First Out</v>
          </cell>
          <cell r="AB215" t="str">
            <v>Credit Infonet, Inc.</v>
          </cell>
          <cell r="AC215">
            <v>97.25</v>
          </cell>
          <cell r="AF215">
            <v>2676658.1800000002</v>
          </cell>
          <cell r="AG215" t="str">
            <v>V</v>
          </cell>
          <cell r="AH215">
            <v>97.25</v>
          </cell>
          <cell r="AK215" t="str">
            <v>Term Loan</v>
          </cell>
          <cell r="AN215">
            <v>12343000</v>
          </cell>
          <cell r="AO215" t="str">
            <v>USD</v>
          </cell>
          <cell r="AS215">
            <v>4.0880000000000001</v>
          </cell>
          <cell r="AU215" t="str">
            <v>4540 Honeywell Court</v>
          </cell>
          <cell r="AV215" t="str">
            <v>NA</v>
          </cell>
          <cell r="AW215">
            <v>0</v>
          </cell>
          <cell r="AX215">
            <v>42277</v>
          </cell>
          <cell r="AY215">
            <v>42338</v>
          </cell>
          <cell r="AZ215">
            <v>2180000</v>
          </cell>
          <cell r="BA215">
            <v>1.9946670976</v>
          </cell>
          <cell r="BB215">
            <v>9.68</v>
          </cell>
          <cell r="BC215">
            <v>9.07</v>
          </cell>
          <cell r="BD215">
            <v>0</v>
          </cell>
          <cell r="BF215" t="str">
            <v>4.0880000</v>
          </cell>
          <cell r="BG215">
            <v>32790000</v>
          </cell>
          <cell r="BH215" t="str">
            <v>6.256</v>
          </cell>
          <cell r="BI215">
            <v>27120000</v>
          </cell>
          <cell r="BJ215" t="str">
            <v>Antares/TMT</v>
          </cell>
          <cell r="BL215">
            <v>41300</v>
          </cell>
          <cell r="BM215">
            <v>43216</v>
          </cell>
          <cell r="BP215">
            <v>49345800</v>
          </cell>
          <cell r="BQ215">
            <v>109082700</v>
          </cell>
          <cell r="BR215">
            <v>76292700</v>
          </cell>
          <cell r="BS215">
            <v>2676658.1800000002</v>
          </cell>
          <cell r="BT215">
            <v>100</v>
          </cell>
          <cell r="BU215">
            <v>42228</v>
          </cell>
          <cell r="BW215">
            <v>0</v>
          </cell>
          <cell r="BX215" t="str">
            <v>Dayton, Ohio 45424</v>
          </cell>
          <cell r="CA215" t="str">
            <v>0010415259</v>
          </cell>
          <cell r="CB215">
            <v>2676658.1800000002</v>
          </cell>
          <cell r="CC215">
            <v>1</v>
          </cell>
          <cell r="CD215">
            <v>2676658.1800000002</v>
          </cell>
          <cell r="CF215">
            <v>80</v>
          </cell>
          <cell r="CG215" t="str">
            <v>N</v>
          </cell>
        </row>
        <row r="216">
          <cell r="A216">
            <v>214</v>
          </cell>
          <cell r="B216" t="str">
            <v>DETAILS</v>
          </cell>
          <cell r="C216">
            <v>0</v>
          </cell>
          <cell r="D216">
            <v>81627930</v>
          </cell>
          <cell r="E216">
            <v>84069730</v>
          </cell>
          <cell r="F216">
            <v>344944</v>
          </cell>
          <cell r="G216">
            <v>42403</v>
          </cell>
          <cell r="H216">
            <v>42237</v>
          </cell>
          <cell r="I216">
            <v>27452</v>
          </cell>
          <cell r="J216">
            <v>253234</v>
          </cell>
          <cell r="K216">
            <v>177751</v>
          </cell>
          <cell r="L216">
            <v>42185</v>
          </cell>
          <cell r="M216" t="str">
            <v>Credit Infonet, Inc.</v>
          </cell>
          <cell r="N216" t="str">
            <v>Credit Infonet Inc Term Loan</v>
          </cell>
          <cell r="O216" t="str">
            <v>L</v>
          </cell>
          <cell r="P216" t="str">
            <v>LIBOR (12 months)</v>
          </cell>
          <cell r="R216">
            <v>2718103.45</v>
          </cell>
          <cell r="S216">
            <v>1335404</v>
          </cell>
          <cell r="T216" t="str">
            <v>United States</v>
          </cell>
          <cell r="U216" t="str">
            <v>Services: Business (23)</v>
          </cell>
          <cell r="W216" t="str">
            <v>United States</v>
          </cell>
          <cell r="X216">
            <v>0</v>
          </cell>
          <cell r="Y216" t="str">
            <v>First Lien First Out</v>
          </cell>
          <cell r="AB216" t="str">
            <v>Credit Infonet, Inc.</v>
          </cell>
          <cell r="AC216">
            <v>97.25</v>
          </cell>
          <cell r="AF216">
            <v>2718103.45</v>
          </cell>
          <cell r="AG216" t="str">
            <v>V</v>
          </cell>
          <cell r="AH216">
            <v>97.25</v>
          </cell>
          <cell r="AK216" t="str">
            <v>Term Loan</v>
          </cell>
          <cell r="AN216">
            <v>12343000</v>
          </cell>
          <cell r="AO216" t="str">
            <v>USD</v>
          </cell>
          <cell r="AS216">
            <v>4.0880000000000001</v>
          </cell>
          <cell r="AU216" t="str">
            <v>4540 Honeywell Court</v>
          </cell>
          <cell r="AV216" t="str">
            <v>NA</v>
          </cell>
          <cell r="AW216">
            <v>0</v>
          </cell>
          <cell r="AX216">
            <v>42277</v>
          </cell>
          <cell r="AY216">
            <v>42338</v>
          </cell>
          <cell r="AZ216">
            <v>2180000</v>
          </cell>
          <cell r="BA216">
            <v>1.9946670976</v>
          </cell>
          <cell r="BB216">
            <v>9.68</v>
          </cell>
          <cell r="BC216">
            <v>9.07</v>
          </cell>
          <cell r="BD216">
            <v>0</v>
          </cell>
          <cell r="BF216" t="str">
            <v>4.0880000</v>
          </cell>
          <cell r="BG216">
            <v>32790000</v>
          </cell>
          <cell r="BH216" t="str">
            <v>6.256</v>
          </cell>
          <cell r="BI216">
            <v>27120000</v>
          </cell>
          <cell r="BJ216" t="str">
            <v>Antares/TMT</v>
          </cell>
          <cell r="BL216">
            <v>41300</v>
          </cell>
          <cell r="BM216">
            <v>43216</v>
          </cell>
          <cell r="BP216">
            <v>49345800</v>
          </cell>
          <cell r="BQ216">
            <v>109082700</v>
          </cell>
          <cell r="BR216">
            <v>76292700</v>
          </cell>
          <cell r="BS216">
            <v>2718103.45</v>
          </cell>
          <cell r="BT216">
            <v>100</v>
          </cell>
          <cell r="BU216">
            <v>42228</v>
          </cell>
          <cell r="BW216">
            <v>0</v>
          </cell>
          <cell r="BX216" t="str">
            <v>Dayton, Ohio 45424</v>
          </cell>
          <cell r="CA216" t="str">
            <v>0010415259</v>
          </cell>
          <cell r="CB216">
            <v>2718103.45</v>
          </cell>
          <cell r="CC216">
            <v>1</v>
          </cell>
          <cell r="CD216">
            <v>2718103.45</v>
          </cell>
          <cell r="CF216">
            <v>80</v>
          </cell>
          <cell r="CG216" t="str">
            <v>N</v>
          </cell>
        </row>
        <row r="217">
          <cell r="A217">
            <v>215</v>
          </cell>
          <cell r="B217" t="str">
            <v>DETAILS</v>
          </cell>
          <cell r="C217">
            <v>0</v>
          </cell>
          <cell r="D217">
            <v>81627636</v>
          </cell>
          <cell r="E217">
            <v>84069728</v>
          </cell>
          <cell r="F217">
            <v>344944</v>
          </cell>
          <cell r="G217">
            <v>42403</v>
          </cell>
          <cell r="H217">
            <v>42237</v>
          </cell>
          <cell r="I217">
            <v>27452</v>
          </cell>
          <cell r="J217">
            <v>235971</v>
          </cell>
          <cell r="K217">
            <v>177751</v>
          </cell>
          <cell r="L217">
            <v>42185</v>
          </cell>
          <cell r="M217" t="str">
            <v>Credit Infonet, Inc.</v>
          </cell>
          <cell r="N217" t="str">
            <v>Credit Infonet Inc Term Loan</v>
          </cell>
          <cell r="O217" t="str">
            <v>L</v>
          </cell>
          <cell r="P217" t="str">
            <v>LIBOR (12 months)</v>
          </cell>
          <cell r="R217">
            <v>2159416.7999999998</v>
          </cell>
          <cell r="S217">
            <v>1335404</v>
          </cell>
          <cell r="T217" t="str">
            <v>United States</v>
          </cell>
          <cell r="U217" t="str">
            <v>Services: Business (23)</v>
          </cell>
          <cell r="W217" t="str">
            <v>United States</v>
          </cell>
          <cell r="X217">
            <v>0</v>
          </cell>
          <cell r="Y217" t="str">
            <v>First Lien First Out</v>
          </cell>
          <cell r="AB217" t="str">
            <v>Credit Infonet, Inc.</v>
          </cell>
          <cell r="AC217">
            <v>97.25</v>
          </cell>
          <cell r="AF217">
            <v>2159416.7999999998</v>
          </cell>
          <cell r="AG217" t="str">
            <v>V</v>
          </cell>
          <cell r="AH217">
            <v>97.25</v>
          </cell>
          <cell r="AK217" t="str">
            <v>Term Loan</v>
          </cell>
          <cell r="AN217">
            <v>12343000</v>
          </cell>
          <cell r="AO217" t="str">
            <v>USD</v>
          </cell>
          <cell r="AS217">
            <v>4.0880000000000001</v>
          </cell>
          <cell r="AU217" t="str">
            <v>4540 Honeywell Court</v>
          </cell>
          <cell r="AV217" t="str">
            <v>NA</v>
          </cell>
          <cell r="AW217">
            <v>0</v>
          </cell>
          <cell r="AX217">
            <v>42277</v>
          </cell>
          <cell r="AY217">
            <v>42338</v>
          </cell>
          <cell r="AZ217">
            <v>2180000</v>
          </cell>
          <cell r="BA217">
            <v>1.9946670976</v>
          </cell>
          <cell r="BB217">
            <v>9.68</v>
          </cell>
          <cell r="BC217">
            <v>9.07</v>
          </cell>
          <cell r="BD217">
            <v>0</v>
          </cell>
          <cell r="BF217" t="str">
            <v>4.0880000</v>
          </cell>
          <cell r="BG217">
            <v>32790000</v>
          </cell>
          <cell r="BH217" t="str">
            <v>6.256</v>
          </cell>
          <cell r="BI217">
            <v>27120000</v>
          </cell>
          <cell r="BJ217" t="str">
            <v>Antares/TMT</v>
          </cell>
          <cell r="BL217">
            <v>41300</v>
          </cell>
          <cell r="BM217">
            <v>43216</v>
          </cell>
          <cell r="BP217">
            <v>49345800</v>
          </cell>
          <cell r="BQ217">
            <v>109082700</v>
          </cell>
          <cell r="BR217">
            <v>76292700</v>
          </cell>
          <cell r="BS217">
            <v>2159416.7999999998</v>
          </cell>
          <cell r="BT217">
            <v>100</v>
          </cell>
          <cell r="BU217">
            <v>42228</v>
          </cell>
          <cell r="BW217">
            <v>0</v>
          </cell>
          <cell r="BX217" t="str">
            <v>Dayton, Ohio 45424</v>
          </cell>
          <cell r="CA217" t="str">
            <v>0010415259</v>
          </cell>
          <cell r="CB217">
            <v>2159416.7999999998</v>
          </cell>
          <cell r="CC217">
            <v>1</v>
          </cell>
          <cell r="CD217">
            <v>2159416.7999999998</v>
          </cell>
          <cell r="CF217">
            <v>80</v>
          </cell>
          <cell r="CG217" t="str">
            <v>N</v>
          </cell>
        </row>
        <row r="218">
          <cell r="A218">
            <v>216</v>
          </cell>
          <cell r="B218" t="str">
            <v>DETAILS</v>
          </cell>
          <cell r="C218">
            <v>0</v>
          </cell>
          <cell r="D218">
            <v>81627680</v>
          </cell>
          <cell r="E218">
            <v>84069729</v>
          </cell>
          <cell r="F218">
            <v>344944</v>
          </cell>
          <cell r="G218">
            <v>42403</v>
          </cell>
          <cell r="H218">
            <v>42237</v>
          </cell>
          <cell r="I218">
            <v>27452</v>
          </cell>
          <cell r="J218">
            <v>245616</v>
          </cell>
          <cell r="K218">
            <v>177751</v>
          </cell>
          <cell r="L218">
            <v>42185</v>
          </cell>
          <cell r="M218" t="str">
            <v>Credit Infonet, Inc.</v>
          </cell>
          <cell r="N218" t="str">
            <v>Credit Infonet Inc Term Loan</v>
          </cell>
          <cell r="O218" t="str">
            <v>L</v>
          </cell>
          <cell r="P218" t="str">
            <v>LIBOR (12 months)</v>
          </cell>
          <cell r="R218">
            <v>2200862.0699999998</v>
          </cell>
          <cell r="S218">
            <v>1335404</v>
          </cell>
          <cell r="T218" t="str">
            <v>United States</v>
          </cell>
          <cell r="U218" t="str">
            <v>Services: Business (23)</v>
          </cell>
          <cell r="W218" t="str">
            <v>United States</v>
          </cell>
          <cell r="X218">
            <v>0</v>
          </cell>
          <cell r="Y218" t="str">
            <v>First Lien First Out</v>
          </cell>
          <cell r="AB218" t="str">
            <v>Credit Infonet, Inc.</v>
          </cell>
          <cell r="AC218">
            <v>97.25</v>
          </cell>
          <cell r="AF218">
            <v>2200862.0699999998</v>
          </cell>
          <cell r="AG218" t="str">
            <v>V</v>
          </cell>
          <cell r="AH218">
            <v>97.25</v>
          </cell>
          <cell r="AK218" t="str">
            <v>Term Loan</v>
          </cell>
          <cell r="AN218">
            <v>12343000</v>
          </cell>
          <cell r="AO218" t="str">
            <v>USD</v>
          </cell>
          <cell r="AS218">
            <v>4.0880000000000001</v>
          </cell>
          <cell r="AU218" t="str">
            <v>4540 Honeywell Court</v>
          </cell>
          <cell r="AV218" t="str">
            <v>NA</v>
          </cell>
          <cell r="AW218">
            <v>0</v>
          </cell>
          <cell r="AX218">
            <v>42277</v>
          </cell>
          <cell r="AY218">
            <v>42338</v>
          </cell>
          <cell r="AZ218">
            <v>2180000</v>
          </cell>
          <cell r="BA218">
            <v>1.9946670976</v>
          </cell>
          <cell r="BB218">
            <v>9.68</v>
          </cell>
          <cell r="BC218">
            <v>9.07</v>
          </cell>
          <cell r="BD218">
            <v>0</v>
          </cell>
          <cell r="BF218" t="str">
            <v>4.0880000</v>
          </cell>
          <cell r="BG218">
            <v>32790000</v>
          </cell>
          <cell r="BH218" t="str">
            <v>6.256</v>
          </cell>
          <cell r="BI218">
            <v>27120000</v>
          </cell>
          <cell r="BJ218" t="str">
            <v>Antares/TMT</v>
          </cell>
          <cell r="BL218">
            <v>41300</v>
          </cell>
          <cell r="BM218">
            <v>43216</v>
          </cell>
          <cell r="BP218">
            <v>49345800</v>
          </cell>
          <cell r="BQ218">
            <v>109082700</v>
          </cell>
          <cell r="BR218">
            <v>76292700</v>
          </cell>
          <cell r="BS218">
            <v>2200862.0699999998</v>
          </cell>
          <cell r="BT218">
            <v>100</v>
          </cell>
          <cell r="BU218">
            <v>42228</v>
          </cell>
          <cell r="BW218">
            <v>0</v>
          </cell>
          <cell r="BX218" t="str">
            <v>Dayton, Ohio 45424</v>
          </cell>
          <cell r="CA218" t="str">
            <v>0010415259</v>
          </cell>
          <cell r="CB218">
            <v>2200862.0699999998</v>
          </cell>
          <cell r="CC218">
            <v>1</v>
          </cell>
          <cell r="CD218">
            <v>2200862.0699999998</v>
          </cell>
          <cell r="CF218">
            <v>80</v>
          </cell>
          <cell r="CG218" t="str">
            <v>N</v>
          </cell>
        </row>
        <row r="219">
          <cell r="A219">
            <v>217</v>
          </cell>
          <cell r="B219" t="str">
            <v>DETAILS</v>
          </cell>
          <cell r="C219">
            <v>0</v>
          </cell>
          <cell r="D219">
            <v>81628093</v>
          </cell>
          <cell r="E219">
            <v>84069538</v>
          </cell>
          <cell r="F219">
            <v>344944</v>
          </cell>
          <cell r="G219">
            <v>42403</v>
          </cell>
          <cell r="H219">
            <v>42237</v>
          </cell>
          <cell r="I219">
            <v>31263</v>
          </cell>
          <cell r="J219">
            <v>254691</v>
          </cell>
          <cell r="K219">
            <v>239127</v>
          </cell>
          <cell r="L219">
            <v>42185</v>
          </cell>
          <cell r="M219" t="str">
            <v>Crisis Prevention Institute Inc</v>
          </cell>
          <cell r="N219" t="str">
            <v>Crisis Prevention Institute Inc Term Loan</v>
          </cell>
          <cell r="O219" t="str">
            <v>L</v>
          </cell>
          <cell r="P219" t="str">
            <v>LIBOR (3 months)</v>
          </cell>
          <cell r="R219">
            <v>6275327.7999999998</v>
          </cell>
          <cell r="S219">
            <v>1352271</v>
          </cell>
          <cell r="T219" t="str">
            <v>United States</v>
          </cell>
          <cell r="U219" t="str">
            <v>Services: Business (23)</v>
          </cell>
          <cell r="W219" t="str">
            <v>United States</v>
          </cell>
          <cell r="X219">
            <v>0</v>
          </cell>
          <cell r="Y219" t="str">
            <v>First Lien First Out</v>
          </cell>
          <cell r="AB219" t="str">
            <v>Crisis Prevention Institute Inc</v>
          </cell>
          <cell r="AC219">
            <v>97.25</v>
          </cell>
          <cell r="AF219">
            <v>6275327.7999999998</v>
          </cell>
          <cell r="AG219" t="str">
            <v>V</v>
          </cell>
          <cell r="AH219">
            <v>97.25</v>
          </cell>
          <cell r="AK219" t="str">
            <v>Term Loan</v>
          </cell>
          <cell r="AN219">
            <v>19740234</v>
          </cell>
          <cell r="AO219" t="str">
            <v>USD</v>
          </cell>
          <cell r="AS219">
            <v>2.66</v>
          </cell>
          <cell r="AU219" t="str">
            <v>10850 W PARK PLACE</v>
          </cell>
          <cell r="AV219" t="str">
            <v>Suite 600</v>
          </cell>
          <cell r="AW219">
            <v>0</v>
          </cell>
          <cell r="AX219">
            <v>42277</v>
          </cell>
          <cell r="AY219">
            <v>42338</v>
          </cell>
          <cell r="AZ219">
            <v>2450000</v>
          </cell>
          <cell r="BA219">
            <v>3.05</v>
          </cell>
          <cell r="BB219">
            <v>4.76</v>
          </cell>
          <cell r="BC219">
            <v>4.17</v>
          </cell>
          <cell r="BD219">
            <v>0</v>
          </cell>
          <cell r="BF219" t="str">
            <v>2.6600000</v>
          </cell>
          <cell r="BG219">
            <v>-390000</v>
          </cell>
          <cell r="BH219" t="str">
            <v>3.93</v>
          </cell>
          <cell r="BI219">
            <v>52110000</v>
          </cell>
          <cell r="BJ219" t="str">
            <v>Antares/TMT</v>
          </cell>
          <cell r="BL219">
            <v>40865</v>
          </cell>
          <cell r="BM219">
            <v>43056</v>
          </cell>
          <cell r="BP219">
            <v>54079200</v>
          </cell>
          <cell r="BQ219">
            <v>70857200</v>
          </cell>
          <cell r="BR219">
            <v>71247200</v>
          </cell>
          <cell r="BS219">
            <v>6275327.7999999998</v>
          </cell>
          <cell r="BT219">
            <v>100</v>
          </cell>
          <cell r="BU219">
            <v>42228</v>
          </cell>
          <cell r="BW219">
            <v>0</v>
          </cell>
          <cell r="BX219" t="str">
            <v>Milwaukee, Wisconsin 53224</v>
          </cell>
          <cell r="CA219" t="str">
            <v>0010526395</v>
          </cell>
          <cell r="CB219">
            <v>6275327.7999999998</v>
          </cell>
          <cell r="CC219">
            <v>1</v>
          </cell>
          <cell r="CD219">
            <v>6275327.7999999998</v>
          </cell>
          <cell r="CF219">
            <v>80</v>
          </cell>
          <cell r="CG219" t="str">
            <v>N</v>
          </cell>
        </row>
        <row r="220">
          <cell r="A220">
            <v>218</v>
          </cell>
          <cell r="B220" t="str">
            <v>DETAILS</v>
          </cell>
          <cell r="C220">
            <v>0</v>
          </cell>
          <cell r="D220">
            <v>81628173</v>
          </cell>
          <cell r="E220">
            <v>84069539</v>
          </cell>
          <cell r="F220">
            <v>344944</v>
          </cell>
          <cell r="G220">
            <v>42403</v>
          </cell>
          <cell r="H220">
            <v>42237</v>
          </cell>
          <cell r="I220">
            <v>31263</v>
          </cell>
          <cell r="J220">
            <v>255201</v>
          </cell>
          <cell r="K220">
            <v>239127</v>
          </cell>
          <cell r="L220">
            <v>42185</v>
          </cell>
          <cell r="M220" t="str">
            <v>Crisis Prevention Institute Inc</v>
          </cell>
          <cell r="N220" t="str">
            <v>Crisis Prevention Institute Inc Term Loan</v>
          </cell>
          <cell r="O220" t="str">
            <v>L</v>
          </cell>
          <cell r="P220" t="str">
            <v>LIBOR (3 months)</v>
          </cell>
          <cell r="R220">
            <v>26049178.73</v>
          </cell>
          <cell r="S220">
            <v>1352271</v>
          </cell>
          <cell r="T220" t="str">
            <v>United States</v>
          </cell>
          <cell r="U220" t="str">
            <v>Services: Business (23)</v>
          </cell>
          <cell r="W220" t="str">
            <v>United States</v>
          </cell>
          <cell r="X220">
            <v>0</v>
          </cell>
          <cell r="Y220" t="str">
            <v>First Lien First Out</v>
          </cell>
          <cell r="AB220" t="str">
            <v>Crisis Prevention Institute Inc</v>
          </cell>
          <cell r="AC220">
            <v>97.25</v>
          </cell>
          <cell r="AF220">
            <v>26049178.73</v>
          </cell>
          <cell r="AG220" t="str">
            <v>V</v>
          </cell>
          <cell r="AH220">
            <v>97.25</v>
          </cell>
          <cell r="AK220" t="str">
            <v>Term Loan</v>
          </cell>
          <cell r="AN220">
            <v>19740234</v>
          </cell>
          <cell r="AO220" t="str">
            <v>USD</v>
          </cell>
          <cell r="AS220">
            <v>2.66</v>
          </cell>
          <cell r="AU220" t="str">
            <v>10850 W PARK PLACE</v>
          </cell>
          <cell r="AV220" t="str">
            <v>Suite 600</v>
          </cell>
          <cell r="AW220">
            <v>0</v>
          </cell>
          <cell r="AX220">
            <v>42277</v>
          </cell>
          <cell r="AY220">
            <v>42338</v>
          </cell>
          <cell r="AZ220">
            <v>2450000</v>
          </cell>
          <cell r="BA220">
            <v>3.05</v>
          </cell>
          <cell r="BB220">
            <v>4.76</v>
          </cell>
          <cell r="BC220">
            <v>4.17</v>
          </cell>
          <cell r="BD220">
            <v>0</v>
          </cell>
          <cell r="BF220" t="str">
            <v>2.6600000</v>
          </cell>
          <cell r="BG220">
            <v>-390000</v>
          </cell>
          <cell r="BH220" t="str">
            <v>3.93</v>
          </cell>
          <cell r="BI220">
            <v>52110000</v>
          </cell>
          <cell r="BJ220" t="str">
            <v>Antares/TMT</v>
          </cell>
          <cell r="BL220">
            <v>40865</v>
          </cell>
          <cell r="BM220">
            <v>43056</v>
          </cell>
          <cell r="BP220">
            <v>54079200</v>
          </cell>
          <cell r="BQ220">
            <v>70857200</v>
          </cell>
          <cell r="BR220">
            <v>71247200</v>
          </cell>
          <cell r="BS220">
            <v>26049178.73</v>
          </cell>
          <cell r="BT220">
            <v>100</v>
          </cell>
          <cell r="BU220">
            <v>42228</v>
          </cell>
          <cell r="BW220">
            <v>0</v>
          </cell>
          <cell r="BX220" t="str">
            <v>Milwaukee, Wisconsin 53224</v>
          </cell>
          <cell r="CA220" t="str">
            <v>0010526395</v>
          </cell>
          <cell r="CB220">
            <v>26049178.73</v>
          </cell>
          <cell r="CC220">
            <v>1</v>
          </cell>
          <cell r="CD220">
            <v>26049178.73</v>
          </cell>
          <cell r="CF220">
            <v>80</v>
          </cell>
          <cell r="CG220" t="str">
            <v>N</v>
          </cell>
        </row>
        <row r="221">
          <cell r="A221">
            <v>219</v>
          </cell>
          <cell r="B221" t="str">
            <v>DETAILS</v>
          </cell>
          <cell r="C221">
            <v>0</v>
          </cell>
          <cell r="D221">
            <v>81627660</v>
          </cell>
          <cell r="E221">
            <v>84069537</v>
          </cell>
          <cell r="F221">
            <v>344944</v>
          </cell>
          <cell r="G221">
            <v>42403</v>
          </cell>
          <cell r="H221">
            <v>42237</v>
          </cell>
          <cell r="I221">
            <v>31263</v>
          </cell>
          <cell r="J221">
            <v>243288</v>
          </cell>
          <cell r="K221">
            <v>239127</v>
          </cell>
          <cell r="L221">
            <v>42185</v>
          </cell>
          <cell r="M221" t="str">
            <v>Crisis Prevention Institute Inc</v>
          </cell>
          <cell r="N221" t="str">
            <v>Crisis Prevention Institute Inc Term Loan</v>
          </cell>
          <cell r="O221" t="str">
            <v>L</v>
          </cell>
          <cell r="P221" t="str">
            <v>Prime</v>
          </cell>
          <cell r="R221">
            <v>455275.37</v>
          </cell>
          <cell r="S221">
            <v>1352271</v>
          </cell>
          <cell r="T221" t="str">
            <v>United States</v>
          </cell>
          <cell r="U221" t="str">
            <v>Services: Business (23)</v>
          </cell>
          <cell r="W221" t="str">
            <v>United States</v>
          </cell>
          <cell r="X221">
            <v>0</v>
          </cell>
          <cell r="Y221" t="str">
            <v>First Lien First Out</v>
          </cell>
          <cell r="AB221" t="str">
            <v>Crisis Prevention Institute Inc</v>
          </cell>
          <cell r="AC221">
            <v>97.25</v>
          </cell>
          <cell r="AF221">
            <v>455275.37</v>
          </cell>
          <cell r="AG221" t="str">
            <v>V</v>
          </cell>
          <cell r="AH221">
            <v>97.25</v>
          </cell>
          <cell r="AK221" t="str">
            <v>Term Loan</v>
          </cell>
          <cell r="AN221">
            <v>19740234</v>
          </cell>
          <cell r="AO221" t="str">
            <v>USD</v>
          </cell>
          <cell r="AS221">
            <v>2.66</v>
          </cell>
          <cell r="AU221" t="str">
            <v>10850 W PARK PLACE</v>
          </cell>
          <cell r="AV221" t="str">
            <v>Suite 600</v>
          </cell>
          <cell r="AW221">
            <v>0</v>
          </cell>
          <cell r="AX221">
            <v>42277</v>
          </cell>
          <cell r="AY221">
            <v>42338</v>
          </cell>
          <cell r="AZ221">
            <v>2450000</v>
          </cell>
          <cell r="BA221">
            <v>3.05</v>
          </cell>
          <cell r="BB221">
            <v>4.76</v>
          </cell>
          <cell r="BC221">
            <v>4.17</v>
          </cell>
          <cell r="BD221">
            <v>0</v>
          </cell>
          <cell r="BF221" t="str">
            <v>2.6600000</v>
          </cell>
          <cell r="BG221">
            <v>-390000</v>
          </cell>
          <cell r="BH221" t="str">
            <v>3.93</v>
          </cell>
          <cell r="BI221">
            <v>52110000</v>
          </cell>
          <cell r="BJ221" t="str">
            <v>Antares/TMT</v>
          </cell>
          <cell r="BL221">
            <v>40865</v>
          </cell>
          <cell r="BM221">
            <v>43056</v>
          </cell>
          <cell r="BP221">
            <v>54079200</v>
          </cell>
          <cell r="BQ221">
            <v>70857200</v>
          </cell>
          <cell r="BR221">
            <v>71247200</v>
          </cell>
          <cell r="BS221">
            <v>455275.37</v>
          </cell>
          <cell r="BT221">
            <v>100</v>
          </cell>
          <cell r="BU221">
            <v>42228</v>
          </cell>
          <cell r="BW221">
            <v>0</v>
          </cell>
          <cell r="BX221" t="str">
            <v>Milwaukee, Wisconsin 53224</v>
          </cell>
          <cell r="CA221" t="str">
            <v>0010526395</v>
          </cell>
          <cell r="CB221">
            <v>455275.37</v>
          </cell>
          <cell r="CC221">
            <v>1</v>
          </cell>
          <cell r="CD221">
            <v>455275.37</v>
          </cell>
          <cell r="CF221">
            <v>80</v>
          </cell>
          <cell r="CG221" t="str">
            <v>N</v>
          </cell>
        </row>
        <row r="222">
          <cell r="A222">
            <v>220</v>
          </cell>
          <cell r="B222" t="str">
            <v>DETAILS</v>
          </cell>
          <cell r="C222">
            <v>0</v>
          </cell>
          <cell r="D222">
            <v>81628091</v>
          </cell>
          <cell r="E222">
            <v>84069732</v>
          </cell>
          <cell r="F222">
            <v>344944</v>
          </cell>
          <cell r="G222">
            <v>42403</v>
          </cell>
          <cell r="H222">
            <v>42237</v>
          </cell>
          <cell r="I222">
            <v>24877</v>
          </cell>
          <cell r="J222">
            <v>254666</v>
          </cell>
          <cell r="K222">
            <v>183131</v>
          </cell>
          <cell r="L222">
            <v>42185</v>
          </cell>
          <cell r="M222" t="str">
            <v>Cross MediaWorks Inc</v>
          </cell>
          <cell r="N222" t="str">
            <v>Cross MediaWorks Inc Term Loan</v>
          </cell>
          <cell r="O222" t="str">
            <v>L</v>
          </cell>
          <cell r="P222" t="str">
            <v>LIBOR (3 months)</v>
          </cell>
          <cell r="R222">
            <v>14963398.16</v>
          </cell>
          <cell r="S222">
            <v>1335408</v>
          </cell>
          <cell r="T222" t="str">
            <v>United States</v>
          </cell>
          <cell r="U222" t="str">
            <v>Media: Advertising; Printing &amp; Publishing (18)</v>
          </cell>
          <cell r="W222" t="str">
            <v>United States</v>
          </cell>
          <cell r="X222">
            <v>0</v>
          </cell>
          <cell r="Y222" t="str">
            <v>First Lien First Out</v>
          </cell>
          <cell r="AB222" t="str">
            <v>Cross MediaWorks Inc</v>
          </cell>
          <cell r="AC222">
            <v>98.848245360000007</v>
          </cell>
          <cell r="AF222">
            <v>14963398.16</v>
          </cell>
          <cell r="AG222" t="str">
            <v>V</v>
          </cell>
          <cell r="AH222">
            <v>98.848200000000006</v>
          </cell>
          <cell r="AK222" t="str">
            <v>Term Loan</v>
          </cell>
          <cell r="AN222">
            <v>27299000</v>
          </cell>
          <cell r="AO222" t="str">
            <v>USD</v>
          </cell>
          <cell r="AS222">
            <v>4.2670000000000003</v>
          </cell>
          <cell r="AU222" t="str">
            <v>499 Seventh Avenue</v>
          </cell>
          <cell r="AV222" t="str">
            <v>6th Floor, North Tower</v>
          </cell>
          <cell r="AW222">
            <v>0</v>
          </cell>
          <cell r="AX222">
            <v>42277</v>
          </cell>
          <cell r="AY222">
            <v>42338</v>
          </cell>
          <cell r="AZ222">
            <v>4320000</v>
          </cell>
          <cell r="BA222">
            <v>2.056</v>
          </cell>
          <cell r="BB222">
            <v>8.77</v>
          </cell>
          <cell r="BC222">
            <v>8.31</v>
          </cell>
          <cell r="BD222">
            <v>0</v>
          </cell>
          <cell r="BF222" t="str">
            <v>4.2670000</v>
          </cell>
          <cell r="BG222">
            <v>99590000</v>
          </cell>
          <cell r="BH222" t="str">
            <v>6.445</v>
          </cell>
          <cell r="BI222">
            <v>171680000</v>
          </cell>
          <cell r="BJ222" t="str">
            <v>Antares/TMT</v>
          </cell>
          <cell r="BL222">
            <v>41375</v>
          </cell>
          <cell r="BM222">
            <v>43647</v>
          </cell>
          <cell r="BP222">
            <v>112387200</v>
          </cell>
          <cell r="BQ222">
            <v>271835600</v>
          </cell>
          <cell r="BR222">
            <v>172245600</v>
          </cell>
          <cell r="BS222">
            <v>14963398.16</v>
          </cell>
          <cell r="BT222">
            <v>100</v>
          </cell>
          <cell r="BU222">
            <v>42228</v>
          </cell>
          <cell r="BW222">
            <v>0</v>
          </cell>
          <cell r="BX222" t="str">
            <v>New York, New York 10022</v>
          </cell>
          <cell r="CA222" t="str">
            <v>0010535115</v>
          </cell>
          <cell r="CB222">
            <v>14963398.16</v>
          </cell>
          <cell r="CC222">
            <v>1</v>
          </cell>
          <cell r="CD222">
            <v>14963398.16</v>
          </cell>
          <cell r="CF222">
            <v>80</v>
          </cell>
          <cell r="CG222" t="str">
            <v>N</v>
          </cell>
        </row>
        <row r="223">
          <cell r="A223">
            <v>221</v>
          </cell>
          <cell r="B223" t="str">
            <v>DETAILS</v>
          </cell>
          <cell r="C223">
            <v>0</v>
          </cell>
          <cell r="D223">
            <v>81627969</v>
          </cell>
          <cell r="E223">
            <v>84069733</v>
          </cell>
          <cell r="F223">
            <v>344944</v>
          </cell>
          <cell r="G223">
            <v>42403</v>
          </cell>
          <cell r="H223">
            <v>42237</v>
          </cell>
          <cell r="I223">
            <v>27144</v>
          </cell>
          <cell r="J223">
            <v>253611</v>
          </cell>
          <cell r="K223">
            <v>169984</v>
          </cell>
          <cell r="L223">
            <v>42185</v>
          </cell>
          <cell r="M223" t="str">
            <v>Crossmark Holdings Inc</v>
          </cell>
          <cell r="N223" t="str">
            <v>Crossmark Holdings Inc Term Loan</v>
          </cell>
          <cell r="O223" t="str">
            <v>L</v>
          </cell>
          <cell r="P223" t="str">
            <v>LIBOR (3 months)</v>
          </cell>
          <cell r="R223">
            <v>4744691.7</v>
          </cell>
          <cell r="S223">
            <v>1335410</v>
          </cell>
          <cell r="T223" t="str">
            <v>United States</v>
          </cell>
          <cell r="U223" t="str">
            <v>Services: Business (23)</v>
          </cell>
          <cell r="W223" t="str">
            <v>United States</v>
          </cell>
          <cell r="X223">
            <v>1</v>
          </cell>
          <cell r="Y223" t="str">
            <v>First Lien First Out</v>
          </cell>
          <cell r="AB223" t="str">
            <v>Crossmark Holdings Inc</v>
          </cell>
          <cell r="AC223">
            <v>88</v>
          </cell>
          <cell r="AF223">
            <v>4744691.7</v>
          </cell>
          <cell r="AG223" t="str">
            <v>V</v>
          </cell>
          <cell r="AH223">
            <v>88</v>
          </cell>
          <cell r="AI223">
            <v>71.099999999999994</v>
          </cell>
          <cell r="AK223" t="str">
            <v>Term Loan</v>
          </cell>
          <cell r="AM223">
            <v>1</v>
          </cell>
          <cell r="AN223">
            <v>88600000</v>
          </cell>
          <cell r="AO223" t="str">
            <v>USD</v>
          </cell>
          <cell r="AS223">
            <v>4.5789999999999997</v>
          </cell>
          <cell r="AU223" t="str">
            <v>5100 Legacy Drive</v>
          </cell>
          <cell r="AV223" t="str">
            <v>NA</v>
          </cell>
          <cell r="AW223">
            <v>0</v>
          </cell>
          <cell r="AX223">
            <v>42277</v>
          </cell>
          <cell r="AY223">
            <v>42277</v>
          </cell>
          <cell r="AZ223">
            <v>18740000</v>
          </cell>
          <cell r="BA223">
            <v>3.1</v>
          </cell>
          <cell r="BB223">
            <v>4.57</v>
          </cell>
          <cell r="BC223">
            <v>4.3</v>
          </cell>
          <cell r="BD223">
            <v>0</v>
          </cell>
          <cell r="BF223" t="str">
            <v>4.5790000</v>
          </cell>
          <cell r="BG223">
            <v>90160000</v>
          </cell>
          <cell r="BH223" t="str">
            <v>5.595</v>
          </cell>
          <cell r="BI223">
            <v>763850000</v>
          </cell>
          <cell r="BJ223" t="str">
            <v>BLG</v>
          </cell>
          <cell r="BK223" t="str">
            <v>Broadly Syndicated Loan</v>
          </cell>
          <cell r="BL223">
            <v>41213</v>
          </cell>
          <cell r="BM223">
            <v>43820</v>
          </cell>
          <cell r="BP223">
            <v>400768000</v>
          </cell>
          <cell r="BQ223">
            <v>580616000</v>
          </cell>
          <cell r="BR223">
            <v>490456000</v>
          </cell>
          <cell r="BS223">
            <v>3373475.8</v>
          </cell>
          <cell r="BT223">
            <v>71.099999999999994</v>
          </cell>
          <cell r="BU223">
            <v>42228</v>
          </cell>
          <cell r="BW223">
            <v>0</v>
          </cell>
          <cell r="BX223" t="str">
            <v>Plano, Texas 75024</v>
          </cell>
          <cell r="CA223" t="str">
            <v>0010522952</v>
          </cell>
          <cell r="CB223">
            <v>3373475.8</v>
          </cell>
          <cell r="CC223">
            <v>1</v>
          </cell>
          <cell r="CD223">
            <v>4744691.7</v>
          </cell>
          <cell r="CF223">
            <v>80</v>
          </cell>
          <cell r="CG223" t="str">
            <v>Y</v>
          </cell>
        </row>
        <row r="224">
          <cell r="A224">
            <v>222</v>
          </cell>
          <cell r="B224" t="str">
            <v>DETAILS</v>
          </cell>
          <cell r="C224">
            <v>0</v>
          </cell>
          <cell r="D224">
            <v>81627909</v>
          </cell>
          <cell r="E224">
            <v>84069719</v>
          </cell>
          <cell r="F224">
            <v>344944</v>
          </cell>
          <cell r="G224">
            <v>42403</v>
          </cell>
          <cell r="H224">
            <v>42237</v>
          </cell>
          <cell r="I224">
            <v>6337</v>
          </cell>
          <cell r="J224">
            <v>252963</v>
          </cell>
          <cell r="K224">
            <v>200626</v>
          </cell>
          <cell r="L224">
            <v>42185</v>
          </cell>
          <cell r="M224" t="str">
            <v>CS Intermediate Holdco 2 LLC</v>
          </cell>
          <cell r="N224" t="str">
            <v>CS Intermediate Holdco 2 LLC (Cooper Standard) Term Loan</v>
          </cell>
          <cell r="O224" t="str">
            <v>L</v>
          </cell>
          <cell r="P224" t="str">
            <v>LIBOR (3 months)</v>
          </cell>
          <cell r="R224">
            <v>9850000</v>
          </cell>
          <cell r="S224">
            <v>1335388</v>
          </cell>
          <cell r="T224" t="str">
            <v>United States</v>
          </cell>
          <cell r="U224" t="str">
            <v>Automotive (2)</v>
          </cell>
          <cell r="W224" t="str">
            <v>United States</v>
          </cell>
          <cell r="X224">
            <v>1</v>
          </cell>
          <cell r="Y224" t="str">
            <v>First Lien First Out</v>
          </cell>
          <cell r="AB224" t="str">
            <v>CS Intermediate Holdco 2 LLC</v>
          </cell>
          <cell r="AC224">
            <v>99.688000000000002</v>
          </cell>
          <cell r="AF224">
            <v>9850000</v>
          </cell>
          <cell r="AG224" t="str">
            <v>V</v>
          </cell>
          <cell r="AH224">
            <v>99.688000000000002</v>
          </cell>
          <cell r="AI224">
            <v>95.688000000000002</v>
          </cell>
          <cell r="AK224" t="str">
            <v>Term Loan</v>
          </cell>
          <cell r="AN224">
            <v>291950000</v>
          </cell>
          <cell r="AO224" t="str">
            <v>USD</v>
          </cell>
          <cell r="AS224">
            <v>2.08</v>
          </cell>
          <cell r="AU224" t="str">
            <v>39550 Orchard Hill Place Drive</v>
          </cell>
          <cell r="AV224" t="str">
            <v>NA</v>
          </cell>
          <cell r="AW224">
            <v>0</v>
          </cell>
          <cell r="AX224">
            <v>42277</v>
          </cell>
          <cell r="AY224">
            <v>42277</v>
          </cell>
          <cell r="AZ224">
            <v>231980000</v>
          </cell>
          <cell r="BA224">
            <v>5.77</v>
          </cell>
          <cell r="BB224">
            <v>0.83</v>
          </cell>
          <cell r="BC224">
            <v>0.83</v>
          </cell>
          <cell r="BD224">
            <v>0</v>
          </cell>
          <cell r="BF224" t="str">
            <v>2.0800000</v>
          </cell>
          <cell r="BG224">
            <v>605240000</v>
          </cell>
          <cell r="BH224" t="str">
            <v>2.08</v>
          </cell>
          <cell r="BI224">
            <v>3256280000</v>
          </cell>
          <cell r="BJ224" t="str">
            <v>BLG</v>
          </cell>
          <cell r="BK224" t="str">
            <v>Broadly Syndicated Loan</v>
          </cell>
          <cell r="BL224">
            <v>41636</v>
          </cell>
          <cell r="BM224">
            <v>44291</v>
          </cell>
          <cell r="BP224">
            <v>566280000</v>
          </cell>
          <cell r="BQ224">
            <v>1171520000</v>
          </cell>
          <cell r="BR224">
            <v>566280000</v>
          </cell>
          <cell r="BS224">
            <v>9425268</v>
          </cell>
          <cell r="BT224">
            <v>95.688000000000002</v>
          </cell>
          <cell r="BU224">
            <v>42228</v>
          </cell>
          <cell r="BW224">
            <v>0</v>
          </cell>
          <cell r="BX224" t="str">
            <v>Novi, Michigan 48375</v>
          </cell>
          <cell r="CA224" t="str">
            <v>0010465864</v>
          </cell>
          <cell r="CB224">
            <v>9425268</v>
          </cell>
          <cell r="CC224">
            <v>1</v>
          </cell>
          <cell r="CD224">
            <v>9850000</v>
          </cell>
          <cell r="CF224">
            <v>80</v>
          </cell>
          <cell r="CG224" t="str">
            <v>Y</v>
          </cell>
        </row>
        <row r="225">
          <cell r="A225">
            <v>223</v>
          </cell>
          <cell r="B225" t="str">
            <v>DETAILS</v>
          </cell>
          <cell r="C225">
            <v>0</v>
          </cell>
          <cell r="D225">
            <v>81628029</v>
          </cell>
          <cell r="E225">
            <v>84069459</v>
          </cell>
          <cell r="F225">
            <v>344944</v>
          </cell>
          <cell r="G225">
            <v>42403</v>
          </cell>
          <cell r="H225">
            <v>42237</v>
          </cell>
          <cell r="I225">
            <v>31365</v>
          </cell>
          <cell r="J225">
            <v>254116</v>
          </cell>
          <cell r="K225">
            <v>240024</v>
          </cell>
          <cell r="L225">
            <v>42185</v>
          </cell>
          <cell r="M225" t="str">
            <v>CSDVRS LLC</v>
          </cell>
          <cell r="N225" t="str">
            <v>CSDVRS LLC Term Loan</v>
          </cell>
          <cell r="O225" t="str">
            <v>L</v>
          </cell>
          <cell r="P225" t="str">
            <v>LIBOR (3 months)</v>
          </cell>
          <cell r="R225">
            <v>9434523.8100000005</v>
          </cell>
          <cell r="S225">
            <v>1339842</v>
          </cell>
          <cell r="T225" t="str">
            <v>United States</v>
          </cell>
          <cell r="U225" t="str">
            <v>Telecommunications (26)</v>
          </cell>
          <cell r="W225" t="str">
            <v>United States</v>
          </cell>
          <cell r="X225">
            <v>0</v>
          </cell>
          <cell r="Y225" t="str">
            <v>First Lien First Out</v>
          </cell>
          <cell r="AB225" t="str">
            <v>CSDVRS LLC</v>
          </cell>
          <cell r="AC225">
            <v>99.5</v>
          </cell>
          <cell r="AF225">
            <v>9434523.8100000005</v>
          </cell>
          <cell r="AG225" t="str">
            <v>V</v>
          </cell>
          <cell r="AH225">
            <v>99.5</v>
          </cell>
          <cell r="AK225" t="str">
            <v>Term Loan</v>
          </cell>
          <cell r="AN225">
            <v>15050868.6</v>
          </cell>
          <cell r="AO225" t="str">
            <v>USD</v>
          </cell>
          <cell r="AS225">
            <v>3.282</v>
          </cell>
          <cell r="AU225" t="str">
            <v>600 Cleveland Street</v>
          </cell>
          <cell r="AV225" t="str">
            <v>Suite 1000</v>
          </cell>
          <cell r="AW225">
            <v>0</v>
          </cell>
          <cell r="AX225">
            <v>42277</v>
          </cell>
          <cell r="AY225">
            <v>42338</v>
          </cell>
          <cell r="AZ225">
            <v>5690000</v>
          </cell>
          <cell r="BA225">
            <v>4.99</v>
          </cell>
          <cell r="BB225">
            <v>1.23</v>
          </cell>
          <cell r="BC225">
            <v>1.1599999999999999</v>
          </cell>
          <cell r="BD225">
            <v>0</v>
          </cell>
          <cell r="BF225" t="str">
            <v>3.2820000</v>
          </cell>
          <cell r="BG225">
            <v>46880000</v>
          </cell>
          <cell r="BH225" t="str">
            <v>3.282</v>
          </cell>
          <cell r="BI225">
            <v>50510000</v>
          </cell>
          <cell r="BJ225" t="str">
            <v>SIP - Tag Along</v>
          </cell>
          <cell r="BL225">
            <v>42040</v>
          </cell>
          <cell r="BM225">
            <v>43866</v>
          </cell>
          <cell r="BP225">
            <v>47430000</v>
          </cell>
          <cell r="BQ225">
            <v>94310000</v>
          </cell>
          <cell r="BR225">
            <v>47430000</v>
          </cell>
          <cell r="BS225">
            <v>9434523.8100000005</v>
          </cell>
          <cell r="BT225">
            <v>100</v>
          </cell>
          <cell r="BW225">
            <v>0</v>
          </cell>
          <cell r="BX225" t="str">
            <v>Clearwater, Florida 33755</v>
          </cell>
          <cell r="CA225" t="str">
            <v>0010534401</v>
          </cell>
          <cell r="CB225">
            <v>9434523.8100000005</v>
          </cell>
          <cell r="CC225">
            <v>1</v>
          </cell>
          <cell r="CD225">
            <v>9434523.8100000005</v>
          </cell>
          <cell r="CF225">
            <v>80</v>
          </cell>
          <cell r="CG225" t="str">
            <v>N</v>
          </cell>
        </row>
        <row r="226">
          <cell r="A226">
            <v>224</v>
          </cell>
          <cell r="B226" t="str">
            <v>DETAILS</v>
          </cell>
          <cell r="C226">
            <v>0</v>
          </cell>
          <cell r="D226">
            <v>81628029</v>
          </cell>
          <cell r="E226">
            <v>84069460</v>
          </cell>
          <cell r="F226">
            <v>344944</v>
          </cell>
          <cell r="G226">
            <v>42403</v>
          </cell>
          <cell r="H226">
            <v>42237</v>
          </cell>
          <cell r="I226">
            <v>31365</v>
          </cell>
          <cell r="J226">
            <v>254116</v>
          </cell>
          <cell r="K226">
            <v>240024</v>
          </cell>
          <cell r="L226">
            <v>42185</v>
          </cell>
          <cell r="M226" t="str">
            <v>CSDVRS LLC</v>
          </cell>
          <cell r="N226" t="str">
            <v>CSDVRS LLC Term Loan</v>
          </cell>
          <cell r="O226" t="str">
            <v>L</v>
          </cell>
          <cell r="P226" t="str">
            <v>LIBOR (3 months)</v>
          </cell>
          <cell r="R226">
            <v>18991860.52</v>
          </cell>
          <cell r="S226">
            <v>1339843</v>
          </cell>
          <cell r="T226" t="str">
            <v>United States</v>
          </cell>
          <cell r="U226" t="str">
            <v>Telecommunications (26)</v>
          </cell>
          <cell r="W226" t="str">
            <v>United States</v>
          </cell>
          <cell r="X226">
            <v>0</v>
          </cell>
          <cell r="Y226" t="str">
            <v>First Lien First Out</v>
          </cell>
          <cell r="AB226" t="str">
            <v>CSDVRS LLC</v>
          </cell>
          <cell r="AC226">
            <v>99.5</v>
          </cell>
          <cell r="AF226">
            <v>18991860.52</v>
          </cell>
          <cell r="AG226" t="str">
            <v>V</v>
          </cell>
          <cell r="AH226">
            <v>99.5</v>
          </cell>
          <cell r="AK226" t="str">
            <v>Term Loan</v>
          </cell>
          <cell r="AN226">
            <v>15050868.6</v>
          </cell>
          <cell r="AO226" t="str">
            <v>USD</v>
          </cell>
          <cell r="AS226">
            <v>3.282</v>
          </cell>
          <cell r="AU226" t="str">
            <v>600 Cleveland Street</v>
          </cell>
          <cell r="AV226" t="str">
            <v>Suite 1000</v>
          </cell>
          <cell r="AW226">
            <v>0</v>
          </cell>
          <cell r="AX226">
            <v>42277</v>
          </cell>
          <cell r="AY226">
            <v>42338</v>
          </cell>
          <cell r="AZ226">
            <v>5690000</v>
          </cell>
          <cell r="BA226">
            <v>4.99</v>
          </cell>
          <cell r="BB226">
            <v>1.23</v>
          </cell>
          <cell r="BC226">
            <v>1.1599999999999999</v>
          </cell>
          <cell r="BD226">
            <v>0</v>
          </cell>
          <cell r="BF226" t="str">
            <v>3.2820000</v>
          </cell>
          <cell r="BG226">
            <v>46880000</v>
          </cell>
          <cell r="BH226" t="str">
            <v>3.282</v>
          </cell>
          <cell r="BI226">
            <v>50510000</v>
          </cell>
          <cell r="BJ226" t="str">
            <v>Antares/TMT</v>
          </cell>
          <cell r="BL226">
            <v>42040</v>
          </cell>
          <cell r="BM226">
            <v>43866</v>
          </cell>
          <cell r="BP226">
            <v>47430000</v>
          </cell>
          <cell r="BQ226">
            <v>94310000</v>
          </cell>
          <cell r="BR226">
            <v>47430000</v>
          </cell>
          <cell r="BS226">
            <v>18991860.52</v>
          </cell>
          <cell r="BT226">
            <v>100</v>
          </cell>
          <cell r="BU226">
            <v>42228</v>
          </cell>
          <cell r="BW226">
            <v>0</v>
          </cell>
          <cell r="BX226" t="str">
            <v>Clearwater, Florida 33755</v>
          </cell>
          <cell r="CA226" t="str">
            <v>0010534401</v>
          </cell>
          <cell r="CB226">
            <v>18991860.52</v>
          </cell>
          <cell r="CC226">
            <v>1</v>
          </cell>
          <cell r="CD226">
            <v>18991860.52</v>
          </cell>
          <cell r="CF226">
            <v>80</v>
          </cell>
          <cell r="CG226" t="str">
            <v>N</v>
          </cell>
        </row>
        <row r="227">
          <cell r="A227">
            <v>225</v>
          </cell>
          <cell r="B227" t="str">
            <v>DETAILS</v>
          </cell>
          <cell r="C227">
            <v>0</v>
          </cell>
          <cell r="D227">
            <v>81628037</v>
          </cell>
          <cell r="E227">
            <v>84069540</v>
          </cell>
          <cell r="F227">
            <v>344944</v>
          </cell>
          <cell r="G227">
            <v>42403</v>
          </cell>
          <cell r="H227">
            <v>42237</v>
          </cell>
          <cell r="I227">
            <v>27542</v>
          </cell>
          <cell r="J227">
            <v>254153</v>
          </cell>
          <cell r="K227">
            <v>179460</v>
          </cell>
          <cell r="L227">
            <v>42185</v>
          </cell>
          <cell r="M227" t="str">
            <v>CSM Bakery Supplies LLC</v>
          </cell>
          <cell r="N227" t="str">
            <v>CSM Bakery Supplies LLC  1st LienTerm Loan</v>
          </cell>
          <cell r="O227" t="str">
            <v>L</v>
          </cell>
          <cell r="P227" t="str">
            <v>LIBOR (3 months)</v>
          </cell>
          <cell r="R227">
            <v>19500554.100000001</v>
          </cell>
          <cell r="S227">
            <v>1352272</v>
          </cell>
          <cell r="T227" t="str">
            <v>United States</v>
          </cell>
          <cell r="U227" t="str">
            <v>Beverage; Food &amp; Tobacco (4)</v>
          </cell>
          <cell r="W227" t="str">
            <v>United States</v>
          </cell>
          <cell r="X227">
            <v>1</v>
          </cell>
          <cell r="Y227" t="str">
            <v>Bifurcated 1st Lien</v>
          </cell>
          <cell r="AB227" t="str">
            <v>CSM Bakery Supplies LLC</v>
          </cell>
          <cell r="AC227">
            <v>99.582999999999998</v>
          </cell>
          <cell r="AF227">
            <v>19500554.100000001</v>
          </cell>
          <cell r="AG227" t="str">
            <v>V</v>
          </cell>
          <cell r="AH227">
            <v>99.582999999999998</v>
          </cell>
          <cell r="AI227">
            <v>96</v>
          </cell>
          <cell r="AK227" t="str">
            <v>Term Loan</v>
          </cell>
          <cell r="AN227">
            <v>213000000</v>
          </cell>
          <cell r="AO227" t="str">
            <v>USD</v>
          </cell>
          <cell r="AS227">
            <v>3.92</v>
          </cell>
          <cell r="AU227" t="str">
            <v>2711 Centerville Road</v>
          </cell>
          <cell r="AV227" t="str">
            <v>Suite 400</v>
          </cell>
          <cell r="AW227">
            <v>0</v>
          </cell>
          <cell r="AX227">
            <v>42277</v>
          </cell>
          <cell r="AY227">
            <v>42277</v>
          </cell>
          <cell r="AZ227">
            <v>61640000</v>
          </cell>
          <cell r="BA227">
            <v>4</v>
          </cell>
          <cell r="BB227">
            <v>4.3499999999999996</v>
          </cell>
          <cell r="BC227">
            <v>4.3099999999999996</v>
          </cell>
          <cell r="BD227">
            <v>0</v>
          </cell>
          <cell r="BF227" t="str">
            <v>3.9200000</v>
          </cell>
          <cell r="BG227">
            <v>-59470000</v>
          </cell>
          <cell r="BH227" t="str">
            <v>4.91</v>
          </cell>
          <cell r="BI227">
            <v>2879630000</v>
          </cell>
          <cell r="BJ227" t="str">
            <v>BLG</v>
          </cell>
          <cell r="BK227" t="str">
            <v>Broadly Syndicated Loan</v>
          </cell>
          <cell r="BL227">
            <v>41318</v>
          </cell>
          <cell r="BM227">
            <v>44015</v>
          </cell>
          <cell r="BP227">
            <v>875520000</v>
          </cell>
          <cell r="BQ227">
            <v>998450000</v>
          </cell>
          <cell r="BR227">
            <v>1057920000</v>
          </cell>
          <cell r="BS227">
            <v>18720531.940000001</v>
          </cell>
          <cell r="BT227">
            <v>96</v>
          </cell>
          <cell r="BU227">
            <v>42228</v>
          </cell>
          <cell r="BW227">
            <v>0</v>
          </cell>
          <cell r="BX227" t="str">
            <v>Wilmington, Delaware 19808</v>
          </cell>
          <cell r="CA227" t="str">
            <v>0010424145</v>
          </cell>
          <cell r="CB227">
            <v>18720531.940000001</v>
          </cell>
          <cell r="CC227">
            <v>1</v>
          </cell>
          <cell r="CD227">
            <v>19500554.100000001</v>
          </cell>
          <cell r="CF227">
            <v>80</v>
          </cell>
          <cell r="CG227" t="str">
            <v>Y</v>
          </cell>
        </row>
        <row r="228">
          <cell r="A228">
            <v>226</v>
          </cell>
          <cell r="B228" t="str">
            <v>DETAILS</v>
          </cell>
          <cell r="C228">
            <v>0</v>
          </cell>
          <cell r="D228">
            <v>81627912</v>
          </cell>
          <cell r="E228">
            <v>84069735</v>
          </cell>
          <cell r="F228">
            <v>344944</v>
          </cell>
          <cell r="G228">
            <v>42403</v>
          </cell>
          <cell r="H228">
            <v>42237</v>
          </cell>
          <cell r="I228">
            <v>22849</v>
          </cell>
          <cell r="J228">
            <v>252973</v>
          </cell>
          <cell r="K228">
            <v>180863</v>
          </cell>
          <cell r="L228">
            <v>42185</v>
          </cell>
          <cell r="M228" t="str">
            <v>CTI Foods Holding Co. LLC</v>
          </cell>
          <cell r="N228" t="str">
            <v>CTI Foods Holding Co. LLC 1st Lien Term</v>
          </cell>
          <cell r="O228" t="str">
            <v>L</v>
          </cell>
          <cell r="P228" t="str">
            <v>LIBOR (3 months)</v>
          </cell>
          <cell r="R228">
            <v>19550000</v>
          </cell>
          <cell r="S228">
            <v>1335414</v>
          </cell>
          <cell r="T228" t="str">
            <v>United States</v>
          </cell>
          <cell r="U228" t="str">
            <v>Beverage; Food &amp; Tobacco (4)</v>
          </cell>
          <cell r="W228" t="str">
            <v>United States</v>
          </cell>
          <cell r="X228">
            <v>1</v>
          </cell>
          <cell r="Y228" t="str">
            <v>Bifurcated 2nd Lien</v>
          </cell>
          <cell r="AB228" t="str">
            <v>CTI Foods Holding Co. LLC</v>
          </cell>
          <cell r="AC228">
            <v>98.5</v>
          </cell>
          <cell r="AF228">
            <v>19550000</v>
          </cell>
          <cell r="AG228" t="str">
            <v>V</v>
          </cell>
          <cell r="AH228">
            <v>98.5</v>
          </cell>
          <cell r="AI228">
            <v>95.5</v>
          </cell>
          <cell r="AK228" t="str">
            <v>Term Loan</v>
          </cell>
          <cell r="AN228">
            <v>74707000</v>
          </cell>
          <cell r="AO228" t="str">
            <v>USD</v>
          </cell>
          <cell r="AS228">
            <v>5.48</v>
          </cell>
          <cell r="AU228" t="str">
            <v>504 Sansom Blvd.</v>
          </cell>
          <cell r="AV228" t="str">
            <v>NA</v>
          </cell>
          <cell r="AW228">
            <v>0</v>
          </cell>
          <cell r="AX228">
            <v>42277</v>
          </cell>
          <cell r="AY228">
            <v>42277</v>
          </cell>
          <cell r="AZ228">
            <v>430000</v>
          </cell>
          <cell r="BA228">
            <v>2.48</v>
          </cell>
          <cell r="BB228">
            <v>6.44</v>
          </cell>
          <cell r="BC228">
            <v>5.0199999999999996</v>
          </cell>
          <cell r="BD228">
            <v>0</v>
          </cell>
          <cell r="BF228" t="str">
            <v>5.4800000</v>
          </cell>
          <cell r="BG228">
            <v>176880000</v>
          </cell>
          <cell r="BH228" t="str">
            <v>7.45</v>
          </cell>
          <cell r="BI228">
            <v>1358600000</v>
          </cell>
          <cell r="BJ228" t="str">
            <v>BLG</v>
          </cell>
          <cell r="BL228">
            <v>41348</v>
          </cell>
          <cell r="BM228">
            <v>44010</v>
          </cell>
          <cell r="BP228">
            <v>335371200</v>
          </cell>
          <cell r="BQ228">
            <v>687628800</v>
          </cell>
          <cell r="BR228">
            <v>510748800</v>
          </cell>
          <cell r="BS228">
            <v>18670250</v>
          </cell>
          <cell r="BT228">
            <v>95.5</v>
          </cell>
          <cell r="BU228">
            <v>42228</v>
          </cell>
          <cell r="BW228">
            <v>0</v>
          </cell>
          <cell r="BX228" t="str">
            <v>Saginaw, Texas 76179</v>
          </cell>
          <cell r="CA228" t="str">
            <v>0010432374</v>
          </cell>
          <cell r="CB228">
            <v>18670250</v>
          </cell>
          <cell r="CC228">
            <v>1</v>
          </cell>
          <cell r="CD228">
            <v>19550000</v>
          </cell>
          <cell r="CF228">
            <v>50</v>
          </cell>
          <cell r="CG228" t="str">
            <v>Y</v>
          </cell>
        </row>
        <row r="229">
          <cell r="A229">
            <v>227</v>
          </cell>
          <cell r="B229" t="str">
            <v>DETAILS</v>
          </cell>
          <cell r="C229">
            <v>0</v>
          </cell>
          <cell r="D229">
            <v>81627905</v>
          </cell>
          <cell r="E229">
            <v>84069734</v>
          </cell>
          <cell r="F229">
            <v>344944</v>
          </cell>
          <cell r="G229">
            <v>42403</v>
          </cell>
          <cell r="H229">
            <v>42237</v>
          </cell>
          <cell r="I229">
            <v>25397</v>
          </cell>
          <cell r="J229">
            <v>252921</v>
          </cell>
          <cell r="K229">
            <v>193264</v>
          </cell>
          <cell r="L229">
            <v>42185</v>
          </cell>
          <cell r="M229" t="str">
            <v>Cumulus Media Holdings Inc</v>
          </cell>
          <cell r="N229" t="str">
            <v>Cumulus Media Holdings Inc Term Loan</v>
          </cell>
          <cell r="O229" t="str">
            <v>L</v>
          </cell>
          <cell r="P229" t="str">
            <v>LIBOR (3 months)</v>
          </cell>
          <cell r="R229">
            <v>14102777.779999999</v>
          </cell>
          <cell r="S229">
            <v>1335413</v>
          </cell>
          <cell r="T229" t="str">
            <v>United States</v>
          </cell>
          <cell r="U229" t="str">
            <v>Media: Broadcasting &amp; Subscription (19)</v>
          </cell>
          <cell r="W229" t="str">
            <v>United States</v>
          </cell>
          <cell r="X229">
            <v>1</v>
          </cell>
          <cell r="Y229" t="str">
            <v>First Lien First Out</v>
          </cell>
          <cell r="AB229" t="str">
            <v>Cumulus Media Holdings Inc</v>
          </cell>
          <cell r="AC229">
            <v>91.25</v>
          </cell>
          <cell r="AF229">
            <v>14102777.779999999</v>
          </cell>
          <cell r="AG229" t="str">
            <v>V</v>
          </cell>
          <cell r="AH229">
            <v>91.25</v>
          </cell>
          <cell r="AI229">
            <v>71.667000000000002</v>
          </cell>
          <cell r="AK229" t="str">
            <v>Term Loan</v>
          </cell>
          <cell r="AM229">
            <v>1</v>
          </cell>
          <cell r="AN229">
            <v>322507000</v>
          </cell>
          <cell r="AO229" t="str">
            <v>USD</v>
          </cell>
          <cell r="AS229">
            <v>5.83</v>
          </cell>
          <cell r="AU229" t="str">
            <v>3280 Peachtree Road, N.W.</v>
          </cell>
          <cell r="AV229" t="str">
            <v>Suite 2300</v>
          </cell>
          <cell r="AW229">
            <v>0</v>
          </cell>
          <cell r="AX229">
            <v>42277</v>
          </cell>
          <cell r="AY229">
            <v>42277</v>
          </cell>
          <cell r="AZ229">
            <v>92670000</v>
          </cell>
          <cell r="BA229">
            <v>2.44</v>
          </cell>
          <cell r="BC229">
            <v>0</v>
          </cell>
          <cell r="BD229">
            <v>0</v>
          </cell>
          <cell r="BF229" t="str">
            <v>5.8300000</v>
          </cell>
          <cell r="BG229">
            <v>19640000</v>
          </cell>
          <cell r="BH229" t="str">
            <v>7.72</v>
          </cell>
          <cell r="BI229">
            <v>1189100000</v>
          </cell>
          <cell r="BJ229" t="str">
            <v>BLG</v>
          </cell>
          <cell r="BK229" t="str">
            <v>Broadly Syndicated Loan</v>
          </cell>
          <cell r="BL229">
            <v>41537</v>
          </cell>
          <cell r="BM229">
            <v>44188</v>
          </cell>
          <cell r="BP229">
            <v>1820465000</v>
          </cell>
          <cell r="BQ229">
            <v>2448730000</v>
          </cell>
          <cell r="BR229">
            <v>2429090000</v>
          </cell>
          <cell r="BS229">
            <v>10107037.75</v>
          </cell>
          <cell r="BT229">
            <v>71.667000000000002</v>
          </cell>
          <cell r="BU229">
            <v>42228</v>
          </cell>
          <cell r="BW229">
            <v>0</v>
          </cell>
          <cell r="BX229" t="str">
            <v>Atlanta, Georgia 30305</v>
          </cell>
          <cell r="CA229" t="str">
            <v>0010326588</v>
          </cell>
          <cell r="CB229">
            <v>10107037.75</v>
          </cell>
          <cell r="CC229">
            <v>1</v>
          </cell>
          <cell r="CD229">
            <v>14102777.779999999</v>
          </cell>
          <cell r="CF229">
            <v>80</v>
          </cell>
          <cell r="CG229" t="str">
            <v>Y</v>
          </cell>
        </row>
        <row r="230">
          <cell r="A230">
            <v>228</v>
          </cell>
          <cell r="B230" t="str">
            <v>DETAILS</v>
          </cell>
          <cell r="C230">
            <v>0</v>
          </cell>
          <cell r="D230">
            <v>81628009</v>
          </cell>
          <cell r="E230">
            <v>84069472</v>
          </cell>
          <cell r="F230">
            <v>344944</v>
          </cell>
          <cell r="G230">
            <v>42403</v>
          </cell>
          <cell r="H230">
            <v>42237</v>
          </cell>
          <cell r="I230">
            <v>31266</v>
          </cell>
          <cell r="J230">
            <v>253955</v>
          </cell>
          <cell r="K230">
            <v>241227</v>
          </cell>
          <cell r="L230">
            <v>42185</v>
          </cell>
          <cell r="M230" t="str">
            <v>Curt Manufacturing LLC</v>
          </cell>
          <cell r="N230" t="str">
            <v>Curt Manufacturing Incremental Term USD</v>
          </cell>
          <cell r="O230" t="str">
            <v>L</v>
          </cell>
          <cell r="P230" t="str">
            <v>LIBOR (3 months)</v>
          </cell>
          <cell r="R230">
            <v>1706250</v>
          </cell>
          <cell r="S230">
            <v>1351805</v>
          </cell>
          <cell r="T230" t="str">
            <v>United States</v>
          </cell>
          <cell r="U230" t="str">
            <v>Automotive (2)</v>
          </cell>
          <cell r="W230" t="str">
            <v>United States</v>
          </cell>
          <cell r="X230">
            <v>0</v>
          </cell>
          <cell r="Y230" t="str">
            <v>First Lien First Out</v>
          </cell>
          <cell r="AB230" t="str">
            <v>Curt Manufacturing LLC</v>
          </cell>
          <cell r="AC230">
            <v>97</v>
          </cell>
          <cell r="AF230">
            <v>1706250</v>
          </cell>
          <cell r="AG230" t="str">
            <v>V</v>
          </cell>
          <cell r="AH230">
            <v>97</v>
          </cell>
          <cell r="AK230" t="str">
            <v>Term Loan</v>
          </cell>
          <cell r="AN230">
            <v>22278354</v>
          </cell>
          <cell r="AO230" t="str">
            <v>USD</v>
          </cell>
          <cell r="AS230">
            <v>4.13</v>
          </cell>
          <cell r="AU230" t="str">
            <v>6208 Industrial Drive</v>
          </cell>
          <cell r="AV230" t="str">
            <v>NA</v>
          </cell>
          <cell r="AW230">
            <v>0</v>
          </cell>
          <cell r="AX230">
            <v>42277</v>
          </cell>
          <cell r="AY230">
            <v>42338</v>
          </cell>
          <cell r="AZ230">
            <v>320000</v>
          </cell>
          <cell r="BA230">
            <v>3.07</v>
          </cell>
          <cell r="BB230">
            <v>5.76</v>
          </cell>
          <cell r="BC230">
            <v>4.66</v>
          </cell>
          <cell r="BD230">
            <v>0</v>
          </cell>
          <cell r="BF230" t="str">
            <v>4.1300000</v>
          </cell>
          <cell r="BG230">
            <v>59080000</v>
          </cell>
          <cell r="BH230" t="str">
            <v>5.33</v>
          </cell>
          <cell r="BI230">
            <v>164900000</v>
          </cell>
          <cell r="BJ230" t="str">
            <v>Antares/TMT</v>
          </cell>
          <cell r="BL230">
            <v>42156</v>
          </cell>
          <cell r="BM230">
            <v>43528</v>
          </cell>
          <cell r="BP230">
            <v>78532300</v>
          </cell>
          <cell r="BQ230">
            <v>164585400</v>
          </cell>
          <cell r="BR230">
            <v>105505400</v>
          </cell>
          <cell r="BS230">
            <v>1706250</v>
          </cell>
          <cell r="BT230">
            <v>100</v>
          </cell>
          <cell r="BU230">
            <v>42228</v>
          </cell>
          <cell r="BW230">
            <v>0</v>
          </cell>
          <cell r="BX230" t="str">
            <v>Eau Claire, Wisconsin 54701</v>
          </cell>
          <cell r="CA230" t="str">
            <v>0010500134</v>
          </cell>
          <cell r="CB230">
            <v>1706250</v>
          </cell>
          <cell r="CC230">
            <v>1</v>
          </cell>
          <cell r="CD230">
            <v>1706250</v>
          </cell>
          <cell r="CF230">
            <v>80</v>
          </cell>
          <cell r="CG230" t="str">
            <v>N</v>
          </cell>
        </row>
        <row r="231">
          <cell r="A231">
            <v>229</v>
          </cell>
          <cell r="B231" t="str">
            <v>DETAILS</v>
          </cell>
          <cell r="C231">
            <v>0</v>
          </cell>
          <cell r="D231">
            <v>81628008</v>
          </cell>
          <cell r="E231">
            <v>84069471</v>
          </cell>
          <cell r="F231">
            <v>344944</v>
          </cell>
          <cell r="G231">
            <v>42403</v>
          </cell>
          <cell r="H231">
            <v>42237</v>
          </cell>
          <cell r="I231">
            <v>31266</v>
          </cell>
          <cell r="J231">
            <v>253954</v>
          </cell>
          <cell r="K231">
            <v>239131</v>
          </cell>
          <cell r="L231">
            <v>42185</v>
          </cell>
          <cell r="M231" t="str">
            <v>Curt Manufacturing LLC</v>
          </cell>
          <cell r="N231" t="str">
            <v>Curt Manufacturing LLC Term Loan</v>
          </cell>
          <cell r="O231" t="str">
            <v>L</v>
          </cell>
          <cell r="P231" t="str">
            <v>LIBOR (3 months)</v>
          </cell>
          <cell r="R231">
            <v>17641406.239999998</v>
          </cell>
          <cell r="S231">
            <v>1351798</v>
          </cell>
          <cell r="T231" t="str">
            <v>United States</v>
          </cell>
          <cell r="U231" t="str">
            <v>Automotive (2)</v>
          </cell>
          <cell r="W231" t="str">
            <v>United States</v>
          </cell>
          <cell r="X231">
            <v>0</v>
          </cell>
          <cell r="Y231" t="str">
            <v>First Lien First Out</v>
          </cell>
          <cell r="AB231" t="str">
            <v>Curt Manufacturing LLC</v>
          </cell>
          <cell r="AC231">
            <v>97</v>
          </cell>
          <cell r="AF231">
            <v>17641406.239999998</v>
          </cell>
          <cell r="AG231" t="str">
            <v>V</v>
          </cell>
          <cell r="AH231">
            <v>97</v>
          </cell>
          <cell r="AK231" t="str">
            <v>Term Loan</v>
          </cell>
          <cell r="AN231">
            <v>22278354</v>
          </cell>
          <cell r="AO231" t="str">
            <v>USD</v>
          </cell>
          <cell r="AS231">
            <v>4.13</v>
          </cell>
          <cell r="AU231" t="str">
            <v>6208 Industrial Drive</v>
          </cell>
          <cell r="AV231" t="str">
            <v>NA</v>
          </cell>
          <cell r="AW231">
            <v>0</v>
          </cell>
          <cell r="AX231">
            <v>42277</v>
          </cell>
          <cell r="AY231">
            <v>42338</v>
          </cell>
          <cell r="AZ231">
            <v>320000</v>
          </cell>
          <cell r="BA231">
            <v>3.07</v>
          </cell>
          <cell r="BB231">
            <v>5.76</v>
          </cell>
          <cell r="BC231">
            <v>4.66</v>
          </cell>
          <cell r="BD231">
            <v>0</v>
          </cell>
          <cell r="BF231" t="str">
            <v>4.1300000</v>
          </cell>
          <cell r="BG231">
            <v>59080000</v>
          </cell>
          <cell r="BH231" t="str">
            <v>5.33</v>
          </cell>
          <cell r="BI231">
            <v>164900000</v>
          </cell>
          <cell r="BJ231" t="str">
            <v>Antares/TMT</v>
          </cell>
          <cell r="BL231">
            <v>41702</v>
          </cell>
          <cell r="BM231">
            <v>43528</v>
          </cell>
          <cell r="BP231">
            <v>78532300</v>
          </cell>
          <cell r="BQ231">
            <v>164585400</v>
          </cell>
          <cell r="BR231">
            <v>105505400</v>
          </cell>
          <cell r="BS231">
            <v>17641406.239999998</v>
          </cell>
          <cell r="BT231">
            <v>100</v>
          </cell>
          <cell r="BU231">
            <v>42228</v>
          </cell>
          <cell r="BW231">
            <v>0</v>
          </cell>
          <cell r="BX231" t="str">
            <v>Eau Claire, Wisconsin 54701</v>
          </cell>
          <cell r="CA231" t="str">
            <v>0010460837</v>
          </cell>
          <cell r="CB231">
            <v>17641406.239999998</v>
          </cell>
          <cell r="CC231">
            <v>1</v>
          </cell>
          <cell r="CD231">
            <v>17641406.239999998</v>
          </cell>
          <cell r="CF231">
            <v>80</v>
          </cell>
          <cell r="CG231" t="str">
            <v>N</v>
          </cell>
        </row>
        <row r="232">
          <cell r="A232">
            <v>230</v>
          </cell>
          <cell r="B232" t="str">
            <v>DETAILS</v>
          </cell>
          <cell r="C232">
            <v>0</v>
          </cell>
          <cell r="D232">
            <v>81627962</v>
          </cell>
          <cell r="E232">
            <v>84069542</v>
          </cell>
          <cell r="F232">
            <v>344944</v>
          </cell>
          <cell r="G232">
            <v>42403</v>
          </cell>
          <cell r="H232">
            <v>42237</v>
          </cell>
          <cell r="I232">
            <v>31367</v>
          </cell>
          <cell r="J232">
            <v>253586</v>
          </cell>
          <cell r="K232">
            <v>240033</v>
          </cell>
          <cell r="L232">
            <v>42185</v>
          </cell>
          <cell r="M232" t="str">
            <v>CUSTOM WINDOW SYSTEMS INC</v>
          </cell>
          <cell r="N232" t="str">
            <v>CUSTOM WINDOW SYSTEMS INC Term Loan</v>
          </cell>
          <cell r="O232" t="str">
            <v>L</v>
          </cell>
          <cell r="P232" t="str">
            <v>LIBOR (3 months)</v>
          </cell>
          <cell r="R232">
            <v>5920548.1699999999</v>
          </cell>
          <cell r="S232">
            <v>1352274</v>
          </cell>
          <cell r="T232" t="str">
            <v>United States</v>
          </cell>
          <cell r="U232" t="str">
            <v>Construction &amp; Building (7)</v>
          </cell>
          <cell r="W232" t="str">
            <v>United States</v>
          </cell>
          <cell r="X232">
            <v>0</v>
          </cell>
          <cell r="Y232" t="str">
            <v>First Lien First Out</v>
          </cell>
          <cell r="AB232" t="str">
            <v>CUSTOM WINDOW SYSTEMS INC</v>
          </cell>
          <cell r="AC232">
            <v>97</v>
          </cell>
          <cell r="AF232">
            <v>5920548.1699999999</v>
          </cell>
          <cell r="AG232" t="str">
            <v>V</v>
          </cell>
          <cell r="AH232">
            <v>97</v>
          </cell>
          <cell r="AK232" t="str">
            <v>Term Loan</v>
          </cell>
          <cell r="AN232">
            <v>20005000</v>
          </cell>
          <cell r="AO232" t="str">
            <v>USD</v>
          </cell>
          <cell r="AS232">
            <v>2.56</v>
          </cell>
          <cell r="AU232" t="str">
            <v>1900 SW 44th Avenue</v>
          </cell>
          <cell r="AV232" t="str">
            <v>NA</v>
          </cell>
          <cell r="AW232">
            <v>0</v>
          </cell>
          <cell r="AX232">
            <v>42277</v>
          </cell>
          <cell r="AY232">
            <v>42338</v>
          </cell>
          <cell r="AZ232">
            <v>440000</v>
          </cell>
          <cell r="BA232">
            <v>2.67</v>
          </cell>
          <cell r="BB232">
            <v>7.78</v>
          </cell>
          <cell r="BC232">
            <v>7.23</v>
          </cell>
          <cell r="BD232">
            <v>0</v>
          </cell>
          <cell r="BF232" t="str">
            <v>2.5600000</v>
          </cell>
          <cell r="BG232">
            <v>55850000</v>
          </cell>
          <cell r="BH232" t="str">
            <v>4.89</v>
          </cell>
          <cell r="BI232">
            <v>128440000</v>
          </cell>
          <cell r="BJ232" t="str">
            <v>Antares/TMT</v>
          </cell>
          <cell r="BL232">
            <v>41851</v>
          </cell>
          <cell r="BM232">
            <v>43677</v>
          </cell>
          <cell r="BP232">
            <v>52983600</v>
          </cell>
          <cell r="BQ232">
            <v>155293100</v>
          </cell>
          <cell r="BR232">
            <v>99443100</v>
          </cell>
          <cell r="BS232">
            <v>5920548.1699999999</v>
          </cell>
          <cell r="BT232">
            <v>100</v>
          </cell>
          <cell r="BU232">
            <v>42228</v>
          </cell>
          <cell r="BW232">
            <v>0</v>
          </cell>
          <cell r="BX232" t="str">
            <v>Ocala, Florida 34474</v>
          </cell>
          <cell r="CA232" t="str">
            <v>0010526074</v>
          </cell>
          <cell r="CB232">
            <v>5920548.1699999999</v>
          </cell>
          <cell r="CC232">
            <v>1</v>
          </cell>
          <cell r="CD232">
            <v>5920548.1699999999</v>
          </cell>
          <cell r="CF232">
            <v>80</v>
          </cell>
          <cell r="CG232" t="str">
            <v>N</v>
          </cell>
        </row>
        <row r="233">
          <cell r="A233">
            <v>231</v>
          </cell>
          <cell r="B233" t="str">
            <v>DETAILS</v>
          </cell>
          <cell r="C233">
            <v>0</v>
          </cell>
          <cell r="D233">
            <v>81627684</v>
          </cell>
          <cell r="E233">
            <v>84069541</v>
          </cell>
          <cell r="F233">
            <v>344944</v>
          </cell>
          <cell r="G233">
            <v>42403</v>
          </cell>
          <cell r="H233">
            <v>42237</v>
          </cell>
          <cell r="I233">
            <v>31367</v>
          </cell>
          <cell r="J233">
            <v>247103</v>
          </cell>
          <cell r="K233">
            <v>240033</v>
          </cell>
          <cell r="L233">
            <v>42185</v>
          </cell>
          <cell r="M233" t="str">
            <v>CUSTOM WINDOW SYSTEMS INC</v>
          </cell>
          <cell r="N233" t="str">
            <v>CUSTOM WINDOW SYSTEMS INC Term Loan</v>
          </cell>
          <cell r="O233" t="str">
            <v>L</v>
          </cell>
          <cell r="P233" t="str">
            <v>LIBOR (6 months)</v>
          </cell>
          <cell r="R233">
            <v>13118752.539999999</v>
          </cell>
          <cell r="S233">
            <v>1352274</v>
          </cell>
          <cell r="T233" t="str">
            <v>United States</v>
          </cell>
          <cell r="U233" t="str">
            <v>Construction &amp; Building (7)</v>
          </cell>
          <cell r="W233" t="str">
            <v>United States</v>
          </cell>
          <cell r="X233">
            <v>0</v>
          </cell>
          <cell r="Y233" t="str">
            <v>First Lien First Out</v>
          </cell>
          <cell r="AB233" t="str">
            <v>CUSTOM WINDOW SYSTEMS INC</v>
          </cell>
          <cell r="AC233">
            <v>97</v>
          </cell>
          <cell r="AF233">
            <v>13118752.539999999</v>
          </cell>
          <cell r="AG233" t="str">
            <v>V</v>
          </cell>
          <cell r="AH233">
            <v>97</v>
          </cell>
          <cell r="AK233" t="str">
            <v>Term Loan</v>
          </cell>
          <cell r="AN233">
            <v>20005000</v>
          </cell>
          <cell r="AO233" t="str">
            <v>USD</v>
          </cell>
          <cell r="AS233">
            <v>2.56</v>
          </cell>
          <cell r="AU233" t="str">
            <v>1900 SW 44th Avenue</v>
          </cell>
          <cell r="AV233" t="str">
            <v>NA</v>
          </cell>
          <cell r="AW233">
            <v>0</v>
          </cell>
          <cell r="AX233">
            <v>42277</v>
          </cell>
          <cell r="AY233">
            <v>42338</v>
          </cell>
          <cell r="AZ233">
            <v>440000</v>
          </cell>
          <cell r="BA233">
            <v>2.67</v>
          </cell>
          <cell r="BB233">
            <v>7.78</v>
          </cell>
          <cell r="BC233">
            <v>7.23</v>
          </cell>
          <cell r="BD233">
            <v>0</v>
          </cell>
          <cell r="BF233" t="str">
            <v>2.5600000</v>
          </cell>
          <cell r="BG233">
            <v>55850000</v>
          </cell>
          <cell r="BH233" t="str">
            <v>4.89</v>
          </cell>
          <cell r="BI233">
            <v>128440000</v>
          </cell>
          <cell r="BJ233" t="str">
            <v>Antares/TMT</v>
          </cell>
          <cell r="BL233">
            <v>41851</v>
          </cell>
          <cell r="BM233">
            <v>43677</v>
          </cell>
          <cell r="BP233">
            <v>52983600</v>
          </cell>
          <cell r="BQ233">
            <v>155293100</v>
          </cell>
          <cell r="BR233">
            <v>99443100</v>
          </cell>
          <cell r="BS233">
            <v>13118752.539999999</v>
          </cell>
          <cell r="BT233">
            <v>100</v>
          </cell>
          <cell r="BU233">
            <v>42228</v>
          </cell>
          <cell r="BW233">
            <v>0</v>
          </cell>
          <cell r="BX233" t="str">
            <v>Ocala, Florida 34474</v>
          </cell>
          <cell r="CA233" t="str">
            <v>0010526074</v>
          </cell>
          <cell r="CB233">
            <v>13118752.539999999</v>
          </cell>
          <cell r="CC233">
            <v>1</v>
          </cell>
          <cell r="CD233">
            <v>13118752.539999999</v>
          </cell>
          <cell r="CF233">
            <v>80</v>
          </cell>
          <cell r="CG233" t="str">
            <v>N</v>
          </cell>
        </row>
        <row r="234">
          <cell r="A234">
            <v>232</v>
          </cell>
          <cell r="B234" t="str">
            <v>DETAILS</v>
          </cell>
          <cell r="C234">
            <v>0</v>
          </cell>
          <cell r="D234">
            <v>81628325</v>
          </cell>
          <cell r="E234">
            <v>84069942</v>
          </cell>
          <cell r="F234">
            <v>344944</v>
          </cell>
          <cell r="G234">
            <v>42403</v>
          </cell>
          <cell r="H234">
            <v>42398</v>
          </cell>
          <cell r="I234">
            <v>32086</v>
          </cell>
          <cell r="J234">
            <v>256113</v>
          </cell>
          <cell r="K234">
            <v>255204</v>
          </cell>
          <cell r="L234">
            <v>42394</v>
          </cell>
          <cell r="M234" t="str">
            <v>CVR Management LLC</v>
          </cell>
          <cell r="N234" t="str">
            <v>CVR Management LLC Term Loan</v>
          </cell>
          <cell r="O234" t="str">
            <v>L</v>
          </cell>
          <cell r="P234" t="str">
            <v>LIBOR (3 months)</v>
          </cell>
          <cell r="R234">
            <v>21621621.620000001</v>
          </cell>
          <cell r="S234">
            <v>1495443</v>
          </cell>
          <cell r="T234" t="str">
            <v>United States</v>
          </cell>
          <cell r="U234" t="str">
            <v>Healthcare &amp; Pharmaceuticals (15)</v>
          </cell>
          <cell r="W234" t="str">
            <v>United States</v>
          </cell>
          <cell r="Y234" t="str">
            <v>First Lien First Out</v>
          </cell>
          <cell r="AB234" t="str">
            <v>CVR Management LLC</v>
          </cell>
          <cell r="AF234">
            <v>21621621.620000001</v>
          </cell>
          <cell r="AG234" t="str">
            <v>V</v>
          </cell>
          <cell r="AH234">
            <v>99</v>
          </cell>
          <cell r="AK234" t="str">
            <v>Term Loan</v>
          </cell>
          <cell r="AN234">
            <v>13150355</v>
          </cell>
          <cell r="AO234" t="str">
            <v>USD</v>
          </cell>
          <cell r="AS234">
            <v>3.42</v>
          </cell>
          <cell r="AU234" t="str">
            <v>7474 Greenway Center Dr.</v>
          </cell>
          <cell r="AV234" t="str">
            <v>NA</v>
          </cell>
          <cell r="AX234">
            <v>42308</v>
          </cell>
          <cell r="AY234">
            <v>42308</v>
          </cell>
          <cell r="AZ234">
            <v>3539000</v>
          </cell>
          <cell r="BA234">
            <v>4.17</v>
          </cell>
          <cell r="BB234">
            <v>1.98</v>
          </cell>
          <cell r="BC234">
            <v>1.73</v>
          </cell>
          <cell r="BF234" t="str">
            <v>3.4200000</v>
          </cell>
          <cell r="BG234">
            <v>129765000</v>
          </cell>
          <cell r="BH234" t="str">
            <v>3.42</v>
          </cell>
          <cell r="BI234">
            <v>48619213.460000001</v>
          </cell>
          <cell r="BJ234" t="str">
            <v>Antares/TMT</v>
          </cell>
          <cell r="BL234">
            <v>42309</v>
          </cell>
          <cell r="BM234">
            <v>44565</v>
          </cell>
          <cell r="BP234">
            <v>45000000</v>
          </cell>
          <cell r="BQ234">
            <v>174765000</v>
          </cell>
          <cell r="BR234">
            <v>45000000</v>
          </cell>
          <cell r="BS234">
            <v>21621621.620000001</v>
          </cell>
          <cell r="BT234">
            <v>100</v>
          </cell>
          <cell r="BU234">
            <v>42398</v>
          </cell>
          <cell r="BW234">
            <v>0</v>
          </cell>
          <cell r="BX234" t="str">
            <v>Greenbelt, MD 20770</v>
          </cell>
          <cell r="CA234" t="str">
            <v>0010559667</v>
          </cell>
          <cell r="CB234">
            <v>21621621.620000001</v>
          </cell>
          <cell r="CD234">
            <v>21621621.620000001</v>
          </cell>
          <cell r="CF234">
            <v>80</v>
          </cell>
          <cell r="CG234" t="str">
            <v>N</v>
          </cell>
        </row>
        <row r="235">
          <cell r="A235">
            <v>233</v>
          </cell>
          <cell r="B235" t="str">
            <v>DETAILS</v>
          </cell>
          <cell r="C235">
            <v>0</v>
          </cell>
          <cell r="D235">
            <v>81627987</v>
          </cell>
          <cell r="E235">
            <v>84069724</v>
          </cell>
          <cell r="F235">
            <v>344944</v>
          </cell>
          <cell r="G235">
            <v>42403</v>
          </cell>
          <cell r="H235">
            <v>42237</v>
          </cell>
          <cell r="I235">
            <v>25963</v>
          </cell>
          <cell r="J235">
            <v>253832</v>
          </cell>
          <cell r="K235">
            <v>164905</v>
          </cell>
          <cell r="L235">
            <v>42185</v>
          </cell>
          <cell r="M235" t="str">
            <v>Dayton Parts LLC</v>
          </cell>
          <cell r="N235" t="str">
            <v>Dayton Parts LLC Term Loan</v>
          </cell>
          <cell r="O235" t="str">
            <v>L</v>
          </cell>
          <cell r="P235" t="str">
            <v>LIBOR (3 months)</v>
          </cell>
          <cell r="R235">
            <v>8890520.1300000008</v>
          </cell>
          <cell r="S235">
            <v>1335399</v>
          </cell>
          <cell r="T235" t="str">
            <v>United States</v>
          </cell>
          <cell r="U235" t="str">
            <v>Automotive (2)</v>
          </cell>
          <cell r="W235" t="str">
            <v>United States</v>
          </cell>
          <cell r="X235">
            <v>0</v>
          </cell>
          <cell r="Y235" t="str">
            <v>First Lien First Out</v>
          </cell>
          <cell r="AB235" t="str">
            <v>Dayton Parts LLC</v>
          </cell>
          <cell r="AC235">
            <v>97.5</v>
          </cell>
          <cell r="AF235">
            <v>8890520.1300000008</v>
          </cell>
          <cell r="AG235" t="str">
            <v>V</v>
          </cell>
          <cell r="AH235">
            <v>97.5</v>
          </cell>
          <cell r="AK235" t="str">
            <v>Term Loan</v>
          </cell>
          <cell r="AN235">
            <v>22165000</v>
          </cell>
          <cell r="AO235" t="str">
            <v>USD</v>
          </cell>
          <cell r="AS235">
            <v>3.13</v>
          </cell>
          <cell r="AU235" t="str">
            <v>1300 NORTH CAMERON STREET</v>
          </cell>
          <cell r="AV235" t="str">
            <v>NA</v>
          </cell>
          <cell r="AW235">
            <v>0</v>
          </cell>
          <cell r="AX235">
            <v>42277</v>
          </cell>
          <cell r="AY235">
            <v>42369</v>
          </cell>
          <cell r="AZ235">
            <v>5070000</v>
          </cell>
          <cell r="BA235">
            <v>2.7</v>
          </cell>
          <cell r="BB235">
            <v>4.53</v>
          </cell>
          <cell r="BC235">
            <v>3.15</v>
          </cell>
          <cell r="BD235">
            <v>0</v>
          </cell>
          <cell r="BF235" t="str">
            <v>3.1300000</v>
          </cell>
          <cell r="BG235">
            <v>62310000</v>
          </cell>
          <cell r="BH235" t="str">
            <v>4.5</v>
          </cell>
          <cell r="BI235">
            <v>139420000</v>
          </cell>
          <cell r="BJ235" t="str">
            <v>Antares/TMT</v>
          </cell>
          <cell r="BL235">
            <v>41140</v>
          </cell>
          <cell r="BM235">
            <v>42859</v>
          </cell>
          <cell r="BP235">
            <v>61628000</v>
          </cell>
          <cell r="BQ235">
            <v>154535000</v>
          </cell>
          <cell r="BR235">
            <v>92225000</v>
          </cell>
          <cell r="BS235">
            <v>8890520.1300000008</v>
          </cell>
          <cell r="BT235">
            <v>100</v>
          </cell>
          <cell r="BU235">
            <v>42228</v>
          </cell>
          <cell r="BW235">
            <v>0</v>
          </cell>
          <cell r="BX235" t="str">
            <v>Harrisburg, Pennsylvania 17103</v>
          </cell>
          <cell r="CA235" t="str">
            <v>0010528291</v>
          </cell>
          <cell r="CB235">
            <v>8890520.1300000008</v>
          </cell>
          <cell r="CC235">
            <v>1</v>
          </cell>
          <cell r="CD235">
            <v>8890520.1300000008</v>
          </cell>
          <cell r="CF235">
            <v>80</v>
          </cell>
          <cell r="CG235" t="str">
            <v>N</v>
          </cell>
        </row>
        <row r="236">
          <cell r="A236">
            <v>234</v>
          </cell>
          <cell r="B236" t="str">
            <v>DETAILS</v>
          </cell>
          <cell r="C236">
            <v>0</v>
          </cell>
          <cell r="D236">
            <v>81627988</v>
          </cell>
          <cell r="E236">
            <v>84069725</v>
          </cell>
          <cell r="F236">
            <v>344944</v>
          </cell>
          <cell r="G236">
            <v>42403</v>
          </cell>
          <cell r="H236">
            <v>42237</v>
          </cell>
          <cell r="I236">
            <v>25963</v>
          </cell>
          <cell r="J236">
            <v>253833</v>
          </cell>
          <cell r="K236">
            <v>164905</v>
          </cell>
          <cell r="L236">
            <v>42185</v>
          </cell>
          <cell r="M236" t="str">
            <v>Dayton Parts LLC</v>
          </cell>
          <cell r="N236" t="str">
            <v>Dayton Parts LLC Term Loan</v>
          </cell>
          <cell r="O236" t="str">
            <v>L</v>
          </cell>
          <cell r="P236" t="str">
            <v>LIBOR (3 months)</v>
          </cell>
          <cell r="R236">
            <v>12379199.59</v>
          </cell>
          <cell r="S236">
            <v>1335399</v>
          </cell>
          <cell r="T236" t="str">
            <v>United States</v>
          </cell>
          <cell r="U236" t="str">
            <v>Automotive (2)</v>
          </cell>
          <cell r="W236" t="str">
            <v>United States</v>
          </cell>
          <cell r="X236">
            <v>0</v>
          </cell>
          <cell r="Y236" t="str">
            <v>First Lien First Out</v>
          </cell>
          <cell r="AB236" t="str">
            <v>Dayton Parts LLC</v>
          </cell>
          <cell r="AC236">
            <v>97.5</v>
          </cell>
          <cell r="AF236">
            <v>12379199.59</v>
          </cell>
          <cell r="AG236" t="str">
            <v>V</v>
          </cell>
          <cell r="AH236">
            <v>97.5</v>
          </cell>
          <cell r="AK236" t="str">
            <v>Term Loan</v>
          </cell>
          <cell r="AN236">
            <v>22165000</v>
          </cell>
          <cell r="AO236" t="str">
            <v>USD</v>
          </cell>
          <cell r="AS236">
            <v>3.13</v>
          </cell>
          <cell r="AU236" t="str">
            <v>1300 NORTH CAMERON STREET</v>
          </cell>
          <cell r="AV236" t="str">
            <v>NA</v>
          </cell>
          <cell r="AW236">
            <v>0</v>
          </cell>
          <cell r="AX236">
            <v>42277</v>
          </cell>
          <cell r="AY236">
            <v>42369</v>
          </cell>
          <cell r="AZ236">
            <v>5070000</v>
          </cell>
          <cell r="BA236">
            <v>2.7</v>
          </cell>
          <cell r="BB236">
            <v>4.53</v>
          </cell>
          <cell r="BC236">
            <v>3.15</v>
          </cell>
          <cell r="BD236">
            <v>0</v>
          </cell>
          <cell r="BF236" t="str">
            <v>3.1300000</v>
          </cell>
          <cell r="BG236">
            <v>62310000</v>
          </cell>
          <cell r="BH236" t="str">
            <v>4.5</v>
          </cell>
          <cell r="BI236">
            <v>139420000</v>
          </cell>
          <cell r="BJ236" t="str">
            <v>Antares/TMT</v>
          </cell>
          <cell r="BL236">
            <v>41140</v>
          </cell>
          <cell r="BM236">
            <v>42859</v>
          </cell>
          <cell r="BP236">
            <v>61628000</v>
          </cell>
          <cell r="BQ236">
            <v>154535000</v>
          </cell>
          <cell r="BR236">
            <v>92225000</v>
          </cell>
          <cell r="BS236">
            <v>12379199.59</v>
          </cell>
          <cell r="BT236">
            <v>100</v>
          </cell>
          <cell r="BU236">
            <v>42228</v>
          </cell>
          <cell r="BW236">
            <v>0</v>
          </cell>
          <cell r="BX236" t="str">
            <v>Harrisburg, Pennsylvania 17103</v>
          </cell>
          <cell r="CA236" t="str">
            <v>0010528291</v>
          </cell>
          <cell r="CB236">
            <v>12379199.59</v>
          </cell>
          <cell r="CC236">
            <v>1</v>
          </cell>
          <cell r="CD236">
            <v>12379199.59</v>
          </cell>
          <cell r="CF236">
            <v>80</v>
          </cell>
          <cell r="CG236" t="str">
            <v>N</v>
          </cell>
        </row>
        <row r="237">
          <cell r="A237">
            <v>235</v>
          </cell>
          <cell r="B237" t="str">
            <v>DETAILS</v>
          </cell>
          <cell r="C237">
            <v>0</v>
          </cell>
          <cell r="D237">
            <v>81627599</v>
          </cell>
          <cell r="E237">
            <v>84069723</v>
          </cell>
          <cell r="F237">
            <v>344944</v>
          </cell>
          <cell r="G237">
            <v>42403</v>
          </cell>
          <cell r="H237">
            <v>42237</v>
          </cell>
          <cell r="I237">
            <v>25963</v>
          </cell>
          <cell r="J237">
            <v>164907</v>
          </cell>
          <cell r="K237">
            <v>164905</v>
          </cell>
          <cell r="L237">
            <v>42185</v>
          </cell>
          <cell r="M237" t="str">
            <v>Dayton Parts LLC</v>
          </cell>
          <cell r="N237" t="str">
            <v>Dayton Parts LLC Term Loan</v>
          </cell>
          <cell r="O237" t="str">
            <v>L</v>
          </cell>
          <cell r="P237" t="str">
            <v>Prime</v>
          </cell>
          <cell r="R237">
            <v>375235.57</v>
          </cell>
          <cell r="S237">
            <v>1335399</v>
          </cell>
          <cell r="T237" t="str">
            <v>United States</v>
          </cell>
          <cell r="U237" t="str">
            <v>Automotive (2)</v>
          </cell>
          <cell r="W237" t="str">
            <v>United States</v>
          </cell>
          <cell r="X237">
            <v>0</v>
          </cell>
          <cell r="Y237" t="str">
            <v>First Lien First Out</v>
          </cell>
          <cell r="AB237" t="str">
            <v>Dayton Parts LLC</v>
          </cell>
          <cell r="AC237">
            <v>97.5</v>
          </cell>
          <cell r="AF237">
            <v>375235.57</v>
          </cell>
          <cell r="AG237" t="str">
            <v>V</v>
          </cell>
          <cell r="AH237">
            <v>97.5</v>
          </cell>
          <cell r="AK237" t="str">
            <v>Term Loan</v>
          </cell>
          <cell r="AN237">
            <v>22165000</v>
          </cell>
          <cell r="AO237" t="str">
            <v>USD</v>
          </cell>
          <cell r="AS237">
            <v>3.13</v>
          </cell>
          <cell r="AU237" t="str">
            <v>1300 NORTH CAMERON STREET</v>
          </cell>
          <cell r="AV237" t="str">
            <v>NA</v>
          </cell>
          <cell r="AW237">
            <v>0</v>
          </cell>
          <cell r="AX237">
            <v>42277</v>
          </cell>
          <cell r="AY237">
            <v>42369</v>
          </cell>
          <cell r="AZ237">
            <v>5070000</v>
          </cell>
          <cell r="BA237">
            <v>2.7</v>
          </cell>
          <cell r="BB237">
            <v>4.53</v>
          </cell>
          <cell r="BC237">
            <v>3.15</v>
          </cell>
          <cell r="BD237">
            <v>0</v>
          </cell>
          <cell r="BF237" t="str">
            <v>3.1300000</v>
          </cell>
          <cell r="BG237">
            <v>62310000</v>
          </cell>
          <cell r="BH237" t="str">
            <v>4.5</v>
          </cell>
          <cell r="BI237">
            <v>139420000</v>
          </cell>
          <cell r="BJ237" t="str">
            <v>Antares/TMT</v>
          </cell>
          <cell r="BL237">
            <v>41140</v>
          </cell>
          <cell r="BM237">
            <v>42859</v>
          </cell>
          <cell r="BP237">
            <v>61628000</v>
          </cell>
          <cell r="BQ237">
            <v>154535000</v>
          </cell>
          <cell r="BR237">
            <v>92225000</v>
          </cell>
          <cell r="BS237">
            <v>375235.57</v>
          </cell>
          <cell r="BT237">
            <v>100</v>
          </cell>
          <cell r="BU237">
            <v>42228</v>
          </cell>
          <cell r="BW237">
            <v>0</v>
          </cell>
          <cell r="BX237" t="str">
            <v>Harrisburg, Pennsylvania 17103</v>
          </cell>
          <cell r="CA237" t="str">
            <v>0010528291</v>
          </cell>
          <cell r="CB237">
            <v>375235.57</v>
          </cell>
          <cell r="CC237">
            <v>1</v>
          </cell>
          <cell r="CD237">
            <v>375235.57</v>
          </cell>
          <cell r="CF237">
            <v>80</v>
          </cell>
          <cell r="CG237" t="str">
            <v>N</v>
          </cell>
        </row>
        <row r="238">
          <cell r="A238">
            <v>236</v>
          </cell>
          <cell r="B238" t="str">
            <v>DETAILS</v>
          </cell>
          <cell r="C238">
            <v>0</v>
          </cell>
          <cell r="D238">
            <v>81628361</v>
          </cell>
          <cell r="E238">
            <v>84070088</v>
          </cell>
          <cell r="F238">
            <v>344944</v>
          </cell>
          <cell r="G238">
            <v>42403</v>
          </cell>
          <cell r="H238">
            <v>42237</v>
          </cell>
          <cell r="I238">
            <v>24791</v>
          </cell>
          <cell r="J238">
            <v>256302</v>
          </cell>
          <cell r="K238">
            <v>241364</v>
          </cell>
          <cell r="L238">
            <v>42185</v>
          </cell>
          <cell r="M238" t="str">
            <v>DEI Sales Inc (Directed Electronics)</v>
          </cell>
          <cell r="N238" t="str">
            <v>DEI SALES INC CANADIAN TERM LOAN CAD 11.5MM</v>
          </cell>
          <cell r="O238" t="str">
            <v>L</v>
          </cell>
          <cell r="P238" t="str">
            <v>Canadian Dealer Offe</v>
          </cell>
          <cell r="R238">
            <v>3161824.98</v>
          </cell>
          <cell r="S238">
            <v>1354015</v>
          </cell>
          <cell r="T238" t="str">
            <v>United States</v>
          </cell>
          <cell r="U238" t="str">
            <v>Consumer goods: Durable (8)</v>
          </cell>
          <cell r="W238" t="str">
            <v>United States</v>
          </cell>
          <cell r="X238">
            <v>0</v>
          </cell>
          <cell r="Y238" t="str">
            <v>First Lien First Out</v>
          </cell>
          <cell r="AB238" t="str">
            <v>DEI Sales Inc (Directed Electronics)</v>
          </cell>
          <cell r="AC238">
            <v>99.5</v>
          </cell>
          <cell r="AF238">
            <v>3161824.98</v>
          </cell>
          <cell r="AG238" t="str">
            <v>V</v>
          </cell>
          <cell r="AH238">
            <v>99.5</v>
          </cell>
          <cell r="AK238" t="str">
            <v>Term Loan</v>
          </cell>
          <cell r="AN238">
            <v>32059000</v>
          </cell>
          <cell r="AO238" t="str">
            <v>CAD</v>
          </cell>
          <cell r="AS238">
            <v>4.1399999999999997</v>
          </cell>
          <cell r="AU238" t="str">
            <v>1 VIPER WAY</v>
          </cell>
          <cell r="AV238" t="str">
            <v>NA</v>
          </cell>
          <cell r="AW238">
            <v>0</v>
          </cell>
          <cell r="AX238">
            <v>42277</v>
          </cell>
          <cell r="AY238">
            <v>42338</v>
          </cell>
          <cell r="AZ238">
            <v>10940000</v>
          </cell>
          <cell r="BA238">
            <v>2.1</v>
          </cell>
          <cell r="BB238">
            <v>6.15</v>
          </cell>
          <cell r="BC238">
            <v>5.74</v>
          </cell>
          <cell r="BD238">
            <v>0</v>
          </cell>
          <cell r="BF238" t="str">
            <v>4.1400000</v>
          </cell>
          <cell r="BG238">
            <v>35300000</v>
          </cell>
          <cell r="BH238" t="str">
            <v>5.93</v>
          </cell>
          <cell r="BI238">
            <v>235460000</v>
          </cell>
          <cell r="BJ238" t="str">
            <v>Antares/TMT</v>
          </cell>
          <cell r="BL238">
            <v>42095</v>
          </cell>
          <cell r="BM238">
            <v>42929</v>
          </cell>
          <cell r="BP238">
            <v>133543700</v>
          </cell>
          <cell r="BQ238">
            <v>226174800</v>
          </cell>
          <cell r="BR238">
            <v>190874800</v>
          </cell>
          <cell r="BS238">
            <v>3161824.98</v>
          </cell>
          <cell r="BT238">
            <v>100</v>
          </cell>
          <cell r="BU238">
            <v>42228</v>
          </cell>
          <cell r="BW238">
            <v>0</v>
          </cell>
          <cell r="BX238" t="str">
            <v>VISTA, California 92081</v>
          </cell>
          <cell r="CA238" t="str">
            <v>0010537029</v>
          </cell>
          <cell r="CB238">
            <v>3161824.98</v>
          </cell>
          <cell r="CC238">
            <v>1</v>
          </cell>
          <cell r="CD238">
            <v>4357311.01</v>
          </cell>
          <cell r="CF238">
            <v>80</v>
          </cell>
          <cell r="CG238" t="str">
            <v>N</v>
          </cell>
        </row>
        <row r="239">
          <cell r="A239">
            <v>237</v>
          </cell>
          <cell r="B239" t="str">
            <v>DETAILS</v>
          </cell>
          <cell r="C239">
            <v>0</v>
          </cell>
          <cell r="D239">
            <v>81628085</v>
          </cell>
          <cell r="E239">
            <v>84069722</v>
          </cell>
          <cell r="F239">
            <v>344944</v>
          </cell>
          <cell r="G239">
            <v>42403</v>
          </cell>
          <cell r="H239">
            <v>42237</v>
          </cell>
          <cell r="I239">
            <v>24791</v>
          </cell>
          <cell r="J239">
            <v>254633</v>
          </cell>
          <cell r="K239">
            <v>137497</v>
          </cell>
          <cell r="L239">
            <v>42185</v>
          </cell>
          <cell r="M239" t="str">
            <v>DEI Sales Inc (Directed Electronics)</v>
          </cell>
          <cell r="N239" t="str">
            <v>DEI Sales Term Loan B</v>
          </cell>
          <cell r="O239" t="str">
            <v>L</v>
          </cell>
          <cell r="P239" t="str">
            <v>LIBOR (3 months)</v>
          </cell>
          <cell r="R239">
            <v>5431362.1600000001</v>
          </cell>
          <cell r="S239">
            <v>1335396</v>
          </cell>
          <cell r="T239" t="str">
            <v>United States</v>
          </cell>
          <cell r="U239" t="str">
            <v>Consumer goods: Durable (8)</v>
          </cell>
          <cell r="W239" t="str">
            <v>United States</v>
          </cell>
          <cell r="X239">
            <v>0</v>
          </cell>
          <cell r="Y239" t="str">
            <v>First Lien First Out</v>
          </cell>
          <cell r="AB239" t="str">
            <v>DEI Sales Inc (Directed Electronics)</v>
          </cell>
          <cell r="AC239">
            <v>97.457588139999999</v>
          </cell>
          <cell r="AF239">
            <v>5431362.1600000001</v>
          </cell>
          <cell r="AG239" t="str">
            <v>V</v>
          </cell>
          <cell r="AH239">
            <v>97.457599999999999</v>
          </cell>
          <cell r="AI239">
            <v>90</v>
          </cell>
          <cell r="AK239" t="str">
            <v>Term Loan</v>
          </cell>
          <cell r="AN239">
            <v>32059000</v>
          </cell>
          <cell r="AO239" t="str">
            <v>USD</v>
          </cell>
          <cell r="AS239">
            <v>4.1399999999999997</v>
          </cell>
          <cell r="AU239" t="str">
            <v>1 VIPER WAY</v>
          </cell>
          <cell r="AV239" t="str">
            <v>NA</v>
          </cell>
          <cell r="AW239">
            <v>0</v>
          </cell>
          <cell r="AX239">
            <v>42277</v>
          </cell>
          <cell r="AY239">
            <v>42338</v>
          </cell>
          <cell r="AZ239">
            <v>10940000</v>
          </cell>
          <cell r="BA239">
            <v>2.1</v>
          </cell>
          <cell r="BB239">
            <v>6.15</v>
          </cell>
          <cell r="BC239">
            <v>5.74</v>
          </cell>
          <cell r="BD239">
            <v>0</v>
          </cell>
          <cell r="BF239" t="str">
            <v>4.1400000</v>
          </cell>
          <cell r="BG239">
            <v>35300000</v>
          </cell>
          <cell r="BH239" t="str">
            <v>5.93</v>
          </cell>
          <cell r="BI239">
            <v>235460000</v>
          </cell>
          <cell r="BJ239" t="str">
            <v>Antares/TMT</v>
          </cell>
          <cell r="BL239">
            <v>40646</v>
          </cell>
          <cell r="BM239">
            <v>42929</v>
          </cell>
          <cell r="BP239">
            <v>133543700</v>
          </cell>
          <cell r="BQ239">
            <v>226174800</v>
          </cell>
          <cell r="BR239">
            <v>190874800</v>
          </cell>
          <cell r="BS239">
            <v>5431362.1600000001</v>
          </cell>
          <cell r="BT239">
            <v>100</v>
          </cell>
          <cell r="BU239">
            <v>42228</v>
          </cell>
          <cell r="BW239">
            <v>0</v>
          </cell>
          <cell r="BX239" t="str">
            <v>Vista, California 92081</v>
          </cell>
          <cell r="CA239" t="str">
            <v>0010533197</v>
          </cell>
          <cell r="CB239">
            <v>5431362.1600000001</v>
          </cell>
          <cell r="CC239">
            <v>1</v>
          </cell>
          <cell r="CD239">
            <v>5431362.1600000001</v>
          </cell>
          <cell r="CF239">
            <v>80</v>
          </cell>
          <cell r="CG239" t="str">
            <v>N</v>
          </cell>
        </row>
        <row r="240">
          <cell r="A240">
            <v>238</v>
          </cell>
          <cell r="B240" t="str">
            <v>DETAILS</v>
          </cell>
          <cell r="C240">
            <v>0</v>
          </cell>
          <cell r="D240">
            <v>81627594</v>
          </cell>
          <cell r="E240">
            <v>84069543</v>
          </cell>
          <cell r="F240">
            <v>344944</v>
          </cell>
          <cell r="G240">
            <v>42403</v>
          </cell>
          <cell r="H240">
            <v>42237</v>
          </cell>
          <cell r="I240">
            <v>8854</v>
          </cell>
          <cell r="J240">
            <v>149321</v>
          </cell>
          <cell r="K240">
            <v>111038</v>
          </cell>
          <cell r="L240">
            <v>42185</v>
          </cell>
          <cell r="M240" t="str">
            <v>Dex Media West</v>
          </cell>
          <cell r="N240" t="str">
            <v>Dex Media West New Term Loan</v>
          </cell>
          <cell r="O240" t="str">
            <v>L</v>
          </cell>
          <cell r="P240" t="str">
            <v>Prime</v>
          </cell>
          <cell r="R240">
            <v>9965787.3200000003</v>
          </cell>
          <cell r="S240">
            <v>1352276</v>
          </cell>
          <cell r="T240" t="str">
            <v>United States</v>
          </cell>
          <cell r="U240" t="str">
            <v>Media: Advertising; Printing &amp; Publishing (18)</v>
          </cell>
          <cell r="W240" t="str">
            <v>United States</v>
          </cell>
          <cell r="X240">
            <v>0</v>
          </cell>
          <cell r="Y240" t="str">
            <v>First Lien First Out</v>
          </cell>
          <cell r="AB240" t="str">
            <v>Dex Media West</v>
          </cell>
          <cell r="AC240">
            <v>66.599999999999994</v>
          </cell>
          <cell r="AF240">
            <v>9965787.3200000003</v>
          </cell>
          <cell r="AG240" t="str">
            <v>V</v>
          </cell>
          <cell r="AH240">
            <v>66.599999999999994</v>
          </cell>
          <cell r="AI240">
            <v>47.188000000000002</v>
          </cell>
          <cell r="AK240" t="str">
            <v>Term Loan</v>
          </cell>
          <cell r="AM240">
            <v>1</v>
          </cell>
          <cell r="AN240">
            <v>101400000</v>
          </cell>
          <cell r="AO240" t="str">
            <v>USD</v>
          </cell>
          <cell r="AS240">
            <v>2.97</v>
          </cell>
          <cell r="AU240" t="str">
            <v>198 INVERNESS DRIVE WEST</v>
          </cell>
          <cell r="AV240" t="str">
            <v>NA</v>
          </cell>
          <cell r="AW240">
            <v>0</v>
          </cell>
          <cell r="AX240">
            <v>42277</v>
          </cell>
          <cell r="AY240">
            <v>42277</v>
          </cell>
          <cell r="AZ240">
            <v>25000000</v>
          </cell>
          <cell r="BA240">
            <v>3.03</v>
          </cell>
          <cell r="BB240">
            <v>7.34</v>
          </cell>
          <cell r="BC240">
            <v>5.86</v>
          </cell>
          <cell r="BD240">
            <v>1</v>
          </cell>
          <cell r="BF240" t="str">
            <v>2.9700000</v>
          </cell>
          <cell r="BG240">
            <v>-110000000</v>
          </cell>
          <cell r="BH240" t="str">
            <v>2.97</v>
          </cell>
          <cell r="BI240">
            <v>242000000</v>
          </cell>
          <cell r="BJ240" t="str">
            <v>BLG</v>
          </cell>
          <cell r="BL240">
            <v>40207</v>
          </cell>
          <cell r="BM240">
            <v>42735</v>
          </cell>
          <cell r="BP240">
            <v>271200000</v>
          </cell>
          <cell r="BQ240">
            <v>161200000</v>
          </cell>
          <cell r="BR240">
            <v>271200000</v>
          </cell>
          <cell r="BS240">
            <v>4702655.72</v>
          </cell>
          <cell r="BT240">
            <v>47.188000000000002</v>
          </cell>
          <cell r="BU240">
            <v>42228</v>
          </cell>
          <cell r="BW240">
            <v>0</v>
          </cell>
          <cell r="BX240" t="str">
            <v>Englewood, Colorado 80112</v>
          </cell>
          <cell r="CA240" t="str">
            <v>0010241085</v>
          </cell>
          <cell r="CB240">
            <v>4702655.72</v>
          </cell>
          <cell r="CC240">
            <v>1</v>
          </cell>
          <cell r="CD240">
            <v>9965787.3200000003</v>
          </cell>
          <cell r="CF240">
            <v>80</v>
          </cell>
          <cell r="CG240" t="str">
            <v>Y</v>
          </cell>
        </row>
        <row r="241">
          <cell r="A241">
            <v>239</v>
          </cell>
          <cell r="B241" t="str">
            <v>DETAILS</v>
          </cell>
          <cell r="C241">
            <v>0</v>
          </cell>
          <cell r="D241">
            <v>81628271</v>
          </cell>
          <cell r="E241">
            <v>84069544</v>
          </cell>
          <cell r="F241">
            <v>344944</v>
          </cell>
          <cell r="G241">
            <v>42403</v>
          </cell>
          <cell r="H241">
            <v>42237</v>
          </cell>
          <cell r="I241">
            <v>8854</v>
          </cell>
          <cell r="J241">
            <v>255816</v>
          </cell>
          <cell r="K241">
            <v>111038</v>
          </cell>
          <cell r="L241">
            <v>42185</v>
          </cell>
          <cell r="M241" t="str">
            <v>Dex Media West</v>
          </cell>
          <cell r="N241" t="str">
            <v>Dex Media West New Term Loan</v>
          </cell>
          <cell r="O241" t="str">
            <v>L</v>
          </cell>
          <cell r="P241" t="str">
            <v>LIBOR (1 month)</v>
          </cell>
          <cell r="R241">
            <v>5370628.0800000001</v>
          </cell>
          <cell r="S241">
            <v>1352276</v>
          </cell>
          <cell r="T241" t="str">
            <v>United States</v>
          </cell>
          <cell r="U241" t="str">
            <v>Media: Advertising; Printing &amp; Publishing (18)</v>
          </cell>
          <cell r="W241" t="str">
            <v>United States</v>
          </cell>
          <cell r="X241">
            <v>0</v>
          </cell>
          <cell r="Y241" t="str">
            <v>First Lien First Out</v>
          </cell>
          <cell r="AB241" t="str">
            <v>Dex Media West</v>
          </cell>
          <cell r="AC241">
            <v>66.599999999999994</v>
          </cell>
          <cell r="AF241">
            <v>5370628.0800000001</v>
          </cell>
          <cell r="AG241" t="str">
            <v>V</v>
          </cell>
          <cell r="AH241">
            <v>66.599999999999994</v>
          </cell>
          <cell r="AI241">
            <v>47.188000000000002</v>
          </cell>
          <cell r="AK241" t="str">
            <v>Term Loan</v>
          </cell>
          <cell r="AM241">
            <v>1</v>
          </cell>
          <cell r="AN241">
            <v>101400000</v>
          </cell>
          <cell r="AO241" t="str">
            <v>USD</v>
          </cell>
          <cell r="AS241">
            <v>2.97</v>
          </cell>
          <cell r="AU241" t="str">
            <v>198 INVERNESS DRIVE WEST</v>
          </cell>
          <cell r="AV241" t="str">
            <v>NA</v>
          </cell>
          <cell r="AW241">
            <v>0</v>
          </cell>
          <cell r="AX241">
            <v>42277</v>
          </cell>
          <cell r="AY241">
            <v>42277</v>
          </cell>
          <cell r="AZ241">
            <v>25000000</v>
          </cell>
          <cell r="BA241">
            <v>3.03</v>
          </cell>
          <cell r="BB241">
            <v>7.34</v>
          </cell>
          <cell r="BC241">
            <v>5.86</v>
          </cell>
          <cell r="BD241">
            <v>1</v>
          </cell>
          <cell r="BF241" t="str">
            <v>2.9700000</v>
          </cell>
          <cell r="BG241">
            <v>-110000000</v>
          </cell>
          <cell r="BH241" t="str">
            <v>2.97</v>
          </cell>
          <cell r="BI241">
            <v>242000000</v>
          </cell>
          <cell r="BJ241" t="str">
            <v>BLG</v>
          </cell>
          <cell r="BL241">
            <v>40207</v>
          </cell>
          <cell r="BM241">
            <v>42735</v>
          </cell>
          <cell r="BP241">
            <v>271200000</v>
          </cell>
          <cell r="BQ241">
            <v>161200000</v>
          </cell>
          <cell r="BR241">
            <v>271200000</v>
          </cell>
          <cell r="BS241">
            <v>2534291.98</v>
          </cell>
          <cell r="BT241">
            <v>47.188000000000002</v>
          </cell>
          <cell r="BU241">
            <v>42228</v>
          </cell>
          <cell r="BW241">
            <v>0</v>
          </cell>
          <cell r="BX241" t="str">
            <v>Englewood, Colorado 80112</v>
          </cell>
          <cell r="CA241" t="str">
            <v>0010241085</v>
          </cell>
          <cell r="CB241">
            <v>2534291.98</v>
          </cell>
          <cell r="CC241">
            <v>1</v>
          </cell>
          <cell r="CD241">
            <v>5370628.0800000001</v>
          </cell>
          <cell r="CF241">
            <v>80</v>
          </cell>
          <cell r="CG241" t="str">
            <v>Y</v>
          </cell>
        </row>
        <row r="242">
          <cell r="A242">
            <v>240</v>
          </cell>
          <cell r="B242" t="str">
            <v>DETAILS</v>
          </cell>
          <cell r="C242">
            <v>0</v>
          </cell>
          <cell r="D242">
            <v>81628101</v>
          </cell>
          <cell r="E242">
            <v>84069545</v>
          </cell>
          <cell r="F242">
            <v>344944</v>
          </cell>
          <cell r="G242">
            <v>42403</v>
          </cell>
          <cell r="H242">
            <v>42237</v>
          </cell>
          <cell r="I242">
            <v>29947</v>
          </cell>
          <cell r="J242">
            <v>254766</v>
          </cell>
          <cell r="K242">
            <v>218556</v>
          </cell>
          <cell r="L242">
            <v>42185</v>
          </cell>
          <cell r="M242" t="str">
            <v>DialogDirect Inc</v>
          </cell>
          <cell r="N242" t="str">
            <v>DialogDirect Inc Term Loan A</v>
          </cell>
          <cell r="O242" t="str">
            <v>L</v>
          </cell>
          <cell r="P242" t="str">
            <v>LIBOR (1 month)</v>
          </cell>
          <cell r="R242">
            <v>9515532.5600000005</v>
          </cell>
          <cell r="S242">
            <v>1352277</v>
          </cell>
          <cell r="T242" t="str">
            <v>United States</v>
          </cell>
          <cell r="U242" t="str">
            <v>Services: Business (23)</v>
          </cell>
          <cell r="W242" t="str">
            <v>United States</v>
          </cell>
          <cell r="X242">
            <v>0</v>
          </cell>
          <cell r="Y242" t="str">
            <v>First Lien First Out</v>
          </cell>
          <cell r="AB242" t="str">
            <v>DialogDirect Inc</v>
          </cell>
          <cell r="AC242">
            <v>98.94954774</v>
          </cell>
          <cell r="AF242">
            <v>9515532.5600000005</v>
          </cell>
          <cell r="AG242" t="str">
            <v>V</v>
          </cell>
          <cell r="AH242">
            <v>98.9495</v>
          </cell>
          <cell r="AI242">
            <v>98.5</v>
          </cell>
          <cell r="AK242" t="str">
            <v>Term Loan</v>
          </cell>
          <cell r="AN242">
            <v>19799000</v>
          </cell>
          <cell r="AO242" t="str">
            <v>USD</v>
          </cell>
          <cell r="AS242">
            <v>3</v>
          </cell>
          <cell r="AU242" t="str">
            <v>13700 Oakland Avenue</v>
          </cell>
          <cell r="AV242" t="str">
            <v>NA</v>
          </cell>
          <cell r="AW242">
            <v>0</v>
          </cell>
          <cell r="AX242">
            <v>42277</v>
          </cell>
          <cell r="AY242">
            <v>42338</v>
          </cell>
          <cell r="AZ242">
            <v>2490000</v>
          </cell>
          <cell r="BA242">
            <v>4.0199999999999996</v>
          </cell>
          <cell r="BB242">
            <v>6.68</v>
          </cell>
          <cell r="BC242">
            <v>6.31</v>
          </cell>
          <cell r="BD242">
            <v>0</v>
          </cell>
          <cell r="BF242" t="str">
            <v>3.0000000</v>
          </cell>
          <cell r="BG242">
            <v>19820000</v>
          </cell>
          <cell r="BH242" t="str">
            <v>4.28</v>
          </cell>
          <cell r="BI242">
            <v>208460000</v>
          </cell>
          <cell r="BJ242" t="str">
            <v>SIP - Tag Along</v>
          </cell>
          <cell r="BL242">
            <v>41852</v>
          </cell>
          <cell r="BM242">
            <v>43753</v>
          </cell>
          <cell r="BO242">
            <v>42277</v>
          </cell>
          <cell r="BP242">
            <v>58974400</v>
          </cell>
          <cell r="BQ242">
            <v>103786600</v>
          </cell>
          <cell r="BR242">
            <v>83966600</v>
          </cell>
          <cell r="BS242">
            <v>9172973.3900000006</v>
          </cell>
          <cell r="BT242">
            <v>96.4</v>
          </cell>
          <cell r="BW242">
            <v>0</v>
          </cell>
          <cell r="BX242" t="str">
            <v>Highland Park, Michigan 48203</v>
          </cell>
          <cell r="BY242">
            <v>42339</v>
          </cell>
          <cell r="BZ242">
            <v>42522</v>
          </cell>
          <cell r="CA242" t="str">
            <v>0010528893</v>
          </cell>
          <cell r="CB242">
            <v>9172973.3900000006</v>
          </cell>
          <cell r="CC242">
            <v>1</v>
          </cell>
          <cell r="CD242">
            <v>9515532.5600000005</v>
          </cell>
          <cell r="CF242">
            <v>80</v>
          </cell>
          <cell r="CG242" t="str">
            <v>N</v>
          </cell>
        </row>
        <row r="243">
          <cell r="A243">
            <v>241</v>
          </cell>
          <cell r="B243" t="str">
            <v>DETAILS</v>
          </cell>
          <cell r="C243">
            <v>0</v>
          </cell>
          <cell r="D243">
            <v>81628101</v>
          </cell>
          <cell r="E243">
            <v>84069546</v>
          </cell>
          <cell r="F243">
            <v>344944</v>
          </cell>
          <cell r="G243">
            <v>42403</v>
          </cell>
          <cell r="H243">
            <v>42237</v>
          </cell>
          <cell r="I243">
            <v>29947</v>
          </cell>
          <cell r="J243">
            <v>254766</v>
          </cell>
          <cell r="K243">
            <v>218556</v>
          </cell>
          <cell r="L243">
            <v>42185</v>
          </cell>
          <cell r="M243" t="str">
            <v>DialogDirect Inc</v>
          </cell>
          <cell r="N243" t="str">
            <v>DialogDirect Inc Term Loan A</v>
          </cell>
          <cell r="O243" t="str">
            <v>L</v>
          </cell>
          <cell r="P243" t="str">
            <v>LIBOR (1 month)</v>
          </cell>
          <cell r="R243">
            <v>5008952.9800000004</v>
          </cell>
          <cell r="S243">
            <v>1352279</v>
          </cell>
          <cell r="T243" t="str">
            <v>United States</v>
          </cell>
          <cell r="U243" t="str">
            <v>Services: Business (23)</v>
          </cell>
          <cell r="W243" t="str">
            <v>United States</v>
          </cell>
          <cell r="X243">
            <v>0</v>
          </cell>
          <cell r="Y243" t="str">
            <v>First Lien First Out</v>
          </cell>
          <cell r="AB243" t="str">
            <v>DialogDirect Inc</v>
          </cell>
          <cell r="AC243">
            <v>98.94954774</v>
          </cell>
          <cell r="AF243">
            <v>5008952.9800000004</v>
          </cell>
          <cell r="AG243" t="str">
            <v>V</v>
          </cell>
          <cell r="AH243">
            <v>98.9495</v>
          </cell>
          <cell r="AI243">
            <v>98.5</v>
          </cell>
          <cell r="AK243" t="str">
            <v>Term Loan</v>
          </cell>
          <cell r="AN243">
            <v>19799000</v>
          </cell>
          <cell r="AO243" t="str">
            <v>USD</v>
          </cell>
          <cell r="AS243">
            <v>3</v>
          </cell>
          <cell r="AU243" t="str">
            <v>13700 Oakland Avenue</v>
          </cell>
          <cell r="AV243" t="str">
            <v>NA</v>
          </cell>
          <cell r="AW243">
            <v>0</v>
          </cell>
          <cell r="AX243">
            <v>42277</v>
          </cell>
          <cell r="AY243">
            <v>42338</v>
          </cell>
          <cell r="AZ243">
            <v>2490000</v>
          </cell>
          <cell r="BA243">
            <v>4.0199999999999996</v>
          </cell>
          <cell r="BB243">
            <v>6.68</v>
          </cell>
          <cell r="BC243">
            <v>6.31</v>
          </cell>
          <cell r="BD243">
            <v>0</v>
          </cell>
          <cell r="BF243" t="str">
            <v>3.0000000</v>
          </cell>
          <cell r="BG243">
            <v>19820000</v>
          </cell>
          <cell r="BH243" t="str">
            <v>4.28</v>
          </cell>
          <cell r="BI243">
            <v>208460000</v>
          </cell>
          <cell r="BJ243" t="str">
            <v>Antares/TMT</v>
          </cell>
          <cell r="BL243">
            <v>41852</v>
          </cell>
          <cell r="BM243">
            <v>43753</v>
          </cell>
          <cell r="BO243">
            <v>42277</v>
          </cell>
          <cell r="BP243">
            <v>58974400</v>
          </cell>
          <cell r="BQ243">
            <v>103786600</v>
          </cell>
          <cell r="BR243">
            <v>83966600</v>
          </cell>
          <cell r="BS243">
            <v>4828630.67</v>
          </cell>
          <cell r="BT243">
            <v>96.4</v>
          </cell>
          <cell r="BU243">
            <v>42228</v>
          </cell>
          <cell r="BW243">
            <v>0</v>
          </cell>
          <cell r="BX243" t="str">
            <v>Highland Park, Michigan 48203</v>
          </cell>
          <cell r="BY243">
            <v>42339</v>
          </cell>
          <cell r="BZ243">
            <v>42522</v>
          </cell>
          <cell r="CA243" t="str">
            <v>0010528893</v>
          </cell>
          <cell r="CB243">
            <v>4828630.67</v>
          </cell>
          <cell r="CC243">
            <v>1</v>
          </cell>
          <cell r="CD243">
            <v>5008952.9800000004</v>
          </cell>
          <cell r="CF243">
            <v>80</v>
          </cell>
          <cell r="CG243" t="str">
            <v>N</v>
          </cell>
        </row>
        <row r="244">
          <cell r="A244">
            <v>242</v>
          </cell>
          <cell r="B244" t="str">
            <v>DETAILS</v>
          </cell>
          <cell r="C244">
            <v>0</v>
          </cell>
          <cell r="D244">
            <v>81628101</v>
          </cell>
          <cell r="E244">
            <v>84069547</v>
          </cell>
          <cell r="F244">
            <v>344944</v>
          </cell>
          <cell r="G244">
            <v>42403</v>
          </cell>
          <cell r="H244">
            <v>42237</v>
          </cell>
          <cell r="I244">
            <v>29947</v>
          </cell>
          <cell r="J244">
            <v>254766</v>
          </cell>
          <cell r="K244">
            <v>218556</v>
          </cell>
          <cell r="L244">
            <v>42185</v>
          </cell>
          <cell r="M244" t="str">
            <v>DialogDirect Inc</v>
          </cell>
          <cell r="N244" t="str">
            <v>DialogDirect Inc Term Loan A</v>
          </cell>
          <cell r="O244" t="str">
            <v>L</v>
          </cell>
          <cell r="P244" t="str">
            <v>LIBOR (1 month)</v>
          </cell>
          <cell r="R244">
            <v>19375000</v>
          </cell>
          <cell r="S244">
            <v>1352280</v>
          </cell>
          <cell r="T244" t="str">
            <v>United States</v>
          </cell>
          <cell r="U244" t="str">
            <v>Services: Business (23)</v>
          </cell>
          <cell r="W244" t="str">
            <v>United States</v>
          </cell>
          <cell r="X244">
            <v>0</v>
          </cell>
          <cell r="Y244" t="str">
            <v>First Lien First Out</v>
          </cell>
          <cell r="AB244" t="str">
            <v>DialogDirect Inc</v>
          </cell>
          <cell r="AC244">
            <v>98.94954774</v>
          </cell>
          <cell r="AF244">
            <v>19375000</v>
          </cell>
          <cell r="AG244" t="str">
            <v>V</v>
          </cell>
          <cell r="AH244">
            <v>98.9495</v>
          </cell>
          <cell r="AI244">
            <v>98.5</v>
          </cell>
          <cell r="AK244" t="str">
            <v>Term Loan</v>
          </cell>
          <cell r="AN244">
            <v>19799000</v>
          </cell>
          <cell r="AO244" t="str">
            <v>USD</v>
          </cell>
          <cell r="AS244">
            <v>3</v>
          </cell>
          <cell r="AU244" t="str">
            <v>13700 Oakland Avenue</v>
          </cell>
          <cell r="AV244" t="str">
            <v>NA</v>
          </cell>
          <cell r="AW244">
            <v>0</v>
          </cell>
          <cell r="AX244">
            <v>42277</v>
          </cell>
          <cell r="AY244">
            <v>42338</v>
          </cell>
          <cell r="AZ244">
            <v>2490000</v>
          </cell>
          <cell r="BA244">
            <v>4.0199999999999996</v>
          </cell>
          <cell r="BB244">
            <v>6.68</v>
          </cell>
          <cell r="BC244">
            <v>6.31</v>
          </cell>
          <cell r="BD244">
            <v>0</v>
          </cell>
          <cell r="BF244" t="str">
            <v>3.0000000</v>
          </cell>
          <cell r="BG244">
            <v>19820000</v>
          </cell>
          <cell r="BH244" t="str">
            <v>4.28</v>
          </cell>
          <cell r="BI244">
            <v>208460000</v>
          </cell>
          <cell r="BJ244" t="str">
            <v>Antares/TMT</v>
          </cell>
          <cell r="BL244">
            <v>41852</v>
          </cell>
          <cell r="BM244">
            <v>43753</v>
          </cell>
          <cell r="BO244">
            <v>42277</v>
          </cell>
          <cell r="BP244">
            <v>58974400</v>
          </cell>
          <cell r="BQ244">
            <v>103786600</v>
          </cell>
          <cell r="BR244">
            <v>83966600</v>
          </cell>
          <cell r="BS244">
            <v>18677500</v>
          </cell>
          <cell r="BT244">
            <v>96.4</v>
          </cell>
          <cell r="BW244">
            <v>0</v>
          </cell>
          <cell r="BX244" t="str">
            <v>Highland Park, Michigan 48203</v>
          </cell>
          <cell r="BY244">
            <v>42339</v>
          </cell>
          <cell r="BZ244">
            <v>42522</v>
          </cell>
          <cell r="CA244" t="str">
            <v>0010528893</v>
          </cell>
          <cell r="CB244">
            <v>18677500</v>
          </cell>
          <cell r="CC244">
            <v>1</v>
          </cell>
          <cell r="CD244">
            <v>19375000</v>
          </cell>
          <cell r="CF244">
            <v>80</v>
          </cell>
          <cell r="CG244" t="str">
            <v>N</v>
          </cell>
        </row>
        <row r="245">
          <cell r="A245">
            <v>243</v>
          </cell>
          <cell r="B245" t="str">
            <v>DETAILS</v>
          </cell>
          <cell r="C245">
            <v>0</v>
          </cell>
          <cell r="D245">
            <v>81627673</v>
          </cell>
          <cell r="E245">
            <v>84069446</v>
          </cell>
          <cell r="F245">
            <v>344944</v>
          </cell>
          <cell r="G245">
            <v>42403</v>
          </cell>
          <cell r="H245">
            <v>42237</v>
          </cell>
          <cell r="I245">
            <v>31358</v>
          </cell>
          <cell r="J245">
            <v>244256</v>
          </cell>
          <cell r="K245">
            <v>240004</v>
          </cell>
          <cell r="L245">
            <v>42185</v>
          </cell>
          <cell r="M245" t="str">
            <v>Digity Media LLC</v>
          </cell>
          <cell r="N245" t="str">
            <v>Digity Media LLC First Lien Term Loan</v>
          </cell>
          <cell r="O245" t="str">
            <v>L</v>
          </cell>
          <cell r="P245" t="str">
            <v>Prime</v>
          </cell>
          <cell r="R245">
            <v>4985250.1399999997</v>
          </cell>
          <cell r="S245">
            <v>1339820</v>
          </cell>
          <cell r="T245" t="str">
            <v>United States</v>
          </cell>
          <cell r="U245" t="str">
            <v>Media: Broadcasting &amp; Subscription (19)</v>
          </cell>
          <cell r="W245" t="str">
            <v>United States</v>
          </cell>
          <cell r="X245">
            <v>0</v>
          </cell>
          <cell r="Y245" t="str">
            <v>First Lien First Out</v>
          </cell>
          <cell r="AB245" t="str">
            <v>Digity Media LLC</v>
          </cell>
          <cell r="AC245">
            <v>99.5</v>
          </cell>
          <cell r="AF245">
            <v>4985250.1399999997</v>
          </cell>
          <cell r="AG245" t="str">
            <v>V</v>
          </cell>
          <cell r="AH245">
            <v>99.5</v>
          </cell>
          <cell r="AK245" t="str">
            <v>Term Loan</v>
          </cell>
          <cell r="AN245">
            <v>33745636</v>
          </cell>
          <cell r="AO245" t="str">
            <v>USD</v>
          </cell>
          <cell r="AS245">
            <v>3.16</v>
          </cell>
          <cell r="AU245" t="str">
            <v>701 NORTHPOINT PARKWAY</v>
          </cell>
          <cell r="AV245" t="str">
            <v>NA</v>
          </cell>
          <cell r="AW245">
            <v>0</v>
          </cell>
          <cell r="AX245">
            <v>42277</v>
          </cell>
          <cell r="AY245">
            <v>42338</v>
          </cell>
          <cell r="AZ245">
            <v>7900000</v>
          </cell>
          <cell r="BA245">
            <v>2.11</v>
          </cell>
          <cell r="BB245">
            <v>1.73</v>
          </cell>
          <cell r="BC245">
            <v>1.52</v>
          </cell>
          <cell r="BD245">
            <v>0</v>
          </cell>
          <cell r="BF245" t="str">
            <v>3.1600000</v>
          </cell>
          <cell r="BG245">
            <v>62610000</v>
          </cell>
          <cell r="BH245" t="str">
            <v>5.05</v>
          </cell>
          <cell r="BI245">
            <v>103180000</v>
          </cell>
          <cell r="BJ245" t="str">
            <v>SIP - Tag Along</v>
          </cell>
          <cell r="BL245">
            <v>41626</v>
          </cell>
          <cell r="BM245">
            <v>43506</v>
          </cell>
          <cell r="BP245">
            <v>100699200</v>
          </cell>
          <cell r="BQ245">
            <v>227947200</v>
          </cell>
          <cell r="BR245">
            <v>165337200</v>
          </cell>
          <cell r="BS245">
            <v>4985250.1399999997</v>
          </cell>
          <cell r="BT245">
            <v>100</v>
          </cell>
          <cell r="BW245">
            <v>0</v>
          </cell>
          <cell r="BX245" t="str">
            <v>West Palm Beach, Florida 33407</v>
          </cell>
          <cell r="CA245" t="str">
            <v>0010533315</v>
          </cell>
          <cell r="CB245">
            <v>4985250.1399999997</v>
          </cell>
          <cell r="CC245">
            <v>1</v>
          </cell>
          <cell r="CD245">
            <v>4985250.1399999997</v>
          </cell>
          <cell r="CF245">
            <v>80</v>
          </cell>
          <cell r="CG245" t="str">
            <v>N</v>
          </cell>
        </row>
        <row r="246">
          <cell r="A246">
            <v>244</v>
          </cell>
          <cell r="B246" t="str">
            <v>DETAILS</v>
          </cell>
          <cell r="C246">
            <v>0</v>
          </cell>
          <cell r="D246">
            <v>81627673</v>
          </cell>
          <cell r="E246">
            <v>84069447</v>
          </cell>
          <cell r="F246">
            <v>344944</v>
          </cell>
          <cell r="G246">
            <v>42403</v>
          </cell>
          <cell r="H246">
            <v>42237</v>
          </cell>
          <cell r="I246">
            <v>31358</v>
          </cell>
          <cell r="J246">
            <v>244256</v>
          </cell>
          <cell r="K246">
            <v>240004</v>
          </cell>
          <cell r="L246">
            <v>42185</v>
          </cell>
          <cell r="M246" t="str">
            <v>Digity Media LLC</v>
          </cell>
          <cell r="N246" t="str">
            <v>Digity Media LLC First Lien Term Loan</v>
          </cell>
          <cell r="O246" t="str">
            <v>L</v>
          </cell>
          <cell r="P246" t="str">
            <v>Prime</v>
          </cell>
          <cell r="R246">
            <v>24890117.760000002</v>
          </cell>
          <cell r="S246">
            <v>1339824</v>
          </cell>
          <cell r="T246" t="str">
            <v>United States</v>
          </cell>
          <cell r="U246" t="str">
            <v>Media: Broadcasting &amp; Subscription (19)</v>
          </cell>
          <cell r="W246" t="str">
            <v>United States</v>
          </cell>
          <cell r="X246">
            <v>0</v>
          </cell>
          <cell r="Y246" t="str">
            <v>First Lien First Out</v>
          </cell>
          <cell r="AB246" t="str">
            <v>Digity Media LLC</v>
          </cell>
          <cell r="AC246">
            <v>99.5</v>
          </cell>
          <cell r="AF246">
            <v>24890117.760000002</v>
          </cell>
          <cell r="AG246" t="str">
            <v>V</v>
          </cell>
          <cell r="AH246">
            <v>99.5</v>
          </cell>
          <cell r="AK246" t="str">
            <v>Term Loan</v>
          </cell>
          <cell r="AN246">
            <v>33745636</v>
          </cell>
          <cell r="AO246" t="str">
            <v>USD</v>
          </cell>
          <cell r="AS246">
            <v>3.16</v>
          </cell>
          <cell r="AU246" t="str">
            <v>701 NORTHPOINT PARKWAY</v>
          </cell>
          <cell r="AV246" t="str">
            <v>NA</v>
          </cell>
          <cell r="AW246">
            <v>0</v>
          </cell>
          <cell r="AX246">
            <v>42277</v>
          </cell>
          <cell r="AY246">
            <v>42338</v>
          </cell>
          <cell r="AZ246">
            <v>7900000</v>
          </cell>
          <cell r="BA246">
            <v>2.11</v>
          </cell>
          <cell r="BB246">
            <v>1.73</v>
          </cell>
          <cell r="BC246">
            <v>1.52</v>
          </cell>
          <cell r="BD246">
            <v>0</v>
          </cell>
          <cell r="BF246" t="str">
            <v>3.1600000</v>
          </cell>
          <cell r="BG246">
            <v>62610000</v>
          </cell>
          <cell r="BH246" t="str">
            <v>5.05</v>
          </cell>
          <cell r="BI246">
            <v>103180000</v>
          </cell>
          <cell r="BJ246" t="str">
            <v>Antares/TMT</v>
          </cell>
          <cell r="BL246">
            <v>41626</v>
          </cell>
          <cell r="BM246">
            <v>43506</v>
          </cell>
          <cell r="BP246">
            <v>100699200</v>
          </cell>
          <cell r="BQ246">
            <v>227947200</v>
          </cell>
          <cell r="BR246">
            <v>165337200</v>
          </cell>
          <cell r="BS246">
            <v>24890117.760000002</v>
          </cell>
          <cell r="BT246">
            <v>100</v>
          </cell>
          <cell r="BU246">
            <v>42228</v>
          </cell>
          <cell r="BW246">
            <v>0</v>
          </cell>
          <cell r="BX246" t="str">
            <v>West Palm Beach, Florida 33407</v>
          </cell>
          <cell r="CA246" t="str">
            <v>0010533315</v>
          </cell>
          <cell r="CB246">
            <v>24890117.760000002</v>
          </cell>
          <cell r="CC246">
            <v>1</v>
          </cell>
          <cell r="CD246">
            <v>24890117.760000002</v>
          </cell>
          <cell r="CF246">
            <v>80</v>
          </cell>
          <cell r="CG246" t="str">
            <v>N</v>
          </cell>
        </row>
        <row r="247">
          <cell r="A247">
            <v>245</v>
          </cell>
          <cell r="B247" t="str">
            <v>DETAILS</v>
          </cell>
          <cell r="C247">
            <v>0</v>
          </cell>
          <cell r="D247">
            <v>81627984</v>
          </cell>
          <cell r="E247">
            <v>84069548</v>
          </cell>
          <cell r="F247">
            <v>344944</v>
          </cell>
          <cell r="G247">
            <v>42403</v>
          </cell>
          <cell r="H247">
            <v>42237</v>
          </cell>
          <cell r="I247">
            <v>30045</v>
          </cell>
          <cell r="J247">
            <v>253813</v>
          </cell>
          <cell r="K247">
            <v>220294</v>
          </cell>
          <cell r="L247">
            <v>42185</v>
          </cell>
          <cell r="M247" t="str">
            <v>DISA Holdings Acquisiton Subsidiary Corp</v>
          </cell>
          <cell r="N247" t="str">
            <v>DISA Holdings Acquisiton Subsidiary Corp Term Loan</v>
          </cell>
          <cell r="O247" t="str">
            <v>L</v>
          </cell>
          <cell r="P247" t="str">
            <v>LIBOR (3 months)</v>
          </cell>
          <cell r="R247">
            <v>9900000</v>
          </cell>
          <cell r="S247">
            <v>1352281</v>
          </cell>
          <cell r="T247" t="str">
            <v>United States</v>
          </cell>
          <cell r="U247" t="str">
            <v>Services: Business (23)</v>
          </cell>
          <cell r="W247" t="str">
            <v>United States</v>
          </cell>
          <cell r="X247">
            <v>0</v>
          </cell>
          <cell r="Y247" t="str">
            <v>First Lien First Out</v>
          </cell>
          <cell r="AB247" t="str">
            <v>DISA Holdings Acquisiton Subsidiary Corp</v>
          </cell>
          <cell r="AC247">
            <v>99.5</v>
          </cell>
          <cell r="AF247">
            <v>9900000</v>
          </cell>
          <cell r="AG247" t="str">
            <v>V</v>
          </cell>
          <cell r="AH247">
            <v>99.5</v>
          </cell>
          <cell r="AI247">
            <v>97.5</v>
          </cell>
          <cell r="AK247" t="str">
            <v>Term Loan</v>
          </cell>
          <cell r="AN247">
            <v>25667000</v>
          </cell>
          <cell r="AO247" t="str">
            <v>USD</v>
          </cell>
          <cell r="AS247">
            <v>4.4000000000000004</v>
          </cell>
          <cell r="AU247" t="str">
            <v>12600 Northborough Drive</v>
          </cell>
          <cell r="AV247" t="str">
            <v>Suite 300</v>
          </cell>
          <cell r="AW247">
            <v>0</v>
          </cell>
          <cell r="AX247">
            <v>42277</v>
          </cell>
          <cell r="AY247">
            <v>42338</v>
          </cell>
          <cell r="AZ247">
            <v>1300000</v>
          </cell>
          <cell r="BA247">
            <v>2.06</v>
          </cell>
          <cell r="BB247">
            <v>5.61</v>
          </cell>
          <cell r="BC247">
            <v>5.3</v>
          </cell>
          <cell r="BD247">
            <v>0</v>
          </cell>
          <cell r="BF247" t="str">
            <v>4.4000000</v>
          </cell>
          <cell r="BG247">
            <v>159810000</v>
          </cell>
          <cell r="BH247" t="str">
            <v>6.41</v>
          </cell>
          <cell r="BI247">
            <v>98340000</v>
          </cell>
          <cell r="BJ247" t="str">
            <v>SIP - Tag Along</v>
          </cell>
          <cell r="BL247">
            <v>41891</v>
          </cell>
          <cell r="BM247">
            <v>44174</v>
          </cell>
          <cell r="BP247">
            <v>112883400</v>
          </cell>
          <cell r="BQ247">
            <v>324193200</v>
          </cell>
          <cell r="BR247">
            <v>164383200</v>
          </cell>
          <cell r="BS247">
            <v>9900000</v>
          </cell>
          <cell r="BT247">
            <v>100</v>
          </cell>
          <cell r="BW247">
            <v>0</v>
          </cell>
          <cell r="BX247" t="str">
            <v>Houston, Texas 77067</v>
          </cell>
          <cell r="CA247" t="str">
            <v>0010532446</v>
          </cell>
          <cell r="CB247">
            <v>9900000</v>
          </cell>
          <cell r="CC247">
            <v>1</v>
          </cell>
          <cell r="CD247">
            <v>9900000</v>
          </cell>
          <cell r="CF247">
            <v>80</v>
          </cell>
          <cell r="CG247" t="str">
            <v>N</v>
          </cell>
        </row>
        <row r="248">
          <cell r="A248">
            <v>246</v>
          </cell>
          <cell r="B248" t="str">
            <v>DETAILS</v>
          </cell>
          <cell r="C248">
            <v>0</v>
          </cell>
          <cell r="D248">
            <v>81627984</v>
          </cell>
          <cell r="E248">
            <v>84069549</v>
          </cell>
          <cell r="F248">
            <v>344944</v>
          </cell>
          <cell r="G248">
            <v>42403</v>
          </cell>
          <cell r="H248">
            <v>42237</v>
          </cell>
          <cell r="I248">
            <v>30045</v>
          </cell>
          <cell r="J248">
            <v>253813</v>
          </cell>
          <cell r="K248">
            <v>220294</v>
          </cell>
          <cell r="L248">
            <v>42185</v>
          </cell>
          <cell r="M248" t="str">
            <v>DISA Holdings Acquisiton Subsidiary Corp</v>
          </cell>
          <cell r="N248" t="str">
            <v>DISA Holdings Acquisiton Subsidiary Corp Term Loan</v>
          </cell>
          <cell r="O248" t="str">
            <v>L</v>
          </cell>
          <cell r="P248" t="str">
            <v>LIBOR (3 months)</v>
          </cell>
          <cell r="R248">
            <v>6298464.6399999997</v>
          </cell>
          <cell r="S248">
            <v>1352283</v>
          </cell>
          <cell r="T248" t="str">
            <v>United States</v>
          </cell>
          <cell r="U248" t="str">
            <v>Services: Business (23)</v>
          </cell>
          <cell r="W248" t="str">
            <v>United States</v>
          </cell>
          <cell r="X248">
            <v>0</v>
          </cell>
          <cell r="Y248" t="str">
            <v>First Lien First Out</v>
          </cell>
          <cell r="AB248" t="str">
            <v>DISA Holdings Acquisiton Subsidiary Corp</v>
          </cell>
          <cell r="AC248">
            <v>99.5</v>
          </cell>
          <cell r="AF248">
            <v>6298464.6399999997</v>
          </cell>
          <cell r="AG248" t="str">
            <v>V</v>
          </cell>
          <cell r="AH248">
            <v>99.5</v>
          </cell>
          <cell r="AI248">
            <v>97.5</v>
          </cell>
          <cell r="AK248" t="str">
            <v>Term Loan</v>
          </cell>
          <cell r="AN248">
            <v>25667000</v>
          </cell>
          <cell r="AO248" t="str">
            <v>USD</v>
          </cell>
          <cell r="AS248">
            <v>4.4000000000000004</v>
          </cell>
          <cell r="AU248" t="str">
            <v>12600 Northborough Drive</v>
          </cell>
          <cell r="AV248" t="str">
            <v>Suite 300</v>
          </cell>
          <cell r="AW248">
            <v>0</v>
          </cell>
          <cell r="AX248">
            <v>42277</v>
          </cell>
          <cell r="AY248">
            <v>42338</v>
          </cell>
          <cell r="AZ248">
            <v>1300000</v>
          </cell>
          <cell r="BA248">
            <v>2.06</v>
          </cell>
          <cell r="BB248">
            <v>5.61</v>
          </cell>
          <cell r="BC248">
            <v>5.3</v>
          </cell>
          <cell r="BD248">
            <v>0</v>
          </cell>
          <cell r="BF248" t="str">
            <v>4.4000000</v>
          </cell>
          <cell r="BG248">
            <v>159810000</v>
          </cell>
          <cell r="BH248" t="str">
            <v>6.41</v>
          </cell>
          <cell r="BI248">
            <v>98340000</v>
          </cell>
          <cell r="BJ248" t="str">
            <v>Antares/TMT</v>
          </cell>
          <cell r="BL248">
            <v>41891</v>
          </cell>
          <cell r="BM248">
            <v>44174</v>
          </cell>
          <cell r="BP248">
            <v>112883400</v>
          </cell>
          <cell r="BQ248">
            <v>324193200</v>
          </cell>
          <cell r="BR248">
            <v>164383200</v>
          </cell>
          <cell r="BS248">
            <v>6298464.6399999997</v>
          </cell>
          <cell r="BT248">
            <v>100</v>
          </cell>
          <cell r="BU248">
            <v>42228</v>
          </cell>
          <cell r="BW248">
            <v>0</v>
          </cell>
          <cell r="BX248" t="str">
            <v>Houston, Texas 77067</v>
          </cell>
          <cell r="CA248" t="str">
            <v>0010532446</v>
          </cell>
          <cell r="CB248">
            <v>6298464.6399999997</v>
          </cell>
          <cell r="CC248">
            <v>1</v>
          </cell>
          <cell r="CD248">
            <v>6298464.6399999997</v>
          </cell>
          <cell r="CF248">
            <v>80</v>
          </cell>
          <cell r="CG248" t="str">
            <v>N</v>
          </cell>
        </row>
        <row r="249">
          <cell r="A249">
            <v>247</v>
          </cell>
          <cell r="B249" t="str">
            <v>DETAILS</v>
          </cell>
          <cell r="C249">
            <v>0</v>
          </cell>
          <cell r="D249">
            <v>81628290</v>
          </cell>
          <cell r="E249">
            <v>84069717</v>
          </cell>
          <cell r="F249">
            <v>344944</v>
          </cell>
          <cell r="G249">
            <v>42403</v>
          </cell>
          <cell r="H249">
            <v>42237</v>
          </cell>
          <cell r="I249">
            <v>28971</v>
          </cell>
          <cell r="J249">
            <v>255914</v>
          </cell>
          <cell r="K249">
            <v>204681</v>
          </cell>
          <cell r="L249">
            <v>42185</v>
          </cell>
          <cell r="M249" t="str">
            <v>DiscoverOrg LLC</v>
          </cell>
          <cell r="N249" t="str">
            <v>DiscoverOrg LLC Term Loan</v>
          </cell>
          <cell r="O249" t="str">
            <v>L</v>
          </cell>
          <cell r="P249" t="str">
            <v>LIBOR (1 month)</v>
          </cell>
          <cell r="R249">
            <v>11340000</v>
          </cell>
          <cell r="S249">
            <v>1335375</v>
          </cell>
          <cell r="T249" t="str">
            <v>United States</v>
          </cell>
          <cell r="U249" t="str">
            <v>Services: Business (23)</v>
          </cell>
          <cell r="W249" t="str">
            <v>United States</v>
          </cell>
          <cell r="X249">
            <v>0</v>
          </cell>
          <cell r="Y249" t="str">
            <v>First Lien First Out</v>
          </cell>
          <cell r="AB249" t="str">
            <v>DiscoverOrg LLC</v>
          </cell>
          <cell r="AC249">
            <v>99.5</v>
          </cell>
          <cell r="AF249">
            <v>11340000</v>
          </cell>
          <cell r="AG249" t="str">
            <v>V</v>
          </cell>
          <cell r="AH249">
            <v>99.5</v>
          </cell>
          <cell r="AK249" t="str">
            <v>Term Loan</v>
          </cell>
          <cell r="AN249">
            <v>22705000</v>
          </cell>
          <cell r="AO249" t="str">
            <v>USD</v>
          </cell>
          <cell r="AS249">
            <v>4.3369999999999997</v>
          </cell>
          <cell r="AU249" t="str">
            <v>805 Broadway Street</v>
          </cell>
          <cell r="AV249" t="str">
            <v>Suite 900</v>
          </cell>
          <cell r="AW249">
            <v>0</v>
          </cell>
          <cell r="AX249">
            <v>42277</v>
          </cell>
          <cell r="AY249">
            <v>42369</v>
          </cell>
          <cell r="AZ249">
            <v>10000000</v>
          </cell>
          <cell r="BA249">
            <v>4.2140000000000004</v>
          </cell>
          <cell r="BB249">
            <v>3.4</v>
          </cell>
          <cell r="BC249">
            <v>2.92</v>
          </cell>
          <cell r="BD249">
            <v>0</v>
          </cell>
          <cell r="BF249" t="str">
            <v>4.3370000</v>
          </cell>
          <cell r="BG249">
            <v>170460000</v>
          </cell>
          <cell r="BH249" t="str">
            <v>4.404</v>
          </cell>
          <cell r="BI249">
            <v>44450000</v>
          </cell>
          <cell r="BJ249" t="str">
            <v>Antares/TMT</v>
          </cell>
          <cell r="BL249">
            <v>41682</v>
          </cell>
          <cell r="BM249">
            <v>43984</v>
          </cell>
          <cell r="BP249">
            <v>91984200</v>
          </cell>
          <cell r="BQ249">
            <v>262444200</v>
          </cell>
          <cell r="BR249">
            <v>91984200</v>
          </cell>
          <cell r="BS249">
            <v>11340000</v>
          </cell>
          <cell r="BT249">
            <v>100</v>
          </cell>
          <cell r="BU249">
            <v>42228</v>
          </cell>
          <cell r="BW249">
            <v>0</v>
          </cell>
          <cell r="BX249" t="str">
            <v>Vancouver, Washington 98660</v>
          </cell>
          <cell r="CA249" t="str">
            <v>0010516643</v>
          </cell>
          <cell r="CB249">
            <v>11340000</v>
          </cell>
          <cell r="CC249">
            <v>1</v>
          </cell>
          <cell r="CD249">
            <v>11340000</v>
          </cell>
          <cell r="CF249">
            <v>80</v>
          </cell>
          <cell r="CG249" t="str">
            <v>N</v>
          </cell>
        </row>
        <row r="250">
          <cell r="A250">
            <v>248</v>
          </cell>
          <cell r="B250" t="str">
            <v>DETAILS</v>
          </cell>
          <cell r="C250">
            <v>0</v>
          </cell>
          <cell r="D250">
            <v>81627868</v>
          </cell>
          <cell r="E250">
            <v>84069716</v>
          </cell>
          <cell r="F250">
            <v>344944</v>
          </cell>
          <cell r="G250">
            <v>42403</v>
          </cell>
          <cell r="H250">
            <v>42237</v>
          </cell>
          <cell r="I250">
            <v>28915</v>
          </cell>
          <cell r="J250">
            <v>252483</v>
          </cell>
          <cell r="K250">
            <v>204334</v>
          </cell>
          <cell r="L250">
            <v>42185</v>
          </cell>
          <cell r="M250" t="str">
            <v>Doosan Infracore International Inc</v>
          </cell>
          <cell r="N250" t="str">
            <v>Doosan Infracore International Inc 1st Lien Tranche B Term Loan</v>
          </cell>
          <cell r="O250" t="str">
            <v>L</v>
          </cell>
          <cell r="P250" t="str">
            <v>LIBOR (3 months)</v>
          </cell>
          <cell r="R250">
            <v>13621153.85</v>
          </cell>
          <cell r="S250">
            <v>1335357</v>
          </cell>
          <cell r="T250" t="str">
            <v>United States</v>
          </cell>
          <cell r="U250" t="str">
            <v>Capital Equipment (5)</v>
          </cell>
          <cell r="W250" t="str">
            <v>United States</v>
          </cell>
          <cell r="X250">
            <v>1</v>
          </cell>
          <cell r="Y250" t="str">
            <v>Bifurcated 1st Lien</v>
          </cell>
          <cell r="AB250" t="str">
            <v>Doosan Infracore International Inc</v>
          </cell>
          <cell r="AC250">
            <v>100.25</v>
          </cell>
          <cell r="AF250">
            <v>13621153.85</v>
          </cell>
          <cell r="AG250" t="str">
            <v>V</v>
          </cell>
          <cell r="AH250">
            <v>100.25</v>
          </cell>
          <cell r="AI250">
            <v>95.25</v>
          </cell>
          <cell r="AK250" t="str">
            <v>Term Loan</v>
          </cell>
          <cell r="AN250">
            <v>435900000</v>
          </cell>
          <cell r="AO250" t="str">
            <v>USD</v>
          </cell>
          <cell r="AS250">
            <v>2.52</v>
          </cell>
          <cell r="AU250" t="str">
            <v>400 Perimeter Center Terrace</v>
          </cell>
          <cell r="AV250" t="str">
            <v>Suite 750</v>
          </cell>
          <cell r="AW250">
            <v>0</v>
          </cell>
          <cell r="AX250">
            <v>42277</v>
          </cell>
          <cell r="AY250">
            <v>42277</v>
          </cell>
          <cell r="AZ250">
            <v>234500000</v>
          </cell>
          <cell r="BA250">
            <v>4.09</v>
          </cell>
          <cell r="BB250">
            <v>0.72</v>
          </cell>
          <cell r="BC250">
            <v>0.67</v>
          </cell>
          <cell r="BD250">
            <v>0</v>
          </cell>
          <cell r="BF250" t="str">
            <v>2.5200000</v>
          </cell>
          <cell r="BG250">
            <v>2719230000</v>
          </cell>
          <cell r="BH250" t="str">
            <v>3.44</v>
          </cell>
          <cell r="BI250">
            <v>3629700000</v>
          </cell>
          <cell r="BJ250" t="str">
            <v>BLG</v>
          </cell>
          <cell r="BL250">
            <v>41661</v>
          </cell>
          <cell r="BM250">
            <v>44344</v>
          </cell>
          <cell r="BP250">
            <v>1089124000</v>
          </cell>
          <cell r="BQ250">
            <v>4241150000</v>
          </cell>
          <cell r="BR250">
            <v>1521920000</v>
          </cell>
          <cell r="BS250">
            <v>12974149.039999999</v>
          </cell>
          <cell r="BT250">
            <v>95.25</v>
          </cell>
          <cell r="BU250">
            <v>42228</v>
          </cell>
          <cell r="BW250">
            <v>0</v>
          </cell>
          <cell r="BX250" t="str">
            <v>Atlanta, Georgia 30346</v>
          </cell>
          <cell r="CA250" t="str">
            <v>0010471398</v>
          </cell>
          <cell r="CB250">
            <v>12974149.039999999</v>
          </cell>
          <cell r="CC250">
            <v>1</v>
          </cell>
          <cell r="CD250">
            <v>13621153.85</v>
          </cell>
          <cell r="CF250">
            <v>80</v>
          </cell>
          <cell r="CG250" t="str">
            <v>Y</v>
          </cell>
        </row>
        <row r="251">
          <cell r="A251">
            <v>249</v>
          </cell>
          <cell r="B251" t="str">
            <v>DETAILS</v>
          </cell>
          <cell r="C251">
            <v>0</v>
          </cell>
          <cell r="D251">
            <v>81627777</v>
          </cell>
          <cell r="E251">
            <v>84069864</v>
          </cell>
          <cell r="F251">
            <v>344944</v>
          </cell>
          <cell r="G251">
            <v>42403</v>
          </cell>
          <cell r="H251">
            <v>42341</v>
          </cell>
          <cell r="I251">
            <v>31271</v>
          </cell>
          <cell r="J251">
            <v>251215</v>
          </cell>
          <cell r="K251">
            <v>250915</v>
          </cell>
          <cell r="L251">
            <v>42341</v>
          </cell>
          <cell r="M251" t="str">
            <v>Doskocil Manufacturing Company Inc.</v>
          </cell>
          <cell r="N251" t="str">
            <v>Doskocil Manufacturing Company Term Loan</v>
          </cell>
          <cell r="O251" t="str">
            <v>L</v>
          </cell>
          <cell r="P251" t="str">
            <v>LIBOR (3 months)</v>
          </cell>
          <cell r="R251">
            <v>30409836.07</v>
          </cell>
          <cell r="S251">
            <v>1447501</v>
          </cell>
          <cell r="T251" t="str">
            <v>United States</v>
          </cell>
          <cell r="U251" t="str">
            <v>Consumer goods: Non-Durable (9)</v>
          </cell>
          <cell r="W251" t="str">
            <v>United States</v>
          </cell>
          <cell r="Y251" t="str">
            <v>First Lien First Out</v>
          </cell>
          <cell r="AB251" t="str">
            <v>Doskocil Manufacturing Company Inc.</v>
          </cell>
          <cell r="AF251">
            <v>30409836.07</v>
          </cell>
          <cell r="AG251" t="str">
            <v>V</v>
          </cell>
          <cell r="AH251">
            <v>99.122640000000004</v>
          </cell>
          <cell r="AK251" t="str">
            <v>Term Loan</v>
          </cell>
          <cell r="AN251">
            <v>46895000</v>
          </cell>
          <cell r="AO251" t="str">
            <v>USD</v>
          </cell>
          <cell r="AS251">
            <v>3.02</v>
          </cell>
          <cell r="AU251" t="str">
            <v>2300 E. Randol Mill Rd</v>
          </cell>
          <cell r="AV251" t="str">
            <v>NA</v>
          </cell>
          <cell r="AX251">
            <v>42277</v>
          </cell>
          <cell r="AY251">
            <v>42338</v>
          </cell>
          <cell r="AZ251">
            <v>4680000</v>
          </cell>
          <cell r="BA251">
            <v>3.06</v>
          </cell>
          <cell r="BB251">
            <v>4.97</v>
          </cell>
          <cell r="BC251">
            <v>4.51</v>
          </cell>
          <cell r="BF251" t="str">
            <v>3.02</v>
          </cell>
          <cell r="BG251">
            <v>57840000</v>
          </cell>
          <cell r="BH251" t="str">
            <v>4.72</v>
          </cell>
          <cell r="BI251">
            <v>242350000</v>
          </cell>
          <cell r="BJ251" t="str">
            <v>Antares/TMT</v>
          </cell>
          <cell r="BL251">
            <v>42277</v>
          </cell>
          <cell r="BM251">
            <v>44145</v>
          </cell>
          <cell r="BP251">
            <v>141622900</v>
          </cell>
          <cell r="BQ251">
            <v>279184400</v>
          </cell>
          <cell r="BR251">
            <v>221344400</v>
          </cell>
          <cell r="BS251">
            <v>30409836.07</v>
          </cell>
          <cell r="BT251">
            <v>100</v>
          </cell>
          <cell r="BU251">
            <v>42341</v>
          </cell>
          <cell r="BW251">
            <v>0</v>
          </cell>
          <cell r="BX251" t="str">
            <v>Arlington, Texas 76011</v>
          </cell>
          <cell r="CA251" t="str">
            <v>0010556214</v>
          </cell>
          <cell r="CB251">
            <v>30409836.07</v>
          </cell>
          <cell r="CD251">
            <v>30409836.07</v>
          </cell>
          <cell r="CF251">
            <v>80</v>
          </cell>
          <cell r="CG251" t="str">
            <v>N</v>
          </cell>
        </row>
        <row r="252">
          <cell r="A252">
            <v>250</v>
          </cell>
          <cell r="B252" t="str">
            <v>DETAILS</v>
          </cell>
          <cell r="C252">
            <v>0</v>
          </cell>
          <cell r="D252">
            <v>81628332</v>
          </cell>
          <cell r="E252">
            <v>84069713</v>
          </cell>
          <cell r="F252">
            <v>344944</v>
          </cell>
          <cell r="G252">
            <v>42403</v>
          </cell>
          <cell r="H252">
            <v>42237</v>
          </cell>
          <cell r="I252">
            <v>16123</v>
          </cell>
          <cell r="J252">
            <v>256159</v>
          </cell>
          <cell r="K252">
            <v>222976</v>
          </cell>
          <cell r="L252">
            <v>42185</v>
          </cell>
          <cell r="M252" t="str">
            <v>Douglas Dynamics L.L.C.</v>
          </cell>
          <cell r="N252" t="str">
            <v>Douglas Dynamics LLC Term Facility</v>
          </cell>
          <cell r="O252" t="str">
            <v>L</v>
          </cell>
          <cell r="P252" t="str">
            <v>LIBOR (1 month)</v>
          </cell>
          <cell r="R252">
            <v>5940000</v>
          </cell>
          <cell r="S252">
            <v>1335349</v>
          </cell>
          <cell r="T252" t="str">
            <v>United States</v>
          </cell>
          <cell r="U252" t="str">
            <v>Capital Equipment (5)</v>
          </cell>
          <cell r="W252" t="str">
            <v>United States</v>
          </cell>
          <cell r="X252">
            <v>1</v>
          </cell>
          <cell r="Y252" t="str">
            <v>Bifurcated 2nd Lien</v>
          </cell>
          <cell r="AB252" t="str">
            <v>Douglas Dynamics L.L.C.</v>
          </cell>
          <cell r="AC252">
            <v>100</v>
          </cell>
          <cell r="AF252">
            <v>5940000</v>
          </cell>
          <cell r="AG252" t="str">
            <v>V</v>
          </cell>
          <cell r="AH252">
            <v>100</v>
          </cell>
          <cell r="AI252">
            <v>99.5</v>
          </cell>
          <cell r="AK252" t="str">
            <v>Term Loan</v>
          </cell>
          <cell r="AN252">
            <v>89277000</v>
          </cell>
          <cell r="AO252" t="str">
            <v>USD</v>
          </cell>
          <cell r="AS252">
            <v>1.95</v>
          </cell>
          <cell r="AU252" t="str">
            <v>7777 NORTH 73RD STREET</v>
          </cell>
          <cell r="AV252" t="str">
            <v>NA</v>
          </cell>
          <cell r="AW252">
            <v>0</v>
          </cell>
          <cell r="AX252">
            <v>42277</v>
          </cell>
          <cell r="AY252">
            <v>42277</v>
          </cell>
          <cell r="AZ252">
            <v>3870000</v>
          </cell>
          <cell r="BA252">
            <v>10.66</v>
          </cell>
          <cell r="BB252">
            <v>1.63</v>
          </cell>
          <cell r="BC252">
            <v>0</v>
          </cell>
          <cell r="BD252">
            <v>0</v>
          </cell>
          <cell r="BF252" t="str">
            <v>1.9500000</v>
          </cell>
          <cell r="BG252">
            <v>189290000</v>
          </cell>
          <cell r="BH252" t="str">
            <v>2.03</v>
          </cell>
          <cell r="BI252">
            <v>381650000</v>
          </cell>
          <cell r="BJ252" t="str">
            <v>BLG</v>
          </cell>
          <cell r="BL252">
            <v>41912</v>
          </cell>
          <cell r="BM252">
            <v>44561</v>
          </cell>
          <cell r="BP252">
            <v>189873400</v>
          </cell>
          <cell r="BQ252">
            <v>379163400</v>
          </cell>
          <cell r="BR252">
            <v>189873400</v>
          </cell>
          <cell r="BS252">
            <v>5910300</v>
          </cell>
          <cell r="BT252">
            <v>99.5</v>
          </cell>
          <cell r="BU252">
            <v>42228</v>
          </cell>
          <cell r="BW252">
            <v>0</v>
          </cell>
          <cell r="BX252" t="str">
            <v>Milwaukee, Wisconsin 53223</v>
          </cell>
          <cell r="CA252" t="str">
            <v>0010502323</v>
          </cell>
          <cell r="CB252">
            <v>5910300</v>
          </cell>
          <cell r="CC252">
            <v>1</v>
          </cell>
          <cell r="CD252">
            <v>5940000</v>
          </cell>
          <cell r="CF252">
            <v>50</v>
          </cell>
          <cell r="CG252" t="str">
            <v>Y</v>
          </cell>
        </row>
        <row r="253">
          <cell r="A253">
            <v>251</v>
          </cell>
          <cell r="B253" t="str">
            <v>DETAILS</v>
          </cell>
          <cell r="C253">
            <v>0</v>
          </cell>
          <cell r="D253">
            <v>81628158</v>
          </cell>
          <cell r="E253">
            <v>84069939</v>
          </cell>
          <cell r="F253">
            <v>344944</v>
          </cell>
          <cell r="G253">
            <v>42403</v>
          </cell>
          <cell r="H253">
            <v>42398</v>
          </cell>
          <cell r="I253">
            <v>30736</v>
          </cell>
          <cell r="J253">
            <v>255108</v>
          </cell>
          <cell r="K253">
            <v>255107</v>
          </cell>
          <cell r="L253">
            <v>42394</v>
          </cell>
          <cell r="M253" t="str">
            <v>Dubois Chemicals Inc</v>
          </cell>
          <cell r="N253" t="str">
            <v>Dubois Chemicals Inc Incremental Term Loan</v>
          </cell>
          <cell r="O253" t="str">
            <v>L</v>
          </cell>
          <cell r="P253" t="str">
            <v>LIBOR (3 months)</v>
          </cell>
          <cell r="R253">
            <v>35275000</v>
          </cell>
          <cell r="S253">
            <v>1495422</v>
          </cell>
          <cell r="T253" t="str">
            <v>United States</v>
          </cell>
          <cell r="U253" t="str">
            <v>Chemicals; Plastics &amp; Rubber (6)</v>
          </cell>
          <cell r="W253" t="str">
            <v>United States</v>
          </cell>
          <cell r="Y253" t="str">
            <v>First Lien First Out</v>
          </cell>
          <cell r="AB253" t="str">
            <v>Dubois Chemicals Inc</v>
          </cell>
          <cell r="AF253">
            <v>35275000</v>
          </cell>
          <cell r="AG253" t="str">
            <v>V</v>
          </cell>
          <cell r="AH253">
            <v>99</v>
          </cell>
          <cell r="AK253" t="str">
            <v>Term Loan</v>
          </cell>
          <cell r="AN253">
            <v>62383921</v>
          </cell>
          <cell r="AO253" t="str">
            <v>USD</v>
          </cell>
          <cell r="AS253">
            <v>4.07</v>
          </cell>
          <cell r="AU253" t="str">
            <v>3630 E Kemper Road</v>
          </cell>
          <cell r="AV253" t="str">
            <v>NA</v>
          </cell>
          <cell r="AX253">
            <v>42338</v>
          </cell>
          <cell r="AY253">
            <v>42338</v>
          </cell>
          <cell r="AZ253">
            <v>5449758.04</v>
          </cell>
          <cell r="BA253">
            <v>4.7300000000000004</v>
          </cell>
          <cell r="BB253">
            <v>2.25</v>
          </cell>
          <cell r="BC253">
            <v>1.71</v>
          </cell>
          <cell r="BF253" t="str">
            <v>4.0700000</v>
          </cell>
          <cell r="BG253">
            <v>125380000</v>
          </cell>
          <cell r="BH253" t="str">
            <v>4.07</v>
          </cell>
          <cell r="BI253">
            <v>262804006.59999999</v>
          </cell>
          <cell r="BJ253" t="str">
            <v>Antares/TMT</v>
          </cell>
          <cell r="BL253">
            <v>42309</v>
          </cell>
          <cell r="BM253">
            <v>43454</v>
          </cell>
          <cell r="BP253">
            <v>253902557.63999999</v>
          </cell>
          <cell r="BQ253">
            <v>379282557.63999999</v>
          </cell>
          <cell r="BR253">
            <v>253902557.63999999</v>
          </cell>
          <cell r="BS253">
            <v>35275000</v>
          </cell>
          <cell r="BT253">
            <v>100</v>
          </cell>
          <cell r="BU253">
            <v>42384</v>
          </cell>
          <cell r="BW253">
            <v>0</v>
          </cell>
          <cell r="BX253" t="str">
            <v>Cincinnati, Ohio 45241</v>
          </cell>
          <cell r="CA253" t="str">
            <v>0010560595</v>
          </cell>
          <cell r="CB253">
            <v>35275000</v>
          </cell>
          <cell r="CD253">
            <v>35275000</v>
          </cell>
          <cell r="CF253">
            <v>80</v>
          </cell>
          <cell r="CG253" t="str">
            <v>N</v>
          </cell>
        </row>
        <row r="254">
          <cell r="A254">
            <v>252</v>
          </cell>
          <cell r="B254" t="str">
            <v>DETAILS</v>
          </cell>
          <cell r="C254">
            <v>0</v>
          </cell>
          <cell r="D254">
            <v>81627749</v>
          </cell>
          <cell r="E254">
            <v>84069550</v>
          </cell>
          <cell r="F254">
            <v>344944</v>
          </cell>
          <cell r="G254">
            <v>42403</v>
          </cell>
          <cell r="H254">
            <v>42237</v>
          </cell>
          <cell r="I254">
            <v>27005</v>
          </cell>
          <cell r="J254">
            <v>250624</v>
          </cell>
          <cell r="K254">
            <v>168287</v>
          </cell>
          <cell r="L254">
            <v>42185</v>
          </cell>
          <cell r="M254" t="str">
            <v>DuBois Holding Company</v>
          </cell>
          <cell r="N254" t="str">
            <v>DuBois Holding Company Term Loan</v>
          </cell>
          <cell r="O254" t="str">
            <v>L</v>
          </cell>
          <cell r="P254" t="str">
            <v>LIBOR (12 months)</v>
          </cell>
          <cell r="R254">
            <v>2210592.87</v>
          </cell>
          <cell r="S254">
            <v>1352284</v>
          </cell>
          <cell r="T254" t="str">
            <v>United States</v>
          </cell>
          <cell r="U254" t="str">
            <v>Chemicals; Plastics &amp; Rubber (6)</v>
          </cell>
          <cell r="W254" t="str">
            <v>United States</v>
          </cell>
          <cell r="X254">
            <v>0</v>
          </cell>
          <cell r="Y254" t="str">
            <v>First Lien First Out</v>
          </cell>
          <cell r="AB254" t="str">
            <v>DuBois Holding Company</v>
          </cell>
          <cell r="AC254">
            <v>98.275258170000001</v>
          </cell>
          <cell r="AF254">
            <v>2210592.87</v>
          </cell>
          <cell r="AG254" t="str">
            <v>V</v>
          </cell>
          <cell r="AH254">
            <v>98.275300000000001</v>
          </cell>
          <cell r="AI254">
            <v>99</v>
          </cell>
          <cell r="AK254" t="str">
            <v>Term Loan</v>
          </cell>
          <cell r="AN254">
            <v>62383921</v>
          </cell>
          <cell r="AO254" t="str">
            <v>USD</v>
          </cell>
          <cell r="AS254">
            <v>4.07</v>
          </cell>
          <cell r="AU254" t="str">
            <v>3630 E Kemper Road</v>
          </cell>
          <cell r="AV254" t="str">
            <v>NA</v>
          </cell>
          <cell r="AW254">
            <v>0</v>
          </cell>
          <cell r="AX254">
            <v>42338</v>
          </cell>
          <cell r="AY254">
            <v>42338</v>
          </cell>
          <cell r="AZ254">
            <v>5449758.04</v>
          </cell>
          <cell r="BA254">
            <v>4.7300000000000004</v>
          </cell>
          <cell r="BB254">
            <v>2.25</v>
          </cell>
          <cell r="BC254">
            <v>1.71</v>
          </cell>
          <cell r="BD254">
            <v>0</v>
          </cell>
          <cell r="BF254" t="str">
            <v>4.0700000</v>
          </cell>
          <cell r="BG254">
            <v>125380000</v>
          </cell>
          <cell r="BH254" t="str">
            <v>4.07</v>
          </cell>
          <cell r="BI254">
            <v>262804006.59999999</v>
          </cell>
          <cell r="BJ254" t="str">
            <v>Antares/TMT</v>
          </cell>
          <cell r="BL254">
            <v>41263</v>
          </cell>
          <cell r="BM254">
            <v>43454</v>
          </cell>
          <cell r="BP254">
            <v>253902557.63999999</v>
          </cell>
          <cell r="BQ254">
            <v>379282558</v>
          </cell>
          <cell r="BR254">
            <v>253902557.63999999</v>
          </cell>
          <cell r="BS254">
            <v>2210592.87</v>
          </cell>
          <cell r="BT254">
            <v>100</v>
          </cell>
          <cell r="BU254">
            <v>42384</v>
          </cell>
          <cell r="BW254">
            <v>0</v>
          </cell>
          <cell r="BX254" t="str">
            <v>Cincinnati, Ohio 45241</v>
          </cell>
          <cell r="CA254" t="str">
            <v>0010527648</v>
          </cell>
          <cell r="CB254">
            <v>2210592.87</v>
          </cell>
          <cell r="CC254">
            <v>1</v>
          </cell>
          <cell r="CD254">
            <v>2210592.87</v>
          </cell>
          <cell r="CF254">
            <v>80</v>
          </cell>
          <cell r="CG254" t="str">
            <v>N</v>
          </cell>
        </row>
        <row r="255">
          <cell r="A255">
            <v>253</v>
          </cell>
          <cell r="B255" t="str">
            <v>DETAILS</v>
          </cell>
          <cell r="C255">
            <v>0</v>
          </cell>
          <cell r="D255">
            <v>81627749</v>
          </cell>
          <cell r="E255">
            <v>84069552</v>
          </cell>
          <cell r="F255">
            <v>344944</v>
          </cell>
          <cell r="G255">
            <v>42403</v>
          </cell>
          <cell r="H255">
            <v>42237</v>
          </cell>
          <cell r="I255">
            <v>27005</v>
          </cell>
          <cell r="J255">
            <v>250624</v>
          </cell>
          <cell r="K255">
            <v>168287</v>
          </cell>
          <cell r="L255">
            <v>42185</v>
          </cell>
          <cell r="M255" t="str">
            <v>DuBois Holding Company</v>
          </cell>
          <cell r="N255" t="str">
            <v>DuBois Holding Company Term Loan</v>
          </cell>
          <cell r="O255" t="str">
            <v>L</v>
          </cell>
          <cell r="P255" t="str">
            <v>LIBOR (12 months)</v>
          </cell>
          <cell r="R255">
            <v>20856316.829999998</v>
          </cell>
          <cell r="S255">
            <v>1352285</v>
          </cell>
          <cell r="T255" t="str">
            <v>United States</v>
          </cell>
          <cell r="U255" t="str">
            <v>Chemicals; Plastics &amp; Rubber (6)</v>
          </cell>
          <cell r="W255" t="str">
            <v>United States</v>
          </cell>
          <cell r="X255">
            <v>0</v>
          </cell>
          <cell r="Y255" t="str">
            <v>First Lien First Out</v>
          </cell>
          <cell r="AB255" t="str">
            <v>DuBois Holding Company</v>
          </cell>
          <cell r="AC255">
            <v>98.275258170000001</v>
          </cell>
          <cell r="AF255">
            <v>20856316.829999998</v>
          </cell>
          <cell r="AG255" t="str">
            <v>V</v>
          </cell>
          <cell r="AH255">
            <v>98.275300000000001</v>
          </cell>
          <cell r="AI255">
            <v>99</v>
          </cell>
          <cell r="AK255" t="str">
            <v>Term Loan</v>
          </cell>
          <cell r="AN255">
            <v>62383921</v>
          </cell>
          <cell r="AO255" t="str">
            <v>USD</v>
          </cell>
          <cell r="AS255">
            <v>4.07</v>
          </cell>
          <cell r="AU255" t="str">
            <v>3630 E Kemper Road</v>
          </cell>
          <cell r="AV255" t="str">
            <v>NA</v>
          </cell>
          <cell r="AW255">
            <v>0</v>
          </cell>
          <cell r="AX255">
            <v>42338</v>
          </cell>
          <cell r="AY255">
            <v>42338</v>
          </cell>
          <cell r="AZ255">
            <v>5449758.04</v>
          </cell>
          <cell r="BA255">
            <v>4.7300000000000004</v>
          </cell>
          <cell r="BB255">
            <v>2.25</v>
          </cell>
          <cell r="BC255">
            <v>1.71</v>
          </cell>
          <cell r="BD255">
            <v>0</v>
          </cell>
          <cell r="BF255" t="str">
            <v>4.0700000</v>
          </cell>
          <cell r="BG255">
            <v>125380000</v>
          </cell>
          <cell r="BH255" t="str">
            <v>4.07</v>
          </cell>
          <cell r="BI255">
            <v>262804006.59999999</v>
          </cell>
          <cell r="BJ255" t="str">
            <v>Antares/TMT</v>
          </cell>
          <cell r="BL255">
            <v>41263</v>
          </cell>
          <cell r="BM255">
            <v>43454</v>
          </cell>
          <cell r="BP255">
            <v>253902557.63999999</v>
          </cell>
          <cell r="BQ255">
            <v>379282558</v>
          </cell>
          <cell r="BR255">
            <v>253902557.63999999</v>
          </cell>
          <cell r="BS255">
            <v>20856316.829999998</v>
          </cell>
          <cell r="BT255">
            <v>100</v>
          </cell>
          <cell r="BU255">
            <v>42228</v>
          </cell>
          <cell r="BW255">
            <v>0</v>
          </cell>
          <cell r="BX255" t="str">
            <v>Cincinnati, Ohio 45241</v>
          </cell>
          <cell r="CA255" t="str">
            <v>0010527648</v>
          </cell>
          <cell r="CB255">
            <v>20856316.829999998</v>
          </cell>
          <cell r="CC255">
            <v>1</v>
          </cell>
          <cell r="CD255">
            <v>20856316.829999998</v>
          </cell>
          <cell r="CF255">
            <v>80</v>
          </cell>
          <cell r="CG255" t="str">
            <v>N</v>
          </cell>
        </row>
        <row r="256">
          <cell r="A256">
            <v>254</v>
          </cell>
          <cell r="B256" t="str">
            <v>DETAILS</v>
          </cell>
          <cell r="C256">
            <v>0</v>
          </cell>
          <cell r="D256">
            <v>81627973</v>
          </cell>
          <cell r="E256">
            <v>84069551</v>
          </cell>
          <cell r="F256">
            <v>344944</v>
          </cell>
          <cell r="G256">
            <v>42403</v>
          </cell>
          <cell r="H256">
            <v>42237</v>
          </cell>
          <cell r="I256">
            <v>27005</v>
          </cell>
          <cell r="J256">
            <v>253655</v>
          </cell>
          <cell r="K256">
            <v>168287</v>
          </cell>
          <cell r="L256">
            <v>42185</v>
          </cell>
          <cell r="M256" t="str">
            <v>DuBois Holding Company</v>
          </cell>
          <cell r="N256" t="str">
            <v>DuBois Holding Company Term Loan</v>
          </cell>
          <cell r="O256" t="str">
            <v>L</v>
          </cell>
          <cell r="P256" t="str">
            <v>LIBOR (3 months)</v>
          </cell>
          <cell r="R256">
            <v>17109.68</v>
          </cell>
          <cell r="S256">
            <v>1352284</v>
          </cell>
          <cell r="T256" t="str">
            <v>United States</v>
          </cell>
          <cell r="U256" t="str">
            <v>Chemicals; Plastics &amp; Rubber (6)</v>
          </cell>
          <cell r="W256" t="str">
            <v>United States</v>
          </cell>
          <cell r="X256">
            <v>0</v>
          </cell>
          <cell r="Y256" t="str">
            <v>First Lien First Out</v>
          </cell>
          <cell r="AB256" t="str">
            <v>DuBois Holding Company</v>
          </cell>
          <cell r="AC256">
            <v>98.275258170000001</v>
          </cell>
          <cell r="AF256">
            <v>17109.68</v>
          </cell>
          <cell r="AG256" t="str">
            <v>V</v>
          </cell>
          <cell r="AH256">
            <v>98.275300000000001</v>
          </cell>
          <cell r="AI256">
            <v>99</v>
          </cell>
          <cell r="AK256" t="str">
            <v>Term Loan</v>
          </cell>
          <cell r="AN256">
            <v>62383921</v>
          </cell>
          <cell r="AO256" t="str">
            <v>USD</v>
          </cell>
          <cell r="AS256">
            <v>4.07</v>
          </cell>
          <cell r="AU256" t="str">
            <v>3630 E Kemper Road</v>
          </cell>
          <cell r="AV256" t="str">
            <v>NA</v>
          </cell>
          <cell r="AW256">
            <v>0</v>
          </cell>
          <cell r="AX256">
            <v>42338</v>
          </cell>
          <cell r="AY256">
            <v>42338</v>
          </cell>
          <cell r="AZ256">
            <v>5449758.04</v>
          </cell>
          <cell r="BA256">
            <v>4.7300000000000004</v>
          </cell>
          <cell r="BB256">
            <v>2.25</v>
          </cell>
          <cell r="BC256">
            <v>1.71</v>
          </cell>
          <cell r="BD256">
            <v>0</v>
          </cell>
          <cell r="BF256" t="str">
            <v>4.0700000</v>
          </cell>
          <cell r="BG256">
            <v>125380000</v>
          </cell>
          <cell r="BH256" t="str">
            <v>4.07</v>
          </cell>
          <cell r="BI256">
            <v>262804006.59999999</v>
          </cell>
          <cell r="BJ256" t="str">
            <v>Antares/TMT</v>
          </cell>
          <cell r="BL256">
            <v>41263</v>
          </cell>
          <cell r="BM256">
            <v>43454</v>
          </cell>
          <cell r="BP256">
            <v>253902557.63999999</v>
          </cell>
          <cell r="BQ256">
            <v>379282558</v>
          </cell>
          <cell r="BR256">
            <v>253902557.63999999</v>
          </cell>
          <cell r="BS256">
            <v>17109.68</v>
          </cell>
          <cell r="BT256">
            <v>100</v>
          </cell>
          <cell r="BU256">
            <v>42384</v>
          </cell>
          <cell r="BW256">
            <v>0</v>
          </cell>
          <cell r="BX256" t="str">
            <v>Cincinnati, Ohio 45241</v>
          </cell>
          <cell r="CA256" t="str">
            <v>0010527648</v>
          </cell>
          <cell r="CB256">
            <v>17109.68</v>
          </cell>
          <cell r="CC256">
            <v>1</v>
          </cell>
          <cell r="CD256">
            <v>17109.68</v>
          </cell>
          <cell r="CF256">
            <v>80</v>
          </cell>
          <cell r="CG256" t="str">
            <v>N</v>
          </cell>
        </row>
        <row r="257">
          <cell r="A257">
            <v>255</v>
          </cell>
          <cell r="B257" t="str">
            <v>DETAILS</v>
          </cell>
          <cell r="C257">
            <v>0</v>
          </cell>
          <cell r="D257">
            <v>81627973</v>
          </cell>
          <cell r="E257">
            <v>84069553</v>
          </cell>
          <cell r="F257">
            <v>344944</v>
          </cell>
          <cell r="G257">
            <v>42403</v>
          </cell>
          <cell r="H257">
            <v>42237</v>
          </cell>
          <cell r="I257">
            <v>27005</v>
          </cell>
          <cell r="J257">
            <v>253655</v>
          </cell>
          <cell r="K257">
            <v>168287</v>
          </cell>
          <cell r="L257">
            <v>42185</v>
          </cell>
          <cell r="M257" t="str">
            <v>DuBois Holding Company</v>
          </cell>
          <cell r="N257" t="str">
            <v>DuBois Holding Company Term Loan</v>
          </cell>
          <cell r="O257" t="str">
            <v>L</v>
          </cell>
          <cell r="P257" t="str">
            <v>LIBOR (3 months)</v>
          </cell>
          <cell r="R257">
            <v>161424.95000000001</v>
          </cell>
          <cell r="S257">
            <v>1352285</v>
          </cell>
          <cell r="T257" t="str">
            <v>United States</v>
          </cell>
          <cell r="U257" t="str">
            <v>Chemicals; Plastics &amp; Rubber (6)</v>
          </cell>
          <cell r="W257" t="str">
            <v>United States</v>
          </cell>
          <cell r="X257">
            <v>0</v>
          </cell>
          <cell r="Y257" t="str">
            <v>First Lien First Out</v>
          </cell>
          <cell r="AB257" t="str">
            <v>DuBois Holding Company</v>
          </cell>
          <cell r="AC257">
            <v>98.275258170000001</v>
          </cell>
          <cell r="AF257">
            <v>161424.95000000001</v>
          </cell>
          <cell r="AG257" t="str">
            <v>V</v>
          </cell>
          <cell r="AH257">
            <v>98.275300000000001</v>
          </cell>
          <cell r="AI257">
            <v>99</v>
          </cell>
          <cell r="AK257" t="str">
            <v>Term Loan</v>
          </cell>
          <cell r="AN257">
            <v>62383921</v>
          </cell>
          <cell r="AO257" t="str">
            <v>USD</v>
          </cell>
          <cell r="AS257">
            <v>4.07</v>
          </cell>
          <cell r="AU257" t="str">
            <v>3630 E Kemper Road</v>
          </cell>
          <cell r="AV257" t="str">
            <v>NA</v>
          </cell>
          <cell r="AW257">
            <v>0</v>
          </cell>
          <cell r="AX257">
            <v>42338</v>
          </cell>
          <cell r="AY257">
            <v>42338</v>
          </cell>
          <cell r="AZ257">
            <v>5449758.04</v>
          </cell>
          <cell r="BA257">
            <v>4.7300000000000004</v>
          </cell>
          <cell r="BB257">
            <v>2.25</v>
          </cell>
          <cell r="BC257">
            <v>1.71</v>
          </cell>
          <cell r="BD257">
            <v>0</v>
          </cell>
          <cell r="BF257" t="str">
            <v>4.0700000</v>
          </cell>
          <cell r="BG257">
            <v>125380000</v>
          </cell>
          <cell r="BH257" t="str">
            <v>4.07</v>
          </cell>
          <cell r="BI257">
            <v>262804006.59999999</v>
          </cell>
          <cell r="BJ257" t="str">
            <v>Antares/TMT</v>
          </cell>
          <cell r="BL257">
            <v>41263</v>
          </cell>
          <cell r="BM257">
            <v>43454</v>
          </cell>
          <cell r="BP257">
            <v>253902557.63999999</v>
          </cell>
          <cell r="BQ257">
            <v>379282558</v>
          </cell>
          <cell r="BR257">
            <v>253902557.63999999</v>
          </cell>
          <cell r="BS257">
            <v>161424.95000000001</v>
          </cell>
          <cell r="BT257">
            <v>100</v>
          </cell>
          <cell r="BU257">
            <v>42228</v>
          </cell>
          <cell r="BW257">
            <v>0</v>
          </cell>
          <cell r="BX257" t="str">
            <v>Cincinnati, Ohio 45241</v>
          </cell>
          <cell r="CA257" t="str">
            <v>0010527648</v>
          </cell>
          <cell r="CB257">
            <v>161424.95000000001</v>
          </cell>
          <cell r="CC257">
            <v>1</v>
          </cell>
          <cell r="CD257">
            <v>161424.95000000001</v>
          </cell>
          <cell r="CF257">
            <v>80</v>
          </cell>
          <cell r="CG257" t="str">
            <v>N</v>
          </cell>
        </row>
        <row r="258">
          <cell r="A258">
            <v>256</v>
          </cell>
          <cell r="B258" t="str">
            <v>DETAILS</v>
          </cell>
          <cell r="C258">
            <v>0</v>
          </cell>
          <cell r="D258">
            <v>81627841</v>
          </cell>
          <cell r="E258">
            <v>84069706</v>
          </cell>
          <cell r="F258">
            <v>344944</v>
          </cell>
          <cell r="G258">
            <v>42403</v>
          </cell>
          <cell r="H258">
            <v>42237</v>
          </cell>
          <cell r="I258">
            <v>24197</v>
          </cell>
          <cell r="J258">
            <v>252204</v>
          </cell>
          <cell r="K258">
            <v>211616</v>
          </cell>
          <cell r="L258">
            <v>42185</v>
          </cell>
          <cell r="M258" t="str">
            <v>Dwyer Acquisition Parent Inc</v>
          </cell>
          <cell r="N258" t="str">
            <v>Dwyer Acquisition Parent Inc Term Loan A</v>
          </cell>
          <cell r="O258" t="str">
            <v>L</v>
          </cell>
          <cell r="P258" t="str">
            <v>LIBOR (3 months)</v>
          </cell>
          <cell r="R258">
            <v>39510651.719999999</v>
          </cell>
          <cell r="S258">
            <v>1335340</v>
          </cell>
          <cell r="T258" t="str">
            <v>United States</v>
          </cell>
          <cell r="U258" t="str">
            <v>Services: Consumer (24)</v>
          </cell>
          <cell r="W258" t="str">
            <v>United States</v>
          </cell>
          <cell r="X258">
            <v>0</v>
          </cell>
          <cell r="Y258" t="str">
            <v>First Lien First Out</v>
          </cell>
          <cell r="AB258" t="str">
            <v>Dwyer Acquisition Parent Inc</v>
          </cell>
          <cell r="AC258">
            <v>97</v>
          </cell>
          <cell r="AF258">
            <v>39510651.719999999</v>
          </cell>
          <cell r="AG258" t="str">
            <v>V</v>
          </cell>
          <cell r="AH258">
            <v>97</v>
          </cell>
          <cell r="AK258" t="str">
            <v>Term Loan</v>
          </cell>
          <cell r="AN258">
            <v>42120000</v>
          </cell>
          <cell r="AO258" t="str">
            <v>USD</v>
          </cell>
          <cell r="AS258">
            <v>4.25</v>
          </cell>
          <cell r="AU258" t="str">
            <v>3131 McKinney Avenue</v>
          </cell>
          <cell r="AV258" t="str">
            <v>NA</v>
          </cell>
          <cell r="AW258">
            <v>0</v>
          </cell>
          <cell r="AX258">
            <v>42277</v>
          </cell>
          <cell r="AY258">
            <v>42369</v>
          </cell>
          <cell r="AZ258">
            <v>7000000</v>
          </cell>
          <cell r="BA258">
            <v>2.33</v>
          </cell>
          <cell r="BB258">
            <v>1.77</v>
          </cell>
          <cell r="BC258">
            <v>1.47</v>
          </cell>
          <cell r="BD258">
            <v>0</v>
          </cell>
          <cell r="BF258" t="str">
            <v>4.2500000</v>
          </cell>
          <cell r="BG258">
            <v>171580000</v>
          </cell>
          <cell r="BH258" t="str">
            <v>6.25</v>
          </cell>
          <cell r="BI258">
            <v>119410000</v>
          </cell>
          <cell r="BJ258" t="str">
            <v>Antares/TMT</v>
          </cell>
          <cell r="BL258">
            <v>41852</v>
          </cell>
          <cell r="BM258">
            <v>43692</v>
          </cell>
          <cell r="BP258">
            <v>168546500</v>
          </cell>
          <cell r="BQ258">
            <v>425039800</v>
          </cell>
          <cell r="BR258">
            <v>253459800</v>
          </cell>
          <cell r="BS258">
            <v>39510651.719999999</v>
          </cell>
          <cell r="BT258">
            <v>100</v>
          </cell>
          <cell r="BU258">
            <v>42228</v>
          </cell>
          <cell r="BW258">
            <v>0</v>
          </cell>
          <cell r="BX258" t="str">
            <v>Dallas, Texas 75204</v>
          </cell>
          <cell r="CA258" t="str">
            <v>0010479122</v>
          </cell>
          <cell r="CB258">
            <v>39510651.719999999</v>
          </cell>
          <cell r="CC258">
            <v>1</v>
          </cell>
          <cell r="CD258">
            <v>39510651.719999999</v>
          </cell>
          <cell r="CF258">
            <v>80</v>
          </cell>
          <cell r="CG258" t="str">
            <v>N</v>
          </cell>
        </row>
        <row r="259">
          <cell r="A259">
            <v>257</v>
          </cell>
          <cell r="B259" t="str">
            <v>DETAILS</v>
          </cell>
          <cell r="C259">
            <v>0</v>
          </cell>
          <cell r="D259">
            <v>81627626</v>
          </cell>
          <cell r="E259">
            <v>84070153</v>
          </cell>
          <cell r="F259">
            <v>344944</v>
          </cell>
          <cell r="G259">
            <v>42403</v>
          </cell>
          <cell r="H259">
            <v>42237</v>
          </cell>
          <cell r="I259">
            <v>29756</v>
          </cell>
          <cell r="J259">
            <v>222985</v>
          </cell>
          <cell r="K259">
            <v>215878</v>
          </cell>
          <cell r="L259">
            <v>42185</v>
          </cell>
          <cell r="M259" t="str">
            <v>Dynatect Group Holdings Inc</v>
          </cell>
          <cell r="N259" t="str">
            <v>Dynatect Group Holdings Inc Term Loan B</v>
          </cell>
          <cell r="O259" t="str">
            <v>L</v>
          </cell>
          <cell r="P259" t="str">
            <v>Prime</v>
          </cell>
          <cell r="R259">
            <v>1700.63</v>
          </cell>
          <cell r="S259">
            <v>1355552</v>
          </cell>
          <cell r="T259" t="str">
            <v>United States</v>
          </cell>
          <cell r="U259" t="str">
            <v>Capital Equipment (5)</v>
          </cell>
          <cell r="W259" t="str">
            <v>United States</v>
          </cell>
          <cell r="X259">
            <v>0</v>
          </cell>
          <cell r="Y259" t="str">
            <v>First Lien First Out</v>
          </cell>
          <cell r="AB259" t="str">
            <v>Dynatect Group Holdings Inc</v>
          </cell>
          <cell r="AF259">
            <v>1700.63</v>
          </cell>
          <cell r="AG259" t="str">
            <v>V</v>
          </cell>
          <cell r="AH259">
            <v>99.5</v>
          </cell>
          <cell r="AK259" t="str">
            <v>Term Loan</v>
          </cell>
          <cell r="AN259">
            <v>22853000</v>
          </cell>
          <cell r="AO259" t="str">
            <v>USD</v>
          </cell>
          <cell r="AS259">
            <v>4.0599999999999996</v>
          </cell>
          <cell r="AU259" t="str">
            <v>2300 S Calhoun Rd</v>
          </cell>
          <cell r="AV259" t="str">
            <v>NA</v>
          </cell>
          <cell r="AX259">
            <v>42277</v>
          </cell>
          <cell r="AY259">
            <v>42277</v>
          </cell>
          <cell r="AZ259">
            <v>10850000</v>
          </cell>
          <cell r="BA259">
            <v>4.25</v>
          </cell>
          <cell r="BB259">
            <v>3.67</v>
          </cell>
          <cell r="BC259">
            <v>2.87</v>
          </cell>
          <cell r="BD259">
            <v>0</v>
          </cell>
          <cell r="BF259" t="str">
            <v>4.0600000</v>
          </cell>
          <cell r="BG259">
            <v>110880000</v>
          </cell>
          <cell r="BH259" t="str">
            <v>4.06</v>
          </cell>
          <cell r="BI259">
            <v>93800000</v>
          </cell>
          <cell r="BJ259" t="str">
            <v>SIP - Tag Along</v>
          </cell>
          <cell r="BL259">
            <v>41852</v>
          </cell>
          <cell r="BM259">
            <v>44104</v>
          </cell>
          <cell r="BP259">
            <v>88229000</v>
          </cell>
          <cell r="BQ259">
            <v>199109000</v>
          </cell>
          <cell r="BR259">
            <v>88229000</v>
          </cell>
          <cell r="BS259">
            <v>1700.63</v>
          </cell>
          <cell r="BT259">
            <v>100</v>
          </cell>
          <cell r="BW259">
            <v>0</v>
          </cell>
          <cell r="BX259" t="str">
            <v>New Berlin, Wisconsin 53151</v>
          </cell>
          <cell r="CA259" t="str">
            <v>0010532529</v>
          </cell>
          <cell r="CB259">
            <v>1700.63</v>
          </cell>
          <cell r="CC259">
            <v>1</v>
          </cell>
          <cell r="CD259">
            <v>1700.63</v>
          </cell>
          <cell r="CF259">
            <v>80</v>
          </cell>
          <cell r="CG259" t="str">
            <v>N</v>
          </cell>
        </row>
        <row r="260">
          <cell r="A260">
            <v>258</v>
          </cell>
          <cell r="B260" t="str">
            <v>DETAILS</v>
          </cell>
          <cell r="C260">
            <v>0</v>
          </cell>
          <cell r="D260">
            <v>81627626</v>
          </cell>
          <cell r="E260">
            <v>84070155</v>
          </cell>
          <cell r="F260">
            <v>344944</v>
          </cell>
          <cell r="G260">
            <v>42403</v>
          </cell>
          <cell r="H260">
            <v>42237</v>
          </cell>
          <cell r="I260">
            <v>29756</v>
          </cell>
          <cell r="J260">
            <v>222985</v>
          </cell>
          <cell r="K260">
            <v>215878</v>
          </cell>
          <cell r="L260">
            <v>42185</v>
          </cell>
          <cell r="M260" t="str">
            <v>Dynatect Group Holdings Inc</v>
          </cell>
          <cell r="N260" t="str">
            <v>Dynatect Group Holdings Inc Term Loan B</v>
          </cell>
          <cell r="O260" t="str">
            <v>L</v>
          </cell>
          <cell r="P260" t="str">
            <v>Prime</v>
          </cell>
          <cell r="R260">
            <v>99.84</v>
          </cell>
          <cell r="S260">
            <v>1355557</v>
          </cell>
          <cell r="T260" t="str">
            <v>United States</v>
          </cell>
          <cell r="U260" t="str">
            <v>Capital Equipment (5)</v>
          </cell>
          <cell r="W260" t="str">
            <v>United States</v>
          </cell>
          <cell r="X260">
            <v>0</v>
          </cell>
          <cell r="Y260" t="str">
            <v>First Lien First Out</v>
          </cell>
          <cell r="AB260" t="str">
            <v>Dynatect Group Holdings Inc</v>
          </cell>
          <cell r="AF260">
            <v>99.84</v>
          </cell>
          <cell r="AG260" t="str">
            <v>V</v>
          </cell>
          <cell r="AH260">
            <v>99.5</v>
          </cell>
          <cell r="AK260" t="str">
            <v>Term Loan</v>
          </cell>
          <cell r="AN260">
            <v>22853000</v>
          </cell>
          <cell r="AO260" t="str">
            <v>USD</v>
          </cell>
          <cell r="AS260">
            <v>4.0599999999999996</v>
          </cell>
          <cell r="AU260" t="str">
            <v>2300 S Calhoun Rd</v>
          </cell>
          <cell r="AV260" t="str">
            <v>NA</v>
          </cell>
          <cell r="AX260">
            <v>42277</v>
          </cell>
          <cell r="AY260">
            <v>42277</v>
          </cell>
          <cell r="AZ260">
            <v>10850000</v>
          </cell>
          <cell r="BA260">
            <v>4.25</v>
          </cell>
          <cell r="BB260">
            <v>3.67</v>
          </cell>
          <cell r="BC260">
            <v>2.87</v>
          </cell>
          <cell r="BD260">
            <v>0</v>
          </cell>
          <cell r="BF260" t="str">
            <v>4.0600000</v>
          </cell>
          <cell r="BG260">
            <v>110880000</v>
          </cell>
          <cell r="BH260" t="str">
            <v>4.06</v>
          </cell>
          <cell r="BI260">
            <v>93800000</v>
          </cell>
          <cell r="BJ260" t="str">
            <v>Antares/TMT</v>
          </cell>
          <cell r="BL260">
            <v>41852</v>
          </cell>
          <cell r="BM260">
            <v>44104</v>
          </cell>
          <cell r="BP260">
            <v>88229000</v>
          </cell>
          <cell r="BQ260">
            <v>199109000</v>
          </cell>
          <cell r="BR260">
            <v>88229000</v>
          </cell>
          <cell r="BS260">
            <v>99.84</v>
          </cell>
          <cell r="BT260">
            <v>100</v>
          </cell>
          <cell r="BU260">
            <v>42228</v>
          </cell>
          <cell r="BW260">
            <v>0</v>
          </cell>
          <cell r="BX260" t="str">
            <v>New Berlin, Wisconsin 53151</v>
          </cell>
          <cell r="CA260" t="str">
            <v>0010532529</v>
          </cell>
          <cell r="CB260">
            <v>99.84</v>
          </cell>
          <cell r="CC260">
            <v>1</v>
          </cell>
          <cell r="CD260">
            <v>99.84</v>
          </cell>
          <cell r="CF260">
            <v>80</v>
          </cell>
          <cell r="CG260" t="str">
            <v>N</v>
          </cell>
        </row>
        <row r="261">
          <cell r="A261">
            <v>259</v>
          </cell>
          <cell r="B261" t="str">
            <v>DETAILS</v>
          </cell>
          <cell r="C261">
            <v>0</v>
          </cell>
          <cell r="D261">
            <v>81627871</v>
          </cell>
          <cell r="E261">
            <v>84070154</v>
          </cell>
          <cell r="F261">
            <v>344944</v>
          </cell>
          <cell r="G261">
            <v>42403</v>
          </cell>
          <cell r="H261">
            <v>42237</v>
          </cell>
          <cell r="I261">
            <v>29756</v>
          </cell>
          <cell r="J261">
            <v>252511</v>
          </cell>
          <cell r="K261">
            <v>215878</v>
          </cell>
          <cell r="L261">
            <v>42185</v>
          </cell>
          <cell r="M261" t="str">
            <v>Dynatect Group Holdings Inc</v>
          </cell>
          <cell r="N261" t="str">
            <v>Dynatect Group Holdings Inc Term Loan B</v>
          </cell>
          <cell r="O261" t="str">
            <v>L</v>
          </cell>
          <cell r="P261" t="str">
            <v>LIBOR (3 months)</v>
          </cell>
          <cell r="R261">
            <v>6581632.7000000002</v>
          </cell>
          <cell r="S261">
            <v>1355552</v>
          </cell>
          <cell r="T261" t="str">
            <v>United States</v>
          </cell>
          <cell r="U261" t="str">
            <v>Capital Equipment (5)</v>
          </cell>
          <cell r="W261" t="str">
            <v>United States</v>
          </cell>
          <cell r="X261">
            <v>0</v>
          </cell>
          <cell r="Y261" t="str">
            <v>First Lien First Out</v>
          </cell>
          <cell r="AB261" t="str">
            <v>Dynatect Group Holdings Inc</v>
          </cell>
          <cell r="AF261">
            <v>6581632.7000000002</v>
          </cell>
          <cell r="AG261" t="str">
            <v>V</v>
          </cell>
          <cell r="AH261">
            <v>99.5</v>
          </cell>
          <cell r="AK261" t="str">
            <v>Term Loan</v>
          </cell>
          <cell r="AN261">
            <v>22853000</v>
          </cell>
          <cell r="AO261" t="str">
            <v>USD</v>
          </cell>
          <cell r="AS261">
            <v>4.0599999999999996</v>
          </cell>
          <cell r="AU261" t="str">
            <v>2300 S Calhoun Rd</v>
          </cell>
          <cell r="AV261" t="str">
            <v>NA</v>
          </cell>
          <cell r="AX261">
            <v>42277</v>
          </cell>
          <cell r="AY261">
            <v>42277</v>
          </cell>
          <cell r="AZ261">
            <v>10850000</v>
          </cell>
          <cell r="BA261">
            <v>4.25</v>
          </cell>
          <cell r="BB261">
            <v>3.67</v>
          </cell>
          <cell r="BC261">
            <v>2.87</v>
          </cell>
          <cell r="BD261">
            <v>0</v>
          </cell>
          <cell r="BF261" t="str">
            <v>4.0600000</v>
          </cell>
          <cell r="BG261">
            <v>110880000</v>
          </cell>
          <cell r="BH261" t="str">
            <v>4.06</v>
          </cell>
          <cell r="BI261">
            <v>93800000</v>
          </cell>
          <cell r="BJ261" t="str">
            <v>SIP - Tag Along</v>
          </cell>
          <cell r="BL261">
            <v>41852</v>
          </cell>
          <cell r="BM261">
            <v>44104</v>
          </cell>
          <cell r="BP261">
            <v>88229000</v>
          </cell>
          <cell r="BQ261">
            <v>199109000</v>
          </cell>
          <cell r="BR261">
            <v>88229000</v>
          </cell>
          <cell r="BS261">
            <v>6581632.7000000002</v>
          </cell>
          <cell r="BT261">
            <v>100</v>
          </cell>
          <cell r="BU261">
            <v>42228</v>
          </cell>
          <cell r="BW261">
            <v>0</v>
          </cell>
          <cell r="BX261" t="str">
            <v>New Berlin, Wisconsin 53151</v>
          </cell>
          <cell r="CA261" t="str">
            <v>0010532529</v>
          </cell>
          <cell r="CB261">
            <v>6581632.7000000002</v>
          </cell>
          <cell r="CC261">
            <v>1</v>
          </cell>
          <cell r="CD261">
            <v>6581632.7000000002</v>
          </cell>
          <cell r="CF261">
            <v>80</v>
          </cell>
          <cell r="CG261" t="str">
            <v>N</v>
          </cell>
        </row>
        <row r="262">
          <cell r="A262">
            <v>260</v>
          </cell>
          <cell r="B262" t="str">
            <v>DETAILS</v>
          </cell>
          <cell r="C262">
            <v>0</v>
          </cell>
          <cell r="D262">
            <v>81627871</v>
          </cell>
          <cell r="E262">
            <v>84070156</v>
          </cell>
          <cell r="F262">
            <v>344944</v>
          </cell>
          <cell r="G262">
            <v>42403</v>
          </cell>
          <cell r="H262">
            <v>42237</v>
          </cell>
          <cell r="I262">
            <v>29756</v>
          </cell>
          <cell r="J262">
            <v>252511</v>
          </cell>
          <cell r="K262">
            <v>215878</v>
          </cell>
          <cell r="L262">
            <v>42185</v>
          </cell>
          <cell r="M262" t="str">
            <v>Dynatect Group Holdings Inc</v>
          </cell>
          <cell r="N262" t="str">
            <v>Dynatect Group Holdings Inc Term Loan B</v>
          </cell>
          <cell r="O262" t="str">
            <v>L</v>
          </cell>
          <cell r="P262" t="str">
            <v>LIBOR (3 months)</v>
          </cell>
          <cell r="R262">
            <v>386388.32</v>
          </cell>
          <cell r="S262">
            <v>1355557</v>
          </cell>
          <cell r="T262" t="str">
            <v>United States</v>
          </cell>
          <cell r="U262" t="str">
            <v>Capital Equipment (5)</v>
          </cell>
          <cell r="W262" t="str">
            <v>United States</v>
          </cell>
          <cell r="X262">
            <v>0</v>
          </cell>
          <cell r="Y262" t="str">
            <v>First Lien First Out</v>
          </cell>
          <cell r="AB262" t="str">
            <v>Dynatect Group Holdings Inc</v>
          </cell>
          <cell r="AF262">
            <v>386388.32</v>
          </cell>
          <cell r="AG262" t="str">
            <v>V</v>
          </cell>
          <cell r="AH262">
            <v>99.5</v>
          </cell>
          <cell r="AK262" t="str">
            <v>Term Loan</v>
          </cell>
          <cell r="AN262">
            <v>22853000</v>
          </cell>
          <cell r="AO262" t="str">
            <v>USD</v>
          </cell>
          <cell r="AS262">
            <v>4.0599999999999996</v>
          </cell>
          <cell r="AU262" t="str">
            <v>2300 S Calhoun Rd</v>
          </cell>
          <cell r="AV262" t="str">
            <v>NA</v>
          </cell>
          <cell r="AX262">
            <v>42277</v>
          </cell>
          <cell r="AY262">
            <v>42277</v>
          </cell>
          <cell r="AZ262">
            <v>10850000</v>
          </cell>
          <cell r="BA262">
            <v>4.25</v>
          </cell>
          <cell r="BB262">
            <v>3.67</v>
          </cell>
          <cell r="BC262">
            <v>2.87</v>
          </cell>
          <cell r="BD262">
            <v>0</v>
          </cell>
          <cell r="BF262" t="str">
            <v>4.0600000</v>
          </cell>
          <cell r="BG262">
            <v>110880000</v>
          </cell>
          <cell r="BH262" t="str">
            <v>4.06</v>
          </cell>
          <cell r="BI262">
            <v>93800000</v>
          </cell>
          <cell r="BJ262" t="str">
            <v>Antares/TMT</v>
          </cell>
          <cell r="BL262">
            <v>41852</v>
          </cell>
          <cell r="BM262">
            <v>44104</v>
          </cell>
          <cell r="BP262">
            <v>88229000</v>
          </cell>
          <cell r="BQ262">
            <v>199109000</v>
          </cell>
          <cell r="BR262">
            <v>88229000</v>
          </cell>
          <cell r="BS262">
            <v>386388.32</v>
          </cell>
          <cell r="BT262">
            <v>100</v>
          </cell>
          <cell r="BU262">
            <v>42228</v>
          </cell>
          <cell r="BW262">
            <v>0</v>
          </cell>
          <cell r="BX262" t="str">
            <v>New Berlin, Wisconsin 53151</v>
          </cell>
          <cell r="CA262" t="str">
            <v>0010532529</v>
          </cell>
          <cell r="CB262">
            <v>386388.32</v>
          </cell>
          <cell r="CC262">
            <v>1</v>
          </cell>
          <cell r="CD262">
            <v>386388.32</v>
          </cell>
          <cell r="CF262">
            <v>80</v>
          </cell>
          <cell r="CG262" t="str">
            <v>N</v>
          </cell>
        </row>
        <row r="263">
          <cell r="A263">
            <v>261</v>
          </cell>
          <cell r="B263" t="str">
            <v>DETAILS</v>
          </cell>
          <cell r="C263">
            <v>0</v>
          </cell>
          <cell r="D263">
            <v>81627904</v>
          </cell>
          <cell r="E263">
            <v>84069936</v>
          </cell>
          <cell r="F263">
            <v>344944</v>
          </cell>
          <cell r="G263">
            <v>42403</v>
          </cell>
          <cell r="H263">
            <v>42391</v>
          </cell>
          <cell r="I263">
            <v>24874</v>
          </cell>
          <cell r="J263">
            <v>252919</v>
          </cell>
          <cell r="K263">
            <v>138704</v>
          </cell>
          <cell r="L263">
            <v>42384</v>
          </cell>
          <cell r="M263" t="str">
            <v>E+ Healthcare LLC</v>
          </cell>
          <cell r="N263" t="str">
            <v>E+ Healthcare LLC Term Loan</v>
          </cell>
          <cell r="O263" t="str">
            <v>L</v>
          </cell>
          <cell r="P263" t="str">
            <v>LIBOR (3 months)</v>
          </cell>
          <cell r="R263">
            <v>11860568.58</v>
          </cell>
          <cell r="S263">
            <v>1491563</v>
          </cell>
          <cell r="T263" t="str">
            <v>United States</v>
          </cell>
          <cell r="U263" t="str">
            <v>Healthcare &amp; Pharmaceuticals (15)</v>
          </cell>
          <cell r="W263" t="str">
            <v>United States</v>
          </cell>
          <cell r="Y263" t="str">
            <v>First Lien First Out</v>
          </cell>
          <cell r="AB263" t="str">
            <v>E+ Healthcare LLC</v>
          </cell>
          <cell r="AF263">
            <v>11860568.58</v>
          </cell>
          <cell r="AG263" t="str">
            <v>V</v>
          </cell>
          <cell r="AH263">
            <v>99</v>
          </cell>
          <cell r="AK263" t="str">
            <v>Term Loan</v>
          </cell>
          <cell r="AN263">
            <v>28594980</v>
          </cell>
          <cell r="AO263" t="str">
            <v>USD</v>
          </cell>
          <cell r="AS263">
            <v>4.0563177350000004</v>
          </cell>
          <cell r="AU263" t="str">
            <v>104 Woodmont Boulevard</v>
          </cell>
          <cell r="AV263" t="str">
            <v>Suite 500</v>
          </cell>
          <cell r="AX263">
            <v>42338</v>
          </cell>
          <cell r="AY263">
            <v>42338</v>
          </cell>
          <cell r="AZ263">
            <v>6519060.7400000002</v>
          </cell>
          <cell r="BA263">
            <v>4.21</v>
          </cell>
          <cell r="BB263">
            <v>1.3</v>
          </cell>
          <cell r="BC263">
            <v>1.23</v>
          </cell>
          <cell r="BF263" t="str">
            <v>4.056317735</v>
          </cell>
          <cell r="BG263">
            <v>66142440.850000001</v>
          </cell>
          <cell r="BH263" t="str">
            <v>4.056317735</v>
          </cell>
          <cell r="BI263">
            <v>112957458.34</v>
          </cell>
          <cell r="BJ263" t="str">
            <v>Antares/TMT</v>
          </cell>
          <cell r="BL263">
            <v>40718</v>
          </cell>
          <cell r="BM263">
            <v>44208</v>
          </cell>
          <cell r="BP263">
            <v>115990324.52</v>
          </cell>
          <cell r="BQ263">
            <v>182132765.37</v>
          </cell>
          <cell r="BR263">
            <v>115990324.52</v>
          </cell>
          <cell r="BS263">
            <v>11860568.58</v>
          </cell>
          <cell r="BT263">
            <v>100</v>
          </cell>
          <cell r="BU263">
            <v>42391</v>
          </cell>
          <cell r="BW263">
            <v>0</v>
          </cell>
          <cell r="BX263" t="str">
            <v>Nashville, TN 37205</v>
          </cell>
          <cell r="CA263" t="str">
            <v>0010560159</v>
          </cell>
          <cell r="CB263">
            <v>11860568.58</v>
          </cell>
          <cell r="CD263">
            <v>11860568.58</v>
          </cell>
          <cell r="CF263">
            <v>80</v>
          </cell>
          <cell r="CG263" t="str">
            <v>N</v>
          </cell>
        </row>
        <row r="264">
          <cell r="A264">
            <v>262</v>
          </cell>
          <cell r="B264" t="str">
            <v>DETAILS</v>
          </cell>
          <cell r="C264">
            <v>0</v>
          </cell>
          <cell r="D264">
            <v>81628102</v>
          </cell>
          <cell r="E264">
            <v>84069937</v>
          </cell>
          <cell r="F264">
            <v>344944</v>
          </cell>
          <cell r="G264">
            <v>42403</v>
          </cell>
          <cell r="H264">
            <v>42391</v>
          </cell>
          <cell r="I264">
            <v>24874</v>
          </cell>
          <cell r="J264">
            <v>254768</v>
          </cell>
          <cell r="K264">
            <v>138704</v>
          </cell>
          <cell r="L264">
            <v>42384</v>
          </cell>
          <cell r="M264" t="str">
            <v>E+ Healthcare LLC</v>
          </cell>
          <cell r="N264" t="str">
            <v>E+ Healthcare LLC Term Loan</v>
          </cell>
          <cell r="O264" t="str">
            <v>L</v>
          </cell>
          <cell r="P264" t="str">
            <v>LIBOR (3 months)</v>
          </cell>
          <cell r="R264">
            <v>9389431.4199999999</v>
          </cell>
          <cell r="S264">
            <v>1491563</v>
          </cell>
          <cell r="T264" t="str">
            <v>United States</v>
          </cell>
          <cell r="U264" t="str">
            <v>Healthcare &amp; Pharmaceuticals (15)</v>
          </cell>
          <cell r="W264" t="str">
            <v>United States</v>
          </cell>
          <cell r="Y264" t="str">
            <v>First Lien First Out</v>
          </cell>
          <cell r="AB264" t="str">
            <v>E+ Healthcare LLC</v>
          </cell>
          <cell r="AF264">
            <v>9389431.4199999999</v>
          </cell>
          <cell r="AG264" t="str">
            <v>V</v>
          </cell>
          <cell r="AH264">
            <v>99</v>
          </cell>
          <cell r="AK264" t="str">
            <v>Term Loan</v>
          </cell>
          <cell r="AN264">
            <v>28594980</v>
          </cell>
          <cell r="AO264" t="str">
            <v>USD</v>
          </cell>
          <cell r="AS264">
            <v>4.0563177350000004</v>
          </cell>
          <cell r="AU264" t="str">
            <v>104 Woodmont Boulevard</v>
          </cell>
          <cell r="AV264" t="str">
            <v>Suite 500</v>
          </cell>
          <cell r="AX264">
            <v>42338</v>
          </cell>
          <cell r="AY264">
            <v>42338</v>
          </cell>
          <cell r="AZ264">
            <v>6519060.7400000002</v>
          </cell>
          <cell r="BA264">
            <v>4.21</v>
          </cell>
          <cell r="BB264">
            <v>1.3</v>
          </cell>
          <cell r="BC264">
            <v>1.23</v>
          </cell>
          <cell r="BF264" t="str">
            <v>4.056317735</v>
          </cell>
          <cell r="BG264">
            <v>66142440.850000001</v>
          </cell>
          <cell r="BH264" t="str">
            <v>4.056317735</v>
          </cell>
          <cell r="BI264">
            <v>112957458.34</v>
          </cell>
          <cell r="BJ264" t="str">
            <v>Antares/TMT</v>
          </cell>
          <cell r="BL264">
            <v>40718</v>
          </cell>
          <cell r="BM264">
            <v>44208</v>
          </cell>
          <cell r="BP264">
            <v>115990324.52</v>
          </cell>
          <cell r="BQ264">
            <v>182132765.37</v>
          </cell>
          <cell r="BR264">
            <v>115990324.52</v>
          </cell>
          <cell r="BS264">
            <v>9389431.4199999999</v>
          </cell>
          <cell r="BT264">
            <v>100</v>
          </cell>
          <cell r="BU264">
            <v>42391</v>
          </cell>
          <cell r="BW264">
            <v>0</v>
          </cell>
          <cell r="BX264" t="str">
            <v>Nashville, TN 37205</v>
          </cell>
          <cell r="CA264" t="str">
            <v>0010560159</v>
          </cell>
          <cell r="CB264">
            <v>9389431.4199999999</v>
          </cell>
          <cell r="CD264">
            <v>9389431.4199999999</v>
          </cell>
          <cell r="CF264">
            <v>80</v>
          </cell>
          <cell r="CG264" t="str">
            <v>N</v>
          </cell>
        </row>
        <row r="265">
          <cell r="A265">
            <v>263</v>
          </cell>
          <cell r="B265" t="str">
            <v>DETAILS</v>
          </cell>
          <cell r="C265">
            <v>0</v>
          </cell>
          <cell r="D265">
            <v>81628195</v>
          </cell>
          <cell r="E265">
            <v>84069928</v>
          </cell>
          <cell r="F265">
            <v>344944</v>
          </cell>
          <cell r="G265">
            <v>42403</v>
          </cell>
          <cell r="H265">
            <v>42391</v>
          </cell>
          <cell r="I265">
            <v>24862</v>
          </cell>
          <cell r="J265">
            <v>255335</v>
          </cell>
          <cell r="K265">
            <v>138632</v>
          </cell>
          <cell r="L265">
            <v>42384</v>
          </cell>
          <cell r="M265" t="str">
            <v>EAG Inc</v>
          </cell>
          <cell r="N265" t="str">
            <v>EAG Inc Term Loan</v>
          </cell>
          <cell r="O265" t="str">
            <v>L</v>
          </cell>
          <cell r="P265" t="str">
            <v>LIBOR (1 month)</v>
          </cell>
          <cell r="R265">
            <v>95278.32</v>
          </cell>
          <cell r="S265">
            <v>1491557</v>
          </cell>
          <cell r="T265" t="str">
            <v>United States</v>
          </cell>
          <cell r="U265" t="str">
            <v>Services: Business (23)</v>
          </cell>
          <cell r="W265" t="str">
            <v>United States</v>
          </cell>
          <cell r="X265">
            <v>0</v>
          </cell>
          <cell r="Y265" t="str">
            <v>First Lien First Out</v>
          </cell>
          <cell r="AB265" t="str">
            <v>EAG Inc</v>
          </cell>
          <cell r="AC265">
            <v>97.25</v>
          </cell>
          <cell r="AF265">
            <v>95278.32</v>
          </cell>
          <cell r="AG265" t="str">
            <v>V</v>
          </cell>
          <cell r="AH265">
            <v>98</v>
          </cell>
          <cell r="AK265" t="str">
            <v>Term Loan</v>
          </cell>
          <cell r="AN265">
            <v>57027404.780000001</v>
          </cell>
          <cell r="AO265" t="str">
            <v>USD</v>
          </cell>
          <cell r="AR265" t="str">
            <v>Antares Capital LP</v>
          </cell>
          <cell r="AS265">
            <v>4.2419874000000002</v>
          </cell>
          <cell r="AU265" t="str">
            <v>21650 OXNARD STREET, SUITE 1650</v>
          </cell>
          <cell r="AV265" t="str">
            <v>NA</v>
          </cell>
          <cell r="AW265">
            <v>0</v>
          </cell>
          <cell r="AX265">
            <v>42277</v>
          </cell>
          <cell r="AY265">
            <v>42338</v>
          </cell>
          <cell r="AZ265">
            <v>18190000</v>
          </cell>
          <cell r="BA265">
            <v>2.8656129252000002</v>
          </cell>
          <cell r="BB265">
            <v>2.56</v>
          </cell>
          <cell r="BC265">
            <v>2.17</v>
          </cell>
          <cell r="BD265">
            <v>0</v>
          </cell>
          <cell r="BF265" t="str">
            <v>4.2419874</v>
          </cell>
          <cell r="BG265">
            <v>68900000</v>
          </cell>
          <cell r="BH265" t="str">
            <v>5.1102732284</v>
          </cell>
          <cell r="BI265">
            <v>222500000</v>
          </cell>
          <cell r="BJ265" t="str">
            <v>Antares/TMT</v>
          </cell>
          <cell r="BL265">
            <v>40660</v>
          </cell>
          <cell r="BM265">
            <v>42943</v>
          </cell>
          <cell r="BP265">
            <v>237993500</v>
          </cell>
          <cell r="BQ265">
            <v>356747500</v>
          </cell>
          <cell r="BR265">
            <v>287847500</v>
          </cell>
          <cell r="BS265">
            <v>95278.32</v>
          </cell>
          <cell r="BT265">
            <v>100</v>
          </cell>
          <cell r="BU265">
            <v>42391</v>
          </cell>
          <cell r="BW265">
            <v>0</v>
          </cell>
          <cell r="BX265" t="str">
            <v>Woodland Hills, California 91367</v>
          </cell>
          <cell r="CA265" t="str">
            <v>0010529569</v>
          </cell>
          <cell r="CB265">
            <v>95278.32</v>
          </cell>
          <cell r="CD265">
            <v>95278.32</v>
          </cell>
          <cell r="CF265">
            <v>80</v>
          </cell>
          <cell r="CG265" t="str">
            <v>N</v>
          </cell>
        </row>
        <row r="266">
          <cell r="A266">
            <v>264</v>
          </cell>
          <cell r="B266" t="str">
            <v>DETAILS</v>
          </cell>
          <cell r="C266">
            <v>0</v>
          </cell>
          <cell r="D266">
            <v>81628196</v>
          </cell>
          <cell r="E266">
            <v>84069929</v>
          </cell>
          <cell r="F266">
            <v>344944</v>
          </cell>
          <cell r="G266">
            <v>42403</v>
          </cell>
          <cell r="H266">
            <v>42391</v>
          </cell>
          <cell r="I266">
            <v>24862</v>
          </cell>
          <cell r="J266">
            <v>255337</v>
          </cell>
          <cell r="K266">
            <v>138632</v>
          </cell>
          <cell r="L266">
            <v>42384</v>
          </cell>
          <cell r="M266" t="str">
            <v>EAG Inc</v>
          </cell>
          <cell r="N266" t="str">
            <v>EAG Inc Term Loan</v>
          </cell>
          <cell r="O266" t="str">
            <v>L</v>
          </cell>
          <cell r="P266" t="str">
            <v>LIBOR (1 month)</v>
          </cell>
          <cell r="R266">
            <v>1063327.99</v>
          </cell>
          <cell r="S266">
            <v>1491557</v>
          </cell>
          <cell r="T266" t="str">
            <v>United States</v>
          </cell>
          <cell r="U266" t="str">
            <v>Services: Business (23)</v>
          </cell>
          <cell r="W266" t="str">
            <v>United States</v>
          </cell>
          <cell r="X266">
            <v>0</v>
          </cell>
          <cell r="Y266" t="str">
            <v>First Lien First Out</v>
          </cell>
          <cell r="AB266" t="str">
            <v>EAG Inc</v>
          </cell>
          <cell r="AC266">
            <v>97.25</v>
          </cell>
          <cell r="AF266">
            <v>1063327.99</v>
          </cell>
          <cell r="AG266" t="str">
            <v>V</v>
          </cell>
          <cell r="AH266">
            <v>98</v>
          </cell>
          <cell r="AK266" t="str">
            <v>Term Loan</v>
          </cell>
          <cell r="AN266">
            <v>57027404.780000001</v>
          </cell>
          <cell r="AO266" t="str">
            <v>USD</v>
          </cell>
          <cell r="AR266" t="str">
            <v>Antares Capital LP</v>
          </cell>
          <cell r="AS266">
            <v>4.2419874000000002</v>
          </cell>
          <cell r="AU266" t="str">
            <v>21650 OXNARD STREET, SUITE 1650</v>
          </cell>
          <cell r="AV266" t="str">
            <v>NA</v>
          </cell>
          <cell r="AW266">
            <v>0</v>
          </cell>
          <cell r="AX266">
            <v>42277</v>
          </cell>
          <cell r="AY266">
            <v>42338</v>
          </cell>
          <cell r="AZ266">
            <v>18190000</v>
          </cell>
          <cell r="BA266">
            <v>2.8656129252000002</v>
          </cell>
          <cell r="BB266">
            <v>2.56</v>
          </cell>
          <cell r="BC266">
            <v>2.17</v>
          </cell>
          <cell r="BD266">
            <v>0</v>
          </cell>
          <cell r="BF266" t="str">
            <v>4.2419874</v>
          </cell>
          <cell r="BG266">
            <v>68900000</v>
          </cell>
          <cell r="BH266" t="str">
            <v>5.1102732284</v>
          </cell>
          <cell r="BI266">
            <v>222500000</v>
          </cell>
          <cell r="BJ266" t="str">
            <v>Antares/TMT</v>
          </cell>
          <cell r="BL266">
            <v>40660</v>
          </cell>
          <cell r="BM266">
            <v>42943</v>
          </cell>
          <cell r="BP266">
            <v>237993500</v>
          </cell>
          <cell r="BQ266">
            <v>356747500</v>
          </cell>
          <cell r="BR266">
            <v>287847500</v>
          </cell>
          <cell r="BS266">
            <v>1063327.99</v>
          </cell>
          <cell r="BT266">
            <v>100</v>
          </cell>
          <cell r="BU266">
            <v>42391</v>
          </cell>
          <cell r="BW266">
            <v>0</v>
          </cell>
          <cell r="BX266" t="str">
            <v>Woodland Hills, California 91367</v>
          </cell>
          <cell r="CA266" t="str">
            <v>0010529569</v>
          </cell>
          <cell r="CB266">
            <v>1063327.99</v>
          </cell>
          <cell r="CD266">
            <v>1063327.99</v>
          </cell>
          <cell r="CF266">
            <v>80</v>
          </cell>
          <cell r="CG266" t="str">
            <v>N</v>
          </cell>
        </row>
        <row r="267">
          <cell r="A267">
            <v>265</v>
          </cell>
          <cell r="B267" t="str">
            <v>DETAILS</v>
          </cell>
          <cell r="C267">
            <v>0</v>
          </cell>
          <cell r="D267">
            <v>81628197</v>
          </cell>
          <cell r="E267">
            <v>84069930</v>
          </cell>
          <cell r="F267">
            <v>344944</v>
          </cell>
          <cell r="G267">
            <v>42403</v>
          </cell>
          <cell r="H267">
            <v>42391</v>
          </cell>
          <cell r="I267">
            <v>24862</v>
          </cell>
          <cell r="J267">
            <v>255339</v>
          </cell>
          <cell r="K267">
            <v>138632</v>
          </cell>
          <cell r="L267">
            <v>42384</v>
          </cell>
          <cell r="M267" t="str">
            <v>EAG Inc</v>
          </cell>
          <cell r="N267" t="str">
            <v>EAG Inc Term Loan</v>
          </cell>
          <cell r="O267" t="str">
            <v>L</v>
          </cell>
          <cell r="P267" t="str">
            <v>LIBOR (1 month)</v>
          </cell>
          <cell r="R267">
            <v>33051.86</v>
          </cell>
          <cell r="S267">
            <v>1491557</v>
          </cell>
          <cell r="T267" t="str">
            <v>United States</v>
          </cell>
          <cell r="U267" t="str">
            <v>Services: Business (23)</v>
          </cell>
          <cell r="W267" t="str">
            <v>United States</v>
          </cell>
          <cell r="X267">
            <v>0</v>
          </cell>
          <cell r="Y267" t="str">
            <v>First Lien First Out</v>
          </cell>
          <cell r="AB267" t="str">
            <v>EAG Inc</v>
          </cell>
          <cell r="AC267">
            <v>97.25</v>
          </cell>
          <cell r="AF267">
            <v>33051.86</v>
          </cell>
          <cell r="AG267" t="str">
            <v>V</v>
          </cell>
          <cell r="AH267">
            <v>98</v>
          </cell>
          <cell r="AK267" t="str">
            <v>Term Loan</v>
          </cell>
          <cell r="AN267">
            <v>57027404.780000001</v>
          </cell>
          <cell r="AO267" t="str">
            <v>USD</v>
          </cell>
          <cell r="AR267" t="str">
            <v>Antares Capital LP</v>
          </cell>
          <cell r="AS267">
            <v>4.2419874000000002</v>
          </cell>
          <cell r="AU267" t="str">
            <v>21650 OXNARD STREET, SUITE 1650</v>
          </cell>
          <cell r="AV267" t="str">
            <v>NA</v>
          </cell>
          <cell r="AW267">
            <v>0</v>
          </cell>
          <cell r="AX267">
            <v>42277</v>
          </cell>
          <cell r="AY267">
            <v>42338</v>
          </cell>
          <cell r="AZ267">
            <v>18190000</v>
          </cell>
          <cell r="BA267">
            <v>2.8656129252000002</v>
          </cell>
          <cell r="BB267">
            <v>2.56</v>
          </cell>
          <cell r="BC267">
            <v>2.17</v>
          </cell>
          <cell r="BD267">
            <v>0</v>
          </cell>
          <cell r="BF267" t="str">
            <v>4.2419874</v>
          </cell>
          <cell r="BG267">
            <v>68900000</v>
          </cell>
          <cell r="BH267" t="str">
            <v>5.1102732284</v>
          </cell>
          <cell r="BI267">
            <v>222500000</v>
          </cell>
          <cell r="BJ267" t="str">
            <v>Antares/TMT</v>
          </cell>
          <cell r="BL267">
            <v>40660</v>
          </cell>
          <cell r="BM267">
            <v>42943</v>
          </cell>
          <cell r="BP267">
            <v>237993500</v>
          </cell>
          <cell r="BQ267">
            <v>356747500</v>
          </cell>
          <cell r="BR267">
            <v>287847500</v>
          </cell>
          <cell r="BS267">
            <v>33051.86</v>
          </cell>
          <cell r="BT267">
            <v>100</v>
          </cell>
          <cell r="BU267">
            <v>42391</v>
          </cell>
          <cell r="BW267">
            <v>0</v>
          </cell>
          <cell r="BX267" t="str">
            <v>Woodland Hills, California 91367</v>
          </cell>
          <cell r="CA267" t="str">
            <v>0010529569</v>
          </cell>
          <cell r="CB267">
            <v>33051.86</v>
          </cell>
          <cell r="CD267">
            <v>33051.86</v>
          </cell>
          <cell r="CF267">
            <v>80</v>
          </cell>
          <cell r="CG267" t="str">
            <v>N</v>
          </cell>
        </row>
        <row r="268">
          <cell r="A268">
            <v>266</v>
          </cell>
          <cell r="B268" t="str">
            <v>DETAILS</v>
          </cell>
          <cell r="C268">
            <v>0</v>
          </cell>
          <cell r="D268">
            <v>81628195</v>
          </cell>
          <cell r="E268">
            <v>84069894</v>
          </cell>
          <cell r="F268">
            <v>344944</v>
          </cell>
          <cell r="G268">
            <v>42403</v>
          </cell>
          <cell r="H268">
            <v>42361</v>
          </cell>
          <cell r="I268">
            <v>24862</v>
          </cell>
          <cell r="J268">
            <v>255335</v>
          </cell>
          <cell r="K268">
            <v>138632</v>
          </cell>
          <cell r="L268">
            <v>42355</v>
          </cell>
          <cell r="M268" t="str">
            <v>EAG Inc</v>
          </cell>
          <cell r="N268" t="str">
            <v>EAG Inc Term Loan</v>
          </cell>
          <cell r="O268" t="str">
            <v>L</v>
          </cell>
          <cell r="P268" t="str">
            <v>LIBOR (1 month)</v>
          </cell>
          <cell r="R268">
            <v>196731.48</v>
          </cell>
          <cell r="S268">
            <v>1455359</v>
          </cell>
          <cell r="T268" t="str">
            <v>United States</v>
          </cell>
          <cell r="U268" t="str">
            <v>Services: Business (23)</v>
          </cell>
          <cell r="W268" t="str">
            <v>United States</v>
          </cell>
          <cell r="X268">
            <v>0</v>
          </cell>
          <cell r="Y268" t="str">
            <v>First Lien First Out</v>
          </cell>
          <cell r="AB268" t="str">
            <v>EAG Inc</v>
          </cell>
          <cell r="AC268">
            <v>97.25</v>
          </cell>
          <cell r="AF268">
            <v>196731.48</v>
          </cell>
          <cell r="AG268" t="str">
            <v>V</v>
          </cell>
          <cell r="AH268">
            <v>98</v>
          </cell>
          <cell r="AK268" t="str">
            <v>Term Loan</v>
          </cell>
          <cell r="AN268">
            <v>57027404.780000001</v>
          </cell>
          <cell r="AO268" t="str">
            <v>USD</v>
          </cell>
          <cell r="AS268">
            <v>4.2419874000000002</v>
          </cell>
          <cell r="AU268" t="str">
            <v>21650 OXNARD STREET, SUITE 1650</v>
          </cell>
          <cell r="AV268" t="str">
            <v>NA</v>
          </cell>
          <cell r="AW268">
            <v>0</v>
          </cell>
          <cell r="AX268">
            <v>42277</v>
          </cell>
          <cell r="AY268">
            <v>42338</v>
          </cell>
          <cell r="AZ268">
            <v>18190000</v>
          </cell>
          <cell r="BA268">
            <v>2.8656129252000002</v>
          </cell>
          <cell r="BB268">
            <v>2.56</v>
          </cell>
          <cell r="BC268">
            <v>2.17</v>
          </cell>
          <cell r="BD268">
            <v>0</v>
          </cell>
          <cell r="BF268" t="str">
            <v>4.2419874</v>
          </cell>
          <cell r="BG268">
            <v>68900000</v>
          </cell>
          <cell r="BH268" t="str">
            <v>5.1102732284</v>
          </cell>
          <cell r="BI268">
            <v>222500000</v>
          </cell>
          <cell r="BJ268" t="str">
            <v>Antares/TMT</v>
          </cell>
          <cell r="BL268">
            <v>40660</v>
          </cell>
          <cell r="BM268">
            <v>42943</v>
          </cell>
          <cell r="BP268">
            <v>237993500</v>
          </cell>
          <cell r="BQ268">
            <v>356747500</v>
          </cell>
          <cell r="BR268">
            <v>287847500</v>
          </cell>
          <cell r="BS268">
            <v>196731.48</v>
          </cell>
          <cell r="BT268">
            <v>100</v>
          </cell>
          <cell r="BU268">
            <v>42228</v>
          </cell>
          <cell r="BW268">
            <v>0</v>
          </cell>
          <cell r="BX268" t="str">
            <v>Woodland Hills, California 91367</v>
          </cell>
          <cell r="CA268" t="str">
            <v>0010529569</v>
          </cell>
          <cell r="CB268">
            <v>196731.48</v>
          </cell>
          <cell r="CD268">
            <v>196731.48</v>
          </cell>
          <cell r="CF268">
            <v>80</v>
          </cell>
          <cell r="CG268" t="str">
            <v>N</v>
          </cell>
        </row>
        <row r="269">
          <cell r="A269">
            <v>267</v>
          </cell>
          <cell r="B269" t="str">
            <v>DETAILS</v>
          </cell>
          <cell r="C269">
            <v>0</v>
          </cell>
          <cell r="D269">
            <v>81628196</v>
          </cell>
          <cell r="E269">
            <v>84069895</v>
          </cell>
          <cell r="F269">
            <v>344944</v>
          </cell>
          <cell r="G269">
            <v>42403</v>
          </cell>
          <cell r="H269">
            <v>42361</v>
          </cell>
          <cell r="I269">
            <v>24862</v>
          </cell>
          <cell r="J269">
            <v>255337</v>
          </cell>
          <cell r="K269">
            <v>138632</v>
          </cell>
          <cell r="L269">
            <v>42355</v>
          </cell>
          <cell r="M269" t="str">
            <v>EAG Inc</v>
          </cell>
          <cell r="N269" t="str">
            <v>EAG Inc Term Loan</v>
          </cell>
          <cell r="O269" t="str">
            <v>L</v>
          </cell>
          <cell r="P269" t="str">
            <v>LIBOR (1 month)</v>
          </cell>
          <cell r="R269">
            <v>2195568.6</v>
          </cell>
          <cell r="S269">
            <v>1455359</v>
          </cell>
          <cell r="T269" t="str">
            <v>United States</v>
          </cell>
          <cell r="U269" t="str">
            <v>Services: Business (23)</v>
          </cell>
          <cell r="W269" t="str">
            <v>United States</v>
          </cell>
          <cell r="X269">
            <v>0</v>
          </cell>
          <cell r="Y269" t="str">
            <v>First Lien First Out</v>
          </cell>
          <cell r="AB269" t="str">
            <v>EAG Inc</v>
          </cell>
          <cell r="AC269">
            <v>97.25</v>
          </cell>
          <cell r="AF269">
            <v>2195568.6</v>
          </cell>
          <cell r="AG269" t="str">
            <v>V</v>
          </cell>
          <cell r="AH269">
            <v>98</v>
          </cell>
          <cell r="AK269" t="str">
            <v>Term Loan</v>
          </cell>
          <cell r="AN269">
            <v>57027404.780000001</v>
          </cell>
          <cell r="AO269" t="str">
            <v>USD</v>
          </cell>
          <cell r="AS269">
            <v>4.2419874000000002</v>
          </cell>
          <cell r="AU269" t="str">
            <v>21650 OXNARD STREET, SUITE 1650</v>
          </cell>
          <cell r="AV269" t="str">
            <v>NA</v>
          </cell>
          <cell r="AW269">
            <v>0</v>
          </cell>
          <cell r="AX269">
            <v>42277</v>
          </cell>
          <cell r="AY269">
            <v>42338</v>
          </cell>
          <cell r="AZ269">
            <v>18190000</v>
          </cell>
          <cell r="BA269">
            <v>2.8656129252000002</v>
          </cell>
          <cell r="BB269">
            <v>2.56</v>
          </cell>
          <cell r="BC269">
            <v>2.17</v>
          </cell>
          <cell r="BD269">
            <v>0</v>
          </cell>
          <cell r="BF269" t="str">
            <v>4.2419874</v>
          </cell>
          <cell r="BG269">
            <v>68900000</v>
          </cell>
          <cell r="BH269" t="str">
            <v>5.1102732284</v>
          </cell>
          <cell r="BI269">
            <v>222500000</v>
          </cell>
          <cell r="BJ269" t="str">
            <v>Antares/TMT</v>
          </cell>
          <cell r="BL269">
            <v>40660</v>
          </cell>
          <cell r="BM269">
            <v>42943</v>
          </cell>
          <cell r="BP269">
            <v>237993500</v>
          </cell>
          <cell r="BQ269">
            <v>356747500</v>
          </cell>
          <cell r="BR269">
            <v>287847500</v>
          </cell>
          <cell r="BS269">
            <v>2195568.6</v>
          </cell>
          <cell r="BT269">
            <v>100</v>
          </cell>
          <cell r="BU269">
            <v>42228</v>
          </cell>
          <cell r="BW269">
            <v>0</v>
          </cell>
          <cell r="BX269" t="str">
            <v>Woodland Hills, California 91367</v>
          </cell>
          <cell r="CA269" t="str">
            <v>0010529569</v>
          </cell>
          <cell r="CB269">
            <v>2195568.6</v>
          </cell>
          <cell r="CD269">
            <v>2195568.6</v>
          </cell>
          <cell r="CF269">
            <v>80</v>
          </cell>
          <cell r="CG269" t="str">
            <v>N</v>
          </cell>
        </row>
        <row r="270">
          <cell r="A270">
            <v>268</v>
          </cell>
          <cell r="B270" t="str">
            <v>DETAILS</v>
          </cell>
          <cell r="C270">
            <v>0</v>
          </cell>
          <cell r="D270">
            <v>81628197</v>
          </cell>
          <cell r="E270">
            <v>84069896</v>
          </cell>
          <cell r="F270">
            <v>344944</v>
          </cell>
          <cell r="G270">
            <v>42403</v>
          </cell>
          <cell r="H270">
            <v>42361</v>
          </cell>
          <cell r="I270">
            <v>24862</v>
          </cell>
          <cell r="J270">
            <v>255339</v>
          </cell>
          <cell r="K270">
            <v>138632</v>
          </cell>
          <cell r="L270">
            <v>42355</v>
          </cell>
          <cell r="M270" t="str">
            <v>EAG Inc</v>
          </cell>
          <cell r="N270" t="str">
            <v>EAG Inc Term Loan</v>
          </cell>
          <cell r="O270" t="str">
            <v>L</v>
          </cell>
          <cell r="P270" t="str">
            <v>LIBOR (1 month)</v>
          </cell>
          <cell r="R270">
            <v>68245.759999999995</v>
          </cell>
          <cell r="S270">
            <v>1455359</v>
          </cell>
          <cell r="T270" t="str">
            <v>United States</v>
          </cell>
          <cell r="U270" t="str">
            <v>Services: Business (23)</v>
          </cell>
          <cell r="W270" t="str">
            <v>United States</v>
          </cell>
          <cell r="X270">
            <v>0</v>
          </cell>
          <cell r="Y270" t="str">
            <v>First Lien First Out</v>
          </cell>
          <cell r="AB270" t="str">
            <v>EAG Inc</v>
          </cell>
          <cell r="AC270">
            <v>97.25</v>
          </cell>
          <cell r="AF270">
            <v>68245.759999999995</v>
          </cell>
          <cell r="AG270" t="str">
            <v>V</v>
          </cell>
          <cell r="AH270">
            <v>98</v>
          </cell>
          <cell r="AK270" t="str">
            <v>Term Loan</v>
          </cell>
          <cell r="AN270">
            <v>57027404.780000001</v>
          </cell>
          <cell r="AO270" t="str">
            <v>USD</v>
          </cell>
          <cell r="AS270">
            <v>4.2419874000000002</v>
          </cell>
          <cell r="AU270" t="str">
            <v>21650 OXNARD STREET, SUITE 1650</v>
          </cell>
          <cell r="AV270" t="str">
            <v>NA</v>
          </cell>
          <cell r="AW270">
            <v>0</v>
          </cell>
          <cell r="AX270">
            <v>42277</v>
          </cell>
          <cell r="AY270">
            <v>42338</v>
          </cell>
          <cell r="AZ270">
            <v>18190000</v>
          </cell>
          <cell r="BA270">
            <v>2.8656129252000002</v>
          </cell>
          <cell r="BB270">
            <v>2.56</v>
          </cell>
          <cell r="BC270">
            <v>2.17</v>
          </cell>
          <cell r="BD270">
            <v>0</v>
          </cell>
          <cell r="BF270" t="str">
            <v>4.2419874</v>
          </cell>
          <cell r="BG270">
            <v>68900000</v>
          </cell>
          <cell r="BH270" t="str">
            <v>5.1102732284</v>
          </cell>
          <cell r="BI270">
            <v>222500000</v>
          </cell>
          <cell r="BJ270" t="str">
            <v>Antares/TMT</v>
          </cell>
          <cell r="BL270">
            <v>40660</v>
          </cell>
          <cell r="BM270">
            <v>42943</v>
          </cell>
          <cell r="BP270">
            <v>237993500</v>
          </cell>
          <cell r="BQ270">
            <v>356747500</v>
          </cell>
          <cell r="BR270">
            <v>287847500</v>
          </cell>
          <cell r="BS270">
            <v>68245.759999999995</v>
          </cell>
          <cell r="BT270">
            <v>100</v>
          </cell>
          <cell r="BU270">
            <v>42228</v>
          </cell>
          <cell r="BW270">
            <v>0</v>
          </cell>
          <cell r="BX270" t="str">
            <v>Woodland Hills, California 91367</v>
          </cell>
          <cell r="CA270" t="str">
            <v>0010529569</v>
          </cell>
          <cell r="CB270">
            <v>68245.759999999995</v>
          </cell>
          <cell r="CD270">
            <v>68245.759999999995</v>
          </cell>
          <cell r="CF270">
            <v>80</v>
          </cell>
          <cell r="CG270" t="str">
            <v>N</v>
          </cell>
        </row>
        <row r="271">
          <cell r="A271">
            <v>269</v>
          </cell>
          <cell r="B271" t="str">
            <v>DETAILS</v>
          </cell>
          <cell r="C271">
            <v>0</v>
          </cell>
          <cell r="D271">
            <v>81628195</v>
          </cell>
          <cell r="E271">
            <v>84069703</v>
          </cell>
          <cell r="F271">
            <v>344944</v>
          </cell>
          <cell r="G271">
            <v>42403</v>
          </cell>
          <cell r="H271">
            <v>42237</v>
          </cell>
          <cell r="I271">
            <v>24862</v>
          </cell>
          <cell r="J271">
            <v>255335</v>
          </cell>
          <cell r="K271">
            <v>138632</v>
          </cell>
          <cell r="L271">
            <v>42185</v>
          </cell>
          <cell r="M271" t="str">
            <v>EAG Inc</v>
          </cell>
          <cell r="N271" t="str">
            <v>EAG Inc Term Loan</v>
          </cell>
          <cell r="O271" t="str">
            <v>L</v>
          </cell>
          <cell r="P271" t="str">
            <v>LIBOR (1 month)</v>
          </cell>
          <cell r="R271">
            <v>2716265.52</v>
          </cell>
          <cell r="S271">
            <v>1335331</v>
          </cell>
          <cell r="T271" t="str">
            <v>United States</v>
          </cell>
          <cell r="U271" t="str">
            <v>Services: Business (23)</v>
          </cell>
          <cell r="W271" t="str">
            <v>United States</v>
          </cell>
          <cell r="X271">
            <v>0</v>
          </cell>
          <cell r="Y271" t="str">
            <v>First Lien First Out</v>
          </cell>
          <cell r="AB271" t="str">
            <v>EAG Inc</v>
          </cell>
          <cell r="AC271">
            <v>97.25</v>
          </cell>
          <cell r="AF271">
            <v>2716265.52</v>
          </cell>
          <cell r="AG271" t="str">
            <v>V</v>
          </cell>
          <cell r="AH271">
            <v>97.25</v>
          </cell>
          <cell r="AK271" t="str">
            <v>Term Loan</v>
          </cell>
          <cell r="AN271">
            <v>57027404.780000001</v>
          </cell>
          <cell r="AO271" t="str">
            <v>USD</v>
          </cell>
          <cell r="AS271">
            <v>4.2419874000000002</v>
          </cell>
          <cell r="AU271" t="str">
            <v>21650 OXNARD STREET, SUITE 1650</v>
          </cell>
          <cell r="AV271" t="str">
            <v>NA</v>
          </cell>
          <cell r="AW271">
            <v>0</v>
          </cell>
          <cell r="AX271">
            <v>42277</v>
          </cell>
          <cell r="AY271">
            <v>42338</v>
          </cell>
          <cell r="AZ271">
            <v>18190000</v>
          </cell>
          <cell r="BA271">
            <v>2.8656129252000002</v>
          </cell>
          <cell r="BB271">
            <v>2.56</v>
          </cell>
          <cell r="BC271">
            <v>2.17</v>
          </cell>
          <cell r="BD271">
            <v>0</v>
          </cell>
          <cell r="BF271" t="str">
            <v>4.2419874</v>
          </cell>
          <cell r="BG271">
            <v>68900000</v>
          </cell>
          <cell r="BH271" t="str">
            <v>5.1102732284</v>
          </cell>
          <cell r="BI271">
            <v>222500000</v>
          </cell>
          <cell r="BJ271" t="str">
            <v>Antares/TMT</v>
          </cell>
          <cell r="BL271">
            <v>40660</v>
          </cell>
          <cell r="BM271">
            <v>42943</v>
          </cell>
          <cell r="BP271">
            <v>237993500</v>
          </cell>
          <cell r="BQ271">
            <v>356747500</v>
          </cell>
          <cell r="BR271">
            <v>287847500</v>
          </cell>
          <cell r="BS271">
            <v>2716265.52</v>
          </cell>
          <cell r="BT271">
            <v>100</v>
          </cell>
          <cell r="BU271">
            <v>42228</v>
          </cell>
          <cell r="BW271">
            <v>0</v>
          </cell>
          <cell r="BX271" t="str">
            <v>Woodland Hills, California 91367</v>
          </cell>
          <cell r="CA271" t="str">
            <v>0010529569</v>
          </cell>
          <cell r="CB271">
            <v>2716265.52</v>
          </cell>
          <cell r="CC271">
            <v>1</v>
          </cell>
          <cell r="CD271">
            <v>2716265.52</v>
          </cell>
          <cell r="CF271">
            <v>80</v>
          </cell>
          <cell r="CG271" t="str">
            <v>N</v>
          </cell>
        </row>
        <row r="272">
          <cell r="A272">
            <v>270</v>
          </cell>
          <cell r="B272" t="str">
            <v>DETAILS</v>
          </cell>
          <cell r="C272">
            <v>0</v>
          </cell>
          <cell r="D272">
            <v>81628196</v>
          </cell>
          <cell r="E272">
            <v>84069704</v>
          </cell>
          <cell r="F272">
            <v>344944</v>
          </cell>
          <cell r="G272">
            <v>42403</v>
          </cell>
          <cell r="H272">
            <v>42237</v>
          </cell>
          <cell r="I272">
            <v>24862</v>
          </cell>
          <cell r="J272">
            <v>255337</v>
          </cell>
          <cell r="K272">
            <v>138632</v>
          </cell>
          <cell r="L272">
            <v>42185</v>
          </cell>
          <cell r="M272" t="str">
            <v>EAG Inc</v>
          </cell>
          <cell r="N272" t="str">
            <v>EAG Inc Term Loan</v>
          </cell>
          <cell r="O272" t="str">
            <v>L</v>
          </cell>
          <cell r="P272" t="str">
            <v>LIBOR (1 month)</v>
          </cell>
          <cell r="R272">
            <v>30314148.309999999</v>
          </cell>
          <cell r="S272">
            <v>1335331</v>
          </cell>
          <cell r="T272" t="str">
            <v>United States</v>
          </cell>
          <cell r="U272" t="str">
            <v>Services: Business (23)</v>
          </cell>
          <cell r="W272" t="str">
            <v>United States</v>
          </cell>
          <cell r="X272">
            <v>0</v>
          </cell>
          <cell r="Y272" t="str">
            <v>First Lien First Out</v>
          </cell>
          <cell r="AB272" t="str">
            <v>EAG Inc</v>
          </cell>
          <cell r="AC272">
            <v>97.25</v>
          </cell>
          <cell r="AF272">
            <v>30314148.309999999</v>
          </cell>
          <cell r="AG272" t="str">
            <v>V</v>
          </cell>
          <cell r="AH272">
            <v>97.25</v>
          </cell>
          <cell r="AK272" t="str">
            <v>Term Loan</v>
          </cell>
          <cell r="AN272">
            <v>57027404.780000001</v>
          </cell>
          <cell r="AO272" t="str">
            <v>USD</v>
          </cell>
          <cell r="AS272">
            <v>4.2419874000000002</v>
          </cell>
          <cell r="AU272" t="str">
            <v>21650 OXNARD STREET, SUITE 1650</v>
          </cell>
          <cell r="AV272" t="str">
            <v>NA</v>
          </cell>
          <cell r="AW272">
            <v>0</v>
          </cell>
          <cell r="AX272">
            <v>42277</v>
          </cell>
          <cell r="AY272">
            <v>42338</v>
          </cell>
          <cell r="AZ272">
            <v>18190000</v>
          </cell>
          <cell r="BA272">
            <v>2.8656129252000002</v>
          </cell>
          <cell r="BB272">
            <v>2.56</v>
          </cell>
          <cell r="BC272">
            <v>2.17</v>
          </cell>
          <cell r="BD272">
            <v>0</v>
          </cell>
          <cell r="BF272" t="str">
            <v>4.2419874</v>
          </cell>
          <cell r="BG272">
            <v>68900000</v>
          </cell>
          <cell r="BH272" t="str">
            <v>5.1102732284</v>
          </cell>
          <cell r="BI272">
            <v>222500000</v>
          </cell>
          <cell r="BJ272" t="str">
            <v>Antares/TMT</v>
          </cell>
          <cell r="BL272">
            <v>40660</v>
          </cell>
          <cell r="BM272">
            <v>42943</v>
          </cell>
          <cell r="BP272">
            <v>237993500</v>
          </cell>
          <cell r="BQ272">
            <v>356747500</v>
          </cell>
          <cell r="BR272">
            <v>287847500</v>
          </cell>
          <cell r="BS272">
            <v>30314148.309999999</v>
          </cell>
          <cell r="BT272">
            <v>100</v>
          </cell>
          <cell r="BU272">
            <v>42228</v>
          </cell>
          <cell r="BW272">
            <v>0</v>
          </cell>
          <cell r="BX272" t="str">
            <v>Woodland Hills, California 91367</v>
          </cell>
          <cell r="CA272" t="str">
            <v>0010529569</v>
          </cell>
          <cell r="CB272">
            <v>30314148.309999999</v>
          </cell>
          <cell r="CC272">
            <v>1</v>
          </cell>
          <cell r="CD272">
            <v>30314148.309999999</v>
          </cell>
          <cell r="CF272">
            <v>80</v>
          </cell>
          <cell r="CG272" t="str">
            <v>N</v>
          </cell>
        </row>
        <row r="273">
          <cell r="A273">
            <v>271</v>
          </cell>
          <cell r="B273" t="str">
            <v>DETAILS</v>
          </cell>
          <cell r="C273">
            <v>0</v>
          </cell>
          <cell r="D273">
            <v>81628197</v>
          </cell>
          <cell r="E273">
            <v>84069705</v>
          </cell>
          <cell r="F273">
            <v>344944</v>
          </cell>
          <cell r="G273">
            <v>42403</v>
          </cell>
          <cell r="H273">
            <v>42237</v>
          </cell>
          <cell r="I273">
            <v>24862</v>
          </cell>
          <cell r="J273">
            <v>255339</v>
          </cell>
          <cell r="K273">
            <v>138632</v>
          </cell>
          <cell r="L273">
            <v>42185</v>
          </cell>
          <cell r="M273" t="str">
            <v>EAG Inc</v>
          </cell>
          <cell r="N273" t="str">
            <v>EAG Inc Term Loan</v>
          </cell>
          <cell r="O273" t="str">
            <v>L</v>
          </cell>
          <cell r="P273" t="str">
            <v>LIBOR (1 month)</v>
          </cell>
          <cell r="R273">
            <v>942267.15</v>
          </cell>
          <cell r="S273">
            <v>1335331</v>
          </cell>
          <cell r="T273" t="str">
            <v>United States</v>
          </cell>
          <cell r="U273" t="str">
            <v>Services: Business (23)</v>
          </cell>
          <cell r="W273" t="str">
            <v>United States</v>
          </cell>
          <cell r="X273">
            <v>0</v>
          </cell>
          <cell r="Y273" t="str">
            <v>First Lien First Out</v>
          </cell>
          <cell r="AB273" t="str">
            <v>EAG Inc</v>
          </cell>
          <cell r="AC273">
            <v>97.25</v>
          </cell>
          <cell r="AF273">
            <v>942267.15</v>
          </cell>
          <cell r="AG273" t="str">
            <v>V</v>
          </cell>
          <cell r="AH273">
            <v>97.25</v>
          </cell>
          <cell r="AK273" t="str">
            <v>Term Loan</v>
          </cell>
          <cell r="AN273">
            <v>57027404.780000001</v>
          </cell>
          <cell r="AO273" t="str">
            <v>USD</v>
          </cell>
          <cell r="AS273">
            <v>4.2419874000000002</v>
          </cell>
          <cell r="AU273" t="str">
            <v>21650 OXNARD STREET, SUITE 1650</v>
          </cell>
          <cell r="AV273" t="str">
            <v>NA</v>
          </cell>
          <cell r="AW273">
            <v>0</v>
          </cell>
          <cell r="AX273">
            <v>42277</v>
          </cell>
          <cell r="AY273">
            <v>42338</v>
          </cell>
          <cell r="AZ273">
            <v>18190000</v>
          </cell>
          <cell r="BA273">
            <v>2.8656129252000002</v>
          </cell>
          <cell r="BB273">
            <v>2.56</v>
          </cell>
          <cell r="BC273">
            <v>2.17</v>
          </cell>
          <cell r="BD273">
            <v>0</v>
          </cell>
          <cell r="BF273" t="str">
            <v>4.2419874</v>
          </cell>
          <cell r="BG273">
            <v>68900000</v>
          </cell>
          <cell r="BH273" t="str">
            <v>5.1102732284</v>
          </cell>
          <cell r="BI273">
            <v>222500000</v>
          </cell>
          <cell r="BJ273" t="str">
            <v>Antares/TMT</v>
          </cell>
          <cell r="BL273">
            <v>40660</v>
          </cell>
          <cell r="BM273">
            <v>42943</v>
          </cell>
          <cell r="BP273">
            <v>237993500</v>
          </cell>
          <cell r="BQ273">
            <v>356747500</v>
          </cell>
          <cell r="BR273">
            <v>287847500</v>
          </cell>
          <cell r="BS273">
            <v>942267.15</v>
          </cell>
          <cell r="BT273">
            <v>100</v>
          </cell>
          <cell r="BU273">
            <v>42228</v>
          </cell>
          <cell r="BW273">
            <v>0</v>
          </cell>
          <cell r="BX273" t="str">
            <v>Woodland Hills, California 91367</v>
          </cell>
          <cell r="CA273" t="str">
            <v>0010529569</v>
          </cell>
          <cell r="CB273">
            <v>942267.15</v>
          </cell>
          <cell r="CC273">
            <v>1</v>
          </cell>
          <cell r="CD273">
            <v>942267.15</v>
          </cell>
          <cell r="CF273">
            <v>80</v>
          </cell>
          <cell r="CG273" t="str">
            <v>N</v>
          </cell>
        </row>
        <row r="274">
          <cell r="A274">
            <v>272</v>
          </cell>
          <cell r="B274" t="str">
            <v>DETAILS</v>
          </cell>
          <cell r="C274">
            <v>0</v>
          </cell>
          <cell r="D274">
            <v>81628348</v>
          </cell>
          <cell r="E274">
            <v>84070163</v>
          </cell>
          <cell r="F274">
            <v>344944</v>
          </cell>
          <cell r="G274">
            <v>42403</v>
          </cell>
          <cell r="H274">
            <v>42237</v>
          </cell>
          <cell r="I274">
            <v>27206</v>
          </cell>
          <cell r="J274">
            <v>256181</v>
          </cell>
          <cell r="K274">
            <v>194881</v>
          </cell>
          <cell r="L274">
            <v>42185</v>
          </cell>
          <cell r="M274" t="str">
            <v>Edmentum Inc.</v>
          </cell>
          <cell r="N274" t="str">
            <v>Edmentum Inc Dec 2013 Term Loan</v>
          </cell>
          <cell r="O274" t="str">
            <v>L</v>
          </cell>
          <cell r="P274" t="str">
            <v>LIBOR (3 months)</v>
          </cell>
          <cell r="R274">
            <v>36524445.390000001</v>
          </cell>
          <cell r="S274">
            <v>1356640</v>
          </cell>
          <cell r="T274" t="str">
            <v>United States</v>
          </cell>
          <cell r="U274" t="str">
            <v>High Tech Industries (16)</v>
          </cell>
          <cell r="W274" t="str">
            <v>United States</v>
          </cell>
          <cell r="X274">
            <v>0</v>
          </cell>
          <cell r="Y274" t="str">
            <v>First Lien First Out</v>
          </cell>
          <cell r="Z274" t="str">
            <v>Deferrable</v>
          </cell>
          <cell r="AB274" t="str">
            <v>Edmentum Inc.</v>
          </cell>
          <cell r="AC274">
            <v>70.332999999999998</v>
          </cell>
          <cell r="AF274">
            <v>36142922.789999999</v>
          </cell>
          <cell r="AG274" t="str">
            <v>V</v>
          </cell>
          <cell r="AH274">
            <v>70.332999999999998</v>
          </cell>
          <cell r="AI274">
            <v>69</v>
          </cell>
          <cell r="AK274" t="str">
            <v>Term Loan</v>
          </cell>
          <cell r="AM274">
            <v>1</v>
          </cell>
          <cell r="AN274">
            <v>51826000</v>
          </cell>
          <cell r="AO274" t="str">
            <v>USD</v>
          </cell>
          <cell r="AS274">
            <v>4.04</v>
          </cell>
          <cell r="AU274" t="str">
            <v>5600 WEST 83rd ST</v>
          </cell>
          <cell r="AV274" t="str">
            <v>Suite 300</v>
          </cell>
          <cell r="AW274">
            <v>0</v>
          </cell>
          <cell r="AX274">
            <v>42308</v>
          </cell>
          <cell r="AY274">
            <v>42308</v>
          </cell>
          <cell r="AZ274">
            <v>17790000</v>
          </cell>
          <cell r="BA274">
            <v>3.08</v>
          </cell>
          <cell r="BB274">
            <v>3.24</v>
          </cell>
          <cell r="BC274">
            <v>2.98</v>
          </cell>
          <cell r="BD274">
            <v>1</v>
          </cell>
          <cell r="BE274">
            <v>2</v>
          </cell>
          <cell r="BF274" t="str">
            <v>4.0400000</v>
          </cell>
          <cell r="BG274">
            <v>47640000</v>
          </cell>
          <cell r="BH274" t="str">
            <v>4.28</v>
          </cell>
          <cell r="BI274">
            <v>121110000</v>
          </cell>
          <cell r="BJ274" t="str">
            <v>BLG</v>
          </cell>
          <cell r="BL274">
            <v>41537</v>
          </cell>
          <cell r="BM274">
            <v>43625</v>
          </cell>
          <cell r="BP274">
            <v>201749000</v>
          </cell>
          <cell r="BQ274">
            <v>249389000</v>
          </cell>
          <cell r="BR274">
            <v>201749000</v>
          </cell>
          <cell r="BS274">
            <v>24938616.73</v>
          </cell>
          <cell r="BT274">
            <v>69</v>
          </cell>
          <cell r="BU274">
            <v>42228</v>
          </cell>
          <cell r="BW274">
            <v>0</v>
          </cell>
          <cell r="BX274" t="str">
            <v>Bloomington, Minnesota 55437</v>
          </cell>
          <cell r="CA274" t="str">
            <v>0010451868</v>
          </cell>
          <cell r="CB274">
            <v>24938616.73</v>
          </cell>
          <cell r="CC274">
            <v>1</v>
          </cell>
          <cell r="CD274">
            <v>36142922.789999999</v>
          </cell>
          <cell r="CF274">
            <v>80</v>
          </cell>
          <cell r="CG274" t="str">
            <v>Y</v>
          </cell>
        </row>
        <row r="275">
          <cell r="A275">
            <v>273</v>
          </cell>
          <cell r="B275" t="str">
            <v>DETAILS</v>
          </cell>
          <cell r="C275">
            <v>0</v>
          </cell>
          <cell r="D275">
            <v>81628153</v>
          </cell>
          <cell r="E275">
            <v>84069556</v>
          </cell>
          <cell r="F275">
            <v>344944</v>
          </cell>
          <cell r="G275">
            <v>42403</v>
          </cell>
          <cell r="H275">
            <v>42237</v>
          </cell>
          <cell r="I275">
            <v>25808</v>
          </cell>
          <cell r="J275">
            <v>255009</v>
          </cell>
          <cell r="K275">
            <v>151560</v>
          </cell>
          <cell r="L275">
            <v>42185</v>
          </cell>
          <cell r="M275" t="str">
            <v>Elgin Equipment Group LLC</v>
          </cell>
          <cell r="N275" t="str">
            <v>Elgin Equipment Group Term Loan</v>
          </cell>
          <cell r="O275" t="str">
            <v>L</v>
          </cell>
          <cell r="P275" t="str">
            <v>LIBOR (1 month)</v>
          </cell>
          <cell r="R275">
            <v>4696917.87</v>
          </cell>
          <cell r="S275">
            <v>1352289</v>
          </cell>
          <cell r="T275" t="str">
            <v>United States</v>
          </cell>
          <cell r="U275" t="str">
            <v>Capital Equipment (5)</v>
          </cell>
          <cell r="W275" t="str">
            <v>United States</v>
          </cell>
          <cell r="X275">
            <v>0</v>
          </cell>
          <cell r="Y275" t="str">
            <v>First Lien First Out</v>
          </cell>
          <cell r="AB275" t="str">
            <v>Elgin Equipment Group LLC</v>
          </cell>
          <cell r="AC275">
            <v>99.5</v>
          </cell>
          <cell r="AF275">
            <v>4696917.87</v>
          </cell>
          <cell r="AG275" t="str">
            <v>V</v>
          </cell>
          <cell r="AH275">
            <v>99.5</v>
          </cell>
          <cell r="AK275" t="str">
            <v>Term Loan</v>
          </cell>
          <cell r="AN275">
            <v>19856716</v>
          </cell>
          <cell r="AO275" t="str">
            <v>USD</v>
          </cell>
          <cell r="AS275">
            <v>3.17</v>
          </cell>
          <cell r="AU275" t="str">
            <v>2001 BUTTERFIELD ROAD, SUITE 1020</v>
          </cell>
          <cell r="AV275" t="str">
            <v>NA</v>
          </cell>
          <cell r="AW275">
            <v>0</v>
          </cell>
          <cell r="AX275">
            <v>42277</v>
          </cell>
          <cell r="AY275">
            <v>42338</v>
          </cell>
          <cell r="AZ275">
            <v>6070000</v>
          </cell>
          <cell r="BA275">
            <v>2.56</v>
          </cell>
          <cell r="BB275">
            <v>12.31</v>
          </cell>
          <cell r="BC275">
            <v>9.77</v>
          </cell>
          <cell r="BD275">
            <v>0</v>
          </cell>
          <cell r="BF275" t="str">
            <v>3.1700000</v>
          </cell>
          <cell r="BG275">
            <v>27260000</v>
          </cell>
          <cell r="BH275" t="str">
            <v>5.12</v>
          </cell>
          <cell r="BI275">
            <v>101050000</v>
          </cell>
          <cell r="BJ275" t="str">
            <v>Antares/TMT</v>
          </cell>
          <cell r="BL275">
            <v>40718</v>
          </cell>
          <cell r="BM275">
            <v>43100</v>
          </cell>
          <cell r="BO275">
            <v>42277</v>
          </cell>
          <cell r="BP275">
            <v>64076600</v>
          </cell>
          <cell r="BQ275">
            <v>129065100</v>
          </cell>
          <cell r="BR275">
            <v>101805100</v>
          </cell>
          <cell r="BS275">
            <v>3964198.68</v>
          </cell>
          <cell r="BT275">
            <v>84.4</v>
          </cell>
          <cell r="BU275">
            <v>42228</v>
          </cell>
          <cell r="BW275">
            <v>0</v>
          </cell>
          <cell r="BX275" t="str">
            <v>Downers Grove, Illinois 60515</v>
          </cell>
          <cell r="BY275">
            <v>42339</v>
          </cell>
          <cell r="BZ275">
            <v>42522</v>
          </cell>
          <cell r="CA275" t="str">
            <v>0010531397</v>
          </cell>
          <cell r="CB275">
            <v>3964198.68</v>
          </cell>
          <cell r="CC275">
            <v>1</v>
          </cell>
          <cell r="CD275">
            <v>4696917.87</v>
          </cell>
          <cell r="CF275">
            <v>80</v>
          </cell>
          <cell r="CG275" t="str">
            <v>N</v>
          </cell>
        </row>
        <row r="276">
          <cell r="A276">
            <v>274</v>
          </cell>
          <cell r="B276" t="str">
            <v>DETAILS</v>
          </cell>
          <cell r="C276">
            <v>0</v>
          </cell>
          <cell r="D276">
            <v>81628153</v>
          </cell>
          <cell r="E276">
            <v>84069557</v>
          </cell>
          <cell r="F276">
            <v>344944</v>
          </cell>
          <cell r="G276">
            <v>42403</v>
          </cell>
          <cell r="H276">
            <v>42237</v>
          </cell>
          <cell r="I276">
            <v>25808</v>
          </cell>
          <cell r="J276">
            <v>255009</v>
          </cell>
          <cell r="K276">
            <v>151560</v>
          </cell>
          <cell r="L276">
            <v>42185</v>
          </cell>
          <cell r="M276" t="str">
            <v>Elgin Equipment Group LLC</v>
          </cell>
          <cell r="N276" t="str">
            <v>Elgin Equipment Group Term Loan</v>
          </cell>
          <cell r="O276" t="str">
            <v>L</v>
          </cell>
          <cell r="P276" t="str">
            <v>LIBOR (1 month)</v>
          </cell>
          <cell r="R276">
            <v>6870714.1399999997</v>
          </cell>
          <cell r="S276">
            <v>1352290</v>
          </cell>
          <cell r="T276" t="str">
            <v>United States</v>
          </cell>
          <cell r="U276" t="str">
            <v>Capital Equipment (5)</v>
          </cell>
          <cell r="W276" t="str">
            <v>United States</v>
          </cell>
          <cell r="X276">
            <v>0</v>
          </cell>
          <cell r="Y276" t="str">
            <v>First Lien First Out</v>
          </cell>
          <cell r="AB276" t="str">
            <v>Elgin Equipment Group LLC</v>
          </cell>
          <cell r="AC276">
            <v>99.5</v>
          </cell>
          <cell r="AF276">
            <v>6870714.1399999997</v>
          </cell>
          <cell r="AG276" t="str">
            <v>V</v>
          </cell>
          <cell r="AH276">
            <v>99.5</v>
          </cell>
          <cell r="AK276" t="str">
            <v>Term Loan</v>
          </cell>
          <cell r="AN276">
            <v>19856716</v>
          </cell>
          <cell r="AO276" t="str">
            <v>USD</v>
          </cell>
          <cell r="AS276">
            <v>3.17</v>
          </cell>
          <cell r="AU276" t="str">
            <v>2001 BUTTERFIELD ROAD, SUITE 1020</v>
          </cell>
          <cell r="AV276" t="str">
            <v>NA</v>
          </cell>
          <cell r="AW276">
            <v>0</v>
          </cell>
          <cell r="AX276">
            <v>42277</v>
          </cell>
          <cell r="AY276">
            <v>42338</v>
          </cell>
          <cell r="AZ276">
            <v>6070000</v>
          </cell>
          <cell r="BA276">
            <v>2.56</v>
          </cell>
          <cell r="BB276">
            <v>12.31</v>
          </cell>
          <cell r="BC276">
            <v>9.77</v>
          </cell>
          <cell r="BD276">
            <v>0</v>
          </cell>
          <cell r="BF276" t="str">
            <v>3.1700000</v>
          </cell>
          <cell r="BG276">
            <v>27260000</v>
          </cell>
          <cell r="BH276" t="str">
            <v>5.12</v>
          </cell>
          <cell r="BI276">
            <v>101050000</v>
          </cell>
          <cell r="BJ276" t="str">
            <v>Antares/TMT</v>
          </cell>
          <cell r="BL276">
            <v>40718</v>
          </cell>
          <cell r="BM276">
            <v>43100</v>
          </cell>
          <cell r="BO276">
            <v>42277</v>
          </cell>
          <cell r="BP276">
            <v>64076600</v>
          </cell>
          <cell r="BQ276">
            <v>129065100</v>
          </cell>
          <cell r="BR276">
            <v>101805100</v>
          </cell>
          <cell r="BS276">
            <v>5798882.7300000004</v>
          </cell>
          <cell r="BT276">
            <v>84.4</v>
          </cell>
          <cell r="BW276">
            <v>0</v>
          </cell>
          <cell r="BX276" t="str">
            <v>Downers Grove, Illinois 60515</v>
          </cell>
          <cell r="BY276">
            <v>42339</v>
          </cell>
          <cell r="BZ276">
            <v>42522</v>
          </cell>
          <cell r="CA276" t="str">
            <v>0010531397</v>
          </cell>
          <cell r="CB276">
            <v>5798882.7300000004</v>
          </cell>
          <cell r="CC276">
            <v>1</v>
          </cell>
          <cell r="CD276">
            <v>6870714.1399999997</v>
          </cell>
          <cell r="CF276">
            <v>80</v>
          </cell>
          <cell r="CG276" t="str">
            <v>N</v>
          </cell>
        </row>
        <row r="277">
          <cell r="A277">
            <v>275</v>
          </cell>
          <cell r="B277" t="str">
            <v>DETAILS</v>
          </cell>
          <cell r="C277">
            <v>0</v>
          </cell>
          <cell r="D277">
            <v>81627873</v>
          </cell>
          <cell r="E277">
            <v>84069702</v>
          </cell>
          <cell r="F277">
            <v>344944</v>
          </cell>
          <cell r="G277">
            <v>42403</v>
          </cell>
          <cell r="H277">
            <v>42237</v>
          </cell>
          <cell r="I277">
            <v>26141</v>
          </cell>
          <cell r="J277">
            <v>252523</v>
          </cell>
          <cell r="K277">
            <v>157151</v>
          </cell>
          <cell r="L277">
            <v>42185</v>
          </cell>
          <cell r="M277" t="str">
            <v>ELO Touch Solutions Inc</v>
          </cell>
          <cell r="N277" t="str">
            <v>ELO Touch Solutions Inc  First Lien Term Loan</v>
          </cell>
          <cell r="O277" t="str">
            <v>L</v>
          </cell>
          <cell r="P277" t="str">
            <v>LIBOR (3 months)</v>
          </cell>
          <cell r="R277">
            <v>11435398.890000001</v>
          </cell>
          <cell r="S277">
            <v>1335313</v>
          </cell>
          <cell r="T277" t="str">
            <v>United States</v>
          </cell>
          <cell r="U277" t="str">
            <v>High Tech Industries (16)</v>
          </cell>
          <cell r="W277" t="str">
            <v>United States</v>
          </cell>
          <cell r="X277">
            <v>0</v>
          </cell>
          <cell r="Y277" t="str">
            <v>First Lien First Out</v>
          </cell>
          <cell r="AB277" t="str">
            <v>ELO Touch Solutions Inc</v>
          </cell>
          <cell r="AC277">
            <v>93.5</v>
          </cell>
          <cell r="AF277">
            <v>11435398.890000001</v>
          </cell>
          <cell r="AG277" t="str">
            <v>V</v>
          </cell>
          <cell r="AH277">
            <v>93.5</v>
          </cell>
          <cell r="AI277">
            <v>92.5</v>
          </cell>
          <cell r="AK277" t="str">
            <v>Term Loan</v>
          </cell>
          <cell r="AM277">
            <v>1</v>
          </cell>
          <cell r="AN277">
            <v>41000000</v>
          </cell>
          <cell r="AO277" t="str">
            <v>USD</v>
          </cell>
          <cell r="AS277">
            <v>3.44</v>
          </cell>
          <cell r="AU277" t="str">
            <v>10877 WILSHIRE BOULEVARD</v>
          </cell>
          <cell r="AV277" t="str">
            <v>18th Floor</v>
          </cell>
          <cell r="AW277">
            <v>0</v>
          </cell>
          <cell r="AX277">
            <v>42185</v>
          </cell>
          <cell r="AY277">
            <v>42277</v>
          </cell>
          <cell r="AZ277">
            <v>20700000</v>
          </cell>
          <cell r="BA277">
            <v>1.92</v>
          </cell>
          <cell r="BB277">
            <v>5.93</v>
          </cell>
          <cell r="BC277">
            <v>5.54</v>
          </cell>
          <cell r="BD277">
            <v>0</v>
          </cell>
          <cell r="BF277" t="str">
            <v>3.4400000</v>
          </cell>
          <cell r="BG277">
            <v>138700000</v>
          </cell>
          <cell r="BH277" t="str">
            <v>4.35</v>
          </cell>
          <cell r="BI277">
            <v>336300000</v>
          </cell>
          <cell r="BJ277" t="str">
            <v>BLG</v>
          </cell>
          <cell r="BL277">
            <v>41000</v>
          </cell>
          <cell r="BM277">
            <v>43252</v>
          </cell>
          <cell r="BP277">
            <v>132990000</v>
          </cell>
          <cell r="BQ277">
            <v>309169000</v>
          </cell>
          <cell r="BR277">
            <v>170469000</v>
          </cell>
          <cell r="BS277">
            <v>10577743.970000001</v>
          </cell>
          <cell r="BT277">
            <v>92.5</v>
          </cell>
          <cell r="BU277">
            <v>42228</v>
          </cell>
          <cell r="BW277">
            <v>0</v>
          </cell>
          <cell r="BX277" t="str">
            <v>Los Angeles, California 90024</v>
          </cell>
          <cell r="CA277" t="str">
            <v>0010424843</v>
          </cell>
          <cell r="CB277">
            <v>10577743.970000001</v>
          </cell>
          <cell r="CC277">
            <v>1</v>
          </cell>
          <cell r="CD277">
            <v>11435398.890000001</v>
          </cell>
          <cell r="CF277">
            <v>80</v>
          </cell>
          <cell r="CG277" t="str">
            <v>Y</v>
          </cell>
        </row>
        <row r="278">
          <cell r="A278">
            <v>276</v>
          </cell>
          <cell r="B278" t="str">
            <v>DETAILS</v>
          </cell>
          <cell r="C278">
            <v>0</v>
          </cell>
          <cell r="D278">
            <v>81627880</v>
          </cell>
          <cell r="E278">
            <v>84069701</v>
          </cell>
          <cell r="F278">
            <v>344944</v>
          </cell>
          <cell r="G278">
            <v>42403</v>
          </cell>
          <cell r="H278">
            <v>42237</v>
          </cell>
          <cell r="I278">
            <v>27661</v>
          </cell>
          <cell r="J278">
            <v>252622</v>
          </cell>
          <cell r="K278">
            <v>182898</v>
          </cell>
          <cell r="L278">
            <v>42185</v>
          </cell>
          <cell r="M278" t="str">
            <v>Emerald Expositions Holding, Inc</v>
          </cell>
          <cell r="N278" t="str">
            <v>Emerald Expositions Holding Inc  1st Lien Term Loan</v>
          </cell>
          <cell r="O278" t="str">
            <v>L</v>
          </cell>
          <cell r="P278" t="str">
            <v>LIBOR (3 months)</v>
          </cell>
          <cell r="R278">
            <v>17439334.079999998</v>
          </cell>
          <cell r="S278">
            <v>1335298</v>
          </cell>
          <cell r="T278" t="str">
            <v>United States</v>
          </cell>
          <cell r="U278" t="str">
            <v>Services: Business (23)</v>
          </cell>
          <cell r="W278" t="str">
            <v>United States</v>
          </cell>
          <cell r="X278">
            <v>1</v>
          </cell>
          <cell r="Y278" t="str">
            <v>First Lien First Out</v>
          </cell>
          <cell r="AB278" t="str">
            <v>Emerald Expositions Holding, Inc</v>
          </cell>
          <cell r="AC278">
            <v>99.843999999999994</v>
          </cell>
          <cell r="AF278">
            <v>17439334.079999998</v>
          </cell>
          <cell r="AG278" t="str">
            <v>V</v>
          </cell>
          <cell r="AH278">
            <v>99.843999999999994</v>
          </cell>
          <cell r="AI278">
            <v>98.25</v>
          </cell>
          <cell r="AK278" t="str">
            <v>Term Loan</v>
          </cell>
          <cell r="AN278">
            <v>142750000</v>
          </cell>
          <cell r="AO278" t="str">
            <v>USD</v>
          </cell>
          <cell r="AS278">
            <v>3.91</v>
          </cell>
          <cell r="AU278" t="str">
            <v>31910 Del Obispo Street</v>
          </cell>
          <cell r="AV278" t="str">
            <v>NA</v>
          </cell>
          <cell r="AW278">
            <v>0</v>
          </cell>
          <cell r="AX278">
            <v>42277</v>
          </cell>
          <cell r="AY278">
            <v>42277</v>
          </cell>
          <cell r="AZ278">
            <v>25200000</v>
          </cell>
          <cell r="BA278">
            <v>3.15</v>
          </cell>
          <cell r="BB278">
            <v>1.7</v>
          </cell>
          <cell r="BC278">
            <v>1.6</v>
          </cell>
          <cell r="BD278">
            <v>0</v>
          </cell>
          <cell r="BF278" t="str">
            <v>3.9100000</v>
          </cell>
          <cell r="BG278">
            <v>520060000</v>
          </cell>
          <cell r="BH278" t="str">
            <v>5.31</v>
          </cell>
          <cell r="BI278">
            <v>300580000</v>
          </cell>
          <cell r="BJ278" t="str">
            <v>BLG</v>
          </cell>
          <cell r="BK278" t="str">
            <v>Broadly Syndicated Loan</v>
          </cell>
          <cell r="BL278">
            <v>41365</v>
          </cell>
          <cell r="BM278">
            <v>43999</v>
          </cell>
          <cell r="BP278">
            <v>542362500</v>
          </cell>
          <cell r="BQ278">
            <v>1262011900</v>
          </cell>
          <cell r="BR278">
            <v>741951900</v>
          </cell>
          <cell r="BS278">
            <v>17134145.73</v>
          </cell>
          <cell r="BT278">
            <v>98.25</v>
          </cell>
          <cell r="BU278">
            <v>42228</v>
          </cell>
          <cell r="BW278">
            <v>0</v>
          </cell>
          <cell r="BX278" t="str">
            <v>San Juan Capistrano, California 92675</v>
          </cell>
          <cell r="CA278" t="str">
            <v>0010420764</v>
          </cell>
          <cell r="CB278">
            <v>17134145.73</v>
          </cell>
          <cell r="CC278">
            <v>1</v>
          </cell>
          <cell r="CD278">
            <v>17439334.079999998</v>
          </cell>
          <cell r="CF278">
            <v>80</v>
          </cell>
          <cell r="CG278" t="str">
            <v>Y</v>
          </cell>
        </row>
        <row r="279">
          <cell r="A279">
            <v>277</v>
          </cell>
          <cell r="B279" t="str">
            <v>DETAILS</v>
          </cell>
          <cell r="C279">
            <v>0</v>
          </cell>
          <cell r="D279">
            <v>81627659</v>
          </cell>
          <cell r="E279">
            <v>84069700</v>
          </cell>
          <cell r="F279">
            <v>344944</v>
          </cell>
          <cell r="G279">
            <v>42403</v>
          </cell>
          <cell r="H279">
            <v>42237</v>
          </cell>
          <cell r="I279">
            <v>29632</v>
          </cell>
          <cell r="J279">
            <v>242922</v>
          </cell>
          <cell r="K279">
            <v>213195</v>
          </cell>
          <cell r="L279">
            <v>42185</v>
          </cell>
          <cell r="M279" t="str">
            <v>Energy Services Holdings LLC</v>
          </cell>
          <cell r="N279" t="str">
            <v>Energy Services Holdings LLC Term Loan</v>
          </cell>
          <cell r="O279" t="str">
            <v>L</v>
          </cell>
          <cell r="P279" t="str">
            <v>LIBOR (6 months)</v>
          </cell>
          <cell r="R279">
            <v>19150000</v>
          </cell>
          <cell r="S279">
            <v>1335276</v>
          </cell>
          <cell r="T279" t="str">
            <v>United States</v>
          </cell>
          <cell r="U279" t="str">
            <v>Construction &amp; Building (7)</v>
          </cell>
          <cell r="W279" t="str">
            <v>United States</v>
          </cell>
          <cell r="X279">
            <v>0</v>
          </cell>
          <cell r="Y279" t="str">
            <v>First Lien First Out</v>
          </cell>
          <cell r="AB279" t="str">
            <v>Energy Services Holdings LLC</v>
          </cell>
          <cell r="AC279">
            <v>98.5</v>
          </cell>
          <cell r="AF279">
            <v>19150000</v>
          </cell>
          <cell r="AG279" t="str">
            <v>V</v>
          </cell>
          <cell r="AH279">
            <v>98.5</v>
          </cell>
          <cell r="AI279">
            <v>97</v>
          </cell>
          <cell r="AK279" t="str">
            <v>Term Loan</v>
          </cell>
          <cell r="AN279">
            <v>40823000</v>
          </cell>
          <cell r="AO279" t="str">
            <v>USD</v>
          </cell>
          <cell r="AS279">
            <v>2.75</v>
          </cell>
          <cell r="AU279" t="str">
            <v>170 New Camellia Boulevard</v>
          </cell>
          <cell r="AV279" t="str">
            <v>Suite 200</v>
          </cell>
          <cell r="AW279">
            <v>0</v>
          </cell>
          <cell r="AX279">
            <v>42277</v>
          </cell>
          <cell r="AY279">
            <v>42277</v>
          </cell>
          <cell r="AZ279">
            <v>21860000</v>
          </cell>
          <cell r="BA279">
            <v>4.97</v>
          </cell>
          <cell r="BB279">
            <v>0.69</v>
          </cell>
          <cell r="BC279">
            <v>0.62</v>
          </cell>
          <cell r="BD279">
            <v>0</v>
          </cell>
          <cell r="BF279" t="str">
            <v>2.7500000</v>
          </cell>
          <cell r="BG279">
            <v>53640000</v>
          </cell>
          <cell r="BH279" t="str">
            <v>2.75</v>
          </cell>
          <cell r="BI279">
            <v>412090000</v>
          </cell>
          <cell r="BJ279" t="str">
            <v>BLG</v>
          </cell>
          <cell r="BL279">
            <v>41876</v>
          </cell>
          <cell r="BM279">
            <v>44068</v>
          </cell>
          <cell r="BP279">
            <v>110097000</v>
          </cell>
          <cell r="BQ279">
            <v>163737000</v>
          </cell>
          <cell r="BR279">
            <v>110097000</v>
          </cell>
          <cell r="BS279">
            <v>18575500</v>
          </cell>
          <cell r="BT279">
            <v>97</v>
          </cell>
          <cell r="BU279">
            <v>42228</v>
          </cell>
          <cell r="BW279">
            <v>0</v>
          </cell>
          <cell r="BX279" t="str">
            <v>Covington, Louisiana 70433</v>
          </cell>
          <cell r="CA279" t="str">
            <v>0010538787</v>
          </cell>
          <cell r="CB279">
            <v>18575500</v>
          </cell>
          <cell r="CC279">
            <v>1</v>
          </cell>
          <cell r="CD279">
            <v>19150000</v>
          </cell>
          <cell r="CF279">
            <v>80</v>
          </cell>
          <cell r="CG279" t="str">
            <v>Y</v>
          </cell>
        </row>
        <row r="280">
          <cell r="A280">
            <v>278</v>
          </cell>
          <cell r="B280" t="str">
            <v>DETAILS</v>
          </cell>
          <cell r="C280">
            <v>0</v>
          </cell>
          <cell r="D280">
            <v>81628151</v>
          </cell>
          <cell r="E280">
            <v>84069560</v>
          </cell>
          <cell r="F280">
            <v>344944</v>
          </cell>
          <cell r="G280">
            <v>42403</v>
          </cell>
          <cell r="H280">
            <v>42237</v>
          </cell>
          <cell r="I280">
            <v>25391</v>
          </cell>
          <cell r="J280">
            <v>254985</v>
          </cell>
          <cell r="K280">
            <v>144831</v>
          </cell>
          <cell r="L280">
            <v>42185</v>
          </cell>
          <cell r="M280" t="str">
            <v>Entercom Radio LLC</v>
          </cell>
          <cell r="N280" t="str">
            <v>Entercom Radio LLC   Term Loan B</v>
          </cell>
          <cell r="O280" t="str">
            <v>L</v>
          </cell>
          <cell r="P280" t="str">
            <v>LIBOR (1 month)</v>
          </cell>
          <cell r="R280">
            <v>1208718.31</v>
          </cell>
          <cell r="S280">
            <v>1352301</v>
          </cell>
          <cell r="T280" t="str">
            <v>United States</v>
          </cell>
          <cell r="U280" t="str">
            <v>Media: Broadcasting &amp; Subscription (19)</v>
          </cell>
          <cell r="W280" t="str">
            <v>United States</v>
          </cell>
          <cell r="X280">
            <v>0</v>
          </cell>
          <cell r="Y280" t="str">
            <v>First Lien First Out</v>
          </cell>
          <cell r="AB280" t="str">
            <v>Entercom Radio LLC</v>
          </cell>
          <cell r="AC280">
            <v>99.906000000000006</v>
          </cell>
          <cell r="AF280">
            <v>1208718.31</v>
          </cell>
          <cell r="AG280" t="str">
            <v>V</v>
          </cell>
          <cell r="AH280">
            <v>99.906000000000006</v>
          </cell>
          <cell r="AI280">
            <v>99.5</v>
          </cell>
          <cell r="AK280" t="str">
            <v>Term Loan</v>
          </cell>
          <cell r="AN280">
            <v>99118000</v>
          </cell>
          <cell r="AO280" t="str">
            <v>USD</v>
          </cell>
          <cell r="AS280">
            <v>2.2400000000000002</v>
          </cell>
          <cell r="AU280" t="str">
            <v>401 CITY AVENUE</v>
          </cell>
          <cell r="AV280" t="str">
            <v>Suite 809</v>
          </cell>
          <cell r="AW280">
            <v>0</v>
          </cell>
          <cell r="AX280">
            <v>42277</v>
          </cell>
          <cell r="AY280">
            <v>42277</v>
          </cell>
          <cell r="AZ280">
            <v>9210000</v>
          </cell>
          <cell r="BA280">
            <v>2.88</v>
          </cell>
          <cell r="BC280">
            <v>0</v>
          </cell>
          <cell r="BD280">
            <v>0</v>
          </cell>
          <cell r="BF280" t="str">
            <v>2.2400000</v>
          </cell>
          <cell r="BG280">
            <v>374000000</v>
          </cell>
          <cell r="BH280" t="str">
            <v>4.46</v>
          </cell>
          <cell r="BI280">
            <v>395190000</v>
          </cell>
          <cell r="BJ280" t="str">
            <v>BLG</v>
          </cell>
          <cell r="BK280" t="str">
            <v>Broadly Syndicated Loan</v>
          </cell>
          <cell r="BL280">
            <v>40793</v>
          </cell>
          <cell r="BM280">
            <v>43427</v>
          </cell>
          <cell r="BP280">
            <v>278010600</v>
          </cell>
          <cell r="BQ280">
            <v>872057600</v>
          </cell>
          <cell r="BR280">
            <v>498057600</v>
          </cell>
          <cell r="BS280">
            <v>1202674.72</v>
          </cell>
          <cell r="BT280">
            <v>99.5</v>
          </cell>
          <cell r="BU280">
            <v>42228</v>
          </cell>
          <cell r="BW280">
            <v>0</v>
          </cell>
          <cell r="BX280" t="str">
            <v>Bala Cynwyd, Pennsylvania 19004</v>
          </cell>
          <cell r="CA280" t="str">
            <v>0010499457</v>
          </cell>
          <cell r="CB280">
            <v>1202674.72</v>
          </cell>
          <cell r="CC280">
            <v>1</v>
          </cell>
          <cell r="CD280">
            <v>1208718.31</v>
          </cell>
          <cell r="CF280">
            <v>80</v>
          </cell>
          <cell r="CG280" t="str">
            <v>Y</v>
          </cell>
        </row>
        <row r="281">
          <cell r="A281">
            <v>279</v>
          </cell>
          <cell r="B281" t="str">
            <v>DETAILS</v>
          </cell>
          <cell r="C281">
            <v>0</v>
          </cell>
          <cell r="D281">
            <v>81628318</v>
          </cell>
          <cell r="E281">
            <v>84069561</v>
          </cell>
          <cell r="F281">
            <v>344944</v>
          </cell>
          <cell r="G281">
            <v>42403</v>
          </cell>
          <cell r="H281">
            <v>42237</v>
          </cell>
          <cell r="I281">
            <v>25391</v>
          </cell>
          <cell r="J281">
            <v>256090</v>
          </cell>
          <cell r="K281">
            <v>144831</v>
          </cell>
          <cell r="L281">
            <v>42185</v>
          </cell>
          <cell r="M281" t="str">
            <v>Entercom Radio LLC</v>
          </cell>
          <cell r="N281" t="str">
            <v>Entercom Radio LLC   Term Loan B</v>
          </cell>
          <cell r="O281" t="str">
            <v>L</v>
          </cell>
          <cell r="P281" t="str">
            <v>LIBOR (3 months)</v>
          </cell>
          <cell r="R281">
            <v>21804330.309999999</v>
          </cell>
          <cell r="S281">
            <v>1352301</v>
          </cell>
          <cell r="T281" t="str">
            <v>United States</v>
          </cell>
          <cell r="U281" t="str">
            <v>Media: Broadcasting &amp; Subscription (19)</v>
          </cell>
          <cell r="W281" t="str">
            <v>United States</v>
          </cell>
          <cell r="X281">
            <v>0</v>
          </cell>
          <cell r="Y281" t="str">
            <v>First Lien First Out</v>
          </cell>
          <cell r="AB281" t="str">
            <v>Entercom Radio LLC</v>
          </cell>
          <cell r="AC281">
            <v>99.906000000000006</v>
          </cell>
          <cell r="AF281">
            <v>21804330.309999999</v>
          </cell>
          <cell r="AG281" t="str">
            <v>V</v>
          </cell>
          <cell r="AH281">
            <v>99.906000000000006</v>
          </cell>
          <cell r="AI281">
            <v>99.5</v>
          </cell>
          <cell r="AK281" t="str">
            <v>Term Loan</v>
          </cell>
          <cell r="AN281">
            <v>99118000</v>
          </cell>
          <cell r="AO281" t="str">
            <v>USD</v>
          </cell>
          <cell r="AS281">
            <v>2.2400000000000002</v>
          </cell>
          <cell r="AU281" t="str">
            <v>401 CITY AVENUE</v>
          </cell>
          <cell r="AV281" t="str">
            <v>Suite 809</v>
          </cell>
          <cell r="AW281">
            <v>0</v>
          </cell>
          <cell r="AX281">
            <v>42277</v>
          </cell>
          <cell r="AY281">
            <v>42277</v>
          </cell>
          <cell r="AZ281">
            <v>9210000</v>
          </cell>
          <cell r="BA281">
            <v>2.88</v>
          </cell>
          <cell r="BC281">
            <v>0</v>
          </cell>
          <cell r="BD281">
            <v>0</v>
          </cell>
          <cell r="BF281" t="str">
            <v>2.2400000</v>
          </cell>
          <cell r="BG281">
            <v>374000000</v>
          </cell>
          <cell r="BH281" t="str">
            <v>4.46</v>
          </cell>
          <cell r="BI281">
            <v>395190000</v>
          </cell>
          <cell r="BJ281" t="str">
            <v>BLG</v>
          </cell>
          <cell r="BK281" t="str">
            <v>Broadly Syndicated Loan</v>
          </cell>
          <cell r="BL281">
            <v>40793</v>
          </cell>
          <cell r="BM281">
            <v>43427</v>
          </cell>
          <cell r="BP281">
            <v>278010600</v>
          </cell>
          <cell r="BQ281">
            <v>872057600</v>
          </cell>
          <cell r="BR281">
            <v>498057600</v>
          </cell>
          <cell r="BS281">
            <v>21695308.66</v>
          </cell>
          <cell r="BT281">
            <v>99.5</v>
          </cell>
          <cell r="BU281">
            <v>42228</v>
          </cell>
          <cell r="BW281">
            <v>0</v>
          </cell>
          <cell r="BX281" t="str">
            <v>Bala Cynwyd, Pennsylvania 19004</v>
          </cell>
          <cell r="CA281" t="str">
            <v>0010499457</v>
          </cell>
          <cell r="CB281">
            <v>21695308.66</v>
          </cell>
          <cell r="CC281">
            <v>1</v>
          </cell>
          <cell r="CD281">
            <v>21804330.309999999</v>
          </cell>
          <cell r="CF281">
            <v>80</v>
          </cell>
          <cell r="CG281" t="str">
            <v>Y</v>
          </cell>
        </row>
        <row r="282">
          <cell r="A282">
            <v>280</v>
          </cell>
          <cell r="B282" t="str">
            <v>DETAILS</v>
          </cell>
          <cell r="C282">
            <v>0</v>
          </cell>
          <cell r="D282">
            <v>81628262</v>
          </cell>
          <cell r="E282">
            <v>84069689</v>
          </cell>
          <cell r="F282">
            <v>344944</v>
          </cell>
          <cell r="G282">
            <v>42403</v>
          </cell>
          <cell r="H282">
            <v>42237</v>
          </cell>
          <cell r="I282">
            <v>29803</v>
          </cell>
          <cell r="J282">
            <v>255760</v>
          </cell>
          <cell r="K282">
            <v>216446</v>
          </cell>
          <cell r="L282">
            <v>42185</v>
          </cell>
          <cell r="M282" t="str">
            <v>Epiq Systems Inc</v>
          </cell>
          <cell r="N282" t="str">
            <v>Epiq Systems Inc Term Loan B</v>
          </cell>
          <cell r="O282" t="str">
            <v>L</v>
          </cell>
          <cell r="P282" t="str">
            <v>LIBOR (1 month)</v>
          </cell>
          <cell r="R282">
            <v>15460668.08</v>
          </cell>
          <cell r="S282">
            <v>1335222</v>
          </cell>
          <cell r="T282" t="str">
            <v>United States</v>
          </cell>
          <cell r="U282" t="str">
            <v>Services: Business (23)</v>
          </cell>
          <cell r="W282" t="str">
            <v>United States</v>
          </cell>
          <cell r="X282">
            <v>0</v>
          </cell>
          <cell r="Y282" t="str">
            <v>First Lien First Out</v>
          </cell>
          <cell r="AB282" t="str">
            <v>Epiq Systems Inc</v>
          </cell>
          <cell r="AC282">
            <v>99.438000000000002</v>
          </cell>
          <cell r="AF282">
            <v>15460668.08</v>
          </cell>
          <cell r="AG282" t="str">
            <v>V</v>
          </cell>
          <cell r="AH282">
            <v>99.438000000000002</v>
          </cell>
          <cell r="AI282">
            <v>98.5</v>
          </cell>
          <cell r="AK282" t="str">
            <v>Term Loan</v>
          </cell>
          <cell r="AN282">
            <v>93473000</v>
          </cell>
          <cell r="AO282" t="str">
            <v>USD</v>
          </cell>
          <cell r="AS282">
            <v>4.2960000000000003</v>
          </cell>
          <cell r="AU282" t="str">
            <v>501 Kansas Avenue</v>
          </cell>
          <cell r="AV282" t="str">
            <v>NA</v>
          </cell>
          <cell r="AW282">
            <v>0</v>
          </cell>
          <cell r="AX282">
            <v>42277</v>
          </cell>
          <cell r="AY282">
            <v>42277</v>
          </cell>
          <cell r="AZ282">
            <v>12620000</v>
          </cell>
          <cell r="BA282">
            <v>5.2949999999999999</v>
          </cell>
          <cell r="BC282">
            <v>0</v>
          </cell>
          <cell r="BD282">
            <v>0</v>
          </cell>
          <cell r="BF282" t="str">
            <v>4.2960000</v>
          </cell>
          <cell r="BG282">
            <v>300360000</v>
          </cell>
          <cell r="BH282" t="str">
            <v>4.296</v>
          </cell>
          <cell r="BI282">
            <v>514710000</v>
          </cell>
          <cell r="BJ282" t="str">
            <v>BLG</v>
          </cell>
          <cell r="BL282">
            <v>41852</v>
          </cell>
          <cell r="BM282">
            <v>44070</v>
          </cell>
          <cell r="BP282">
            <v>394008400</v>
          </cell>
          <cell r="BQ282">
            <v>694368400</v>
          </cell>
          <cell r="BR282">
            <v>394008400</v>
          </cell>
          <cell r="BS282">
            <v>15228758.060000001</v>
          </cell>
          <cell r="BT282">
            <v>98.5</v>
          </cell>
          <cell r="BU282">
            <v>42228</v>
          </cell>
          <cell r="BW282">
            <v>0</v>
          </cell>
          <cell r="BX282" t="str">
            <v>Kansas City, Kansas 66105</v>
          </cell>
          <cell r="CA282" t="str">
            <v>0010434595</v>
          </cell>
          <cell r="CB282">
            <v>15228758.060000001</v>
          </cell>
          <cell r="CC282">
            <v>1</v>
          </cell>
          <cell r="CD282">
            <v>15460668.08</v>
          </cell>
          <cell r="CF282">
            <v>80</v>
          </cell>
          <cell r="CG282" t="str">
            <v>Y</v>
          </cell>
        </row>
        <row r="283">
          <cell r="A283">
            <v>281</v>
          </cell>
          <cell r="B283" t="str">
            <v>DETAILS</v>
          </cell>
          <cell r="C283">
            <v>0</v>
          </cell>
          <cell r="D283">
            <v>81628263</v>
          </cell>
          <cell r="E283">
            <v>84069690</v>
          </cell>
          <cell r="F283">
            <v>344944</v>
          </cell>
          <cell r="G283">
            <v>42403</v>
          </cell>
          <cell r="H283">
            <v>42237</v>
          </cell>
          <cell r="I283">
            <v>29803</v>
          </cell>
          <cell r="J283">
            <v>255764</v>
          </cell>
          <cell r="K283">
            <v>216446</v>
          </cell>
          <cell r="L283">
            <v>42185</v>
          </cell>
          <cell r="M283" t="str">
            <v>Epiq Systems Inc</v>
          </cell>
          <cell r="N283" t="str">
            <v>Epiq Systems Inc Term Loan B</v>
          </cell>
          <cell r="O283" t="str">
            <v>L</v>
          </cell>
          <cell r="P283" t="str">
            <v>LIBOR (1 month)</v>
          </cell>
          <cell r="R283">
            <v>309785.75</v>
          </cell>
          <cell r="S283">
            <v>1335222</v>
          </cell>
          <cell r="T283" t="str">
            <v>United States</v>
          </cell>
          <cell r="U283" t="str">
            <v>Services: Business (23)</v>
          </cell>
          <cell r="W283" t="str">
            <v>United States</v>
          </cell>
          <cell r="X283">
            <v>0</v>
          </cell>
          <cell r="Y283" t="str">
            <v>First Lien First Out</v>
          </cell>
          <cell r="AB283" t="str">
            <v>Epiq Systems Inc</v>
          </cell>
          <cell r="AC283">
            <v>99.438000000000002</v>
          </cell>
          <cell r="AF283">
            <v>309785.75</v>
          </cell>
          <cell r="AG283" t="str">
            <v>V</v>
          </cell>
          <cell r="AH283">
            <v>99.438000000000002</v>
          </cell>
          <cell r="AI283">
            <v>98.5</v>
          </cell>
          <cell r="AK283" t="str">
            <v>Term Loan</v>
          </cell>
          <cell r="AN283">
            <v>93473000</v>
          </cell>
          <cell r="AO283" t="str">
            <v>USD</v>
          </cell>
          <cell r="AS283">
            <v>4.2960000000000003</v>
          </cell>
          <cell r="AU283" t="str">
            <v>501 Kansas Avenue</v>
          </cell>
          <cell r="AV283" t="str">
            <v>NA</v>
          </cell>
          <cell r="AW283">
            <v>0</v>
          </cell>
          <cell r="AX283">
            <v>42277</v>
          </cell>
          <cell r="AY283">
            <v>42277</v>
          </cell>
          <cell r="AZ283">
            <v>12620000</v>
          </cell>
          <cell r="BA283">
            <v>5.2949999999999999</v>
          </cell>
          <cell r="BC283">
            <v>0</v>
          </cell>
          <cell r="BD283">
            <v>0</v>
          </cell>
          <cell r="BF283" t="str">
            <v>4.2960000</v>
          </cell>
          <cell r="BG283">
            <v>300360000</v>
          </cell>
          <cell r="BH283" t="str">
            <v>4.296</v>
          </cell>
          <cell r="BI283">
            <v>514710000</v>
          </cell>
          <cell r="BJ283" t="str">
            <v>BLG</v>
          </cell>
          <cell r="BL283">
            <v>41852</v>
          </cell>
          <cell r="BM283">
            <v>44070</v>
          </cell>
          <cell r="BP283">
            <v>394008400</v>
          </cell>
          <cell r="BQ283">
            <v>694368400</v>
          </cell>
          <cell r="BR283">
            <v>394008400</v>
          </cell>
          <cell r="BS283">
            <v>305138.96000000002</v>
          </cell>
          <cell r="BT283">
            <v>98.5</v>
          </cell>
          <cell r="BU283">
            <v>42228</v>
          </cell>
          <cell r="BW283">
            <v>0</v>
          </cell>
          <cell r="BX283" t="str">
            <v>Kansas City, Kansas 66105</v>
          </cell>
          <cell r="CA283" t="str">
            <v>0010434595</v>
          </cell>
          <cell r="CB283">
            <v>305138.96000000002</v>
          </cell>
          <cell r="CC283">
            <v>1</v>
          </cell>
          <cell r="CD283">
            <v>309785.75</v>
          </cell>
          <cell r="CF283">
            <v>80</v>
          </cell>
          <cell r="CG283" t="str">
            <v>Y</v>
          </cell>
        </row>
        <row r="284">
          <cell r="A284">
            <v>282</v>
          </cell>
          <cell r="B284" t="str">
            <v>DETAILS</v>
          </cell>
          <cell r="C284">
            <v>0</v>
          </cell>
          <cell r="D284">
            <v>81627687</v>
          </cell>
          <cell r="E284">
            <v>84070282</v>
          </cell>
          <cell r="F284">
            <v>344944</v>
          </cell>
          <cell r="G284">
            <v>42403</v>
          </cell>
          <cell r="H284">
            <v>42293</v>
          </cell>
          <cell r="I284">
            <v>31718</v>
          </cell>
          <cell r="J284">
            <v>247408</v>
          </cell>
          <cell r="K284">
            <v>247197</v>
          </cell>
          <cell r="L284">
            <v>42286</v>
          </cell>
          <cell r="M284" t="str">
            <v>Evestment Inc</v>
          </cell>
          <cell r="N284" t="str">
            <v>Evestment Inc Term Loan</v>
          </cell>
          <cell r="O284" t="str">
            <v>L</v>
          </cell>
          <cell r="P284" t="str">
            <v>LIBOR (10 months)</v>
          </cell>
          <cell r="R284">
            <v>27422309.93</v>
          </cell>
          <cell r="S284">
            <v>1406950</v>
          </cell>
          <cell r="T284" t="str">
            <v>United States</v>
          </cell>
          <cell r="U284" t="str">
            <v>Services: Business (23)</v>
          </cell>
          <cell r="W284" t="str">
            <v>United States</v>
          </cell>
          <cell r="X284">
            <v>0</v>
          </cell>
          <cell r="Y284" t="str">
            <v>First Lien First Out</v>
          </cell>
          <cell r="AB284" t="str">
            <v>Evestment Inc</v>
          </cell>
          <cell r="AF284">
            <v>27422309.93</v>
          </cell>
          <cell r="AG284" t="str">
            <v>V</v>
          </cell>
          <cell r="AH284">
            <v>99.5</v>
          </cell>
          <cell r="AK284" t="str">
            <v>Term Loan</v>
          </cell>
          <cell r="AN284">
            <v>22600000</v>
          </cell>
          <cell r="AO284" t="str">
            <v>USD</v>
          </cell>
          <cell r="AS284">
            <v>4.5</v>
          </cell>
          <cell r="AU284" t="str">
            <v>5000 Olde Towne Parkway</v>
          </cell>
          <cell r="AV284" t="str">
            <v>Suite 100</v>
          </cell>
          <cell r="AX284">
            <v>42185</v>
          </cell>
          <cell r="AY284">
            <v>42277</v>
          </cell>
          <cell r="AZ284">
            <v>11660000</v>
          </cell>
          <cell r="BA284">
            <v>4.43</v>
          </cell>
          <cell r="BB284">
            <v>4.7</v>
          </cell>
          <cell r="BC284">
            <v>4.43</v>
          </cell>
          <cell r="BD284">
            <v>0</v>
          </cell>
          <cell r="BF284" t="str">
            <v>4.5000000</v>
          </cell>
          <cell r="BG284">
            <v>-1220000</v>
          </cell>
          <cell r="BH284" t="str">
            <v>4.5</v>
          </cell>
          <cell r="BI284">
            <v>67920000</v>
          </cell>
          <cell r="BJ284" t="str">
            <v>Antares/TMT</v>
          </cell>
          <cell r="BL284">
            <v>42186</v>
          </cell>
          <cell r="BM284">
            <v>44436</v>
          </cell>
          <cell r="BP284">
            <v>101700000</v>
          </cell>
          <cell r="BQ284">
            <v>100480000</v>
          </cell>
          <cell r="BR284">
            <v>101700000</v>
          </cell>
          <cell r="BS284">
            <v>27422309.93</v>
          </cell>
          <cell r="BT284">
            <v>100</v>
          </cell>
          <cell r="BU284">
            <v>42293</v>
          </cell>
          <cell r="BW284">
            <v>0</v>
          </cell>
          <cell r="BX284" t="str">
            <v>Marietta, GA 30068</v>
          </cell>
          <cell r="CA284" t="str">
            <v>0010551526</v>
          </cell>
          <cell r="CB284">
            <v>27422309.93</v>
          </cell>
          <cell r="CD284">
            <v>27422309.93</v>
          </cell>
          <cell r="CF284">
            <v>80</v>
          </cell>
          <cell r="CG284" t="str">
            <v>N</v>
          </cell>
        </row>
        <row r="285">
          <cell r="A285">
            <v>283</v>
          </cell>
          <cell r="B285" t="str">
            <v>DETAILS</v>
          </cell>
          <cell r="C285">
            <v>0</v>
          </cell>
          <cell r="D285">
            <v>81627736</v>
          </cell>
          <cell r="E285">
            <v>84070283</v>
          </cell>
          <cell r="F285">
            <v>344944</v>
          </cell>
          <cell r="G285">
            <v>42403</v>
          </cell>
          <cell r="H285">
            <v>42293</v>
          </cell>
          <cell r="I285">
            <v>31718</v>
          </cell>
          <cell r="J285">
            <v>250383</v>
          </cell>
          <cell r="K285">
            <v>247197</v>
          </cell>
          <cell r="L285">
            <v>42286</v>
          </cell>
          <cell r="M285" t="str">
            <v>Evestment Inc</v>
          </cell>
          <cell r="N285" t="str">
            <v>Evestment Inc Term Loan</v>
          </cell>
          <cell r="O285" t="str">
            <v>L</v>
          </cell>
          <cell r="P285" t="str">
            <v>LIBOR (3 months)</v>
          </cell>
          <cell r="R285">
            <v>1240575.3500000001</v>
          </cell>
          <cell r="S285">
            <v>1406950</v>
          </cell>
          <cell r="T285" t="str">
            <v>United States</v>
          </cell>
          <cell r="U285" t="str">
            <v>Services: Business (23)</v>
          </cell>
          <cell r="W285" t="str">
            <v>United States</v>
          </cell>
          <cell r="X285">
            <v>0</v>
          </cell>
          <cell r="Y285" t="str">
            <v>First Lien First Out</v>
          </cell>
          <cell r="AB285" t="str">
            <v>Evestment Inc</v>
          </cell>
          <cell r="AF285">
            <v>1240575.3500000001</v>
          </cell>
          <cell r="AG285" t="str">
            <v>V</v>
          </cell>
          <cell r="AH285">
            <v>99.5</v>
          </cell>
          <cell r="AK285" t="str">
            <v>Term Loan</v>
          </cell>
          <cell r="AN285">
            <v>22600000</v>
          </cell>
          <cell r="AO285" t="str">
            <v>USD</v>
          </cell>
          <cell r="AS285">
            <v>4.5</v>
          </cell>
          <cell r="AU285" t="str">
            <v>5000 Olde Towne Parkway</v>
          </cell>
          <cell r="AV285" t="str">
            <v>Suite 100</v>
          </cell>
          <cell r="AX285">
            <v>42185</v>
          </cell>
          <cell r="AY285">
            <v>42277</v>
          </cell>
          <cell r="AZ285">
            <v>11660000</v>
          </cell>
          <cell r="BA285">
            <v>4.43</v>
          </cell>
          <cell r="BB285">
            <v>4.7</v>
          </cell>
          <cell r="BC285">
            <v>4.43</v>
          </cell>
          <cell r="BD285">
            <v>0</v>
          </cell>
          <cell r="BF285" t="str">
            <v>4.5000000</v>
          </cell>
          <cell r="BG285">
            <v>-1220000</v>
          </cell>
          <cell r="BH285" t="str">
            <v>4.5</v>
          </cell>
          <cell r="BI285">
            <v>67920000</v>
          </cell>
          <cell r="BJ285" t="str">
            <v>Antares/TMT</v>
          </cell>
          <cell r="BL285">
            <v>42186</v>
          </cell>
          <cell r="BM285">
            <v>44436</v>
          </cell>
          <cell r="BP285">
            <v>101700000</v>
          </cell>
          <cell r="BQ285">
            <v>100480000</v>
          </cell>
          <cell r="BR285">
            <v>101700000</v>
          </cell>
          <cell r="BS285">
            <v>1240575.3500000001</v>
          </cell>
          <cell r="BT285">
            <v>100</v>
          </cell>
          <cell r="BU285">
            <v>42293</v>
          </cell>
          <cell r="BW285">
            <v>0</v>
          </cell>
          <cell r="BX285" t="str">
            <v>Marietta, GA 30068</v>
          </cell>
          <cell r="CA285" t="str">
            <v>0010551526</v>
          </cell>
          <cell r="CB285">
            <v>1240575.3500000001</v>
          </cell>
          <cell r="CD285">
            <v>1240575.3500000001</v>
          </cell>
          <cell r="CF285">
            <v>80</v>
          </cell>
          <cell r="CG285" t="str">
            <v>N</v>
          </cell>
        </row>
        <row r="286">
          <cell r="A286">
            <v>284</v>
          </cell>
          <cell r="B286" t="str">
            <v>DETAILS</v>
          </cell>
          <cell r="C286">
            <v>0</v>
          </cell>
          <cell r="D286">
            <v>81628175</v>
          </cell>
          <cell r="E286">
            <v>84069466</v>
          </cell>
          <cell r="F286">
            <v>344944</v>
          </cell>
          <cell r="G286">
            <v>42403</v>
          </cell>
          <cell r="H286">
            <v>42237</v>
          </cell>
          <cell r="I286">
            <v>12779</v>
          </cell>
          <cell r="J286">
            <v>255206</v>
          </cell>
          <cell r="K286">
            <v>191461</v>
          </cell>
          <cell r="L286">
            <v>42185</v>
          </cell>
          <cell r="M286" t="str">
            <v>EW Scripps Company The</v>
          </cell>
          <cell r="N286" t="str">
            <v>EW Scripps Company Term Loan</v>
          </cell>
          <cell r="O286" t="str">
            <v>L</v>
          </cell>
          <cell r="P286" t="str">
            <v>LIBOR (1 month)</v>
          </cell>
          <cell r="R286">
            <v>13311273.58</v>
          </cell>
          <cell r="S286">
            <v>1341417</v>
          </cell>
          <cell r="T286" t="str">
            <v>United States</v>
          </cell>
          <cell r="U286" t="str">
            <v>Media: Broadcasting &amp; Subscription (19)</v>
          </cell>
          <cell r="W286" t="str">
            <v>United States</v>
          </cell>
          <cell r="X286">
            <v>1</v>
          </cell>
          <cell r="Y286" t="str">
            <v>First Lien First Out</v>
          </cell>
          <cell r="AB286" t="str">
            <v>EW Scripps Company The</v>
          </cell>
          <cell r="AC286">
            <v>99.938000000000002</v>
          </cell>
          <cell r="AF286">
            <v>13311273.58</v>
          </cell>
          <cell r="AG286" t="str">
            <v>V</v>
          </cell>
          <cell r="AH286">
            <v>99.938000000000002</v>
          </cell>
          <cell r="AI286">
            <v>98.625</v>
          </cell>
          <cell r="AK286" t="str">
            <v>Term Loan</v>
          </cell>
          <cell r="AN286">
            <v>165183500</v>
          </cell>
          <cell r="AO286" t="str">
            <v>USD</v>
          </cell>
          <cell r="AS286">
            <v>1.44</v>
          </cell>
          <cell r="AU286" t="str">
            <v>312 Walnut Street</v>
          </cell>
          <cell r="AV286" t="str">
            <v>2800 Scripps Center</v>
          </cell>
          <cell r="AW286">
            <v>0</v>
          </cell>
          <cell r="AX286">
            <v>42277</v>
          </cell>
          <cell r="AY286">
            <v>42277</v>
          </cell>
          <cell r="AZ286">
            <v>87900000</v>
          </cell>
          <cell r="BA286">
            <v>11.24</v>
          </cell>
          <cell r="BC286">
            <v>0</v>
          </cell>
          <cell r="BD286">
            <v>0</v>
          </cell>
          <cell r="BF286" t="str">
            <v>1.4400000</v>
          </cell>
          <cell r="BG286">
            <v>892450000</v>
          </cell>
          <cell r="BH286" t="str">
            <v>1.51</v>
          </cell>
          <cell r="BI286">
            <v>848050000</v>
          </cell>
          <cell r="BJ286" t="str">
            <v>BLG</v>
          </cell>
          <cell r="BL286">
            <v>41508</v>
          </cell>
          <cell r="BM286">
            <v>44161</v>
          </cell>
          <cell r="BP286">
            <v>315832000</v>
          </cell>
          <cell r="BQ286">
            <v>1216422000</v>
          </cell>
          <cell r="BR286">
            <v>323972000</v>
          </cell>
          <cell r="BS286">
            <v>13128243.57</v>
          </cell>
          <cell r="BT286">
            <v>98.625</v>
          </cell>
          <cell r="BU286">
            <v>42228</v>
          </cell>
          <cell r="BW286">
            <v>0</v>
          </cell>
          <cell r="BX286" t="str">
            <v>Cincinnati, Ohio 45202</v>
          </cell>
          <cell r="CA286" t="str">
            <v>0010341104</v>
          </cell>
          <cell r="CB286">
            <v>13128243.57</v>
          </cell>
          <cell r="CC286">
            <v>1</v>
          </cell>
          <cell r="CD286">
            <v>13311273.58</v>
          </cell>
          <cell r="CF286">
            <v>80</v>
          </cell>
          <cell r="CG286" t="str">
            <v>Y</v>
          </cell>
        </row>
        <row r="287">
          <cell r="A287">
            <v>285</v>
          </cell>
          <cell r="B287" t="str">
            <v>DETAILS</v>
          </cell>
          <cell r="C287">
            <v>0</v>
          </cell>
          <cell r="D287">
            <v>81628297</v>
          </cell>
          <cell r="E287">
            <v>84070049</v>
          </cell>
          <cell r="F287">
            <v>344944</v>
          </cell>
          <cell r="G287">
            <v>42403</v>
          </cell>
          <cell r="H287">
            <v>42237</v>
          </cell>
          <cell r="I287">
            <v>31228</v>
          </cell>
          <cell r="J287">
            <v>255982</v>
          </cell>
          <cell r="K287">
            <v>241440</v>
          </cell>
          <cell r="L287">
            <v>42185</v>
          </cell>
          <cell r="M287" t="str">
            <v>Excalibur Crossbow Canada Inc</v>
          </cell>
          <cell r="N287" t="str">
            <v>Excalibur Crossbow Canada Inc (Bowtech) Term Loan A</v>
          </cell>
          <cell r="O287" t="str">
            <v>L</v>
          </cell>
          <cell r="P287" t="str">
            <v>LIBOR (3 months)</v>
          </cell>
          <cell r="R287">
            <v>4212500</v>
          </cell>
          <cell r="S287">
            <v>1352800</v>
          </cell>
          <cell r="T287" t="str">
            <v>United States</v>
          </cell>
          <cell r="U287" t="str">
            <v>Retail (22)</v>
          </cell>
          <cell r="W287" t="str">
            <v>United States</v>
          </cell>
          <cell r="X287">
            <v>0</v>
          </cell>
          <cell r="Y287" t="str">
            <v>First Lien First Out</v>
          </cell>
          <cell r="AB287" t="str">
            <v>Bowtech Inc</v>
          </cell>
          <cell r="AC287">
            <v>97.792741573000001</v>
          </cell>
          <cell r="AF287">
            <v>4212500</v>
          </cell>
          <cell r="AG287" t="str">
            <v>V</v>
          </cell>
          <cell r="AH287">
            <v>97.792699999999996</v>
          </cell>
          <cell r="AK287" t="str">
            <v>Term Loan</v>
          </cell>
          <cell r="AN287">
            <v>15606460.23</v>
          </cell>
          <cell r="AO287" t="str">
            <v>USD</v>
          </cell>
          <cell r="AS287">
            <v>2.82</v>
          </cell>
          <cell r="AU287" t="str">
            <v>90554 Highway 99 N</v>
          </cell>
          <cell r="AV287" t="str">
            <v>NA</v>
          </cell>
          <cell r="AW287">
            <v>0</v>
          </cell>
          <cell r="AX287">
            <v>42277</v>
          </cell>
          <cell r="AY287">
            <v>42338</v>
          </cell>
          <cell r="AZ287">
            <v>9300000</v>
          </cell>
          <cell r="BA287">
            <v>6.96</v>
          </cell>
          <cell r="BB287">
            <v>1.49</v>
          </cell>
          <cell r="BC287">
            <v>1.17</v>
          </cell>
          <cell r="BD287">
            <v>0</v>
          </cell>
          <cell r="BF287" t="str">
            <v>2.82</v>
          </cell>
          <cell r="BG287">
            <v>48840000</v>
          </cell>
          <cell r="BH287" t="str">
            <v>2.82</v>
          </cell>
          <cell r="BI287">
            <v>64910000</v>
          </cell>
          <cell r="BJ287" t="str">
            <v>Antares/TMT</v>
          </cell>
          <cell r="BL287">
            <v>42093</v>
          </cell>
          <cell r="BM287">
            <v>43583</v>
          </cell>
          <cell r="BO287">
            <v>42277</v>
          </cell>
          <cell r="BP287">
            <v>44050983.890000001</v>
          </cell>
          <cell r="BQ287">
            <v>92890984</v>
          </cell>
          <cell r="BR287">
            <v>44050983.890000001</v>
          </cell>
          <cell r="BS287">
            <v>4174587.5</v>
          </cell>
          <cell r="BT287">
            <v>99.1</v>
          </cell>
          <cell r="BU287">
            <v>42320</v>
          </cell>
          <cell r="BW287">
            <v>0</v>
          </cell>
          <cell r="BX287" t="str">
            <v>Eugene, Oregon 97402</v>
          </cell>
          <cell r="BY287">
            <v>42339</v>
          </cell>
          <cell r="BZ287">
            <v>42522</v>
          </cell>
          <cell r="CA287" t="str">
            <v>0010535543</v>
          </cell>
          <cell r="CB287">
            <v>4174587.5</v>
          </cell>
          <cell r="CD287">
            <v>4212500</v>
          </cell>
          <cell r="CF287">
            <v>80</v>
          </cell>
          <cell r="CG287" t="str">
            <v>N</v>
          </cell>
        </row>
        <row r="288">
          <cell r="A288">
            <v>286</v>
          </cell>
          <cell r="B288" t="str">
            <v>DETAILS</v>
          </cell>
          <cell r="C288">
            <v>0</v>
          </cell>
          <cell r="D288">
            <v>81628067</v>
          </cell>
          <cell r="E288">
            <v>84069568</v>
          </cell>
          <cell r="F288">
            <v>344944</v>
          </cell>
          <cell r="G288">
            <v>42403</v>
          </cell>
          <cell r="H288">
            <v>42237</v>
          </cell>
          <cell r="I288">
            <v>26888</v>
          </cell>
          <cell r="J288">
            <v>254496</v>
          </cell>
          <cell r="K288">
            <v>225355</v>
          </cell>
          <cell r="L288">
            <v>42185</v>
          </cell>
          <cell r="M288" t="str">
            <v>Express Oil Change LLC</v>
          </cell>
          <cell r="N288" t="str">
            <v>Express Oil Change LLC (4th Amendment ) Additional DDTL</v>
          </cell>
          <cell r="O288" t="str">
            <v>L</v>
          </cell>
          <cell r="P288" t="str">
            <v>LIBOR (3 months)</v>
          </cell>
          <cell r="R288">
            <v>8076139.4800000004</v>
          </cell>
          <cell r="S288">
            <v>1352311</v>
          </cell>
          <cell r="T288" t="str">
            <v>United States</v>
          </cell>
          <cell r="U288" t="str">
            <v>Automotive (2)</v>
          </cell>
          <cell r="W288" t="str">
            <v>United States</v>
          </cell>
          <cell r="X288">
            <v>0</v>
          </cell>
          <cell r="Y288" t="str">
            <v>First Lien First Out</v>
          </cell>
          <cell r="AB288" t="str">
            <v>Express Oil Change LLC</v>
          </cell>
          <cell r="AC288">
            <v>99.5</v>
          </cell>
          <cell r="AF288">
            <v>8076139.4800000004</v>
          </cell>
          <cell r="AG288" t="str">
            <v>V</v>
          </cell>
          <cell r="AH288">
            <v>99.5</v>
          </cell>
          <cell r="AK288" t="str">
            <v>Term Loan</v>
          </cell>
          <cell r="AN288">
            <v>26740000</v>
          </cell>
          <cell r="AO288" t="str">
            <v>USD</v>
          </cell>
          <cell r="AS288">
            <v>4.18</v>
          </cell>
          <cell r="AU288" t="str">
            <v>190 WEST VALLEY AVENUE</v>
          </cell>
          <cell r="AV288" t="str">
            <v>NA</v>
          </cell>
          <cell r="AW288">
            <v>0</v>
          </cell>
          <cell r="AX288">
            <v>42277</v>
          </cell>
          <cell r="AY288">
            <v>42338</v>
          </cell>
          <cell r="AZ288">
            <v>4200000</v>
          </cell>
          <cell r="BA288">
            <v>3.93</v>
          </cell>
          <cell r="BB288">
            <v>1.74</v>
          </cell>
          <cell r="BC288">
            <v>1.63</v>
          </cell>
          <cell r="BD288">
            <v>0</v>
          </cell>
          <cell r="BF288" t="str">
            <v>4.1800</v>
          </cell>
          <cell r="BG288">
            <v>61440000</v>
          </cell>
          <cell r="BH288" t="str">
            <v>4.18000</v>
          </cell>
          <cell r="BI288">
            <v>203030000</v>
          </cell>
          <cell r="BJ288" t="str">
            <v>Antares/TMT</v>
          </cell>
          <cell r="BL288">
            <v>41946</v>
          </cell>
          <cell r="BM288">
            <v>43080</v>
          </cell>
          <cell r="BP288">
            <v>111773200</v>
          </cell>
          <cell r="BQ288">
            <v>173213200</v>
          </cell>
          <cell r="BR288">
            <v>111773200</v>
          </cell>
          <cell r="BS288">
            <v>8076139.4800000004</v>
          </cell>
          <cell r="BT288">
            <v>100</v>
          </cell>
          <cell r="BU288">
            <v>42311</v>
          </cell>
          <cell r="BW288">
            <v>0</v>
          </cell>
          <cell r="BX288" t="str">
            <v>BIRMINGHAM, Alabama 35209</v>
          </cell>
          <cell r="CA288" t="str">
            <v>0010534028</v>
          </cell>
          <cell r="CB288">
            <v>8076139.4800000004</v>
          </cell>
          <cell r="CC288">
            <v>1</v>
          </cell>
          <cell r="CD288">
            <v>8076139.4800000004</v>
          </cell>
          <cell r="CF288">
            <v>80</v>
          </cell>
          <cell r="CG288" t="str">
            <v>N</v>
          </cell>
        </row>
        <row r="289">
          <cell r="A289">
            <v>287</v>
          </cell>
          <cell r="B289" t="str">
            <v>DETAILS</v>
          </cell>
          <cell r="C289">
            <v>0</v>
          </cell>
          <cell r="D289">
            <v>81628066</v>
          </cell>
          <cell r="E289">
            <v>84069567</v>
          </cell>
          <cell r="F289">
            <v>344944</v>
          </cell>
          <cell r="G289">
            <v>42403</v>
          </cell>
          <cell r="H289">
            <v>42237</v>
          </cell>
          <cell r="I289">
            <v>26888</v>
          </cell>
          <cell r="J289">
            <v>254495</v>
          </cell>
          <cell r="K289">
            <v>168015</v>
          </cell>
          <cell r="L289">
            <v>42185</v>
          </cell>
          <cell r="M289" t="str">
            <v>Express Oil Change LLC</v>
          </cell>
          <cell r="N289" t="str">
            <v>Express Oil Change LLC Closing Date Delayed Draw Term Loan</v>
          </cell>
          <cell r="O289" t="str">
            <v>L</v>
          </cell>
          <cell r="P289" t="str">
            <v>LIBOR (3 months)</v>
          </cell>
          <cell r="R289">
            <v>1032533.06</v>
          </cell>
          <cell r="S289">
            <v>1352309</v>
          </cell>
          <cell r="T289" t="str">
            <v>United States</v>
          </cell>
          <cell r="U289" t="str">
            <v>Automotive (2)</v>
          </cell>
          <cell r="W289" t="str">
            <v>United States</v>
          </cell>
          <cell r="X289">
            <v>0</v>
          </cell>
          <cell r="Y289" t="str">
            <v>First Lien First Out</v>
          </cell>
          <cell r="AB289" t="str">
            <v>Express Oil Change LLC</v>
          </cell>
          <cell r="AC289">
            <v>99.5</v>
          </cell>
          <cell r="AF289">
            <v>1032533.06</v>
          </cell>
          <cell r="AG289" t="str">
            <v>V</v>
          </cell>
          <cell r="AH289">
            <v>99.5</v>
          </cell>
          <cell r="AK289" t="str">
            <v>Term Loan</v>
          </cell>
          <cell r="AN289">
            <v>26740000</v>
          </cell>
          <cell r="AO289" t="str">
            <v>USD</v>
          </cell>
          <cell r="AS289">
            <v>4.18</v>
          </cell>
          <cell r="AU289" t="str">
            <v>190 WEST VALLEY AVENUE</v>
          </cell>
          <cell r="AV289" t="str">
            <v>NA</v>
          </cell>
          <cell r="AW289">
            <v>0</v>
          </cell>
          <cell r="AX289">
            <v>42277</v>
          </cell>
          <cell r="AY289">
            <v>42338</v>
          </cell>
          <cell r="AZ289">
            <v>4200000</v>
          </cell>
          <cell r="BA289">
            <v>3.93</v>
          </cell>
          <cell r="BB289">
            <v>1.74</v>
          </cell>
          <cell r="BC289">
            <v>1.63</v>
          </cell>
          <cell r="BD289">
            <v>0</v>
          </cell>
          <cell r="BF289" t="str">
            <v>4.1800</v>
          </cell>
          <cell r="BG289">
            <v>61440000</v>
          </cell>
          <cell r="BH289" t="str">
            <v>4.18000</v>
          </cell>
          <cell r="BI289">
            <v>203030000</v>
          </cell>
          <cell r="BJ289" t="str">
            <v>Antares/TMT</v>
          </cell>
          <cell r="BL289">
            <v>41163</v>
          </cell>
          <cell r="BM289">
            <v>43080</v>
          </cell>
          <cell r="BP289">
            <v>111773200</v>
          </cell>
          <cell r="BQ289">
            <v>173213200</v>
          </cell>
          <cell r="BR289">
            <v>111773200</v>
          </cell>
          <cell r="BS289">
            <v>1032533.06</v>
          </cell>
          <cell r="BT289">
            <v>100</v>
          </cell>
          <cell r="BU289">
            <v>42311</v>
          </cell>
          <cell r="BW289">
            <v>0</v>
          </cell>
          <cell r="BX289" t="str">
            <v>BIRMINGHAM, Alabama 35209</v>
          </cell>
          <cell r="CA289" t="str">
            <v>0010529162</v>
          </cell>
          <cell r="CB289">
            <v>1032533.06</v>
          </cell>
          <cell r="CC289">
            <v>1</v>
          </cell>
          <cell r="CD289">
            <v>1032533.06</v>
          </cell>
          <cell r="CF289">
            <v>80</v>
          </cell>
          <cell r="CG289" t="str">
            <v>N</v>
          </cell>
        </row>
        <row r="290">
          <cell r="A290">
            <v>288</v>
          </cell>
          <cell r="B290" t="str">
            <v>DETAILS</v>
          </cell>
          <cell r="C290">
            <v>0</v>
          </cell>
          <cell r="D290">
            <v>81627986</v>
          </cell>
          <cell r="E290">
            <v>84069680</v>
          </cell>
          <cell r="F290">
            <v>344944</v>
          </cell>
          <cell r="G290">
            <v>42403</v>
          </cell>
          <cell r="H290">
            <v>42237</v>
          </cell>
          <cell r="I290">
            <v>26888</v>
          </cell>
          <cell r="J290">
            <v>253828</v>
          </cell>
          <cell r="K290">
            <v>166238</v>
          </cell>
          <cell r="L290">
            <v>42185</v>
          </cell>
          <cell r="M290" t="str">
            <v>Express Oil Change LLC</v>
          </cell>
          <cell r="N290" t="str">
            <v>Express Oil Change LLC Term Loan A</v>
          </cell>
          <cell r="O290" t="str">
            <v>L</v>
          </cell>
          <cell r="P290" t="str">
            <v>LIBOR (3 months)</v>
          </cell>
          <cell r="R290">
            <v>4992659.92</v>
          </cell>
          <cell r="S290">
            <v>1335088</v>
          </cell>
          <cell r="T290" t="str">
            <v>United States</v>
          </cell>
          <cell r="U290" t="str">
            <v>Automotive (2)</v>
          </cell>
          <cell r="W290" t="str">
            <v>United States</v>
          </cell>
          <cell r="Y290" t="str">
            <v>First Lien First Out</v>
          </cell>
          <cell r="AB290" t="str">
            <v>Express Oil Change LLC</v>
          </cell>
          <cell r="AC290">
            <v>99.5</v>
          </cell>
          <cell r="AF290">
            <v>4992659.92</v>
          </cell>
          <cell r="AG290" t="str">
            <v>V</v>
          </cell>
          <cell r="AH290">
            <v>99.5</v>
          </cell>
          <cell r="AK290" t="str">
            <v>Term Loan</v>
          </cell>
          <cell r="AN290">
            <v>26740000</v>
          </cell>
          <cell r="AO290" t="str">
            <v>USD</v>
          </cell>
          <cell r="AS290">
            <v>4.18</v>
          </cell>
          <cell r="AU290" t="str">
            <v>190 WEST VALLEY AVENUE</v>
          </cell>
          <cell r="AV290" t="str">
            <v>NA</v>
          </cell>
          <cell r="AW290">
            <v>0</v>
          </cell>
          <cell r="AX290">
            <v>42277</v>
          </cell>
          <cell r="AY290">
            <v>42338</v>
          </cell>
          <cell r="AZ290">
            <v>4200000</v>
          </cell>
          <cell r="BA290">
            <v>3.93</v>
          </cell>
          <cell r="BB290">
            <v>1.74</v>
          </cell>
          <cell r="BC290">
            <v>1.63</v>
          </cell>
          <cell r="BD290">
            <v>0</v>
          </cell>
          <cell r="BF290" t="str">
            <v>4.1800</v>
          </cell>
          <cell r="BG290">
            <v>61440000</v>
          </cell>
          <cell r="BH290" t="str">
            <v>4.18000</v>
          </cell>
          <cell r="BI290">
            <v>203030000</v>
          </cell>
          <cell r="BJ290" t="str">
            <v>SIP - Tag Along</v>
          </cell>
          <cell r="BL290">
            <v>41163</v>
          </cell>
          <cell r="BM290">
            <v>43080</v>
          </cell>
          <cell r="BP290">
            <v>111773200</v>
          </cell>
          <cell r="BQ290">
            <v>173213200</v>
          </cell>
          <cell r="BR290">
            <v>111773200</v>
          </cell>
          <cell r="BS290">
            <v>4992659.92</v>
          </cell>
          <cell r="BT290">
            <v>100</v>
          </cell>
          <cell r="BU290">
            <v>42311</v>
          </cell>
          <cell r="BW290">
            <v>0</v>
          </cell>
          <cell r="BX290" t="str">
            <v>Birmingham, Alabama 35209</v>
          </cell>
          <cell r="CA290" t="str">
            <v>0010534035</v>
          </cell>
          <cell r="CB290">
            <v>4992659.92</v>
          </cell>
          <cell r="CC290">
            <v>1</v>
          </cell>
          <cell r="CD290">
            <v>4992659.92</v>
          </cell>
          <cell r="CF290">
            <v>80</v>
          </cell>
          <cell r="CG290" t="str">
            <v>N</v>
          </cell>
        </row>
        <row r="291">
          <cell r="A291">
            <v>289</v>
          </cell>
          <cell r="B291" t="str">
            <v>DETAILS</v>
          </cell>
          <cell r="C291">
            <v>0</v>
          </cell>
          <cell r="D291">
            <v>81627986</v>
          </cell>
          <cell r="E291">
            <v>84069835</v>
          </cell>
          <cell r="F291">
            <v>344944</v>
          </cell>
          <cell r="G291">
            <v>42403</v>
          </cell>
          <cell r="H291">
            <v>42328</v>
          </cell>
          <cell r="I291">
            <v>26888</v>
          </cell>
          <cell r="J291">
            <v>253828</v>
          </cell>
          <cell r="K291">
            <v>166238</v>
          </cell>
          <cell r="L291">
            <v>42324</v>
          </cell>
          <cell r="M291" t="str">
            <v>Express Oil Change LLC</v>
          </cell>
          <cell r="N291" t="str">
            <v>Express Oil Change LLC Term Loan A</v>
          </cell>
          <cell r="O291" t="str">
            <v>L</v>
          </cell>
          <cell r="P291" t="str">
            <v>LIBOR (3 months)</v>
          </cell>
          <cell r="R291">
            <v>3829721.11</v>
          </cell>
          <cell r="S291">
            <v>1432750</v>
          </cell>
          <cell r="T291" t="str">
            <v>United States</v>
          </cell>
          <cell r="U291" t="str">
            <v>Automotive (2)</v>
          </cell>
          <cell r="W291" t="str">
            <v>United States</v>
          </cell>
          <cell r="Y291" t="str">
            <v>First Lien First Out</v>
          </cell>
          <cell r="AB291" t="str">
            <v>Express Oil Change LLC</v>
          </cell>
          <cell r="AC291">
            <v>99.5</v>
          </cell>
          <cell r="AF291">
            <v>3829721.11</v>
          </cell>
          <cell r="AG291" t="str">
            <v>V</v>
          </cell>
          <cell r="AH291">
            <v>99</v>
          </cell>
          <cell r="AK291" t="str">
            <v>Term Loan</v>
          </cell>
          <cell r="AN291">
            <v>26740000</v>
          </cell>
          <cell r="AO291" t="str">
            <v>USD</v>
          </cell>
          <cell r="AS291">
            <v>4.18</v>
          </cell>
          <cell r="AU291" t="str">
            <v>190 WEST VALLEY AVENUE</v>
          </cell>
          <cell r="AV291" t="str">
            <v>NA</v>
          </cell>
          <cell r="AW291">
            <v>0</v>
          </cell>
          <cell r="AX291">
            <v>42277</v>
          </cell>
          <cell r="AY291">
            <v>42338</v>
          </cell>
          <cell r="AZ291">
            <v>4200000</v>
          </cell>
          <cell r="BA291">
            <v>3.93</v>
          </cell>
          <cell r="BB291">
            <v>1.74</v>
          </cell>
          <cell r="BC291">
            <v>1.63</v>
          </cell>
          <cell r="BD291">
            <v>0</v>
          </cell>
          <cell r="BF291" t="str">
            <v>4.1800</v>
          </cell>
          <cell r="BG291">
            <v>61440000</v>
          </cell>
          <cell r="BH291" t="str">
            <v>4.18000</v>
          </cell>
          <cell r="BI291">
            <v>203030000</v>
          </cell>
          <cell r="BJ291" t="str">
            <v>Antares/TMT</v>
          </cell>
          <cell r="BL291">
            <v>41163</v>
          </cell>
          <cell r="BM291">
            <v>43080</v>
          </cell>
          <cell r="BP291">
            <v>111773200</v>
          </cell>
          <cell r="BQ291">
            <v>173213200</v>
          </cell>
          <cell r="BR291">
            <v>111773200</v>
          </cell>
          <cell r="BS291">
            <v>3829721.11</v>
          </cell>
          <cell r="BT291">
            <v>100</v>
          </cell>
          <cell r="BU291">
            <v>42328</v>
          </cell>
          <cell r="BW291">
            <v>0</v>
          </cell>
          <cell r="BX291" t="str">
            <v>Birmingham, Alabama 35209</v>
          </cell>
          <cell r="CA291" t="str">
            <v>0010534035</v>
          </cell>
          <cell r="CB291">
            <v>3829721.11</v>
          </cell>
          <cell r="CC291">
            <v>1</v>
          </cell>
          <cell r="CD291">
            <v>3829721.11</v>
          </cell>
          <cell r="CF291">
            <v>80</v>
          </cell>
          <cell r="CG291" t="str">
            <v>N</v>
          </cell>
        </row>
        <row r="292">
          <cell r="A292">
            <v>290</v>
          </cell>
          <cell r="B292" t="str">
            <v>DETAILS</v>
          </cell>
          <cell r="C292">
            <v>0</v>
          </cell>
          <cell r="D292">
            <v>81627986</v>
          </cell>
          <cell r="E292">
            <v>84069682</v>
          </cell>
          <cell r="F292">
            <v>344944</v>
          </cell>
          <cell r="G292">
            <v>42403</v>
          </cell>
          <cell r="H292">
            <v>42237</v>
          </cell>
          <cell r="I292">
            <v>26888</v>
          </cell>
          <cell r="J292">
            <v>253828</v>
          </cell>
          <cell r="K292">
            <v>166238</v>
          </cell>
          <cell r="L292">
            <v>42185</v>
          </cell>
          <cell r="M292" t="str">
            <v>Express Oil Change LLC</v>
          </cell>
          <cell r="N292" t="str">
            <v>Express Oil Change LLC Term Loan A</v>
          </cell>
          <cell r="O292" t="str">
            <v>L</v>
          </cell>
          <cell r="P292" t="str">
            <v>LIBOR (3 months)</v>
          </cell>
          <cell r="R292">
            <v>25011924.27</v>
          </cell>
          <cell r="S292">
            <v>1335117</v>
          </cell>
          <cell r="T292" t="str">
            <v>United States</v>
          </cell>
          <cell r="U292" t="str">
            <v>Automotive (2)</v>
          </cell>
          <cell r="W292" t="str">
            <v>United States</v>
          </cell>
          <cell r="Y292" t="str">
            <v>First Lien First Out</v>
          </cell>
          <cell r="AB292" t="str">
            <v>Express Oil Change LLC</v>
          </cell>
          <cell r="AC292">
            <v>99.5</v>
          </cell>
          <cell r="AF292">
            <v>25011924.27</v>
          </cell>
          <cell r="AG292" t="str">
            <v>V</v>
          </cell>
          <cell r="AH292">
            <v>99.5</v>
          </cell>
          <cell r="AK292" t="str">
            <v>Term Loan</v>
          </cell>
          <cell r="AN292">
            <v>26740000</v>
          </cell>
          <cell r="AO292" t="str">
            <v>USD</v>
          </cell>
          <cell r="AS292">
            <v>4.18</v>
          </cell>
          <cell r="AU292" t="str">
            <v>190 WEST VALLEY AVENUE</v>
          </cell>
          <cell r="AV292" t="str">
            <v>NA</v>
          </cell>
          <cell r="AW292">
            <v>0</v>
          </cell>
          <cell r="AX292">
            <v>42277</v>
          </cell>
          <cell r="AY292">
            <v>42338</v>
          </cell>
          <cell r="AZ292">
            <v>4200000</v>
          </cell>
          <cell r="BA292">
            <v>3.93</v>
          </cell>
          <cell r="BB292">
            <v>1.74</v>
          </cell>
          <cell r="BC292">
            <v>1.63</v>
          </cell>
          <cell r="BD292">
            <v>0</v>
          </cell>
          <cell r="BF292" t="str">
            <v>4.1800</v>
          </cell>
          <cell r="BG292">
            <v>61440000</v>
          </cell>
          <cell r="BH292" t="str">
            <v>4.18000</v>
          </cell>
          <cell r="BI292">
            <v>203030000</v>
          </cell>
          <cell r="BJ292" t="str">
            <v>Antares/TMT</v>
          </cell>
          <cell r="BL292">
            <v>41163</v>
          </cell>
          <cell r="BM292">
            <v>43080</v>
          </cell>
          <cell r="BP292">
            <v>111773200</v>
          </cell>
          <cell r="BQ292">
            <v>173213200</v>
          </cell>
          <cell r="BR292">
            <v>111773200</v>
          </cell>
          <cell r="BS292">
            <v>25011924.27</v>
          </cell>
          <cell r="BT292">
            <v>100</v>
          </cell>
          <cell r="BU292">
            <v>42311</v>
          </cell>
          <cell r="BW292">
            <v>0</v>
          </cell>
          <cell r="BX292" t="str">
            <v>Birmingham, Alabama 35209</v>
          </cell>
          <cell r="CA292" t="str">
            <v>0010534035</v>
          </cell>
          <cell r="CB292">
            <v>25011924.27</v>
          </cell>
          <cell r="CC292">
            <v>1</v>
          </cell>
          <cell r="CD292">
            <v>25011924.27</v>
          </cell>
          <cell r="CF292">
            <v>80</v>
          </cell>
          <cell r="CG292" t="str">
            <v>N</v>
          </cell>
        </row>
        <row r="293">
          <cell r="A293">
            <v>291</v>
          </cell>
          <cell r="B293" t="str">
            <v>DETAILS</v>
          </cell>
          <cell r="C293">
            <v>0</v>
          </cell>
          <cell r="D293">
            <v>81627786</v>
          </cell>
          <cell r="E293">
            <v>84069671</v>
          </cell>
          <cell r="F293">
            <v>344944</v>
          </cell>
          <cell r="G293">
            <v>42403</v>
          </cell>
          <cell r="H293">
            <v>42237</v>
          </cell>
          <cell r="I293">
            <v>31277</v>
          </cell>
          <cell r="J293">
            <v>251418</v>
          </cell>
          <cell r="K293">
            <v>239164</v>
          </cell>
          <cell r="L293">
            <v>42185</v>
          </cell>
          <cell r="M293" t="str">
            <v>Fasteners For Retail Inc.</v>
          </cell>
          <cell r="N293" t="str">
            <v>Fasteners For Retail Inc. Term Loan</v>
          </cell>
          <cell r="O293" t="str">
            <v>L</v>
          </cell>
          <cell r="P293" t="str">
            <v>LIBOR (3 months)</v>
          </cell>
          <cell r="R293">
            <v>217070.87</v>
          </cell>
          <cell r="S293">
            <v>1335059</v>
          </cell>
          <cell r="T293" t="str">
            <v>United States</v>
          </cell>
          <cell r="U293" t="str">
            <v>Wholesale (32)</v>
          </cell>
          <cell r="W293" t="str">
            <v>United States</v>
          </cell>
          <cell r="X293">
            <v>0</v>
          </cell>
          <cell r="Y293" t="str">
            <v>First Lien First Out</v>
          </cell>
          <cell r="AB293" t="str">
            <v>Fasteners For Retail Inc.</v>
          </cell>
          <cell r="AC293">
            <v>97.824657400000007</v>
          </cell>
          <cell r="AF293">
            <v>217070.87</v>
          </cell>
          <cell r="AG293" t="str">
            <v>V</v>
          </cell>
          <cell r="AH293">
            <v>97.824659999999994</v>
          </cell>
          <cell r="AK293" t="str">
            <v>Term Loan</v>
          </cell>
          <cell r="AN293">
            <v>31864000</v>
          </cell>
          <cell r="AO293" t="str">
            <v>USD</v>
          </cell>
          <cell r="AS293">
            <v>4.33</v>
          </cell>
          <cell r="AU293" t="str">
            <v>8181 Darrow Road</v>
          </cell>
          <cell r="AV293" t="str">
            <v>NA</v>
          </cell>
          <cell r="AW293">
            <v>0</v>
          </cell>
          <cell r="AX293">
            <v>42277</v>
          </cell>
          <cell r="AY293">
            <v>42369</v>
          </cell>
          <cell r="AZ293">
            <v>13910000</v>
          </cell>
          <cell r="BA293">
            <v>3.72</v>
          </cell>
          <cell r="BB293">
            <v>1.1599999999999999</v>
          </cell>
          <cell r="BC293">
            <v>1.0900000000000001</v>
          </cell>
          <cell r="BD293">
            <v>0</v>
          </cell>
          <cell r="BF293" t="str">
            <v>4.3300000</v>
          </cell>
          <cell r="BG293">
            <v>108030000</v>
          </cell>
          <cell r="BH293" t="str">
            <v>4.33</v>
          </cell>
          <cell r="BI293">
            <v>163250000</v>
          </cell>
          <cell r="BJ293" t="str">
            <v>Antares/TMT</v>
          </cell>
          <cell r="BL293">
            <v>40735</v>
          </cell>
          <cell r="BM293">
            <v>43655</v>
          </cell>
          <cell r="BP293">
            <v>132275000</v>
          </cell>
          <cell r="BQ293">
            <v>240305000</v>
          </cell>
          <cell r="BR293">
            <v>132275000</v>
          </cell>
          <cell r="BS293">
            <v>217070.87</v>
          </cell>
          <cell r="BT293">
            <v>100</v>
          </cell>
          <cell r="BU293">
            <v>42228</v>
          </cell>
          <cell r="BW293">
            <v>0</v>
          </cell>
          <cell r="BX293" t="str">
            <v>Twinsburg, Ohio 44087</v>
          </cell>
          <cell r="CA293" t="str">
            <v>0010531418</v>
          </cell>
          <cell r="CB293">
            <v>217070.87</v>
          </cell>
          <cell r="CC293">
            <v>1</v>
          </cell>
          <cell r="CD293">
            <v>217070.87</v>
          </cell>
          <cell r="CF293">
            <v>80</v>
          </cell>
          <cell r="CG293" t="str">
            <v>N</v>
          </cell>
        </row>
        <row r="294">
          <cell r="A294">
            <v>292</v>
          </cell>
          <cell r="B294" t="str">
            <v>DETAILS</v>
          </cell>
          <cell r="C294">
            <v>0</v>
          </cell>
          <cell r="D294">
            <v>81627786</v>
          </cell>
          <cell r="E294">
            <v>84069673</v>
          </cell>
          <cell r="F294">
            <v>344944</v>
          </cell>
          <cell r="G294">
            <v>42403</v>
          </cell>
          <cell r="H294">
            <v>42237</v>
          </cell>
          <cell r="I294">
            <v>31277</v>
          </cell>
          <cell r="J294">
            <v>251418</v>
          </cell>
          <cell r="K294">
            <v>239164</v>
          </cell>
          <cell r="L294">
            <v>42185</v>
          </cell>
          <cell r="M294" t="str">
            <v>Fasteners For Retail Inc.</v>
          </cell>
          <cell r="N294" t="str">
            <v>Fasteners For Retail Inc. Term Loan</v>
          </cell>
          <cell r="O294" t="str">
            <v>L</v>
          </cell>
          <cell r="P294" t="str">
            <v>LIBOR (3 months)</v>
          </cell>
          <cell r="R294">
            <v>3046805.75</v>
          </cell>
          <cell r="S294">
            <v>1335061</v>
          </cell>
          <cell r="T294" t="str">
            <v>United States</v>
          </cell>
          <cell r="U294" t="str">
            <v>Wholesale (32)</v>
          </cell>
          <cell r="W294" t="str">
            <v>United States</v>
          </cell>
          <cell r="X294">
            <v>0</v>
          </cell>
          <cell r="Y294" t="str">
            <v>First Lien First Out</v>
          </cell>
          <cell r="AB294" t="str">
            <v>Fasteners For Retail Inc.</v>
          </cell>
          <cell r="AC294">
            <v>97.824657400000007</v>
          </cell>
          <cell r="AF294">
            <v>3046805.75</v>
          </cell>
          <cell r="AG294" t="str">
            <v>V</v>
          </cell>
          <cell r="AH294">
            <v>97.824659999999994</v>
          </cell>
          <cell r="AK294" t="str">
            <v>Term Loan</v>
          </cell>
          <cell r="AN294">
            <v>31864000</v>
          </cell>
          <cell r="AO294" t="str">
            <v>USD</v>
          </cell>
          <cell r="AS294">
            <v>4.33</v>
          </cell>
          <cell r="AU294" t="str">
            <v>8181 Darrow Road</v>
          </cell>
          <cell r="AV294" t="str">
            <v>NA</v>
          </cell>
          <cell r="AW294">
            <v>0</v>
          </cell>
          <cell r="AX294">
            <v>42277</v>
          </cell>
          <cell r="AY294">
            <v>42369</v>
          </cell>
          <cell r="AZ294">
            <v>13910000</v>
          </cell>
          <cell r="BA294">
            <v>3.72</v>
          </cell>
          <cell r="BB294">
            <v>1.1599999999999999</v>
          </cell>
          <cell r="BC294">
            <v>1.0900000000000001</v>
          </cell>
          <cell r="BD294">
            <v>0</v>
          </cell>
          <cell r="BF294" t="str">
            <v>4.3300000</v>
          </cell>
          <cell r="BG294">
            <v>108030000</v>
          </cell>
          <cell r="BH294" t="str">
            <v>4.33</v>
          </cell>
          <cell r="BI294">
            <v>163250000</v>
          </cell>
          <cell r="BJ294" t="str">
            <v>Antares/TMT</v>
          </cell>
          <cell r="BL294">
            <v>40735</v>
          </cell>
          <cell r="BM294">
            <v>43655</v>
          </cell>
          <cell r="BP294">
            <v>132275000</v>
          </cell>
          <cell r="BQ294">
            <v>240305000</v>
          </cell>
          <cell r="BR294">
            <v>132275000</v>
          </cell>
          <cell r="BS294">
            <v>3046805.75</v>
          </cell>
          <cell r="BT294">
            <v>100</v>
          </cell>
          <cell r="BU294">
            <v>42228</v>
          </cell>
          <cell r="BW294">
            <v>0</v>
          </cell>
          <cell r="BX294" t="str">
            <v>Twinsburg, Ohio 44087</v>
          </cell>
          <cell r="CA294" t="str">
            <v>0010531418</v>
          </cell>
          <cell r="CB294">
            <v>3046805.75</v>
          </cell>
          <cell r="CC294">
            <v>1</v>
          </cell>
          <cell r="CD294">
            <v>3046805.75</v>
          </cell>
          <cell r="CF294">
            <v>80</v>
          </cell>
          <cell r="CG294" t="str">
            <v>N</v>
          </cell>
        </row>
        <row r="295">
          <cell r="A295">
            <v>293</v>
          </cell>
          <cell r="B295" t="str">
            <v>DETAILS</v>
          </cell>
          <cell r="C295">
            <v>0</v>
          </cell>
          <cell r="D295">
            <v>81627658</v>
          </cell>
          <cell r="E295">
            <v>84069670</v>
          </cell>
          <cell r="F295">
            <v>344944</v>
          </cell>
          <cell r="G295">
            <v>42403</v>
          </cell>
          <cell r="H295">
            <v>42237</v>
          </cell>
          <cell r="I295">
            <v>31277</v>
          </cell>
          <cell r="J295">
            <v>242894</v>
          </cell>
          <cell r="K295">
            <v>239164</v>
          </cell>
          <cell r="L295">
            <v>42185</v>
          </cell>
          <cell r="M295" t="str">
            <v>Fasteners For Retail Inc.</v>
          </cell>
          <cell r="N295" t="str">
            <v>Fasteners For Retail Inc. Term Loan</v>
          </cell>
          <cell r="O295" t="str">
            <v>L</v>
          </cell>
          <cell r="P295" t="str">
            <v>LIBOR (6 months)</v>
          </cell>
          <cell r="R295">
            <v>1164507.27</v>
          </cell>
          <cell r="S295">
            <v>1335059</v>
          </cell>
          <cell r="T295" t="str">
            <v>United States</v>
          </cell>
          <cell r="U295" t="str">
            <v>Wholesale (32)</v>
          </cell>
          <cell r="W295" t="str">
            <v>United States</v>
          </cell>
          <cell r="X295">
            <v>0</v>
          </cell>
          <cell r="Y295" t="str">
            <v>First Lien First Out</v>
          </cell>
          <cell r="AB295" t="str">
            <v>Fasteners For Retail Inc.</v>
          </cell>
          <cell r="AC295">
            <v>97.824657400000007</v>
          </cell>
          <cell r="AF295">
            <v>1164507.27</v>
          </cell>
          <cell r="AG295" t="str">
            <v>V</v>
          </cell>
          <cell r="AH295">
            <v>97.824659999999994</v>
          </cell>
          <cell r="AK295" t="str">
            <v>Term Loan</v>
          </cell>
          <cell r="AN295">
            <v>31864000</v>
          </cell>
          <cell r="AO295" t="str">
            <v>USD</v>
          </cell>
          <cell r="AS295">
            <v>4.33</v>
          </cell>
          <cell r="AU295" t="str">
            <v>8181 Darrow Road</v>
          </cell>
          <cell r="AV295" t="str">
            <v>NA</v>
          </cell>
          <cell r="AW295">
            <v>0</v>
          </cell>
          <cell r="AX295">
            <v>42277</v>
          </cell>
          <cell r="AY295">
            <v>42369</v>
          </cell>
          <cell r="AZ295">
            <v>13910000</v>
          </cell>
          <cell r="BA295">
            <v>3.72</v>
          </cell>
          <cell r="BB295">
            <v>1.1599999999999999</v>
          </cell>
          <cell r="BC295">
            <v>1.0900000000000001</v>
          </cell>
          <cell r="BD295">
            <v>0</v>
          </cell>
          <cell r="BF295" t="str">
            <v>4.3300000</v>
          </cell>
          <cell r="BG295">
            <v>108030000</v>
          </cell>
          <cell r="BH295" t="str">
            <v>4.33</v>
          </cell>
          <cell r="BI295">
            <v>163250000</v>
          </cell>
          <cell r="BJ295" t="str">
            <v>Antares/TMT</v>
          </cell>
          <cell r="BL295">
            <v>40735</v>
          </cell>
          <cell r="BM295">
            <v>43655</v>
          </cell>
          <cell r="BP295">
            <v>132275000</v>
          </cell>
          <cell r="BQ295">
            <v>240305000</v>
          </cell>
          <cell r="BR295">
            <v>132275000</v>
          </cell>
          <cell r="BS295">
            <v>1164507.27</v>
          </cell>
          <cell r="BT295">
            <v>100</v>
          </cell>
          <cell r="BU295">
            <v>42228</v>
          </cell>
          <cell r="BW295">
            <v>0</v>
          </cell>
          <cell r="BX295" t="str">
            <v>Twinsburg, Ohio 44087</v>
          </cell>
          <cell r="CA295" t="str">
            <v>0010531418</v>
          </cell>
          <cell r="CB295">
            <v>1164507.27</v>
          </cell>
          <cell r="CC295">
            <v>1</v>
          </cell>
          <cell r="CD295">
            <v>1164507.27</v>
          </cell>
          <cell r="CF295">
            <v>80</v>
          </cell>
          <cell r="CG295" t="str">
            <v>N</v>
          </cell>
        </row>
        <row r="296">
          <cell r="A296">
            <v>294</v>
          </cell>
          <cell r="B296" t="str">
            <v>DETAILS</v>
          </cell>
          <cell r="C296">
            <v>0</v>
          </cell>
          <cell r="D296">
            <v>81627658</v>
          </cell>
          <cell r="E296">
            <v>84069672</v>
          </cell>
          <cell r="F296">
            <v>344944</v>
          </cell>
          <cell r="G296">
            <v>42403</v>
          </cell>
          <cell r="H296">
            <v>42237</v>
          </cell>
          <cell r="I296">
            <v>31277</v>
          </cell>
          <cell r="J296">
            <v>242894</v>
          </cell>
          <cell r="K296">
            <v>239164</v>
          </cell>
          <cell r="L296">
            <v>42185</v>
          </cell>
          <cell r="M296" t="str">
            <v>Fasteners For Retail Inc.</v>
          </cell>
          <cell r="N296" t="str">
            <v>Fasteners For Retail Inc. Term Loan</v>
          </cell>
          <cell r="O296" t="str">
            <v>L</v>
          </cell>
          <cell r="P296" t="str">
            <v>LIBOR (6 months)</v>
          </cell>
          <cell r="R296">
            <v>16345018.66</v>
          </cell>
          <cell r="S296">
            <v>1335061</v>
          </cell>
          <cell r="T296" t="str">
            <v>United States</v>
          </cell>
          <cell r="U296" t="str">
            <v>Wholesale (32)</v>
          </cell>
          <cell r="W296" t="str">
            <v>United States</v>
          </cell>
          <cell r="X296">
            <v>0</v>
          </cell>
          <cell r="Y296" t="str">
            <v>First Lien First Out</v>
          </cell>
          <cell r="AB296" t="str">
            <v>Fasteners For Retail Inc.</v>
          </cell>
          <cell r="AC296">
            <v>97.824657400000007</v>
          </cell>
          <cell r="AF296">
            <v>16345018.66</v>
          </cell>
          <cell r="AG296" t="str">
            <v>V</v>
          </cell>
          <cell r="AH296">
            <v>97.824659999999994</v>
          </cell>
          <cell r="AK296" t="str">
            <v>Term Loan</v>
          </cell>
          <cell r="AN296">
            <v>31864000</v>
          </cell>
          <cell r="AO296" t="str">
            <v>USD</v>
          </cell>
          <cell r="AS296">
            <v>4.33</v>
          </cell>
          <cell r="AU296" t="str">
            <v>8181 Darrow Road</v>
          </cell>
          <cell r="AV296" t="str">
            <v>NA</v>
          </cell>
          <cell r="AW296">
            <v>0</v>
          </cell>
          <cell r="AX296">
            <v>42277</v>
          </cell>
          <cell r="AY296">
            <v>42369</v>
          </cell>
          <cell r="AZ296">
            <v>13910000</v>
          </cell>
          <cell r="BA296">
            <v>3.72</v>
          </cell>
          <cell r="BB296">
            <v>1.1599999999999999</v>
          </cell>
          <cell r="BC296">
            <v>1.0900000000000001</v>
          </cell>
          <cell r="BD296">
            <v>0</v>
          </cell>
          <cell r="BF296" t="str">
            <v>4.3300000</v>
          </cell>
          <cell r="BG296">
            <v>108030000</v>
          </cell>
          <cell r="BH296" t="str">
            <v>4.33</v>
          </cell>
          <cell r="BI296">
            <v>163250000</v>
          </cell>
          <cell r="BJ296" t="str">
            <v>Antares/TMT</v>
          </cell>
          <cell r="BL296">
            <v>40735</v>
          </cell>
          <cell r="BM296">
            <v>43655</v>
          </cell>
          <cell r="BP296">
            <v>132275000</v>
          </cell>
          <cell r="BQ296">
            <v>240305000</v>
          </cell>
          <cell r="BR296">
            <v>132275000</v>
          </cell>
          <cell r="BS296">
            <v>16345018.66</v>
          </cell>
          <cell r="BT296">
            <v>100</v>
          </cell>
          <cell r="BW296">
            <v>0</v>
          </cell>
          <cell r="BX296" t="str">
            <v>Twinsburg, Ohio 44087</v>
          </cell>
          <cell r="CA296" t="str">
            <v>0010531418</v>
          </cell>
          <cell r="CB296">
            <v>16345018.66</v>
          </cell>
          <cell r="CC296">
            <v>1</v>
          </cell>
          <cell r="CD296">
            <v>16345018.66</v>
          </cell>
          <cell r="CF296">
            <v>80</v>
          </cell>
          <cell r="CG296" t="str">
            <v>N</v>
          </cell>
        </row>
        <row r="297">
          <cell r="A297">
            <v>295</v>
          </cell>
          <cell r="B297" t="str">
            <v>DETAILS</v>
          </cell>
          <cell r="C297">
            <v>0</v>
          </cell>
          <cell r="D297">
            <v>81628238</v>
          </cell>
          <cell r="E297">
            <v>84069665</v>
          </cell>
          <cell r="F297">
            <v>344944</v>
          </cell>
          <cell r="G297">
            <v>42403</v>
          </cell>
          <cell r="H297">
            <v>42237</v>
          </cell>
          <cell r="I297">
            <v>26649</v>
          </cell>
          <cell r="J297">
            <v>255621</v>
          </cell>
          <cell r="K297">
            <v>163233</v>
          </cell>
          <cell r="L297">
            <v>42185</v>
          </cell>
          <cell r="M297" t="str">
            <v>FCX Holding Corp</v>
          </cell>
          <cell r="N297" t="str">
            <v>FCX Holding Corp Term Loan</v>
          </cell>
          <cell r="O297" t="str">
            <v>L</v>
          </cell>
          <cell r="P297" t="str">
            <v>LIBOR (1 month)</v>
          </cell>
          <cell r="R297">
            <v>21742461.59</v>
          </cell>
          <cell r="S297">
            <v>1335052</v>
          </cell>
          <cell r="T297" t="str">
            <v>United States</v>
          </cell>
          <cell r="U297" t="str">
            <v>Capital Equipment (5)</v>
          </cell>
          <cell r="W297" t="str">
            <v>United States</v>
          </cell>
          <cell r="X297">
            <v>0</v>
          </cell>
          <cell r="Y297" t="str">
            <v>First Lien First Out</v>
          </cell>
          <cell r="AB297" t="str">
            <v>FCX Holding Corp</v>
          </cell>
          <cell r="AC297">
            <v>97</v>
          </cell>
          <cell r="AF297">
            <v>21742461.59</v>
          </cell>
          <cell r="AG297" t="str">
            <v>V</v>
          </cell>
          <cell r="AH297">
            <v>97</v>
          </cell>
          <cell r="AK297" t="str">
            <v>Term Loan</v>
          </cell>
          <cell r="AN297">
            <v>39290003</v>
          </cell>
          <cell r="AO297" t="str">
            <v>USD</v>
          </cell>
          <cell r="AS297">
            <v>3.68</v>
          </cell>
          <cell r="AU297" t="str">
            <v>c/o FCX Performance, Inc.</v>
          </cell>
          <cell r="AV297" t="str">
            <v>3000 E. 14th Avenue</v>
          </cell>
          <cell r="AW297">
            <v>0</v>
          </cell>
          <cell r="AX297">
            <v>42277</v>
          </cell>
          <cell r="AY297">
            <v>42308</v>
          </cell>
          <cell r="AZ297">
            <v>5240000</v>
          </cell>
          <cell r="BA297">
            <v>2.85</v>
          </cell>
          <cell r="BB297">
            <v>4.24</v>
          </cell>
          <cell r="BC297">
            <v>3.24</v>
          </cell>
          <cell r="BD297">
            <v>0</v>
          </cell>
          <cell r="BF297" t="str">
            <v>3.6800000</v>
          </cell>
          <cell r="BG297">
            <v>136320000</v>
          </cell>
          <cell r="BH297" t="str">
            <v>5.54</v>
          </cell>
          <cell r="BI297">
            <v>328550000</v>
          </cell>
          <cell r="BJ297" t="str">
            <v>Antares/TMT</v>
          </cell>
          <cell r="BL297">
            <v>41142</v>
          </cell>
          <cell r="BM297">
            <v>44047</v>
          </cell>
          <cell r="BP297">
            <v>144089400</v>
          </cell>
          <cell r="BQ297">
            <v>353409600</v>
          </cell>
          <cell r="BR297">
            <v>217089600</v>
          </cell>
          <cell r="BS297">
            <v>21742461.59</v>
          </cell>
          <cell r="BT297">
            <v>100</v>
          </cell>
          <cell r="BU297">
            <v>42228</v>
          </cell>
          <cell r="BW297">
            <v>0</v>
          </cell>
          <cell r="BX297" t="str">
            <v>Columbus, Ohio 43219</v>
          </cell>
          <cell r="CA297" t="str">
            <v>0010385095</v>
          </cell>
          <cell r="CB297">
            <v>21742461.59</v>
          </cell>
          <cell r="CC297">
            <v>1</v>
          </cell>
          <cell r="CD297">
            <v>21742461.59</v>
          </cell>
          <cell r="CF297">
            <v>80</v>
          </cell>
          <cell r="CG297" t="str">
            <v>N</v>
          </cell>
        </row>
        <row r="298">
          <cell r="A298">
            <v>296</v>
          </cell>
          <cell r="B298" t="str">
            <v>DETAILS</v>
          </cell>
          <cell r="C298">
            <v>0</v>
          </cell>
          <cell r="D298">
            <v>81628313</v>
          </cell>
          <cell r="E298">
            <v>84070067</v>
          </cell>
          <cell r="F298">
            <v>344944</v>
          </cell>
          <cell r="G298">
            <v>42403</v>
          </cell>
          <cell r="H298">
            <v>42237</v>
          </cell>
          <cell r="I298">
            <v>6721</v>
          </cell>
          <cell r="J298">
            <v>256073</v>
          </cell>
          <cell r="K298">
            <v>174490</v>
          </cell>
          <cell r="L298">
            <v>42185</v>
          </cell>
          <cell r="M298" t="str">
            <v>Fender Musical Instruments Corp</v>
          </cell>
          <cell r="N298" t="str">
            <v>Fender Musical Instruments Corp Term Loan</v>
          </cell>
          <cell r="O298" t="str">
            <v>L</v>
          </cell>
          <cell r="P298" t="str">
            <v>LIBOR (1 month)</v>
          </cell>
          <cell r="R298">
            <v>8780704.9299999997</v>
          </cell>
          <cell r="S298">
            <v>1353041</v>
          </cell>
          <cell r="T298" t="str">
            <v>United States</v>
          </cell>
          <cell r="U298" t="str">
            <v>Consumer goods: Durable (8)</v>
          </cell>
          <cell r="W298" t="str">
            <v>United States</v>
          </cell>
          <cell r="X298">
            <v>0</v>
          </cell>
          <cell r="Y298" t="str">
            <v>Bifurcated 2nd Lien</v>
          </cell>
          <cell r="AB298" t="str">
            <v>Fender Musical Instruments Corp</v>
          </cell>
          <cell r="AC298">
            <v>99.832999999999998</v>
          </cell>
          <cell r="AF298">
            <v>8780704.9299999997</v>
          </cell>
          <cell r="AG298" t="str">
            <v>V</v>
          </cell>
          <cell r="AH298">
            <v>99.83</v>
          </cell>
          <cell r="AI298">
            <v>97.5</v>
          </cell>
          <cell r="AK298" t="str">
            <v>Term Loan</v>
          </cell>
          <cell r="AN298">
            <v>43475000</v>
          </cell>
          <cell r="AO298" t="str">
            <v>USD</v>
          </cell>
          <cell r="AS298">
            <v>2.2200000000000002</v>
          </cell>
          <cell r="AU298" t="str">
            <v>17600 North Perimeter Drive</v>
          </cell>
          <cell r="AV298" t="str">
            <v>Suite 100</v>
          </cell>
          <cell r="AW298">
            <v>0</v>
          </cell>
          <cell r="AX298">
            <v>42277</v>
          </cell>
          <cell r="AY298">
            <v>42277</v>
          </cell>
          <cell r="AZ298">
            <v>9480000</v>
          </cell>
          <cell r="BA298">
            <v>3.86</v>
          </cell>
          <cell r="BB298">
            <v>4.9000000000000004</v>
          </cell>
          <cell r="BC298">
            <v>4.8600000000000003</v>
          </cell>
          <cell r="BD298">
            <v>0</v>
          </cell>
          <cell r="BF298" t="str">
            <v>2.2200000</v>
          </cell>
          <cell r="BG298">
            <v>86510000</v>
          </cell>
          <cell r="BH298" t="str">
            <v>2.24</v>
          </cell>
          <cell r="BI298">
            <v>405270000</v>
          </cell>
          <cell r="BJ298" t="str">
            <v>BLG</v>
          </cell>
          <cell r="BL298">
            <v>41246</v>
          </cell>
          <cell r="BM298">
            <v>43558</v>
          </cell>
          <cell r="BP298">
            <v>111672000</v>
          </cell>
          <cell r="BQ298">
            <v>198182000</v>
          </cell>
          <cell r="BR298">
            <v>111672000</v>
          </cell>
          <cell r="BS298">
            <v>8561187.3100000005</v>
          </cell>
          <cell r="BT298">
            <v>97.5</v>
          </cell>
          <cell r="BU298">
            <v>42228</v>
          </cell>
          <cell r="BW298">
            <v>0</v>
          </cell>
          <cell r="BX298" t="str">
            <v>Scottsdale, Arizona 85255</v>
          </cell>
          <cell r="CA298" t="str">
            <v>0010413502</v>
          </cell>
          <cell r="CB298">
            <v>8561187.3100000005</v>
          </cell>
          <cell r="CC298">
            <v>1</v>
          </cell>
          <cell r="CD298">
            <v>8780704.9299999997</v>
          </cell>
          <cell r="CF298">
            <v>50</v>
          </cell>
          <cell r="CG298" t="str">
            <v>Y</v>
          </cell>
        </row>
        <row r="299">
          <cell r="A299">
            <v>297</v>
          </cell>
          <cell r="B299" t="str">
            <v>DETAILS</v>
          </cell>
          <cell r="C299">
            <v>0</v>
          </cell>
          <cell r="D299">
            <v>81628367</v>
          </cell>
          <cell r="E299">
            <v>84069649</v>
          </cell>
          <cell r="F299">
            <v>344944</v>
          </cell>
          <cell r="G299">
            <v>42403</v>
          </cell>
          <cell r="H299">
            <v>42237</v>
          </cell>
          <cell r="I299">
            <v>16649</v>
          </cell>
          <cell r="J299">
            <v>256351</v>
          </cell>
          <cell r="K299">
            <v>162908</v>
          </cell>
          <cell r="L299">
            <v>42185</v>
          </cell>
          <cell r="M299" t="str">
            <v>First American Payment Systems LP</v>
          </cell>
          <cell r="N299" t="str">
            <v>First American Payment Systems LP Term Loan</v>
          </cell>
          <cell r="O299" t="str">
            <v>L</v>
          </cell>
          <cell r="P299" t="str">
            <v>LIBOR (1 month)</v>
          </cell>
          <cell r="R299">
            <v>370056.92</v>
          </cell>
          <cell r="S299">
            <v>1335018</v>
          </cell>
          <cell r="T299" t="str">
            <v>United States</v>
          </cell>
          <cell r="U299" t="str">
            <v>Services: Business (23)</v>
          </cell>
          <cell r="W299" t="str">
            <v>United States</v>
          </cell>
          <cell r="X299">
            <v>0</v>
          </cell>
          <cell r="Y299" t="str">
            <v>First Lien First Out</v>
          </cell>
          <cell r="AB299" t="str">
            <v>First American Payment Systems LP</v>
          </cell>
          <cell r="AC299">
            <v>99.457999999999998</v>
          </cell>
          <cell r="AF299">
            <v>370056.92</v>
          </cell>
          <cell r="AG299" t="str">
            <v>V</v>
          </cell>
          <cell r="AH299">
            <v>99.457999999999998</v>
          </cell>
          <cell r="AI299">
            <v>97</v>
          </cell>
          <cell r="AK299" t="str">
            <v>Term Loan</v>
          </cell>
          <cell r="AN299">
            <v>53476000</v>
          </cell>
          <cell r="AO299" t="str">
            <v>USD</v>
          </cell>
          <cell r="AS299">
            <v>3.5704400000000001</v>
          </cell>
          <cell r="AU299" t="str">
            <v>100 THROCKMORTON STREET</v>
          </cell>
          <cell r="AV299" t="str">
            <v>Suite 1800</v>
          </cell>
          <cell r="AW299">
            <v>0</v>
          </cell>
          <cell r="AX299">
            <v>42277</v>
          </cell>
          <cell r="AY299">
            <v>42277</v>
          </cell>
          <cell r="AZ299">
            <v>10850000</v>
          </cell>
          <cell r="BA299">
            <v>2.09</v>
          </cell>
          <cell r="BB299">
            <v>2.69</v>
          </cell>
          <cell r="BC299">
            <v>2.5</v>
          </cell>
          <cell r="BD299">
            <v>0</v>
          </cell>
          <cell r="BF299" t="str">
            <v>3.5704400</v>
          </cell>
          <cell r="BG299">
            <v>130520000</v>
          </cell>
          <cell r="BH299" t="str">
            <v>5.7508</v>
          </cell>
          <cell r="BI299">
            <v>438190000</v>
          </cell>
          <cell r="BJ299" t="str">
            <v>BLG</v>
          </cell>
          <cell r="BL299">
            <v>41137</v>
          </cell>
          <cell r="BM299">
            <v>43385</v>
          </cell>
          <cell r="BP299">
            <v>191749600</v>
          </cell>
          <cell r="BQ299">
            <v>439057600</v>
          </cell>
          <cell r="BR299">
            <v>308537600</v>
          </cell>
          <cell r="BS299">
            <v>358955.21</v>
          </cell>
          <cell r="BT299">
            <v>97</v>
          </cell>
          <cell r="BU299">
            <v>42228</v>
          </cell>
          <cell r="BW299">
            <v>0</v>
          </cell>
          <cell r="BX299" t="str">
            <v>Fort Worth, Texas 76102</v>
          </cell>
          <cell r="CA299" t="str">
            <v>0010386227</v>
          </cell>
          <cell r="CB299">
            <v>358955.21</v>
          </cell>
          <cell r="CC299">
            <v>1</v>
          </cell>
          <cell r="CD299">
            <v>370056.92</v>
          </cell>
          <cell r="CF299">
            <v>80</v>
          </cell>
          <cell r="CG299" t="str">
            <v>Y</v>
          </cell>
        </row>
        <row r="300">
          <cell r="A300">
            <v>298</v>
          </cell>
          <cell r="B300" t="str">
            <v>DETAILS</v>
          </cell>
          <cell r="C300">
            <v>0</v>
          </cell>
          <cell r="D300">
            <v>81628368</v>
          </cell>
          <cell r="E300">
            <v>84069650</v>
          </cell>
          <cell r="F300">
            <v>344944</v>
          </cell>
          <cell r="G300">
            <v>42403</v>
          </cell>
          <cell r="H300">
            <v>42237</v>
          </cell>
          <cell r="I300">
            <v>16649</v>
          </cell>
          <cell r="J300">
            <v>256352</v>
          </cell>
          <cell r="K300">
            <v>162908</v>
          </cell>
          <cell r="L300">
            <v>42185</v>
          </cell>
          <cell r="M300" t="str">
            <v>First American Payment Systems LP</v>
          </cell>
          <cell r="N300" t="str">
            <v>First American Payment Systems LP Term Loan</v>
          </cell>
          <cell r="O300" t="str">
            <v>L</v>
          </cell>
          <cell r="P300" t="str">
            <v>LIBOR (1 month)</v>
          </cell>
          <cell r="R300">
            <v>6011487.4100000001</v>
          </cell>
          <cell r="S300">
            <v>1335018</v>
          </cell>
          <cell r="T300" t="str">
            <v>United States</v>
          </cell>
          <cell r="U300" t="str">
            <v>Services: Business (23)</v>
          </cell>
          <cell r="W300" t="str">
            <v>United States</v>
          </cell>
          <cell r="X300">
            <v>0</v>
          </cell>
          <cell r="Y300" t="str">
            <v>First Lien First Out</v>
          </cell>
          <cell r="AB300" t="str">
            <v>First American Payment Systems LP</v>
          </cell>
          <cell r="AC300">
            <v>99.457999999999998</v>
          </cell>
          <cell r="AF300">
            <v>6011487.4100000001</v>
          </cell>
          <cell r="AG300" t="str">
            <v>V</v>
          </cell>
          <cell r="AH300">
            <v>99.457999999999998</v>
          </cell>
          <cell r="AI300">
            <v>97</v>
          </cell>
          <cell r="AK300" t="str">
            <v>Term Loan</v>
          </cell>
          <cell r="AN300">
            <v>53476000</v>
          </cell>
          <cell r="AO300" t="str">
            <v>USD</v>
          </cell>
          <cell r="AS300">
            <v>3.5704400000000001</v>
          </cell>
          <cell r="AU300" t="str">
            <v>100 THROCKMORTON STREET</v>
          </cell>
          <cell r="AV300" t="str">
            <v>Suite 1800</v>
          </cell>
          <cell r="AW300">
            <v>0</v>
          </cell>
          <cell r="AX300">
            <v>42277</v>
          </cell>
          <cell r="AY300">
            <v>42277</v>
          </cell>
          <cell r="AZ300">
            <v>10850000</v>
          </cell>
          <cell r="BA300">
            <v>2.09</v>
          </cell>
          <cell r="BB300">
            <v>2.69</v>
          </cell>
          <cell r="BC300">
            <v>2.5</v>
          </cell>
          <cell r="BD300">
            <v>0</v>
          </cell>
          <cell r="BF300" t="str">
            <v>3.5704400</v>
          </cell>
          <cell r="BG300">
            <v>130520000</v>
          </cell>
          <cell r="BH300" t="str">
            <v>5.7508</v>
          </cell>
          <cell r="BI300">
            <v>438190000</v>
          </cell>
          <cell r="BJ300" t="str">
            <v>BLG</v>
          </cell>
          <cell r="BL300">
            <v>41137</v>
          </cell>
          <cell r="BM300">
            <v>43385</v>
          </cell>
          <cell r="BP300">
            <v>191749600</v>
          </cell>
          <cell r="BQ300">
            <v>439057600</v>
          </cell>
          <cell r="BR300">
            <v>308537600</v>
          </cell>
          <cell r="BS300">
            <v>5831142.79</v>
          </cell>
          <cell r="BT300">
            <v>97</v>
          </cell>
          <cell r="BU300">
            <v>42228</v>
          </cell>
          <cell r="BW300">
            <v>0</v>
          </cell>
          <cell r="BX300" t="str">
            <v>Fort Worth, Texas 76102</v>
          </cell>
          <cell r="CA300" t="str">
            <v>0010386227</v>
          </cell>
          <cell r="CB300">
            <v>5831142.79</v>
          </cell>
          <cell r="CC300">
            <v>1</v>
          </cell>
          <cell r="CD300">
            <v>6011487.4100000001</v>
          </cell>
          <cell r="CF300">
            <v>80</v>
          </cell>
          <cell r="CG300" t="str">
            <v>Y</v>
          </cell>
        </row>
        <row r="301">
          <cell r="A301">
            <v>299</v>
          </cell>
          <cell r="B301" t="str">
            <v>DETAILS</v>
          </cell>
          <cell r="C301">
            <v>0</v>
          </cell>
          <cell r="D301">
            <v>81628367</v>
          </cell>
          <cell r="E301">
            <v>84069989</v>
          </cell>
          <cell r="F301">
            <v>344944</v>
          </cell>
          <cell r="G301">
            <v>42403</v>
          </cell>
          <cell r="H301">
            <v>42237</v>
          </cell>
          <cell r="I301">
            <v>16649</v>
          </cell>
          <cell r="J301">
            <v>256351</v>
          </cell>
          <cell r="K301">
            <v>162908</v>
          </cell>
          <cell r="L301">
            <v>42185</v>
          </cell>
          <cell r="M301" t="str">
            <v>First American Payment Systems LP</v>
          </cell>
          <cell r="N301" t="str">
            <v>First American Payment Systems LP Term Loan</v>
          </cell>
          <cell r="O301" t="str">
            <v>L</v>
          </cell>
          <cell r="P301" t="str">
            <v>LIBOR (1 month)</v>
          </cell>
          <cell r="R301">
            <v>220000</v>
          </cell>
          <cell r="S301">
            <v>1352399</v>
          </cell>
          <cell r="T301" t="str">
            <v>United States</v>
          </cell>
          <cell r="U301" t="str">
            <v>Services: Business (23)</v>
          </cell>
          <cell r="W301" t="str">
            <v>United States</v>
          </cell>
          <cell r="X301">
            <v>0</v>
          </cell>
          <cell r="Y301" t="str">
            <v>First Lien First Out</v>
          </cell>
          <cell r="AB301" t="str">
            <v>First American Payment Systems LP</v>
          </cell>
          <cell r="AC301">
            <v>99.457999999999998</v>
          </cell>
          <cell r="AF301">
            <v>220000</v>
          </cell>
          <cell r="AG301" t="str">
            <v>V</v>
          </cell>
          <cell r="AH301">
            <v>99.457999999999998</v>
          </cell>
          <cell r="AI301">
            <v>97</v>
          </cell>
          <cell r="AK301" t="str">
            <v>Term Loan</v>
          </cell>
          <cell r="AN301">
            <v>53476000</v>
          </cell>
          <cell r="AO301" t="str">
            <v>USD</v>
          </cell>
          <cell r="AS301">
            <v>3.5704400000000001</v>
          </cell>
          <cell r="AU301" t="str">
            <v>100 THROCKMORTON STREET</v>
          </cell>
          <cell r="AV301" t="str">
            <v>Suite 1800</v>
          </cell>
          <cell r="AW301">
            <v>0</v>
          </cell>
          <cell r="AX301">
            <v>42277</v>
          </cell>
          <cell r="AY301">
            <v>42277</v>
          </cell>
          <cell r="AZ301">
            <v>10850000</v>
          </cell>
          <cell r="BA301">
            <v>2.09</v>
          </cell>
          <cell r="BB301">
            <v>2.69</v>
          </cell>
          <cell r="BC301">
            <v>2.5</v>
          </cell>
          <cell r="BD301">
            <v>0</v>
          </cell>
          <cell r="BF301" t="str">
            <v>3.5704400</v>
          </cell>
          <cell r="BG301">
            <v>130520000</v>
          </cell>
          <cell r="BH301" t="str">
            <v>5.7508</v>
          </cell>
          <cell r="BI301">
            <v>438190000</v>
          </cell>
          <cell r="BJ301" t="str">
            <v>BLG</v>
          </cell>
          <cell r="BL301">
            <v>41137</v>
          </cell>
          <cell r="BM301">
            <v>43385</v>
          </cell>
          <cell r="BP301">
            <v>191749600</v>
          </cell>
          <cell r="BQ301">
            <v>439057600</v>
          </cell>
          <cell r="BR301">
            <v>308537600</v>
          </cell>
          <cell r="BS301">
            <v>213400</v>
          </cell>
          <cell r="BT301">
            <v>97</v>
          </cell>
          <cell r="BU301">
            <v>42228</v>
          </cell>
          <cell r="BW301">
            <v>0</v>
          </cell>
          <cell r="BX301" t="str">
            <v>Fort Worth, Texas 76102</v>
          </cell>
          <cell r="CA301" t="str">
            <v>0010386227</v>
          </cell>
          <cell r="CB301">
            <v>213400</v>
          </cell>
          <cell r="CC301">
            <v>1</v>
          </cell>
          <cell r="CD301">
            <v>220000</v>
          </cell>
          <cell r="CF301">
            <v>80</v>
          </cell>
          <cell r="CG301" t="str">
            <v>Y</v>
          </cell>
        </row>
        <row r="302">
          <cell r="A302">
            <v>300</v>
          </cell>
          <cell r="B302" t="str">
            <v>DETAILS</v>
          </cell>
          <cell r="C302">
            <v>0</v>
          </cell>
          <cell r="D302">
            <v>81628368</v>
          </cell>
          <cell r="E302">
            <v>84069990</v>
          </cell>
          <cell r="F302">
            <v>344944</v>
          </cell>
          <cell r="G302">
            <v>42403</v>
          </cell>
          <cell r="H302">
            <v>42237</v>
          </cell>
          <cell r="I302">
            <v>16649</v>
          </cell>
          <cell r="J302">
            <v>256352</v>
          </cell>
          <cell r="K302">
            <v>162908</v>
          </cell>
          <cell r="L302">
            <v>42185</v>
          </cell>
          <cell r="M302" t="str">
            <v>First American Payment Systems LP</v>
          </cell>
          <cell r="N302" t="str">
            <v>First American Payment Systems LP Term Loan</v>
          </cell>
          <cell r="O302" t="str">
            <v>L</v>
          </cell>
          <cell r="P302" t="str">
            <v>LIBOR (1 month)</v>
          </cell>
          <cell r="R302">
            <v>3573848.11</v>
          </cell>
          <cell r="S302">
            <v>1352399</v>
          </cell>
          <cell r="T302" t="str">
            <v>United States</v>
          </cell>
          <cell r="U302" t="str">
            <v>Services: Business (23)</v>
          </cell>
          <cell r="W302" t="str">
            <v>United States</v>
          </cell>
          <cell r="X302">
            <v>0</v>
          </cell>
          <cell r="Y302" t="str">
            <v>First Lien First Out</v>
          </cell>
          <cell r="AB302" t="str">
            <v>First American Payment Systems LP</v>
          </cell>
          <cell r="AC302">
            <v>99.457999999999998</v>
          </cell>
          <cell r="AF302">
            <v>3573848.11</v>
          </cell>
          <cell r="AG302" t="str">
            <v>V</v>
          </cell>
          <cell r="AH302">
            <v>99.457999999999998</v>
          </cell>
          <cell r="AI302">
            <v>97</v>
          </cell>
          <cell r="AK302" t="str">
            <v>Term Loan</v>
          </cell>
          <cell r="AN302">
            <v>53476000</v>
          </cell>
          <cell r="AO302" t="str">
            <v>USD</v>
          </cell>
          <cell r="AS302">
            <v>3.5704400000000001</v>
          </cell>
          <cell r="AU302" t="str">
            <v>100 THROCKMORTON STREET</v>
          </cell>
          <cell r="AV302" t="str">
            <v>Suite 1800</v>
          </cell>
          <cell r="AW302">
            <v>0</v>
          </cell>
          <cell r="AX302">
            <v>42277</v>
          </cell>
          <cell r="AY302">
            <v>42277</v>
          </cell>
          <cell r="AZ302">
            <v>10850000</v>
          </cell>
          <cell r="BA302">
            <v>2.09</v>
          </cell>
          <cell r="BB302">
            <v>2.69</v>
          </cell>
          <cell r="BC302">
            <v>2.5</v>
          </cell>
          <cell r="BD302">
            <v>0</v>
          </cell>
          <cell r="BF302" t="str">
            <v>3.5704400</v>
          </cell>
          <cell r="BG302">
            <v>130520000</v>
          </cell>
          <cell r="BH302" t="str">
            <v>5.7508</v>
          </cell>
          <cell r="BI302">
            <v>438190000</v>
          </cell>
          <cell r="BJ302" t="str">
            <v>BLG</v>
          </cell>
          <cell r="BL302">
            <v>41137</v>
          </cell>
          <cell r="BM302">
            <v>43385</v>
          </cell>
          <cell r="BP302">
            <v>191749600</v>
          </cell>
          <cell r="BQ302">
            <v>439057600</v>
          </cell>
          <cell r="BR302">
            <v>308537600</v>
          </cell>
          <cell r="BS302">
            <v>3466632.67</v>
          </cell>
          <cell r="BT302">
            <v>97</v>
          </cell>
          <cell r="BU302">
            <v>42228</v>
          </cell>
          <cell r="BW302">
            <v>0</v>
          </cell>
          <cell r="BX302" t="str">
            <v>Fort Worth, Texas 76102</v>
          </cell>
          <cell r="CA302" t="str">
            <v>0010386227</v>
          </cell>
          <cell r="CB302">
            <v>3466632.67</v>
          </cell>
          <cell r="CC302">
            <v>1</v>
          </cell>
          <cell r="CD302">
            <v>3573848.11</v>
          </cell>
          <cell r="CF302">
            <v>80</v>
          </cell>
          <cell r="CG302" t="str">
            <v>Y</v>
          </cell>
        </row>
        <row r="303">
          <cell r="A303">
            <v>301</v>
          </cell>
          <cell r="B303" t="str">
            <v>DETAILS</v>
          </cell>
          <cell r="C303">
            <v>0</v>
          </cell>
          <cell r="D303">
            <v>81628312</v>
          </cell>
          <cell r="E303">
            <v>84069448</v>
          </cell>
          <cell r="F303">
            <v>344944</v>
          </cell>
          <cell r="G303">
            <v>42403</v>
          </cell>
          <cell r="H303">
            <v>42237</v>
          </cell>
          <cell r="I303">
            <v>15755</v>
          </cell>
          <cell r="J303">
            <v>256069</v>
          </cell>
          <cell r="K303">
            <v>240006</v>
          </cell>
          <cell r="L303">
            <v>42185</v>
          </cell>
          <cell r="M303" t="str">
            <v>FleetCor Technologies Inc.</v>
          </cell>
          <cell r="N303" t="str">
            <v>Fleetcor Technologies Inc Term Loan B</v>
          </cell>
          <cell r="O303" t="str">
            <v>L</v>
          </cell>
          <cell r="P303" t="str">
            <v>LIBOR (1 month)</v>
          </cell>
          <cell r="R303">
            <v>8250000.0099999998</v>
          </cell>
          <cell r="S303">
            <v>1339828</v>
          </cell>
          <cell r="T303" t="str">
            <v>United States</v>
          </cell>
          <cell r="U303" t="str">
            <v>Services: Business (23)</v>
          </cell>
          <cell r="W303" t="str">
            <v>United States</v>
          </cell>
          <cell r="X303">
            <v>1</v>
          </cell>
          <cell r="Y303" t="str">
            <v>First Lien First Out</v>
          </cell>
          <cell r="AB303" t="str">
            <v>FleetCor Technologies Inc.</v>
          </cell>
          <cell r="AC303">
            <v>100.125</v>
          </cell>
          <cell r="AF303">
            <v>8250000.0099999998</v>
          </cell>
          <cell r="AG303" t="str">
            <v>V</v>
          </cell>
          <cell r="AH303">
            <v>100.125</v>
          </cell>
          <cell r="AI303">
            <v>99.667000000000002</v>
          </cell>
          <cell r="AK303" t="str">
            <v>Term Loan</v>
          </cell>
          <cell r="AN303">
            <v>982039000</v>
          </cell>
          <cell r="AO303" t="str">
            <v>USD</v>
          </cell>
          <cell r="AS303">
            <v>2.48</v>
          </cell>
          <cell r="AU303" t="str">
            <v>5445 Triangle Parkway</v>
          </cell>
          <cell r="AV303" t="str">
            <v>NA</v>
          </cell>
          <cell r="AW303">
            <v>0</v>
          </cell>
          <cell r="AX303">
            <v>42277</v>
          </cell>
          <cell r="AY303">
            <v>42277</v>
          </cell>
          <cell r="AZ303">
            <v>551840000</v>
          </cell>
          <cell r="BA303">
            <v>23.83</v>
          </cell>
          <cell r="BC303">
            <v>0</v>
          </cell>
          <cell r="BD303">
            <v>0</v>
          </cell>
          <cell r="BF303" t="str">
            <v>2.4800000</v>
          </cell>
          <cell r="BG303">
            <v>2962570000</v>
          </cell>
          <cell r="BH303" t="str">
            <v>2.48</v>
          </cell>
          <cell r="BI303">
            <v>1872570000</v>
          </cell>
          <cell r="BJ303" t="str">
            <v>BLG</v>
          </cell>
          <cell r="BL303">
            <v>41936</v>
          </cell>
          <cell r="BM303">
            <v>44512</v>
          </cell>
          <cell r="BP303">
            <v>2011239800</v>
          </cell>
          <cell r="BQ303">
            <v>5208129000</v>
          </cell>
          <cell r="BR303">
            <v>2245559000</v>
          </cell>
          <cell r="BS303">
            <v>8222527.5099999998</v>
          </cell>
          <cell r="BT303">
            <v>99.667000000000002</v>
          </cell>
          <cell r="BU303">
            <v>42228</v>
          </cell>
          <cell r="BW303">
            <v>0</v>
          </cell>
          <cell r="BX303" t="str">
            <v>Norcross, Georgia 30092</v>
          </cell>
          <cell r="CA303" t="str">
            <v>0010496981</v>
          </cell>
          <cell r="CB303">
            <v>8222527.5099999998</v>
          </cell>
          <cell r="CC303">
            <v>1</v>
          </cell>
          <cell r="CD303">
            <v>8250000.0099999998</v>
          </cell>
          <cell r="CF303">
            <v>80</v>
          </cell>
          <cell r="CG303" t="str">
            <v>Y</v>
          </cell>
        </row>
        <row r="304">
          <cell r="A304">
            <v>302</v>
          </cell>
          <cell r="B304" t="str">
            <v>DETAILS</v>
          </cell>
          <cell r="C304">
            <v>0</v>
          </cell>
          <cell r="D304">
            <v>81627944</v>
          </cell>
          <cell r="E304">
            <v>84070226</v>
          </cell>
          <cell r="F304">
            <v>344944</v>
          </cell>
          <cell r="G304">
            <v>42403</v>
          </cell>
          <cell r="H304">
            <v>42237</v>
          </cell>
          <cell r="I304">
            <v>27230</v>
          </cell>
          <cell r="J304">
            <v>253436</v>
          </cell>
          <cell r="K304">
            <v>200908</v>
          </cell>
          <cell r="L304">
            <v>42185</v>
          </cell>
          <cell r="M304" t="str">
            <v>Flexera Software LLC</v>
          </cell>
          <cell r="N304" t="str">
            <v>Flexera Software LLC Term Loan</v>
          </cell>
          <cell r="O304" t="str">
            <v>L</v>
          </cell>
          <cell r="P304" t="str">
            <v>LIBOR (1 month)</v>
          </cell>
          <cell r="R304">
            <v>2739475.66</v>
          </cell>
          <cell r="S304">
            <v>1366566</v>
          </cell>
          <cell r="T304" t="str">
            <v>United States</v>
          </cell>
          <cell r="U304" t="str">
            <v>High Tech Industries (16)</v>
          </cell>
          <cell r="W304" t="str">
            <v>United States</v>
          </cell>
          <cell r="X304">
            <v>1</v>
          </cell>
          <cell r="Y304" t="str">
            <v>First Lien First Out</v>
          </cell>
          <cell r="AB304" t="str">
            <v>Flexera Software LLC</v>
          </cell>
          <cell r="AC304">
            <v>99.75</v>
          </cell>
          <cell r="AF304">
            <v>2739475.66</v>
          </cell>
          <cell r="AG304" t="str">
            <v>V</v>
          </cell>
          <cell r="AH304">
            <v>99.75</v>
          </cell>
          <cell r="AI304">
            <v>98.125</v>
          </cell>
          <cell r="AK304" t="str">
            <v>Term Loan</v>
          </cell>
          <cell r="AN304">
            <v>74632000</v>
          </cell>
          <cell r="AO304" t="str">
            <v>USD</v>
          </cell>
          <cell r="AS304">
            <v>3.7690000000000001</v>
          </cell>
          <cell r="AU304" t="str">
            <v>300 Park Boulevard</v>
          </cell>
          <cell r="AV304" t="str">
            <v>Suite 500</v>
          </cell>
          <cell r="AX304">
            <v>42277</v>
          </cell>
          <cell r="AY304">
            <v>42277</v>
          </cell>
          <cell r="AZ304">
            <v>14030000</v>
          </cell>
          <cell r="BA304">
            <v>2.758</v>
          </cell>
          <cell r="BB304">
            <v>11.21</v>
          </cell>
          <cell r="BC304">
            <v>10.62</v>
          </cell>
          <cell r="BD304">
            <v>0</v>
          </cell>
          <cell r="BF304" t="str">
            <v>3.7690000</v>
          </cell>
          <cell r="BG304">
            <v>-35720000</v>
          </cell>
          <cell r="BH304" t="str">
            <v>5.444</v>
          </cell>
          <cell r="BI304">
            <v>230930000</v>
          </cell>
          <cell r="BJ304" t="str">
            <v>BLG</v>
          </cell>
          <cell r="BL304">
            <v>41641</v>
          </cell>
          <cell r="BM304">
            <v>43923</v>
          </cell>
          <cell r="BP304">
            <v>344358000</v>
          </cell>
          <cell r="BQ304">
            <v>434082700</v>
          </cell>
          <cell r="BR304">
            <v>469802700</v>
          </cell>
          <cell r="BS304">
            <v>2688110.49</v>
          </cell>
          <cell r="BT304">
            <v>98.125</v>
          </cell>
          <cell r="BU304">
            <v>42228</v>
          </cell>
          <cell r="BW304">
            <v>0</v>
          </cell>
          <cell r="BX304" t="str">
            <v>Itasca, Illinois 60143</v>
          </cell>
          <cell r="CA304" t="str">
            <v>0010466034</v>
          </cell>
          <cell r="CB304">
            <v>2688110.49</v>
          </cell>
          <cell r="CC304">
            <v>1</v>
          </cell>
          <cell r="CD304">
            <v>2739475.66</v>
          </cell>
          <cell r="CF304">
            <v>80</v>
          </cell>
          <cell r="CG304" t="str">
            <v>Y</v>
          </cell>
        </row>
        <row r="305">
          <cell r="A305">
            <v>303</v>
          </cell>
          <cell r="B305" t="str">
            <v>DETAILS</v>
          </cell>
          <cell r="C305">
            <v>0</v>
          </cell>
          <cell r="D305">
            <v>81628307</v>
          </cell>
          <cell r="E305">
            <v>84070289</v>
          </cell>
          <cell r="F305">
            <v>344944</v>
          </cell>
          <cell r="G305">
            <v>42403</v>
          </cell>
          <cell r="H305">
            <v>42293</v>
          </cell>
          <cell r="I305">
            <v>31719</v>
          </cell>
          <cell r="J305">
            <v>256054</v>
          </cell>
          <cell r="K305">
            <v>247199</v>
          </cell>
          <cell r="L305">
            <v>42286</v>
          </cell>
          <cell r="M305" t="str">
            <v>Flight Buyer LLC</v>
          </cell>
          <cell r="N305" t="str">
            <v>Flight Buyer LLC Term Loan</v>
          </cell>
          <cell r="O305" t="str">
            <v>L</v>
          </cell>
          <cell r="P305" t="str">
            <v>LIBOR (2 months)</v>
          </cell>
          <cell r="R305">
            <v>12594696.970000001</v>
          </cell>
          <cell r="S305">
            <v>1408599</v>
          </cell>
          <cell r="T305" t="str">
            <v>United States</v>
          </cell>
          <cell r="U305" t="str">
            <v>Wholesale (32)</v>
          </cell>
          <cell r="W305" t="str">
            <v>United States</v>
          </cell>
          <cell r="X305">
            <v>0</v>
          </cell>
          <cell r="Y305" t="str">
            <v>First Lien First Out</v>
          </cell>
          <cell r="AB305" t="str">
            <v>Flight Buyer LLC</v>
          </cell>
          <cell r="AF305">
            <v>12594696.970000001</v>
          </cell>
          <cell r="AG305" t="str">
            <v>V</v>
          </cell>
          <cell r="AH305">
            <v>99</v>
          </cell>
          <cell r="AK305" t="str">
            <v>Term Loan</v>
          </cell>
          <cell r="AN305">
            <v>33783146.840000004</v>
          </cell>
          <cell r="AO305" t="str">
            <v>USD</v>
          </cell>
          <cell r="AS305">
            <v>4.1094454999999996</v>
          </cell>
          <cell r="AU305" t="str">
            <v>745 Fifth Avenue</v>
          </cell>
          <cell r="AV305" t="str">
            <v>7th Floor</v>
          </cell>
          <cell r="AX305">
            <v>42216</v>
          </cell>
          <cell r="AY305">
            <v>42247</v>
          </cell>
          <cell r="AZ305">
            <v>2810000</v>
          </cell>
          <cell r="BA305">
            <v>2.5890370352000001</v>
          </cell>
          <cell r="BB305">
            <v>4.66</v>
          </cell>
          <cell r="BC305">
            <v>3.58</v>
          </cell>
          <cell r="BD305">
            <v>0</v>
          </cell>
          <cell r="BF305" t="str">
            <v>4.1094455</v>
          </cell>
          <cell r="BG305">
            <v>12180000</v>
          </cell>
          <cell r="BH305" t="str">
            <v>5.6101937716</v>
          </cell>
          <cell r="BI305">
            <v>277650000</v>
          </cell>
          <cell r="BJ305" t="str">
            <v>Antares/TMT</v>
          </cell>
          <cell r="BL305">
            <v>42186</v>
          </cell>
          <cell r="BM305">
            <v>44471</v>
          </cell>
          <cell r="BP305">
            <v>138830000</v>
          </cell>
          <cell r="BQ305">
            <v>201710000</v>
          </cell>
          <cell r="BR305">
            <v>189530000</v>
          </cell>
          <cell r="BS305">
            <v>12594696.970000001</v>
          </cell>
          <cell r="BT305">
            <v>100</v>
          </cell>
          <cell r="BU305">
            <v>42293</v>
          </cell>
          <cell r="BW305">
            <v>0</v>
          </cell>
          <cell r="BX305" t="str">
            <v>Columbus, OH 43219</v>
          </cell>
          <cell r="CA305" t="str">
            <v>0010551467</v>
          </cell>
          <cell r="CB305">
            <v>12594696.970000001</v>
          </cell>
          <cell r="CD305">
            <v>12594696.970000001</v>
          </cell>
          <cell r="CF305">
            <v>80</v>
          </cell>
          <cell r="CG305" t="str">
            <v>N</v>
          </cell>
        </row>
        <row r="306">
          <cell r="A306">
            <v>304</v>
          </cell>
          <cell r="B306" t="str">
            <v>DETAILS</v>
          </cell>
          <cell r="C306">
            <v>0</v>
          </cell>
          <cell r="D306">
            <v>81628308</v>
          </cell>
          <cell r="E306">
            <v>84070290</v>
          </cell>
          <cell r="F306">
            <v>344944</v>
          </cell>
          <cell r="G306">
            <v>42403</v>
          </cell>
          <cell r="H306">
            <v>42293</v>
          </cell>
          <cell r="I306">
            <v>31719</v>
          </cell>
          <cell r="J306">
            <v>256055</v>
          </cell>
          <cell r="K306">
            <v>247199</v>
          </cell>
          <cell r="L306">
            <v>42286</v>
          </cell>
          <cell r="M306" t="str">
            <v>Flight Buyer LLC</v>
          </cell>
          <cell r="N306" t="str">
            <v>Flight Buyer LLC Term Loan</v>
          </cell>
          <cell r="O306" t="str">
            <v>L</v>
          </cell>
          <cell r="P306" t="str">
            <v>LIBOR (2 months)</v>
          </cell>
          <cell r="R306">
            <v>6837121.21</v>
          </cell>
          <cell r="S306">
            <v>1408599</v>
          </cell>
          <cell r="T306" t="str">
            <v>United States</v>
          </cell>
          <cell r="U306" t="str">
            <v>Wholesale (32)</v>
          </cell>
          <cell r="W306" t="str">
            <v>United States</v>
          </cell>
          <cell r="X306">
            <v>0</v>
          </cell>
          <cell r="Y306" t="str">
            <v>First Lien First Out</v>
          </cell>
          <cell r="AB306" t="str">
            <v>Flight Buyer LLC</v>
          </cell>
          <cell r="AF306">
            <v>6837121.21</v>
          </cell>
          <cell r="AG306" t="str">
            <v>V</v>
          </cell>
          <cell r="AH306">
            <v>99</v>
          </cell>
          <cell r="AK306" t="str">
            <v>Term Loan</v>
          </cell>
          <cell r="AN306">
            <v>33783146.840000004</v>
          </cell>
          <cell r="AO306" t="str">
            <v>USD</v>
          </cell>
          <cell r="AS306">
            <v>4.1094454999999996</v>
          </cell>
          <cell r="AU306" t="str">
            <v>745 Fifth Avenue</v>
          </cell>
          <cell r="AV306" t="str">
            <v>7th Floor</v>
          </cell>
          <cell r="AX306">
            <v>42216</v>
          </cell>
          <cell r="AY306">
            <v>42247</v>
          </cell>
          <cell r="AZ306">
            <v>2810000</v>
          </cell>
          <cell r="BA306">
            <v>2.5890370352000001</v>
          </cell>
          <cell r="BB306">
            <v>4.66</v>
          </cell>
          <cell r="BC306">
            <v>3.58</v>
          </cell>
          <cell r="BD306">
            <v>0</v>
          </cell>
          <cell r="BF306" t="str">
            <v>4.1094455</v>
          </cell>
          <cell r="BG306">
            <v>12180000</v>
          </cell>
          <cell r="BH306" t="str">
            <v>5.6101937716</v>
          </cell>
          <cell r="BI306">
            <v>277650000</v>
          </cell>
          <cell r="BJ306" t="str">
            <v>Antares/TMT</v>
          </cell>
          <cell r="BL306">
            <v>42186</v>
          </cell>
          <cell r="BM306">
            <v>44471</v>
          </cell>
          <cell r="BP306">
            <v>138830000</v>
          </cell>
          <cell r="BQ306">
            <v>201710000</v>
          </cell>
          <cell r="BR306">
            <v>189530000</v>
          </cell>
          <cell r="BS306">
            <v>6837121.21</v>
          </cell>
          <cell r="BT306">
            <v>100</v>
          </cell>
          <cell r="BU306">
            <v>42293</v>
          </cell>
          <cell r="BW306">
            <v>0</v>
          </cell>
          <cell r="BX306" t="str">
            <v>Columbus, OH 43219</v>
          </cell>
          <cell r="CA306" t="str">
            <v>0010551467</v>
          </cell>
          <cell r="CB306">
            <v>6837121.21</v>
          </cell>
          <cell r="CD306">
            <v>6837121.21</v>
          </cell>
          <cell r="CF306">
            <v>80</v>
          </cell>
          <cell r="CG306" t="str">
            <v>N</v>
          </cell>
        </row>
        <row r="307">
          <cell r="A307">
            <v>305</v>
          </cell>
          <cell r="B307" t="str">
            <v>DETAILS</v>
          </cell>
          <cell r="C307">
            <v>0</v>
          </cell>
          <cell r="D307">
            <v>81628310</v>
          </cell>
          <cell r="E307">
            <v>84069450</v>
          </cell>
          <cell r="F307">
            <v>344944</v>
          </cell>
          <cell r="G307">
            <v>42403</v>
          </cell>
          <cell r="H307">
            <v>42237</v>
          </cell>
          <cell r="I307">
            <v>31361</v>
          </cell>
          <cell r="J307">
            <v>256063</v>
          </cell>
          <cell r="K307">
            <v>240011</v>
          </cell>
          <cell r="L307">
            <v>42185</v>
          </cell>
          <cell r="M307" t="str">
            <v>FMH Aerospace Corp</v>
          </cell>
          <cell r="N307" t="str">
            <v>FMH Aerospace Corp Term Loan</v>
          </cell>
          <cell r="O307" t="str">
            <v>L</v>
          </cell>
          <cell r="P307" t="str">
            <v>LIBOR (1 month)</v>
          </cell>
          <cell r="R307">
            <v>17268302.149999999</v>
          </cell>
          <cell r="S307">
            <v>1339829</v>
          </cell>
          <cell r="T307" t="str">
            <v>United States</v>
          </cell>
          <cell r="U307" t="str">
            <v>Aerospace &amp; Defense (1)</v>
          </cell>
          <cell r="W307" t="str">
            <v>United States</v>
          </cell>
          <cell r="X307">
            <v>0</v>
          </cell>
          <cell r="Y307" t="str">
            <v>First Lien First Out</v>
          </cell>
          <cell r="AB307" t="str">
            <v>FMH Aerospace Corp</v>
          </cell>
          <cell r="AC307">
            <v>99.5</v>
          </cell>
          <cell r="AF307">
            <v>17268302.149999999</v>
          </cell>
          <cell r="AG307" t="str">
            <v>V</v>
          </cell>
          <cell r="AH307">
            <v>99.5</v>
          </cell>
          <cell r="AK307" t="str">
            <v>Term Loan</v>
          </cell>
          <cell r="AN307">
            <v>9215000</v>
          </cell>
          <cell r="AO307" t="str">
            <v>USD</v>
          </cell>
          <cell r="AS307">
            <v>3.68</v>
          </cell>
          <cell r="AU307" t="str">
            <v>17072 Daimler St.</v>
          </cell>
          <cell r="AV307" t="str">
            <v>NA</v>
          </cell>
          <cell r="AW307">
            <v>0</v>
          </cell>
          <cell r="AX307">
            <v>42277</v>
          </cell>
          <cell r="AY307">
            <v>42369</v>
          </cell>
          <cell r="AZ307">
            <v>1280000</v>
          </cell>
          <cell r="BA307">
            <v>4.57</v>
          </cell>
          <cell r="BB307">
            <v>1.41</v>
          </cell>
          <cell r="BC307">
            <v>1.25</v>
          </cell>
          <cell r="BD307">
            <v>0</v>
          </cell>
          <cell r="BF307" t="str">
            <v>3.6800000</v>
          </cell>
          <cell r="BG307">
            <v>52360000</v>
          </cell>
          <cell r="BH307" t="str">
            <v>4.74</v>
          </cell>
          <cell r="BI307">
            <v>33780000</v>
          </cell>
          <cell r="BJ307" t="str">
            <v>Antares/TMT</v>
          </cell>
          <cell r="BL307">
            <v>42125</v>
          </cell>
          <cell r="BM307">
            <v>43952</v>
          </cell>
          <cell r="BP307">
            <v>33862500</v>
          </cell>
          <cell r="BQ307">
            <v>96010000</v>
          </cell>
          <cell r="BR307">
            <v>43650000</v>
          </cell>
          <cell r="BS307">
            <v>17268302.149999999</v>
          </cell>
          <cell r="BT307">
            <v>100</v>
          </cell>
          <cell r="BU307">
            <v>42228</v>
          </cell>
          <cell r="BW307">
            <v>0</v>
          </cell>
          <cell r="BX307" t="str">
            <v>Irvine, California 92614</v>
          </cell>
          <cell r="CA307" t="str">
            <v>0010529494</v>
          </cell>
          <cell r="CB307">
            <v>17268302.149999999</v>
          </cell>
          <cell r="CC307">
            <v>1</v>
          </cell>
          <cell r="CD307">
            <v>17268302.149999999</v>
          </cell>
          <cell r="CF307">
            <v>80</v>
          </cell>
          <cell r="CG307" t="str">
            <v>N</v>
          </cell>
        </row>
        <row r="308">
          <cell r="A308">
            <v>306</v>
          </cell>
          <cell r="B308" t="str">
            <v>DETAILS</v>
          </cell>
          <cell r="C308">
            <v>0</v>
          </cell>
          <cell r="D308">
            <v>81627676</v>
          </cell>
          <cell r="E308">
            <v>84069449</v>
          </cell>
          <cell r="F308">
            <v>344944</v>
          </cell>
          <cell r="G308">
            <v>42403</v>
          </cell>
          <cell r="H308">
            <v>42237</v>
          </cell>
          <cell r="I308">
            <v>31361</v>
          </cell>
          <cell r="J308">
            <v>245086</v>
          </cell>
          <cell r="K308">
            <v>240011</v>
          </cell>
          <cell r="L308">
            <v>42185</v>
          </cell>
          <cell r="M308" t="str">
            <v>FMH Aerospace Corp</v>
          </cell>
          <cell r="N308" t="str">
            <v>FMH Aerospace Corp Term Loan</v>
          </cell>
          <cell r="O308" t="str">
            <v>L</v>
          </cell>
          <cell r="P308" t="str">
            <v>Prime</v>
          </cell>
          <cell r="R308">
            <v>38660.379999999997</v>
          </cell>
          <cell r="S308">
            <v>1339829</v>
          </cell>
          <cell r="T308" t="str">
            <v>United States</v>
          </cell>
          <cell r="U308" t="str">
            <v>Aerospace &amp; Defense (1)</v>
          </cell>
          <cell r="W308" t="str">
            <v>United States</v>
          </cell>
          <cell r="X308">
            <v>0</v>
          </cell>
          <cell r="Y308" t="str">
            <v>First Lien First Out</v>
          </cell>
          <cell r="AB308" t="str">
            <v>FMH Aerospace Corp</v>
          </cell>
          <cell r="AC308">
            <v>99.5</v>
          </cell>
          <cell r="AF308">
            <v>38660.379999999997</v>
          </cell>
          <cell r="AG308" t="str">
            <v>V</v>
          </cell>
          <cell r="AH308">
            <v>99.5</v>
          </cell>
          <cell r="AK308" t="str">
            <v>Term Loan</v>
          </cell>
          <cell r="AN308">
            <v>9215000</v>
          </cell>
          <cell r="AO308" t="str">
            <v>USD</v>
          </cell>
          <cell r="AS308">
            <v>3.68</v>
          </cell>
          <cell r="AU308" t="str">
            <v>17072 Daimler St.</v>
          </cell>
          <cell r="AV308" t="str">
            <v>NA</v>
          </cell>
          <cell r="AW308">
            <v>0</v>
          </cell>
          <cell r="AX308">
            <v>42277</v>
          </cell>
          <cell r="AY308">
            <v>42369</v>
          </cell>
          <cell r="AZ308">
            <v>1280000</v>
          </cell>
          <cell r="BA308">
            <v>4.57</v>
          </cell>
          <cell r="BB308">
            <v>1.41</v>
          </cell>
          <cell r="BC308">
            <v>1.25</v>
          </cell>
          <cell r="BD308">
            <v>0</v>
          </cell>
          <cell r="BF308" t="str">
            <v>3.6800000</v>
          </cell>
          <cell r="BG308">
            <v>52360000</v>
          </cell>
          <cell r="BH308" t="str">
            <v>4.74</v>
          </cell>
          <cell r="BI308">
            <v>33780000</v>
          </cell>
          <cell r="BJ308" t="str">
            <v>Antares/TMT</v>
          </cell>
          <cell r="BL308">
            <v>42125</v>
          </cell>
          <cell r="BM308">
            <v>43952</v>
          </cell>
          <cell r="BP308">
            <v>33862500</v>
          </cell>
          <cell r="BQ308">
            <v>96010000</v>
          </cell>
          <cell r="BR308">
            <v>43650000</v>
          </cell>
          <cell r="BS308">
            <v>38660.379999999997</v>
          </cell>
          <cell r="BT308">
            <v>100</v>
          </cell>
          <cell r="BU308">
            <v>42228</v>
          </cell>
          <cell r="BW308">
            <v>0</v>
          </cell>
          <cell r="BX308" t="str">
            <v>Irvine, California 92614</v>
          </cell>
          <cell r="CA308" t="str">
            <v>0010529494</v>
          </cell>
          <cell r="CB308">
            <v>38660.379999999997</v>
          </cell>
          <cell r="CC308">
            <v>1</v>
          </cell>
          <cell r="CD308">
            <v>38660.379999999997</v>
          </cell>
          <cell r="CF308">
            <v>80</v>
          </cell>
          <cell r="CG308" t="str">
            <v>N</v>
          </cell>
        </row>
        <row r="309">
          <cell r="A309">
            <v>307</v>
          </cell>
          <cell r="B309" t="str">
            <v>DETAILS</v>
          </cell>
          <cell r="C309">
            <v>0</v>
          </cell>
          <cell r="D309">
            <v>81628061</v>
          </cell>
          <cell r="E309">
            <v>84069563</v>
          </cell>
          <cell r="F309">
            <v>344944</v>
          </cell>
          <cell r="G309">
            <v>42403</v>
          </cell>
          <cell r="H309">
            <v>42237</v>
          </cell>
          <cell r="I309">
            <v>12453</v>
          </cell>
          <cell r="J309">
            <v>254440</v>
          </cell>
          <cell r="K309">
            <v>178118</v>
          </cell>
          <cell r="L309">
            <v>42185</v>
          </cell>
          <cell r="M309" t="str">
            <v>Focus Brands Inc</v>
          </cell>
          <cell r="N309" t="str">
            <v>Focus Brands Inc 1st Lien Refinancing Term Loans</v>
          </cell>
          <cell r="O309" t="str">
            <v>L</v>
          </cell>
          <cell r="P309" t="str">
            <v>LIBOR (1 month)</v>
          </cell>
          <cell r="R309">
            <v>3342032.45</v>
          </cell>
          <cell r="S309">
            <v>1352307</v>
          </cell>
          <cell r="T309" t="str">
            <v>United States</v>
          </cell>
          <cell r="U309" t="str">
            <v>Hotel; Gaming &amp; Leisure (17)</v>
          </cell>
          <cell r="W309" t="str">
            <v>United States</v>
          </cell>
          <cell r="X309">
            <v>0</v>
          </cell>
          <cell r="Y309" t="str">
            <v>First Lien First Out</v>
          </cell>
          <cell r="AB309" t="str">
            <v>Focus Brands Inc</v>
          </cell>
          <cell r="AC309">
            <v>97.25</v>
          </cell>
          <cell r="AF309">
            <v>3342032.45</v>
          </cell>
          <cell r="AG309" t="str">
            <v>V</v>
          </cell>
          <cell r="AH309">
            <v>97.25</v>
          </cell>
          <cell r="AI309">
            <v>99.417000000000002</v>
          </cell>
          <cell r="AK309" t="str">
            <v>Term Loan</v>
          </cell>
          <cell r="AN309">
            <v>115239844</v>
          </cell>
          <cell r="AO309" t="str">
            <v>USD</v>
          </cell>
          <cell r="AS309">
            <v>4.03</v>
          </cell>
          <cell r="AU309" t="str">
            <v>200 GLENRIDGE POINT PKWY, SUITE 200</v>
          </cell>
          <cell r="AV309" t="str">
            <v>NA</v>
          </cell>
          <cell r="AW309">
            <v>0</v>
          </cell>
          <cell r="AX309">
            <v>42277</v>
          </cell>
          <cell r="AY309">
            <v>42277</v>
          </cell>
          <cell r="AZ309">
            <v>8720000</v>
          </cell>
          <cell r="BA309">
            <v>2.83</v>
          </cell>
          <cell r="BB309">
            <v>1.67</v>
          </cell>
          <cell r="BC309">
            <v>0</v>
          </cell>
          <cell r="BD309">
            <v>0</v>
          </cell>
          <cell r="BF309" t="str">
            <v>4.0300000</v>
          </cell>
          <cell r="BG309">
            <v>-218700000</v>
          </cell>
          <cell r="BH309" t="str">
            <v>5.46</v>
          </cell>
          <cell r="BI309">
            <v>337110000</v>
          </cell>
          <cell r="BJ309" t="str">
            <v>Franchise Finance - BSL</v>
          </cell>
          <cell r="BK309" t="str">
            <v>Broadly Syndicated Loan</v>
          </cell>
          <cell r="BL309">
            <v>40960</v>
          </cell>
          <cell r="BM309">
            <v>43152</v>
          </cell>
          <cell r="BP309">
            <v>444701300</v>
          </cell>
          <cell r="BQ309">
            <v>390877500</v>
          </cell>
          <cell r="BR309">
            <v>609577500</v>
          </cell>
          <cell r="BS309">
            <v>3322548.4</v>
          </cell>
          <cell r="BT309">
            <v>99.417000000000002</v>
          </cell>
          <cell r="BU309">
            <v>42228</v>
          </cell>
          <cell r="BW309">
            <v>0</v>
          </cell>
          <cell r="BX309" t="str">
            <v>Atlanta, Georgia 30342-1450</v>
          </cell>
          <cell r="CA309" t="str">
            <v>0010417012</v>
          </cell>
          <cell r="CB309">
            <v>3322548.4</v>
          </cell>
          <cell r="CC309">
            <v>1</v>
          </cell>
          <cell r="CD309">
            <v>3342032.45</v>
          </cell>
          <cell r="CF309">
            <v>80</v>
          </cell>
          <cell r="CG309" t="str">
            <v>N</v>
          </cell>
        </row>
        <row r="310">
          <cell r="A310">
            <v>308</v>
          </cell>
          <cell r="B310" t="str">
            <v>DETAILS</v>
          </cell>
          <cell r="C310">
            <v>0</v>
          </cell>
          <cell r="D310">
            <v>81628133</v>
          </cell>
          <cell r="E310">
            <v>84069564</v>
          </cell>
          <cell r="F310">
            <v>344944</v>
          </cell>
          <cell r="G310">
            <v>42403</v>
          </cell>
          <cell r="H310">
            <v>42237</v>
          </cell>
          <cell r="I310">
            <v>12453</v>
          </cell>
          <cell r="J310">
            <v>254914</v>
          </cell>
          <cell r="K310">
            <v>178118</v>
          </cell>
          <cell r="L310">
            <v>42185</v>
          </cell>
          <cell r="M310" t="str">
            <v>Focus Brands Inc</v>
          </cell>
          <cell r="N310" t="str">
            <v>Focus Brands Inc 1st Lien Refinancing Term Loans</v>
          </cell>
          <cell r="O310" t="str">
            <v>L</v>
          </cell>
          <cell r="P310" t="str">
            <v>LIBOR (1 month)</v>
          </cell>
          <cell r="R310">
            <v>3326702.02</v>
          </cell>
          <cell r="S310">
            <v>1352307</v>
          </cell>
          <cell r="T310" t="str">
            <v>United States</v>
          </cell>
          <cell r="U310" t="str">
            <v>Hotel; Gaming &amp; Leisure (17)</v>
          </cell>
          <cell r="W310" t="str">
            <v>United States</v>
          </cell>
          <cell r="X310">
            <v>0</v>
          </cell>
          <cell r="Y310" t="str">
            <v>First Lien First Out</v>
          </cell>
          <cell r="AB310" t="str">
            <v>Focus Brands Inc</v>
          </cell>
          <cell r="AC310">
            <v>97.25</v>
          </cell>
          <cell r="AF310">
            <v>3326702.02</v>
          </cell>
          <cell r="AG310" t="str">
            <v>V</v>
          </cell>
          <cell r="AH310">
            <v>97.25</v>
          </cell>
          <cell r="AI310">
            <v>99.417000000000002</v>
          </cell>
          <cell r="AK310" t="str">
            <v>Term Loan</v>
          </cell>
          <cell r="AN310">
            <v>115239844</v>
          </cell>
          <cell r="AO310" t="str">
            <v>USD</v>
          </cell>
          <cell r="AS310">
            <v>4.03</v>
          </cell>
          <cell r="AU310" t="str">
            <v>200 GLENRIDGE POINT PKWY, SUITE 200</v>
          </cell>
          <cell r="AV310" t="str">
            <v>NA</v>
          </cell>
          <cell r="AW310">
            <v>0</v>
          </cell>
          <cell r="AX310">
            <v>42277</v>
          </cell>
          <cell r="AY310">
            <v>42277</v>
          </cell>
          <cell r="AZ310">
            <v>8720000</v>
          </cell>
          <cell r="BA310">
            <v>2.83</v>
          </cell>
          <cell r="BB310">
            <v>1.67</v>
          </cell>
          <cell r="BC310">
            <v>0</v>
          </cell>
          <cell r="BD310">
            <v>0</v>
          </cell>
          <cell r="BF310" t="str">
            <v>4.0300000</v>
          </cell>
          <cell r="BG310">
            <v>-218700000</v>
          </cell>
          <cell r="BH310" t="str">
            <v>5.46</v>
          </cell>
          <cell r="BI310">
            <v>337110000</v>
          </cell>
          <cell r="BJ310" t="str">
            <v>Franchise Finance - BSL</v>
          </cell>
          <cell r="BK310" t="str">
            <v>Broadly Syndicated Loan</v>
          </cell>
          <cell r="BL310">
            <v>40960</v>
          </cell>
          <cell r="BM310">
            <v>43152</v>
          </cell>
          <cell r="BP310">
            <v>444701300</v>
          </cell>
          <cell r="BQ310">
            <v>390877500</v>
          </cell>
          <cell r="BR310">
            <v>609577500</v>
          </cell>
          <cell r="BS310">
            <v>3307307.35</v>
          </cell>
          <cell r="BT310">
            <v>99.417000000000002</v>
          </cell>
          <cell r="BU310">
            <v>42228</v>
          </cell>
          <cell r="BW310">
            <v>0</v>
          </cell>
          <cell r="BX310" t="str">
            <v>Atlanta, Georgia 30342-1450</v>
          </cell>
          <cell r="CA310" t="str">
            <v>0010417012</v>
          </cell>
          <cell r="CB310">
            <v>3307307.35</v>
          </cell>
          <cell r="CC310">
            <v>1</v>
          </cell>
          <cell r="CD310">
            <v>3326702.02</v>
          </cell>
          <cell r="CF310">
            <v>80</v>
          </cell>
          <cell r="CG310" t="str">
            <v>N</v>
          </cell>
        </row>
        <row r="311">
          <cell r="A311">
            <v>309</v>
          </cell>
          <cell r="B311" t="str">
            <v>DETAILS</v>
          </cell>
          <cell r="C311">
            <v>0</v>
          </cell>
          <cell r="D311">
            <v>81628161</v>
          </cell>
          <cell r="E311">
            <v>84069565</v>
          </cell>
          <cell r="F311">
            <v>344944</v>
          </cell>
          <cell r="G311">
            <v>42403</v>
          </cell>
          <cell r="H311">
            <v>42237</v>
          </cell>
          <cell r="I311">
            <v>12453</v>
          </cell>
          <cell r="J311">
            <v>255118</v>
          </cell>
          <cell r="K311">
            <v>178118</v>
          </cell>
          <cell r="L311">
            <v>42185</v>
          </cell>
          <cell r="M311" t="str">
            <v>Focus Brands Inc</v>
          </cell>
          <cell r="N311" t="str">
            <v>Focus Brands Inc 1st Lien Refinancing Term Loans</v>
          </cell>
          <cell r="O311" t="str">
            <v>L</v>
          </cell>
          <cell r="P311" t="str">
            <v>LIBOR (1 month)</v>
          </cell>
          <cell r="R311">
            <v>3449345.41</v>
          </cell>
          <cell r="S311">
            <v>1352307</v>
          </cell>
          <cell r="T311" t="str">
            <v>United States</v>
          </cell>
          <cell r="U311" t="str">
            <v>Hotel; Gaming &amp; Leisure (17)</v>
          </cell>
          <cell r="W311" t="str">
            <v>United States</v>
          </cell>
          <cell r="X311">
            <v>0</v>
          </cell>
          <cell r="Y311" t="str">
            <v>First Lien First Out</v>
          </cell>
          <cell r="AB311" t="str">
            <v>Focus Brands Inc</v>
          </cell>
          <cell r="AC311">
            <v>97.25</v>
          </cell>
          <cell r="AF311">
            <v>3449345.41</v>
          </cell>
          <cell r="AG311" t="str">
            <v>V</v>
          </cell>
          <cell r="AH311">
            <v>97.25</v>
          </cell>
          <cell r="AI311">
            <v>99.417000000000002</v>
          </cell>
          <cell r="AK311" t="str">
            <v>Term Loan</v>
          </cell>
          <cell r="AN311">
            <v>115239844</v>
          </cell>
          <cell r="AO311" t="str">
            <v>USD</v>
          </cell>
          <cell r="AS311">
            <v>4.03</v>
          </cell>
          <cell r="AU311" t="str">
            <v>200 GLENRIDGE POINT PKWY, SUITE 200</v>
          </cell>
          <cell r="AV311" t="str">
            <v>NA</v>
          </cell>
          <cell r="AW311">
            <v>0</v>
          </cell>
          <cell r="AX311">
            <v>42277</v>
          </cell>
          <cell r="AY311">
            <v>42277</v>
          </cell>
          <cell r="AZ311">
            <v>8720000</v>
          </cell>
          <cell r="BA311">
            <v>2.83</v>
          </cell>
          <cell r="BB311">
            <v>1.67</v>
          </cell>
          <cell r="BC311">
            <v>0</v>
          </cell>
          <cell r="BD311">
            <v>0</v>
          </cell>
          <cell r="BF311" t="str">
            <v>4.0300000</v>
          </cell>
          <cell r="BG311">
            <v>-218700000</v>
          </cell>
          <cell r="BH311" t="str">
            <v>5.46</v>
          </cell>
          <cell r="BI311">
            <v>337110000</v>
          </cell>
          <cell r="BJ311" t="str">
            <v>Franchise Finance - BSL</v>
          </cell>
          <cell r="BK311" t="str">
            <v>Broadly Syndicated Loan</v>
          </cell>
          <cell r="BL311">
            <v>40960</v>
          </cell>
          <cell r="BM311">
            <v>43152</v>
          </cell>
          <cell r="BP311">
            <v>444701300</v>
          </cell>
          <cell r="BQ311">
            <v>390877500</v>
          </cell>
          <cell r="BR311">
            <v>609577500</v>
          </cell>
          <cell r="BS311">
            <v>3429235.73</v>
          </cell>
          <cell r="BT311">
            <v>99.417000000000002</v>
          </cell>
          <cell r="BU311">
            <v>42228</v>
          </cell>
          <cell r="BW311">
            <v>0</v>
          </cell>
          <cell r="BX311" t="str">
            <v>Atlanta, Georgia 30342-1450</v>
          </cell>
          <cell r="CA311" t="str">
            <v>0010417012</v>
          </cell>
          <cell r="CB311">
            <v>3429235.73</v>
          </cell>
          <cell r="CC311">
            <v>1</v>
          </cell>
          <cell r="CD311">
            <v>3449345.41</v>
          </cell>
          <cell r="CF311">
            <v>80</v>
          </cell>
          <cell r="CG311" t="str">
            <v>N</v>
          </cell>
        </row>
        <row r="312">
          <cell r="A312">
            <v>310</v>
          </cell>
          <cell r="B312" t="str">
            <v>DETAILS</v>
          </cell>
          <cell r="C312">
            <v>0</v>
          </cell>
          <cell r="D312">
            <v>81628315</v>
          </cell>
          <cell r="E312">
            <v>84069566</v>
          </cell>
          <cell r="F312">
            <v>344944</v>
          </cell>
          <cell r="G312">
            <v>42403</v>
          </cell>
          <cell r="H312">
            <v>42237</v>
          </cell>
          <cell r="I312">
            <v>12453</v>
          </cell>
          <cell r="J312">
            <v>256085</v>
          </cell>
          <cell r="K312">
            <v>178118</v>
          </cell>
          <cell r="L312">
            <v>42185</v>
          </cell>
          <cell r="M312" t="str">
            <v>Focus Brands Inc</v>
          </cell>
          <cell r="N312" t="str">
            <v>Focus Brands Inc 1st Lien Refinancing Term Loans</v>
          </cell>
          <cell r="O312" t="str">
            <v>L</v>
          </cell>
          <cell r="P312" t="str">
            <v>LIBOR (1 month)</v>
          </cell>
          <cell r="R312">
            <v>3541327.94</v>
          </cell>
          <cell r="S312">
            <v>1352307</v>
          </cell>
          <cell r="T312" t="str">
            <v>United States</v>
          </cell>
          <cell r="U312" t="str">
            <v>Hotel; Gaming &amp; Leisure (17)</v>
          </cell>
          <cell r="W312" t="str">
            <v>United States</v>
          </cell>
          <cell r="X312">
            <v>0</v>
          </cell>
          <cell r="Y312" t="str">
            <v>First Lien First Out</v>
          </cell>
          <cell r="AB312" t="str">
            <v>Focus Brands Inc</v>
          </cell>
          <cell r="AC312">
            <v>97.25</v>
          </cell>
          <cell r="AF312">
            <v>3541327.94</v>
          </cell>
          <cell r="AG312" t="str">
            <v>V</v>
          </cell>
          <cell r="AH312">
            <v>97.25</v>
          </cell>
          <cell r="AI312">
            <v>99.417000000000002</v>
          </cell>
          <cell r="AK312" t="str">
            <v>Term Loan</v>
          </cell>
          <cell r="AN312">
            <v>115239844</v>
          </cell>
          <cell r="AO312" t="str">
            <v>USD</v>
          </cell>
          <cell r="AS312">
            <v>4.03</v>
          </cell>
          <cell r="AU312" t="str">
            <v>200 GLENRIDGE POINT PKWY, SUITE 200</v>
          </cell>
          <cell r="AV312" t="str">
            <v>NA</v>
          </cell>
          <cell r="AW312">
            <v>0</v>
          </cell>
          <cell r="AX312">
            <v>42277</v>
          </cell>
          <cell r="AY312">
            <v>42277</v>
          </cell>
          <cell r="AZ312">
            <v>8720000</v>
          </cell>
          <cell r="BA312">
            <v>2.83</v>
          </cell>
          <cell r="BB312">
            <v>1.67</v>
          </cell>
          <cell r="BC312">
            <v>0</v>
          </cell>
          <cell r="BD312">
            <v>0</v>
          </cell>
          <cell r="BF312" t="str">
            <v>4.0300000</v>
          </cell>
          <cell r="BG312">
            <v>-218700000</v>
          </cell>
          <cell r="BH312" t="str">
            <v>5.46</v>
          </cell>
          <cell r="BI312">
            <v>337110000</v>
          </cell>
          <cell r="BJ312" t="str">
            <v>Franchise Finance - BSL</v>
          </cell>
          <cell r="BK312" t="str">
            <v>Broadly Syndicated Loan</v>
          </cell>
          <cell r="BL312">
            <v>40960</v>
          </cell>
          <cell r="BM312">
            <v>43152</v>
          </cell>
          <cell r="BP312">
            <v>444701300</v>
          </cell>
          <cell r="BQ312">
            <v>390877500</v>
          </cell>
          <cell r="BR312">
            <v>609577500</v>
          </cell>
          <cell r="BS312">
            <v>3520682</v>
          </cell>
          <cell r="BT312">
            <v>99.417000000000002</v>
          </cell>
          <cell r="BU312">
            <v>42228</v>
          </cell>
          <cell r="BW312">
            <v>0</v>
          </cell>
          <cell r="BX312" t="str">
            <v>Atlanta, Georgia 30342-1450</v>
          </cell>
          <cell r="CA312" t="str">
            <v>0010417012</v>
          </cell>
          <cell r="CB312">
            <v>3520682</v>
          </cell>
          <cell r="CC312">
            <v>1</v>
          </cell>
          <cell r="CD312">
            <v>3541327.94</v>
          </cell>
          <cell r="CF312">
            <v>80</v>
          </cell>
          <cell r="CG312" t="str">
            <v>N</v>
          </cell>
        </row>
        <row r="313">
          <cell r="A313">
            <v>311</v>
          </cell>
          <cell r="B313" t="str">
            <v>DETAILS</v>
          </cell>
          <cell r="C313">
            <v>0</v>
          </cell>
          <cell r="D313">
            <v>81627810</v>
          </cell>
          <cell r="E313">
            <v>84069885</v>
          </cell>
          <cell r="F313">
            <v>344944</v>
          </cell>
          <cell r="G313">
            <v>42403</v>
          </cell>
          <cell r="H313">
            <v>42361</v>
          </cell>
          <cell r="I313">
            <v>29986</v>
          </cell>
          <cell r="J313">
            <v>251814</v>
          </cell>
          <cell r="K313">
            <v>251578</v>
          </cell>
          <cell r="L313">
            <v>42355</v>
          </cell>
          <cell r="M313" t="str">
            <v>FocusVision Worldwide Inc.</v>
          </cell>
          <cell r="N313" t="str">
            <v>FocusVision Worldwide Inc Term Loan</v>
          </cell>
          <cell r="O313" t="str">
            <v>L</v>
          </cell>
          <cell r="P313" t="str">
            <v>LIBOR (1 month)</v>
          </cell>
          <cell r="R313">
            <v>27391304.350000001</v>
          </cell>
          <cell r="S313">
            <v>1455329</v>
          </cell>
          <cell r="T313" t="str">
            <v>United States</v>
          </cell>
          <cell r="U313" t="str">
            <v>Media: Diversified &amp; Production (20)</v>
          </cell>
          <cell r="W313" t="str">
            <v>United States</v>
          </cell>
          <cell r="Y313" t="str">
            <v>First Lien First Out</v>
          </cell>
          <cell r="AB313" t="str">
            <v>FocusVision Worldwide Inc.</v>
          </cell>
          <cell r="AF313">
            <v>27391304.350000001</v>
          </cell>
          <cell r="AG313" t="str">
            <v>V</v>
          </cell>
          <cell r="AH313">
            <v>99</v>
          </cell>
          <cell r="AI313">
            <v>99</v>
          </cell>
          <cell r="AK313" t="str">
            <v>Term Loan</v>
          </cell>
          <cell r="AN313">
            <v>19913899</v>
          </cell>
          <cell r="AO313" t="str">
            <v>USD</v>
          </cell>
          <cell r="AS313">
            <v>4.5199999999999996</v>
          </cell>
          <cell r="AU313" t="str">
            <v>1266 E Main Street</v>
          </cell>
          <cell r="AV313" t="str">
            <v>Suite 3</v>
          </cell>
          <cell r="AX313">
            <v>42308</v>
          </cell>
          <cell r="AY313">
            <v>42308</v>
          </cell>
          <cell r="BA313">
            <v>3.7</v>
          </cell>
          <cell r="BB313">
            <v>2.66</v>
          </cell>
          <cell r="BC313">
            <v>2.2599999999999998</v>
          </cell>
          <cell r="BF313" t="str">
            <v>4.52</v>
          </cell>
          <cell r="BG313">
            <v>125540940</v>
          </cell>
          <cell r="BH313" t="str">
            <v>4.52</v>
          </cell>
          <cell r="BI313">
            <v>70850000</v>
          </cell>
          <cell r="BJ313" t="str">
            <v>Antares/TMT</v>
          </cell>
          <cell r="BL313">
            <v>42248</v>
          </cell>
          <cell r="BM313">
            <v>44906</v>
          </cell>
          <cell r="BP313">
            <v>90010823.480000004</v>
          </cell>
          <cell r="BQ313">
            <v>215551763.47999999</v>
          </cell>
          <cell r="BR313">
            <v>90010823.480000004</v>
          </cell>
          <cell r="BS313">
            <v>27391304.350000001</v>
          </cell>
          <cell r="BT313">
            <v>100</v>
          </cell>
          <cell r="BU313">
            <v>42361</v>
          </cell>
          <cell r="BW313">
            <v>0</v>
          </cell>
          <cell r="BX313" t="str">
            <v>Stamford, Ct 06902</v>
          </cell>
          <cell r="CA313" t="str">
            <v>0010558916</v>
          </cell>
          <cell r="CB313">
            <v>27391304.350000001</v>
          </cell>
          <cell r="CD313">
            <v>27391304.350000001</v>
          </cell>
          <cell r="CE313">
            <v>99.5575221239</v>
          </cell>
          <cell r="CF313">
            <v>79.867256637200001</v>
          </cell>
          <cell r="CG313" t="str">
            <v>N</v>
          </cell>
        </row>
        <row r="314">
          <cell r="A314">
            <v>312</v>
          </cell>
          <cell r="B314" t="str">
            <v>DETAILS</v>
          </cell>
          <cell r="C314">
            <v>0</v>
          </cell>
          <cell r="D314">
            <v>81628073</v>
          </cell>
          <cell r="E314">
            <v>84069907</v>
          </cell>
          <cell r="F314">
            <v>344944</v>
          </cell>
          <cell r="G314">
            <v>42403</v>
          </cell>
          <cell r="H314">
            <v>42368</v>
          </cell>
          <cell r="I314">
            <v>27856</v>
          </cell>
          <cell r="J314">
            <v>254591</v>
          </cell>
          <cell r="K314">
            <v>254590</v>
          </cell>
          <cell r="L314">
            <v>42368</v>
          </cell>
          <cell r="M314" t="str">
            <v>Galls LLC</v>
          </cell>
          <cell r="N314" t="str">
            <v>Galls LLC Amended Term Loan</v>
          </cell>
          <cell r="O314" t="str">
            <v>L</v>
          </cell>
          <cell r="P314" t="str">
            <v>LIBOR (3 months)</v>
          </cell>
          <cell r="R314">
            <v>623110.40000000002</v>
          </cell>
          <cell r="S314">
            <v>1488989</v>
          </cell>
          <cell r="T314" t="str">
            <v>United States</v>
          </cell>
          <cell r="U314" t="str">
            <v>Consumer goods: Non-Durable (9)</v>
          </cell>
          <cell r="W314" t="str">
            <v>United States</v>
          </cell>
          <cell r="X314">
            <v>0</v>
          </cell>
          <cell r="Y314" t="str">
            <v>First Lien First Out</v>
          </cell>
          <cell r="AB314" t="str">
            <v>Galls LLC</v>
          </cell>
          <cell r="AC314">
            <v>97</v>
          </cell>
          <cell r="AF314">
            <v>623110.40000000002</v>
          </cell>
          <cell r="AG314" t="str">
            <v>V</v>
          </cell>
          <cell r="AH314">
            <v>99</v>
          </cell>
          <cell r="AK314" t="str">
            <v>Term Loan</v>
          </cell>
          <cell r="AL314" t="str">
            <v>Restructure</v>
          </cell>
          <cell r="AN314">
            <v>26820082.030000001</v>
          </cell>
          <cell r="AO314" t="str">
            <v>USD</v>
          </cell>
          <cell r="AR314" t="str">
            <v>BMO Capital Markets Corp</v>
          </cell>
          <cell r="AS314">
            <v>4.5</v>
          </cell>
          <cell r="AU314" t="str">
            <v>1340 Russell Cave Road</v>
          </cell>
          <cell r="AV314" t="str">
            <v>NA</v>
          </cell>
          <cell r="AW314">
            <v>0</v>
          </cell>
          <cell r="AX314">
            <v>42247</v>
          </cell>
          <cell r="AY314">
            <v>42338</v>
          </cell>
          <cell r="AZ314">
            <v>1350000</v>
          </cell>
          <cell r="BA314">
            <v>3.89</v>
          </cell>
          <cell r="BB314">
            <v>6.06</v>
          </cell>
          <cell r="BC314">
            <v>4.33</v>
          </cell>
          <cell r="BD314">
            <v>0</v>
          </cell>
          <cell r="BF314" t="str">
            <v>4.5000</v>
          </cell>
          <cell r="BG314">
            <v>70440000</v>
          </cell>
          <cell r="BH314" t="str">
            <v>4.50000</v>
          </cell>
          <cell r="BI314">
            <v>275170000</v>
          </cell>
          <cell r="BJ314" t="str">
            <v>Antares/TMT</v>
          </cell>
          <cell r="BL314">
            <v>42277</v>
          </cell>
          <cell r="BM314">
            <v>44071</v>
          </cell>
          <cell r="BP314">
            <v>120690369.09999999</v>
          </cell>
          <cell r="BQ314">
            <v>191130369.09999999</v>
          </cell>
          <cell r="BR314">
            <v>120690369.09999999</v>
          </cell>
          <cell r="BS314">
            <v>623110.40000000002</v>
          </cell>
          <cell r="BT314">
            <v>100</v>
          </cell>
          <cell r="BU314">
            <v>42298</v>
          </cell>
          <cell r="BW314">
            <v>0</v>
          </cell>
          <cell r="BX314" t="str">
            <v>Lexington, Kentucky 40505</v>
          </cell>
          <cell r="CA314" t="str">
            <v>0010559943</v>
          </cell>
          <cell r="CB314">
            <v>623110.40000000002</v>
          </cell>
          <cell r="CC314">
            <v>1</v>
          </cell>
          <cell r="CD314">
            <v>623110.40000000002</v>
          </cell>
          <cell r="CF314">
            <v>80</v>
          </cell>
          <cell r="CG314" t="str">
            <v>N</v>
          </cell>
        </row>
        <row r="315">
          <cell r="A315">
            <v>313</v>
          </cell>
          <cell r="B315" t="str">
            <v>DETAILS</v>
          </cell>
          <cell r="C315">
            <v>0</v>
          </cell>
          <cell r="D315">
            <v>81628074</v>
          </cell>
          <cell r="E315">
            <v>84069908</v>
          </cell>
          <cell r="F315">
            <v>344944</v>
          </cell>
          <cell r="G315">
            <v>42403</v>
          </cell>
          <cell r="H315">
            <v>42368</v>
          </cell>
          <cell r="I315">
            <v>27856</v>
          </cell>
          <cell r="J315">
            <v>254592</v>
          </cell>
          <cell r="K315">
            <v>254590</v>
          </cell>
          <cell r="L315">
            <v>42368</v>
          </cell>
          <cell r="M315" t="str">
            <v>Galls LLC</v>
          </cell>
          <cell r="N315" t="str">
            <v>Galls LLC Amended Term Loan</v>
          </cell>
          <cell r="O315" t="str">
            <v>L</v>
          </cell>
          <cell r="P315" t="str">
            <v>LIBOR (3 months)</v>
          </cell>
          <cell r="R315">
            <v>73191.429999999993</v>
          </cell>
          <cell r="S315">
            <v>1488989</v>
          </cell>
          <cell r="T315" t="str">
            <v>United States</v>
          </cell>
          <cell r="U315" t="str">
            <v>Consumer goods: Non-Durable (9)</v>
          </cell>
          <cell r="W315" t="str">
            <v>United States</v>
          </cell>
          <cell r="X315">
            <v>0</v>
          </cell>
          <cell r="Y315" t="str">
            <v>First Lien First Out</v>
          </cell>
          <cell r="AB315" t="str">
            <v>Galls LLC</v>
          </cell>
          <cell r="AC315">
            <v>97</v>
          </cell>
          <cell r="AF315">
            <v>73191.429999999993</v>
          </cell>
          <cell r="AG315" t="str">
            <v>V</v>
          </cell>
          <cell r="AH315">
            <v>99</v>
          </cell>
          <cell r="AK315" t="str">
            <v>Term Loan</v>
          </cell>
          <cell r="AL315" t="str">
            <v>Restructure</v>
          </cell>
          <cell r="AN315">
            <v>26820082.030000001</v>
          </cell>
          <cell r="AO315" t="str">
            <v>USD</v>
          </cell>
          <cell r="AR315" t="str">
            <v>BMO Capital Markets Corp</v>
          </cell>
          <cell r="AS315">
            <v>4.5</v>
          </cell>
          <cell r="AU315" t="str">
            <v>1340 Russell Cave Road</v>
          </cell>
          <cell r="AV315" t="str">
            <v>NA</v>
          </cell>
          <cell r="AW315">
            <v>0</v>
          </cell>
          <cell r="AX315">
            <v>42247</v>
          </cell>
          <cell r="AY315">
            <v>42338</v>
          </cell>
          <cell r="AZ315">
            <v>1350000</v>
          </cell>
          <cell r="BA315">
            <v>3.89</v>
          </cell>
          <cell r="BB315">
            <v>6.06</v>
          </cell>
          <cell r="BC315">
            <v>4.33</v>
          </cell>
          <cell r="BD315">
            <v>0</v>
          </cell>
          <cell r="BF315" t="str">
            <v>4.5000</v>
          </cell>
          <cell r="BG315">
            <v>70440000</v>
          </cell>
          <cell r="BH315" t="str">
            <v>4.50000</v>
          </cell>
          <cell r="BI315">
            <v>275170000</v>
          </cell>
          <cell r="BJ315" t="str">
            <v>Antares/TMT</v>
          </cell>
          <cell r="BL315">
            <v>42277</v>
          </cell>
          <cell r="BM315">
            <v>44071</v>
          </cell>
          <cell r="BP315">
            <v>120690369.09999999</v>
          </cell>
          <cell r="BQ315">
            <v>191130369.09999999</v>
          </cell>
          <cell r="BR315">
            <v>120690369.09999999</v>
          </cell>
          <cell r="BS315">
            <v>73191.429999999993</v>
          </cell>
          <cell r="BT315">
            <v>100</v>
          </cell>
          <cell r="BU315">
            <v>42298</v>
          </cell>
          <cell r="BW315">
            <v>0</v>
          </cell>
          <cell r="BX315" t="str">
            <v>Lexington, Kentucky 40505</v>
          </cell>
          <cell r="CA315" t="str">
            <v>0010559943</v>
          </cell>
          <cell r="CB315">
            <v>73191.429999999993</v>
          </cell>
          <cell r="CC315">
            <v>1</v>
          </cell>
          <cell r="CD315">
            <v>73191.429999999993</v>
          </cell>
          <cell r="CF315">
            <v>80</v>
          </cell>
          <cell r="CG315" t="str">
            <v>N</v>
          </cell>
        </row>
        <row r="316">
          <cell r="A316">
            <v>314</v>
          </cell>
          <cell r="B316" t="str">
            <v>DETAILS</v>
          </cell>
          <cell r="C316">
            <v>0</v>
          </cell>
          <cell r="D316">
            <v>81628075</v>
          </cell>
          <cell r="E316">
            <v>84069909</v>
          </cell>
          <cell r="F316">
            <v>344944</v>
          </cell>
          <cell r="G316">
            <v>42403</v>
          </cell>
          <cell r="H316">
            <v>42368</v>
          </cell>
          <cell r="I316">
            <v>27856</v>
          </cell>
          <cell r="J316">
            <v>254593</v>
          </cell>
          <cell r="K316">
            <v>254590</v>
          </cell>
          <cell r="L316">
            <v>42368</v>
          </cell>
          <cell r="M316" t="str">
            <v>Galls LLC</v>
          </cell>
          <cell r="N316" t="str">
            <v>Galls LLC Amended Term Loan</v>
          </cell>
          <cell r="O316" t="str">
            <v>L</v>
          </cell>
          <cell r="P316" t="str">
            <v>LIBOR (3 months)</v>
          </cell>
          <cell r="R316">
            <v>69234.490000000005</v>
          </cell>
          <cell r="S316">
            <v>1488989</v>
          </cell>
          <cell r="T316" t="str">
            <v>United States</v>
          </cell>
          <cell r="U316" t="str">
            <v>Consumer goods: Non-Durable (9)</v>
          </cell>
          <cell r="W316" t="str">
            <v>United States</v>
          </cell>
          <cell r="X316">
            <v>0</v>
          </cell>
          <cell r="Y316" t="str">
            <v>First Lien First Out</v>
          </cell>
          <cell r="AB316" t="str">
            <v>Galls LLC</v>
          </cell>
          <cell r="AC316">
            <v>97</v>
          </cell>
          <cell r="AF316">
            <v>69234.490000000005</v>
          </cell>
          <cell r="AG316" t="str">
            <v>V</v>
          </cell>
          <cell r="AH316">
            <v>99</v>
          </cell>
          <cell r="AK316" t="str">
            <v>Term Loan</v>
          </cell>
          <cell r="AL316" t="str">
            <v>Restructure</v>
          </cell>
          <cell r="AN316">
            <v>26820082.030000001</v>
          </cell>
          <cell r="AO316" t="str">
            <v>USD</v>
          </cell>
          <cell r="AR316" t="str">
            <v>BMO Capital Markets Corp</v>
          </cell>
          <cell r="AS316">
            <v>4.5</v>
          </cell>
          <cell r="AU316" t="str">
            <v>1340 Russell Cave Road</v>
          </cell>
          <cell r="AV316" t="str">
            <v>NA</v>
          </cell>
          <cell r="AW316">
            <v>0</v>
          </cell>
          <cell r="AX316">
            <v>42247</v>
          </cell>
          <cell r="AY316">
            <v>42338</v>
          </cell>
          <cell r="AZ316">
            <v>1350000</v>
          </cell>
          <cell r="BA316">
            <v>3.89</v>
          </cell>
          <cell r="BB316">
            <v>6.06</v>
          </cell>
          <cell r="BC316">
            <v>4.33</v>
          </cell>
          <cell r="BD316">
            <v>0</v>
          </cell>
          <cell r="BF316" t="str">
            <v>4.5000</v>
          </cell>
          <cell r="BG316">
            <v>70440000</v>
          </cell>
          <cell r="BH316" t="str">
            <v>4.50000</v>
          </cell>
          <cell r="BI316">
            <v>275170000</v>
          </cell>
          <cell r="BJ316" t="str">
            <v>Antares/TMT</v>
          </cell>
          <cell r="BL316">
            <v>42277</v>
          </cell>
          <cell r="BM316">
            <v>44071</v>
          </cell>
          <cell r="BP316">
            <v>120690369.09999999</v>
          </cell>
          <cell r="BQ316">
            <v>191130369.09999999</v>
          </cell>
          <cell r="BR316">
            <v>120690369.09999999</v>
          </cell>
          <cell r="BS316">
            <v>69234.490000000005</v>
          </cell>
          <cell r="BT316">
            <v>100</v>
          </cell>
          <cell r="BU316">
            <v>42298</v>
          </cell>
          <cell r="BW316">
            <v>0</v>
          </cell>
          <cell r="BX316" t="str">
            <v>Lexington, Kentucky 40505</v>
          </cell>
          <cell r="CA316" t="str">
            <v>0010559943</v>
          </cell>
          <cell r="CB316">
            <v>69234.490000000005</v>
          </cell>
          <cell r="CC316">
            <v>1</v>
          </cell>
          <cell r="CD316">
            <v>69234.490000000005</v>
          </cell>
          <cell r="CF316">
            <v>80</v>
          </cell>
          <cell r="CG316" t="str">
            <v>N</v>
          </cell>
        </row>
        <row r="317">
          <cell r="A317">
            <v>315</v>
          </cell>
          <cell r="B317" t="str">
            <v>DETAILS</v>
          </cell>
          <cell r="C317">
            <v>0</v>
          </cell>
          <cell r="D317">
            <v>81628076</v>
          </cell>
          <cell r="E317">
            <v>84069910</v>
          </cell>
          <cell r="F317">
            <v>344944</v>
          </cell>
          <cell r="G317">
            <v>42403</v>
          </cell>
          <cell r="H317">
            <v>42368</v>
          </cell>
          <cell r="I317">
            <v>27856</v>
          </cell>
          <cell r="J317">
            <v>254594</v>
          </cell>
          <cell r="K317">
            <v>254590</v>
          </cell>
          <cell r="L317">
            <v>42368</v>
          </cell>
          <cell r="M317" t="str">
            <v>Galls LLC</v>
          </cell>
          <cell r="N317" t="str">
            <v>Galls LLC Amended Term Loan</v>
          </cell>
          <cell r="O317" t="str">
            <v>L</v>
          </cell>
          <cell r="P317" t="str">
            <v>LIBOR (3 months)</v>
          </cell>
          <cell r="R317">
            <v>13234.97</v>
          </cell>
          <cell r="S317">
            <v>1488989</v>
          </cell>
          <cell r="T317" t="str">
            <v>United States</v>
          </cell>
          <cell r="U317" t="str">
            <v>Consumer goods: Non-Durable (9)</v>
          </cell>
          <cell r="W317" t="str">
            <v>United States</v>
          </cell>
          <cell r="X317">
            <v>0</v>
          </cell>
          <cell r="Y317" t="str">
            <v>First Lien First Out</v>
          </cell>
          <cell r="AB317" t="str">
            <v>Galls LLC</v>
          </cell>
          <cell r="AC317">
            <v>97</v>
          </cell>
          <cell r="AF317">
            <v>13234.97</v>
          </cell>
          <cell r="AG317" t="str">
            <v>V</v>
          </cell>
          <cell r="AH317">
            <v>99</v>
          </cell>
          <cell r="AK317" t="str">
            <v>Term Loan</v>
          </cell>
          <cell r="AL317" t="str">
            <v>Restructure</v>
          </cell>
          <cell r="AN317">
            <v>26820082.030000001</v>
          </cell>
          <cell r="AO317" t="str">
            <v>USD</v>
          </cell>
          <cell r="AR317" t="str">
            <v>BMO Capital Markets Corp</v>
          </cell>
          <cell r="AS317">
            <v>4.5</v>
          </cell>
          <cell r="AU317" t="str">
            <v>1340 Russell Cave Road</v>
          </cell>
          <cell r="AV317" t="str">
            <v>NA</v>
          </cell>
          <cell r="AW317">
            <v>0</v>
          </cell>
          <cell r="AX317">
            <v>42247</v>
          </cell>
          <cell r="AY317">
            <v>42338</v>
          </cell>
          <cell r="AZ317">
            <v>1350000</v>
          </cell>
          <cell r="BA317">
            <v>3.89</v>
          </cell>
          <cell r="BB317">
            <v>6.06</v>
          </cell>
          <cell r="BC317">
            <v>4.33</v>
          </cell>
          <cell r="BD317">
            <v>0</v>
          </cell>
          <cell r="BF317" t="str">
            <v>4.5000</v>
          </cell>
          <cell r="BG317">
            <v>70440000</v>
          </cell>
          <cell r="BH317" t="str">
            <v>4.50000</v>
          </cell>
          <cell r="BI317">
            <v>275170000</v>
          </cell>
          <cell r="BJ317" t="str">
            <v>Antares/TMT</v>
          </cell>
          <cell r="BL317">
            <v>42277</v>
          </cell>
          <cell r="BM317">
            <v>44071</v>
          </cell>
          <cell r="BP317">
            <v>120690369.09999999</v>
          </cell>
          <cell r="BQ317">
            <v>191130369.09999999</v>
          </cell>
          <cell r="BR317">
            <v>120690369.09999999</v>
          </cell>
          <cell r="BS317">
            <v>13234.97</v>
          </cell>
          <cell r="BT317">
            <v>100</v>
          </cell>
          <cell r="BU317">
            <v>42298</v>
          </cell>
          <cell r="BW317">
            <v>0</v>
          </cell>
          <cell r="BX317" t="str">
            <v>Lexington, Kentucky 40505</v>
          </cell>
          <cell r="CA317" t="str">
            <v>0010559943</v>
          </cell>
          <cell r="CB317">
            <v>13234.97</v>
          </cell>
          <cell r="CC317">
            <v>1</v>
          </cell>
          <cell r="CD317">
            <v>13234.97</v>
          </cell>
          <cell r="CF317">
            <v>80</v>
          </cell>
          <cell r="CG317" t="str">
            <v>N</v>
          </cell>
        </row>
        <row r="318">
          <cell r="A318">
            <v>316</v>
          </cell>
          <cell r="B318" t="str">
            <v>DETAILS</v>
          </cell>
          <cell r="C318">
            <v>0</v>
          </cell>
          <cell r="D318">
            <v>81628104</v>
          </cell>
          <cell r="E318">
            <v>84069911</v>
          </cell>
          <cell r="F318">
            <v>344944</v>
          </cell>
          <cell r="G318">
            <v>42403</v>
          </cell>
          <cell r="H318">
            <v>42368</v>
          </cell>
          <cell r="I318">
            <v>27856</v>
          </cell>
          <cell r="J318">
            <v>254828</v>
          </cell>
          <cell r="K318">
            <v>254590</v>
          </cell>
          <cell r="L318">
            <v>42368</v>
          </cell>
          <cell r="M318" t="str">
            <v>Galls LLC</v>
          </cell>
          <cell r="N318" t="str">
            <v>Galls LLC Amended Term Loan</v>
          </cell>
          <cell r="O318" t="str">
            <v>L</v>
          </cell>
          <cell r="P318" t="str">
            <v>LIBOR (3 months)</v>
          </cell>
          <cell r="R318">
            <v>58208.160000000003</v>
          </cell>
          <cell r="S318">
            <v>1488989</v>
          </cell>
          <cell r="T318" t="str">
            <v>United States</v>
          </cell>
          <cell r="U318" t="str">
            <v>Consumer goods: Non-Durable (9)</v>
          </cell>
          <cell r="W318" t="str">
            <v>United States</v>
          </cell>
          <cell r="X318">
            <v>0</v>
          </cell>
          <cell r="Y318" t="str">
            <v>First Lien First Out</v>
          </cell>
          <cell r="AB318" t="str">
            <v>Galls LLC</v>
          </cell>
          <cell r="AC318">
            <v>97</v>
          </cell>
          <cell r="AF318">
            <v>58208.160000000003</v>
          </cell>
          <cell r="AG318" t="str">
            <v>V</v>
          </cell>
          <cell r="AH318">
            <v>99</v>
          </cell>
          <cell r="AK318" t="str">
            <v>Term Loan</v>
          </cell>
          <cell r="AL318" t="str">
            <v>Restructure</v>
          </cell>
          <cell r="AN318">
            <v>26820082.030000001</v>
          </cell>
          <cell r="AO318" t="str">
            <v>USD</v>
          </cell>
          <cell r="AR318" t="str">
            <v>BMO Capital Markets Corp</v>
          </cell>
          <cell r="AS318">
            <v>4.5</v>
          </cell>
          <cell r="AU318" t="str">
            <v>1340 Russell Cave Road</v>
          </cell>
          <cell r="AV318" t="str">
            <v>NA</v>
          </cell>
          <cell r="AW318">
            <v>0</v>
          </cell>
          <cell r="AX318">
            <v>42247</v>
          </cell>
          <cell r="AY318">
            <v>42338</v>
          </cell>
          <cell r="AZ318">
            <v>1350000</v>
          </cell>
          <cell r="BA318">
            <v>3.89</v>
          </cell>
          <cell r="BB318">
            <v>6.06</v>
          </cell>
          <cell r="BC318">
            <v>4.33</v>
          </cell>
          <cell r="BD318">
            <v>0</v>
          </cell>
          <cell r="BF318" t="str">
            <v>4.5000</v>
          </cell>
          <cell r="BG318">
            <v>70440000</v>
          </cell>
          <cell r="BH318" t="str">
            <v>4.50000</v>
          </cell>
          <cell r="BI318">
            <v>275170000</v>
          </cell>
          <cell r="BJ318" t="str">
            <v>Antares/TMT</v>
          </cell>
          <cell r="BL318">
            <v>42277</v>
          </cell>
          <cell r="BM318">
            <v>44071</v>
          </cell>
          <cell r="BP318">
            <v>120690369.09999999</v>
          </cell>
          <cell r="BQ318">
            <v>191130369.09999999</v>
          </cell>
          <cell r="BR318">
            <v>120690369.09999999</v>
          </cell>
          <cell r="BS318">
            <v>58208.160000000003</v>
          </cell>
          <cell r="BT318">
            <v>100</v>
          </cell>
          <cell r="BU318">
            <v>42298</v>
          </cell>
          <cell r="BW318">
            <v>0</v>
          </cell>
          <cell r="BX318" t="str">
            <v>Lexington, Kentucky 40505</v>
          </cell>
          <cell r="CA318" t="str">
            <v>0010559943</v>
          </cell>
          <cell r="CB318">
            <v>58208.160000000003</v>
          </cell>
          <cell r="CC318">
            <v>1</v>
          </cell>
          <cell r="CD318">
            <v>58208.160000000003</v>
          </cell>
          <cell r="CF318">
            <v>80</v>
          </cell>
          <cell r="CG318" t="str">
            <v>N</v>
          </cell>
        </row>
        <row r="319">
          <cell r="A319">
            <v>317</v>
          </cell>
          <cell r="B319" t="str">
            <v>DETAILS</v>
          </cell>
          <cell r="C319">
            <v>0</v>
          </cell>
          <cell r="D319">
            <v>81628073</v>
          </cell>
          <cell r="E319">
            <v>84069912</v>
          </cell>
          <cell r="F319">
            <v>344944</v>
          </cell>
          <cell r="G319">
            <v>42403</v>
          </cell>
          <cell r="H319">
            <v>42368</v>
          </cell>
          <cell r="I319">
            <v>27856</v>
          </cell>
          <cell r="J319">
            <v>254591</v>
          </cell>
          <cell r="K319">
            <v>254590</v>
          </cell>
          <cell r="L319">
            <v>42368</v>
          </cell>
          <cell r="M319" t="str">
            <v>Galls LLC</v>
          </cell>
          <cell r="N319" t="str">
            <v>Galls LLC Amended Term Loan</v>
          </cell>
          <cell r="O319" t="str">
            <v>L</v>
          </cell>
          <cell r="P319" t="str">
            <v>LIBOR (3 months)</v>
          </cell>
          <cell r="R319">
            <v>6891277.0199999996</v>
          </cell>
          <cell r="S319">
            <v>1489007</v>
          </cell>
          <cell r="T319" t="str">
            <v>United States</v>
          </cell>
          <cell r="U319" t="str">
            <v>Consumer goods: Non-Durable (9)</v>
          </cell>
          <cell r="W319" t="str">
            <v>United States</v>
          </cell>
          <cell r="X319">
            <v>0</v>
          </cell>
          <cell r="Y319" t="str">
            <v>First Lien First Out</v>
          </cell>
          <cell r="AB319" t="str">
            <v>Galls LLC</v>
          </cell>
          <cell r="AC319">
            <v>97</v>
          </cell>
          <cell r="AF319">
            <v>6891277.0199999996</v>
          </cell>
          <cell r="AG319" t="str">
            <v>V</v>
          </cell>
          <cell r="AH319">
            <v>97</v>
          </cell>
          <cell r="AK319" t="str">
            <v>Term Loan</v>
          </cell>
          <cell r="AL319" t="str">
            <v>Restructure</v>
          </cell>
          <cell r="AN319">
            <v>26820082.030000001</v>
          </cell>
          <cell r="AO319" t="str">
            <v>USD</v>
          </cell>
          <cell r="AR319" t="str">
            <v>BMO Capital Markets Corp</v>
          </cell>
          <cell r="AS319">
            <v>4.5</v>
          </cell>
          <cell r="AU319" t="str">
            <v>1340 Russell Cave Road</v>
          </cell>
          <cell r="AV319" t="str">
            <v>NA</v>
          </cell>
          <cell r="AW319">
            <v>0</v>
          </cell>
          <cell r="AX319">
            <v>42247</v>
          </cell>
          <cell r="AY319">
            <v>42338</v>
          </cell>
          <cell r="AZ319">
            <v>1350000</v>
          </cell>
          <cell r="BA319">
            <v>3.89</v>
          </cell>
          <cell r="BB319">
            <v>6.06</v>
          </cell>
          <cell r="BC319">
            <v>4.33</v>
          </cell>
          <cell r="BD319">
            <v>0</v>
          </cell>
          <cell r="BF319" t="str">
            <v>4.5000</v>
          </cell>
          <cell r="BG319">
            <v>70440000</v>
          </cell>
          <cell r="BH319" t="str">
            <v>4.50000</v>
          </cell>
          <cell r="BI319">
            <v>275170000</v>
          </cell>
          <cell r="BJ319" t="str">
            <v>Antares/TMT</v>
          </cell>
          <cell r="BL319">
            <v>42277</v>
          </cell>
          <cell r="BM319">
            <v>44071</v>
          </cell>
          <cell r="BP319">
            <v>120690369.09999999</v>
          </cell>
          <cell r="BQ319">
            <v>191130369.09999999</v>
          </cell>
          <cell r="BR319">
            <v>120690369.09999999</v>
          </cell>
          <cell r="BS319">
            <v>6891277.0199999996</v>
          </cell>
          <cell r="BT319">
            <v>100</v>
          </cell>
          <cell r="BU319">
            <v>42298</v>
          </cell>
          <cell r="BW319">
            <v>0</v>
          </cell>
          <cell r="BX319" t="str">
            <v>Lexington, Kentucky 40505</v>
          </cell>
          <cell r="CA319" t="str">
            <v>0010559943</v>
          </cell>
          <cell r="CB319">
            <v>6891277.0199999996</v>
          </cell>
          <cell r="CD319">
            <v>6891277.0199999996</v>
          </cell>
          <cell r="CF319">
            <v>80</v>
          </cell>
          <cell r="CG319" t="str">
            <v>N</v>
          </cell>
        </row>
        <row r="320">
          <cell r="A320">
            <v>318</v>
          </cell>
          <cell r="B320" t="str">
            <v>DETAILS</v>
          </cell>
          <cell r="C320">
            <v>0</v>
          </cell>
          <cell r="D320">
            <v>81628074</v>
          </cell>
          <cell r="E320">
            <v>84069913</v>
          </cell>
          <cell r="F320">
            <v>344944</v>
          </cell>
          <cell r="G320">
            <v>42403</v>
          </cell>
          <cell r="H320">
            <v>42368</v>
          </cell>
          <cell r="I320">
            <v>27856</v>
          </cell>
          <cell r="J320">
            <v>254592</v>
          </cell>
          <cell r="K320">
            <v>254590</v>
          </cell>
          <cell r="L320">
            <v>42368</v>
          </cell>
          <cell r="M320" t="str">
            <v>Galls LLC</v>
          </cell>
          <cell r="N320" t="str">
            <v>Galls LLC Amended Term Loan</v>
          </cell>
          <cell r="O320" t="str">
            <v>L</v>
          </cell>
          <cell r="P320" t="str">
            <v>LIBOR (3 months)</v>
          </cell>
          <cell r="R320">
            <v>809459.15</v>
          </cell>
          <cell r="S320">
            <v>1489007</v>
          </cell>
          <cell r="T320" t="str">
            <v>United States</v>
          </cell>
          <cell r="U320" t="str">
            <v>Consumer goods: Non-Durable (9)</v>
          </cell>
          <cell r="W320" t="str">
            <v>United States</v>
          </cell>
          <cell r="X320">
            <v>0</v>
          </cell>
          <cell r="Y320" t="str">
            <v>First Lien First Out</v>
          </cell>
          <cell r="AB320" t="str">
            <v>Galls LLC</v>
          </cell>
          <cell r="AC320">
            <v>97</v>
          </cell>
          <cell r="AF320">
            <v>809459.15</v>
          </cell>
          <cell r="AG320" t="str">
            <v>V</v>
          </cell>
          <cell r="AH320">
            <v>97</v>
          </cell>
          <cell r="AK320" t="str">
            <v>Term Loan</v>
          </cell>
          <cell r="AL320" t="str">
            <v>Restructure</v>
          </cell>
          <cell r="AN320">
            <v>26820082.030000001</v>
          </cell>
          <cell r="AO320" t="str">
            <v>USD</v>
          </cell>
          <cell r="AR320" t="str">
            <v>BMO Capital Markets Corp</v>
          </cell>
          <cell r="AS320">
            <v>4.5</v>
          </cell>
          <cell r="AU320" t="str">
            <v>1340 Russell Cave Road</v>
          </cell>
          <cell r="AV320" t="str">
            <v>NA</v>
          </cell>
          <cell r="AW320">
            <v>0</v>
          </cell>
          <cell r="AX320">
            <v>42247</v>
          </cell>
          <cell r="AY320">
            <v>42338</v>
          </cell>
          <cell r="AZ320">
            <v>1350000</v>
          </cell>
          <cell r="BA320">
            <v>3.89</v>
          </cell>
          <cell r="BB320">
            <v>6.06</v>
          </cell>
          <cell r="BC320">
            <v>4.33</v>
          </cell>
          <cell r="BD320">
            <v>0</v>
          </cell>
          <cell r="BF320" t="str">
            <v>4.5000</v>
          </cell>
          <cell r="BG320">
            <v>70440000</v>
          </cell>
          <cell r="BH320" t="str">
            <v>4.50000</v>
          </cell>
          <cell r="BI320">
            <v>275170000</v>
          </cell>
          <cell r="BJ320" t="str">
            <v>Antares/TMT</v>
          </cell>
          <cell r="BL320">
            <v>42277</v>
          </cell>
          <cell r="BM320">
            <v>44071</v>
          </cell>
          <cell r="BP320">
            <v>120690369.09999999</v>
          </cell>
          <cell r="BQ320">
            <v>191130369.09999999</v>
          </cell>
          <cell r="BR320">
            <v>120690369.09999999</v>
          </cell>
          <cell r="BS320">
            <v>809459.15</v>
          </cell>
          <cell r="BT320">
            <v>100</v>
          </cell>
          <cell r="BU320">
            <v>42298</v>
          </cell>
          <cell r="BW320">
            <v>0</v>
          </cell>
          <cell r="BX320" t="str">
            <v>Lexington, Kentucky 40505</v>
          </cell>
          <cell r="CA320" t="str">
            <v>0010559943</v>
          </cell>
          <cell r="CB320">
            <v>809459.15</v>
          </cell>
          <cell r="CD320">
            <v>809459.15</v>
          </cell>
          <cell r="CF320">
            <v>80</v>
          </cell>
          <cell r="CG320" t="str">
            <v>N</v>
          </cell>
        </row>
        <row r="321">
          <cell r="A321">
            <v>319</v>
          </cell>
          <cell r="B321" t="str">
            <v>DETAILS</v>
          </cell>
          <cell r="C321">
            <v>0</v>
          </cell>
          <cell r="D321">
            <v>81628075</v>
          </cell>
          <cell r="E321">
            <v>84069914</v>
          </cell>
          <cell r="F321">
            <v>344944</v>
          </cell>
          <cell r="G321">
            <v>42403</v>
          </cell>
          <cell r="H321">
            <v>42368</v>
          </cell>
          <cell r="I321">
            <v>27856</v>
          </cell>
          <cell r="J321">
            <v>254593</v>
          </cell>
          <cell r="K321">
            <v>254590</v>
          </cell>
          <cell r="L321">
            <v>42368</v>
          </cell>
          <cell r="M321" t="str">
            <v>Galls LLC</v>
          </cell>
          <cell r="N321" t="str">
            <v>Galls LLC Amended Term Loan</v>
          </cell>
          <cell r="O321" t="str">
            <v>L</v>
          </cell>
          <cell r="P321" t="str">
            <v>LIBOR (3 months)</v>
          </cell>
          <cell r="R321">
            <v>765697.45</v>
          </cell>
          <cell r="S321">
            <v>1489007</v>
          </cell>
          <cell r="T321" t="str">
            <v>United States</v>
          </cell>
          <cell r="U321" t="str">
            <v>Consumer goods: Non-Durable (9)</v>
          </cell>
          <cell r="W321" t="str">
            <v>United States</v>
          </cell>
          <cell r="X321">
            <v>0</v>
          </cell>
          <cell r="Y321" t="str">
            <v>First Lien First Out</v>
          </cell>
          <cell r="AB321" t="str">
            <v>Galls LLC</v>
          </cell>
          <cell r="AC321">
            <v>97</v>
          </cell>
          <cell r="AF321">
            <v>765697.45</v>
          </cell>
          <cell r="AG321" t="str">
            <v>V</v>
          </cell>
          <cell r="AH321">
            <v>97</v>
          </cell>
          <cell r="AK321" t="str">
            <v>Term Loan</v>
          </cell>
          <cell r="AL321" t="str">
            <v>Restructure</v>
          </cell>
          <cell r="AN321">
            <v>26820082.030000001</v>
          </cell>
          <cell r="AO321" t="str">
            <v>USD</v>
          </cell>
          <cell r="AR321" t="str">
            <v>BMO Capital Markets Corp</v>
          </cell>
          <cell r="AS321">
            <v>4.5</v>
          </cell>
          <cell r="AU321" t="str">
            <v>1340 Russell Cave Road</v>
          </cell>
          <cell r="AV321" t="str">
            <v>NA</v>
          </cell>
          <cell r="AW321">
            <v>0</v>
          </cell>
          <cell r="AX321">
            <v>42247</v>
          </cell>
          <cell r="AY321">
            <v>42338</v>
          </cell>
          <cell r="AZ321">
            <v>1350000</v>
          </cell>
          <cell r="BA321">
            <v>3.89</v>
          </cell>
          <cell r="BB321">
            <v>6.06</v>
          </cell>
          <cell r="BC321">
            <v>4.33</v>
          </cell>
          <cell r="BD321">
            <v>0</v>
          </cell>
          <cell r="BF321" t="str">
            <v>4.5000</v>
          </cell>
          <cell r="BG321">
            <v>70440000</v>
          </cell>
          <cell r="BH321" t="str">
            <v>4.50000</v>
          </cell>
          <cell r="BI321">
            <v>275170000</v>
          </cell>
          <cell r="BJ321" t="str">
            <v>Antares/TMT</v>
          </cell>
          <cell r="BL321">
            <v>42277</v>
          </cell>
          <cell r="BM321">
            <v>44071</v>
          </cell>
          <cell r="BP321">
            <v>120690369.09999999</v>
          </cell>
          <cell r="BQ321">
            <v>191130369.09999999</v>
          </cell>
          <cell r="BR321">
            <v>120690369.09999999</v>
          </cell>
          <cell r="BS321">
            <v>765697.45</v>
          </cell>
          <cell r="BT321">
            <v>100</v>
          </cell>
          <cell r="BU321">
            <v>42298</v>
          </cell>
          <cell r="BW321">
            <v>0</v>
          </cell>
          <cell r="BX321" t="str">
            <v>Lexington, Kentucky 40505</v>
          </cell>
          <cell r="CA321" t="str">
            <v>0010559943</v>
          </cell>
          <cell r="CB321">
            <v>765697.45</v>
          </cell>
          <cell r="CD321">
            <v>765697.45</v>
          </cell>
          <cell r="CF321">
            <v>80</v>
          </cell>
          <cell r="CG321" t="str">
            <v>N</v>
          </cell>
        </row>
        <row r="322">
          <cell r="A322">
            <v>320</v>
          </cell>
          <cell r="B322" t="str">
            <v>DETAILS</v>
          </cell>
          <cell r="C322">
            <v>0</v>
          </cell>
          <cell r="D322">
            <v>81628076</v>
          </cell>
          <cell r="E322">
            <v>84069915</v>
          </cell>
          <cell r="F322">
            <v>344944</v>
          </cell>
          <cell r="G322">
            <v>42403</v>
          </cell>
          <cell r="H322">
            <v>42368</v>
          </cell>
          <cell r="I322">
            <v>27856</v>
          </cell>
          <cell r="J322">
            <v>254594</v>
          </cell>
          <cell r="K322">
            <v>254590</v>
          </cell>
          <cell r="L322">
            <v>42368</v>
          </cell>
          <cell r="M322" t="str">
            <v>Galls LLC</v>
          </cell>
          <cell r="N322" t="str">
            <v>Galls LLC Amended Term Loan</v>
          </cell>
          <cell r="O322" t="str">
            <v>L</v>
          </cell>
          <cell r="P322" t="str">
            <v>LIBOR (3 months)</v>
          </cell>
          <cell r="R322">
            <v>146371.9</v>
          </cell>
          <cell r="S322">
            <v>1489007</v>
          </cell>
          <cell r="T322" t="str">
            <v>United States</v>
          </cell>
          <cell r="U322" t="str">
            <v>Consumer goods: Non-Durable (9)</v>
          </cell>
          <cell r="W322" t="str">
            <v>United States</v>
          </cell>
          <cell r="X322">
            <v>0</v>
          </cell>
          <cell r="Y322" t="str">
            <v>First Lien First Out</v>
          </cell>
          <cell r="AB322" t="str">
            <v>Galls LLC</v>
          </cell>
          <cell r="AC322">
            <v>97</v>
          </cell>
          <cell r="AF322">
            <v>146371.9</v>
          </cell>
          <cell r="AG322" t="str">
            <v>V</v>
          </cell>
          <cell r="AH322">
            <v>97</v>
          </cell>
          <cell r="AK322" t="str">
            <v>Term Loan</v>
          </cell>
          <cell r="AL322" t="str">
            <v>Restructure</v>
          </cell>
          <cell r="AN322">
            <v>26820082.030000001</v>
          </cell>
          <cell r="AO322" t="str">
            <v>USD</v>
          </cell>
          <cell r="AR322" t="str">
            <v>BMO Capital Markets Corp</v>
          </cell>
          <cell r="AS322">
            <v>4.5</v>
          </cell>
          <cell r="AU322" t="str">
            <v>1340 Russell Cave Road</v>
          </cell>
          <cell r="AV322" t="str">
            <v>NA</v>
          </cell>
          <cell r="AW322">
            <v>0</v>
          </cell>
          <cell r="AX322">
            <v>42247</v>
          </cell>
          <cell r="AY322">
            <v>42338</v>
          </cell>
          <cell r="AZ322">
            <v>1350000</v>
          </cell>
          <cell r="BA322">
            <v>3.89</v>
          </cell>
          <cell r="BB322">
            <v>6.06</v>
          </cell>
          <cell r="BC322">
            <v>4.33</v>
          </cell>
          <cell r="BD322">
            <v>0</v>
          </cell>
          <cell r="BF322" t="str">
            <v>4.5000</v>
          </cell>
          <cell r="BG322">
            <v>70440000</v>
          </cell>
          <cell r="BH322" t="str">
            <v>4.50000</v>
          </cell>
          <cell r="BI322">
            <v>275170000</v>
          </cell>
          <cell r="BJ322" t="str">
            <v>Antares/TMT</v>
          </cell>
          <cell r="BL322">
            <v>42277</v>
          </cell>
          <cell r="BM322">
            <v>44071</v>
          </cell>
          <cell r="BP322">
            <v>120690369.09999999</v>
          </cell>
          <cell r="BQ322">
            <v>191130369.09999999</v>
          </cell>
          <cell r="BR322">
            <v>120690369.09999999</v>
          </cell>
          <cell r="BS322">
            <v>146371.9</v>
          </cell>
          <cell r="BT322">
            <v>100</v>
          </cell>
          <cell r="BU322">
            <v>42298</v>
          </cell>
          <cell r="BW322">
            <v>0</v>
          </cell>
          <cell r="BX322" t="str">
            <v>Lexington, Kentucky 40505</v>
          </cell>
          <cell r="CA322" t="str">
            <v>0010559943</v>
          </cell>
          <cell r="CB322">
            <v>146371.9</v>
          </cell>
          <cell r="CD322">
            <v>146371.9</v>
          </cell>
          <cell r="CF322">
            <v>80</v>
          </cell>
          <cell r="CG322" t="str">
            <v>N</v>
          </cell>
        </row>
        <row r="323">
          <cell r="A323">
            <v>321</v>
          </cell>
          <cell r="B323" t="str">
            <v>DETAILS</v>
          </cell>
          <cell r="C323">
            <v>0</v>
          </cell>
          <cell r="D323">
            <v>81628104</v>
          </cell>
          <cell r="E323">
            <v>84069916</v>
          </cell>
          <cell r="F323">
            <v>344944</v>
          </cell>
          <cell r="G323">
            <v>42403</v>
          </cell>
          <cell r="H323">
            <v>42368</v>
          </cell>
          <cell r="I323">
            <v>27856</v>
          </cell>
          <cell r="J323">
            <v>254828</v>
          </cell>
          <cell r="K323">
            <v>254590</v>
          </cell>
          <cell r="L323">
            <v>42368</v>
          </cell>
          <cell r="M323" t="str">
            <v>Galls LLC</v>
          </cell>
          <cell r="N323" t="str">
            <v>Galls LLC Amended Term Loan</v>
          </cell>
          <cell r="O323" t="str">
            <v>L</v>
          </cell>
          <cell r="P323" t="str">
            <v>LIBOR (3 months)</v>
          </cell>
          <cell r="R323">
            <v>643752.03</v>
          </cell>
          <cell r="S323">
            <v>1489007</v>
          </cell>
          <cell r="T323" t="str">
            <v>United States</v>
          </cell>
          <cell r="U323" t="str">
            <v>Consumer goods: Non-Durable (9)</v>
          </cell>
          <cell r="W323" t="str">
            <v>United States</v>
          </cell>
          <cell r="X323">
            <v>0</v>
          </cell>
          <cell r="Y323" t="str">
            <v>First Lien First Out</v>
          </cell>
          <cell r="AB323" t="str">
            <v>Galls LLC</v>
          </cell>
          <cell r="AC323">
            <v>97</v>
          </cell>
          <cell r="AF323">
            <v>643752.03</v>
          </cell>
          <cell r="AG323" t="str">
            <v>V</v>
          </cell>
          <cell r="AH323">
            <v>97</v>
          </cell>
          <cell r="AK323" t="str">
            <v>Term Loan</v>
          </cell>
          <cell r="AL323" t="str">
            <v>Restructure</v>
          </cell>
          <cell r="AN323">
            <v>26820082.030000001</v>
          </cell>
          <cell r="AO323" t="str">
            <v>USD</v>
          </cell>
          <cell r="AR323" t="str">
            <v>BMO Capital Markets Corp</v>
          </cell>
          <cell r="AS323">
            <v>4.5</v>
          </cell>
          <cell r="AU323" t="str">
            <v>1340 Russell Cave Road</v>
          </cell>
          <cell r="AV323" t="str">
            <v>NA</v>
          </cell>
          <cell r="AW323">
            <v>0</v>
          </cell>
          <cell r="AX323">
            <v>42247</v>
          </cell>
          <cell r="AY323">
            <v>42338</v>
          </cell>
          <cell r="AZ323">
            <v>1350000</v>
          </cell>
          <cell r="BA323">
            <v>3.89</v>
          </cell>
          <cell r="BB323">
            <v>6.06</v>
          </cell>
          <cell r="BC323">
            <v>4.33</v>
          </cell>
          <cell r="BD323">
            <v>0</v>
          </cell>
          <cell r="BF323" t="str">
            <v>4.5000</v>
          </cell>
          <cell r="BG323">
            <v>70440000</v>
          </cell>
          <cell r="BH323" t="str">
            <v>4.50000</v>
          </cell>
          <cell r="BI323">
            <v>275170000</v>
          </cell>
          <cell r="BJ323" t="str">
            <v>Antares/TMT</v>
          </cell>
          <cell r="BL323">
            <v>42277</v>
          </cell>
          <cell r="BM323">
            <v>44071</v>
          </cell>
          <cell r="BP323">
            <v>120690369.09999999</v>
          </cell>
          <cell r="BQ323">
            <v>191130369.09999999</v>
          </cell>
          <cell r="BR323">
            <v>120690369.09999999</v>
          </cell>
          <cell r="BS323">
            <v>643752.03</v>
          </cell>
          <cell r="BT323">
            <v>100</v>
          </cell>
          <cell r="BU323">
            <v>42298</v>
          </cell>
          <cell r="BW323">
            <v>0</v>
          </cell>
          <cell r="BX323" t="str">
            <v>Lexington, Kentucky 40505</v>
          </cell>
          <cell r="CA323" t="str">
            <v>0010559943</v>
          </cell>
          <cell r="CB323">
            <v>643752.03</v>
          </cell>
          <cell r="CD323">
            <v>643752.03</v>
          </cell>
          <cell r="CF323">
            <v>80</v>
          </cell>
          <cell r="CG323" t="str">
            <v>N</v>
          </cell>
        </row>
        <row r="324">
          <cell r="A324">
            <v>322</v>
          </cell>
          <cell r="B324" t="str">
            <v>DETAILS</v>
          </cell>
          <cell r="C324">
            <v>0</v>
          </cell>
          <cell r="D324">
            <v>81628073</v>
          </cell>
          <cell r="E324">
            <v>84069917</v>
          </cell>
          <cell r="F324">
            <v>344944</v>
          </cell>
          <cell r="G324">
            <v>42403</v>
          </cell>
          <cell r="H324">
            <v>42368</v>
          </cell>
          <cell r="I324">
            <v>27856</v>
          </cell>
          <cell r="J324">
            <v>254591</v>
          </cell>
          <cell r="K324">
            <v>254590</v>
          </cell>
          <cell r="L324">
            <v>42368</v>
          </cell>
          <cell r="M324" t="str">
            <v>Galls LLC</v>
          </cell>
          <cell r="N324" t="str">
            <v>Galls LLC Amended Term Loan</v>
          </cell>
          <cell r="O324" t="str">
            <v>L</v>
          </cell>
          <cell r="P324" t="str">
            <v>LIBOR (3 months)</v>
          </cell>
          <cell r="R324">
            <v>765697.44</v>
          </cell>
          <cell r="S324">
            <v>1489016</v>
          </cell>
          <cell r="T324" t="str">
            <v>United States</v>
          </cell>
          <cell r="U324" t="str">
            <v>Consumer goods: Non-Durable (9)</v>
          </cell>
          <cell r="W324" t="str">
            <v>United States</v>
          </cell>
          <cell r="X324">
            <v>0</v>
          </cell>
          <cell r="Y324" t="str">
            <v>First Lien First Out</v>
          </cell>
          <cell r="AB324" t="str">
            <v>Galls LLC</v>
          </cell>
          <cell r="AC324">
            <v>97</v>
          </cell>
          <cell r="AF324">
            <v>765697.44</v>
          </cell>
          <cell r="AG324" t="str">
            <v>V</v>
          </cell>
          <cell r="AH324">
            <v>97</v>
          </cell>
          <cell r="AK324" t="str">
            <v>Term Loan</v>
          </cell>
          <cell r="AL324" t="str">
            <v>Restructure</v>
          </cell>
          <cell r="AN324">
            <v>26820082.030000001</v>
          </cell>
          <cell r="AO324" t="str">
            <v>USD</v>
          </cell>
          <cell r="AR324" t="str">
            <v>BMO Capital Markets Corp</v>
          </cell>
          <cell r="AS324">
            <v>4.5</v>
          </cell>
          <cell r="AU324" t="str">
            <v>1340 Russell Cave Road</v>
          </cell>
          <cell r="AV324" t="str">
            <v>NA</v>
          </cell>
          <cell r="AW324">
            <v>0</v>
          </cell>
          <cell r="AX324">
            <v>42247</v>
          </cell>
          <cell r="AY324">
            <v>42338</v>
          </cell>
          <cell r="AZ324">
            <v>1350000</v>
          </cell>
          <cell r="BA324">
            <v>3.89</v>
          </cell>
          <cell r="BB324">
            <v>6.06</v>
          </cell>
          <cell r="BC324">
            <v>4.33</v>
          </cell>
          <cell r="BD324">
            <v>0</v>
          </cell>
          <cell r="BF324" t="str">
            <v>4.5000</v>
          </cell>
          <cell r="BG324">
            <v>70440000</v>
          </cell>
          <cell r="BH324" t="str">
            <v>4.50000</v>
          </cell>
          <cell r="BI324">
            <v>275170000</v>
          </cell>
          <cell r="BJ324" t="str">
            <v>Antares/TMT</v>
          </cell>
          <cell r="BL324">
            <v>42277</v>
          </cell>
          <cell r="BM324">
            <v>44071</v>
          </cell>
          <cell r="BP324">
            <v>120690369.09999999</v>
          </cell>
          <cell r="BQ324">
            <v>191130369.09999999</v>
          </cell>
          <cell r="BR324">
            <v>120690369.09999999</v>
          </cell>
          <cell r="BS324">
            <v>765697.44</v>
          </cell>
          <cell r="BT324">
            <v>100</v>
          </cell>
          <cell r="BW324">
            <v>0</v>
          </cell>
          <cell r="BX324" t="str">
            <v>Lexington, Kentucky 40505</v>
          </cell>
          <cell r="CA324" t="str">
            <v>0010559943</v>
          </cell>
          <cell r="CB324">
            <v>765697.44</v>
          </cell>
          <cell r="CD324">
            <v>765697.44</v>
          </cell>
          <cell r="CF324">
            <v>80</v>
          </cell>
          <cell r="CG324" t="str">
            <v>N</v>
          </cell>
        </row>
        <row r="325">
          <cell r="A325">
            <v>323</v>
          </cell>
          <cell r="B325" t="str">
            <v>DETAILS</v>
          </cell>
          <cell r="C325">
            <v>0</v>
          </cell>
          <cell r="D325">
            <v>81628074</v>
          </cell>
          <cell r="E325">
            <v>84069918</v>
          </cell>
          <cell r="F325">
            <v>344944</v>
          </cell>
          <cell r="G325">
            <v>42403</v>
          </cell>
          <cell r="H325">
            <v>42368</v>
          </cell>
          <cell r="I325">
            <v>27856</v>
          </cell>
          <cell r="J325">
            <v>254592</v>
          </cell>
          <cell r="K325">
            <v>254590</v>
          </cell>
          <cell r="L325">
            <v>42368</v>
          </cell>
          <cell r="M325" t="str">
            <v>Galls LLC</v>
          </cell>
          <cell r="N325" t="str">
            <v>Galls LLC Amended Term Loan</v>
          </cell>
          <cell r="O325" t="str">
            <v>L</v>
          </cell>
          <cell r="P325" t="str">
            <v>LIBOR (3 months)</v>
          </cell>
          <cell r="R325">
            <v>89939.91</v>
          </cell>
          <cell r="S325">
            <v>1489016</v>
          </cell>
          <cell r="T325" t="str">
            <v>United States</v>
          </cell>
          <cell r="U325" t="str">
            <v>Consumer goods: Non-Durable (9)</v>
          </cell>
          <cell r="W325" t="str">
            <v>United States</v>
          </cell>
          <cell r="X325">
            <v>0</v>
          </cell>
          <cell r="Y325" t="str">
            <v>First Lien First Out</v>
          </cell>
          <cell r="AB325" t="str">
            <v>Galls LLC</v>
          </cell>
          <cell r="AC325">
            <v>97</v>
          </cell>
          <cell r="AF325">
            <v>89939.91</v>
          </cell>
          <cell r="AG325" t="str">
            <v>V</v>
          </cell>
          <cell r="AH325">
            <v>97</v>
          </cell>
          <cell r="AK325" t="str">
            <v>Term Loan</v>
          </cell>
          <cell r="AL325" t="str">
            <v>Restructure</v>
          </cell>
          <cell r="AN325">
            <v>26820082.030000001</v>
          </cell>
          <cell r="AO325" t="str">
            <v>USD</v>
          </cell>
          <cell r="AR325" t="str">
            <v>BMO Capital Markets Corp</v>
          </cell>
          <cell r="AS325">
            <v>4.5</v>
          </cell>
          <cell r="AU325" t="str">
            <v>1340 Russell Cave Road</v>
          </cell>
          <cell r="AV325" t="str">
            <v>NA</v>
          </cell>
          <cell r="AW325">
            <v>0</v>
          </cell>
          <cell r="AX325">
            <v>42247</v>
          </cell>
          <cell r="AY325">
            <v>42338</v>
          </cell>
          <cell r="AZ325">
            <v>1350000</v>
          </cell>
          <cell r="BA325">
            <v>3.89</v>
          </cell>
          <cell r="BB325">
            <v>6.06</v>
          </cell>
          <cell r="BC325">
            <v>4.33</v>
          </cell>
          <cell r="BD325">
            <v>0</v>
          </cell>
          <cell r="BF325" t="str">
            <v>4.5000</v>
          </cell>
          <cell r="BG325">
            <v>70440000</v>
          </cell>
          <cell r="BH325" t="str">
            <v>4.50000</v>
          </cell>
          <cell r="BI325">
            <v>275170000</v>
          </cell>
          <cell r="BJ325" t="str">
            <v>Antares/TMT</v>
          </cell>
          <cell r="BL325">
            <v>42277</v>
          </cell>
          <cell r="BM325">
            <v>44071</v>
          </cell>
          <cell r="BP325">
            <v>120690369.09999999</v>
          </cell>
          <cell r="BQ325">
            <v>191130369.09999999</v>
          </cell>
          <cell r="BR325">
            <v>120690369.09999999</v>
          </cell>
          <cell r="BS325">
            <v>89939.91</v>
          </cell>
          <cell r="BT325">
            <v>100</v>
          </cell>
          <cell r="BW325">
            <v>0</v>
          </cell>
          <cell r="BX325" t="str">
            <v>Lexington, Kentucky 40505</v>
          </cell>
          <cell r="CA325" t="str">
            <v>0010559943</v>
          </cell>
          <cell r="CB325">
            <v>89939.91</v>
          </cell>
          <cell r="CD325">
            <v>89939.91</v>
          </cell>
          <cell r="CF325">
            <v>80</v>
          </cell>
          <cell r="CG325" t="str">
            <v>N</v>
          </cell>
        </row>
        <row r="326">
          <cell r="A326">
            <v>324</v>
          </cell>
          <cell r="B326" t="str">
            <v>DETAILS</v>
          </cell>
          <cell r="C326">
            <v>0</v>
          </cell>
          <cell r="D326">
            <v>81628075</v>
          </cell>
          <cell r="E326">
            <v>84069919</v>
          </cell>
          <cell r="F326">
            <v>344944</v>
          </cell>
          <cell r="G326">
            <v>42403</v>
          </cell>
          <cell r="H326">
            <v>42368</v>
          </cell>
          <cell r="I326">
            <v>27856</v>
          </cell>
          <cell r="J326">
            <v>254593</v>
          </cell>
          <cell r="K326">
            <v>254590</v>
          </cell>
          <cell r="L326">
            <v>42368</v>
          </cell>
          <cell r="M326" t="str">
            <v>Galls LLC</v>
          </cell>
          <cell r="N326" t="str">
            <v>Galls LLC Amended Term Loan</v>
          </cell>
          <cell r="O326" t="str">
            <v>L</v>
          </cell>
          <cell r="P326" t="str">
            <v>LIBOR (3 months)</v>
          </cell>
          <cell r="R326">
            <v>85077.49</v>
          </cell>
          <cell r="S326">
            <v>1489016</v>
          </cell>
          <cell r="T326" t="str">
            <v>United States</v>
          </cell>
          <cell r="U326" t="str">
            <v>Consumer goods: Non-Durable (9)</v>
          </cell>
          <cell r="W326" t="str">
            <v>United States</v>
          </cell>
          <cell r="X326">
            <v>0</v>
          </cell>
          <cell r="Y326" t="str">
            <v>First Lien First Out</v>
          </cell>
          <cell r="AB326" t="str">
            <v>Galls LLC</v>
          </cell>
          <cell r="AC326">
            <v>97</v>
          </cell>
          <cell r="AF326">
            <v>85077.49</v>
          </cell>
          <cell r="AG326" t="str">
            <v>V</v>
          </cell>
          <cell r="AH326">
            <v>97</v>
          </cell>
          <cell r="AK326" t="str">
            <v>Term Loan</v>
          </cell>
          <cell r="AL326" t="str">
            <v>Restructure</v>
          </cell>
          <cell r="AN326">
            <v>26820082.030000001</v>
          </cell>
          <cell r="AO326" t="str">
            <v>USD</v>
          </cell>
          <cell r="AR326" t="str">
            <v>BMO Capital Markets Corp</v>
          </cell>
          <cell r="AS326">
            <v>4.5</v>
          </cell>
          <cell r="AU326" t="str">
            <v>1340 Russell Cave Road</v>
          </cell>
          <cell r="AV326" t="str">
            <v>NA</v>
          </cell>
          <cell r="AW326">
            <v>0</v>
          </cell>
          <cell r="AX326">
            <v>42247</v>
          </cell>
          <cell r="AY326">
            <v>42338</v>
          </cell>
          <cell r="AZ326">
            <v>1350000</v>
          </cell>
          <cell r="BA326">
            <v>3.89</v>
          </cell>
          <cell r="BB326">
            <v>6.06</v>
          </cell>
          <cell r="BC326">
            <v>4.33</v>
          </cell>
          <cell r="BD326">
            <v>0</v>
          </cell>
          <cell r="BF326" t="str">
            <v>4.5000</v>
          </cell>
          <cell r="BG326">
            <v>70440000</v>
          </cell>
          <cell r="BH326" t="str">
            <v>4.50000</v>
          </cell>
          <cell r="BI326">
            <v>275170000</v>
          </cell>
          <cell r="BJ326" t="str">
            <v>Antares/TMT</v>
          </cell>
          <cell r="BL326">
            <v>42277</v>
          </cell>
          <cell r="BM326">
            <v>44071</v>
          </cell>
          <cell r="BP326">
            <v>120690369.09999999</v>
          </cell>
          <cell r="BQ326">
            <v>191130369.09999999</v>
          </cell>
          <cell r="BR326">
            <v>120690369.09999999</v>
          </cell>
          <cell r="BS326">
            <v>85077.49</v>
          </cell>
          <cell r="BT326">
            <v>100</v>
          </cell>
          <cell r="BW326">
            <v>0</v>
          </cell>
          <cell r="BX326" t="str">
            <v>Lexington, Kentucky 40505</v>
          </cell>
          <cell r="CA326" t="str">
            <v>0010559943</v>
          </cell>
          <cell r="CB326">
            <v>85077.49</v>
          </cell>
          <cell r="CD326">
            <v>85077.49</v>
          </cell>
          <cell r="CF326">
            <v>80</v>
          </cell>
          <cell r="CG326" t="str">
            <v>N</v>
          </cell>
        </row>
        <row r="327">
          <cell r="A327">
            <v>325</v>
          </cell>
          <cell r="B327" t="str">
            <v>DETAILS</v>
          </cell>
          <cell r="C327">
            <v>0</v>
          </cell>
          <cell r="D327">
            <v>81628076</v>
          </cell>
          <cell r="E327">
            <v>84069920</v>
          </cell>
          <cell r="F327">
            <v>344944</v>
          </cell>
          <cell r="G327">
            <v>42403</v>
          </cell>
          <cell r="H327">
            <v>42368</v>
          </cell>
          <cell r="I327">
            <v>27856</v>
          </cell>
          <cell r="J327">
            <v>254594</v>
          </cell>
          <cell r="K327">
            <v>254590</v>
          </cell>
          <cell r="L327">
            <v>42368</v>
          </cell>
          <cell r="M327" t="str">
            <v>Galls LLC</v>
          </cell>
          <cell r="N327" t="str">
            <v>Galls LLC Amended Term Loan</v>
          </cell>
          <cell r="O327" t="str">
            <v>L</v>
          </cell>
          <cell r="P327" t="str">
            <v>LIBOR (3 months)</v>
          </cell>
          <cell r="R327">
            <v>16263.54</v>
          </cell>
          <cell r="S327">
            <v>1489016</v>
          </cell>
          <cell r="T327" t="str">
            <v>United States</v>
          </cell>
          <cell r="U327" t="str">
            <v>Consumer goods: Non-Durable (9)</v>
          </cell>
          <cell r="W327" t="str">
            <v>United States</v>
          </cell>
          <cell r="X327">
            <v>0</v>
          </cell>
          <cell r="Y327" t="str">
            <v>First Lien First Out</v>
          </cell>
          <cell r="AB327" t="str">
            <v>Galls LLC</v>
          </cell>
          <cell r="AC327">
            <v>97</v>
          </cell>
          <cell r="AF327">
            <v>16263.54</v>
          </cell>
          <cell r="AG327" t="str">
            <v>V</v>
          </cell>
          <cell r="AH327">
            <v>97</v>
          </cell>
          <cell r="AK327" t="str">
            <v>Term Loan</v>
          </cell>
          <cell r="AL327" t="str">
            <v>Restructure</v>
          </cell>
          <cell r="AN327">
            <v>26820082.030000001</v>
          </cell>
          <cell r="AO327" t="str">
            <v>USD</v>
          </cell>
          <cell r="AR327" t="str">
            <v>BMO Capital Markets Corp</v>
          </cell>
          <cell r="AS327">
            <v>4.5</v>
          </cell>
          <cell r="AU327" t="str">
            <v>1340 Russell Cave Road</v>
          </cell>
          <cell r="AV327" t="str">
            <v>NA</v>
          </cell>
          <cell r="AW327">
            <v>0</v>
          </cell>
          <cell r="AX327">
            <v>42247</v>
          </cell>
          <cell r="AY327">
            <v>42338</v>
          </cell>
          <cell r="AZ327">
            <v>1350000</v>
          </cell>
          <cell r="BA327">
            <v>3.89</v>
          </cell>
          <cell r="BB327">
            <v>6.06</v>
          </cell>
          <cell r="BC327">
            <v>4.33</v>
          </cell>
          <cell r="BD327">
            <v>0</v>
          </cell>
          <cell r="BF327" t="str">
            <v>4.5000</v>
          </cell>
          <cell r="BG327">
            <v>70440000</v>
          </cell>
          <cell r="BH327" t="str">
            <v>4.50000</v>
          </cell>
          <cell r="BI327">
            <v>275170000</v>
          </cell>
          <cell r="BJ327" t="str">
            <v>Antares/TMT</v>
          </cell>
          <cell r="BL327">
            <v>42277</v>
          </cell>
          <cell r="BM327">
            <v>44071</v>
          </cell>
          <cell r="BP327">
            <v>120690369.09999999</v>
          </cell>
          <cell r="BQ327">
            <v>191130369.09999999</v>
          </cell>
          <cell r="BR327">
            <v>120690369.09999999</v>
          </cell>
          <cell r="BS327">
            <v>16263.54</v>
          </cell>
          <cell r="BT327">
            <v>100</v>
          </cell>
          <cell r="BW327">
            <v>0</v>
          </cell>
          <cell r="BX327" t="str">
            <v>Lexington, Kentucky 40505</v>
          </cell>
          <cell r="CA327" t="str">
            <v>0010559943</v>
          </cell>
          <cell r="CB327">
            <v>16263.54</v>
          </cell>
          <cell r="CD327">
            <v>16263.54</v>
          </cell>
          <cell r="CF327">
            <v>80</v>
          </cell>
          <cell r="CG327" t="str">
            <v>N</v>
          </cell>
        </row>
        <row r="328">
          <cell r="A328">
            <v>326</v>
          </cell>
          <cell r="B328" t="str">
            <v>DETAILS</v>
          </cell>
          <cell r="C328">
            <v>0</v>
          </cell>
          <cell r="D328">
            <v>81628104</v>
          </cell>
          <cell r="E328">
            <v>84069921</v>
          </cell>
          <cell r="F328">
            <v>344944</v>
          </cell>
          <cell r="G328">
            <v>42403</v>
          </cell>
          <cell r="H328">
            <v>42368</v>
          </cell>
          <cell r="I328">
            <v>27856</v>
          </cell>
          <cell r="J328">
            <v>254828</v>
          </cell>
          <cell r="K328">
            <v>254590</v>
          </cell>
          <cell r="L328">
            <v>42368</v>
          </cell>
          <cell r="M328" t="str">
            <v>Galls LLC</v>
          </cell>
          <cell r="N328" t="str">
            <v>Galls LLC Amended Term Loan</v>
          </cell>
          <cell r="O328" t="str">
            <v>L</v>
          </cell>
          <cell r="P328" t="str">
            <v>LIBOR (3 months)</v>
          </cell>
          <cell r="R328">
            <v>71528</v>
          </cell>
          <cell r="S328">
            <v>1489016</v>
          </cell>
          <cell r="T328" t="str">
            <v>United States</v>
          </cell>
          <cell r="U328" t="str">
            <v>Consumer goods: Non-Durable (9)</v>
          </cell>
          <cell r="W328" t="str">
            <v>United States</v>
          </cell>
          <cell r="X328">
            <v>0</v>
          </cell>
          <cell r="Y328" t="str">
            <v>First Lien First Out</v>
          </cell>
          <cell r="AB328" t="str">
            <v>Galls LLC</v>
          </cell>
          <cell r="AC328">
            <v>97</v>
          </cell>
          <cell r="AF328">
            <v>71528</v>
          </cell>
          <cell r="AG328" t="str">
            <v>V</v>
          </cell>
          <cell r="AH328">
            <v>97</v>
          </cell>
          <cell r="AK328" t="str">
            <v>Term Loan</v>
          </cell>
          <cell r="AL328" t="str">
            <v>Restructure</v>
          </cell>
          <cell r="AN328">
            <v>26820082.030000001</v>
          </cell>
          <cell r="AO328" t="str">
            <v>USD</v>
          </cell>
          <cell r="AR328" t="str">
            <v>BMO Capital Markets Corp</v>
          </cell>
          <cell r="AS328">
            <v>4.5</v>
          </cell>
          <cell r="AU328" t="str">
            <v>1340 Russell Cave Road</v>
          </cell>
          <cell r="AV328" t="str">
            <v>NA</v>
          </cell>
          <cell r="AW328">
            <v>0</v>
          </cell>
          <cell r="AX328">
            <v>42247</v>
          </cell>
          <cell r="AY328">
            <v>42338</v>
          </cell>
          <cell r="AZ328">
            <v>1350000</v>
          </cell>
          <cell r="BA328">
            <v>3.89</v>
          </cell>
          <cell r="BB328">
            <v>6.06</v>
          </cell>
          <cell r="BC328">
            <v>4.33</v>
          </cell>
          <cell r="BD328">
            <v>0</v>
          </cell>
          <cell r="BF328" t="str">
            <v>4.5000</v>
          </cell>
          <cell r="BG328">
            <v>70440000</v>
          </cell>
          <cell r="BH328" t="str">
            <v>4.50000</v>
          </cell>
          <cell r="BI328">
            <v>275170000</v>
          </cell>
          <cell r="BJ328" t="str">
            <v>Antares/TMT</v>
          </cell>
          <cell r="BL328">
            <v>42277</v>
          </cell>
          <cell r="BM328">
            <v>44071</v>
          </cell>
          <cell r="BP328">
            <v>120690369.09999999</v>
          </cell>
          <cell r="BQ328">
            <v>191130369.09999999</v>
          </cell>
          <cell r="BR328">
            <v>120690369.09999999</v>
          </cell>
          <cell r="BS328">
            <v>71528</v>
          </cell>
          <cell r="BT328">
            <v>100</v>
          </cell>
          <cell r="BW328">
            <v>0</v>
          </cell>
          <cell r="BX328" t="str">
            <v>Lexington, Kentucky 40505</v>
          </cell>
          <cell r="CA328" t="str">
            <v>0010559943</v>
          </cell>
          <cell r="CB328">
            <v>71528</v>
          </cell>
          <cell r="CD328">
            <v>71528</v>
          </cell>
          <cell r="CF328">
            <v>80</v>
          </cell>
          <cell r="CG328" t="str">
            <v>N</v>
          </cell>
        </row>
        <row r="329">
          <cell r="A329">
            <v>327</v>
          </cell>
          <cell r="B329" t="str">
            <v>DETAILS</v>
          </cell>
          <cell r="C329">
            <v>0</v>
          </cell>
          <cell r="D329">
            <v>81627613</v>
          </cell>
          <cell r="E329">
            <v>84069492</v>
          </cell>
          <cell r="F329">
            <v>344944</v>
          </cell>
          <cell r="G329">
            <v>42403</v>
          </cell>
          <cell r="H329">
            <v>42237</v>
          </cell>
          <cell r="I329">
            <v>28187</v>
          </cell>
          <cell r="J329">
            <v>195452</v>
          </cell>
          <cell r="K329">
            <v>191114</v>
          </cell>
          <cell r="L329">
            <v>42185</v>
          </cell>
          <cell r="M329" t="str">
            <v>Garda World Security Corp</v>
          </cell>
          <cell r="N329" t="str">
            <v>Garda World Security Corp Term B Delayed Draw Loans</v>
          </cell>
          <cell r="O329" t="str">
            <v>L</v>
          </cell>
          <cell r="P329" t="str">
            <v>Prime</v>
          </cell>
          <cell r="R329">
            <v>7638.89</v>
          </cell>
          <cell r="S329">
            <v>1352211</v>
          </cell>
          <cell r="T329" t="str">
            <v>Canada</v>
          </cell>
          <cell r="U329" t="str">
            <v>Services: Business (23)</v>
          </cell>
          <cell r="W329" t="str">
            <v>Canada</v>
          </cell>
          <cell r="X329">
            <v>1</v>
          </cell>
          <cell r="Y329" t="str">
            <v>First Lien First Out</v>
          </cell>
          <cell r="AB329" t="str">
            <v>Garda World Security Corp</v>
          </cell>
          <cell r="AC329">
            <v>97</v>
          </cell>
          <cell r="AF329">
            <v>7638.89</v>
          </cell>
          <cell r="AG329" t="str">
            <v>V</v>
          </cell>
          <cell r="AH329">
            <v>97</v>
          </cell>
          <cell r="AI329">
            <v>94.375</v>
          </cell>
          <cell r="AK329" t="str">
            <v>Term Loan</v>
          </cell>
          <cell r="AN329">
            <v>188168000</v>
          </cell>
          <cell r="AO329" t="str">
            <v>USD</v>
          </cell>
          <cell r="AS329">
            <v>3.98</v>
          </cell>
          <cell r="AU329" t="str">
            <v>1390 BARRE STREET</v>
          </cell>
          <cell r="AV329" t="str">
            <v>NA</v>
          </cell>
          <cell r="AW329">
            <v>0</v>
          </cell>
          <cell r="AX329">
            <v>42308</v>
          </cell>
          <cell r="AY329">
            <v>42308</v>
          </cell>
          <cell r="AZ329">
            <v>34200000</v>
          </cell>
          <cell r="BA329">
            <v>2.52</v>
          </cell>
          <cell r="BB329">
            <v>3.38</v>
          </cell>
          <cell r="BC329">
            <v>3.22</v>
          </cell>
          <cell r="BD329">
            <v>0</v>
          </cell>
          <cell r="BF329" t="str">
            <v>3.9800000</v>
          </cell>
          <cell r="BG329">
            <v>-187380000</v>
          </cell>
          <cell r="BH329" t="str">
            <v>6.33</v>
          </cell>
          <cell r="BI329">
            <v>1378970000</v>
          </cell>
          <cell r="BJ329" t="str">
            <v>BLG</v>
          </cell>
          <cell r="BK329" t="str">
            <v>Broadly Syndicated Loan</v>
          </cell>
          <cell r="BL329">
            <v>41492</v>
          </cell>
          <cell r="BM329">
            <v>44141</v>
          </cell>
          <cell r="BP329">
            <v>755855100</v>
          </cell>
          <cell r="BQ329">
            <v>1014235800</v>
          </cell>
          <cell r="BR329">
            <v>1201615800</v>
          </cell>
          <cell r="BS329">
            <v>7209.2</v>
          </cell>
          <cell r="BT329">
            <v>94.375</v>
          </cell>
          <cell r="BU329">
            <v>42228</v>
          </cell>
          <cell r="BW329">
            <v>0</v>
          </cell>
          <cell r="BX329" t="str">
            <v>Montreal, Quebec H3C 1N4</v>
          </cell>
          <cell r="CA329" t="str">
            <v>0010449413</v>
          </cell>
          <cell r="CB329">
            <v>7209.2</v>
          </cell>
          <cell r="CC329">
            <v>1</v>
          </cell>
          <cell r="CD329">
            <v>7638.89</v>
          </cell>
          <cell r="CF329">
            <v>80</v>
          </cell>
          <cell r="CG329" t="str">
            <v>Y</v>
          </cell>
        </row>
        <row r="330">
          <cell r="A330">
            <v>328</v>
          </cell>
          <cell r="B330" t="str">
            <v>DETAILS</v>
          </cell>
          <cell r="C330">
            <v>0</v>
          </cell>
          <cell r="D330">
            <v>81628311</v>
          </cell>
          <cell r="E330">
            <v>84069493</v>
          </cell>
          <cell r="F330">
            <v>344944</v>
          </cell>
          <cell r="G330">
            <v>42403</v>
          </cell>
          <cell r="H330">
            <v>42237</v>
          </cell>
          <cell r="I330">
            <v>28187</v>
          </cell>
          <cell r="J330">
            <v>256064</v>
          </cell>
          <cell r="K330">
            <v>191114</v>
          </cell>
          <cell r="L330">
            <v>42185</v>
          </cell>
          <cell r="M330" t="str">
            <v>Garda World Security Corp</v>
          </cell>
          <cell r="N330" t="str">
            <v>Garda World Security Corp Term B Delayed Draw Loans</v>
          </cell>
          <cell r="O330" t="str">
            <v>L</v>
          </cell>
          <cell r="P330" t="str">
            <v>LIBOR (3 months)</v>
          </cell>
          <cell r="R330">
            <v>2979166.66</v>
          </cell>
          <cell r="S330">
            <v>1352211</v>
          </cell>
          <cell r="T330" t="str">
            <v>Canada</v>
          </cell>
          <cell r="U330" t="str">
            <v>Services: Business (23)</v>
          </cell>
          <cell r="W330" t="str">
            <v>Canada</v>
          </cell>
          <cell r="X330">
            <v>1</v>
          </cell>
          <cell r="Y330" t="str">
            <v>First Lien First Out</v>
          </cell>
          <cell r="AB330" t="str">
            <v>Garda World Security Corp</v>
          </cell>
          <cell r="AC330">
            <v>97</v>
          </cell>
          <cell r="AF330">
            <v>2979166.66</v>
          </cell>
          <cell r="AG330" t="str">
            <v>V</v>
          </cell>
          <cell r="AH330">
            <v>97</v>
          </cell>
          <cell r="AI330">
            <v>94.375</v>
          </cell>
          <cell r="AK330" t="str">
            <v>Term Loan</v>
          </cell>
          <cell r="AN330">
            <v>188168000</v>
          </cell>
          <cell r="AO330" t="str">
            <v>USD</v>
          </cell>
          <cell r="AS330">
            <v>3.98</v>
          </cell>
          <cell r="AU330" t="str">
            <v>1390 BARRE STREET</v>
          </cell>
          <cell r="AV330" t="str">
            <v>NA</v>
          </cell>
          <cell r="AW330">
            <v>0</v>
          </cell>
          <cell r="AX330">
            <v>42308</v>
          </cell>
          <cell r="AY330">
            <v>42308</v>
          </cell>
          <cell r="AZ330">
            <v>34200000</v>
          </cell>
          <cell r="BA330">
            <v>2.52</v>
          </cell>
          <cell r="BB330">
            <v>3.38</v>
          </cell>
          <cell r="BC330">
            <v>3.22</v>
          </cell>
          <cell r="BD330">
            <v>0</v>
          </cell>
          <cell r="BF330" t="str">
            <v>3.9800000</v>
          </cell>
          <cell r="BG330">
            <v>-187380000</v>
          </cell>
          <cell r="BH330" t="str">
            <v>6.33</v>
          </cell>
          <cell r="BI330">
            <v>1378970000</v>
          </cell>
          <cell r="BJ330" t="str">
            <v>BLG</v>
          </cell>
          <cell r="BK330" t="str">
            <v>Broadly Syndicated Loan</v>
          </cell>
          <cell r="BL330">
            <v>41492</v>
          </cell>
          <cell r="BM330">
            <v>44141</v>
          </cell>
          <cell r="BP330">
            <v>755855100</v>
          </cell>
          <cell r="BQ330">
            <v>1014235800</v>
          </cell>
          <cell r="BR330">
            <v>1201615800</v>
          </cell>
          <cell r="BS330">
            <v>2811588.54</v>
          </cell>
          <cell r="BT330">
            <v>94.375</v>
          </cell>
          <cell r="BU330">
            <v>42228</v>
          </cell>
          <cell r="BW330">
            <v>0</v>
          </cell>
          <cell r="BX330" t="str">
            <v>Montreal, Quebec H3C 1N4</v>
          </cell>
          <cell r="CA330" t="str">
            <v>0010449413</v>
          </cell>
          <cell r="CB330">
            <v>2811588.54</v>
          </cell>
          <cell r="CC330">
            <v>1</v>
          </cell>
          <cell r="CD330">
            <v>2979166.66</v>
          </cell>
          <cell r="CF330">
            <v>80</v>
          </cell>
          <cell r="CG330" t="str">
            <v>Y</v>
          </cell>
        </row>
        <row r="331">
          <cell r="A331">
            <v>329</v>
          </cell>
          <cell r="B331" t="str">
            <v>DETAILS</v>
          </cell>
          <cell r="C331">
            <v>0</v>
          </cell>
          <cell r="D331">
            <v>81627631</v>
          </cell>
          <cell r="E331">
            <v>84070303</v>
          </cell>
          <cell r="F331">
            <v>344944</v>
          </cell>
          <cell r="G331">
            <v>42403</v>
          </cell>
          <cell r="H331">
            <v>42237</v>
          </cell>
          <cell r="I331">
            <v>28187</v>
          </cell>
          <cell r="J331">
            <v>230403</v>
          </cell>
          <cell r="K331">
            <v>190738</v>
          </cell>
          <cell r="L331">
            <v>42185</v>
          </cell>
          <cell r="M331" t="str">
            <v>Garda World Security Corp</v>
          </cell>
          <cell r="N331" t="str">
            <v>Garda World Security Corp Term B Loans</v>
          </cell>
          <cell r="O331" t="str">
            <v>L</v>
          </cell>
          <cell r="P331" t="str">
            <v>Prime</v>
          </cell>
          <cell r="R331">
            <v>29861.11</v>
          </cell>
          <cell r="S331">
            <v>1421527</v>
          </cell>
          <cell r="T331" t="str">
            <v>Canada</v>
          </cell>
          <cell r="U331" t="str">
            <v>Services: Business (23)</v>
          </cell>
          <cell r="W331" t="str">
            <v>Canada</v>
          </cell>
          <cell r="X331">
            <v>1</v>
          </cell>
          <cell r="Y331" t="str">
            <v>First Lien First Out</v>
          </cell>
          <cell r="AB331" t="str">
            <v>Garda World Security Corp</v>
          </cell>
          <cell r="AC331">
            <v>98.718999999999994</v>
          </cell>
          <cell r="AF331">
            <v>29861.11</v>
          </cell>
          <cell r="AG331" t="str">
            <v>V</v>
          </cell>
          <cell r="AH331">
            <v>98.718999999999994</v>
          </cell>
          <cell r="AI331">
            <v>94.375</v>
          </cell>
          <cell r="AK331" t="str">
            <v>Term Loan</v>
          </cell>
          <cell r="AN331">
            <v>188168000</v>
          </cell>
          <cell r="AO331" t="str">
            <v>USD</v>
          </cell>
          <cell r="AS331">
            <v>3.98</v>
          </cell>
          <cell r="AU331" t="str">
            <v>1390 Barre Street</v>
          </cell>
          <cell r="AV331" t="str">
            <v>NA</v>
          </cell>
          <cell r="AW331">
            <v>0</v>
          </cell>
          <cell r="AX331">
            <v>42308</v>
          </cell>
          <cell r="AY331">
            <v>42308</v>
          </cell>
          <cell r="AZ331">
            <v>34200000</v>
          </cell>
          <cell r="BA331">
            <v>2.52</v>
          </cell>
          <cell r="BB331">
            <v>3.38</v>
          </cell>
          <cell r="BC331">
            <v>3.22</v>
          </cell>
          <cell r="BD331">
            <v>0</v>
          </cell>
          <cell r="BF331" t="str">
            <v>3.9800000</v>
          </cell>
          <cell r="BG331">
            <v>-187380000</v>
          </cell>
          <cell r="BH331" t="str">
            <v>6.3300000</v>
          </cell>
          <cell r="BI331">
            <v>1378970000</v>
          </cell>
          <cell r="BJ331" t="str">
            <v>BLG</v>
          </cell>
          <cell r="BK331" t="str">
            <v>Broadly Syndicated Loan</v>
          </cell>
          <cell r="BL331">
            <v>41492</v>
          </cell>
          <cell r="BM331">
            <v>44141</v>
          </cell>
          <cell r="BP331">
            <v>755855100</v>
          </cell>
          <cell r="BQ331">
            <v>1014235800</v>
          </cell>
          <cell r="BR331">
            <v>1201615800</v>
          </cell>
          <cell r="BS331">
            <v>28181.42</v>
          </cell>
          <cell r="BT331">
            <v>94.375</v>
          </cell>
          <cell r="BW331">
            <v>0</v>
          </cell>
          <cell r="BX331" t="str">
            <v>MONTREAL, Quebec H3C 1N4</v>
          </cell>
          <cell r="CA331" t="str">
            <v>0010449422</v>
          </cell>
          <cell r="CB331">
            <v>28181.42</v>
          </cell>
          <cell r="CC331">
            <v>1</v>
          </cell>
          <cell r="CD331">
            <v>29861.11</v>
          </cell>
          <cell r="CF331">
            <v>80</v>
          </cell>
          <cell r="CG331" t="str">
            <v>Y</v>
          </cell>
        </row>
        <row r="332">
          <cell r="A332">
            <v>330</v>
          </cell>
          <cell r="B332" t="str">
            <v>DETAILS</v>
          </cell>
          <cell r="C332">
            <v>0</v>
          </cell>
          <cell r="D332">
            <v>81628306</v>
          </cell>
          <cell r="E332">
            <v>84070304</v>
          </cell>
          <cell r="F332">
            <v>344944</v>
          </cell>
          <cell r="G332">
            <v>42403</v>
          </cell>
          <cell r="H332">
            <v>42237</v>
          </cell>
          <cell r="I332">
            <v>28187</v>
          </cell>
          <cell r="J332">
            <v>256047</v>
          </cell>
          <cell r="K332">
            <v>190738</v>
          </cell>
          <cell r="L332">
            <v>42185</v>
          </cell>
          <cell r="M332" t="str">
            <v>Garda World Security Corp</v>
          </cell>
          <cell r="N332" t="str">
            <v>Garda World Security Corp Term B Loans</v>
          </cell>
          <cell r="O332" t="str">
            <v>L</v>
          </cell>
          <cell r="P332" t="str">
            <v>LIBOR (3 months)</v>
          </cell>
          <cell r="R332">
            <v>11645833.34</v>
          </cell>
          <cell r="S332">
            <v>1421527</v>
          </cell>
          <cell r="T332" t="str">
            <v>Canada</v>
          </cell>
          <cell r="U332" t="str">
            <v>Services: Business (23)</v>
          </cell>
          <cell r="W332" t="str">
            <v>Canada</v>
          </cell>
          <cell r="X332">
            <v>1</v>
          </cell>
          <cell r="Y332" t="str">
            <v>First Lien First Out</v>
          </cell>
          <cell r="AB332" t="str">
            <v>Garda World Security Corp</v>
          </cell>
          <cell r="AC332">
            <v>98.718999999999994</v>
          </cell>
          <cell r="AF332">
            <v>11645833.34</v>
          </cell>
          <cell r="AG332" t="str">
            <v>V</v>
          </cell>
          <cell r="AH332">
            <v>98.718999999999994</v>
          </cell>
          <cell r="AI332">
            <v>94.375</v>
          </cell>
          <cell r="AK332" t="str">
            <v>Term Loan</v>
          </cell>
          <cell r="AN332">
            <v>188168000</v>
          </cell>
          <cell r="AO332" t="str">
            <v>USD</v>
          </cell>
          <cell r="AS332">
            <v>3.98</v>
          </cell>
          <cell r="AU332" t="str">
            <v>1390 Barre Street</v>
          </cell>
          <cell r="AV332" t="str">
            <v>NA</v>
          </cell>
          <cell r="AW332">
            <v>0</v>
          </cell>
          <cell r="AX332">
            <v>42308</v>
          </cell>
          <cell r="AY332">
            <v>42308</v>
          </cell>
          <cell r="AZ332">
            <v>34200000</v>
          </cell>
          <cell r="BA332">
            <v>2.52</v>
          </cell>
          <cell r="BB332">
            <v>3.38</v>
          </cell>
          <cell r="BC332">
            <v>3.22</v>
          </cell>
          <cell r="BD332">
            <v>0</v>
          </cell>
          <cell r="BF332" t="str">
            <v>3.9800000</v>
          </cell>
          <cell r="BG332">
            <v>-187380000</v>
          </cell>
          <cell r="BH332" t="str">
            <v>6.3300000</v>
          </cell>
          <cell r="BI332">
            <v>1378970000</v>
          </cell>
          <cell r="BJ332" t="str">
            <v>BLG</v>
          </cell>
          <cell r="BK332" t="str">
            <v>Broadly Syndicated Loan</v>
          </cell>
          <cell r="BL332">
            <v>41492</v>
          </cell>
          <cell r="BM332">
            <v>44141</v>
          </cell>
          <cell r="BP332">
            <v>755855100</v>
          </cell>
          <cell r="BQ332">
            <v>1014235800</v>
          </cell>
          <cell r="BR332">
            <v>1201615800</v>
          </cell>
          <cell r="BS332">
            <v>10990755.210000001</v>
          </cell>
          <cell r="BT332">
            <v>94.375</v>
          </cell>
          <cell r="BW332">
            <v>0</v>
          </cell>
          <cell r="BX332" t="str">
            <v>MONTREAL, Quebec H3C 1N4</v>
          </cell>
          <cell r="CA332" t="str">
            <v>0010449422</v>
          </cell>
          <cell r="CB332">
            <v>10990755.210000001</v>
          </cell>
          <cell r="CC332">
            <v>1</v>
          </cell>
          <cell r="CD332">
            <v>11645833.34</v>
          </cell>
          <cell r="CF332">
            <v>80</v>
          </cell>
          <cell r="CG332" t="str">
            <v>Y</v>
          </cell>
        </row>
        <row r="333">
          <cell r="A333">
            <v>331</v>
          </cell>
          <cell r="B333" t="str">
            <v>DETAILS</v>
          </cell>
          <cell r="C333">
            <v>0</v>
          </cell>
          <cell r="D333">
            <v>81628362</v>
          </cell>
          <cell r="E333">
            <v>84070090</v>
          </cell>
          <cell r="F333">
            <v>344944</v>
          </cell>
          <cell r="G333">
            <v>42403</v>
          </cell>
          <cell r="H333">
            <v>42237</v>
          </cell>
          <cell r="I333">
            <v>28187</v>
          </cell>
          <cell r="J333">
            <v>256303</v>
          </cell>
          <cell r="K333">
            <v>241752</v>
          </cell>
          <cell r="L333">
            <v>42185</v>
          </cell>
          <cell r="M333" t="str">
            <v>Garda World Security Corp</v>
          </cell>
          <cell r="N333" t="str">
            <v>Garda World Security Term B CAD</v>
          </cell>
          <cell r="O333" t="str">
            <v>L</v>
          </cell>
          <cell r="P333" t="str">
            <v>Canadian Dealer Offe</v>
          </cell>
          <cell r="R333">
            <v>3546549.6</v>
          </cell>
          <cell r="S333">
            <v>1354035</v>
          </cell>
          <cell r="T333" t="str">
            <v>Canada</v>
          </cell>
          <cell r="U333" t="str">
            <v>Services: Business (23)</v>
          </cell>
          <cell r="W333" t="str">
            <v>Canada</v>
          </cell>
          <cell r="X333">
            <v>1</v>
          </cell>
          <cell r="Y333" t="str">
            <v>First Lien First Out</v>
          </cell>
          <cell r="AB333" t="str">
            <v>Garda World Security Corp</v>
          </cell>
          <cell r="AF333">
            <v>3546549.6</v>
          </cell>
          <cell r="AG333" t="str">
            <v>V</v>
          </cell>
          <cell r="AH333">
            <v>98.718999999999994</v>
          </cell>
          <cell r="AI333">
            <v>94.25</v>
          </cell>
          <cell r="AK333" t="str">
            <v>Term Loan</v>
          </cell>
          <cell r="AN333">
            <v>188168000</v>
          </cell>
          <cell r="AO333" t="str">
            <v>CAD</v>
          </cell>
          <cell r="AS333">
            <v>3.98</v>
          </cell>
          <cell r="AU333" t="str">
            <v>1390 BARRE STREET</v>
          </cell>
          <cell r="AV333" t="str">
            <v>NA</v>
          </cell>
          <cell r="AX333">
            <v>42308</v>
          </cell>
          <cell r="AY333">
            <v>42308</v>
          </cell>
          <cell r="AZ333">
            <v>34200000</v>
          </cell>
          <cell r="BA333">
            <v>2.52</v>
          </cell>
          <cell r="BB333">
            <v>3.38</v>
          </cell>
          <cell r="BC333">
            <v>3.22</v>
          </cell>
          <cell r="BD333">
            <v>0</v>
          </cell>
          <cell r="BF333" t="str">
            <v>3.9800000</v>
          </cell>
          <cell r="BG333">
            <v>-187380000</v>
          </cell>
          <cell r="BH333" t="str">
            <v>6.33</v>
          </cell>
          <cell r="BI333">
            <v>1378970000</v>
          </cell>
          <cell r="BJ333" t="str">
            <v>BLG</v>
          </cell>
          <cell r="BK333" t="str">
            <v>Broadly Syndicated Loan</v>
          </cell>
          <cell r="BL333">
            <v>41492</v>
          </cell>
          <cell r="BM333">
            <v>44141</v>
          </cell>
          <cell r="BP333">
            <v>755855100</v>
          </cell>
          <cell r="BQ333">
            <v>1014235800</v>
          </cell>
          <cell r="BR333">
            <v>1201615800</v>
          </cell>
          <cell r="BS333">
            <v>3342623</v>
          </cell>
          <cell r="BT333">
            <v>94.25</v>
          </cell>
          <cell r="BU333">
            <v>42228</v>
          </cell>
          <cell r="BW333">
            <v>0</v>
          </cell>
          <cell r="BX333" t="str">
            <v>MONTREAL, Quebec H3C 1N4</v>
          </cell>
          <cell r="CA333" t="str">
            <v>0010449438</v>
          </cell>
          <cell r="CB333">
            <v>3342623</v>
          </cell>
          <cell r="CC333">
            <v>1</v>
          </cell>
          <cell r="CD333">
            <v>4887500</v>
          </cell>
          <cell r="CF333">
            <v>80</v>
          </cell>
          <cell r="CG333" t="str">
            <v>Y</v>
          </cell>
        </row>
        <row r="334">
          <cell r="A334">
            <v>332</v>
          </cell>
          <cell r="B334" t="str">
            <v>DETAILS</v>
          </cell>
          <cell r="C334">
            <v>0</v>
          </cell>
          <cell r="D334">
            <v>81627923</v>
          </cell>
          <cell r="E334">
            <v>84069736</v>
          </cell>
          <cell r="F334">
            <v>344944</v>
          </cell>
          <cell r="G334">
            <v>42403</v>
          </cell>
          <cell r="H334">
            <v>42237</v>
          </cell>
          <cell r="I334">
            <v>25670</v>
          </cell>
          <cell r="J334">
            <v>253083</v>
          </cell>
          <cell r="K334">
            <v>178880</v>
          </cell>
          <cell r="L334">
            <v>42185</v>
          </cell>
          <cell r="M334" t="str">
            <v>Generac Power Systems Inc.</v>
          </cell>
          <cell r="N334" t="str">
            <v>Generac Power Systems Inc. Term Loan B</v>
          </cell>
          <cell r="O334" t="str">
            <v>L</v>
          </cell>
          <cell r="P334" t="str">
            <v>LIBOR (3 months)</v>
          </cell>
          <cell r="R334">
            <v>15900000</v>
          </cell>
          <cell r="S334">
            <v>1335440</v>
          </cell>
          <cell r="T334" t="str">
            <v>United States</v>
          </cell>
          <cell r="U334" t="str">
            <v>Capital Equipment (5)</v>
          </cell>
          <cell r="W334" t="str">
            <v>United States</v>
          </cell>
          <cell r="X334">
            <v>1</v>
          </cell>
          <cell r="Y334" t="str">
            <v>Bifurcated 2nd Lien</v>
          </cell>
          <cell r="AB334" t="str">
            <v>Generac Power Systems Inc.</v>
          </cell>
          <cell r="AC334">
            <v>97.75</v>
          </cell>
          <cell r="AF334">
            <v>15900000</v>
          </cell>
          <cell r="AG334" t="str">
            <v>V</v>
          </cell>
          <cell r="AH334">
            <v>97.75</v>
          </cell>
          <cell r="AI334">
            <v>97.563000000000002</v>
          </cell>
          <cell r="AK334" t="str">
            <v>Term Loan</v>
          </cell>
          <cell r="AN334">
            <v>316923000</v>
          </cell>
          <cell r="AO334" t="str">
            <v>USD</v>
          </cell>
          <cell r="AS334">
            <v>2.96</v>
          </cell>
          <cell r="AU334" t="str">
            <v>HIGHWAY 59 AND HILLSIDE ROAD</v>
          </cell>
          <cell r="AV334" t="str">
            <v>P.O. Box 8</v>
          </cell>
          <cell r="AW334">
            <v>0</v>
          </cell>
          <cell r="AX334">
            <v>42277</v>
          </cell>
          <cell r="AY334">
            <v>42277</v>
          </cell>
          <cell r="AZ334">
            <v>46450000</v>
          </cell>
          <cell r="BA334">
            <v>6.77</v>
          </cell>
          <cell r="BC334">
            <v>0</v>
          </cell>
          <cell r="BD334">
            <v>0</v>
          </cell>
          <cell r="BF334" t="str">
            <v>2.9600000</v>
          </cell>
          <cell r="BG334">
            <v>489270000</v>
          </cell>
          <cell r="BH334" t="str">
            <v>2.96</v>
          </cell>
          <cell r="BI334">
            <v>1363470000</v>
          </cell>
          <cell r="BJ334" t="str">
            <v>BLG</v>
          </cell>
          <cell r="BL334">
            <v>41315</v>
          </cell>
          <cell r="BM334">
            <v>43982</v>
          </cell>
          <cell r="BP334">
            <v>1008538800</v>
          </cell>
          <cell r="BQ334">
            <v>1497808800</v>
          </cell>
          <cell r="BR334">
            <v>1008538800</v>
          </cell>
          <cell r="BS334">
            <v>15512517</v>
          </cell>
          <cell r="BT334">
            <v>97.563000000000002</v>
          </cell>
          <cell r="BU334">
            <v>42228</v>
          </cell>
          <cell r="BW334">
            <v>0</v>
          </cell>
          <cell r="BX334" t="str">
            <v>Waukesha, Wisconsin 53187</v>
          </cell>
          <cell r="CA334" t="str">
            <v>0010420124</v>
          </cell>
          <cell r="CB334">
            <v>15512517</v>
          </cell>
          <cell r="CC334">
            <v>1</v>
          </cell>
          <cell r="CD334">
            <v>15900000</v>
          </cell>
          <cell r="CF334">
            <v>50</v>
          </cell>
          <cell r="CG334" t="str">
            <v>Y</v>
          </cell>
        </row>
        <row r="335">
          <cell r="A335">
            <v>333</v>
          </cell>
          <cell r="B335" t="str">
            <v>DETAILS</v>
          </cell>
          <cell r="C335">
            <v>0</v>
          </cell>
          <cell r="D335">
            <v>81628292</v>
          </cell>
          <cell r="E335">
            <v>84069738</v>
          </cell>
          <cell r="F335">
            <v>344944</v>
          </cell>
          <cell r="G335">
            <v>42403</v>
          </cell>
          <cell r="H335">
            <v>42237</v>
          </cell>
          <cell r="I335">
            <v>27818</v>
          </cell>
          <cell r="J335">
            <v>255922</v>
          </cell>
          <cell r="K335">
            <v>185053</v>
          </cell>
          <cell r="L335">
            <v>42185</v>
          </cell>
          <cell r="M335" t="str">
            <v>Gerber Scientific Inc</v>
          </cell>
          <cell r="N335" t="str">
            <v>Gerber Scientific Inc Term Loan</v>
          </cell>
          <cell r="O335" t="str">
            <v>L</v>
          </cell>
          <cell r="P335" t="str">
            <v>LIBOR (1 month)</v>
          </cell>
          <cell r="R335">
            <v>11202937.970000001</v>
          </cell>
          <cell r="S335">
            <v>1335442</v>
          </cell>
          <cell r="T335" t="str">
            <v>United States</v>
          </cell>
          <cell r="U335" t="str">
            <v>Capital Equipment (5)</v>
          </cell>
          <cell r="W335" t="str">
            <v>United States</v>
          </cell>
          <cell r="X335">
            <v>0</v>
          </cell>
          <cell r="Y335" t="str">
            <v>First Lien First Out</v>
          </cell>
          <cell r="AB335" t="str">
            <v>Gerber Scientific Inc</v>
          </cell>
          <cell r="AC335">
            <v>97.89618935</v>
          </cell>
          <cell r="AF335">
            <v>11202937.970000001</v>
          </cell>
          <cell r="AG335" t="str">
            <v>V</v>
          </cell>
          <cell r="AH335">
            <v>97.896199999999993</v>
          </cell>
          <cell r="AK335" t="str">
            <v>Term Loan</v>
          </cell>
          <cell r="AN335">
            <v>34861000</v>
          </cell>
          <cell r="AO335" t="str">
            <v>USD</v>
          </cell>
          <cell r="AS335">
            <v>2.5299999999999998</v>
          </cell>
          <cell r="AU335" t="str">
            <v>24 Industrial Park Road West</v>
          </cell>
          <cell r="AV335" t="str">
            <v>NA</v>
          </cell>
          <cell r="AW335">
            <v>0</v>
          </cell>
          <cell r="AX335">
            <v>42308</v>
          </cell>
          <cell r="AY335">
            <v>42338</v>
          </cell>
          <cell r="AZ335">
            <v>112670000</v>
          </cell>
          <cell r="BA335">
            <v>6.18</v>
          </cell>
          <cell r="BB335">
            <v>1.84</v>
          </cell>
          <cell r="BC335">
            <v>1.67</v>
          </cell>
          <cell r="BD335">
            <v>0</v>
          </cell>
          <cell r="BF335" t="str">
            <v>2.5300000</v>
          </cell>
          <cell r="BG335">
            <v>92600000</v>
          </cell>
          <cell r="BH335" t="str">
            <v>2.53</v>
          </cell>
          <cell r="BI335">
            <v>254180000</v>
          </cell>
          <cell r="BJ335" t="str">
            <v>Antares/TMT</v>
          </cell>
          <cell r="BL335">
            <v>41399</v>
          </cell>
          <cell r="BM335">
            <v>43455</v>
          </cell>
          <cell r="BP335">
            <v>87552700</v>
          </cell>
          <cell r="BQ335">
            <v>180152700</v>
          </cell>
          <cell r="BR335">
            <v>87552700</v>
          </cell>
          <cell r="BS335">
            <v>11202937.970000001</v>
          </cell>
          <cell r="BT335">
            <v>100</v>
          </cell>
          <cell r="BU335">
            <v>42228</v>
          </cell>
          <cell r="BW335">
            <v>0</v>
          </cell>
          <cell r="BX335" t="str">
            <v>Tolland, Connecticut 06084</v>
          </cell>
          <cell r="CA335" t="str">
            <v>0010530196</v>
          </cell>
          <cell r="CB335">
            <v>11202937.970000001</v>
          </cell>
          <cell r="CC335">
            <v>1</v>
          </cell>
          <cell r="CD335">
            <v>11202937.970000001</v>
          </cell>
          <cell r="CF335">
            <v>80</v>
          </cell>
          <cell r="CG335" t="str">
            <v>N</v>
          </cell>
        </row>
        <row r="336">
          <cell r="A336">
            <v>334</v>
          </cell>
          <cell r="B336" t="str">
            <v>DETAILS</v>
          </cell>
          <cell r="C336">
            <v>0</v>
          </cell>
          <cell r="D336">
            <v>81628292</v>
          </cell>
          <cell r="E336">
            <v>84069739</v>
          </cell>
          <cell r="F336">
            <v>344944</v>
          </cell>
          <cell r="G336">
            <v>42403</v>
          </cell>
          <cell r="H336">
            <v>42237</v>
          </cell>
          <cell r="I336">
            <v>27818</v>
          </cell>
          <cell r="J336">
            <v>255922</v>
          </cell>
          <cell r="K336">
            <v>185053</v>
          </cell>
          <cell r="L336">
            <v>42185</v>
          </cell>
          <cell r="M336" t="str">
            <v>Gerber Scientific Inc</v>
          </cell>
          <cell r="N336" t="str">
            <v>Gerber Scientific Inc Term Loan</v>
          </cell>
          <cell r="O336" t="str">
            <v>L</v>
          </cell>
          <cell r="P336" t="str">
            <v>LIBOR (1 month)</v>
          </cell>
          <cell r="R336">
            <v>26489915.539999999</v>
          </cell>
          <cell r="S336">
            <v>1335443</v>
          </cell>
          <cell r="T336" t="str">
            <v>United States</v>
          </cell>
          <cell r="U336" t="str">
            <v>Capital Equipment (5)</v>
          </cell>
          <cell r="W336" t="str">
            <v>United States</v>
          </cell>
          <cell r="X336">
            <v>0</v>
          </cell>
          <cell r="Y336" t="str">
            <v>First Lien First Out</v>
          </cell>
          <cell r="AB336" t="str">
            <v>Gerber Scientific Inc</v>
          </cell>
          <cell r="AC336">
            <v>97.89618935</v>
          </cell>
          <cell r="AF336">
            <v>26489915.539999999</v>
          </cell>
          <cell r="AG336" t="str">
            <v>V</v>
          </cell>
          <cell r="AH336">
            <v>97.896199999999993</v>
          </cell>
          <cell r="AK336" t="str">
            <v>Term Loan</v>
          </cell>
          <cell r="AN336">
            <v>34861000</v>
          </cell>
          <cell r="AO336" t="str">
            <v>USD</v>
          </cell>
          <cell r="AS336">
            <v>2.5299999999999998</v>
          </cell>
          <cell r="AU336" t="str">
            <v>24 Industrial Park Road West</v>
          </cell>
          <cell r="AV336" t="str">
            <v>NA</v>
          </cell>
          <cell r="AW336">
            <v>0</v>
          </cell>
          <cell r="AX336">
            <v>42308</v>
          </cell>
          <cell r="AY336">
            <v>42338</v>
          </cell>
          <cell r="AZ336">
            <v>112670000</v>
          </cell>
          <cell r="BA336">
            <v>6.18</v>
          </cell>
          <cell r="BB336">
            <v>1.84</v>
          </cell>
          <cell r="BC336">
            <v>1.67</v>
          </cell>
          <cell r="BD336">
            <v>0</v>
          </cell>
          <cell r="BF336" t="str">
            <v>2.5300000</v>
          </cell>
          <cell r="BG336">
            <v>92600000</v>
          </cell>
          <cell r="BH336" t="str">
            <v>2.53</v>
          </cell>
          <cell r="BI336">
            <v>254180000</v>
          </cell>
          <cell r="BJ336" t="str">
            <v>Antares/TMT</v>
          </cell>
          <cell r="BL336">
            <v>41399</v>
          </cell>
          <cell r="BM336">
            <v>43455</v>
          </cell>
          <cell r="BP336">
            <v>87552700</v>
          </cell>
          <cell r="BQ336">
            <v>180152700</v>
          </cell>
          <cell r="BR336">
            <v>87552700</v>
          </cell>
          <cell r="BS336">
            <v>26489915.539999999</v>
          </cell>
          <cell r="BT336">
            <v>100</v>
          </cell>
          <cell r="BW336">
            <v>0</v>
          </cell>
          <cell r="BX336" t="str">
            <v>Tolland, Connecticut 06084</v>
          </cell>
          <cell r="CA336" t="str">
            <v>0010530196</v>
          </cell>
          <cell r="CB336">
            <v>26489915.539999999</v>
          </cell>
          <cell r="CC336">
            <v>1</v>
          </cell>
          <cell r="CD336">
            <v>26489915.539999999</v>
          </cell>
          <cell r="CF336">
            <v>80</v>
          </cell>
          <cell r="CG336" t="str">
            <v>N</v>
          </cell>
        </row>
        <row r="337">
          <cell r="A337">
            <v>335</v>
          </cell>
          <cell r="B337" t="str">
            <v>DETAILS</v>
          </cell>
          <cell r="C337">
            <v>0</v>
          </cell>
          <cell r="D337">
            <v>81628291</v>
          </cell>
          <cell r="E337">
            <v>84069795</v>
          </cell>
          <cell r="F337">
            <v>344944</v>
          </cell>
          <cell r="G337">
            <v>42403</v>
          </cell>
          <cell r="H337">
            <v>42237</v>
          </cell>
          <cell r="I337">
            <v>31347</v>
          </cell>
          <cell r="J337">
            <v>255919</v>
          </cell>
          <cell r="K337">
            <v>239941</v>
          </cell>
          <cell r="L337">
            <v>42185</v>
          </cell>
          <cell r="M337" t="str">
            <v>Get Enterprises LLC</v>
          </cell>
          <cell r="N337" t="str">
            <v>Get Enterprises LLC Term Loan</v>
          </cell>
          <cell r="O337" t="str">
            <v>L</v>
          </cell>
          <cell r="P337" t="str">
            <v>LIBOR (1 month)</v>
          </cell>
          <cell r="R337">
            <v>17446972.5</v>
          </cell>
          <cell r="S337">
            <v>1339738</v>
          </cell>
          <cell r="T337" t="str">
            <v>United States</v>
          </cell>
          <cell r="U337" t="str">
            <v>Consumer goods: Non-Durable (9)</v>
          </cell>
          <cell r="W337" t="str">
            <v>United States</v>
          </cell>
          <cell r="X337">
            <v>0</v>
          </cell>
          <cell r="Y337" t="str">
            <v>First Lien First Out</v>
          </cell>
          <cell r="AB337" t="str">
            <v>Get Enterprises LLC</v>
          </cell>
          <cell r="AC337">
            <v>97</v>
          </cell>
          <cell r="AF337">
            <v>17446972.5</v>
          </cell>
          <cell r="AG337" t="str">
            <v>V</v>
          </cell>
          <cell r="AH337">
            <v>97</v>
          </cell>
          <cell r="AK337" t="str">
            <v>Term Loan</v>
          </cell>
          <cell r="AN337">
            <v>20735248</v>
          </cell>
          <cell r="AO337" t="str">
            <v>USD</v>
          </cell>
          <cell r="AS337">
            <v>2.97</v>
          </cell>
          <cell r="AU337" t="str">
            <v>1515 West Sam Houston Parkway North</v>
          </cell>
          <cell r="AV337" t="str">
            <v>NA</v>
          </cell>
          <cell r="AW337">
            <v>0</v>
          </cell>
          <cell r="AX337">
            <v>42277</v>
          </cell>
          <cell r="AY337">
            <v>42338</v>
          </cell>
          <cell r="AZ337">
            <v>5060000</v>
          </cell>
          <cell r="BA337">
            <v>7.5</v>
          </cell>
          <cell r="BB337">
            <v>1.28</v>
          </cell>
          <cell r="BC337">
            <v>1.17</v>
          </cell>
          <cell r="BD337">
            <v>0</v>
          </cell>
          <cell r="BF337" t="str">
            <v>2.97</v>
          </cell>
          <cell r="BG337">
            <v>3960000</v>
          </cell>
          <cell r="BH337" t="str">
            <v>2.97</v>
          </cell>
          <cell r="BI337">
            <v>53960000</v>
          </cell>
          <cell r="BJ337" t="str">
            <v>Antares/TMT</v>
          </cell>
          <cell r="BL337">
            <v>42124</v>
          </cell>
          <cell r="BM337">
            <v>43909</v>
          </cell>
          <cell r="BP337">
            <v>61583686.560000002</v>
          </cell>
          <cell r="BQ337">
            <v>65543687</v>
          </cell>
          <cell r="BR337">
            <v>61583686.560000002</v>
          </cell>
          <cell r="BS337">
            <v>17446972.5</v>
          </cell>
          <cell r="BT337">
            <v>100</v>
          </cell>
          <cell r="BU337">
            <v>42339</v>
          </cell>
          <cell r="BW337">
            <v>0</v>
          </cell>
          <cell r="BX337" t="str">
            <v>Houston, Texas 77043</v>
          </cell>
          <cell r="CA337" t="str">
            <v>0010508851</v>
          </cell>
          <cell r="CB337">
            <v>17446972.5</v>
          </cell>
          <cell r="CC337">
            <v>1</v>
          </cell>
          <cell r="CD337">
            <v>17446972.5</v>
          </cell>
          <cell r="CF337">
            <v>80</v>
          </cell>
          <cell r="CG337" t="str">
            <v>N</v>
          </cell>
        </row>
        <row r="338">
          <cell r="A338">
            <v>336</v>
          </cell>
          <cell r="B338" t="str">
            <v>DETAILS</v>
          </cell>
          <cell r="C338">
            <v>0</v>
          </cell>
          <cell r="D338">
            <v>81628291</v>
          </cell>
          <cell r="E338">
            <v>84069888</v>
          </cell>
          <cell r="F338">
            <v>344944</v>
          </cell>
          <cell r="G338">
            <v>42403</v>
          </cell>
          <cell r="H338">
            <v>42361</v>
          </cell>
          <cell r="I338">
            <v>31347</v>
          </cell>
          <cell r="J338">
            <v>255919</v>
          </cell>
          <cell r="K338">
            <v>239941</v>
          </cell>
          <cell r="L338">
            <v>42355</v>
          </cell>
          <cell r="M338" t="str">
            <v>Get Enterprises LLC</v>
          </cell>
          <cell r="N338" t="str">
            <v>Get Enterprises LLC Term Loan</v>
          </cell>
          <cell r="O338" t="str">
            <v>L</v>
          </cell>
          <cell r="P338" t="str">
            <v>LIBOR (1 month)</v>
          </cell>
          <cell r="R338">
            <v>1202828.3500000001</v>
          </cell>
          <cell r="S338">
            <v>1455347</v>
          </cell>
          <cell r="T338" t="str">
            <v>United States</v>
          </cell>
          <cell r="U338" t="str">
            <v>Consumer goods: Non-Durable (9)</v>
          </cell>
          <cell r="W338" t="str">
            <v>United States</v>
          </cell>
          <cell r="X338">
            <v>0</v>
          </cell>
          <cell r="Y338" t="str">
            <v>First Lien First Out</v>
          </cell>
          <cell r="AB338" t="str">
            <v>Get Enterprises LLC</v>
          </cell>
          <cell r="AC338">
            <v>97</v>
          </cell>
          <cell r="AF338">
            <v>1202828.3500000001</v>
          </cell>
          <cell r="AG338" t="str">
            <v>V</v>
          </cell>
          <cell r="AH338">
            <v>99</v>
          </cell>
          <cell r="AK338" t="str">
            <v>Term Loan</v>
          </cell>
          <cell r="AN338">
            <v>20735248</v>
          </cell>
          <cell r="AO338" t="str">
            <v>USD</v>
          </cell>
          <cell r="AS338">
            <v>2.97</v>
          </cell>
          <cell r="AU338" t="str">
            <v>1515 West Sam Houston Parkway North</v>
          </cell>
          <cell r="AV338" t="str">
            <v>NA</v>
          </cell>
          <cell r="AW338">
            <v>0</v>
          </cell>
          <cell r="AX338">
            <v>42277</v>
          </cell>
          <cell r="AY338">
            <v>42338</v>
          </cell>
          <cell r="AZ338">
            <v>5060000</v>
          </cell>
          <cell r="BA338">
            <v>7.5</v>
          </cell>
          <cell r="BB338">
            <v>1.28</v>
          </cell>
          <cell r="BC338">
            <v>1.17</v>
          </cell>
          <cell r="BD338">
            <v>0</v>
          </cell>
          <cell r="BF338" t="str">
            <v>2.97</v>
          </cell>
          <cell r="BG338">
            <v>3960000</v>
          </cell>
          <cell r="BH338" t="str">
            <v>2.97</v>
          </cell>
          <cell r="BI338">
            <v>53960000</v>
          </cell>
          <cell r="BJ338" t="str">
            <v>Antares/TMT</v>
          </cell>
          <cell r="BL338">
            <v>42124</v>
          </cell>
          <cell r="BM338">
            <v>43909</v>
          </cell>
          <cell r="BP338">
            <v>61583686.560000002</v>
          </cell>
          <cell r="BQ338">
            <v>65543687</v>
          </cell>
          <cell r="BR338">
            <v>61583686.560000002</v>
          </cell>
          <cell r="BS338">
            <v>1202828.3500000001</v>
          </cell>
          <cell r="BT338">
            <v>100</v>
          </cell>
          <cell r="BU338">
            <v>42339</v>
          </cell>
          <cell r="BW338">
            <v>0</v>
          </cell>
          <cell r="BX338" t="str">
            <v>Houston, Texas 77043</v>
          </cell>
          <cell r="CA338" t="str">
            <v>0010508851</v>
          </cell>
          <cell r="CB338">
            <v>1202828.3500000001</v>
          </cell>
          <cell r="CC338">
            <v>1</v>
          </cell>
          <cell r="CD338">
            <v>1202828.3500000001</v>
          </cell>
          <cell r="CF338">
            <v>80</v>
          </cell>
          <cell r="CG338" t="str">
            <v>N</v>
          </cell>
        </row>
        <row r="339">
          <cell r="A339">
            <v>337</v>
          </cell>
          <cell r="B339" t="str">
            <v>DETAILS</v>
          </cell>
          <cell r="C339">
            <v>0</v>
          </cell>
          <cell r="D339">
            <v>81628364</v>
          </cell>
          <cell r="E339">
            <v>84070091</v>
          </cell>
          <cell r="F339">
            <v>344944</v>
          </cell>
          <cell r="G339">
            <v>42403</v>
          </cell>
          <cell r="H339">
            <v>42237</v>
          </cell>
          <cell r="I339">
            <v>31288</v>
          </cell>
          <cell r="J339">
            <v>256307</v>
          </cell>
          <cell r="K339">
            <v>241236</v>
          </cell>
          <cell r="L339">
            <v>42185</v>
          </cell>
          <cell r="M339" t="str">
            <v>Give And Go Prepared Foods Corp.</v>
          </cell>
          <cell r="N339" t="str">
            <v>Give and Go Prepared Food Corp CAD Term Facility 11985748</v>
          </cell>
          <cell r="O339" t="str">
            <v>L</v>
          </cell>
          <cell r="P339" t="str">
            <v>Canadian Dealer Offe</v>
          </cell>
          <cell r="R339">
            <v>1976327.76</v>
          </cell>
          <cell r="S339">
            <v>1354036</v>
          </cell>
          <cell r="T339" t="str">
            <v>Canada</v>
          </cell>
          <cell r="U339" t="str">
            <v>Beverage; Food &amp; Tobacco (4)</v>
          </cell>
          <cell r="W339" t="str">
            <v>Canada</v>
          </cell>
          <cell r="X339">
            <v>0</v>
          </cell>
          <cell r="Y339" t="str">
            <v>First Lien First Out</v>
          </cell>
          <cell r="AB339" t="str">
            <v>Give And Go Prepared Foods Corp.</v>
          </cell>
          <cell r="AC339">
            <v>97.25</v>
          </cell>
          <cell r="AF339">
            <v>1976327.76</v>
          </cell>
          <cell r="AG339" t="str">
            <v>V</v>
          </cell>
          <cell r="AH339">
            <v>97.25</v>
          </cell>
          <cell r="AK339" t="str">
            <v>Term Loan</v>
          </cell>
          <cell r="AN339">
            <v>39380000</v>
          </cell>
          <cell r="AO339" t="str">
            <v>CAD</v>
          </cell>
          <cell r="AS339">
            <v>3.09</v>
          </cell>
          <cell r="AU339" t="str">
            <v>6650 FINCH AVENUE WEST</v>
          </cell>
          <cell r="AV339" t="str">
            <v>NA</v>
          </cell>
          <cell r="AW339">
            <v>0</v>
          </cell>
          <cell r="AX339">
            <v>42247</v>
          </cell>
          <cell r="AY339">
            <v>42308</v>
          </cell>
          <cell r="AZ339">
            <v>15340000</v>
          </cell>
          <cell r="BA339">
            <v>7.47</v>
          </cell>
          <cell r="BB339">
            <v>6.2</v>
          </cell>
          <cell r="BC339">
            <v>6.15</v>
          </cell>
          <cell r="BD339">
            <v>0</v>
          </cell>
          <cell r="BF339" t="str">
            <v>3.0900000</v>
          </cell>
          <cell r="BG339">
            <v>-240430000</v>
          </cell>
          <cell r="BH339" t="str">
            <v>3.24</v>
          </cell>
          <cell r="BI339">
            <v>206780000</v>
          </cell>
          <cell r="BJ339" t="str">
            <v>Antares/TMT</v>
          </cell>
          <cell r="BL339">
            <v>42094</v>
          </cell>
          <cell r="BM339">
            <v>43086</v>
          </cell>
          <cell r="BP339">
            <v>115339500</v>
          </cell>
          <cell r="BQ339">
            <v>-119020000</v>
          </cell>
          <cell r="BR339">
            <v>121410000</v>
          </cell>
          <cell r="BS339">
            <v>1976327.76</v>
          </cell>
          <cell r="BT339">
            <v>100</v>
          </cell>
          <cell r="BU339">
            <v>42228</v>
          </cell>
          <cell r="BW339">
            <v>0</v>
          </cell>
          <cell r="BX339" t="str">
            <v>Etobicoke, Ontario M9W 5Y6</v>
          </cell>
          <cell r="CA339" t="str">
            <v>0010533135</v>
          </cell>
          <cell r="CB339">
            <v>1976327.76</v>
          </cell>
          <cell r="CC339">
            <v>1</v>
          </cell>
          <cell r="CD339">
            <v>2723577.28</v>
          </cell>
          <cell r="CF339">
            <v>80</v>
          </cell>
          <cell r="CG339" t="str">
            <v>N</v>
          </cell>
        </row>
        <row r="340">
          <cell r="A340">
            <v>338</v>
          </cell>
          <cell r="B340" t="str">
            <v>DETAILS</v>
          </cell>
          <cell r="C340">
            <v>0</v>
          </cell>
          <cell r="D340">
            <v>81628365</v>
          </cell>
          <cell r="E340">
            <v>84070092</v>
          </cell>
          <cell r="F340">
            <v>344944</v>
          </cell>
          <cell r="G340">
            <v>42403</v>
          </cell>
          <cell r="H340">
            <v>42237</v>
          </cell>
          <cell r="I340">
            <v>31288</v>
          </cell>
          <cell r="J340">
            <v>256308</v>
          </cell>
          <cell r="K340">
            <v>241231</v>
          </cell>
          <cell r="L340">
            <v>42185</v>
          </cell>
          <cell r="M340" t="str">
            <v>Give And Go Prepared Foods Corp.</v>
          </cell>
          <cell r="N340" t="str">
            <v>Give and Go Prepared Food Corp CAD Term Facility 12364027</v>
          </cell>
          <cell r="O340" t="str">
            <v>L</v>
          </cell>
          <cell r="P340" t="str">
            <v>Canadian Dealer Offe</v>
          </cell>
          <cell r="R340">
            <v>3942369.01</v>
          </cell>
          <cell r="S340">
            <v>1354037</v>
          </cell>
          <cell r="T340" t="str">
            <v>Canada</v>
          </cell>
          <cell r="U340" t="str">
            <v>Beverage; Food &amp; Tobacco (4)</v>
          </cell>
          <cell r="W340" t="str">
            <v>Canada</v>
          </cell>
          <cell r="X340">
            <v>0</v>
          </cell>
          <cell r="Y340" t="str">
            <v>First Lien First Out</v>
          </cell>
          <cell r="AB340" t="str">
            <v>Give And Go Prepared Foods Corp.</v>
          </cell>
          <cell r="AC340">
            <v>97.25</v>
          </cell>
          <cell r="AF340">
            <v>3942369.01</v>
          </cell>
          <cell r="AG340" t="str">
            <v>V</v>
          </cell>
          <cell r="AH340">
            <v>97.25</v>
          </cell>
          <cell r="AK340" t="str">
            <v>Term Loan</v>
          </cell>
          <cell r="AN340">
            <v>39380000</v>
          </cell>
          <cell r="AO340" t="str">
            <v>CAD</v>
          </cell>
          <cell r="AS340">
            <v>3.09</v>
          </cell>
          <cell r="AU340" t="str">
            <v>6650 FINCH AVENUE WEST</v>
          </cell>
          <cell r="AV340" t="str">
            <v>NA</v>
          </cell>
          <cell r="AW340">
            <v>0</v>
          </cell>
          <cell r="AX340">
            <v>42247</v>
          </cell>
          <cell r="AY340">
            <v>42308</v>
          </cell>
          <cell r="AZ340">
            <v>15340000</v>
          </cell>
          <cell r="BA340">
            <v>7.47</v>
          </cell>
          <cell r="BB340">
            <v>6.2</v>
          </cell>
          <cell r="BC340">
            <v>6.15</v>
          </cell>
          <cell r="BD340">
            <v>0</v>
          </cell>
          <cell r="BF340" t="str">
            <v>3.0900000</v>
          </cell>
          <cell r="BG340">
            <v>-240430000</v>
          </cell>
          <cell r="BH340" t="str">
            <v>3.24</v>
          </cell>
          <cell r="BI340">
            <v>206780000</v>
          </cell>
          <cell r="BJ340" t="str">
            <v>Antares/TMT</v>
          </cell>
          <cell r="BL340">
            <v>42094</v>
          </cell>
          <cell r="BM340">
            <v>43086</v>
          </cell>
          <cell r="BP340">
            <v>115339500</v>
          </cell>
          <cell r="BQ340">
            <v>-119020000</v>
          </cell>
          <cell r="BR340">
            <v>121410000</v>
          </cell>
          <cell r="BS340">
            <v>3942369.01</v>
          </cell>
          <cell r="BT340">
            <v>100</v>
          </cell>
          <cell r="BU340">
            <v>42228</v>
          </cell>
          <cell r="BW340">
            <v>0</v>
          </cell>
          <cell r="BX340" t="str">
            <v>ETOBICOKE, Ontario M9W 5Y6</v>
          </cell>
          <cell r="CA340" t="str">
            <v>0010533112</v>
          </cell>
          <cell r="CB340">
            <v>3942369.01</v>
          </cell>
          <cell r="CC340">
            <v>1</v>
          </cell>
          <cell r="CD340">
            <v>5432978.7300000004</v>
          </cell>
          <cell r="CF340">
            <v>80</v>
          </cell>
          <cell r="CG340" t="str">
            <v>N</v>
          </cell>
        </row>
        <row r="341">
          <cell r="A341">
            <v>339</v>
          </cell>
          <cell r="B341" t="str">
            <v>DETAILS</v>
          </cell>
          <cell r="C341">
            <v>0</v>
          </cell>
          <cell r="D341">
            <v>81628296</v>
          </cell>
          <cell r="E341">
            <v>84069473</v>
          </cell>
          <cell r="F341">
            <v>344944</v>
          </cell>
          <cell r="G341">
            <v>42403</v>
          </cell>
          <cell r="H341">
            <v>42237</v>
          </cell>
          <cell r="I341">
            <v>31288</v>
          </cell>
          <cell r="J341">
            <v>255965</v>
          </cell>
          <cell r="K341">
            <v>241233</v>
          </cell>
          <cell r="L341">
            <v>42185</v>
          </cell>
          <cell r="M341" t="str">
            <v>Give And Go Prepared Foods Corp.</v>
          </cell>
          <cell r="N341" t="str">
            <v>Give and Go Prepared Foods Corp  Term Facility 11985813</v>
          </cell>
          <cell r="O341" t="str">
            <v>L</v>
          </cell>
          <cell r="P341" t="str">
            <v>LIBOR (1 month)</v>
          </cell>
          <cell r="R341">
            <v>25961308.039999999</v>
          </cell>
          <cell r="S341">
            <v>1351812</v>
          </cell>
          <cell r="T341" t="str">
            <v>Canada</v>
          </cell>
          <cell r="U341" t="str">
            <v>Beverage; Food &amp; Tobacco (4)</v>
          </cell>
          <cell r="W341" t="str">
            <v>Canada</v>
          </cell>
          <cell r="X341">
            <v>0</v>
          </cell>
          <cell r="Y341" t="str">
            <v>First Lien First Out</v>
          </cell>
          <cell r="AB341" t="str">
            <v>Give And Go Prepared Foods Corp.</v>
          </cell>
          <cell r="AC341">
            <v>97.25</v>
          </cell>
          <cell r="AF341">
            <v>25961308.039999999</v>
          </cell>
          <cell r="AG341" t="str">
            <v>V</v>
          </cell>
          <cell r="AH341">
            <v>97.25</v>
          </cell>
          <cell r="AK341" t="str">
            <v>Term Loan</v>
          </cell>
          <cell r="AN341">
            <v>39380000</v>
          </cell>
          <cell r="AO341" t="str">
            <v>USD</v>
          </cell>
          <cell r="AS341">
            <v>3.09</v>
          </cell>
          <cell r="AU341" t="str">
            <v>6650 FINCH AVENUE WEST</v>
          </cell>
          <cell r="AV341" t="str">
            <v>NA</v>
          </cell>
          <cell r="AW341">
            <v>0</v>
          </cell>
          <cell r="AX341">
            <v>42247</v>
          </cell>
          <cell r="AY341">
            <v>42308</v>
          </cell>
          <cell r="AZ341">
            <v>15340000</v>
          </cell>
          <cell r="BA341">
            <v>7.47</v>
          </cell>
          <cell r="BB341">
            <v>6.2</v>
          </cell>
          <cell r="BC341">
            <v>6.15</v>
          </cell>
          <cell r="BD341">
            <v>0</v>
          </cell>
          <cell r="BF341" t="str">
            <v>3.0900000</v>
          </cell>
          <cell r="BG341">
            <v>-240430000</v>
          </cell>
          <cell r="BH341" t="str">
            <v>3.24</v>
          </cell>
          <cell r="BI341">
            <v>206780000</v>
          </cell>
          <cell r="BJ341" t="str">
            <v>Antares/TMT</v>
          </cell>
          <cell r="BL341">
            <v>42064</v>
          </cell>
          <cell r="BM341">
            <v>43086</v>
          </cell>
          <cell r="BP341">
            <v>115339500</v>
          </cell>
          <cell r="BQ341">
            <v>-119020000</v>
          </cell>
          <cell r="BR341">
            <v>121410000</v>
          </cell>
          <cell r="BS341">
            <v>25961308.039999999</v>
          </cell>
          <cell r="BT341">
            <v>100</v>
          </cell>
          <cell r="BU341">
            <v>42228</v>
          </cell>
          <cell r="BW341">
            <v>0</v>
          </cell>
          <cell r="BX341" t="str">
            <v>ETOBICOKE, Ontario M9W 5Y6</v>
          </cell>
          <cell r="CA341" t="str">
            <v>0010528856</v>
          </cell>
          <cell r="CB341">
            <v>25961308.039999999</v>
          </cell>
          <cell r="CC341">
            <v>1</v>
          </cell>
          <cell r="CD341">
            <v>25961308.039999999</v>
          </cell>
          <cell r="CF341">
            <v>80</v>
          </cell>
          <cell r="CG341" t="str">
            <v>N</v>
          </cell>
        </row>
        <row r="342">
          <cell r="A342">
            <v>340</v>
          </cell>
          <cell r="B342" t="str">
            <v>DETAILS</v>
          </cell>
          <cell r="C342">
            <v>0</v>
          </cell>
          <cell r="D342">
            <v>81628363</v>
          </cell>
          <cell r="E342">
            <v>84070093</v>
          </cell>
          <cell r="F342">
            <v>344944</v>
          </cell>
          <cell r="G342">
            <v>42403</v>
          </cell>
          <cell r="H342">
            <v>42237</v>
          </cell>
          <cell r="I342">
            <v>31288</v>
          </cell>
          <cell r="J342">
            <v>256306</v>
          </cell>
          <cell r="K342">
            <v>239214</v>
          </cell>
          <cell r="L342">
            <v>42185</v>
          </cell>
          <cell r="M342" t="str">
            <v>Give And Go Prepared Foods Corp.</v>
          </cell>
          <cell r="N342" t="str">
            <v>Give And Go Prepared Foods Corp CAD GECREI Term Facility 12482417</v>
          </cell>
          <cell r="O342" t="str">
            <v>L</v>
          </cell>
          <cell r="P342" t="str">
            <v>Canadian Dealer Offe</v>
          </cell>
          <cell r="R342">
            <v>4564058.95</v>
          </cell>
          <cell r="S342">
            <v>1354038</v>
          </cell>
          <cell r="T342" t="str">
            <v>Canada</v>
          </cell>
          <cell r="U342" t="str">
            <v>Beverage; Food &amp; Tobacco (4)</v>
          </cell>
          <cell r="W342" t="str">
            <v>Canada</v>
          </cell>
          <cell r="X342">
            <v>0</v>
          </cell>
          <cell r="Y342" t="str">
            <v>First Lien First Out</v>
          </cell>
          <cell r="AB342" t="str">
            <v>Give And Go Prepared Foods Corp.</v>
          </cell>
          <cell r="AC342">
            <v>97.25</v>
          </cell>
          <cell r="AF342">
            <v>4564058.95</v>
          </cell>
          <cell r="AG342" t="str">
            <v>V</v>
          </cell>
          <cell r="AH342">
            <v>97.25</v>
          </cell>
          <cell r="AK342" t="str">
            <v>Term Loan</v>
          </cell>
          <cell r="AN342">
            <v>39380000</v>
          </cell>
          <cell r="AO342" t="str">
            <v>CAD</v>
          </cell>
          <cell r="AS342">
            <v>3.09</v>
          </cell>
          <cell r="AU342" t="str">
            <v>6650 FINCH AVENUE WEST</v>
          </cell>
          <cell r="AV342" t="str">
            <v>NA</v>
          </cell>
          <cell r="AW342">
            <v>0</v>
          </cell>
          <cell r="AX342">
            <v>42247</v>
          </cell>
          <cell r="AY342">
            <v>42308</v>
          </cell>
          <cell r="AZ342">
            <v>15340000</v>
          </cell>
          <cell r="BA342">
            <v>7.47</v>
          </cell>
          <cell r="BB342">
            <v>6.2</v>
          </cell>
          <cell r="BC342">
            <v>6.15</v>
          </cell>
          <cell r="BD342">
            <v>0</v>
          </cell>
          <cell r="BF342" t="str">
            <v>3.0900000</v>
          </cell>
          <cell r="BG342">
            <v>-240430000</v>
          </cell>
          <cell r="BH342" t="str">
            <v>3.24</v>
          </cell>
          <cell r="BI342">
            <v>206780000</v>
          </cell>
          <cell r="BJ342" t="str">
            <v>Antares/TMT</v>
          </cell>
          <cell r="BL342">
            <v>41260</v>
          </cell>
          <cell r="BM342">
            <v>43086</v>
          </cell>
          <cell r="BP342">
            <v>115339500</v>
          </cell>
          <cell r="BQ342">
            <v>-119020000</v>
          </cell>
          <cell r="BR342">
            <v>121410000</v>
          </cell>
          <cell r="BS342">
            <v>4564058.95</v>
          </cell>
          <cell r="BT342">
            <v>100</v>
          </cell>
          <cell r="BU342">
            <v>42228</v>
          </cell>
          <cell r="BW342">
            <v>0</v>
          </cell>
          <cell r="BX342" t="str">
            <v>ETOBICOKE, Ontario M9W 5Y6</v>
          </cell>
          <cell r="CA342" t="str">
            <v>0010533084</v>
          </cell>
          <cell r="CB342">
            <v>4564058.95</v>
          </cell>
          <cell r="CC342">
            <v>1</v>
          </cell>
          <cell r="CD342">
            <v>6289729.6399999997</v>
          </cell>
          <cell r="CF342">
            <v>80</v>
          </cell>
          <cell r="CG342" t="str">
            <v>N</v>
          </cell>
        </row>
        <row r="343">
          <cell r="A343">
            <v>341</v>
          </cell>
          <cell r="B343" t="str">
            <v>DETAILS</v>
          </cell>
          <cell r="C343">
            <v>0</v>
          </cell>
          <cell r="D343">
            <v>81628038</v>
          </cell>
          <cell r="E343">
            <v>84069475</v>
          </cell>
          <cell r="F343">
            <v>344944</v>
          </cell>
          <cell r="G343">
            <v>42403</v>
          </cell>
          <cell r="H343">
            <v>42237</v>
          </cell>
          <cell r="I343">
            <v>31230</v>
          </cell>
          <cell r="J343">
            <v>254154</v>
          </cell>
          <cell r="K343">
            <v>241241</v>
          </cell>
          <cell r="L343">
            <v>42185</v>
          </cell>
          <cell r="M343" t="str">
            <v>Gold Star Foods Inc</v>
          </cell>
          <cell r="N343" t="str">
            <v>Gold Star Foods Inc Incremental Term USD</v>
          </cell>
          <cell r="O343" t="str">
            <v>L</v>
          </cell>
          <cell r="P343" t="str">
            <v>LIBOR (3 months)</v>
          </cell>
          <cell r="R343">
            <v>4070700.76</v>
          </cell>
          <cell r="S343">
            <v>1351831</v>
          </cell>
          <cell r="T343" t="str">
            <v>United States</v>
          </cell>
          <cell r="U343" t="str">
            <v>Beverage; Food &amp; Tobacco (4)</v>
          </cell>
          <cell r="W343" t="str">
            <v>United States</v>
          </cell>
          <cell r="X343">
            <v>0</v>
          </cell>
          <cell r="Y343" t="str">
            <v>First Lien First Out</v>
          </cell>
          <cell r="AB343" t="str">
            <v>Gold Star Foods Inc</v>
          </cell>
          <cell r="AC343">
            <v>99.5</v>
          </cell>
          <cell r="AF343">
            <v>4070700.76</v>
          </cell>
          <cell r="AG343" t="str">
            <v>V</v>
          </cell>
          <cell r="AH343">
            <v>99.5</v>
          </cell>
          <cell r="AK343" t="str">
            <v>Term Loan</v>
          </cell>
          <cell r="AN343">
            <v>15109000</v>
          </cell>
          <cell r="AO343" t="str">
            <v>USD</v>
          </cell>
          <cell r="AS343">
            <v>3.51</v>
          </cell>
          <cell r="AU343" t="str">
            <v>3781 E. Airport Drive</v>
          </cell>
          <cell r="AV343" t="str">
            <v>NA</v>
          </cell>
          <cell r="AW343">
            <v>0</v>
          </cell>
          <cell r="AX343">
            <v>42308</v>
          </cell>
          <cell r="AY343">
            <v>42369</v>
          </cell>
          <cell r="AZ343">
            <v>2450000</v>
          </cell>
          <cell r="BA343">
            <v>4.45</v>
          </cell>
          <cell r="BB343">
            <v>2.94</v>
          </cell>
          <cell r="BC343">
            <v>2.13</v>
          </cell>
          <cell r="BD343">
            <v>0</v>
          </cell>
          <cell r="BF343" t="str">
            <v>3.5100000</v>
          </cell>
          <cell r="BG343">
            <v>50600000</v>
          </cell>
          <cell r="BH343" t="str">
            <v>3.51</v>
          </cell>
          <cell r="BI343">
            <v>309710000</v>
          </cell>
          <cell r="BJ343" t="str">
            <v>Antares/TMT</v>
          </cell>
          <cell r="BL343">
            <v>41740</v>
          </cell>
          <cell r="BM343">
            <v>43566</v>
          </cell>
          <cell r="BP343">
            <v>50775000</v>
          </cell>
          <cell r="BQ343">
            <v>101375000</v>
          </cell>
          <cell r="BR343">
            <v>50775000</v>
          </cell>
          <cell r="BS343">
            <v>4070700.76</v>
          </cell>
          <cell r="BT343">
            <v>100</v>
          </cell>
          <cell r="BU343">
            <v>42228</v>
          </cell>
          <cell r="BW343">
            <v>0</v>
          </cell>
          <cell r="BX343" t="str">
            <v>Ontario, California 91761</v>
          </cell>
          <cell r="CA343" t="str">
            <v>0010539009</v>
          </cell>
          <cell r="CB343">
            <v>4070700.76</v>
          </cell>
          <cell r="CC343">
            <v>1</v>
          </cell>
          <cell r="CD343">
            <v>4070700.76</v>
          </cell>
          <cell r="CF343">
            <v>80</v>
          </cell>
          <cell r="CG343" t="str">
            <v>N</v>
          </cell>
        </row>
        <row r="344">
          <cell r="A344">
            <v>342</v>
          </cell>
          <cell r="B344" t="str">
            <v>DETAILS</v>
          </cell>
          <cell r="C344">
            <v>0</v>
          </cell>
          <cell r="D344">
            <v>81628092</v>
          </cell>
          <cell r="E344">
            <v>84069474</v>
          </cell>
          <cell r="F344">
            <v>344944</v>
          </cell>
          <cell r="G344">
            <v>42403</v>
          </cell>
          <cell r="H344">
            <v>42237</v>
          </cell>
          <cell r="I344">
            <v>31230</v>
          </cell>
          <cell r="J344">
            <v>254690</v>
          </cell>
          <cell r="K344">
            <v>238991</v>
          </cell>
          <cell r="L344">
            <v>42185</v>
          </cell>
          <cell r="M344" t="str">
            <v>Gold Star Foods Inc</v>
          </cell>
          <cell r="N344" t="str">
            <v>Gold Star Foods Inc Term Loan</v>
          </cell>
          <cell r="O344" t="str">
            <v>L</v>
          </cell>
          <cell r="P344" t="str">
            <v>LIBOR (3 months)</v>
          </cell>
          <cell r="R344">
            <v>17147395.809999999</v>
          </cell>
          <cell r="S344">
            <v>1351823</v>
          </cell>
          <cell r="T344" t="str">
            <v>United States</v>
          </cell>
          <cell r="U344" t="str">
            <v>Beverage; Food &amp; Tobacco (4)</v>
          </cell>
          <cell r="W344" t="str">
            <v>United States</v>
          </cell>
          <cell r="X344">
            <v>0</v>
          </cell>
          <cell r="Y344" t="str">
            <v>First Lien First Out</v>
          </cell>
          <cell r="AB344" t="str">
            <v>Gold Star Foods Inc</v>
          </cell>
          <cell r="AC344">
            <v>99.5</v>
          </cell>
          <cell r="AF344">
            <v>17147395.809999999</v>
          </cell>
          <cell r="AG344" t="str">
            <v>V</v>
          </cell>
          <cell r="AH344">
            <v>99.5</v>
          </cell>
          <cell r="AK344" t="str">
            <v>Term Loan</v>
          </cell>
          <cell r="AN344">
            <v>15109000</v>
          </cell>
          <cell r="AO344" t="str">
            <v>USD</v>
          </cell>
          <cell r="AS344">
            <v>3.51</v>
          </cell>
          <cell r="AU344" t="str">
            <v>3781 E. Airport Drive</v>
          </cell>
          <cell r="AV344" t="str">
            <v>NA</v>
          </cell>
          <cell r="AW344">
            <v>0</v>
          </cell>
          <cell r="AX344">
            <v>42308</v>
          </cell>
          <cell r="AY344">
            <v>42369</v>
          </cell>
          <cell r="AZ344">
            <v>2450000</v>
          </cell>
          <cell r="BA344">
            <v>4.45</v>
          </cell>
          <cell r="BB344">
            <v>2.94</v>
          </cell>
          <cell r="BC344">
            <v>2.13</v>
          </cell>
          <cell r="BD344">
            <v>0</v>
          </cell>
          <cell r="BF344" t="str">
            <v>3.5100000</v>
          </cell>
          <cell r="BG344">
            <v>50600000</v>
          </cell>
          <cell r="BH344" t="str">
            <v>3.51</v>
          </cell>
          <cell r="BI344">
            <v>309710000</v>
          </cell>
          <cell r="BJ344" t="str">
            <v>Antares/TMT</v>
          </cell>
          <cell r="BL344">
            <v>41740</v>
          </cell>
          <cell r="BM344">
            <v>43566</v>
          </cell>
          <cell r="BP344">
            <v>50775000</v>
          </cell>
          <cell r="BQ344">
            <v>101375000</v>
          </cell>
          <cell r="BR344">
            <v>50775000</v>
          </cell>
          <cell r="BS344">
            <v>17147395.809999999</v>
          </cell>
          <cell r="BT344">
            <v>100</v>
          </cell>
          <cell r="BU344">
            <v>42228</v>
          </cell>
          <cell r="BW344">
            <v>0</v>
          </cell>
          <cell r="BX344" t="str">
            <v>Ontario, California 91761</v>
          </cell>
          <cell r="CA344" t="str">
            <v>0010536083</v>
          </cell>
          <cell r="CB344">
            <v>17147395.809999999</v>
          </cell>
          <cell r="CC344">
            <v>1</v>
          </cell>
          <cell r="CD344">
            <v>17147395.809999999</v>
          </cell>
          <cell r="CF344">
            <v>80</v>
          </cell>
          <cell r="CG344" t="str">
            <v>N</v>
          </cell>
        </row>
        <row r="345">
          <cell r="A345">
            <v>343</v>
          </cell>
          <cell r="B345" t="str">
            <v>DETAILS</v>
          </cell>
          <cell r="C345">
            <v>0</v>
          </cell>
          <cell r="D345">
            <v>81628092</v>
          </cell>
          <cell r="E345">
            <v>84069830</v>
          </cell>
          <cell r="F345">
            <v>344944</v>
          </cell>
          <cell r="G345">
            <v>42403</v>
          </cell>
          <cell r="H345">
            <v>42321</v>
          </cell>
          <cell r="I345">
            <v>31230</v>
          </cell>
          <cell r="J345">
            <v>254690</v>
          </cell>
          <cell r="K345">
            <v>238991</v>
          </cell>
          <cell r="L345">
            <v>42314</v>
          </cell>
          <cell r="M345" t="str">
            <v>Gold Star Foods Inc</v>
          </cell>
          <cell r="N345" t="str">
            <v>Gold Star Foods Inc Term Loan</v>
          </cell>
          <cell r="O345" t="str">
            <v>L</v>
          </cell>
          <cell r="P345" t="str">
            <v>LIBOR (3 months)</v>
          </cell>
          <cell r="R345">
            <v>5101704.57</v>
          </cell>
          <cell r="S345">
            <v>1429336</v>
          </cell>
          <cell r="T345" t="str">
            <v>United States</v>
          </cell>
          <cell r="U345" t="str">
            <v>Beverage; Food &amp; Tobacco (4)</v>
          </cell>
          <cell r="W345" t="str">
            <v>United States</v>
          </cell>
          <cell r="X345">
            <v>0</v>
          </cell>
          <cell r="Y345" t="str">
            <v>First Lien First Out</v>
          </cell>
          <cell r="AB345" t="str">
            <v>Gold Star Foods Inc</v>
          </cell>
          <cell r="AC345">
            <v>99.5</v>
          </cell>
          <cell r="AF345">
            <v>5101704.57</v>
          </cell>
          <cell r="AG345" t="str">
            <v>V</v>
          </cell>
          <cell r="AH345">
            <v>100</v>
          </cell>
          <cell r="AK345" t="str">
            <v>Term Loan</v>
          </cell>
          <cell r="AN345">
            <v>15109000</v>
          </cell>
          <cell r="AO345" t="str">
            <v>USD</v>
          </cell>
          <cell r="AS345">
            <v>3.51</v>
          </cell>
          <cell r="AU345" t="str">
            <v>3781 E. Airport Drive</v>
          </cell>
          <cell r="AV345" t="str">
            <v>NA</v>
          </cell>
          <cell r="AW345">
            <v>0</v>
          </cell>
          <cell r="AX345">
            <v>42308</v>
          </cell>
          <cell r="AY345">
            <v>42369</v>
          </cell>
          <cell r="AZ345">
            <v>2450000</v>
          </cell>
          <cell r="BA345">
            <v>4.45</v>
          </cell>
          <cell r="BB345">
            <v>2.94</v>
          </cell>
          <cell r="BC345">
            <v>2.13</v>
          </cell>
          <cell r="BD345">
            <v>0</v>
          </cell>
          <cell r="BF345" t="str">
            <v>3.5100000</v>
          </cell>
          <cell r="BG345">
            <v>50600000</v>
          </cell>
          <cell r="BH345" t="str">
            <v>3.51</v>
          </cell>
          <cell r="BI345">
            <v>309710000</v>
          </cell>
          <cell r="BJ345" t="str">
            <v>Antares/TMT</v>
          </cell>
          <cell r="BL345">
            <v>41740</v>
          </cell>
          <cell r="BM345">
            <v>43566</v>
          </cell>
          <cell r="BP345">
            <v>50775000</v>
          </cell>
          <cell r="BQ345">
            <v>101375000</v>
          </cell>
          <cell r="BR345">
            <v>50775000</v>
          </cell>
          <cell r="BS345">
            <v>5101704.57</v>
          </cell>
          <cell r="BT345">
            <v>100</v>
          </cell>
          <cell r="BW345">
            <v>0</v>
          </cell>
          <cell r="BX345" t="str">
            <v>Ontario, California 91761</v>
          </cell>
          <cell r="CA345" t="str">
            <v>0010536083</v>
          </cell>
          <cell r="CB345">
            <v>5101704.57</v>
          </cell>
          <cell r="CD345">
            <v>5101704.57</v>
          </cell>
          <cell r="CF345">
            <v>80</v>
          </cell>
          <cell r="CG345" t="str">
            <v>N</v>
          </cell>
        </row>
        <row r="346">
          <cell r="A346">
            <v>344</v>
          </cell>
          <cell r="B346" t="str">
            <v>DETAILS</v>
          </cell>
          <cell r="C346">
            <v>0</v>
          </cell>
          <cell r="D346">
            <v>81627672</v>
          </cell>
          <cell r="E346">
            <v>84069744</v>
          </cell>
          <cell r="F346">
            <v>344944</v>
          </cell>
          <cell r="G346">
            <v>42403</v>
          </cell>
          <cell r="H346">
            <v>42237</v>
          </cell>
          <cell r="I346">
            <v>31237</v>
          </cell>
          <cell r="J346">
            <v>244249</v>
          </cell>
          <cell r="K346">
            <v>239027</v>
          </cell>
          <cell r="L346">
            <v>42185</v>
          </cell>
          <cell r="M346" t="str">
            <v>Good Smoke LLC</v>
          </cell>
          <cell r="N346" t="str">
            <v>Good Smoke LLC Term Loan</v>
          </cell>
          <cell r="O346" t="str">
            <v>L</v>
          </cell>
          <cell r="P346" t="str">
            <v>LIBOR (6 months)</v>
          </cell>
          <cell r="R346">
            <v>5925000</v>
          </cell>
          <cell r="S346">
            <v>1335458</v>
          </cell>
          <cell r="T346" t="str">
            <v>United States</v>
          </cell>
          <cell r="U346" t="str">
            <v>Hotel; Gaming &amp; Leisure (17)</v>
          </cell>
          <cell r="W346" t="str">
            <v>United States</v>
          </cell>
          <cell r="X346">
            <v>0</v>
          </cell>
          <cell r="Y346" t="str">
            <v>First Lien First Out</v>
          </cell>
          <cell r="AB346" t="str">
            <v>Good Smoke LLC</v>
          </cell>
          <cell r="AC346">
            <v>99.5</v>
          </cell>
          <cell r="AF346">
            <v>5925000</v>
          </cell>
          <cell r="AG346" t="str">
            <v>V</v>
          </cell>
          <cell r="AH346">
            <v>99.5</v>
          </cell>
          <cell r="AK346" t="str">
            <v>Term Loan</v>
          </cell>
          <cell r="AN346">
            <v>21109000</v>
          </cell>
          <cell r="AO346" t="str">
            <v>USD</v>
          </cell>
          <cell r="AS346">
            <v>3.1204999999999998</v>
          </cell>
          <cell r="AU346" t="str">
            <v>234 W Genessee St</v>
          </cell>
          <cell r="AV346" t="str">
            <v>NA</v>
          </cell>
          <cell r="AW346">
            <v>0</v>
          </cell>
          <cell r="AX346">
            <v>42277</v>
          </cell>
          <cell r="AY346">
            <v>42185</v>
          </cell>
          <cell r="AZ346">
            <v>4390000</v>
          </cell>
          <cell r="BA346">
            <v>4.2089999999999996</v>
          </cell>
          <cell r="BB346">
            <v>0.38</v>
          </cell>
          <cell r="BC346">
            <v>0</v>
          </cell>
          <cell r="BD346">
            <v>0</v>
          </cell>
          <cell r="BF346" t="str">
            <v>3.1205000</v>
          </cell>
          <cell r="BG346">
            <v>115410000</v>
          </cell>
          <cell r="BH346" t="str">
            <v>3.12</v>
          </cell>
          <cell r="BI346">
            <v>187700000</v>
          </cell>
          <cell r="BJ346" t="str">
            <v>SIP - Tag Along</v>
          </cell>
          <cell r="BL346">
            <v>41907</v>
          </cell>
          <cell r="BM346">
            <v>43733</v>
          </cell>
          <cell r="BP346">
            <v>69405000</v>
          </cell>
          <cell r="BQ346">
            <v>184815000</v>
          </cell>
          <cell r="BR346">
            <v>69405000</v>
          </cell>
          <cell r="BS346">
            <v>5925000</v>
          </cell>
          <cell r="BT346">
            <v>100</v>
          </cell>
          <cell r="BW346">
            <v>0</v>
          </cell>
          <cell r="BX346" t="str">
            <v>Dallas, Texas 75206</v>
          </cell>
          <cell r="CA346" t="str">
            <v>0010536129</v>
          </cell>
          <cell r="CB346">
            <v>5925000</v>
          </cell>
          <cell r="CC346">
            <v>1</v>
          </cell>
          <cell r="CD346">
            <v>5925000</v>
          </cell>
          <cell r="CF346">
            <v>80</v>
          </cell>
          <cell r="CG346" t="str">
            <v>N</v>
          </cell>
        </row>
        <row r="347">
          <cell r="A347">
            <v>345</v>
          </cell>
          <cell r="B347" t="str">
            <v>DETAILS</v>
          </cell>
          <cell r="C347">
            <v>0</v>
          </cell>
          <cell r="D347">
            <v>81627672</v>
          </cell>
          <cell r="E347">
            <v>84069747</v>
          </cell>
          <cell r="F347">
            <v>344944</v>
          </cell>
          <cell r="G347">
            <v>42403</v>
          </cell>
          <cell r="H347">
            <v>42237</v>
          </cell>
          <cell r="I347">
            <v>31237</v>
          </cell>
          <cell r="J347">
            <v>244249</v>
          </cell>
          <cell r="K347">
            <v>239027</v>
          </cell>
          <cell r="L347">
            <v>42185</v>
          </cell>
          <cell r="M347" t="str">
            <v>Good Smoke LLC</v>
          </cell>
          <cell r="N347" t="str">
            <v>Good Smoke LLC Term Loan</v>
          </cell>
          <cell r="O347" t="str">
            <v>L</v>
          </cell>
          <cell r="P347" t="str">
            <v>LIBOR (6 months)</v>
          </cell>
          <cell r="R347">
            <v>18240867.620000001</v>
          </cell>
          <cell r="S347">
            <v>1335460</v>
          </cell>
          <cell r="T347" t="str">
            <v>United States</v>
          </cell>
          <cell r="U347" t="str">
            <v>Hotel; Gaming &amp; Leisure (17)</v>
          </cell>
          <cell r="W347" t="str">
            <v>United States</v>
          </cell>
          <cell r="X347">
            <v>0</v>
          </cell>
          <cell r="Y347" t="str">
            <v>First Lien First Out</v>
          </cell>
          <cell r="AB347" t="str">
            <v>Good Smoke LLC</v>
          </cell>
          <cell r="AC347">
            <v>99.5</v>
          </cell>
          <cell r="AF347">
            <v>18240867.620000001</v>
          </cell>
          <cell r="AG347" t="str">
            <v>V</v>
          </cell>
          <cell r="AH347">
            <v>99.5</v>
          </cell>
          <cell r="AK347" t="str">
            <v>Term Loan</v>
          </cell>
          <cell r="AN347">
            <v>21109000</v>
          </cell>
          <cell r="AO347" t="str">
            <v>USD</v>
          </cell>
          <cell r="AS347">
            <v>3.1204999999999998</v>
          </cell>
          <cell r="AU347" t="str">
            <v>234 W Genessee St</v>
          </cell>
          <cell r="AV347" t="str">
            <v>NA</v>
          </cell>
          <cell r="AW347">
            <v>0</v>
          </cell>
          <cell r="AX347">
            <v>42277</v>
          </cell>
          <cell r="AY347">
            <v>42185</v>
          </cell>
          <cell r="AZ347">
            <v>4390000</v>
          </cell>
          <cell r="BA347">
            <v>4.2089999999999996</v>
          </cell>
          <cell r="BB347">
            <v>0.38</v>
          </cell>
          <cell r="BC347">
            <v>0</v>
          </cell>
          <cell r="BD347">
            <v>0</v>
          </cell>
          <cell r="BF347" t="str">
            <v>3.1205000</v>
          </cell>
          <cell r="BG347">
            <v>115410000</v>
          </cell>
          <cell r="BH347" t="str">
            <v>3.12</v>
          </cell>
          <cell r="BI347">
            <v>187700000</v>
          </cell>
          <cell r="BJ347" t="str">
            <v>Franchise Finance</v>
          </cell>
          <cell r="BL347">
            <v>41907</v>
          </cell>
          <cell r="BM347">
            <v>43733</v>
          </cell>
          <cell r="BP347">
            <v>69405000</v>
          </cell>
          <cell r="BQ347">
            <v>184815000</v>
          </cell>
          <cell r="BR347">
            <v>69405000</v>
          </cell>
          <cell r="BS347">
            <v>18240867.620000001</v>
          </cell>
          <cell r="BT347">
            <v>100</v>
          </cell>
          <cell r="BU347">
            <v>42228</v>
          </cell>
          <cell r="BW347">
            <v>0</v>
          </cell>
          <cell r="BX347" t="str">
            <v>Dallas, Texas 75206</v>
          </cell>
          <cell r="CA347" t="str">
            <v>0010536129</v>
          </cell>
          <cell r="CB347">
            <v>18240867.620000001</v>
          </cell>
          <cell r="CC347">
            <v>1</v>
          </cell>
          <cell r="CD347">
            <v>18240867.620000001</v>
          </cell>
          <cell r="CF347">
            <v>80</v>
          </cell>
          <cell r="CG347" t="str">
            <v>N</v>
          </cell>
        </row>
        <row r="348">
          <cell r="A348">
            <v>346</v>
          </cell>
          <cell r="B348" t="str">
            <v>DETAILS</v>
          </cell>
          <cell r="C348">
            <v>0</v>
          </cell>
          <cell r="D348">
            <v>81627800</v>
          </cell>
          <cell r="E348">
            <v>84069793</v>
          </cell>
          <cell r="F348">
            <v>344944</v>
          </cell>
          <cell r="G348">
            <v>42403</v>
          </cell>
          <cell r="H348">
            <v>42237</v>
          </cell>
          <cell r="I348">
            <v>31239</v>
          </cell>
          <cell r="J348">
            <v>251670</v>
          </cell>
          <cell r="K348">
            <v>239939</v>
          </cell>
          <cell r="L348">
            <v>42185</v>
          </cell>
          <cell r="M348" t="str">
            <v>Gordian Group</v>
          </cell>
          <cell r="N348" t="str">
            <v>Gordian Group Inc Term Loan</v>
          </cell>
          <cell r="O348" t="str">
            <v>L</v>
          </cell>
          <cell r="P348" t="str">
            <v>LIBOR (3 months)</v>
          </cell>
          <cell r="R348">
            <v>8780613.2400000002</v>
          </cell>
          <cell r="S348">
            <v>1339737</v>
          </cell>
          <cell r="T348" t="str">
            <v>United States</v>
          </cell>
          <cell r="U348" t="str">
            <v>Services: Business (23)</v>
          </cell>
          <cell r="W348" t="str">
            <v>United States</v>
          </cell>
          <cell r="X348">
            <v>0</v>
          </cell>
          <cell r="Y348" t="str">
            <v>First Lien First Out</v>
          </cell>
          <cell r="AB348" t="str">
            <v>Gordian Group</v>
          </cell>
          <cell r="AC348">
            <v>99.5</v>
          </cell>
          <cell r="AF348">
            <v>8780613.2400000002</v>
          </cell>
          <cell r="AG348" t="str">
            <v>V</v>
          </cell>
          <cell r="AH348">
            <v>99.5</v>
          </cell>
          <cell r="AK348" t="str">
            <v>Term Loan</v>
          </cell>
          <cell r="AN348">
            <v>24305000</v>
          </cell>
          <cell r="AO348" t="str">
            <v>USD</v>
          </cell>
          <cell r="AS348">
            <v>4.29</v>
          </cell>
          <cell r="AU348" t="str">
            <v>140 Bridges Road, Suite E</v>
          </cell>
          <cell r="AV348" t="str">
            <v>NA</v>
          </cell>
          <cell r="AW348">
            <v>0</v>
          </cell>
          <cell r="AX348">
            <v>42185</v>
          </cell>
          <cell r="AY348">
            <v>42277</v>
          </cell>
          <cell r="AZ348">
            <v>1930000</v>
          </cell>
          <cell r="BA348">
            <v>4.29</v>
          </cell>
          <cell r="BB348">
            <v>7.88</v>
          </cell>
          <cell r="BC348">
            <v>6.98</v>
          </cell>
          <cell r="BD348">
            <v>0</v>
          </cell>
          <cell r="BF348" t="str">
            <v>4.2900</v>
          </cell>
          <cell r="BG348">
            <v>91790000</v>
          </cell>
          <cell r="BH348" t="str">
            <v>4.29000</v>
          </cell>
          <cell r="BI348">
            <v>78660000</v>
          </cell>
          <cell r="BJ348" t="str">
            <v>Antares/TMT</v>
          </cell>
          <cell r="BL348">
            <v>41837</v>
          </cell>
          <cell r="BM348">
            <v>43663</v>
          </cell>
          <cell r="BP348">
            <v>104268450</v>
          </cell>
          <cell r="BQ348">
            <v>196058450</v>
          </cell>
          <cell r="BR348">
            <v>104268450</v>
          </cell>
          <cell r="BS348">
            <v>8780613.2400000002</v>
          </cell>
          <cell r="BT348">
            <v>100</v>
          </cell>
          <cell r="BU348">
            <v>42297</v>
          </cell>
          <cell r="BW348">
            <v>0</v>
          </cell>
          <cell r="BX348" t="str">
            <v>Mauldin, South Carolina 29662</v>
          </cell>
          <cell r="CA348" t="str">
            <v>0010536144</v>
          </cell>
          <cell r="CB348">
            <v>8780613.2400000002</v>
          </cell>
          <cell r="CC348">
            <v>1</v>
          </cell>
          <cell r="CD348">
            <v>8780613.2400000002</v>
          </cell>
          <cell r="CF348">
            <v>80</v>
          </cell>
          <cell r="CG348" t="str">
            <v>N</v>
          </cell>
        </row>
        <row r="349">
          <cell r="A349">
            <v>347</v>
          </cell>
          <cell r="B349" t="str">
            <v>DETAILS</v>
          </cell>
          <cell r="C349">
            <v>0</v>
          </cell>
          <cell r="D349">
            <v>81628105</v>
          </cell>
          <cell r="E349">
            <v>84069794</v>
          </cell>
          <cell r="F349">
            <v>344944</v>
          </cell>
          <cell r="G349">
            <v>42403</v>
          </cell>
          <cell r="H349">
            <v>42237</v>
          </cell>
          <cell r="I349">
            <v>31239</v>
          </cell>
          <cell r="J349">
            <v>254835</v>
          </cell>
          <cell r="K349">
            <v>239939</v>
          </cell>
          <cell r="L349">
            <v>42185</v>
          </cell>
          <cell r="M349" t="str">
            <v>Gordian Group</v>
          </cell>
          <cell r="N349" t="str">
            <v>Gordian Group Inc Term Loan</v>
          </cell>
          <cell r="O349" t="str">
            <v>L</v>
          </cell>
          <cell r="P349" t="str">
            <v>LIBOR (3 months)</v>
          </cell>
          <cell r="R349">
            <v>8780613.2400000002</v>
          </cell>
          <cell r="S349">
            <v>1339737</v>
          </cell>
          <cell r="T349" t="str">
            <v>United States</v>
          </cell>
          <cell r="U349" t="str">
            <v>Services: Business (23)</v>
          </cell>
          <cell r="W349" t="str">
            <v>United States</v>
          </cell>
          <cell r="X349">
            <v>0</v>
          </cell>
          <cell r="Y349" t="str">
            <v>First Lien First Out</v>
          </cell>
          <cell r="AB349" t="str">
            <v>Gordian Group</v>
          </cell>
          <cell r="AC349">
            <v>99.5</v>
          </cell>
          <cell r="AF349">
            <v>8780613.2400000002</v>
          </cell>
          <cell r="AG349" t="str">
            <v>V</v>
          </cell>
          <cell r="AH349">
            <v>99.5</v>
          </cell>
          <cell r="AK349" t="str">
            <v>Term Loan</v>
          </cell>
          <cell r="AN349">
            <v>24305000</v>
          </cell>
          <cell r="AO349" t="str">
            <v>USD</v>
          </cell>
          <cell r="AS349">
            <v>4.29</v>
          </cell>
          <cell r="AU349" t="str">
            <v>140 Bridges Road, Suite E</v>
          </cell>
          <cell r="AV349" t="str">
            <v>NA</v>
          </cell>
          <cell r="AW349">
            <v>0</v>
          </cell>
          <cell r="AX349">
            <v>42185</v>
          </cell>
          <cell r="AY349">
            <v>42277</v>
          </cell>
          <cell r="AZ349">
            <v>1930000</v>
          </cell>
          <cell r="BA349">
            <v>4.29</v>
          </cell>
          <cell r="BB349">
            <v>7.88</v>
          </cell>
          <cell r="BC349">
            <v>6.98</v>
          </cell>
          <cell r="BD349">
            <v>0</v>
          </cell>
          <cell r="BF349" t="str">
            <v>4.2900</v>
          </cell>
          <cell r="BG349">
            <v>91790000</v>
          </cell>
          <cell r="BH349" t="str">
            <v>4.29000</v>
          </cell>
          <cell r="BI349">
            <v>78660000</v>
          </cell>
          <cell r="BJ349" t="str">
            <v>Antares/TMT</v>
          </cell>
          <cell r="BL349">
            <v>41837</v>
          </cell>
          <cell r="BM349">
            <v>43663</v>
          </cell>
          <cell r="BP349">
            <v>104268450</v>
          </cell>
          <cell r="BQ349">
            <v>196058450</v>
          </cell>
          <cell r="BR349">
            <v>104268450</v>
          </cell>
          <cell r="BS349">
            <v>8780613.2400000002</v>
          </cell>
          <cell r="BT349">
            <v>100</v>
          </cell>
          <cell r="BU349">
            <v>42297</v>
          </cell>
          <cell r="BW349">
            <v>0</v>
          </cell>
          <cell r="BX349" t="str">
            <v>Mauldin, South Carolina 29662</v>
          </cell>
          <cell r="CA349" t="str">
            <v>0010536144</v>
          </cell>
          <cell r="CB349">
            <v>8780613.2400000002</v>
          </cell>
          <cell r="CC349">
            <v>1</v>
          </cell>
          <cell r="CD349">
            <v>8780613.2400000002</v>
          </cell>
          <cell r="CF349">
            <v>80</v>
          </cell>
          <cell r="CG349" t="str">
            <v>N</v>
          </cell>
        </row>
        <row r="350">
          <cell r="A350">
            <v>348</v>
          </cell>
          <cell r="B350" t="str">
            <v>DETAILS</v>
          </cell>
          <cell r="C350">
            <v>0</v>
          </cell>
          <cell r="D350">
            <v>81627722</v>
          </cell>
          <cell r="E350">
            <v>84069792</v>
          </cell>
          <cell r="F350">
            <v>344944</v>
          </cell>
          <cell r="G350">
            <v>42403</v>
          </cell>
          <cell r="H350">
            <v>42237</v>
          </cell>
          <cell r="I350">
            <v>31239</v>
          </cell>
          <cell r="J350">
            <v>249564</v>
          </cell>
          <cell r="K350">
            <v>239939</v>
          </cell>
          <cell r="L350">
            <v>42185</v>
          </cell>
          <cell r="M350" t="str">
            <v>Gordian Group</v>
          </cell>
          <cell r="N350" t="str">
            <v>Gordian Group Inc Term Loan</v>
          </cell>
          <cell r="O350" t="str">
            <v>L</v>
          </cell>
          <cell r="P350" t="str">
            <v>LIBOR (3 months)</v>
          </cell>
          <cell r="R350">
            <v>8780613.2400000002</v>
          </cell>
          <cell r="S350">
            <v>1339737</v>
          </cell>
          <cell r="T350" t="str">
            <v>United States</v>
          </cell>
          <cell r="U350" t="str">
            <v>Services: Business (23)</v>
          </cell>
          <cell r="W350" t="str">
            <v>United States</v>
          </cell>
          <cell r="X350">
            <v>0</v>
          </cell>
          <cell r="Y350" t="str">
            <v>First Lien First Out</v>
          </cell>
          <cell r="AB350" t="str">
            <v>Gordian Group</v>
          </cell>
          <cell r="AC350">
            <v>99.5</v>
          </cell>
          <cell r="AF350">
            <v>8780613.2400000002</v>
          </cell>
          <cell r="AG350" t="str">
            <v>V</v>
          </cell>
          <cell r="AH350">
            <v>99.5</v>
          </cell>
          <cell r="AK350" t="str">
            <v>Term Loan</v>
          </cell>
          <cell r="AN350">
            <v>24305000</v>
          </cell>
          <cell r="AO350" t="str">
            <v>USD</v>
          </cell>
          <cell r="AS350">
            <v>4.29</v>
          </cell>
          <cell r="AU350" t="str">
            <v>140 Bridges Road, Suite E</v>
          </cell>
          <cell r="AV350" t="str">
            <v>NA</v>
          </cell>
          <cell r="AW350">
            <v>0</v>
          </cell>
          <cell r="AX350">
            <v>42185</v>
          </cell>
          <cell r="AY350">
            <v>42277</v>
          </cell>
          <cell r="AZ350">
            <v>1930000</v>
          </cell>
          <cell r="BA350">
            <v>4.29</v>
          </cell>
          <cell r="BB350">
            <v>7.88</v>
          </cell>
          <cell r="BC350">
            <v>6.98</v>
          </cell>
          <cell r="BD350">
            <v>0</v>
          </cell>
          <cell r="BF350" t="str">
            <v>4.2900</v>
          </cell>
          <cell r="BG350">
            <v>91790000</v>
          </cell>
          <cell r="BH350" t="str">
            <v>4.29000</v>
          </cell>
          <cell r="BI350">
            <v>78660000</v>
          </cell>
          <cell r="BJ350" t="str">
            <v>Antares/TMT</v>
          </cell>
          <cell r="BL350">
            <v>41837</v>
          </cell>
          <cell r="BM350">
            <v>43663</v>
          </cell>
          <cell r="BP350">
            <v>104268450</v>
          </cell>
          <cell r="BQ350">
            <v>196058450</v>
          </cell>
          <cell r="BR350">
            <v>104268450</v>
          </cell>
          <cell r="BS350">
            <v>8780613.2400000002</v>
          </cell>
          <cell r="BT350">
            <v>100</v>
          </cell>
          <cell r="BU350">
            <v>42297</v>
          </cell>
          <cell r="BW350">
            <v>0</v>
          </cell>
          <cell r="BX350" t="str">
            <v>Mauldin, South Carolina 29662</v>
          </cell>
          <cell r="CA350" t="str">
            <v>0010536144</v>
          </cell>
          <cell r="CB350">
            <v>8780613.2400000002</v>
          </cell>
          <cell r="CC350">
            <v>1</v>
          </cell>
          <cell r="CD350">
            <v>8780613.2400000002</v>
          </cell>
          <cell r="CF350">
            <v>80</v>
          </cell>
          <cell r="CG350" t="str">
            <v>N</v>
          </cell>
        </row>
        <row r="351">
          <cell r="A351">
            <v>349</v>
          </cell>
          <cell r="B351" t="str">
            <v>DETAILS</v>
          </cell>
          <cell r="C351">
            <v>0</v>
          </cell>
          <cell r="D351">
            <v>81627760</v>
          </cell>
          <cell r="E351">
            <v>84069865</v>
          </cell>
          <cell r="F351">
            <v>344944</v>
          </cell>
          <cell r="G351">
            <v>42403</v>
          </cell>
          <cell r="H351">
            <v>42333</v>
          </cell>
          <cell r="I351">
            <v>31248</v>
          </cell>
          <cell r="J351">
            <v>250924</v>
          </cell>
          <cell r="K351">
            <v>250923</v>
          </cell>
          <cell r="L351">
            <v>42333</v>
          </cell>
          <cell r="M351" t="str">
            <v>Grakon Holdings LLC</v>
          </cell>
          <cell r="N351" t="str">
            <v>Grakon Holdings LLC Replacement Term Loan</v>
          </cell>
          <cell r="O351" t="str">
            <v>L</v>
          </cell>
          <cell r="P351" t="str">
            <v>Prime</v>
          </cell>
          <cell r="R351">
            <v>442649</v>
          </cell>
          <cell r="S351">
            <v>1447636</v>
          </cell>
          <cell r="T351" t="str">
            <v>United States</v>
          </cell>
          <cell r="U351" t="str">
            <v>Automotive (2)</v>
          </cell>
          <cell r="W351" t="str">
            <v>United States</v>
          </cell>
          <cell r="Y351" t="str">
            <v>First Lien First Out</v>
          </cell>
          <cell r="AB351" t="str">
            <v>Grakon Holdings LLC</v>
          </cell>
          <cell r="AC351">
            <v>98.105999999999995</v>
          </cell>
          <cell r="AF351">
            <v>442649</v>
          </cell>
          <cell r="AG351" t="str">
            <v>V</v>
          </cell>
          <cell r="AH351">
            <v>98.105999999999995</v>
          </cell>
          <cell r="AK351" t="str">
            <v>Term Loan</v>
          </cell>
          <cell r="AL351" t="str">
            <v>Restructure</v>
          </cell>
          <cell r="AN351">
            <v>32539000</v>
          </cell>
          <cell r="AO351" t="str">
            <v>USD</v>
          </cell>
          <cell r="AS351">
            <v>3.09</v>
          </cell>
          <cell r="AU351" t="str">
            <v>1911 S 218th Street</v>
          </cell>
          <cell r="AV351" t="str">
            <v>NA</v>
          </cell>
          <cell r="AX351">
            <v>42277</v>
          </cell>
          <cell r="AY351">
            <v>42338</v>
          </cell>
          <cell r="AZ351">
            <v>2350000</v>
          </cell>
          <cell r="BA351">
            <v>6.15</v>
          </cell>
          <cell r="BB351">
            <v>3.44</v>
          </cell>
          <cell r="BC351">
            <v>3.4</v>
          </cell>
          <cell r="BF351" t="str">
            <v>3.09</v>
          </cell>
          <cell r="BG351">
            <v>102760000</v>
          </cell>
          <cell r="BH351" t="str">
            <v>3.09</v>
          </cell>
          <cell r="BI351">
            <v>88260000</v>
          </cell>
          <cell r="BJ351" t="str">
            <v>Antares/TMT</v>
          </cell>
          <cell r="BL351">
            <v>42248</v>
          </cell>
          <cell r="BM351">
            <v>44525</v>
          </cell>
          <cell r="BP351">
            <v>100545510</v>
          </cell>
          <cell r="BQ351">
            <v>203305510</v>
          </cell>
          <cell r="BR351">
            <v>100545510</v>
          </cell>
          <cell r="BS351">
            <v>442649</v>
          </cell>
          <cell r="BT351">
            <v>100</v>
          </cell>
          <cell r="BU351">
            <v>42333</v>
          </cell>
          <cell r="BW351">
            <v>0</v>
          </cell>
          <cell r="BX351" t="str">
            <v>Des Moines, WA 98198</v>
          </cell>
          <cell r="CA351" t="str">
            <v>0010535093</v>
          </cell>
          <cell r="CB351">
            <v>442649</v>
          </cell>
          <cell r="CC351">
            <v>1</v>
          </cell>
          <cell r="CD351">
            <v>442649</v>
          </cell>
          <cell r="CF351">
            <v>80</v>
          </cell>
          <cell r="CG351" t="str">
            <v>N</v>
          </cell>
        </row>
        <row r="352">
          <cell r="A352">
            <v>350</v>
          </cell>
          <cell r="B352" t="str">
            <v>DETAILS</v>
          </cell>
          <cell r="C352">
            <v>0</v>
          </cell>
          <cell r="D352">
            <v>81627761</v>
          </cell>
          <cell r="E352">
            <v>84069866</v>
          </cell>
          <cell r="F352">
            <v>344944</v>
          </cell>
          <cell r="G352">
            <v>42403</v>
          </cell>
          <cell r="H352">
            <v>42333</v>
          </cell>
          <cell r="I352">
            <v>31248</v>
          </cell>
          <cell r="J352">
            <v>250927</v>
          </cell>
          <cell r="K352">
            <v>250923</v>
          </cell>
          <cell r="L352">
            <v>42333</v>
          </cell>
          <cell r="M352" t="str">
            <v>Grakon Holdings LLC</v>
          </cell>
          <cell r="N352" t="str">
            <v>Grakon Holdings LLC Replacement Term Loan</v>
          </cell>
          <cell r="O352" t="str">
            <v>L</v>
          </cell>
          <cell r="P352" t="str">
            <v>LIBOR (3 months)</v>
          </cell>
          <cell r="R352">
            <v>4332683.6100000003</v>
          </cell>
          <cell r="S352">
            <v>1447636</v>
          </cell>
          <cell r="T352" t="str">
            <v>United States</v>
          </cell>
          <cell r="U352" t="str">
            <v>Automotive (2)</v>
          </cell>
          <cell r="W352" t="str">
            <v>United States</v>
          </cell>
          <cell r="Y352" t="str">
            <v>First Lien First Out</v>
          </cell>
          <cell r="AB352" t="str">
            <v>Grakon Holdings LLC</v>
          </cell>
          <cell r="AC352">
            <v>98.105999999999995</v>
          </cell>
          <cell r="AF352">
            <v>4332683.6100000003</v>
          </cell>
          <cell r="AG352" t="str">
            <v>V</v>
          </cell>
          <cell r="AH352">
            <v>98.105999999999995</v>
          </cell>
          <cell r="AK352" t="str">
            <v>Term Loan</v>
          </cell>
          <cell r="AL352" t="str">
            <v>Restructure</v>
          </cell>
          <cell r="AN352">
            <v>32539000</v>
          </cell>
          <cell r="AO352" t="str">
            <v>USD</v>
          </cell>
          <cell r="AS352">
            <v>3.09</v>
          </cell>
          <cell r="AU352" t="str">
            <v>1911 S 218th Street</v>
          </cell>
          <cell r="AV352" t="str">
            <v>NA</v>
          </cell>
          <cell r="AX352">
            <v>42277</v>
          </cell>
          <cell r="AY352">
            <v>42338</v>
          </cell>
          <cell r="AZ352">
            <v>2350000</v>
          </cell>
          <cell r="BA352">
            <v>6.15</v>
          </cell>
          <cell r="BB352">
            <v>3.44</v>
          </cell>
          <cell r="BC352">
            <v>3.4</v>
          </cell>
          <cell r="BF352" t="str">
            <v>3.09</v>
          </cell>
          <cell r="BG352">
            <v>102760000</v>
          </cell>
          <cell r="BH352" t="str">
            <v>3.09</v>
          </cell>
          <cell r="BI352">
            <v>88260000</v>
          </cell>
          <cell r="BJ352" t="str">
            <v>Antares/TMT</v>
          </cell>
          <cell r="BL352">
            <v>42248</v>
          </cell>
          <cell r="BM352">
            <v>44525</v>
          </cell>
          <cell r="BP352">
            <v>100545510</v>
          </cell>
          <cell r="BQ352">
            <v>203305510</v>
          </cell>
          <cell r="BR352">
            <v>100545510</v>
          </cell>
          <cell r="BS352">
            <v>4332683.6100000003</v>
          </cell>
          <cell r="BT352">
            <v>100</v>
          </cell>
          <cell r="BU352">
            <v>42333</v>
          </cell>
          <cell r="BW352">
            <v>0</v>
          </cell>
          <cell r="BX352" t="str">
            <v>Des Moines, WA 98198</v>
          </cell>
          <cell r="CA352" t="str">
            <v>0010535093</v>
          </cell>
          <cell r="CB352">
            <v>4332683.6100000003</v>
          </cell>
          <cell r="CC352">
            <v>1</v>
          </cell>
          <cell r="CD352">
            <v>4332683.6100000003</v>
          </cell>
          <cell r="CF352">
            <v>80</v>
          </cell>
          <cell r="CG352" t="str">
            <v>N</v>
          </cell>
        </row>
        <row r="353">
          <cell r="A353">
            <v>351</v>
          </cell>
          <cell r="B353" t="str">
            <v>DETAILS</v>
          </cell>
          <cell r="C353">
            <v>0</v>
          </cell>
          <cell r="D353">
            <v>81627760</v>
          </cell>
          <cell r="E353">
            <v>84069875</v>
          </cell>
          <cell r="F353">
            <v>344944</v>
          </cell>
          <cell r="G353">
            <v>42403</v>
          </cell>
          <cell r="H353">
            <v>42349</v>
          </cell>
          <cell r="I353">
            <v>31248</v>
          </cell>
          <cell r="J353">
            <v>250924</v>
          </cell>
          <cell r="K353">
            <v>250923</v>
          </cell>
          <cell r="L353">
            <v>42349</v>
          </cell>
          <cell r="M353" t="str">
            <v>Grakon Holdings LLC</v>
          </cell>
          <cell r="N353" t="str">
            <v>Grakon Holdings LLC Replacement Term Loan</v>
          </cell>
          <cell r="O353" t="str">
            <v>L</v>
          </cell>
          <cell r="P353" t="str">
            <v>Prime</v>
          </cell>
          <cell r="R353">
            <v>752477.26</v>
          </cell>
          <cell r="S353">
            <v>1451987</v>
          </cell>
          <cell r="T353" t="str">
            <v>United States</v>
          </cell>
          <cell r="U353" t="str">
            <v>Automotive (2)</v>
          </cell>
          <cell r="W353" t="str">
            <v>United States</v>
          </cell>
          <cell r="Y353" t="str">
            <v>First Lien First Out</v>
          </cell>
          <cell r="AB353" t="str">
            <v>Grakon Holdings LLC</v>
          </cell>
          <cell r="AC353">
            <v>98.105999999999995</v>
          </cell>
          <cell r="AF353">
            <v>752477.26</v>
          </cell>
          <cell r="AG353" t="str">
            <v>V</v>
          </cell>
          <cell r="AH353">
            <v>99.5</v>
          </cell>
          <cell r="AK353" t="str">
            <v>Term Loan</v>
          </cell>
          <cell r="AL353" t="str">
            <v>Restructure</v>
          </cell>
          <cell r="AN353">
            <v>32539000</v>
          </cell>
          <cell r="AO353" t="str">
            <v>USD</v>
          </cell>
          <cell r="AS353">
            <v>3.09</v>
          </cell>
          <cell r="AU353" t="str">
            <v>1911 S 218th Street</v>
          </cell>
          <cell r="AV353" t="str">
            <v>NA</v>
          </cell>
          <cell r="AX353">
            <v>42277</v>
          </cell>
          <cell r="AY353">
            <v>42338</v>
          </cell>
          <cell r="AZ353">
            <v>2350000</v>
          </cell>
          <cell r="BA353">
            <v>6.15</v>
          </cell>
          <cell r="BB353">
            <v>3.44</v>
          </cell>
          <cell r="BC353">
            <v>3.4</v>
          </cell>
          <cell r="BF353" t="str">
            <v>3.09</v>
          </cell>
          <cell r="BG353">
            <v>102760000</v>
          </cell>
          <cell r="BH353" t="str">
            <v>3.09</v>
          </cell>
          <cell r="BI353">
            <v>88260000</v>
          </cell>
          <cell r="BJ353" t="str">
            <v>Antares/TMT</v>
          </cell>
          <cell r="BL353">
            <v>42248</v>
          </cell>
          <cell r="BM353">
            <v>44525</v>
          </cell>
          <cell r="BP353">
            <v>100545510</v>
          </cell>
          <cell r="BQ353">
            <v>203305510</v>
          </cell>
          <cell r="BR353">
            <v>100545510</v>
          </cell>
          <cell r="BS353">
            <v>752477.26</v>
          </cell>
          <cell r="BT353">
            <v>100</v>
          </cell>
          <cell r="BU353">
            <v>42333</v>
          </cell>
          <cell r="BW353">
            <v>0</v>
          </cell>
          <cell r="BX353" t="str">
            <v>Des Moines, WA 98198</v>
          </cell>
          <cell r="CA353" t="str">
            <v>0010535093</v>
          </cell>
          <cell r="CB353">
            <v>752477.26</v>
          </cell>
          <cell r="CC353">
            <v>1</v>
          </cell>
          <cell r="CD353">
            <v>752477.26</v>
          </cell>
          <cell r="CF353">
            <v>80</v>
          </cell>
          <cell r="CG353" t="str">
            <v>N</v>
          </cell>
        </row>
        <row r="354">
          <cell r="A354">
            <v>352</v>
          </cell>
          <cell r="B354" t="str">
            <v>DETAILS</v>
          </cell>
          <cell r="C354">
            <v>0</v>
          </cell>
          <cell r="D354">
            <v>81627761</v>
          </cell>
          <cell r="E354">
            <v>84069876</v>
          </cell>
          <cell r="F354">
            <v>344944</v>
          </cell>
          <cell r="G354">
            <v>42403</v>
          </cell>
          <cell r="H354">
            <v>42349</v>
          </cell>
          <cell r="I354">
            <v>31248</v>
          </cell>
          <cell r="J354">
            <v>250927</v>
          </cell>
          <cell r="K354">
            <v>250923</v>
          </cell>
          <cell r="L354">
            <v>42349</v>
          </cell>
          <cell r="M354" t="str">
            <v>Grakon Holdings LLC</v>
          </cell>
          <cell r="N354" t="str">
            <v>Grakon Holdings LLC Replacement Term Loan</v>
          </cell>
          <cell r="O354" t="str">
            <v>L</v>
          </cell>
          <cell r="P354" t="str">
            <v>LIBOR (3 months)</v>
          </cell>
          <cell r="R354">
            <v>7365307.2400000002</v>
          </cell>
          <cell r="S354">
            <v>1451987</v>
          </cell>
          <cell r="T354" t="str">
            <v>United States</v>
          </cell>
          <cell r="U354" t="str">
            <v>Automotive (2)</v>
          </cell>
          <cell r="W354" t="str">
            <v>United States</v>
          </cell>
          <cell r="Y354" t="str">
            <v>First Lien First Out</v>
          </cell>
          <cell r="AB354" t="str">
            <v>Grakon Holdings LLC</v>
          </cell>
          <cell r="AC354">
            <v>98.105999999999995</v>
          </cell>
          <cell r="AF354">
            <v>7365307.2400000002</v>
          </cell>
          <cell r="AG354" t="str">
            <v>V</v>
          </cell>
          <cell r="AH354">
            <v>99.5</v>
          </cell>
          <cell r="AK354" t="str">
            <v>Term Loan</v>
          </cell>
          <cell r="AL354" t="str">
            <v>Restructure</v>
          </cell>
          <cell r="AN354">
            <v>32539000</v>
          </cell>
          <cell r="AO354" t="str">
            <v>USD</v>
          </cell>
          <cell r="AS354">
            <v>3.09</v>
          </cell>
          <cell r="AU354" t="str">
            <v>1911 S 218th Street</v>
          </cell>
          <cell r="AV354" t="str">
            <v>NA</v>
          </cell>
          <cell r="AX354">
            <v>42277</v>
          </cell>
          <cell r="AY354">
            <v>42338</v>
          </cell>
          <cell r="AZ354">
            <v>2350000</v>
          </cell>
          <cell r="BA354">
            <v>6.15</v>
          </cell>
          <cell r="BB354">
            <v>3.44</v>
          </cell>
          <cell r="BC354">
            <v>3.4</v>
          </cell>
          <cell r="BF354" t="str">
            <v>3.09</v>
          </cell>
          <cell r="BG354">
            <v>102760000</v>
          </cell>
          <cell r="BH354" t="str">
            <v>3.09</v>
          </cell>
          <cell r="BI354">
            <v>88260000</v>
          </cell>
          <cell r="BJ354" t="str">
            <v>Antares/TMT</v>
          </cell>
          <cell r="BL354">
            <v>42248</v>
          </cell>
          <cell r="BM354">
            <v>44525</v>
          </cell>
          <cell r="BP354">
            <v>100545510</v>
          </cell>
          <cell r="BQ354">
            <v>203305510</v>
          </cell>
          <cell r="BR354">
            <v>100545510</v>
          </cell>
          <cell r="BS354">
            <v>7365307.2400000002</v>
          </cell>
          <cell r="BT354">
            <v>100</v>
          </cell>
          <cell r="BU354">
            <v>42333</v>
          </cell>
          <cell r="BW354">
            <v>0</v>
          </cell>
          <cell r="BX354" t="str">
            <v>Des Moines, WA 98198</v>
          </cell>
          <cell r="CA354" t="str">
            <v>0010535093</v>
          </cell>
          <cell r="CB354">
            <v>7365307.2400000002</v>
          </cell>
          <cell r="CC354">
            <v>1</v>
          </cell>
          <cell r="CD354">
            <v>7365307.2400000002</v>
          </cell>
          <cell r="CF354">
            <v>80</v>
          </cell>
          <cell r="CG354" t="str">
            <v>N</v>
          </cell>
        </row>
        <row r="355">
          <cell r="A355">
            <v>353</v>
          </cell>
          <cell r="B355" t="str">
            <v>DETAILS</v>
          </cell>
          <cell r="C355">
            <v>0</v>
          </cell>
          <cell r="D355">
            <v>81628156</v>
          </cell>
          <cell r="E355">
            <v>84069878</v>
          </cell>
          <cell r="F355">
            <v>344944</v>
          </cell>
          <cell r="G355">
            <v>42403</v>
          </cell>
          <cell r="H355">
            <v>42349</v>
          </cell>
          <cell r="I355">
            <v>31248</v>
          </cell>
          <cell r="J355">
            <v>255070</v>
          </cell>
          <cell r="K355">
            <v>250923</v>
          </cell>
          <cell r="L355">
            <v>42349</v>
          </cell>
          <cell r="M355" t="str">
            <v>Grakon Holdings LLC</v>
          </cell>
          <cell r="N355" t="str">
            <v>Grakon Holdings LLC Replacement Term Loan</v>
          </cell>
          <cell r="O355" t="str">
            <v>L</v>
          </cell>
          <cell r="P355" t="str">
            <v>LIBOR (3 months)</v>
          </cell>
          <cell r="R355">
            <v>5979951.75</v>
          </cell>
          <cell r="S355">
            <v>1451987</v>
          </cell>
          <cell r="T355" t="str">
            <v>United States</v>
          </cell>
          <cell r="U355" t="str">
            <v>Automotive (2)</v>
          </cell>
          <cell r="W355" t="str">
            <v>United States</v>
          </cell>
          <cell r="Y355" t="str">
            <v>First Lien First Out</v>
          </cell>
          <cell r="AB355" t="str">
            <v>Grakon Holdings LLC</v>
          </cell>
          <cell r="AC355">
            <v>98.105999999999995</v>
          </cell>
          <cell r="AF355">
            <v>5979951.75</v>
          </cell>
          <cell r="AG355" t="str">
            <v>V</v>
          </cell>
          <cell r="AH355">
            <v>99.5</v>
          </cell>
          <cell r="AK355" t="str">
            <v>Term Loan</v>
          </cell>
          <cell r="AN355">
            <v>32539000</v>
          </cell>
          <cell r="AO355" t="str">
            <v>USD</v>
          </cell>
          <cell r="AS355">
            <v>3.09</v>
          </cell>
          <cell r="AU355" t="str">
            <v>1911 S 218th Street</v>
          </cell>
          <cell r="AV355" t="str">
            <v>NA</v>
          </cell>
          <cell r="AX355">
            <v>42277</v>
          </cell>
          <cell r="AY355">
            <v>42338</v>
          </cell>
          <cell r="AZ355">
            <v>2350000</v>
          </cell>
          <cell r="BA355">
            <v>6.15</v>
          </cell>
          <cell r="BB355">
            <v>3.44</v>
          </cell>
          <cell r="BC355">
            <v>3.4</v>
          </cell>
          <cell r="BF355" t="str">
            <v>3.09</v>
          </cell>
          <cell r="BG355">
            <v>102760000</v>
          </cell>
          <cell r="BH355" t="str">
            <v>3.09</v>
          </cell>
          <cell r="BI355">
            <v>88260000</v>
          </cell>
          <cell r="BJ355" t="str">
            <v>Antares/TMT</v>
          </cell>
          <cell r="BL355">
            <v>42248</v>
          </cell>
          <cell r="BM355">
            <v>44525</v>
          </cell>
          <cell r="BP355">
            <v>100545510</v>
          </cell>
          <cell r="BQ355">
            <v>203305510</v>
          </cell>
          <cell r="BR355">
            <v>100545510</v>
          </cell>
          <cell r="BS355">
            <v>5979951.75</v>
          </cell>
          <cell r="BT355">
            <v>100</v>
          </cell>
          <cell r="BW355">
            <v>0</v>
          </cell>
          <cell r="BX355" t="str">
            <v>Des Moines, WA 98198</v>
          </cell>
          <cell r="CA355" t="str">
            <v>0010535093</v>
          </cell>
          <cell r="CB355">
            <v>5979951.75</v>
          </cell>
          <cell r="CD355">
            <v>5979951.75</v>
          </cell>
          <cell r="CF355">
            <v>80</v>
          </cell>
          <cell r="CG355" t="str">
            <v>N</v>
          </cell>
        </row>
        <row r="356">
          <cell r="A356">
            <v>354</v>
          </cell>
          <cell r="B356" t="str">
            <v>DETAILS</v>
          </cell>
          <cell r="C356">
            <v>0</v>
          </cell>
          <cell r="D356">
            <v>81627811</v>
          </cell>
          <cell r="E356">
            <v>84069867</v>
          </cell>
          <cell r="F356">
            <v>344944</v>
          </cell>
          <cell r="G356">
            <v>42403</v>
          </cell>
          <cell r="H356">
            <v>42333</v>
          </cell>
          <cell r="I356">
            <v>31248</v>
          </cell>
          <cell r="J356">
            <v>251817</v>
          </cell>
          <cell r="K356">
            <v>250923</v>
          </cell>
          <cell r="L356">
            <v>42333</v>
          </cell>
          <cell r="M356" t="str">
            <v>Grakon Holdings LLC</v>
          </cell>
          <cell r="N356" t="str">
            <v>Grakon Holdings LLC Replacement Term Loan</v>
          </cell>
          <cell r="O356" t="str">
            <v>L</v>
          </cell>
          <cell r="P356" t="str">
            <v>LIBOR (3 months)</v>
          </cell>
          <cell r="R356">
            <v>3517740.42</v>
          </cell>
          <cell r="S356">
            <v>1447636</v>
          </cell>
          <cell r="T356" t="str">
            <v>United States</v>
          </cell>
          <cell r="U356" t="str">
            <v>Automotive (2)</v>
          </cell>
          <cell r="W356" t="str">
            <v>United States</v>
          </cell>
          <cell r="Y356" t="str">
            <v>First Lien First Out</v>
          </cell>
          <cell r="AB356" t="str">
            <v>Grakon Holdings LLC</v>
          </cell>
          <cell r="AC356">
            <v>98.105999999999995</v>
          </cell>
          <cell r="AF356">
            <v>3517740.42</v>
          </cell>
          <cell r="AG356" t="str">
            <v>V</v>
          </cell>
          <cell r="AH356">
            <v>98.105999999999995</v>
          </cell>
          <cell r="AK356" t="str">
            <v>Term Loan</v>
          </cell>
          <cell r="AL356" t="str">
            <v>Restructure</v>
          </cell>
          <cell r="AN356">
            <v>32539000</v>
          </cell>
          <cell r="AO356" t="str">
            <v>USD</v>
          </cell>
          <cell r="AS356">
            <v>3.09</v>
          </cell>
          <cell r="AU356" t="str">
            <v>1911 S 218th Street</v>
          </cell>
          <cell r="AV356" t="str">
            <v>NA</v>
          </cell>
          <cell r="AX356">
            <v>42277</v>
          </cell>
          <cell r="AY356">
            <v>42338</v>
          </cell>
          <cell r="AZ356">
            <v>2350000</v>
          </cell>
          <cell r="BA356">
            <v>6.15</v>
          </cell>
          <cell r="BB356">
            <v>3.44</v>
          </cell>
          <cell r="BC356">
            <v>3.4</v>
          </cell>
          <cell r="BF356" t="str">
            <v>3.09</v>
          </cell>
          <cell r="BG356">
            <v>102760000</v>
          </cell>
          <cell r="BH356" t="str">
            <v>3.09</v>
          </cell>
          <cell r="BI356">
            <v>88260000</v>
          </cell>
          <cell r="BJ356" t="str">
            <v>Antares/TMT</v>
          </cell>
          <cell r="BL356">
            <v>42248</v>
          </cell>
          <cell r="BM356">
            <v>44525</v>
          </cell>
          <cell r="BP356">
            <v>100545510</v>
          </cell>
          <cell r="BQ356">
            <v>203305510</v>
          </cell>
          <cell r="BR356">
            <v>100545510</v>
          </cell>
          <cell r="BS356">
            <v>3517740.42</v>
          </cell>
          <cell r="BT356">
            <v>100</v>
          </cell>
          <cell r="BU356">
            <v>42333</v>
          </cell>
          <cell r="BW356">
            <v>0</v>
          </cell>
          <cell r="BX356" t="str">
            <v>Des Moines, WA 98198</v>
          </cell>
          <cell r="CA356" t="str">
            <v>0010535093</v>
          </cell>
          <cell r="CB356">
            <v>3517740.42</v>
          </cell>
          <cell r="CC356">
            <v>1</v>
          </cell>
          <cell r="CD356">
            <v>3517740.42</v>
          </cell>
          <cell r="CF356">
            <v>80</v>
          </cell>
          <cell r="CG356" t="str">
            <v>N</v>
          </cell>
        </row>
        <row r="357">
          <cell r="A357">
            <v>355</v>
          </cell>
          <cell r="B357" t="str">
            <v>DETAILS</v>
          </cell>
          <cell r="C357">
            <v>0</v>
          </cell>
          <cell r="D357">
            <v>81627811</v>
          </cell>
          <cell r="E357">
            <v>84069877</v>
          </cell>
          <cell r="F357">
            <v>344944</v>
          </cell>
          <cell r="G357">
            <v>42403</v>
          </cell>
          <cell r="H357">
            <v>42349</v>
          </cell>
          <cell r="I357">
            <v>31248</v>
          </cell>
          <cell r="J357">
            <v>251817</v>
          </cell>
          <cell r="K357">
            <v>250923</v>
          </cell>
          <cell r="L357">
            <v>42349</v>
          </cell>
          <cell r="M357" t="str">
            <v>Grakon Holdings LLC</v>
          </cell>
          <cell r="N357" t="str">
            <v>Grakon Holdings LLC Replacement Term Loan</v>
          </cell>
          <cell r="O357" t="str">
            <v>L</v>
          </cell>
          <cell r="P357" t="str">
            <v>LIBOR (3 months)</v>
          </cell>
          <cell r="R357">
            <v>5979951.75</v>
          </cell>
          <cell r="S357">
            <v>1451987</v>
          </cell>
          <cell r="T357" t="str">
            <v>United States</v>
          </cell>
          <cell r="U357" t="str">
            <v>Automotive (2)</v>
          </cell>
          <cell r="W357" t="str">
            <v>United States</v>
          </cell>
          <cell r="Y357" t="str">
            <v>First Lien First Out</v>
          </cell>
          <cell r="AB357" t="str">
            <v>Grakon Holdings LLC</v>
          </cell>
          <cell r="AC357">
            <v>98.105999999999995</v>
          </cell>
          <cell r="AF357">
            <v>5979951.75</v>
          </cell>
          <cell r="AG357" t="str">
            <v>V</v>
          </cell>
          <cell r="AH357">
            <v>99.5</v>
          </cell>
          <cell r="AK357" t="str">
            <v>Term Loan</v>
          </cell>
          <cell r="AN357">
            <v>32539000</v>
          </cell>
          <cell r="AO357" t="str">
            <v>USD</v>
          </cell>
          <cell r="AS357">
            <v>3.09</v>
          </cell>
          <cell r="AU357" t="str">
            <v>1911 S 218th Street</v>
          </cell>
          <cell r="AV357" t="str">
            <v>NA</v>
          </cell>
          <cell r="AX357">
            <v>42277</v>
          </cell>
          <cell r="AY357">
            <v>42338</v>
          </cell>
          <cell r="AZ357">
            <v>2350000</v>
          </cell>
          <cell r="BA357">
            <v>6.15</v>
          </cell>
          <cell r="BB357">
            <v>3.44</v>
          </cell>
          <cell r="BC357">
            <v>3.4</v>
          </cell>
          <cell r="BF357" t="str">
            <v>3.09</v>
          </cell>
          <cell r="BG357">
            <v>102760000</v>
          </cell>
          <cell r="BH357" t="str">
            <v>3.09</v>
          </cell>
          <cell r="BI357">
            <v>88260000</v>
          </cell>
          <cell r="BJ357" t="str">
            <v>Antares/TMT</v>
          </cell>
          <cell r="BL357">
            <v>42248</v>
          </cell>
          <cell r="BM357">
            <v>44525</v>
          </cell>
          <cell r="BP357">
            <v>100545510</v>
          </cell>
          <cell r="BQ357">
            <v>203305510</v>
          </cell>
          <cell r="BR357">
            <v>100545510</v>
          </cell>
          <cell r="BS357">
            <v>5979951.75</v>
          </cell>
          <cell r="BT357">
            <v>100</v>
          </cell>
          <cell r="BW357">
            <v>0</v>
          </cell>
          <cell r="BX357" t="str">
            <v>Des Moines, WA 98198</v>
          </cell>
          <cell r="CA357" t="str">
            <v>0010535093</v>
          </cell>
          <cell r="CB357">
            <v>5979951.75</v>
          </cell>
          <cell r="CD357">
            <v>5979951.75</v>
          </cell>
          <cell r="CF357">
            <v>80</v>
          </cell>
          <cell r="CG357" t="str">
            <v>N</v>
          </cell>
        </row>
        <row r="358">
          <cell r="A358">
            <v>356</v>
          </cell>
          <cell r="B358" t="str">
            <v>DETAILS</v>
          </cell>
          <cell r="C358">
            <v>0</v>
          </cell>
          <cell r="D358">
            <v>81628156</v>
          </cell>
          <cell r="E358">
            <v>84069868</v>
          </cell>
          <cell r="F358">
            <v>344944</v>
          </cell>
          <cell r="G358">
            <v>42403</v>
          </cell>
          <cell r="H358">
            <v>42333</v>
          </cell>
          <cell r="I358">
            <v>31248</v>
          </cell>
          <cell r="J358">
            <v>255070</v>
          </cell>
          <cell r="K358">
            <v>250923</v>
          </cell>
          <cell r="L358">
            <v>42333</v>
          </cell>
          <cell r="M358" t="str">
            <v>Grakon Holdings LLC</v>
          </cell>
          <cell r="N358" t="str">
            <v>Grakon Holdings LLC Replacement Term Loan</v>
          </cell>
          <cell r="O358" t="str">
            <v>L</v>
          </cell>
          <cell r="P358" t="str">
            <v>LIBOR (3 months)</v>
          </cell>
          <cell r="R358">
            <v>3517740.42</v>
          </cell>
          <cell r="S358">
            <v>1447636</v>
          </cell>
          <cell r="T358" t="str">
            <v>United States</v>
          </cell>
          <cell r="U358" t="str">
            <v>Automotive (2)</v>
          </cell>
          <cell r="W358" t="str">
            <v>United States</v>
          </cell>
          <cell r="Y358" t="str">
            <v>First Lien First Out</v>
          </cell>
          <cell r="AB358" t="str">
            <v>Grakon Holdings LLC</v>
          </cell>
          <cell r="AC358">
            <v>98.105999999999995</v>
          </cell>
          <cell r="AF358">
            <v>3517740.42</v>
          </cell>
          <cell r="AG358" t="str">
            <v>V</v>
          </cell>
          <cell r="AH358">
            <v>98.105999999999995</v>
          </cell>
          <cell r="AK358" t="str">
            <v>Term Loan</v>
          </cell>
          <cell r="AL358" t="str">
            <v>Restructure</v>
          </cell>
          <cell r="AN358">
            <v>32539000</v>
          </cell>
          <cell r="AO358" t="str">
            <v>USD</v>
          </cell>
          <cell r="AS358">
            <v>3.09</v>
          </cell>
          <cell r="AU358" t="str">
            <v>1911 S 218th Street</v>
          </cell>
          <cell r="AV358" t="str">
            <v>NA</v>
          </cell>
          <cell r="AX358">
            <v>42277</v>
          </cell>
          <cell r="AY358">
            <v>42338</v>
          </cell>
          <cell r="AZ358">
            <v>2350000</v>
          </cell>
          <cell r="BA358">
            <v>6.15</v>
          </cell>
          <cell r="BB358">
            <v>3.44</v>
          </cell>
          <cell r="BC358">
            <v>3.4</v>
          </cell>
          <cell r="BF358" t="str">
            <v>3.09</v>
          </cell>
          <cell r="BG358">
            <v>102760000</v>
          </cell>
          <cell r="BH358" t="str">
            <v>3.09</v>
          </cell>
          <cell r="BI358">
            <v>88260000</v>
          </cell>
          <cell r="BJ358" t="str">
            <v>Antares/TMT</v>
          </cell>
          <cell r="BL358">
            <v>42248</v>
          </cell>
          <cell r="BM358">
            <v>44525</v>
          </cell>
          <cell r="BP358">
            <v>100545510</v>
          </cell>
          <cell r="BQ358">
            <v>203305510</v>
          </cell>
          <cell r="BR358">
            <v>100545510</v>
          </cell>
          <cell r="BS358">
            <v>3517740.42</v>
          </cell>
          <cell r="BT358">
            <v>100</v>
          </cell>
          <cell r="BU358">
            <v>42333</v>
          </cell>
          <cell r="BW358">
            <v>0</v>
          </cell>
          <cell r="BX358" t="str">
            <v>Des Moines, WA 98198</v>
          </cell>
          <cell r="CA358" t="str">
            <v>0010535093</v>
          </cell>
          <cell r="CB358">
            <v>3517740.42</v>
          </cell>
          <cell r="CC358">
            <v>1</v>
          </cell>
          <cell r="CD358">
            <v>3517740.42</v>
          </cell>
          <cell r="CF358">
            <v>80</v>
          </cell>
          <cell r="CG358" t="str">
            <v>N</v>
          </cell>
        </row>
        <row r="359">
          <cell r="A359">
            <v>357</v>
          </cell>
          <cell r="B359" t="str">
            <v>DETAILS</v>
          </cell>
          <cell r="C359">
            <v>0</v>
          </cell>
          <cell r="D359">
            <v>81627858</v>
          </cell>
          <cell r="E359">
            <v>84069748</v>
          </cell>
          <cell r="F359">
            <v>344944</v>
          </cell>
          <cell r="G359">
            <v>42403</v>
          </cell>
          <cell r="H359">
            <v>42237</v>
          </cell>
          <cell r="I359">
            <v>27553</v>
          </cell>
          <cell r="J359">
            <v>252370</v>
          </cell>
          <cell r="K359">
            <v>179692</v>
          </cell>
          <cell r="L359">
            <v>42185</v>
          </cell>
          <cell r="M359" t="str">
            <v>Grande Communications Networks LLC</v>
          </cell>
          <cell r="N359" t="str">
            <v>Grande Communications Term Loan B</v>
          </cell>
          <cell r="O359" t="str">
            <v>L</v>
          </cell>
          <cell r="P359" t="str">
            <v>LIBOR (3 months)</v>
          </cell>
          <cell r="R359">
            <v>24375576.510000002</v>
          </cell>
          <cell r="S359">
            <v>1335466</v>
          </cell>
          <cell r="T359" t="str">
            <v>United States</v>
          </cell>
          <cell r="U359" t="str">
            <v>Media: Broadcasting &amp; Subscription (19)</v>
          </cell>
          <cell r="W359" t="str">
            <v>United States</v>
          </cell>
          <cell r="X359">
            <v>0</v>
          </cell>
          <cell r="Y359" t="str">
            <v>First Lien First Out</v>
          </cell>
          <cell r="AB359" t="str">
            <v>Grande Communications Networks LLC</v>
          </cell>
          <cell r="AC359">
            <v>99.667000000000002</v>
          </cell>
          <cell r="AF359">
            <v>24375576.510000002</v>
          </cell>
          <cell r="AG359" t="str">
            <v>V</v>
          </cell>
          <cell r="AH359">
            <v>99.667000000000002</v>
          </cell>
          <cell r="AI359">
            <v>97.75</v>
          </cell>
          <cell r="AK359" t="str">
            <v>Term Loan</v>
          </cell>
          <cell r="AN359">
            <v>71050000</v>
          </cell>
          <cell r="AO359" t="str">
            <v>USD</v>
          </cell>
          <cell r="AS359">
            <v>4.38</v>
          </cell>
          <cell r="AU359" t="str">
            <v>650 College Road East</v>
          </cell>
          <cell r="AV359" t="str">
            <v>Suite 3100</v>
          </cell>
          <cell r="AW359">
            <v>0</v>
          </cell>
          <cell r="AX359">
            <v>42277</v>
          </cell>
          <cell r="AY359">
            <v>42277</v>
          </cell>
          <cell r="AZ359">
            <v>3040000</v>
          </cell>
          <cell r="BA359">
            <v>4.2300000000000004</v>
          </cell>
          <cell r="BB359">
            <v>1.81</v>
          </cell>
          <cell r="BC359">
            <v>1.69</v>
          </cell>
          <cell r="BD359">
            <v>0</v>
          </cell>
          <cell r="BF359" t="str">
            <v>4.3800000</v>
          </cell>
          <cell r="BG359">
            <v>-47260000</v>
          </cell>
          <cell r="BH359" t="str">
            <v>4.38</v>
          </cell>
          <cell r="BI359">
            <v>224320000</v>
          </cell>
          <cell r="BJ359" t="str">
            <v>BLG</v>
          </cell>
          <cell r="BK359" t="str">
            <v>Broadly Syndicated Loan</v>
          </cell>
          <cell r="BL359">
            <v>41314</v>
          </cell>
          <cell r="BM359">
            <v>43980</v>
          </cell>
          <cell r="BP359">
            <v>312951500</v>
          </cell>
          <cell r="BQ359">
            <v>265691500</v>
          </cell>
          <cell r="BR359">
            <v>312951500</v>
          </cell>
          <cell r="BS359">
            <v>23827126.039999999</v>
          </cell>
          <cell r="BT359">
            <v>97.75</v>
          </cell>
          <cell r="BU359">
            <v>42228</v>
          </cell>
          <cell r="BW359">
            <v>0</v>
          </cell>
          <cell r="BX359" t="str">
            <v>Princeton, New Jersey 08540</v>
          </cell>
          <cell r="CA359" t="str">
            <v>0010420936</v>
          </cell>
          <cell r="CB359">
            <v>23827126.039999999</v>
          </cell>
          <cell r="CC359">
            <v>1</v>
          </cell>
          <cell r="CD359">
            <v>24375576.510000002</v>
          </cell>
          <cell r="CF359">
            <v>80</v>
          </cell>
          <cell r="CG359" t="str">
            <v>Y</v>
          </cell>
        </row>
        <row r="360">
          <cell r="A360">
            <v>358</v>
          </cell>
          <cell r="B360" t="str">
            <v>DETAILS</v>
          </cell>
          <cell r="C360">
            <v>0</v>
          </cell>
          <cell r="D360">
            <v>81628160</v>
          </cell>
          <cell r="E360">
            <v>84070089</v>
          </cell>
          <cell r="F360">
            <v>344944</v>
          </cell>
          <cell r="G360">
            <v>42403</v>
          </cell>
          <cell r="H360">
            <v>42237</v>
          </cell>
          <cell r="I360">
            <v>31284</v>
          </cell>
          <cell r="J360">
            <v>255113</v>
          </cell>
          <cell r="K360">
            <v>239204</v>
          </cell>
          <cell r="L360">
            <v>42185</v>
          </cell>
          <cell r="M360" t="str">
            <v>Granite Global Solutions Corp.</v>
          </cell>
          <cell r="N360" t="str">
            <v>Granite Global Solutions Corp (Financial Horizons) Term Loan</v>
          </cell>
          <cell r="O360" t="str">
            <v>L</v>
          </cell>
          <cell r="P360" t="str">
            <v>Canadian Dealer Offe</v>
          </cell>
          <cell r="R360">
            <v>5555247.8600000003</v>
          </cell>
          <cell r="S360">
            <v>1354016</v>
          </cell>
          <cell r="T360" t="str">
            <v>Canada</v>
          </cell>
          <cell r="U360" t="str">
            <v>Banking; Finance; Insurance &amp; Real Estate (3)</v>
          </cell>
          <cell r="W360" t="str">
            <v>Canada</v>
          </cell>
          <cell r="X360">
            <v>0</v>
          </cell>
          <cell r="Y360" t="str">
            <v>First Lien First Out</v>
          </cell>
          <cell r="AB360" t="str">
            <v>Granite Global Solutions Corp.</v>
          </cell>
          <cell r="AC360">
            <v>99.5</v>
          </cell>
          <cell r="AF360">
            <v>5555247.8600000003</v>
          </cell>
          <cell r="AG360" t="str">
            <v>V</v>
          </cell>
          <cell r="AH360">
            <v>99.5</v>
          </cell>
          <cell r="AK360" t="str">
            <v>Term Loan</v>
          </cell>
          <cell r="AN360">
            <v>11774000</v>
          </cell>
          <cell r="AO360" t="str">
            <v>CAD</v>
          </cell>
          <cell r="AS360">
            <v>3.63</v>
          </cell>
          <cell r="AU360" t="str">
            <v>133 King Street East</v>
          </cell>
          <cell r="AV360" t="str">
            <v>3rd Floor</v>
          </cell>
          <cell r="AW360">
            <v>0</v>
          </cell>
          <cell r="AX360">
            <v>42277</v>
          </cell>
          <cell r="AY360">
            <v>42338</v>
          </cell>
          <cell r="AZ360">
            <v>1810000</v>
          </cell>
          <cell r="BA360">
            <v>4.3600000000000003</v>
          </cell>
          <cell r="BB360">
            <v>1.89</v>
          </cell>
          <cell r="BC360">
            <v>1.62</v>
          </cell>
          <cell r="BD360">
            <v>0</v>
          </cell>
          <cell r="BF360" t="str">
            <v>3.6300000</v>
          </cell>
          <cell r="BG360">
            <v>16920000</v>
          </cell>
          <cell r="BH360" t="str">
            <v>3.63</v>
          </cell>
          <cell r="BI360">
            <v>29970000</v>
          </cell>
          <cell r="BJ360" t="str">
            <v>Antares/TMT</v>
          </cell>
          <cell r="BL360">
            <v>41946</v>
          </cell>
          <cell r="BM360">
            <v>43772</v>
          </cell>
          <cell r="BP360">
            <v>46260200</v>
          </cell>
          <cell r="BQ360">
            <v>63180200</v>
          </cell>
          <cell r="BR360">
            <v>46260200</v>
          </cell>
          <cell r="BS360">
            <v>5555247.8600000003</v>
          </cell>
          <cell r="BT360">
            <v>100</v>
          </cell>
          <cell r="BU360">
            <v>42228</v>
          </cell>
          <cell r="BW360">
            <v>0</v>
          </cell>
          <cell r="BX360" t="str">
            <v>Toronto, Ontario M5C 1G6</v>
          </cell>
          <cell r="CA360" t="str">
            <v>0010537067</v>
          </cell>
          <cell r="CB360">
            <v>5555247.8600000003</v>
          </cell>
          <cell r="CC360">
            <v>1</v>
          </cell>
          <cell r="CD360">
            <v>7655687.0700000003</v>
          </cell>
          <cell r="CF360">
            <v>80</v>
          </cell>
          <cell r="CG360" t="str">
            <v>N</v>
          </cell>
        </row>
        <row r="361">
          <cell r="A361">
            <v>359</v>
          </cell>
          <cell r="B361" t="str">
            <v>DETAILS</v>
          </cell>
          <cell r="C361">
            <v>0</v>
          </cell>
          <cell r="D361">
            <v>81628314</v>
          </cell>
          <cell r="E361">
            <v>84069749</v>
          </cell>
          <cell r="F361">
            <v>344944</v>
          </cell>
          <cell r="G361">
            <v>42403</v>
          </cell>
          <cell r="H361">
            <v>42237</v>
          </cell>
          <cell r="I361">
            <v>8492</v>
          </cell>
          <cell r="J361">
            <v>256080</v>
          </cell>
          <cell r="K361">
            <v>206389</v>
          </cell>
          <cell r="L361">
            <v>42185</v>
          </cell>
          <cell r="M361" t="str">
            <v>Gray Television Inc</v>
          </cell>
          <cell r="N361" t="str">
            <v>Gray Television Inc Initial Term Loan</v>
          </cell>
          <cell r="O361" t="str">
            <v>L</v>
          </cell>
          <cell r="P361" t="str">
            <v>LIBOR (1 month)</v>
          </cell>
          <cell r="R361">
            <v>7567550</v>
          </cell>
          <cell r="S361">
            <v>1335470</v>
          </cell>
          <cell r="T361" t="str">
            <v>United States</v>
          </cell>
          <cell r="U361" t="str">
            <v>Media: Broadcasting &amp; Subscription (19)</v>
          </cell>
          <cell r="W361" t="str">
            <v>United States</v>
          </cell>
          <cell r="X361">
            <v>1</v>
          </cell>
          <cell r="Y361" t="str">
            <v>First Lien First Out</v>
          </cell>
          <cell r="AB361" t="str">
            <v>Gray Television Inc</v>
          </cell>
          <cell r="AC361">
            <v>99.843999999999994</v>
          </cell>
          <cell r="AF361">
            <v>7567550</v>
          </cell>
          <cell r="AG361" t="str">
            <v>V</v>
          </cell>
          <cell r="AH361">
            <v>99.843999999999994</v>
          </cell>
          <cell r="AI361">
            <v>98.924999999999997</v>
          </cell>
          <cell r="AK361" t="str">
            <v>Term Loan</v>
          </cell>
          <cell r="AN361">
            <v>205539000</v>
          </cell>
          <cell r="AO361" t="str">
            <v>USD</v>
          </cell>
          <cell r="AS361">
            <v>2.56</v>
          </cell>
          <cell r="AU361" t="str">
            <v>4370 PEACHTREE ROAD</v>
          </cell>
          <cell r="AV361" t="str">
            <v>N.E.</v>
          </cell>
          <cell r="AW361">
            <v>0</v>
          </cell>
          <cell r="AX361">
            <v>42277</v>
          </cell>
          <cell r="AY361">
            <v>42277</v>
          </cell>
          <cell r="AZ361">
            <v>81170000</v>
          </cell>
          <cell r="BA361">
            <v>2.8479999999999999</v>
          </cell>
          <cell r="BC361">
            <v>0</v>
          </cell>
          <cell r="BD361">
            <v>0</v>
          </cell>
          <cell r="BF361" t="str">
            <v>2.5600000</v>
          </cell>
          <cell r="BG361">
            <v>417240000</v>
          </cell>
          <cell r="BH361" t="str">
            <v>5.85</v>
          </cell>
          <cell r="BI361">
            <v>605760000</v>
          </cell>
          <cell r="BJ361" t="str">
            <v>BLG</v>
          </cell>
          <cell r="BK361" t="str">
            <v>Broadly Syndicated Loan</v>
          </cell>
          <cell r="BL361">
            <v>41701</v>
          </cell>
          <cell r="BM361">
            <v>44358</v>
          </cell>
          <cell r="BP361">
            <v>473492600</v>
          </cell>
          <cell r="BQ361">
            <v>1496216500</v>
          </cell>
          <cell r="BR361">
            <v>1078976500</v>
          </cell>
          <cell r="BS361">
            <v>7486198.8399999999</v>
          </cell>
          <cell r="BT361">
            <v>98.924999999999997</v>
          </cell>
          <cell r="BU361">
            <v>42228</v>
          </cell>
          <cell r="BW361">
            <v>0</v>
          </cell>
          <cell r="BX361" t="str">
            <v>Atlanta, Georgia 30319</v>
          </cell>
          <cell r="CA361" t="str">
            <v>0010472025</v>
          </cell>
          <cell r="CB361">
            <v>7486198.8399999999</v>
          </cell>
          <cell r="CC361">
            <v>1</v>
          </cell>
          <cell r="CD361">
            <v>7567550</v>
          </cell>
          <cell r="CF361">
            <v>80</v>
          </cell>
          <cell r="CG361" t="str">
            <v>Y</v>
          </cell>
        </row>
        <row r="362">
          <cell r="A362">
            <v>360</v>
          </cell>
          <cell r="B362" t="str">
            <v>DETAILS</v>
          </cell>
          <cell r="C362">
            <v>0</v>
          </cell>
          <cell r="D362">
            <v>81628314</v>
          </cell>
          <cell r="E362">
            <v>84069993</v>
          </cell>
          <cell r="F362">
            <v>344944</v>
          </cell>
          <cell r="G362">
            <v>42403</v>
          </cell>
          <cell r="H362">
            <v>42237</v>
          </cell>
          <cell r="I362">
            <v>8492</v>
          </cell>
          <cell r="J362">
            <v>256080</v>
          </cell>
          <cell r="K362">
            <v>206389</v>
          </cell>
          <cell r="L362">
            <v>42185</v>
          </cell>
          <cell r="M362" t="str">
            <v>Gray Television Inc</v>
          </cell>
          <cell r="N362" t="str">
            <v>Gray Television Inc Initial Term Loan</v>
          </cell>
          <cell r="O362" t="str">
            <v>L</v>
          </cell>
          <cell r="P362" t="str">
            <v>LIBOR (1 month)</v>
          </cell>
          <cell r="R362">
            <v>10238450</v>
          </cell>
          <cell r="S362">
            <v>1352403</v>
          </cell>
          <cell r="T362" t="str">
            <v>United States</v>
          </cell>
          <cell r="U362" t="str">
            <v>Media: Broadcasting &amp; Subscription (19)</v>
          </cell>
          <cell r="W362" t="str">
            <v>United States</v>
          </cell>
          <cell r="X362">
            <v>1</v>
          </cell>
          <cell r="Y362" t="str">
            <v>First Lien First Out</v>
          </cell>
          <cell r="AB362" t="str">
            <v>Gray Television Inc</v>
          </cell>
          <cell r="AC362">
            <v>99.843999999999994</v>
          </cell>
          <cell r="AF362">
            <v>10238450</v>
          </cell>
          <cell r="AG362" t="str">
            <v>V</v>
          </cell>
          <cell r="AH362">
            <v>99.843999999999994</v>
          </cell>
          <cell r="AI362">
            <v>98.924999999999997</v>
          </cell>
          <cell r="AK362" t="str">
            <v>Term Loan</v>
          </cell>
          <cell r="AN362">
            <v>205539000</v>
          </cell>
          <cell r="AO362" t="str">
            <v>USD</v>
          </cell>
          <cell r="AS362">
            <v>2.56</v>
          </cell>
          <cell r="AU362" t="str">
            <v>4370 PEACHTREE ROAD</v>
          </cell>
          <cell r="AV362" t="str">
            <v>N.E.</v>
          </cell>
          <cell r="AW362">
            <v>0</v>
          </cell>
          <cell r="AX362">
            <v>42277</v>
          </cell>
          <cell r="AY362">
            <v>42277</v>
          </cell>
          <cell r="AZ362">
            <v>81170000</v>
          </cell>
          <cell r="BA362">
            <v>2.8479999999999999</v>
          </cell>
          <cell r="BC362">
            <v>0</v>
          </cell>
          <cell r="BD362">
            <v>0</v>
          </cell>
          <cell r="BF362" t="str">
            <v>2.5600000</v>
          </cell>
          <cell r="BG362">
            <v>417240000</v>
          </cell>
          <cell r="BH362" t="str">
            <v>5.85</v>
          </cell>
          <cell r="BI362">
            <v>605760000</v>
          </cell>
          <cell r="BJ362" t="str">
            <v>BLG</v>
          </cell>
          <cell r="BK362" t="str">
            <v>Broadly Syndicated Loan</v>
          </cell>
          <cell r="BL362">
            <v>41701</v>
          </cell>
          <cell r="BM362">
            <v>44358</v>
          </cell>
          <cell r="BP362">
            <v>473492600</v>
          </cell>
          <cell r="BQ362">
            <v>1496216500</v>
          </cell>
          <cell r="BR362">
            <v>1078976500</v>
          </cell>
          <cell r="BS362">
            <v>10128386.66</v>
          </cell>
          <cell r="BT362">
            <v>98.924999999999997</v>
          </cell>
          <cell r="BW362">
            <v>0</v>
          </cell>
          <cell r="BX362" t="str">
            <v>Atlanta, Georgia 30319</v>
          </cell>
          <cell r="CA362" t="str">
            <v>0010472025</v>
          </cell>
          <cell r="CB362">
            <v>10128386.66</v>
          </cell>
          <cell r="CC362">
            <v>1</v>
          </cell>
          <cell r="CD362">
            <v>10238450</v>
          </cell>
          <cell r="CF362">
            <v>80</v>
          </cell>
          <cell r="CG362" t="str">
            <v>Y</v>
          </cell>
        </row>
        <row r="363">
          <cell r="A363">
            <v>361</v>
          </cell>
          <cell r="B363" t="str">
            <v>DETAILS</v>
          </cell>
          <cell r="C363">
            <v>0</v>
          </cell>
          <cell r="D363">
            <v>81628054</v>
          </cell>
          <cell r="E363">
            <v>84069803</v>
          </cell>
          <cell r="F363">
            <v>344944</v>
          </cell>
          <cell r="G363">
            <v>42403</v>
          </cell>
          <cell r="H363">
            <v>42237</v>
          </cell>
          <cell r="I363">
            <v>31249</v>
          </cell>
          <cell r="J363">
            <v>254295</v>
          </cell>
          <cell r="K363">
            <v>239949</v>
          </cell>
          <cell r="L363">
            <v>42185</v>
          </cell>
          <cell r="M363" t="str">
            <v>Greater Media Inc</v>
          </cell>
          <cell r="N363" t="str">
            <v>Greater Media Inc Term Loan</v>
          </cell>
          <cell r="O363" t="str">
            <v>L</v>
          </cell>
          <cell r="P363" t="str">
            <v>LIBOR (3 months)</v>
          </cell>
          <cell r="R363">
            <v>10850625</v>
          </cell>
          <cell r="S363">
            <v>1339759</v>
          </cell>
          <cell r="T363" t="str">
            <v>United States</v>
          </cell>
          <cell r="U363" t="str">
            <v>Media: Broadcasting &amp; Subscription (19)</v>
          </cell>
          <cell r="W363" t="str">
            <v>United States</v>
          </cell>
          <cell r="X363">
            <v>0</v>
          </cell>
          <cell r="Y363" t="str">
            <v>First Lien First Out</v>
          </cell>
          <cell r="AB363" t="str">
            <v>Greater Media Inc</v>
          </cell>
          <cell r="AC363">
            <v>97.25</v>
          </cell>
          <cell r="AF363">
            <v>10850625</v>
          </cell>
          <cell r="AG363" t="str">
            <v>V</v>
          </cell>
          <cell r="AH363">
            <v>97.25</v>
          </cell>
          <cell r="AK363" t="str">
            <v>Term Loan</v>
          </cell>
          <cell r="AN363">
            <v>23561000</v>
          </cell>
          <cell r="AO363" t="str">
            <v>USD</v>
          </cell>
          <cell r="AS363">
            <v>3.56</v>
          </cell>
          <cell r="AU363" t="str">
            <v>35 BRAINTREE HILL PARK, SUITE 300</v>
          </cell>
          <cell r="AV363" t="str">
            <v>NA</v>
          </cell>
          <cell r="AW363">
            <v>0</v>
          </cell>
          <cell r="AX363">
            <v>42277</v>
          </cell>
          <cell r="AY363">
            <v>42277</v>
          </cell>
          <cell r="AZ363">
            <v>6130000</v>
          </cell>
          <cell r="BA363">
            <v>4.74</v>
          </cell>
          <cell r="BB363">
            <v>3.36</v>
          </cell>
          <cell r="BC363">
            <v>3.09</v>
          </cell>
          <cell r="BD363">
            <v>0</v>
          </cell>
          <cell r="BF363" t="str">
            <v>3.5600000</v>
          </cell>
          <cell r="BG363">
            <v>202830000</v>
          </cell>
          <cell r="BH363" t="str">
            <v>3.56</v>
          </cell>
          <cell r="BI363">
            <v>158050000</v>
          </cell>
          <cell r="BJ363" t="str">
            <v>Antares/TMT</v>
          </cell>
          <cell r="BL363">
            <v>41331</v>
          </cell>
          <cell r="BM363">
            <v>43157</v>
          </cell>
          <cell r="BP363">
            <v>82800200</v>
          </cell>
          <cell r="BQ363">
            <v>285630200</v>
          </cell>
          <cell r="BR363">
            <v>82800200</v>
          </cell>
          <cell r="BS363">
            <v>10850625</v>
          </cell>
          <cell r="BT363">
            <v>100</v>
          </cell>
          <cell r="BU363">
            <v>42228</v>
          </cell>
          <cell r="BW363">
            <v>0</v>
          </cell>
          <cell r="BX363" t="str">
            <v>Braintree, Massachusetts 02184</v>
          </cell>
          <cell r="CA363" t="str">
            <v>0010406778</v>
          </cell>
          <cell r="CB363">
            <v>10850625</v>
          </cell>
          <cell r="CC363">
            <v>1</v>
          </cell>
          <cell r="CD363">
            <v>10850625</v>
          </cell>
          <cell r="CF363">
            <v>80</v>
          </cell>
          <cell r="CG363" t="str">
            <v>N</v>
          </cell>
        </row>
        <row r="364">
          <cell r="A364">
            <v>362</v>
          </cell>
          <cell r="B364" t="str">
            <v>DETAILS</v>
          </cell>
          <cell r="C364">
            <v>0</v>
          </cell>
          <cell r="D364">
            <v>81627855</v>
          </cell>
          <cell r="E364">
            <v>84070301</v>
          </cell>
          <cell r="F364">
            <v>344944</v>
          </cell>
          <cell r="G364">
            <v>42403</v>
          </cell>
          <cell r="H364">
            <v>42306</v>
          </cell>
          <cell r="I364">
            <v>31315</v>
          </cell>
          <cell r="J364">
            <v>252352</v>
          </cell>
          <cell r="K364">
            <v>247793</v>
          </cell>
          <cell r="L364">
            <v>42300</v>
          </cell>
          <cell r="M364" t="str">
            <v>GTT COMMUNICATIONS INC</v>
          </cell>
          <cell r="N364" t="str">
            <v>GTT Communications Inc Term Loan</v>
          </cell>
          <cell r="O364" t="str">
            <v>L</v>
          </cell>
          <cell r="P364" t="str">
            <v>LIBOR (3 months)</v>
          </cell>
          <cell r="R364">
            <v>18000000</v>
          </cell>
          <cell r="S364">
            <v>1413753</v>
          </cell>
          <cell r="T364" t="str">
            <v>United States</v>
          </cell>
          <cell r="U364" t="str">
            <v>Telecommunications (26)</v>
          </cell>
          <cell r="W364" t="str">
            <v>United States</v>
          </cell>
          <cell r="Y364" t="str">
            <v>First Lien First Out</v>
          </cell>
          <cell r="AB364" t="str">
            <v>GTT COMMUNICATIONS INC</v>
          </cell>
          <cell r="AF364">
            <v>18000000</v>
          </cell>
          <cell r="AG364" t="str">
            <v>V</v>
          </cell>
          <cell r="AH364">
            <v>98</v>
          </cell>
          <cell r="AI364">
            <v>97.25</v>
          </cell>
          <cell r="AK364" t="str">
            <v>Term Loan</v>
          </cell>
          <cell r="AN364">
            <v>103000000</v>
          </cell>
          <cell r="AO364" t="str">
            <v>USD</v>
          </cell>
          <cell r="AS364">
            <v>3.7290999999999999</v>
          </cell>
          <cell r="AU364" t="str">
            <v>7900 Tysons One Place</v>
          </cell>
          <cell r="AV364" t="str">
            <v>Suite 1450</v>
          </cell>
          <cell r="AX364">
            <v>42185</v>
          </cell>
          <cell r="AY364">
            <v>42277</v>
          </cell>
          <cell r="AZ364">
            <v>19710000</v>
          </cell>
          <cell r="BA364">
            <v>4.1160600000000001</v>
          </cell>
          <cell r="BC364">
            <v>0</v>
          </cell>
          <cell r="BF364" t="str">
            <v>3.7291</v>
          </cell>
          <cell r="BG364">
            <v>79630000</v>
          </cell>
          <cell r="BH364" t="str">
            <v>3.72909</v>
          </cell>
          <cell r="BI364">
            <v>317080000</v>
          </cell>
          <cell r="BJ364" t="str">
            <v>Antares/TMT - BSL</v>
          </cell>
          <cell r="BK364" t="str">
            <v>Broadly Syndicated Loan</v>
          </cell>
          <cell r="BL364">
            <v>42186</v>
          </cell>
          <cell r="BM364">
            <v>44856</v>
          </cell>
          <cell r="BP364">
            <v>384096000</v>
          </cell>
          <cell r="BQ364">
            <v>463726000</v>
          </cell>
          <cell r="BR364">
            <v>384096000</v>
          </cell>
          <cell r="BS364">
            <v>17505000</v>
          </cell>
          <cell r="BT364">
            <v>97.25</v>
          </cell>
          <cell r="BU364">
            <v>42306</v>
          </cell>
          <cell r="BW364">
            <v>0</v>
          </cell>
          <cell r="BX364" t="str">
            <v>McLean, VA 22102</v>
          </cell>
          <cell r="CA364" t="str">
            <v>0010552675</v>
          </cell>
          <cell r="CB364">
            <v>17505000</v>
          </cell>
          <cell r="CD364">
            <v>18000000</v>
          </cell>
          <cell r="CF364">
            <v>80</v>
          </cell>
          <cell r="CG364" t="str">
            <v>N</v>
          </cell>
        </row>
        <row r="365">
          <cell r="A365">
            <v>363</v>
          </cell>
          <cell r="B365" t="str">
            <v>DETAILS</v>
          </cell>
          <cell r="C365">
            <v>0</v>
          </cell>
          <cell r="D365">
            <v>81627837</v>
          </cell>
          <cell r="E365">
            <v>84069752</v>
          </cell>
          <cell r="F365">
            <v>344944</v>
          </cell>
          <cell r="G365">
            <v>42403</v>
          </cell>
          <cell r="H365">
            <v>42237</v>
          </cell>
          <cell r="I365">
            <v>29946</v>
          </cell>
          <cell r="J365">
            <v>252122</v>
          </cell>
          <cell r="K365">
            <v>218553</v>
          </cell>
          <cell r="L365">
            <v>42185</v>
          </cell>
          <cell r="M365" t="str">
            <v>Gulfstream Services Inc</v>
          </cell>
          <cell r="N365" t="str">
            <v>Gulfstream Services Inc Term Loan</v>
          </cell>
          <cell r="O365" t="str">
            <v>L</v>
          </cell>
          <cell r="P365" t="str">
            <v>LIBOR (3 months)</v>
          </cell>
          <cell r="R365">
            <v>7800000</v>
          </cell>
          <cell r="S365">
            <v>1335475</v>
          </cell>
          <cell r="T365" t="str">
            <v>United States</v>
          </cell>
          <cell r="U365" t="str">
            <v>Energy: Oil &amp; Gas (12)</v>
          </cell>
          <cell r="W365" t="str">
            <v>United States</v>
          </cell>
          <cell r="X365">
            <v>0</v>
          </cell>
          <cell r="Y365" t="str">
            <v>First Lien First Out</v>
          </cell>
          <cell r="AB365" t="str">
            <v>Gulfstream Services Inc</v>
          </cell>
          <cell r="AC365">
            <v>99.5</v>
          </cell>
          <cell r="AF365">
            <v>7800000</v>
          </cell>
          <cell r="AG365" t="str">
            <v>V</v>
          </cell>
          <cell r="AH365">
            <v>99.5</v>
          </cell>
          <cell r="AI365">
            <v>98.5</v>
          </cell>
          <cell r="AK365" t="str">
            <v>Term Loan</v>
          </cell>
          <cell r="AN365">
            <v>50213000</v>
          </cell>
          <cell r="AO365" t="str">
            <v>USD</v>
          </cell>
          <cell r="AS365">
            <v>2.63</v>
          </cell>
          <cell r="AU365" t="str">
            <v>723 Point St.</v>
          </cell>
          <cell r="AV365" t="str">
            <v>NA</v>
          </cell>
          <cell r="AW365">
            <v>0</v>
          </cell>
          <cell r="AX365">
            <v>42277</v>
          </cell>
          <cell r="AY365">
            <v>42277</v>
          </cell>
          <cell r="AZ365">
            <v>19720000</v>
          </cell>
          <cell r="BA365">
            <v>6.03</v>
          </cell>
          <cell r="BB365">
            <v>7.45</v>
          </cell>
          <cell r="BC365">
            <v>6.07</v>
          </cell>
          <cell r="BD365">
            <v>0</v>
          </cell>
          <cell r="BF365" t="str">
            <v>2.6300000</v>
          </cell>
          <cell r="BG365">
            <v>92010000</v>
          </cell>
          <cell r="BH365" t="str">
            <v>2.63</v>
          </cell>
          <cell r="BI365">
            <v>78550000</v>
          </cell>
          <cell r="BJ365" t="str">
            <v>SIP - Tag Along</v>
          </cell>
          <cell r="BL365">
            <v>41852</v>
          </cell>
          <cell r="BM365">
            <v>44485</v>
          </cell>
          <cell r="BO365">
            <v>42369</v>
          </cell>
          <cell r="BP365">
            <v>122567700</v>
          </cell>
          <cell r="BQ365">
            <v>214577700</v>
          </cell>
          <cell r="BR365">
            <v>122567700</v>
          </cell>
          <cell r="BS365">
            <v>7800000</v>
          </cell>
          <cell r="BT365">
            <v>100</v>
          </cell>
          <cell r="BW365">
            <v>0</v>
          </cell>
          <cell r="BX365" t="str">
            <v>Houma, Louisiana 70360</v>
          </cell>
          <cell r="CA365" t="str">
            <v>0010536046</v>
          </cell>
          <cell r="CB365">
            <v>7800000</v>
          </cell>
          <cell r="CC365">
            <v>1</v>
          </cell>
          <cell r="CD365">
            <v>7800000</v>
          </cell>
          <cell r="CF365">
            <v>80</v>
          </cell>
          <cell r="CG365" t="str">
            <v>N</v>
          </cell>
        </row>
        <row r="366">
          <cell r="A366">
            <v>364</v>
          </cell>
          <cell r="B366" t="str">
            <v>DETAILS</v>
          </cell>
          <cell r="C366">
            <v>0</v>
          </cell>
          <cell r="D366">
            <v>81627837</v>
          </cell>
          <cell r="E366">
            <v>84069753</v>
          </cell>
          <cell r="F366">
            <v>344944</v>
          </cell>
          <cell r="G366">
            <v>42403</v>
          </cell>
          <cell r="H366">
            <v>42237</v>
          </cell>
          <cell r="I366">
            <v>29946</v>
          </cell>
          <cell r="J366">
            <v>252122</v>
          </cell>
          <cell r="K366">
            <v>218553</v>
          </cell>
          <cell r="L366">
            <v>42185</v>
          </cell>
          <cell r="M366" t="str">
            <v>Gulfstream Services Inc</v>
          </cell>
          <cell r="N366" t="str">
            <v>Gulfstream Services Inc Term Loan</v>
          </cell>
          <cell r="O366" t="str">
            <v>L</v>
          </cell>
          <cell r="P366" t="str">
            <v>LIBOR (3 months)</v>
          </cell>
          <cell r="R366">
            <v>8970000</v>
          </cell>
          <cell r="S366">
            <v>1335477</v>
          </cell>
          <cell r="T366" t="str">
            <v>United States</v>
          </cell>
          <cell r="U366" t="str">
            <v>Energy: Oil &amp; Gas (12)</v>
          </cell>
          <cell r="W366" t="str">
            <v>United States</v>
          </cell>
          <cell r="X366">
            <v>0</v>
          </cell>
          <cell r="Y366" t="str">
            <v>First Lien First Out</v>
          </cell>
          <cell r="AB366" t="str">
            <v>Gulfstream Services Inc</v>
          </cell>
          <cell r="AC366">
            <v>99.5</v>
          </cell>
          <cell r="AF366">
            <v>8970000</v>
          </cell>
          <cell r="AG366" t="str">
            <v>V</v>
          </cell>
          <cell r="AH366">
            <v>99.5</v>
          </cell>
          <cell r="AI366">
            <v>98.5</v>
          </cell>
          <cell r="AK366" t="str">
            <v>Term Loan</v>
          </cell>
          <cell r="AN366">
            <v>50213000</v>
          </cell>
          <cell r="AO366" t="str">
            <v>USD</v>
          </cell>
          <cell r="AS366">
            <v>2.63</v>
          </cell>
          <cell r="AU366" t="str">
            <v>723 Point St.</v>
          </cell>
          <cell r="AV366" t="str">
            <v>NA</v>
          </cell>
          <cell r="AW366">
            <v>0</v>
          </cell>
          <cell r="AX366">
            <v>42277</v>
          </cell>
          <cell r="AY366">
            <v>42277</v>
          </cell>
          <cell r="AZ366">
            <v>19720000</v>
          </cell>
          <cell r="BA366">
            <v>6.03</v>
          </cell>
          <cell r="BB366">
            <v>7.45</v>
          </cell>
          <cell r="BC366">
            <v>6.07</v>
          </cell>
          <cell r="BD366">
            <v>0</v>
          </cell>
          <cell r="BF366" t="str">
            <v>2.6300000</v>
          </cell>
          <cell r="BG366">
            <v>92010000</v>
          </cell>
          <cell r="BH366" t="str">
            <v>2.63</v>
          </cell>
          <cell r="BI366">
            <v>78550000</v>
          </cell>
          <cell r="BJ366" t="str">
            <v>Antares/TMT</v>
          </cell>
          <cell r="BL366">
            <v>41852</v>
          </cell>
          <cell r="BM366">
            <v>44485</v>
          </cell>
          <cell r="BO366">
            <v>42369</v>
          </cell>
          <cell r="BP366">
            <v>122567700</v>
          </cell>
          <cell r="BQ366">
            <v>214577700</v>
          </cell>
          <cell r="BR366">
            <v>122567700</v>
          </cell>
          <cell r="BS366">
            <v>8970000</v>
          </cell>
          <cell r="BT366">
            <v>100</v>
          </cell>
          <cell r="BU366">
            <v>42228</v>
          </cell>
          <cell r="BW366">
            <v>0</v>
          </cell>
          <cell r="BX366" t="str">
            <v>Houma, Louisiana 70360</v>
          </cell>
          <cell r="CA366" t="str">
            <v>0010536046</v>
          </cell>
          <cell r="CB366">
            <v>8970000</v>
          </cell>
          <cell r="CC366">
            <v>1</v>
          </cell>
          <cell r="CD366">
            <v>8970000</v>
          </cell>
          <cell r="CF366">
            <v>80</v>
          </cell>
          <cell r="CG366" t="str">
            <v>N</v>
          </cell>
        </row>
        <row r="367">
          <cell r="A367">
            <v>365</v>
          </cell>
          <cell r="B367" t="str">
            <v>DETAILS</v>
          </cell>
          <cell r="C367">
            <v>0</v>
          </cell>
          <cell r="D367">
            <v>81627971</v>
          </cell>
          <cell r="E367">
            <v>84069754</v>
          </cell>
          <cell r="F367">
            <v>344944</v>
          </cell>
          <cell r="G367">
            <v>42403</v>
          </cell>
          <cell r="H367">
            <v>42237</v>
          </cell>
          <cell r="I367">
            <v>17252</v>
          </cell>
          <cell r="J367">
            <v>253648</v>
          </cell>
          <cell r="K367">
            <v>216803</v>
          </cell>
          <cell r="L367">
            <v>42185</v>
          </cell>
          <cell r="M367" t="str">
            <v>Hargray Communications</v>
          </cell>
          <cell r="N367" t="str">
            <v>Hargray Communications Group Inc Initial Term Loan</v>
          </cell>
          <cell r="O367" t="str">
            <v>L</v>
          </cell>
          <cell r="P367" t="str">
            <v>LIBOR (3 months)</v>
          </cell>
          <cell r="R367">
            <v>269071.03999999998</v>
          </cell>
          <cell r="S367">
            <v>1335479</v>
          </cell>
          <cell r="T367" t="str">
            <v>United States</v>
          </cell>
          <cell r="U367" t="str">
            <v>Telecommunications (26)</v>
          </cell>
          <cell r="W367" t="str">
            <v>United States</v>
          </cell>
          <cell r="X367">
            <v>0</v>
          </cell>
          <cell r="Y367" t="str">
            <v>First Lien First Out</v>
          </cell>
          <cell r="AB367" t="str">
            <v>Hargray Communications</v>
          </cell>
          <cell r="AC367">
            <v>100.438</v>
          </cell>
          <cell r="AF367">
            <v>269071.03999999998</v>
          </cell>
          <cell r="AG367" t="str">
            <v>V</v>
          </cell>
          <cell r="AH367">
            <v>100.438</v>
          </cell>
          <cell r="AI367">
            <v>99.468999999999994</v>
          </cell>
          <cell r="AK367" t="str">
            <v>Term Loan</v>
          </cell>
          <cell r="AN367">
            <v>68132000</v>
          </cell>
          <cell r="AO367" t="str">
            <v>USD</v>
          </cell>
          <cell r="AS367">
            <v>5.0599999999999996</v>
          </cell>
          <cell r="AU367" t="str">
            <v>870 WILLIAM HILTON PARKWAY</v>
          </cell>
          <cell r="AV367" t="str">
            <v>NA</v>
          </cell>
          <cell r="AW367">
            <v>0</v>
          </cell>
          <cell r="AX367">
            <v>42277</v>
          </cell>
          <cell r="AY367">
            <v>42277</v>
          </cell>
          <cell r="AZ367">
            <v>16790000</v>
          </cell>
          <cell r="BA367">
            <v>3.89</v>
          </cell>
          <cell r="BB367">
            <v>2.76</v>
          </cell>
          <cell r="BC367">
            <v>2.5299999999999998</v>
          </cell>
          <cell r="BD367">
            <v>0</v>
          </cell>
          <cell r="BF367" t="str">
            <v>5.0600000</v>
          </cell>
          <cell r="BG367">
            <v>-41010000</v>
          </cell>
          <cell r="BH367" t="str">
            <v>5.06</v>
          </cell>
          <cell r="BI367">
            <v>151200000</v>
          </cell>
          <cell r="BJ367" t="str">
            <v>BLG</v>
          </cell>
          <cell r="BL367">
            <v>41821</v>
          </cell>
          <cell r="BM367">
            <v>43642</v>
          </cell>
          <cell r="BP367">
            <v>333843400</v>
          </cell>
          <cell r="BQ367">
            <v>292833400</v>
          </cell>
          <cell r="BR367">
            <v>333843400</v>
          </cell>
          <cell r="BS367">
            <v>267642.27</v>
          </cell>
          <cell r="BT367">
            <v>99.468999999999994</v>
          </cell>
          <cell r="BU367">
            <v>42228</v>
          </cell>
          <cell r="BW367">
            <v>0</v>
          </cell>
          <cell r="BX367" t="str">
            <v>Hilton Head Island, South Carolina 29938</v>
          </cell>
          <cell r="CA367" t="str">
            <v>0010422307</v>
          </cell>
          <cell r="CB367">
            <v>267642.27</v>
          </cell>
          <cell r="CC367">
            <v>1</v>
          </cell>
          <cell r="CD367">
            <v>269071.03999999998</v>
          </cell>
          <cell r="CF367">
            <v>80</v>
          </cell>
          <cell r="CG367" t="str">
            <v>Y</v>
          </cell>
        </row>
        <row r="368">
          <cell r="A368">
            <v>366</v>
          </cell>
          <cell r="B368" t="str">
            <v>DETAILS</v>
          </cell>
          <cell r="C368">
            <v>0</v>
          </cell>
          <cell r="D368">
            <v>81627972</v>
          </cell>
          <cell r="E368">
            <v>84069755</v>
          </cell>
          <cell r="F368">
            <v>344944</v>
          </cell>
          <cell r="G368">
            <v>42403</v>
          </cell>
          <cell r="H368">
            <v>42237</v>
          </cell>
          <cell r="I368">
            <v>17252</v>
          </cell>
          <cell r="J368">
            <v>253654</v>
          </cell>
          <cell r="K368">
            <v>216803</v>
          </cell>
          <cell r="L368">
            <v>42185</v>
          </cell>
          <cell r="M368" t="str">
            <v>Hargray Communications</v>
          </cell>
          <cell r="N368" t="str">
            <v>Hargray Communications Group Inc Initial Term Loan</v>
          </cell>
          <cell r="O368" t="str">
            <v>L</v>
          </cell>
          <cell r="P368" t="str">
            <v>LIBOR (3 months)</v>
          </cell>
          <cell r="R368">
            <v>9381908.3499999996</v>
          </cell>
          <cell r="S368">
            <v>1335479</v>
          </cell>
          <cell r="T368" t="str">
            <v>United States</v>
          </cell>
          <cell r="U368" t="str">
            <v>Telecommunications (26)</v>
          </cell>
          <cell r="W368" t="str">
            <v>United States</v>
          </cell>
          <cell r="X368">
            <v>0</v>
          </cell>
          <cell r="Y368" t="str">
            <v>First Lien First Out</v>
          </cell>
          <cell r="AB368" t="str">
            <v>Hargray Communications</v>
          </cell>
          <cell r="AC368">
            <v>100.438</v>
          </cell>
          <cell r="AF368">
            <v>9381908.3499999996</v>
          </cell>
          <cell r="AG368" t="str">
            <v>V</v>
          </cell>
          <cell r="AH368">
            <v>100.438</v>
          </cell>
          <cell r="AI368">
            <v>99.468999999999994</v>
          </cell>
          <cell r="AK368" t="str">
            <v>Term Loan</v>
          </cell>
          <cell r="AN368">
            <v>68132000</v>
          </cell>
          <cell r="AO368" t="str">
            <v>USD</v>
          </cell>
          <cell r="AS368">
            <v>5.0599999999999996</v>
          </cell>
          <cell r="AU368" t="str">
            <v>870 WILLIAM HILTON PARKWAY</v>
          </cell>
          <cell r="AV368" t="str">
            <v>NA</v>
          </cell>
          <cell r="AW368">
            <v>0</v>
          </cell>
          <cell r="AX368">
            <v>42277</v>
          </cell>
          <cell r="AY368">
            <v>42277</v>
          </cell>
          <cell r="AZ368">
            <v>16790000</v>
          </cell>
          <cell r="BA368">
            <v>3.89</v>
          </cell>
          <cell r="BB368">
            <v>2.76</v>
          </cell>
          <cell r="BC368">
            <v>2.5299999999999998</v>
          </cell>
          <cell r="BD368">
            <v>0</v>
          </cell>
          <cell r="BF368" t="str">
            <v>5.0600000</v>
          </cell>
          <cell r="BG368">
            <v>-41010000</v>
          </cell>
          <cell r="BH368" t="str">
            <v>5.06</v>
          </cell>
          <cell r="BI368">
            <v>151200000</v>
          </cell>
          <cell r="BJ368" t="str">
            <v>BLG</v>
          </cell>
          <cell r="BL368">
            <v>41821</v>
          </cell>
          <cell r="BM368">
            <v>43642</v>
          </cell>
          <cell r="BP368">
            <v>333843400</v>
          </cell>
          <cell r="BQ368">
            <v>292833400</v>
          </cell>
          <cell r="BR368">
            <v>333843400</v>
          </cell>
          <cell r="BS368">
            <v>9332090.4199999999</v>
          </cell>
          <cell r="BT368">
            <v>99.468999999999994</v>
          </cell>
          <cell r="BU368">
            <v>42228</v>
          </cell>
          <cell r="BW368">
            <v>0</v>
          </cell>
          <cell r="BX368" t="str">
            <v>Hilton Head Island, South Carolina 29938</v>
          </cell>
          <cell r="CA368" t="str">
            <v>0010422307</v>
          </cell>
          <cell r="CB368">
            <v>9332090.4199999999</v>
          </cell>
          <cell r="CC368">
            <v>1</v>
          </cell>
          <cell r="CD368">
            <v>9381908.3499999996</v>
          </cell>
          <cell r="CF368">
            <v>80</v>
          </cell>
          <cell r="CG368" t="str">
            <v>Y</v>
          </cell>
        </row>
        <row r="369">
          <cell r="A369">
            <v>367</v>
          </cell>
          <cell r="B369" t="str">
            <v>DETAILS</v>
          </cell>
          <cell r="C369">
            <v>0</v>
          </cell>
          <cell r="D369">
            <v>81627843</v>
          </cell>
          <cell r="E369">
            <v>84069757</v>
          </cell>
          <cell r="F369">
            <v>344944</v>
          </cell>
          <cell r="G369">
            <v>42403</v>
          </cell>
          <cell r="H369">
            <v>42237</v>
          </cell>
          <cell r="I369">
            <v>17687</v>
          </cell>
          <cell r="J369">
            <v>252228</v>
          </cell>
          <cell r="K369">
            <v>201045</v>
          </cell>
          <cell r="L369">
            <v>42185</v>
          </cell>
          <cell r="M369" t="str">
            <v>Harland Clarke Holdings Corp</v>
          </cell>
          <cell r="N369" t="str">
            <v>HARLAND CLARKE (Scantron) Extended Tranche B2 TL</v>
          </cell>
          <cell r="O369" t="str">
            <v>L</v>
          </cell>
          <cell r="P369" t="str">
            <v>LIBOR (1 month)</v>
          </cell>
          <cell r="R369">
            <v>8872824.5199999996</v>
          </cell>
          <cell r="S369">
            <v>1335481</v>
          </cell>
          <cell r="T369" t="str">
            <v>United States</v>
          </cell>
          <cell r="U369" t="str">
            <v>Forest Products &amp; Paper (14)</v>
          </cell>
          <cell r="W369" t="str">
            <v>United States</v>
          </cell>
          <cell r="X369">
            <v>1</v>
          </cell>
          <cell r="Y369" t="str">
            <v>Bifurcated 1st Lien</v>
          </cell>
          <cell r="AB369" t="str">
            <v>Harland Clarke Holdings Corp</v>
          </cell>
          <cell r="AC369">
            <v>99.924999999999997</v>
          </cell>
          <cell r="AF369">
            <v>8872824.5199999996</v>
          </cell>
          <cell r="AG369" t="str">
            <v>V</v>
          </cell>
          <cell r="AH369">
            <v>99.924999999999997</v>
          </cell>
          <cell r="AI369">
            <v>94</v>
          </cell>
          <cell r="AK369" t="str">
            <v>Term Loan</v>
          </cell>
          <cell r="AN369">
            <v>700300000</v>
          </cell>
          <cell r="AO369" t="str">
            <v>USD</v>
          </cell>
          <cell r="AS369">
            <v>3.41</v>
          </cell>
          <cell r="AU369" t="str">
            <v>10931 LAUREATE DRIVE</v>
          </cell>
          <cell r="AV369" t="str">
            <v>NA</v>
          </cell>
          <cell r="AW369">
            <v>0</v>
          </cell>
          <cell r="AX369">
            <v>42277</v>
          </cell>
          <cell r="AY369">
            <v>42277</v>
          </cell>
          <cell r="AZ369">
            <v>53300000</v>
          </cell>
          <cell r="BA369">
            <v>3.06</v>
          </cell>
          <cell r="BB369">
            <v>2.8</v>
          </cell>
          <cell r="BC369">
            <v>2.4900000000000002</v>
          </cell>
          <cell r="BD369">
            <v>0</v>
          </cell>
          <cell r="BF369" t="str">
            <v>3.4100000</v>
          </cell>
          <cell r="BG369">
            <v>271700000</v>
          </cell>
          <cell r="BH369" t="str">
            <v>4.43</v>
          </cell>
          <cell r="BI369">
            <v>3295300000</v>
          </cell>
          <cell r="BJ369" t="str">
            <v>BLG</v>
          </cell>
          <cell r="BK369" t="str">
            <v>Broadly Syndicated Loan</v>
          </cell>
          <cell r="BL369">
            <v>41639</v>
          </cell>
          <cell r="BM369">
            <v>42916</v>
          </cell>
          <cell r="BP369">
            <v>2320298000</v>
          </cell>
          <cell r="BQ369">
            <v>3300592000</v>
          </cell>
          <cell r="BR369">
            <v>3028892000</v>
          </cell>
          <cell r="BS369">
            <v>8340455.0499999998</v>
          </cell>
          <cell r="BT369">
            <v>94</v>
          </cell>
          <cell r="BU369">
            <v>42228</v>
          </cell>
          <cell r="BW369">
            <v>0</v>
          </cell>
          <cell r="BX369" t="str">
            <v>San Antonio, Texas 78249</v>
          </cell>
          <cell r="CA369" t="str">
            <v>0010374527</v>
          </cell>
          <cell r="CB369">
            <v>8340455.0499999998</v>
          </cell>
          <cell r="CC369">
            <v>1</v>
          </cell>
          <cell r="CD369">
            <v>8872824.5199999996</v>
          </cell>
          <cell r="CF369">
            <v>80</v>
          </cell>
          <cell r="CG369" t="str">
            <v>Y</v>
          </cell>
        </row>
        <row r="370">
          <cell r="A370">
            <v>368</v>
          </cell>
          <cell r="B370" t="str">
            <v>DETAILS</v>
          </cell>
          <cell r="C370">
            <v>0</v>
          </cell>
          <cell r="D370">
            <v>81627869</v>
          </cell>
          <cell r="E370">
            <v>84069758</v>
          </cell>
          <cell r="F370">
            <v>344944</v>
          </cell>
          <cell r="G370">
            <v>42403</v>
          </cell>
          <cell r="H370">
            <v>42237</v>
          </cell>
          <cell r="I370">
            <v>17687</v>
          </cell>
          <cell r="J370">
            <v>252496</v>
          </cell>
          <cell r="K370">
            <v>201045</v>
          </cell>
          <cell r="L370">
            <v>42185</v>
          </cell>
          <cell r="M370" t="str">
            <v>Harland Clarke Holdings Corp</v>
          </cell>
          <cell r="N370" t="str">
            <v>HARLAND CLARKE (Scantron) Extended Tranche B2 TL</v>
          </cell>
          <cell r="O370" t="str">
            <v>L</v>
          </cell>
          <cell r="P370" t="str">
            <v>LIBOR (1 month)</v>
          </cell>
          <cell r="R370">
            <v>183023.35</v>
          </cell>
          <cell r="S370">
            <v>1335481</v>
          </cell>
          <cell r="T370" t="str">
            <v>United States</v>
          </cell>
          <cell r="U370" t="str">
            <v>Forest Products &amp; Paper (14)</v>
          </cell>
          <cell r="W370" t="str">
            <v>United States</v>
          </cell>
          <cell r="X370">
            <v>1</v>
          </cell>
          <cell r="Y370" t="str">
            <v>Bifurcated 1st Lien</v>
          </cell>
          <cell r="AB370" t="str">
            <v>Harland Clarke Holdings Corp</v>
          </cell>
          <cell r="AC370">
            <v>99.924999999999997</v>
          </cell>
          <cell r="AF370">
            <v>183023.35</v>
          </cell>
          <cell r="AG370" t="str">
            <v>V</v>
          </cell>
          <cell r="AH370">
            <v>99.924999999999997</v>
          </cell>
          <cell r="AI370">
            <v>94</v>
          </cell>
          <cell r="AK370" t="str">
            <v>Term Loan</v>
          </cell>
          <cell r="AN370">
            <v>700300000</v>
          </cell>
          <cell r="AO370" t="str">
            <v>USD</v>
          </cell>
          <cell r="AS370">
            <v>3.41</v>
          </cell>
          <cell r="AU370" t="str">
            <v>10931 LAUREATE DRIVE</v>
          </cell>
          <cell r="AV370" t="str">
            <v>NA</v>
          </cell>
          <cell r="AW370">
            <v>0</v>
          </cell>
          <cell r="AX370">
            <v>42277</v>
          </cell>
          <cell r="AY370">
            <v>42277</v>
          </cell>
          <cell r="AZ370">
            <v>53300000</v>
          </cell>
          <cell r="BA370">
            <v>3.06</v>
          </cell>
          <cell r="BB370">
            <v>2.8</v>
          </cell>
          <cell r="BC370">
            <v>2.4900000000000002</v>
          </cell>
          <cell r="BD370">
            <v>0</v>
          </cell>
          <cell r="BF370" t="str">
            <v>3.4100000</v>
          </cell>
          <cell r="BG370">
            <v>271700000</v>
          </cell>
          <cell r="BH370" t="str">
            <v>4.43</v>
          </cell>
          <cell r="BI370">
            <v>3295300000</v>
          </cell>
          <cell r="BJ370" t="str">
            <v>BLG</v>
          </cell>
          <cell r="BK370" t="str">
            <v>Broadly Syndicated Loan</v>
          </cell>
          <cell r="BL370">
            <v>41639</v>
          </cell>
          <cell r="BM370">
            <v>42916</v>
          </cell>
          <cell r="BP370">
            <v>2320298000</v>
          </cell>
          <cell r="BQ370">
            <v>3300592000</v>
          </cell>
          <cell r="BR370">
            <v>3028892000</v>
          </cell>
          <cell r="BS370">
            <v>172041.95</v>
          </cell>
          <cell r="BT370">
            <v>94</v>
          </cell>
          <cell r="BU370">
            <v>42228</v>
          </cell>
          <cell r="BW370">
            <v>0</v>
          </cell>
          <cell r="BX370" t="str">
            <v>San Antonio, Texas 78249</v>
          </cell>
          <cell r="CA370" t="str">
            <v>0010374527</v>
          </cell>
          <cell r="CB370">
            <v>172041.95</v>
          </cell>
          <cell r="CC370">
            <v>1</v>
          </cell>
          <cell r="CD370">
            <v>183023.35</v>
          </cell>
          <cell r="CF370">
            <v>80</v>
          </cell>
          <cell r="CG370" t="str">
            <v>Y</v>
          </cell>
        </row>
        <row r="371">
          <cell r="A371">
            <v>369</v>
          </cell>
          <cell r="B371" t="str">
            <v>DETAILS</v>
          </cell>
          <cell r="C371">
            <v>0</v>
          </cell>
          <cell r="D371">
            <v>81627872</v>
          </cell>
          <cell r="E371">
            <v>84069759</v>
          </cell>
          <cell r="F371">
            <v>344944</v>
          </cell>
          <cell r="G371">
            <v>42403</v>
          </cell>
          <cell r="H371">
            <v>42237</v>
          </cell>
          <cell r="I371">
            <v>26687</v>
          </cell>
          <cell r="J371">
            <v>252517</v>
          </cell>
          <cell r="K371">
            <v>164052</v>
          </cell>
          <cell r="L371">
            <v>42185</v>
          </cell>
          <cell r="M371" t="str">
            <v>Harmar Acquisition Corporation</v>
          </cell>
          <cell r="N371" t="str">
            <v>Harmar Acquisition Corporation Term Loan A</v>
          </cell>
          <cell r="O371" t="str">
            <v>L</v>
          </cell>
          <cell r="P371" t="str">
            <v>LIBOR (3 months)</v>
          </cell>
          <cell r="R371">
            <v>19394023.640000001</v>
          </cell>
          <cell r="S371">
            <v>1335483</v>
          </cell>
          <cell r="T371" t="str">
            <v>United States</v>
          </cell>
          <cell r="U371" t="str">
            <v>Consumer goods: Durable (8)</v>
          </cell>
          <cell r="W371" t="str">
            <v>United States</v>
          </cell>
          <cell r="X371">
            <v>0</v>
          </cell>
          <cell r="Y371" t="str">
            <v>First Lien First Out</v>
          </cell>
          <cell r="AB371" t="str">
            <v>Harmar Acquisition Corporation</v>
          </cell>
          <cell r="AC371">
            <v>97</v>
          </cell>
          <cell r="AF371">
            <v>19394023.640000001</v>
          </cell>
          <cell r="AG371" t="str">
            <v>V</v>
          </cell>
          <cell r="AH371">
            <v>97</v>
          </cell>
          <cell r="AK371" t="str">
            <v>Term Loan</v>
          </cell>
          <cell r="AN371">
            <v>11317000</v>
          </cell>
          <cell r="AO371" t="str">
            <v>USD</v>
          </cell>
          <cell r="AS371">
            <v>3.67</v>
          </cell>
          <cell r="AU371" t="str">
            <v>2075 47th Street</v>
          </cell>
          <cell r="AV371" t="str">
            <v>NA</v>
          </cell>
          <cell r="AW371">
            <v>0</v>
          </cell>
          <cell r="AX371">
            <v>42277</v>
          </cell>
          <cell r="AY371">
            <v>42338</v>
          </cell>
          <cell r="AZ371">
            <v>5040000</v>
          </cell>
          <cell r="BA371">
            <v>2.0099999999999998</v>
          </cell>
          <cell r="BB371">
            <v>4.2300000000000004</v>
          </cell>
          <cell r="BC371">
            <v>3.83</v>
          </cell>
          <cell r="BD371">
            <v>0</v>
          </cell>
          <cell r="BF371" t="str">
            <v>3.6700000</v>
          </cell>
          <cell r="BG371">
            <v>76410000</v>
          </cell>
          <cell r="BH371" t="str">
            <v>5.43</v>
          </cell>
          <cell r="BI371">
            <v>71160000</v>
          </cell>
          <cell r="BJ371" t="str">
            <v>Antares/TMT</v>
          </cell>
          <cell r="BL371">
            <v>41121</v>
          </cell>
          <cell r="BM371">
            <v>43617</v>
          </cell>
          <cell r="BP371">
            <v>36302700</v>
          </cell>
          <cell r="BQ371">
            <v>132753900</v>
          </cell>
          <cell r="BR371">
            <v>56343900</v>
          </cell>
          <cell r="BS371">
            <v>19394023.640000001</v>
          </cell>
          <cell r="BT371">
            <v>100</v>
          </cell>
          <cell r="BU371">
            <v>42228</v>
          </cell>
          <cell r="BW371">
            <v>0</v>
          </cell>
          <cell r="BX371" t="str">
            <v>Sarasota, Florida 34234</v>
          </cell>
          <cell r="CA371" t="str">
            <v>0010530255</v>
          </cell>
          <cell r="CB371">
            <v>19394023.640000001</v>
          </cell>
          <cell r="CC371">
            <v>1</v>
          </cell>
          <cell r="CD371">
            <v>19394023.640000001</v>
          </cell>
          <cell r="CF371">
            <v>80</v>
          </cell>
          <cell r="CG371" t="str">
            <v>N</v>
          </cell>
        </row>
        <row r="372">
          <cell r="A372">
            <v>370</v>
          </cell>
          <cell r="B372" t="str">
            <v>DETAILS</v>
          </cell>
          <cell r="C372">
            <v>0</v>
          </cell>
          <cell r="D372">
            <v>81628032</v>
          </cell>
          <cell r="E372">
            <v>84069456</v>
          </cell>
          <cell r="F372">
            <v>344944</v>
          </cell>
          <cell r="G372">
            <v>42403</v>
          </cell>
          <cell r="H372">
            <v>42237</v>
          </cell>
          <cell r="I372">
            <v>31354</v>
          </cell>
          <cell r="J372">
            <v>254126</v>
          </cell>
          <cell r="K372">
            <v>239973</v>
          </cell>
          <cell r="L372">
            <v>42185</v>
          </cell>
          <cell r="M372" t="str">
            <v>Hartland Controls LLC</v>
          </cell>
          <cell r="N372" t="str">
            <v>Hartland Controls LLC Term Loan</v>
          </cell>
          <cell r="O372" t="str">
            <v>L</v>
          </cell>
          <cell r="P372" t="str">
            <v>LIBOR (3 months)</v>
          </cell>
          <cell r="R372">
            <v>7921774.1900000004</v>
          </cell>
          <cell r="S372">
            <v>1339836</v>
          </cell>
          <cell r="T372" t="str">
            <v>United States</v>
          </cell>
          <cell r="U372" t="str">
            <v>Construction &amp; Building (7)</v>
          </cell>
          <cell r="W372" t="str">
            <v>United States</v>
          </cell>
          <cell r="X372">
            <v>0</v>
          </cell>
          <cell r="Y372" t="str">
            <v>First Lien First Out</v>
          </cell>
          <cell r="AB372" t="str">
            <v>Hartland Controls LLC</v>
          </cell>
          <cell r="AC372">
            <v>98.5</v>
          </cell>
          <cell r="AF372">
            <v>7921774.1900000004</v>
          </cell>
          <cell r="AG372" t="str">
            <v>V</v>
          </cell>
          <cell r="AH372">
            <v>98.5</v>
          </cell>
          <cell r="AK372" t="str">
            <v>Term Loan</v>
          </cell>
          <cell r="AN372">
            <v>10161000</v>
          </cell>
          <cell r="AO372" t="str">
            <v>USD</v>
          </cell>
          <cell r="AS372">
            <v>3.65</v>
          </cell>
          <cell r="AU372" t="str">
            <v>807 Antec Road</v>
          </cell>
          <cell r="AV372" t="str">
            <v>NA</v>
          </cell>
          <cell r="AW372">
            <v>0</v>
          </cell>
          <cell r="AX372">
            <v>42277</v>
          </cell>
          <cell r="AY372">
            <v>42338</v>
          </cell>
          <cell r="AZ372">
            <v>1240000</v>
          </cell>
          <cell r="BA372">
            <v>2.35</v>
          </cell>
          <cell r="BB372">
            <v>5.09</v>
          </cell>
          <cell r="BC372">
            <v>4.74</v>
          </cell>
          <cell r="BD372">
            <v>0</v>
          </cell>
          <cell r="BF372" t="str">
            <v>3.6500000</v>
          </cell>
          <cell r="BG372">
            <v>11020000</v>
          </cell>
          <cell r="BH372" t="str">
            <v>5.27</v>
          </cell>
          <cell r="BI372">
            <v>51960000</v>
          </cell>
          <cell r="BJ372" t="str">
            <v>Antares/TMT</v>
          </cell>
          <cell r="BL372">
            <v>42124</v>
          </cell>
          <cell r="BM372">
            <v>43510</v>
          </cell>
          <cell r="BP372">
            <v>37829000</v>
          </cell>
          <cell r="BQ372">
            <v>65360000</v>
          </cell>
          <cell r="BR372">
            <v>54340000</v>
          </cell>
          <cell r="BS372">
            <v>7921774.1900000004</v>
          </cell>
          <cell r="BT372">
            <v>100</v>
          </cell>
          <cell r="BU372">
            <v>42228</v>
          </cell>
          <cell r="BW372">
            <v>0</v>
          </cell>
          <cell r="BX372" t="str">
            <v>Rock Falls, Illinois 61071</v>
          </cell>
          <cell r="CA372" t="str">
            <v>0010519278</v>
          </cell>
          <cell r="CB372">
            <v>7921774.1900000004</v>
          </cell>
          <cell r="CC372">
            <v>1</v>
          </cell>
          <cell r="CD372">
            <v>7921774.1900000004</v>
          </cell>
          <cell r="CF372">
            <v>80</v>
          </cell>
          <cell r="CG372" t="str">
            <v>N</v>
          </cell>
        </row>
        <row r="373">
          <cell r="A373">
            <v>371</v>
          </cell>
          <cell r="B373" t="str">
            <v>DETAILS</v>
          </cell>
          <cell r="C373">
            <v>0</v>
          </cell>
          <cell r="D373">
            <v>81628033</v>
          </cell>
          <cell r="E373">
            <v>84069457</v>
          </cell>
          <cell r="F373">
            <v>344944</v>
          </cell>
          <cell r="G373">
            <v>42403</v>
          </cell>
          <cell r="H373">
            <v>42237</v>
          </cell>
          <cell r="I373">
            <v>31354</v>
          </cell>
          <cell r="J373">
            <v>254127</v>
          </cell>
          <cell r="K373">
            <v>239973</v>
          </cell>
          <cell r="L373">
            <v>42185</v>
          </cell>
          <cell r="M373" t="str">
            <v>Hartland Controls LLC</v>
          </cell>
          <cell r="N373" t="str">
            <v>Hartland Controls LLC Term Loan</v>
          </cell>
          <cell r="O373" t="str">
            <v>L</v>
          </cell>
          <cell r="P373" t="str">
            <v>LIBOR (3 months)</v>
          </cell>
          <cell r="R373">
            <v>4404435.4800000004</v>
          </cell>
          <cell r="S373">
            <v>1339836</v>
          </cell>
          <cell r="T373" t="str">
            <v>United States</v>
          </cell>
          <cell r="U373" t="str">
            <v>Construction &amp; Building (7)</v>
          </cell>
          <cell r="W373" t="str">
            <v>United States</v>
          </cell>
          <cell r="X373">
            <v>0</v>
          </cell>
          <cell r="Y373" t="str">
            <v>First Lien First Out</v>
          </cell>
          <cell r="AB373" t="str">
            <v>Hartland Controls LLC</v>
          </cell>
          <cell r="AC373">
            <v>98.5</v>
          </cell>
          <cell r="AF373">
            <v>4404435.4800000004</v>
          </cell>
          <cell r="AG373" t="str">
            <v>V</v>
          </cell>
          <cell r="AH373">
            <v>98.5</v>
          </cell>
          <cell r="AK373" t="str">
            <v>Term Loan</v>
          </cell>
          <cell r="AN373">
            <v>10161000</v>
          </cell>
          <cell r="AO373" t="str">
            <v>USD</v>
          </cell>
          <cell r="AS373">
            <v>3.65</v>
          </cell>
          <cell r="AU373" t="str">
            <v>807 Antec Road</v>
          </cell>
          <cell r="AV373" t="str">
            <v>NA</v>
          </cell>
          <cell r="AW373">
            <v>0</v>
          </cell>
          <cell r="AX373">
            <v>42277</v>
          </cell>
          <cell r="AY373">
            <v>42338</v>
          </cell>
          <cell r="AZ373">
            <v>1240000</v>
          </cell>
          <cell r="BA373">
            <v>2.35</v>
          </cell>
          <cell r="BB373">
            <v>5.09</v>
          </cell>
          <cell r="BC373">
            <v>4.74</v>
          </cell>
          <cell r="BD373">
            <v>0</v>
          </cell>
          <cell r="BF373" t="str">
            <v>3.6500000</v>
          </cell>
          <cell r="BG373">
            <v>11020000</v>
          </cell>
          <cell r="BH373" t="str">
            <v>5.27</v>
          </cell>
          <cell r="BI373">
            <v>51960000</v>
          </cell>
          <cell r="BJ373" t="str">
            <v>Antares/TMT</v>
          </cell>
          <cell r="BL373">
            <v>42124</v>
          </cell>
          <cell r="BM373">
            <v>43510</v>
          </cell>
          <cell r="BP373">
            <v>37829000</v>
          </cell>
          <cell r="BQ373">
            <v>65360000</v>
          </cell>
          <cell r="BR373">
            <v>54340000</v>
          </cell>
          <cell r="BS373">
            <v>4404435.4800000004</v>
          </cell>
          <cell r="BT373">
            <v>100</v>
          </cell>
          <cell r="BU373">
            <v>42228</v>
          </cell>
          <cell r="BW373">
            <v>0</v>
          </cell>
          <cell r="BX373" t="str">
            <v>Rock Falls, Illinois 61071</v>
          </cell>
          <cell r="CA373" t="str">
            <v>0010519278</v>
          </cell>
          <cell r="CB373">
            <v>4404435.4800000004</v>
          </cell>
          <cell r="CC373">
            <v>1</v>
          </cell>
          <cell r="CD373">
            <v>4404435.4800000004</v>
          </cell>
          <cell r="CF373">
            <v>80</v>
          </cell>
          <cell r="CG373" t="str">
            <v>N</v>
          </cell>
        </row>
        <row r="374">
          <cell r="A374">
            <v>372</v>
          </cell>
          <cell r="B374" t="str">
            <v>DETAILS</v>
          </cell>
          <cell r="C374">
            <v>0</v>
          </cell>
          <cell r="D374">
            <v>81627887</v>
          </cell>
          <cell r="E374">
            <v>84070235</v>
          </cell>
          <cell r="F374">
            <v>344944</v>
          </cell>
          <cell r="G374">
            <v>42403</v>
          </cell>
          <cell r="H374">
            <v>42237</v>
          </cell>
          <cell r="I374">
            <v>31251</v>
          </cell>
          <cell r="J374">
            <v>252730</v>
          </cell>
          <cell r="K374">
            <v>239080</v>
          </cell>
          <cell r="L374">
            <v>42237</v>
          </cell>
          <cell r="M374" t="str">
            <v>Harvey Tool Acquisition LLC</v>
          </cell>
          <cell r="N374" t="str">
            <v>Harvey Tool Acquisition LLC Term Loan</v>
          </cell>
          <cell r="O374" t="str">
            <v>L</v>
          </cell>
          <cell r="P374" t="str">
            <v>LIBOR (3 months)</v>
          </cell>
          <cell r="R374">
            <v>2197463.2999999998</v>
          </cell>
          <cell r="S374">
            <v>1367153</v>
          </cell>
          <cell r="T374" t="str">
            <v>United States</v>
          </cell>
          <cell r="U374" t="str">
            <v>Capital Equipment (5)</v>
          </cell>
          <cell r="W374" t="str">
            <v>United States</v>
          </cell>
          <cell r="X374">
            <v>0</v>
          </cell>
          <cell r="Y374" t="str">
            <v>First Lien First Out</v>
          </cell>
          <cell r="AB374" t="str">
            <v>Harvey Tool Acquisition LLC</v>
          </cell>
          <cell r="AC374">
            <v>97</v>
          </cell>
          <cell r="AF374">
            <v>2197463.2999999998</v>
          </cell>
          <cell r="AG374" t="str">
            <v>V</v>
          </cell>
          <cell r="AH374">
            <v>97</v>
          </cell>
          <cell r="AK374" t="str">
            <v>Term Loan</v>
          </cell>
          <cell r="AL374" t="str">
            <v>Restructure</v>
          </cell>
          <cell r="AN374">
            <v>22362000</v>
          </cell>
          <cell r="AO374" t="str">
            <v>USD</v>
          </cell>
          <cell r="AS374">
            <v>5.01</v>
          </cell>
          <cell r="AU374" t="str">
            <v>428 Newburyport Turnpike</v>
          </cell>
          <cell r="AV374" t="str">
            <v>NA</v>
          </cell>
          <cell r="AW374">
            <v>0</v>
          </cell>
          <cell r="AX374">
            <v>42277</v>
          </cell>
          <cell r="AY374">
            <v>42308</v>
          </cell>
          <cell r="AZ374">
            <v>4040000</v>
          </cell>
          <cell r="BA374">
            <v>2.33</v>
          </cell>
          <cell r="BB374">
            <v>5</v>
          </cell>
          <cell r="BC374">
            <v>4.54</v>
          </cell>
          <cell r="BD374">
            <v>0</v>
          </cell>
          <cell r="BF374" t="str">
            <v>5.0100000</v>
          </cell>
          <cell r="BG374">
            <v>65800000</v>
          </cell>
          <cell r="BH374" t="str">
            <v>6.26</v>
          </cell>
          <cell r="BI374">
            <v>61330000</v>
          </cell>
          <cell r="BJ374" t="str">
            <v>Antares/TMT</v>
          </cell>
          <cell r="BL374">
            <v>41726</v>
          </cell>
          <cell r="BM374">
            <v>43918</v>
          </cell>
          <cell r="BP374">
            <v>107879000</v>
          </cell>
          <cell r="BQ374">
            <v>201639000</v>
          </cell>
          <cell r="BR374">
            <v>135839000</v>
          </cell>
          <cell r="BS374">
            <v>2197463.2999999998</v>
          </cell>
          <cell r="BT374">
            <v>100</v>
          </cell>
          <cell r="BU374">
            <v>42228</v>
          </cell>
          <cell r="BW374">
            <v>0</v>
          </cell>
          <cell r="BX374" t="str">
            <v>Rowley, Massachusetts 01969-1725</v>
          </cell>
          <cell r="CA374" t="str">
            <v>0010529304</v>
          </cell>
          <cell r="CB374">
            <v>2197463.2999999998</v>
          </cell>
          <cell r="CC374">
            <v>1</v>
          </cell>
          <cell r="CD374">
            <v>2197463.2999999998</v>
          </cell>
          <cell r="CF374">
            <v>80</v>
          </cell>
          <cell r="CG374" t="str">
            <v>N</v>
          </cell>
        </row>
        <row r="375">
          <cell r="A375">
            <v>373</v>
          </cell>
          <cell r="B375" t="str">
            <v>DETAILS</v>
          </cell>
          <cell r="C375">
            <v>0</v>
          </cell>
          <cell r="D375">
            <v>81627715</v>
          </cell>
          <cell r="E375">
            <v>84070234</v>
          </cell>
          <cell r="F375">
            <v>344944</v>
          </cell>
          <cell r="G375">
            <v>42403</v>
          </cell>
          <cell r="H375">
            <v>42237</v>
          </cell>
          <cell r="I375">
            <v>31251</v>
          </cell>
          <cell r="J375">
            <v>249341</v>
          </cell>
          <cell r="K375">
            <v>239080</v>
          </cell>
          <cell r="L375">
            <v>42237</v>
          </cell>
          <cell r="M375" t="str">
            <v>Harvey Tool Acquisition LLC</v>
          </cell>
          <cell r="N375" t="str">
            <v>Harvey Tool Acquisition LLC Term Loan</v>
          </cell>
          <cell r="O375" t="str">
            <v>L</v>
          </cell>
          <cell r="P375" t="str">
            <v>LIBOR (3 months)</v>
          </cell>
          <cell r="R375">
            <v>2790036.7</v>
          </cell>
          <cell r="S375">
            <v>1367153</v>
          </cell>
          <cell r="T375" t="str">
            <v>United States</v>
          </cell>
          <cell r="U375" t="str">
            <v>Capital Equipment (5)</v>
          </cell>
          <cell r="W375" t="str">
            <v>United States</v>
          </cell>
          <cell r="X375">
            <v>0</v>
          </cell>
          <cell r="Y375" t="str">
            <v>First Lien First Out</v>
          </cell>
          <cell r="AB375" t="str">
            <v>Harvey Tool Acquisition LLC</v>
          </cell>
          <cell r="AC375">
            <v>97</v>
          </cell>
          <cell r="AF375">
            <v>2790036.7</v>
          </cell>
          <cell r="AG375" t="str">
            <v>V</v>
          </cell>
          <cell r="AH375">
            <v>97</v>
          </cell>
          <cell r="AK375" t="str">
            <v>Term Loan</v>
          </cell>
          <cell r="AL375" t="str">
            <v>Restructure</v>
          </cell>
          <cell r="AN375">
            <v>22362000</v>
          </cell>
          <cell r="AO375" t="str">
            <v>USD</v>
          </cell>
          <cell r="AS375">
            <v>5.01</v>
          </cell>
          <cell r="AU375" t="str">
            <v>428 Newburyport Turnpike</v>
          </cell>
          <cell r="AV375" t="str">
            <v>NA</v>
          </cell>
          <cell r="AW375">
            <v>0</v>
          </cell>
          <cell r="AX375">
            <v>42277</v>
          </cell>
          <cell r="AY375">
            <v>42308</v>
          </cell>
          <cell r="AZ375">
            <v>4040000</v>
          </cell>
          <cell r="BA375">
            <v>2.33</v>
          </cell>
          <cell r="BB375">
            <v>5</v>
          </cell>
          <cell r="BC375">
            <v>4.54</v>
          </cell>
          <cell r="BD375">
            <v>0</v>
          </cell>
          <cell r="BF375" t="str">
            <v>5.0100000</v>
          </cell>
          <cell r="BG375">
            <v>65800000</v>
          </cell>
          <cell r="BH375" t="str">
            <v>6.26</v>
          </cell>
          <cell r="BI375">
            <v>61330000</v>
          </cell>
          <cell r="BJ375" t="str">
            <v>Antares/TMT</v>
          </cell>
          <cell r="BL375">
            <v>41726</v>
          </cell>
          <cell r="BM375">
            <v>43918</v>
          </cell>
          <cell r="BP375">
            <v>107879000</v>
          </cell>
          <cell r="BQ375">
            <v>201639000</v>
          </cell>
          <cell r="BR375">
            <v>135839000</v>
          </cell>
          <cell r="BS375">
            <v>2790036.7</v>
          </cell>
          <cell r="BT375">
            <v>100</v>
          </cell>
          <cell r="BU375">
            <v>42228</v>
          </cell>
          <cell r="BW375">
            <v>0</v>
          </cell>
          <cell r="BX375" t="str">
            <v>Rowley, Massachusetts 01969-1725</v>
          </cell>
          <cell r="CA375" t="str">
            <v>0010529304</v>
          </cell>
          <cell r="CB375">
            <v>2790036.7</v>
          </cell>
          <cell r="CC375">
            <v>1</v>
          </cell>
          <cell r="CD375">
            <v>2790036.7</v>
          </cell>
          <cell r="CF375">
            <v>80</v>
          </cell>
          <cell r="CG375" t="str">
            <v>N</v>
          </cell>
        </row>
        <row r="376">
          <cell r="A376">
            <v>374</v>
          </cell>
          <cell r="B376" t="str">
            <v>DETAILS</v>
          </cell>
          <cell r="C376">
            <v>0</v>
          </cell>
          <cell r="D376">
            <v>81627715</v>
          </cell>
          <cell r="E376">
            <v>84069762</v>
          </cell>
          <cell r="F376">
            <v>344944</v>
          </cell>
          <cell r="G376">
            <v>42403</v>
          </cell>
          <cell r="H376">
            <v>42237</v>
          </cell>
          <cell r="I376">
            <v>31251</v>
          </cell>
          <cell r="J376">
            <v>249341</v>
          </cell>
          <cell r="K376">
            <v>239080</v>
          </cell>
          <cell r="L376">
            <v>42185</v>
          </cell>
          <cell r="M376" t="str">
            <v>Harvey Tool Acquisition LLC</v>
          </cell>
          <cell r="N376" t="str">
            <v>Harvey Tool Acquisition LLC Term Loan</v>
          </cell>
          <cell r="O376" t="str">
            <v>L</v>
          </cell>
          <cell r="P376" t="str">
            <v>LIBOR (3 months)</v>
          </cell>
          <cell r="R376">
            <v>13775806.220000001</v>
          </cell>
          <cell r="S376">
            <v>1335487</v>
          </cell>
          <cell r="T376" t="str">
            <v>United States</v>
          </cell>
          <cell r="U376" t="str">
            <v>Capital Equipment (5)</v>
          </cell>
          <cell r="W376" t="str">
            <v>United States</v>
          </cell>
          <cell r="X376">
            <v>0</v>
          </cell>
          <cell r="Y376" t="str">
            <v>First Lien First Out</v>
          </cell>
          <cell r="AB376" t="str">
            <v>Harvey Tool Acquisition LLC</v>
          </cell>
          <cell r="AC376">
            <v>97</v>
          </cell>
          <cell r="AF376">
            <v>13775806.220000001</v>
          </cell>
          <cell r="AG376" t="str">
            <v>V</v>
          </cell>
          <cell r="AH376">
            <v>97</v>
          </cell>
          <cell r="AK376" t="str">
            <v>Term Loan</v>
          </cell>
          <cell r="AN376">
            <v>22362000</v>
          </cell>
          <cell r="AO376" t="str">
            <v>USD</v>
          </cell>
          <cell r="AS376">
            <v>5.01</v>
          </cell>
          <cell r="AU376" t="str">
            <v>428 Newburyport Turnpike</v>
          </cell>
          <cell r="AV376" t="str">
            <v>NA</v>
          </cell>
          <cell r="AW376">
            <v>0</v>
          </cell>
          <cell r="AX376">
            <v>42277</v>
          </cell>
          <cell r="AY376">
            <v>42308</v>
          </cell>
          <cell r="AZ376">
            <v>4040000</v>
          </cell>
          <cell r="BA376">
            <v>2.33</v>
          </cell>
          <cell r="BB376">
            <v>5</v>
          </cell>
          <cell r="BC376">
            <v>4.54</v>
          </cell>
          <cell r="BD376">
            <v>0</v>
          </cell>
          <cell r="BF376" t="str">
            <v>5.0100000</v>
          </cell>
          <cell r="BG376">
            <v>65800000</v>
          </cell>
          <cell r="BH376" t="str">
            <v>6.26</v>
          </cell>
          <cell r="BI376">
            <v>61330000</v>
          </cell>
          <cell r="BJ376" t="str">
            <v>Antares/TMT</v>
          </cell>
          <cell r="BL376">
            <v>41726</v>
          </cell>
          <cell r="BM376">
            <v>43918</v>
          </cell>
          <cell r="BP376">
            <v>107879000</v>
          </cell>
          <cell r="BQ376">
            <v>201639000</v>
          </cell>
          <cell r="BR376">
            <v>135839000</v>
          </cell>
          <cell r="BS376">
            <v>13775806.220000001</v>
          </cell>
          <cell r="BT376">
            <v>100</v>
          </cell>
          <cell r="BU376">
            <v>42228</v>
          </cell>
          <cell r="BW376">
            <v>0</v>
          </cell>
          <cell r="BX376" t="str">
            <v>Rowley, Massachusetts 01969-1725</v>
          </cell>
          <cell r="CA376" t="str">
            <v>0010529304</v>
          </cell>
          <cell r="CB376">
            <v>13775806.220000001</v>
          </cell>
          <cell r="CC376">
            <v>1</v>
          </cell>
          <cell r="CD376">
            <v>13775806.220000001</v>
          </cell>
          <cell r="CF376">
            <v>80</v>
          </cell>
          <cell r="CG376" t="str">
            <v>N</v>
          </cell>
        </row>
        <row r="377">
          <cell r="A377">
            <v>375</v>
          </cell>
          <cell r="B377" t="str">
            <v>DETAILS</v>
          </cell>
          <cell r="C377">
            <v>0</v>
          </cell>
          <cell r="D377">
            <v>81627887</v>
          </cell>
          <cell r="E377">
            <v>84069763</v>
          </cell>
          <cell r="F377">
            <v>344944</v>
          </cell>
          <cell r="G377">
            <v>42403</v>
          </cell>
          <cell r="H377">
            <v>42237</v>
          </cell>
          <cell r="I377">
            <v>31251</v>
          </cell>
          <cell r="J377">
            <v>252730</v>
          </cell>
          <cell r="K377">
            <v>239080</v>
          </cell>
          <cell r="L377">
            <v>42185</v>
          </cell>
          <cell r="M377" t="str">
            <v>Harvey Tool Acquisition LLC</v>
          </cell>
          <cell r="N377" t="str">
            <v>Harvey Tool Acquisition LLC Term Loan</v>
          </cell>
          <cell r="O377" t="str">
            <v>L</v>
          </cell>
          <cell r="P377" t="str">
            <v>LIBOR (3 months)</v>
          </cell>
          <cell r="R377">
            <v>10849975.029999999</v>
          </cell>
          <cell r="S377">
            <v>1335487</v>
          </cell>
          <cell r="T377" t="str">
            <v>United States</v>
          </cell>
          <cell r="U377" t="str">
            <v>Capital Equipment (5)</v>
          </cell>
          <cell r="W377" t="str">
            <v>United States</v>
          </cell>
          <cell r="X377">
            <v>0</v>
          </cell>
          <cell r="Y377" t="str">
            <v>First Lien First Out</v>
          </cell>
          <cell r="AB377" t="str">
            <v>Harvey Tool Acquisition LLC</v>
          </cell>
          <cell r="AC377">
            <v>97</v>
          </cell>
          <cell r="AF377">
            <v>10849975.029999999</v>
          </cell>
          <cell r="AG377" t="str">
            <v>V</v>
          </cell>
          <cell r="AH377">
            <v>97</v>
          </cell>
          <cell r="AK377" t="str">
            <v>Term Loan</v>
          </cell>
          <cell r="AN377">
            <v>22362000</v>
          </cell>
          <cell r="AO377" t="str">
            <v>USD</v>
          </cell>
          <cell r="AS377">
            <v>5.01</v>
          </cell>
          <cell r="AU377" t="str">
            <v>428 Newburyport Turnpike</v>
          </cell>
          <cell r="AV377" t="str">
            <v>NA</v>
          </cell>
          <cell r="AW377">
            <v>0</v>
          </cell>
          <cell r="AX377">
            <v>42277</v>
          </cell>
          <cell r="AY377">
            <v>42308</v>
          </cell>
          <cell r="AZ377">
            <v>4040000</v>
          </cell>
          <cell r="BA377">
            <v>2.33</v>
          </cell>
          <cell r="BB377">
            <v>5</v>
          </cell>
          <cell r="BC377">
            <v>4.54</v>
          </cell>
          <cell r="BD377">
            <v>0</v>
          </cell>
          <cell r="BF377" t="str">
            <v>5.0100000</v>
          </cell>
          <cell r="BG377">
            <v>65800000</v>
          </cell>
          <cell r="BH377" t="str">
            <v>6.26</v>
          </cell>
          <cell r="BI377">
            <v>61330000</v>
          </cell>
          <cell r="BJ377" t="str">
            <v>Antares/TMT</v>
          </cell>
          <cell r="BL377">
            <v>41726</v>
          </cell>
          <cell r="BM377">
            <v>43918</v>
          </cell>
          <cell r="BP377">
            <v>107879000</v>
          </cell>
          <cell r="BQ377">
            <v>201639000</v>
          </cell>
          <cell r="BR377">
            <v>135839000</v>
          </cell>
          <cell r="BS377">
            <v>10849975.029999999</v>
          </cell>
          <cell r="BT377">
            <v>100</v>
          </cell>
          <cell r="BU377">
            <v>42228</v>
          </cell>
          <cell r="BW377">
            <v>0</v>
          </cell>
          <cell r="BX377" t="str">
            <v>Rowley, Massachusetts 01969-1725</v>
          </cell>
          <cell r="CA377" t="str">
            <v>0010529304</v>
          </cell>
          <cell r="CB377">
            <v>10849975.029999999</v>
          </cell>
          <cell r="CC377">
            <v>1</v>
          </cell>
          <cell r="CD377">
            <v>10849975.029999999</v>
          </cell>
          <cell r="CF377">
            <v>80</v>
          </cell>
          <cell r="CG377" t="str">
            <v>N</v>
          </cell>
        </row>
        <row r="378">
          <cell r="A378">
            <v>376</v>
          </cell>
          <cell r="B378" t="str">
            <v>DETAILS</v>
          </cell>
          <cell r="C378">
            <v>0</v>
          </cell>
          <cell r="D378">
            <v>81628234</v>
          </cell>
          <cell r="E378">
            <v>84069804</v>
          </cell>
          <cell r="F378">
            <v>344944</v>
          </cell>
          <cell r="G378">
            <v>42403</v>
          </cell>
          <cell r="H378">
            <v>42237</v>
          </cell>
          <cell r="I378">
            <v>14071</v>
          </cell>
          <cell r="J378">
            <v>255581</v>
          </cell>
          <cell r="K378">
            <v>181014</v>
          </cell>
          <cell r="L378">
            <v>42185</v>
          </cell>
          <cell r="M378" t="str">
            <v>Hawaiian Telecom Communications Inc</v>
          </cell>
          <cell r="N378" t="str">
            <v>Hawaiian Telecom Communications Inc Term Loan B</v>
          </cell>
          <cell r="O378" t="str">
            <v>L</v>
          </cell>
          <cell r="P378" t="str">
            <v>LIBOR (3 months)</v>
          </cell>
          <cell r="R378">
            <v>19351797.239999998</v>
          </cell>
          <cell r="S378">
            <v>1339785</v>
          </cell>
          <cell r="T378" t="str">
            <v>United States</v>
          </cell>
          <cell r="U378" t="str">
            <v>Telecommunications (26)</v>
          </cell>
          <cell r="W378" t="str">
            <v>United States</v>
          </cell>
          <cell r="X378">
            <v>0</v>
          </cell>
          <cell r="Y378" t="str">
            <v>First Lien First Out</v>
          </cell>
          <cell r="AB378" t="str">
            <v>Hawaiian Telecom Communications Inc</v>
          </cell>
          <cell r="AC378">
            <v>100.1</v>
          </cell>
          <cell r="AF378">
            <v>19351797.239999998</v>
          </cell>
          <cell r="AG378" t="str">
            <v>V</v>
          </cell>
          <cell r="AH378">
            <v>100.1</v>
          </cell>
          <cell r="AI378">
            <v>98.963999999999999</v>
          </cell>
          <cell r="AK378" t="str">
            <v>Term Loan</v>
          </cell>
          <cell r="AN378">
            <v>119408000</v>
          </cell>
          <cell r="AO378" t="str">
            <v>USD</v>
          </cell>
          <cell r="AS378">
            <v>2.34</v>
          </cell>
          <cell r="AU378" t="str">
            <v>1177 BISHOP STREET</v>
          </cell>
          <cell r="AV378" t="str">
            <v>NA</v>
          </cell>
          <cell r="AW378">
            <v>0</v>
          </cell>
          <cell r="AX378">
            <v>42277</v>
          </cell>
          <cell r="AY378">
            <v>42277</v>
          </cell>
          <cell r="AZ378">
            <v>28850000</v>
          </cell>
          <cell r="BA378">
            <v>6.73</v>
          </cell>
          <cell r="BC378">
            <v>0</v>
          </cell>
          <cell r="BD378">
            <v>0</v>
          </cell>
          <cell r="BF378" t="str">
            <v>2.3400000</v>
          </cell>
          <cell r="BG378">
            <v>305410000</v>
          </cell>
          <cell r="BH378" t="str">
            <v>2.34</v>
          </cell>
          <cell r="BI378">
            <v>393840000</v>
          </cell>
          <cell r="BJ378" t="str">
            <v>BLG</v>
          </cell>
          <cell r="BK378" t="str">
            <v>Broadly Syndicated Loan</v>
          </cell>
          <cell r="BL378">
            <v>41353</v>
          </cell>
          <cell r="BM378">
            <v>43622</v>
          </cell>
          <cell r="BP378">
            <v>277143800</v>
          </cell>
          <cell r="BQ378">
            <v>582553800</v>
          </cell>
          <cell r="BR378">
            <v>277143800</v>
          </cell>
          <cell r="BS378">
            <v>19151312.620000001</v>
          </cell>
          <cell r="BT378">
            <v>98.963999999999999</v>
          </cell>
          <cell r="BU378">
            <v>42228</v>
          </cell>
          <cell r="BW378">
            <v>0</v>
          </cell>
          <cell r="BX378" t="str">
            <v>Honolulu, Hawaii 96813</v>
          </cell>
          <cell r="CA378" t="str">
            <v>0010351493</v>
          </cell>
          <cell r="CB378">
            <v>19151312.620000001</v>
          </cell>
          <cell r="CC378">
            <v>1</v>
          </cell>
          <cell r="CD378">
            <v>19351797.239999998</v>
          </cell>
          <cell r="CF378">
            <v>80</v>
          </cell>
          <cell r="CG378" t="str">
            <v>Y</v>
          </cell>
        </row>
        <row r="379">
          <cell r="A379">
            <v>377</v>
          </cell>
          <cell r="B379" t="str">
            <v>DETAILS</v>
          </cell>
          <cell r="C379">
            <v>0</v>
          </cell>
          <cell r="D379">
            <v>81628235</v>
          </cell>
          <cell r="E379">
            <v>84069805</v>
          </cell>
          <cell r="F379">
            <v>344944</v>
          </cell>
          <cell r="G379">
            <v>42403</v>
          </cell>
          <cell r="H379">
            <v>42237</v>
          </cell>
          <cell r="I379">
            <v>14071</v>
          </cell>
          <cell r="J379">
            <v>255582</v>
          </cell>
          <cell r="K379">
            <v>181014</v>
          </cell>
          <cell r="L379">
            <v>42185</v>
          </cell>
          <cell r="M379" t="str">
            <v>Hawaiian Telecom Communications Inc</v>
          </cell>
          <cell r="N379" t="str">
            <v>Hawaiian Telecom Communications Inc Term Loan B</v>
          </cell>
          <cell r="O379" t="str">
            <v>L</v>
          </cell>
          <cell r="P379" t="str">
            <v>LIBOR (2 months)</v>
          </cell>
          <cell r="R379">
            <v>49639</v>
          </cell>
          <cell r="S379">
            <v>1339785</v>
          </cell>
          <cell r="T379" t="str">
            <v>United States</v>
          </cell>
          <cell r="U379" t="str">
            <v>Telecommunications (26)</v>
          </cell>
          <cell r="W379" t="str">
            <v>United States</v>
          </cell>
          <cell r="X379">
            <v>0</v>
          </cell>
          <cell r="Y379" t="str">
            <v>First Lien First Out</v>
          </cell>
          <cell r="AB379" t="str">
            <v>Hawaiian Telecom Communications Inc</v>
          </cell>
          <cell r="AC379">
            <v>100.1</v>
          </cell>
          <cell r="AF379">
            <v>49639</v>
          </cell>
          <cell r="AG379" t="str">
            <v>V</v>
          </cell>
          <cell r="AH379">
            <v>100.1</v>
          </cell>
          <cell r="AI379">
            <v>98.963999999999999</v>
          </cell>
          <cell r="AK379" t="str">
            <v>Term Loan</v>
          </cell>
          <cell r="AN379">
            <v>119408000</v>
          </cell>
          <cell r="AO379" t="str">
            <v>USD</v>
          </cell>
          <cell r="AS379">
            <v>2.34</v>
          </cell>
          <cell r="AU379" t="str">
            <v>1177 BISHOP STREET</v>
          </cell>
          <cell r="AV379" t="str">
            <v>NA</v>
          </cell>
          <cell r="AW379">
            <v>0</v>
          </cell>
          <cell r="AX379">
            <v>42277</v>
          </cell>
          <cell r="AY379">
            <v>42277</v>
          </cell>
          <cell r="AZ379">
            <v>28850000</v>
          </cell>
          <cell r="BA379">
            <v>6.73</v>
          </cell>
          <cell r="BC379">
            <v>0</v>
          </cell>
          <cell r="BD379">
            <v>0</v>
          </cell>
          <cell r="BF379" t="str">
            <v>2.3400000</v>
          </cell>
          <cell r="BG379">
            <v>305410000</v>
          </cell>
          <cell r="BH379" t="str">
            <v>2.34</v>
          </cell>
          <cell r="BI379">
            <v>393840000</v>
          </cell>
          <cell r="BJ379" t="str">
            <v>BLG</v>
          </cell>
          <cell r="BK379" t="str">
            <v>Broadly Syndicated Loan</v>
          </cell>
          <cell r="BL379">
            <v>41353</v>
          </cell>
          <cell r="BM379">
            <v>43622</v>
          </cell>
          <cell r="BP379">
            <v>277143800</v>
          </cell>
          <cell r="BQ379">
            <v>582553800</v>
          </cell>
          <cell r="BR379">
            <v>277143800</v>
          </cell>
          <cell r="BS379">
            <v>49124.74</v>
          </cell>
          <cell r="BT379">
            <v>98.963999999999999</v>
          </cell>
          <cell r="BU379">
            <v>42228</v>
          </cell>
          <cell r="BW379">
            <v>0</v>
          </cell>
          <cell r="BX379" t="str">
            <v>Honolulu, Hawaii 96813</v>
          </cell>
          <cell r="CA379" t="str">
            <v>0010351493</v>
          </cell>
          <cell r="CB379">
            <v>49124.74</v>
          </cell>
          <cell r="CC379">
            <v>1</v>
          </cell>
          <cell r="CD379">
            <v>49639</v>
          </cell>
          <cell r="CF379">
            <v>80</v>
          </cell>
          <cell r="CG379" t="str">
            <v>Y</v>
          </cell>
        </row>
        <row r="380">
          <cell r="A380">
            <v>378</v>
          </cell>
          <cell r="B380" t="str">
            <v>DETAILS</v>
          </cell>
          <cell r="C380">
            <v>0</v>
          </cell>
          <cell r="D380">
            <v>81627882</v>
          </cell>
          <cell r="E380">
            <v>84070306</v>
          </cell>
          <cell r="F380">
            <v>344944</v>
          </cell>
          <cell r="G380">
            <v>42403</v>
          </cell>
          <cell r="H380">
            <v>42313</v>
          </cell>
          <cell r="I380">
            <v>25875</v>
          </cell>
          <cell r="J380">
            <v>252675</v>
          </cell>
          <cell r="K380">
            <v>248806</v>
          </cell>
          <cell r="L380">
            <v>42306</v>
          </cell>
          <cell r="M380" t="str">
            <v>Help Systems Holdings</v>
          </cell>
          <cell r="N380" t="str">
            <v>Help Systems Holdings 2nd Lien Term Loan</v>
          </cell>
          <cell r="O380" t="str">
            <v>L</v>
          </cell>
          <cell r="P380" t="str">
            <v>LIBOR (3 months)</v>
          </cell>
          <cell r="R380">
            <v>30500000</v>
          </cell>
          <cell r="S380">
            <v>1425389</v>
          </cell>
          <cell r="T380" t="str">
            <v>United States</v>
          </cell>
          <cell r="U380" t="str">
            <v>High Tech Industries (16)</v>
          </cell>
          <cell r="W380" t="str">
            <v>United States</v>
          </cell>
          <cell r="Y380" t="str">
            <v>Second Lien</v>
          </cell>
          <cell r="AB380" t="str">
            <v>Help Systems Holdings</v>
          </cell>
          <cell r="AF380">
            <v>30500000</v>
          </cell>
          <cell r="AG380" t="str">
            <v>V</v>
          </cell>
          <cell r="AH380">
            <v>96.5</v>
          </cell>
          <cell r="AI380">
            <v>97</v>
          </cell>
          <cell r="AK380" t="str">
            <v>Term Loan</v>
          </cell>
          <cell r="AN380">
            <v>65514000</v>
          </cell>
          <cell r="AO380" t="str">
            <v>USD</v>
          </cell>
          <cell r="AS380">
            <v>4.7</v>
          </cell>
          <cell r="AU380" t="str">
            <v>6533 FLYING CLOUD DRIVE SUITE 200</v>
          </cell>
          <cell r="AV380" t="str">
            <v>NA</v>
          </cell>
          <cell r="AX380">
            <v>42185</v>
          </cell>
          <cell r="AY380">
            <v>42277</v>
          </cell>
          <cell r="AZ380">
            <v>23590000</v>
          </cell>
          <cell r="BA380">
            <v>2</v>
          </cell>
          <cell r="BB380">
            <v>2.87</v>
          </cell>
          <cell r="BC380">
            <v>2.4500000000000002</v>
          </cell>
          <cell r="BF380" t="str">
            <v>4.7000</v>
          </cell>
          <cell r="BG380">
            <v>36950000</v>
          </cell>
          <cell r="BH380" t="str">
            <v>6.69000</v>
          </cell>
          <cell r="BI380">
            <v>107880000</v>
          </cell>
          <cell r="BJ380" t="str">
            <v>Antares/TMT</v>
          </cell>
          <cell r="BL380">
            <v>42217</v>
          </cell>
          <cell r="BM380">
            <v>44842</v>
          </cell>
          <cell r="BP380">
            <v>307915800</v>
          </cell>
          <cell r="BQ380">
            <v>475238660</v>
          </cell>
          <cell r="BR380">
            <v>438288660</v>
          </cell>
          <cell r="BS380">
            <v>30500000</v>
          </cell>
          <cell r="BT380">
            <v>100</v>
          </cell>
          <cell r="BU380">
            <v>42313</v>
          </cell>
          <cell r="BW380">
            <v>0</v>
          </cell>
          <cell r="BX380" t="str">
            <v>Eden Prairie, MN 55344</v>
          </cell>
          <cell r="CA380" t="str">
            <v>0010553056</v>
          </cell>
          <cell r="CB380">
            <v>30500000</v>
          </cell>
          <cell r="CD380">
            <v>30500000</v>
          </cell>
          <cell r="CF380">
            <v>50</v>
          </cell>
          <cell r="CG380" t="str">
            <v>N</v>
          </cell>
        </row>
        <row r="381">
          <cell r="A381">
            <v>379</v>
          </cell>
          <cell r="B381" t="str">
            <v>DETAILS</v>
          </cell>
          <cell r="C381">
            <v>0</v>
          </cell>
          <cell r="D381">
            <v>81627881</v>
          </cell>
          <cell r="E381">
            <v>84070305</v>
          </cell>
          <cell r="F381">
            <v>344944</v>
          </cell>
          <cell r="G381">
            <v>42403</v>
          </cell>
          <cell r="H381">
            <v>42313</v>
          </cell>
          <cell r="I381">
            <v>25875</v>
          </cell>
          <cell r="J381">
            <v>252663</v>
          </cell>
          <cell r="K381">
            <v>247319</v>
          </cell>
          <cell r="L381">
            <v>42306</v>
          </cell>
          <cell r="M381" t="str">
            <v>Help Systems Holdings</v>
          </cell>
          <cell r="N381" t="str">
            <v>Help Systems Holdings Term Loan</v>
          </cell>
          <cell r="O381" t="str">
            <v>L</v>
          </cell>
          <cell r="P381" t="str">
            <v>LIBOR (3 months)</v>
          </cell>
          <cell r="R381">
            <v>35000000</v>
          </cell>
          <cell r="S381">
            <v>1425388</v>
          </cell>
          <cell r="T381" t="str">
            <v>United States</v>
          </cell>
          <cell r="U381" t="str">
            <v>High Tech Industries (16)</v>
          </cell>
          <cell r="W381" t="str">
            <v>United States</v>
          </cell>
          <cell r="Y381" t="str">
            <v>First Lien First Out</v>
          </cell>
          <cell r="AB381" t="str">
            <v>Help Systems Holdings</v>
          </cell>
          <cell r="AF381">
            <v>35000000</v>
          </cell>
          <cell r="AG381" t="str">
            <v>V</v>
          </cell>
          <cell r="AH381">
            <v>96.69</v>
          </cell>
          <cell r="AI381">
            <v>97.9</v>
          </cell>
          <cell r="AK381" t="str">
            <v>Term Loan</v>
          </cell>
          <cell r="AN381">
            <v>65514000</v>
          </cell>
          <cell r="AO381" t="str">
            <v>USD</v>
          </cell>
          <cell r="AS381">
            <v>4.7</v>
          </cell>
          <cell r="AU381" t="str">
            <v>6533 FLYING CLOUD DRIVE SUITE 200</v>
          </cell>
          <cell r="AV381" t="str">
            <v>NA</v>
          </cell>
          <cell r="AX381">
            <v>42185</v>
          </cell>
          <cell r="AY381">
            <v>42277</v>
          </cell>
          <cell r="AZ381">
            <v>23590000</v>
          </cell>
          <cell r="BA381">
            <v>2</v>
          </cell>
          <cell r="BB381">
            <v>2.87</v>
          </cell>
          <cell r="BC381">
            <v>2.4500000000000002</v>
          </cell>
          <cell r="BF381" t="str">
            <v>4.7000</v>
          </cell>
          <cell r="BG381">
            <v>36950000</v>
          </cell>
          <cell r="BH381" t="str">
            <v>6.69000</v>
          </cell>
          <cell r="BI381">
            <v>107880000</v>
          </cell>
          <cell r="BJ381" t="str">
            <v>Antares/TMT - BSL</v>
          </cell>
          <cell r="BK381" t="str">
            <v>Broadly Syndicated Loan</v>
          </cell>
          <cell r="BL381">
            <v>42186</v>
          </cell>
          <cell r="BM381">
            <v>44477</v>
          </cell>
          <cell r="BP381">
            <v>307915800</v>
          </cell>
          <cell r="BQ381">
            <v>475238660</v>
          </cell>
          <cell r="BR381">
            <v>438288660</v>
          </cell>
          <cell r="BS381">
            <v>34265000</v>
          </cell>
          <cell r="BT381">
            <v>97.9</v>
          </cell>
          <cell r="BU381">
            <v>42313</v>
          </cell>
          <cell r="BW381">
            <v>0</v>
          </cell>
          <cell r="BX381" t="str">
            <v>Eden Prairie, MN 55344</v>
          </cell>
          <cell r="CA381" t="str">
            <v>0010553064</v>
          </cell>
          <cell r="CB381">
            <v>34265000</v>
          </cell>
          <cell r="CD381">
            <v>35000000</v>
          </cell>
          <cell r="CE381">
            <v>95.7446808511</v>
          </cell>
          <cell r="CF381">
            <v>78.723404255299997</v>
          </cell>
          <cell r="CG381" t="str">
            <v>N</v>
          </cell>
        </row>
        <row r="382">
          <cell r="A382">
            <v>380</v>
          </cell>
          <cell r="B382" t="str">
            <v>DETAILS</v>
          </cell>
          <cell r="C382">
            <v>0</v>
          </cell>
          <cell r="D382">
            <v>81627937</v>
          </cell>
          <cell r="E382">
            <v>84069769</v>
          </cell>
          <cell r="F382">
            <v>344944</v>
          </cell>
          <cell r="G382">
            <v>42403</v>
          </cell>
          <cell r="H382">
            <v>42237</v>
          </cell>
          <cell r="I382">
            <v>29399</v>
          </cell>
          <cell r="J382">
            <v>253313</v>
          </cell>
          <cell r="K382">
            <v>210553</v>
          </cell>
          <cell r="L382">
            <v>42185</v>
          </cell>
          <cell r="M382" t="str">
            <v>Hemisphere Media Holdings LLC</v>
          </cell>
          <cell r="N382" t="str">
            <v>Hemisphere Media Holdings LLC Term B Loan</v>
          </cell>
          <cell r="O382" t="str">
            <v>L</v>
          </cell>
          <cell r="P382" t="str">
            <v>LIBOR (3 months)</v>
          </cell>
          <cell r="R382">
            <v>9850000</v>
          </cell>
          <cell r="S382">
            <v>1335489</v>
          </cell>
          <cell r="T382" t="str">
            <v>United States</v>
          </cell>
          <cell r="U382" t="str">
            <v>Media: Broadcasting &amp; Subscription (19)</v>
          </cell>
          <cell r="W382" t="str">
            <v>United States</v>
          </cell>
          <cell r="X382">
            <v>1</v>
          </cell>
          <cell r="Y382" t="str">
            <v>First Lien First Out</v>
          </cell>
          <cell r="AB382" t="str">
            <v>Hemisphere Media Holdings LLC</v>
          </cell>
          <cell r="AC382">
            <v>97</v>
          </cell>
          <cell r="AF382">
            <v>9850000</v>
          </cell>
          <cell r="AG382" t="str">
            <v>V</v>
          </cell>
          <cell r="AH382">
            <v>97</v>
          </cell>
          <cell r="AI382">
            <v>95.938000000000002</v>
          </cell>
          <cell r="AK382" t="str">
            <v>Term Loan</v>
          </cell>
          <cell r="AN382">
            <v>52031000</v>
          </cell>
          <cell r="AO382" t="str">
            <v>USD</v>
          </cell>
          <cell r="AS382">
            <v>1.42</v>
          </cell>
          <cell r="AU382" t="str">
            <v>405 Lexington Avenue</v>
          </cell>
          <cell r="AV382" t="str">
            <v>48th Floor</v>
          </cell>
          <cell r="AW382">
            <v>0</v>
          </cell>
          <cell r="AX382">
            <v>42277</v>
          </cell>
          <cell r="AY382">
            <v>42277</v>
          </cell>
          <cell r="AZ382">
            <v>170400000</v>
          </cell>
          <cell r="BA382">
            <v>4.34</v>
          </cell>
          <cell r="BB382">
            <v>0.35</v>
          </cell>
          <cell r="BC382">
            <v>0.33</v>
          </cell>
          <cell r="BD382">
            <v>0</v>
          </cell>
          <cell r="BF382" t="str">
            <v>1.4200000</v>
          </cell>
          <cell r="BG382">
            <v>274080000</v>
          </cell>
          <cell r="BH382" t="str">
            <v>1.42</v>
          </cell>
          <cell r="BI382">
            <v>126760000</v>
          </cell>
          <cell r="BJ382" t="str">
            <v>Antares/TMT</v>
          </cell>
          <cell r="BL382">
            <v>41759</v>
          </cell>
          <cell r="BM382">
            <v>44042</v>
          </cell>
          <cell r="BP382">
            <v>50265000</v>
          </cell>
          <cell r="BQ382">
            <v>324345000</v>
          </cell>
          <cell r="BR382">
            <v>50265000</v>
          </cell>
          <cell r="BS382">
            <v>9850000</v>
          </cell>
          <cell r="BT382">
            <v>100</v>
          </cell>
          <cell r="BU382">
            <v>42228</v>
          </cell>
          <cell r="BW382">
            <v>0</v>
          </cell>
          <cell r="BX382" t="str">
            <v>New York, New York 10174</v>
          </cell>
          <cell r="CA382" t="str">
            <v>0010425994</v>
          </cell>
          <cell r="CB382">
            <v>9850000</v>
          </cell>
          <cell r="CC382">
            <v>1</v>
          </cell>
          <cell r="CD382">
            <v>9850000</v>
          </cell>
          <cell r="CF382">
            <v>80</v>
          </cell>
          <cell r="CG382" t="str">
            <v>N</v>
          </cell>
        </row>
        <row r="383">
          <cell r="A383">
            <v>381</v>
          </cell>
          <cell r="B383" t="str">
            <v>DETAILS</v>
          </cell>
          <cell r="C383">
            <v>0</v>
          </cell>
          <cell r="D383">
            <v>81627982</v>
          </cell>
          <cell r="E383">
            <v>84069569</v>
          </cell>
          <cell r="F383">
            <v>344944</v>
          </cell>
          <cell r="G383">
            <v>42403</v>
          </cell>
          <cell r="H383">
            <v>42237</v>
          </cell>
          <cell r="I383">
            <v>24878</v>
          </cell>
          <cell r="J383">
            <v>253792</v>
          </cell>
          <cell r="K383">
            <v>168449</v>
          </cell>
          <cell r="L383">
            <v>42185</v>
          </cell>
          <cell r="M383" t="str">
            <v>Henry Company LLC</v>
          </cell>
          <cell r="N383" t="str">
            <v>Henry Company LLC  Term Loan</v>
          </cell>
          <cell r="O383" t="str">
            <v>L</v>
          </cell>
          <cell r="P383" t="str">
            <v>LIBOR (3 months)</v>
          </cell>
          <cell r="R383">
            <v>9875000</v>
          </cell>
          <cell r="S383">
            <v>1352312</v>
          </cell>
          <cell r="T383" t="str">
            <v>United States</v>
          </cell>
          <cell r="U383" t="str">
            <v>Construction &amp; Building (7)</v>
          </cell>
          <cell r="W383" t="str">
            <v>United States</v>
          </cell>
          <cell r="X383">
            <v>0</v>
          </cell>
          <cell r="Y383" t="str">
            <v>First Lien First Out</v>
          </cell>
          <cell r="AB383" t="str">
            <v>Henry Company LLC</v>
          </cell>
          <cell r="AC383">
            <v>99.108201620000003</v>
          </cell>
          <cell r="AF383">
            <v>9875000</v>
          </cell>
          <cell r="AG383" t="str">
            <v>V</v>
          </cell>
          <cell r="AH383">
            <v>99.108199999999997</v>
          </cell>
          <cell r="AI383">
            <v>98.5</v>
          </cell>
          <cell r="AK383" t="str">
            <v>Term Loan</v>
          </cell>
          <cell r="AN383">
            <v>46172456</v>
          </cell>
          <cell r="AO383" t="str">
            <v>USD</v>
          </cell>
          <cell r="AS383">
            <v>3.38</v>
          </cell>
          <cell r="AU383" t="str">
            <v>999 N. Sepulveda Blvd.</v>
          </cell>
          <cell r="AV383" t="str">
            <v>NA</v>
          </cell>
          <cell r="AW383">
            <v>0</v>
          </cell>
          <cell r="AX383">
            <v>42277</v>
          </cell>
          <cell r="AY383">
            <v>42338</v>
          </cell>
          <cell r="AZ383">
            <v>42660000</v>
          </cell>
          <cell r="BA383">
            <v>2.62</v>
          </cell>
          <cell r="BB383">
            <v>0.48</v>
          </cell>
          <cell r="BC383">
            <v>0.43</v>
          </cell>
          <cell r="BD383">
            <v>0</v>
          </cell>
          <cell r="BF383" t="str">
            <v>3.3800000</v>
          </cell>
          <cell r="BG383">
            <v>53750000</v>
          </cell>
          <cell r="BH383" t="str">
            <v>4.89</v>
          </cell>
          <cell r="BI383">
            <v>333900000</v>
          </cell>
          <cell r="BJ383" t="str">
            <v>SIP - Tag Along</v>
          </cell>
          <cell r="BL383">
            <v>41087</v>
          </cell>
          <cell r="BM383">
            <v>44009</v>
          </cell>
          <cell r="BP383">
            <v>155026300</v>
          </cell>
          <cell r="BQ383">
            <v>279146600</v>
          </cell>
          <cell r="BR383">
            <v>225396600</v>
          </cell>
          <cell r="BS383">
            <v>9875000</v>
          </cell>
          <cell r="BT383">
            <v>100</v>
          </cell>
          <cell r="BW383">
            <v>0</v>
          </cell>
          <cell r="BX383" t="str">
            <v>El Segundo, California 90245</v>
          </cell>
          <cell r="CA383" t="str">
            <v>0010534125</v>
          </cell>
          <cell r="CB383">
            <v>9875000</v>
          </cell>
          <cell r="CC383">
            <v>1</v>
          </cell>
          <cell r="CD383">
            <v>9875000</v>
          </cell>
          <cell r="CF383">
            <v>80</v>
          </cell>
          <cell r="CG383" t="str">
            <v>N</v>
          </cell>
        </row>
        <row r="384">
          <cell r="A384">
            <v>382</v>
          </cell>
          <cell r="B384" t="str">
            <v>DETAILS</v>
          </cell>
          <cell r="C384">
            <v>0</v>
          </cell>
          <cell r="D384">
            <v>81627982</v>
          </cell>
          <cell r="E384">
            <v>84069570</v>
          </cell>
          <cell r="F384">
            <v>344944</v>
          </cell>
          <cell r="G384">
            <v>42403</v>
          </cell>
          <cell r="H384">
            <v>42237</v>
          </cell>
          <cell r="I384">
            <v>24878</v>
          </cell>
          <cell r="J384">
            <v>253792</v>
          </cell>
          <cell r="K384">
            <v>168449</v>
          </cell>
          <cell r="L384">
            <v>42185</v>
          </cell>
          <cell r="M384" t="str">
            <v>Henry Company LLC</v>
          </cell>
          <cell r="N384" t="str">
            <v>Henry Company LLC  Term Loan</v>
          </cell>
          <cell r="O384" t="str">
            <v>L</v>
          </cell>
          <cell r="P384" t="str">
            <v>LIBOR (3 months)</v>
          </cell>
          <cell r="R384">
            <v>15170112.34</v>
          </cell>
          <cell r="S384">
            <v>1352313</v>
          </cell>
          <cell r="T384" t="str">
            <v>United States</v>
          </cell>
          <cell r="U384" t="str">
            <v>Construction &amp; Building (7)</v>
          </cell>
          <cell r="W384" t="str">
            <v>United States</v>
          </cell>
          <cell r="X384">
            <v>0</v>
          </cell>
          <cell r="Y384" t="str">
            <v>First Lien First Out</v>
          </cell>
          <cell r="AB384" t="str">
            <v>Henry Company LLC</v>
          </cell>
          <cell r="AC384">
            <v>99.108201620000003</v>
          </cell>
          <cell r="AF384">
            <v>15170112.34</v>
          </cell>
          <cell r="AG384" t="str">
            <v>V</v>
          </cell>
          <cell r="AH384">
            <v>99.108199999999997</v>
          </cell>
          <cell r="AI384">
            <v>98.5</v>
          </cell>
          <cell r="AK384" t="str">
            <v>Term Loan</v>
          </cell>
          <cell r="AN384">
            <v>46172456</v>
          </cell>
          <cell r="AO384" t="str">
            <v>USD</v>
          </cell>
          <cell r="AS384">
            <v>3.38</v>
          </cell>
          <cell r="AU384" t="str">
            <v>999 N. Sepulveda Blvd.</v>
          </cell>
          <cell r="AV384" t="str">
            <v>NA</v>
          </cell>
          <cell r="AW384">
            <v>0</v>
          </cell>
          <cell r="AX384">
            <v>42277</v>
          </cell>
          <cell r="AY384">
            <v>42338</v>
          </cell>
          <cell r="AZ384">
            <v>42660000</v>
          </cell>
          <cell r="BA384">
            <v>2.62</v>
          </cell>
          <cell r="BB384">
            <v>0.48</v>
          </cell>
          <cell r="BC384">
            <v>0.43</v>
          </cell>
          <cell r="BD384">
            <v>0</v>
          </cell>
          <cell r="BF384" t="str">
            <v>3.3800000</v>
          </cell>
          <cell r="BG384">
            <v>53750000</v>
          </cell>
          <cell r="BH384" t="str">
            <v>4.89</v>
          </cell>
          <cell r="BI384">
            <v>333900000</v>
          </cell>
          <cell r="BJ384" t="str">
            <v>Antares/TMT</v>
          </cell>
          <cell r="BL384">
            <v>41087</v>
          </cell>
          <cell r="BM384">
            <v>44009</v>
          </cell>
          <cell r="BP384">
            <v>155026300</v>
          </cell>
          <cell r="BQ384">
            <v>279146600</v>
          </cell>
          <cell r="BR384">
            <v>225396600</v>
          </cell>
          <cell r="BS384">
            <v>15170112.34</v>
          </cell>
          <cell r="BT384">
            <v>100</v>
          </cell>
          <cell r="BU384">
            <v>42228</v>
          </cell>
          <cell r="BW384">
            <v>0</v>
          </cell>
          <cell r="BX384" t="str">
            <v>El Segundo, California 90245</v>
          </cell>
          <cell r="CA384" t="str">
            <v>0010534125</v>
          </cell>
          <cell r="CB384">
            <v>15170112.34</v>
          </cell>
          <cell r="CC384">
            <v>1</v>
          </cell>
          <cell r="CD384">
            <v>15170112.34</v>
          </cell>
          <cell r="CF384">
            <v>80</v>
          </cell>
          <cell r="CG384" t="str">
            <v>N</v>
          </cell>
        </row>
        <row r="385">
          <cell r="A385">
            <v>383</v>
          </cell>
          <cell r="B385" t="str">
            <v>DETAILS</v>
          </cell>
          <cell r="C385">
            <v>0</v>
          </cell>
          <cell r="D385">
            <v>81628357</v>
          </cell>
          <cell r="E385">
            <v>84070302</v>
          </cell>
          <cell r="F385">
            <v>344944</v>
          </cell>
          <cell r="G385">
            <v>42403</v>
          </cell>
          <cell r="H385">
            <v>42306</v>
          </cell>
          <cell r="I385">
            <v>26616</v>
          </cell>
          <cell r="J385">
            <v>256288</v>
          </cell>
          <cell r="K385">
            <v>247795</v>
          </cell>
          <cell r="L385">
            <v>42300</v>
          </cell>
          <cell r="M385" t="str">
            <v>Heritage Food Service Group Inc</v>
          </cell>
          <cell r="N385" t="str">
            <v>Heritage Food Service Group Inc Term Loan</v>
          </cell>
          <cell r="O385" t="str">
            <v>L</v>
          </cell>
          <cell r="P385" t="str">
            <v>LIBOR (1 month)</v>
          </cell>
          <cell r="R385">
            <v>27431250</v>
          </cell>
          <cell r="S385">
            <v>1416404</v>
          </cell>
          <cell r="T385" t="str">
            <v>United States</v>
          </cell>
          <cell r="U385" t="str">
            <v>Wholesale (32)</v>
          </cell>
          <cell r="W385" t="str">
            <v>United States</v>
          </cell>
          <cell r="Y385" t="str">
            <v>First Lien First Out</v>
          </cell>
          <cell r="AB385" t="str">
            <v>Heritage Food Service Group Inc</v>
          </cell>
          <cell r="AF385">
            <v>27431250</v>
          </cell>
          <cell r="AG385" t="str">
            <v>V</v>
          </cell>
          <cell r="AH385">
            <v>99</v>
          </cell>
          <cell r="AK385" t="str">
            <v>Term Loan</v>
          </cell>
          <cell r="AN385">
            <v>23780000</v>
          </cell>
          <cell r="AO385" t="str">
            <v>USD</v>
          </cell>
          <cell r="AS385">
            <v>4.5999999999999996</v>
          </cell>
          <cell r="AU385" t="str">
            <v>5130 Executive Boulevard</v>
          </cell>
          <cell r="AV385" t="str">
            <v>NA</v>
          </cell>
          <cell r="AX385">
            <v>42247</v>
          </cell>
          <cell r="AY385">
            <v>42338</v>
          </cell>
          <cell r="AZ385">
            <v>7950000</v>
          </cell>
          <cell r="BA385">
            <v>2.3999600000000001</v>
          </cell>
          <cell r="BB385">
            <v>6.38</v>
          </cell>
          <cell r="BC385">
            <v>4.97</v>
          </cell>
          <cell r="BF385" t="str">
            <v>4.60000</v>
          </cell>
          <cell r="BG385">
            <v>182220000</v>
          </cell>
          <cell r="BH385" t="str">
            <v>6.42000</v>
          </cell>
          <cell r="BI385">
            <v>169940000</v>
          </cell>
          <cell r="BJ385" t="str">
            <v>Antares/TMT</v>
          </cell>
          <cell r="BL385">
            <v>42186</v>
          </cell>
          <cell r="BM385">
            <v>44489</v>
          </cell>
          <cell r="BP385">
            <v>109388000</v>
          </cell>
          <cell r="BQ385">
            <v>334887600</v>
          </cell>
          <cell r="BR385">
            <v>152667600</v>
          </cell>
          <cell r="BS385">
            <v>27431250</v>
          </cell>
          <cell r="BT385">
            <v>100</v>
          </cell>
          <cell r="BU385">
            <v>42306</v>
          </cell>
          <cell r="BW385">
            <v>0</v>
          </cell>
          <cell r="BX385" t="str">
            <v>Fort Wayne, IN 46808</v>
          </cell>
          <cell r="CA385" t="str">
            <v>0010552832</v>
          </cell>
          <cell r="CB385">
            <v>27431250</v>
          </cell>
          <cell r="CD385">
            <v>27431250</v>
          </cell>
          <cell r="CE385">
            <v>97.826086956500006</v>
          </cell>
          <cell r="CF385">
            <v>79.3478260869</v>
          </cell>
          <cell r="CG385" t="str">
            <v>N</v>
          </cell>
        </row>
        <row r="386">
          <cell r="A386">
            <v>384</v>
          </cell>
          <cell r="B386" t="str">
            <v>DETAILS</v>
          </cell>
          <cell r="C386">
            <v>0</v>
          </cell>
          <cell r="D386">
            <v>81627932</v>
          </cell>
          <cell r="E386">
            <v>84069774</v>
          </cell>
          <cell r="F386">
            <v>344944</v>
          </cell>
          <cell r="G386">
            <v>42403</v>
          </cell>
          <cell r="H386">
            <v>42237</v>
          </cell>
          <cell r="I386">
            <v>25428</v>
          </cell>
          <cell r="J386">
            <v>253269</v>
          </cell>
          <cell r="K386">
            <v>145170</v>
          </cell>
          <cell r="L386">
            <v>42185</v>
          </cell>
          <cell r="M386" t="str">
            <v>High Liner Foods Inc</v>
          </cell>
          <cell r="N386" t="str">
            <v>High Liner Foods Inc Term Loan B</v>
          </cell>
          <cell r="O386" t="str">
            <v>L</v>
          </cell>
          <cell r="P386" t="str">
            <v>LIBOR (3 months)</v>
          </cell>
          <cell r="R386">
            <v>2685000</v>
          </cell>
          <cell r="S386">
            <v>1335495</v>
          </cell>
          <cell r="T386" t="str">
            <v>Canada</v>
          </cell>
          <cell r="U386" t="str">
            <v>Beverage; Food &amp; Tobacco (4)</v>
          </cell>
          <cell r="W386" t="str">
            <v>Canada</v>
          </cell>
          <cell r="X386">
            <v>1</v>
          </cell>
          <cell r="Y386" t="str">
            <v>Bifurcated 2nd Lien</v>
          </cell>
          <cell r="AB386" t="str">
            <v>High Liner Foods Inc</v>
          </cell>
          <cell r="AC386">
            <v>99.707999999999998</v>
          </cell>
          <cell r="AF386">
            <v>2685000</v>
          </cell>
          <cell r="AG386" t="str">
            <v>V</v>
          </cell>
          <cell r="AH386">
            <v>99.707999999999998</v>
          </cell>
          <cell r="AI386">
            <v>98.25</v>
          </cell>
          <cell r="AK386" t="str">
            <v>Term Loan</v>
          </cell>
          <cell r="AN386">
            <v>91502000</v>
          </cell>
          <cell r="AO386" t="str">
            <v>USD</v>
          </cell>
          <cell r="AS386">
            <v>3.84</v>
          </cell>
          <cell r="AU386" t="str">
            <v>100 BATTERY POINT ROAD</v>
          </cell>
          <cell r="AV386" t="str">
            <v>NA</v>
          </cell>
          <cell r="AW386">
            <v>0</v>
          </cell>
          <cell r="AX386">
            <v>42277</v>
          </cell>
          <cell r="AY386">
            <v>42277</v>
          </cell>
          <cell r="AZ386">
            <v>1420000</v>
          </cell>
          <cell r="BA386">
            <v>5.46</v>
          </cell>
          <cell r="BC386">
            <v>0</v>
          </cell>
          <cell r="BD386">
            <v>0</v>
          </cell>
          <cell r="BF386" t="str">
            <v>3.8400000</v>
          </cell>
          <cell r="BG386">
            <v>199270000</v>
          </cell>
          <cell r="BH386" t="str">
            <v>3.84</v>
          </cell>
          <cell r="BI386">
            <v>1043540000</v>
          </cell>
          <cell r="BJ386" t="str">
            <v>BLG</v>
          </cell>
          <cell r="BK386" t="str">
            <v>Broadly Syndicated Loan</v>
          </cell>
          <cell r="BL386">
            <v>40805</v>
          </cell>
          <cell r="BM386">
            <v>44310</v>
          </cell>
          <cell r="BP386">
            <v>319158900</v>
          </cell>
          <cell r="BQ386">
            <v>518428900</v>
          </cell>
          <cell r="BR386">
            <v>319158900</v>
          </cell>
          <cell r="BS386">
            <v>2638012.5</v>
          </cell>
          <cell r="BT386">
            <v>98.25</v>
          </cell>
          <cell r="BU386">
            <v>42228</v>
          </cell>
          <cell r="BW386">
            <v>0</v>
          </cell>
          <cell r="BX386" t="str">
            <v>Lunenburg, Nova Scotia B0J 2C0</v>
          </cell>
          <cell r="CA386" t="str">
            <v>0010467016</v>
          </cell>
          <cell r="CB386">
            <v>2638012.5</v>
          </cell>
          <cell r="CC386">
            <v>1</v>
          </cell>
          <cell r="CD386">
            <v>2685000</v>
          </cell>
          <cell r="CF386">
            <v>50</v>
          </cell>
          <cell r="CG386" t="str">
            <v>Y</v>
          </cell>
        </row>
        <row r="387">
          <cell r="A387">
            <v>385</v>
          </cell>
          <cell r="B387" t="str">
            <v>DETAILS</v>
          </cell>
          <cell r="C387">
            <v>0</v>
          </cell>
          <cell r="D387">
            <v>81627981</v>
          </cell>
          <cell r="E387">
            <v>84069775</v>
          </cell>
          <cell r="F387">
            <v>344944</v>
          </cell>
          <cell r="G387">
            <v>42403</v>
          </cell>
          <cell r="H387">
            <v>42237</v>
          </cell>
          <cell r="I387">
            <v>25428</v>
          </cell>
          <cell r="J387">
            <v>253787</v>
          </cell>
          <cell r="K387">
            <v>145170</v>
          </cell>
          <cell r="L387">
            <v>42185</v>
          </cell>
          <cell r="M387" t="str">
            <v>High Liner Foods Inc</v>
          </cell>
          <cell r="N387" t="str">
            <v>High Liner Foods Inc Term Loan B</v>
          </cell>
          <cell r="O387" t="str">
            <v>L</v>
          </cell>
          <cell r="P387" t="str">
            <v>LIBOR (3 months)</v>
          </cell>
          <cell r="R387">
            <v>13500000</v>
          </cell>
          <cell r="S387">
            <v>1335495</v>
          </cell>
          <cell r="T387" t="str">
            <v>Canada</v>
          </cell>
          <cell r="U387" t="str">
            <v>Beverage; Food &amp; Tobacco (4)</v>
          </cell>
          <cell r="W387" t="str">
            <v>Canada</v>
          </cell>
          <cell r="X387">
            <v>1</v>
          </cell>
          <cell r="Y387" t="str">
            <v>Bifurcated 2nd Lien</v>
          </cell>
          <cell r="AB387" t="str">
            <v>High Liner Foods Inc</v>
          </cell>
          <cell r="AC387">
            <v>99.707999999999998</v>
          </cell>
          <cell r="AF387">
            <v>13500000</v>
          </cell>
          <cell r="AG387" t="str">
            <v>V</v>
          </cell>
          <cell r="AH387">
            <v>99.707999999999998</v>
          </cell>
          <cell r="AI387">
            <v>98.25</v>
          </cell>
          <cell r="AK387" t="str">
            <v>Term Loan</v>
          </cell>
          <cell r="AN387">
            <v>91502000</v>
          </cell>
          <cell r="AO387" t="str">
            <v>USD</v>
          </cell>
          <cell r="AS387">
            <v>3.84</v>
          </cell>
          <cell r="AU387" t="str">
            <v>100 BATTERY POINT ROAD</v>
          </cell>
          <cell r="AV387" t="str">
            <v>NA</v>
          </cell>
          <cell r="AW387">
            <v>0</v>
          </cell>
          <cell r="AX387">
            <v>42277</v>
          </cell>
          <cell r="AY387">
            <v>42277</v>
          </cell>
          <cell r="AZ387">
            <v>1420000</v>
          </cell>
          <cell r="BA387">
            <v>5.46</v>
          </cell>
          <cell r="BC387">
            <v>0</v>
          </cell>
          <cell r="BD387">
            <v>0</v>
          </cell>
          <cell r="BF387" t="str">
            <v>3.8400000</v>
          </cell>
          <cell r="BG387">
            <v>199270000</v>
          </cell>
          <cell r="BH387" t="str">
            <v>3.84</v>
          </cell>
          <cell r="BI387">
            <v>1043540000</v>
          </cell>
          <cell r="BJ387" t="str">
            <v>BLG</v>
          </cell>
          <cell r="BK387" t="str">
            <v>Broadly Syndicated Loan</v>
          </cell>
          <cell r="BL387">
            <v>40805</v>
          </cell>
          <cell r="BM387">
            <v>44310</v>
          </cell>
          <cell r="BP387">
            <v>319158900</v>
          </cell>
          <cell r="BQ387">
            <v>518428900</v>
          </cell>
          <cell r="BR387">
            <v>319158900</v>
          </cell>
          <cell r="BS387">
            <v>13263750</v>
          </cell>
          <cell r="BT387">
            <v>98.25</v>
          </cell>
          <cell r="BU387">
            <v>42228</v>
          </cell>
          <cell r="BW387">
            <v>0</v>
          </cell>
          <cell r="BX387" t="str">
            <v>Lunenburg, Nova Scotia B0J 2C0</v>
          </cell>
          <cell r="CA387" t="str">
            <v>0010467016</v>
          </cell>
          <cell r="CB387">
            <v>13263750</v>
          </cell>
          <cell r="CC387">
            <v>1</v>
          </cell>
          <cell r="CD387">
            <v>13500000</v>
          </cell>
          <cell r="CF387">
            <v>50</v>
          </cell>
          <cell r="CG387" t="str">
            <v>Y</v>
          </cell>
        </row>
        <row r="388">
          <cell r="A388">
            <v>386</v>
          </cell>
          <cell r="B388" t="str">
            <v>DETAILS</v>
          </cell>
          <cell r="C388">
            <v>0</v>
          </cell>
          <cell r="D388">
            <v>81627755</v>
          </cell>
          <cell r="E388">
            <v>84069773</v>
          </cell>
          <cell r="F388">
            <v>344944</v>
          </cell>
          <cell r="G388">
            <v>42403</v>
          </cell>
          <cell r="H388">
            <v>42237</v>
          </cell>
          <cell r="I388">
            <v>25428</v>
          </cell>
          <cell r="J388">
            <v>250815</v>
          </cell>
          <cell r="K388">
            <v>145170</v>
          </cell>
          <cell r="L388">
            <v>42185</v>
          </cell>
          <cell r="M388" t="str">
            <v>High Liner Foods Inc</v>
          </cell>
          <cell r="N388" t="str">
            <v>High Liner Foods Inc Term Loan B</v>
          </cell>
          <cell r="O388" t="str">
            <v>L</v>
          </cell>
          <cell r="P388" t="str">
            <v>LIBOR (3 months)</v>
          </cell>
          <cell r="R388">
            <v>1500000</v>
          </cell>
          <cell r="S388">
            <v>1335495</v>
          </cell>
          <cell r="T388" t="str">
            <v>Canada</v>
          </cell>
          <cell r="U388" t="str">
            <v>Beverage; Food &amp; Tobacco (4)</v>
          </cell>
          <cell r="W388" t="str">
            <v>Canada</v>
          </cell>
          <cell r="X388">
            <v>1</v>
          </cell>
          <cell r="Y388" t="str">
            <v>Bifurcated 2nd Lien</v>
          </cell>
          <cell r="AB388" t="str">
            <v>High Liner Foods Inc</v>
          </cell>
          <cell r="AC388">
            <v>99.707999999999998</v>
          </cell>
          <cell r="AF388">
            <v>1500000</v>
          </cell>
          <cell r="AG388" t="str">
            <v>V</v>
          </cell>
          <cell r="AH388">
            <v>99.707999999999998</v>
          </cell>
          <cell r="AI388">
            <v>98.25</v>
          </cell>
          <cell r="AK388" t="str">
            <v>Term Loan</v>
          </cell>
          <cell r="AN388">
            <v>91502000</v>
          </cell>
          <cell r="AO388" t="str">
            <v>USD</v>
          </cell>
          <cell r="AS388">
            <v>3.84</v>
          </cell>
          <cell r="AU388" t="str">
            <v>100 BATTERY POINT ROAD</v>
          </cell>
          <cell r="AV388" t="str">
            <v>NA</v>
          </cell>
          <cell r="AW388">
            <v>0</v>
          </cell>
          <cell r="AX388">
            <v>42277</v>
          </cell>
          <cell r="AY388">
            <v>42277</v>
          </cell>
          <cell r="AZ388">
            <v>1420000</v>
          </cell>
          <cell r="BA388">
            <v>5.46</v>
          </cell>
          <cell r="BC388">
            <v>0</v>
          </cell>
          <cell r="BD388">
            <v>0</v>
          </cell>
          <cell r="BF388" t="str">
            <v>3.8400000</v>
          </cell>
          <cell r="BG388">
            <v>199270000</v>
          </cell>
          <cell r="BH388" t="str">
            <v>3.84</v>
          </cell>
          <cell r="BI388">
            <v>1043540000</v>
          </cell>
          <cell r="BJ388" t="str">
            <v>BLG</v>
          </cell>
          <cell r="BK388" t="str">
            <v>Broadly Syndicated Loan</v>
          </cell>
          <cell r="BL388">
            <v>40805</v>
          </cell>
          <cell r="BM388">
            <v>44310</v>
          </cell>
          <cell r="BP388">
            <v>319158900</v>
          </cell>
          <cell r="BQ388">
            <v>518428900</v>
          </cell>
          <cell r="BR388">
            <v>319158900</v>
          </cell>
          <cell r="BS388">
            <v>1473750</v>
          </cell>
          <cell r="BT388">
            <v>98.25</v>
          </cell>
          <cell r="BU388">
            <v>42228</v>
          </cell>
          <cell r="BW388">
            <v>0</v>
          </cell>
          <cell r="BX388" t="str">
            <v>Lunenburg, Nova Scotia B0J 2C0</v>
          </cell>
          <cell r="CA388" t="str">
            <v>0010467016</v>
          </cell>
          <cell r="CB388">
            <v>1473750</v>
          </cell>
          <cell r="CC388">
            <v>1</v>
          </cell>
          <cell r="CD388">
            <v>1500000</v>
          </cell>
          <cell r="CF388">
            <v>50</v>
          </cell>
          <cell r="CG388" t="str">
            <v>Y</v>
          </cell>
        </row>
        <row r="389">
          <cell r="A389">
            <v>387</v>
          </cell>
          <cell r="B389" t="str">
            <v>DETAILS</v>
          </cell>
          <cell r="C389">
            <v>0</v>
          </cell>
          <cell r="D389">
            <v>81627979</v>
          </cell>
          <cell r="E389">
            <v>84069571</v>
          </cell>
          <cell r="F389">
            <v>344944</v>
          </cell>
          <cell r="G389">
            <v>42403</v>
          </cell>
          <cell r="H389">
            <v>42237</v>
          </cell>
          <cell r="I389">
            <v>29343</v>
          </cell>
          <cell r="J389">
            <v>253772</v>
          </cell>
          <cell r="K389">
            <v>220080</v>
          </cell>
          <cell r="L389">
            <v>42185</v>
          </cell>
          <cell r="M389" t="str">
            <v>Hilex Poly Co LLC</v>
          </cell>
          <cell r="N389" t="str">
            <v>Hilex Poly Co LLC (Novolex) 1st Lien Term Loan</v>
          </cell>
          <cell r="O389" t="str">
            <v>L</v>
          </cell>
          <cell r="P389" t="str">
            <v>LIBOR (3 months)</v>
          </cell>
          <cell r="R389">
            <v>17819999.920000002</v>
          </cell>
          <cell r="S389">
            <v>1352314</v>
          </cell>
          <cell r="T389" t="str">
            <v>United States</v>
          </cell>
          <cell r="U389" t="str">
            <v>Containers; Packaging &amp; Glass (10)</v>
          </cell>
          <cell r="W389" t="str">
            <v>United States</v>
          </cell>
          <cell r="X389">
            <v>1</v>
          </cell>
          <cell r="Y389" t="str">
            <v>First Lien First Out</v>
          </cell>
          <cell r="AB389" t="str">
            <v>Hilex Poly Co LLC</v>
          </cell>
          <cell r="AC389">
            <v>97</v>
          </cell>
          <cell r="AF389">
            <v>17819999.920000002</v>
          </cell>
          <cell r="AG389" t="str">
            <v>V</v>
          </cell>
          <cell r="AH389">
            <v>97</v>
          </cell>
          <cell r="AI389">
            <v>99.582999999999998</v>
          </cell>
          <cell r="AK389" t="str">
            <v>Term Loan</v>
          </cell>
          <cell r="AN389">
            <v>217824000</v>
          </cell>
          <cell r="AO389" t="str">
            <v>USD</v>
          </cell>
          <cell r="AS389">
            <v>4.07</v>
          </cell>
          <cell r="AU389" t="str">
            <v>101 E. Carolina Avenue</v>
          </cell>
          <cell r="AV389" t="str">
            <v>NA</v>
          </cell>
          <cell r="AW389">
            <v>0</v>
          </cell>
          <cell r="AX389">
            <v>42277</v>
          </cell>
          <cell r="AY389">
            <v>42277</v>
          </cell>
          <cell r="AZ389">
            <v>37510000</v>
          </cell>
          <cell r="BA389">
            <v>3.06</v>
          </cell>
          <cell r="BB389">
            <v>5.6</v>
          </cell>
          <cell r="BC389">
            <v>4.43</v>
          </cell>
          <cell r="BD389">
            <v>0</v>
          </cell>
          <cell r="BF389" t="str">
            <v>4.0700000</v>
          </cell>
          <cell r="BG389">
            <v>-77390000</v>
          </cell>
          <cell r="BH389" t="str">
            <v>5.12</v>
          </cell>
          <cell r="BI389">
            <v>1900710000</v>
          </cell>
          <cell r="BJ389" t="str">
            <v>Antares/TMT - BSL</v>
          </cell>
          <cell r="BK389" t="str">
            <v>Broadly Syndicated Loan</v>
          </cell>
          <cell r="BL389">
            <v>41886</v>
          </cell>
          <cell r="BM389">
            <v>44533</v>
          </cell>
          <cell r="BP389">
            <v>872317600</v>
          </cell>
          <cell r="BQ389">
            <v>1025835200</v>
          </cell>
          <cell r="BR389">
            <v>1103225200</v>
          </cell>
          <cell r="BS389">
            <v>17745690.52</v>
          </cell>
          <cell r="BT389">
            <v>99.582999999999998</v>
          </cell>
          <cell r="BU389">
            <v>42228</v>
          </cell>
          <cell r="BW389">
            <v>0</v>
          </cell>
          <cell r="BX389" t="str">
            <v>Hartsville, South Carolina 29550</v>
          </cell>
          <cell r="CA389" t="str">
            <v>0010529603</v>
          </cell>
          <cell r="CB389">
            <v>17745690.52</v>
          </cell>
          <cell r="CC389">
            <v>1</v>
          </cell>
          <cell r="CD389">
            <v>17819999.920000002</v>
          </cell>
          <cell r="CF389">
            <v>80</v>
          </cell>
          <cell r="CG389" t="str">
            <v>N</v>
          </cell>
        </row>
        <row r="390">
          <cell r="A390">
            <v>388</v>
          </cell>
          <cell r="B390" t="str">
            <v>DETAILS</v>
          </cell>
          <cell r="C390">
            <v>0</v>
          </cell>
          <cell r="D390">
            <v>81628243</v>
          </cell>
          <cell r="E390">
            <v>84069573</v>
          </cell>
          <cell r="F390">
            <v>344944</v>
          </cell>
          <cell r="G390">
            <v>42403</v>
          </cell>
          <cell r="H390">
            <v>42237</v>
          </cell>
          <cell r="I390">
            <v>28246</v>
          </cell>
          <cell r="J390">
            <v>255655</v>
          </cell>
          <cell r="K390">
            <v>206336</v>
          </cell>
          <cell r="L390">
            <v>42185</v>
          </cell>
          <cell r="M390" t="str">
            <v>Hilsinger Company</v>
          </cell>
          <cell r="N390" t="str">
            <v>Hilsinger Company Term Loan</v>
          </cell>
          <cell r="O390" t="str">
            <v>L</v>
          </cell>
          <cell r="P390" t="str">
            <v>LIBOR (3 months)</v>
          </cell>
          <cell r="R390">
            <v>12434698.300000001</v>
          </cell>
          <cell r="S390">
            <v>1352315</v>
          </cell>
          <cell r="T390" t="str">
            <v>United States</v>
          </cell>
          <cell r="U390" t="str">
            <v>Consumer goods: Durable (8)</v>
          </cell>
          <cell r="W390" t="str">
            <v>United States</v>
          </cell>
          <cell r="X390">
            <v>0</v>
          </cell>
          <cell r="Y390" t="str">
            <v>First Lien First Out</v>
          </cell>
          <cell r="AB390" t="str">
            <v>Hilsinger Company</v>
          </cell>
          <cell r="AC390">
            <v>97</v>
          </cell>
          <cell r="AF390">
            <v>12434698.300000001</v>
          </cell>
          <cell r="AG390" t="str">
            <v>V</v>
          </cell>
          <cell r="AH390">
            <v>97</v>
          </cell>
          <cell r="AK390" t="str">
            <v>Term Loan</v>
          </cell>
          <cell r="AN390">
            <v>18885000</v>
          </cell>
          <cell r="AO390" t="str">
            <v>USD</v>
          </cell>
          <cell r="AS390">
            <v>3.52</v>
          </cell>
          <cell r="AU390" t="str">
            <v>33 W. Bacon St.</v>
          </cell>
          <cell r="AV390" t="str">
            <v>NA</v>
          </cell>
          <cell r="AW390">
            <v>0</v>
          </cell>
          <cell r="AX390">
            <v>42277</v>
          </cell>
          <cell r="AY390">
            <v>42308</v>
          </cell>
          <cell r="AZ390">
            <v>2240000</v>
          </cell>
          <cell r="BA390">
            <v>3.61</v>
          </cell>
          <cell r="BB390">
            <v>6.76</v>
          </cell>
          <cell r="BC390">
            <v>6.32</v>
          </cell>
          <cell r="BD390">
            <v>0</v>
          </cell>
          <cell r="BF390" t="str">
            <v>3.5200000</v>
          </cell>
          <cell r="BG390">
            <v>47510000</v>
          </cell>
          <cell r="BH390" t="str">
            <v>4.45</v>
          </cell>
          <cell r="BI390">
            <v>77410000</v>
          </cell>
          <cell r="BJ390" t="str">
            <v>Antares/TMT</v>
          </cell>
          <cell r="BL390">
            <v>41698</v>
          </cell>
          <cell r="BM390">
            <v>43974</v>
          </cell>
          <cell r="BP390">
            <v>63799800</v>
          </cell>
          <cell r="BQ390">
            <v>127495000</v>
          </cell>
          <cell r="BR390">
            <v>79985000</v>
          </cell>
          <cell r="BS390">
            <v>12434698.300000001</v>
          </cell>
          <cell r="BT390">
            <v>100</v>
          </cell>
          <cell r="BU390">
            <v>42228</v>
          </cell>
          <cell r="BW390">
            <v>0</v>
          </cell>
          <cell r="BX390" t="str">
            <v>Plainville, Massachusetts 02762</v>
          </cell>
          <cell r="CA390" t="str">
            <v>0010469521</v>
          </cell>
          <cell r="CB390">
            <v>12434698.300000001</v>
          </cell>
          <cell r="CC390">
            <v>1</v>
          </cell>
          <cell r="CD390">
            <v>12434698.300000001</v>
          </cell>
          <cell r="CF390">
            <v>80</v>
          </cell>
          <cell r="CG390" t="str">
            <v>N</v>
          </cell>
        </row>
        <row r="391">
          <cell r="A391">
            <v>389</v>
          </cell>
          <cell r="B391" t="str">
            <v>DETAILS</v>
          </cell>
          <cell r="C391">
            <v>0</v>
          </cell>
          <cell r="D391">
            <v>81628244</v>
          </cell>
          <cell r="E391">
            <v>84069574</v>
          </cell>
          <cell r="F391">
            <v>344944</v>
          </cell>
          <cell r="G391">
            <v>42403</v>
          </cell>
          <cell r="H391">
            <v>42237</v>
          </cell>
          <cell r="I391">
            <v>28246</v>
          </cell>
          <cell r="J391">
            <v>255656</v>
          </cell>
          <cell r="K391">
            <v>206336</v>
          </cell>
          <cell r="L391">
            <v>42185</v>
          </cell>
          <cell r="M391" t="str">
            <v>Hilsinger Company</v>
          </cell>
          <cell r="N391" t="str">
            <v>Hilsinger Company Term Loan</v>
          </cell>
          <cell r="O391" t="str">
            <v>L</v>
          </cell>
          <cell r="P391" t="str">
            <v>LIBOR (1 month)</v>
          </cell>
          <cell r="R391">
            <v>434779.66</v>
          </cell>
          <cell r="S391">
            <v>1352315</v>
          </cell>
          <cell r="T391" t="str">
            <v>United States</v>
          </cell>
          <cell r="U391" t="str">
            <v>Consumer goods: Durable (8)</v>
          </cell>
          <cell r="W391" t="str">
            <v>United States</v>
          </cell>
          <cell r="X391">
            <v>0</v>
          </cell>
          <cell r="Y391" t="str">
            <v>First Lien First Out</v>
          </cell>
          <cell r="AB391" t="str">
            <v>Hilsinger Company</v>
          </cell>
          <cell r="AC391">
            <v>97</v>
          </cell>
          <cell r="AF391">
            <v>434779.66</v>
          </cell>
          <cell r="AG391" t="str">
            <v>V</v>
          </cell>
          <cell r="AH391">
            <v>97</v>
          </cell>
          <cell r="AK391" t="str">
            <v>Term Loan</v>
          </cell>
          <cell r="AN391">
            <v>18885000</v>
          </cell>
          <cell r="AO391" t="str">
            <v>USD</v>
          </cell>
          <cell r="AS391">
            <v>3.52</v>
          </cell>
          <cell r="AU391" t="str">
            <v>33 W. Bacon St.</v>
          </cell>
          <cell r="AV391" t="str">
            <v>NA</v>
          </cell>
          <cell r="AW391">
            <v>0</v>
          </cell>
          <cell r="AX391">
            <v>42277</v>
          </cell>
          <cell r="AY391">
            <v>42308</v>
          </cell>
          <cell r="AZ391">
            <v>2240000</v>
          </cell>
          <cell r="BA391">
            <v>3.61</v>
          </cell>
          <cell r="BB391">
            <v>6.76</v>
          </cell>
          <cell r="BC391">
            <v>6.32</v>
          </cell>
          <cell r="BD391">
            <v>0</v>
          </cell>
          <cell r="BF391" t="str">
            <v>3.5200000</v>
          </cell>
          <cell r="BG391">
            <v>47510000</v>
          </cell>
          <cell r="BH391" t="str">
            <v>4.45</v>
          </cell>
          <cell r="BI391">
            <v>77410000</v>
          </cell>
          <cell r="BJ391" t="str">
            <v>Antares/TMT</v>
          </cell>
          <cell r="BL391">
            <v>41698</v>
          </cell>
          <cell r="BM391">
            <v>43974</v>
          </cell>
          <cell r="BP391">
            <v>63799800</v>
          </cell>
          <cell r="BQ391">
            <v>127495000</v>
          </cell>
          <cell r="BR391">
            <v>79985000</v>
          </cell>
          <cell r="BS391">
            <v>434779.66</v>
          </cell>
          <cell r="BT391">
            <v>100</v>
          </cell>
          <cell r="BU391">
            <v>42228</v>
          </cell>
          <cell r="BW391">
            <v>0</v>
          </cell>
          <cell r="BX391" t="str">
            <v>Plainville, Massachusetts 02762</v>
          </cell>
          <cell r="CA391" t="str">
            <v>0010469521</v>
          </cell>
          <cell r="CB391">
            <v>434779.66</v>
          </cell>
          <cell r="CC391">
            <v>1</v>
          </cell>
          <cell r="CD391">
            <v>434779.66</v>
          </cell>
          <cell r="CF391">
            <v>80</v>
          </cell>
          <cell r="CG391" t="str">
            <v>N</v>
          </cell>
        </row>
        <row r="392">
          <cell r="A392">
            <v>390</v>
          </cell>
          <cell r="B392" t="str">
            <v>DETAILS</v>
          </cell>
          <cell r="C392">
            <v>0</v>
          </cell>
          <cell r="D392">
            <v>81627618</v>
          </cell>
          <cell r="E392">
            <v>84069572</v>
          </cell>
          <cell r="F392">
            <v>344944</v>
          </cell>
          <cell r="G392">
            <v>42403</v>
          </cell>
          <cell r="H392">
            <v>42237</v>
          </cell>
          <cell r="I392">
            <v>28246</v>
          </cell>
          <cell r="J392">
            <v>208611</v>
          </cell>
          <cell r="K392">
            <v>206336</v>
          </cell>
          <cell r="L392">
            <v>42185</v>
          </cell>
          <cell r="M392" t="str">
            <v>Hilsinger Company</v>
          </cell>
          <cell r="N392" t="str">
            <v>Hilsinger Company Term Loan</v>
          </cell>
          <cell r="O392" t="str">
            <v>L</v>
          </cell>
          <cell r="P392" t="str">
            <v>Prime</v>
          </cell>
          <cell r="R392">
            <v>71725.919999999998</v>
          </cell>
          <cell r="S392">
            <v>1352315</v>
          </cell>
          <cell r="T392" t="str">
            <v>United States</v>
          </cell>
          <cell r="U392" t="str">
            <v>Consumer goods: Durable (8)</v>
          </cell>
          <cell r="W392" t="str">
            <v>United States</v>
          </cell>
          <cell r="X392">
            <v>0</v>
          </cell>
          <cell r="Y392" t="str">
            <v>First Lien First Out</v>
          </cell>
          <cell r="AB392" t="str">
            <v>Hilsinger Company</v>
          </cell>
          <cell r="AC392">
            <v>97</v>
          </cell>
          <cell r="AF392">
            <v>71725.919999999998</v>
          </cell>
          <cell r="AG392" t="str">
            <v>V</v>
          </cell>
          <cell r="AH392">
            <v>97</v>
          </cell>
          <cell r="AK392" t="str">
            <v>Term Loan</v>
          </cell>
          <cell r="AN392">
            <v>18885000</v>
          </cell>
          <cell r="AO392" t="str">
            <v>USD</v>
          </cell>
          <cell r="AS392">
            <v>3.52</v>
          </cell>
          <cell r="AU392" t="str">
            <v>33 W. Bacon St.</v>
          </cell>
          <cell r="AV392" t="str">
            <v>NA</v>
          </cell>
          <cell r="AW392">
            <v>0</v>
          </cell>
          <cell r="AX392">
            <v>42277</v>
          </cell>
          <cell r="AY392">
            <v>42308</v>
          </cell>
          <cell r="AZ392">
            <v>2240000</v>
          </cell>
          <cell r="BA392">
            <v>3.61</v>
          </cell>
          <cell r="BB392">
            <v>6.76</v>
          </cell>
          <cell r="BC392">
            <v>6.32</v>
          </cell>
          <cell r="BD392">
            <v>0</v>
          </cell>
          <cell r="BF392" t="str">
            <v>3.5200000</v>
          </cell>
          <cell r="BG392">
            <v>47510000</v>
          </cell>
          <cell r="BH392" t="str">
            <v>4.45</v>
          </cell>
          <cell r="BI392">
            <v>77410000</v>
          </cell>
          <cell r="BJ392" t="str">
            <v>Antares/TMT</v>
          </cell>
          <cell r="BL392">
            <v>41698</v>
          </cell>
          <cell r="BM392">
            <v>43974</v>
          </cell>
          <cell r="BP392">
            <v>63799800</v>
          </cell>
          <cell r="BQ392">
            <v>127495000</v>
          </cell>
          <cell r="BR392">
            <v>79985000</v>
          </cell>
          <cell r="BS392">
            <v>71725.919999999998</v>
          </cell>
          <cell r="BT392">
            <v>100</v>
          </cell>
          <cell r="BU392">
            <v>42228</v>
          </cell>
          <cell r="BW392">
            <v>0</v>
          </cell>
          <cell r="BX392" t="str">
            <v>Plainville, Massachusetts 02762</v>
          </cell>
          <cell r="CA392" t="str">
            <v>0010469521</v>
          </cell>
          <cell r="CB392">
            <v>71725.919999999998</v>
          </cell>
          <cell r="CC392">
            <v>1</v>
          </cell>
          <cell r="CD392">
            <v>71725.919999999998</v>
          </cell>
          <cell r="CF392">
            <v>80</v>
          </cell>
          <cell r="CG392" t="str">
            <v>N</v>
          </cell>
        </row>
        <row r="393">
          <cell r="A393">
            <v>391</v>
          </cell>
          <cell r="B393" t="str">
            <v>DETAILS</v>
          </cell>
          <cell r="C393">
            <v>0</v>
          </cell>
          <cell r="D393">
            <v>81627876</v>
          </cell>
          <cell r="E393">
            <v>84069576</v>
          </cell>
          <cell r="F393">
            <v>344944</v>
          </cell>
          <cell r="G393">
            <v>42403</v>
          </cell>
          <cell r="H393">
            <v>42237</v>
          </cell>
          <cell r="I393">
            <v>25208</v>
          </cell>
          <cell r="J393">
            <v>252605</v>
          </cell>
          <cell r="K393">
            <v>142063</v>
          </cell>
          <cell r="L393">
            <v>42185</v>
          </cell>
          <cell r="M393" t="str">
            <v>Hosting.Com, Inc.</v>
          </cell>
          <cell r="N393" t="str">
            <v>Hosting.Com Inc Term Loan</v>
          </cell>
          <cell r="O393" t="str">
            <v>L</v>
          </cell>
          <cell r="P393" t="str">
            <v>LIBOR (3 months)</v>
          </cell>
          <cell r="R393">
            <v>14231000.76</v>
          </cell>
          <cell r="S393">
            <v>1352317</v>
          </cell>
          <cell r="T393" t="str">
            <v>United States</v>
          </cell>
          <cell r="U393" t="str">
            <v>High Tech Industries (16)</v>
          </cell>
          <cell r="W393" t="str">
            <v>United States</v>
          </cell>
          <cell r="X393">
            <v>0</v>
          </cell>
          <cell r="Y393" t="str">
            <v>First Lien First Out</v>
          </cell>
          <cell r="AB393" t="str">
            <v>Hosting.Com, Inc.</v>
          </cell>
          <cell r="AC393">
            <v>97.25</v>
          </cell>
          <cell r="AF393">
            <v>14231000.76</v>
          </cell>
          <cell r="AG393" t="str">
            <v>V</v>
          </cell>
          <cell r="AH393">
            <v>97.25</v>
          </cell>
          <cell r="AK393" t="str">
            <v>Term Loan</v>
          </cell>
          <cell r="AN393">
            <v>19020000</v>
          </cell>
          <cell r="AO393" t="str">
            <v>USD</v>
          </cell>
          <cell r="AS393">
            <v>3.2</v>
          </cell>
          <cell r="AU393" t="str">
            <v>900 S. Broadway</v>
          </cell>
          <cell r="AV393" t="str">
            <v>Suite 400</v>
          </cell>
          <cell r="AW393">
            <v>0</v>
          </cell>
          <cell r="AX393">
            <v>42277</v>
          </cell>
          <cell r="AY393">
            <v>42369</v>
          </cell>
          <cell r="AZ393">
            <v>2980000</v>
          </cell>
          <cell r="BA393">
            <v>4.83</v>
          </cell>
          <cell r="BB393">
            <v>2.5299999999999998</v>
          </cell>
          <cell r="BC393">
            <v>2.14</v>
          </cell>
          <cell r="BD393">
            <v>0</v>
          </cell>
          <cell r="BF393" t="str">
            <v>3.2000000</v>
          </cell>
          <cell r="BG393">
            <v>34300000</v>
          </cell>
          <cell r="BH393" t="str">
            <v>3.2</v>
          </cell>
          <cell r="BI393">
            <v>94400000</v>
          </cell>
          <cell r="BJ393" t="str">
            <v>Antares/TMT</v>
          </cell>
          <cell r="BL393">
            <v>40731</v>
          </cell>
          <cell r="BM393">
            <v>43100</v>
          </cell>
          <cell r="BP393">
            <v>60448500</v>
          </cell>
          <cell r="BQ393">
            <v>94748500</v>
          </cell>
          <cell r="BR393">
            <v>60448500</v>
          </cell>
          <cell r="BS393">
            <v>14231000.76</v>
          </cell>
          <cell r="BT393">
            <v>100</v>
          </cell>
          <cell r="BU393">
            <v>42228</v>
          </cell>
          <cell r="BW393">
            <v>0</v>
          </cell>
          <cell r="BX393" t="str">
            <v>Denver, Colorado 80209</v>
          </cell>
          <cell r="CA393" t="str">
            <v>0010461094</v>
          </cell>
          <cell r="CB393">
            <v>14231000.76</v>
          </cell>
          <cell r="CC393">
            <v>1</v>
          </cell>
          <cell r="CD393">
            <v>14231000.76</v>
          </cell>
          <cell r="CF393">
            <v>80</v>
          </cell>
          <cell r="CG393" t="str">
            <v>N</v>
          </cell>
        </row>
        <row r="394">
          <cell r="A394">
            <v>392</v>
          </cell>
          <cell r="B394" t="str">
            <v>DETAILS</v>
          </cell>
          <cell r="C394">
            <v>0</v>
          </cell>
          <cell r="D394">
            <v>81628370</v>
          </cell>
          <cell r="E394">
            <v>84069776</v>
          </cell>
          <cell r="F394">
            <v>344944</v>
          </cell>
          <cell r="G394">
            <v>42403</v>
          </cell>
          <cell r="H394">
            <v>42237</v>
          </cell>
          <cell r="I394">
            <v>16809</v>
          </cell>
          <cell r="J394">
            <v>256417</v>
          </cell>
          <cell r="K394">
            <v>187277</v>
          </cell>
          <cell r="L394">
            <v>42185</v>
          </cell>
          <cell r="M394" t="str">
            <v>Hub International Limited</v>
          </cell>
          <cell r="N394" t="str">
            <v>Hub International Initial Term Loan</v>
          </cell>
          <cell r="O394" t="str">
            <v>L</v>
          </cell>
          <cell r="P394" t="str">
            <v>LIBOR (3 months)</v>
          </cell>
          <cell r="R394">
            <v>4875500</v>
          </cell>
          <cell r="S394">
            <v>1335502</v>
          </cell>
          <cell r="T394" t="str">
            <v>United States</v>
          </cell>
          <cell r="U394" t="str">
            <v>Banking; Finance; Insurance &amp; Real Estate (3)</v>
          </cell>
          <cell r="W394" t="str">
            <v>United States</v>
          </cell>
          <cell r="X394">
            <v>1</v>
          </cell>
          <cell r="Y394" t="str">
            <v>First Lien First Out</v>
          </cell>
          <cell r="AB394" t="str">
            <v>Hub International Limited</v>
          </cell>
          <cell r="AC394">
            <v>99</v>
          </cell>
          <cell r="AF394">
            <v>4875500</v>
          </cell>
          <cell r="AG394" t="str">
            <v>V</v>
          </cell>
          <cell r="AH394">
            <v>99</v>
          </cell>
          <cell r="AI394">
            <v>96.093999999999994</v>
          </cell>
          <cell r="AK394" t="str">
            <v>Term Loan</v>
          </cell>
          <cell r="AN394">
            <v>460390000</v>
          </cell>
          <cell r="AO394" t="str">
            <v>USD</v>
          </cell>
          <cell r="AS394">
            <v>3.84</v>
          </cell>
          <cell r="AU394" t="str">
            <v>55 EAST JACKSON BOULEVARD</v>
          </cell>
          <cell r="AV394" t="str">
            <v>NA</v>
          </cell>
          <cell r="AW394">
            <v>0</v>
          </cell>
          <cell r="AX394">
            <v>42277</v>
          </cell>
          <cell r="AY394">
            <v>42277</v>
          </cell>
          <cell r="AZ394">
            <v>82590000</v>
          </cell>
          <cell r="BA394">
            <v>2.41</v>
          </cell>
          <cell r="BB394">
            <v>6.53</v>
          </cell>
          <cell r="BC394">
            <v>5.3</v>
          </cell>
          <cell r="BD394">
            <v>0</v>
          </cell>
          <cell r="BF394" t="str">
            <v>3.8400000</v>
          </cell>
          <cell r="BG394">
            <v>1226810000</v>
          </cell>
          <cell r="BH394" t="str">
            <v>7.35</v>
          </cell>
          <cell r="BI394">
            <v>1429580000</v>
          </cell>
          <cell r="BJ394" t="str">
            <v>BLG</v>
          </cell>
          <cell r="BK394" t="str">
            <v>Broadly Syndicated Loan</v>
          </cell>
          <cell r="BL394">
            <v>41437</v>
          </cell>
          <cell r="BM394">
            <v>44106</v>
          </cell>
          <cell r="BP394">
            <v>1910072600</v>
          </cell>
          <cell r="BQ394">
            <v>4368249200</v>
          </cell>
          <cell r="BR394">
            <v>3141439200</v>
          </cell>
          <cell r="BS394">
            <v>4685062.97</v>
          </cell>
          <cell r="BT394">
            <v>96.093999999999994</v>
          </cell>
          <cell r="BU394">
            <v>42228</v>
          </cell>
          <cell r="BW394">
            <v>0</v>
          </cell>
          <cell r="BX394" t="str">
            <v>Chicago, Illinois 60604</v>
          </cell>
          <cell r="CA394" t="str">
            <v>0010439371</v>
          </cell>
          <cell r="CB394">
            <v>4685062.97</v>
          </cell>
          <cell r="CC394">
            <v>1</v>
          </cell>
          <cell r="CD394">
            <v>4875500</v>
          </cell>
          <cell r="CF394">
            <v>80</v>
          </cell>
          <cell r="CG394" t="str">
            <v>Y</v>
          </cell>
        </row>
        <row r="395">
          <cell r="A395">
            <v>393</v>
          </cell>
          <cell r="B395" t="str">
            <v>DETAILS</v>
          </cell>
          <cell r="C395">
            <v>0</v>
          </cell>
          <cell r="D395">
            <v>81628371</v>
          </cell>
          <cell r="E395">
            <v>84069777</v>
          </cell>
          <cell r="F395">
            <v>344944</v>
          </cell>
          <cell r="G395">
            <v>42403</v>
          </cell>
          <cell r="H395">
            <v>42237</v>
          </cell>
          <cell r="I395">
            <v>16809</v>
          </cell>
          <cell r="J395">
            <v>256418</v>
          </cell>
          <cell r="K395">
            <v>187277</v>
          </cell>
          <cell r="L395">
            <v>42185</v>
          </cell>
          <cell r="M395" t="str">
            <v>Hub International Limited</v>
          </cell>
          <cell r="N395" t="str">
            <v>Hub International Initial Term Loan</v>
          </cell>
          <cell r="O395" t="str">
            <v>L</v>
          </cell>
          <cell r="P395" t="str">
            <v>LIBOR (2 months)</v>
          </cell>
          <cell r="R395">
            <v>12437.5</v>
          </cell>
          <cell r="S395">
            <v>1335502</v>
          </cell>
          <cell r="T395" t="str">
            <v>United States</v>
          </cell>
          <cell r="U395" t="str">
            <v>Banking; Finance; Insurance &amp; Real Estate (3)</v>
          </cell>
          <cell r="W395" t="str">
            <v>United States</v>
          </cell>
          <cell r="X395">
            <v>1</v>
          </cell>
          <cell r="Y395" t="str">
            <v>First Lien First Out</v>
          </cell>
          <cell r="AB395" t="str">
            <v>Hub International Limited</v>
          </cell>
          <cell r="AC395">
            <v>99</v>
          </cell>
          <cell r="AF395">
            <v>12437.5</v>
          </cell>
          <cell r="AG395" t="str">
            <v>V</v>
          </cell>
          <cell r="AH395">
            <v>99</v>
          </cell>
          <cell r="AI395">
            <v>96.093999999999994</v>
          </cell>
          <cell r="AK395" t="str">
            <v>Term Loan</v>
          </cell>
          <cell r="AN395">
            <v>460390000</v>
          </cell>
          <cell r="AO395" t="str">
            <v>USD</v>
          </cell>
          <cell r="AS395">
            <v>3.84</v>
          </cell>
          <cell r="AU395" t="str">
            <v>55 EAST JACKSON BOULEVARD</v>
          </cell>
          <cell r="AV395" t="str">
            <v>NA</v>
          </cell>
          <cell r="AW395">
            <v>0</v>
          </cell>
          <cell r="AX395">
            <v>42277</v>
          </cell>
          <cell r="AY395">
            <v>42277</v>
          </cell>
          <cell r="AZ395">
            <v>82590000</v>
          </cell>
          <cell r="BA395">
            <v>2.41</v>
          </cell>
          <cell r="BB395">
            <v>6.53</v>
          </cell>
          <cell r="BC395">
            <v>5.3</v>
          </cell>
          <cell r="BD395">
            <v>0</v>
          </cell>
          <cell r="BF395" t="str">
            <v>3.8400000</v>
          </cell>
          <cell r="BG395">
            <v>1226810000</v>
          </cell>
          <cell r="BH395" t="str">
            <v>7.35</v>
          </cell>
          <cell r="BI395">
            <v>1429580000</v>
          </cell>
          <cell r="BJ395" t="str">
            <v>BLG</v>
          </cell>
          <cell r="BK395" t="str">
            <v>Broadly Syndicated Loan</v>
          </cell>
          <cell r="BL395">
            <v>41437</v>
          </cell>
          <cell r="BM395">
            <v>44106</v>
          </cell>
          <cell r="BP395">
            <v>1910072600</v>
          </cell>
          <cell r="BQ395">
            <v>4368249200</v>
          </cell>
          <cell r="BR395">
            <v>3141439200</v>
          </cell>
          <cell r="BS395">
            <v>11951.69</v>
          </cell>
          <cell r="BT395">
            <v>96.093999999999994</v>
          </cell>
          <cell r="BU395">
            <v>42228</v>
          </cell>
          <cell r="BW395">
            <v>0</v>
          </cell>
          <cell r="BX395" t="str">
            <v>Chicago, Illinois 60604</v>
          </cell>
          <cell r="CA395" t="str">
            <v>0010439371</v>
          </cell>
          <cell r="CB395">
            <v>11951.69</v>
          </cell>
          <cell r="CC395">
            <v>1</v>
          </cell>
          <cell r="CD395">
            <v>12437.5</v>
          </cell>
          <cell r="CF395">
            <v>80</v>
          </cell>
          <cell r="CG395" t="str">
            <v>Y</v>
          </cell>
        </row>
        <row r="396">
          <cell r="A396">
            <v>394</v>
          </cell>
          <cell r="B396" t="str">
            <v>DETAILS</v>
          </cell>
          <cell r="C396">
            <v>0</v>
          </cell>
          <cell r="D396">
            <v>81628246</v>
          </cell>
          <cell r="E396">
            <v>84069778</v>
          </cell>
          <cell r="F396">
            <v>344944</v>
          </cell>
          <cell r="G396">
            <v>42403</v>
          </cell>
          <cell r="H396">
            <v>42237</v>
          </cell>
          <cell r="I396">
            <v>15671</v>
          </cell>
          <cell r="J396">
            <v>255663</v>
          </cell>
          <cell r="K396">
            <v>192086</v>
          </cell>
          <cell r="L396">
            <v>42185</v>
          </cell>
          <cell r="M396" t="str">
            <v>Hunter Fan Company</v>
          </cell>
          <cell r="N396" t="str">
            <v>Hunter Fan Company Term A Loan</v>
          </cell>
          <cell r="O396" t="str">
            <v>L</v>
          </cell>
          <cell r="P396" t="str">
            <v>LIBOR (1 month)</v>
          </cell>
          <cell r="R396">
            <v>9691580.1500000004</v>
          </cell>
          <cell r="S396">
            <v>1335503</v>
          </cell>
          <cell r="T396" t="str">
            <v>United States</v>
          </cell>
          <cell r="U396" t="str">
            <v>Consumer goods: Durable (8)</v>
          </cell>
          <cell r="W396" t="str">
            <v>United States</v>
          </cell>
          <cell r="X396">
            <v>0</v>
          </cell>
          <cell r="Y396" t="str">
            <v>First Lien First Out</v>
          </cell>
          <cell r="AB396" t="str">
            <v>Hunter Fan Company</v>
          </cell>
          <cell r="AC396">
            <v>99.5</v>
          </cell>
          <cell r="AF396">
            <v>9691580.1500000004</v>
          </cell>
          <cell r="AG396" t="str">
            <v>V</v>
          </cell>
          <cell r="AH396">
            <v>99.5</v>
          </cell>
          <cell r="AI396">
            <v>99</v>
          </cell>
          <cell r="AK396" t="str">
            <v>Term Loan</v>
          </cell>
          <cell r="AN396">
            <v>39175000</v>
          </cell>
          <cell r="AO396" t="str">
            <v>USD</v>
          </cell>
          <cell r="AS396">
            <v>2.2400000000000002</v>
          </cell>
          <cell r="AU396" t="str">
            <v>7130 Goodlett Farms Pkwy</v>
          </cell>
          <cell r="AV396" t="str">
            <v>Ste 400</v>
          </cell>
          <cell r="AW396">
            <v>0</v>
          </cell>
          <cell r="AX396">
            <v>42185</v>
          </cell>
          <cell r="AY396">
            <v>42216</v>
          </cell>
          <cell r="AZ396">
            <v>10200000</v>
          </cell>
          <cell r="BA396">
            <v>3.15</v>
          </cell>
          <cell r="BB396">
            <v>7.54</v>
          </cell>
          <cell r="BC396">
            <v>7.47</v>
          </cell>
          <cell r="BD396">
            <v>0</v>
          </cell>
          <cell r="BF396" t="str">
            <v>2.2400000</v>
          </cell>
          <cell r="BG396">
            <v>27000000</v>
          </cell>
          <cell r="BH396" t="str">
            <v>3.72</v>
          </cell>
          <cell r="BI396">
            <v>233100000</v>
          </cell>
          <cell r="BJ396" t="str">
            <v>Antares/TMT</v>
          </cell>
          <cell r="BL396">
            <v>41263</v>
          </cell>
          <cell r="BM396">
            <v>43089</v>
          </cell>
          <cell r="BP396">
            <v>77997700</v>
          </cell>
          <cell r="BQ396">
            <v>172985000</v>
          </cell>
          <cell r="BR396">
            <v>145985000</v>
          </cell>
          <cell r="BS396">
            <v>9691580.1500000004</v>
          </cell>
          <cell r="BT396">
            <v>100</v>
          </cell>
          <cell r="BU396">
            <v>42228</v>
          </cell>
          <cell r="BW396">
            <v>0</v>
          </cell>
          <cell r="BX396" t="str">
            <v>Memphis, Tennessee 38016</v>
          </cell>
          <cell r="CA396" t="str">
            <v>0010537676</v>
          </cell>
          <cell r="CB396">
            <v>9691580.1500000004</v>
          </cell>
          <cell r="CC396">
            <v>1</v>
          </cell>
          <cell r="CD396">
            <v>9691580.1500000004</v>
          </cell>
          <cell r="CF396">
            <v>80</v>
          </cell>
          <cell r="CG396" t="str">
            <v>N</v>
          </cell>
        </row>
        <row r="397">
          <cell r="A397">
            <v>395</v>
          </cell>
          <cell r="B397" t="str">
            <v>DETAILS</v>
          </cell>
          <cell r="C397">
            <v>0</v>
          </cell>
          <cell r="D397">
            <v>81628207</v>
          </cell>
          <cell r="E397">
            <v>84070227</v>
          </cell>
          <cell r="F397">
            <v>344944</v>
          </cell>
          <cell r="G397">
            <v>42403</v>
          </cell>
          <cell r="H397">
            <v>42237</v>
          </cell>
          <cell r="I397">
            <v>7817</v>
          </cell>
          <cell r="J397">
            <v>255447</v>
          </cell>
          <cell r="K397">
            <v>130659</v>
          </cell>
          <cell r="L397">
            <v>42185</v>
          </cell>
          <cell r="M397" t="str">
            <v>Huntsman International LLC</v>
          </cell>
          <cell r="N397" t="str">
            <v>Huntsmans International LLC NON Extended Term B Dollar Loans</v>
          </cell>
          <cell r="O397" t="str">
            <v>L</v>
          </cell>
          <cell r="P397" t="str">
            <v>LIBOR (2 months)</v>
          </cell>
          <cell r="R397">
            <v>3840540.54</v>
          </cell>
          <cell r="S397">
            <v>1366915</v>
          </cell>
          <cell r="T397" t="str">
            <v>United States</v>
          </cell>
          <cell r="U397" t="str">
            <v>Chemicals; Plastics &amp; Rubber (6)</v>
          </cell>
          <cell r="W397" t="str">
            <v>United States</v>
          </cell>
          <cell r="X397">
            <v>1</v>
          </cell>
          <cell r="Y397" t="str">
            <v>First Lien First Out</v>
          </cell>
          <cell r="AB397" t="str">
            <v>Huntsman International LLC</v>
          </cell>
          <cell r="AC397">
            <v>99.667000000000002</v>
          </cell>
          <cell r="AF397">
            <v>3840540.54</v>
          </cell>
          <cell r="AG397" t="str">
            <v>V</v>
          </cell>
          <cell r="AH397">
            <v>99.667000000000002</v>
          </cell>
          <cell r="AI397">
            <v>98.5</v>
          </cell>
          <cell r="AK397" t="str">
            <v>Term Loan</v>
          </cell>
          <cell r="AN397">
            <v>1193000000</v>
          </cell>
          <cell r="AO397" t="str">
            <v>USD</v>
          </cell>
          <cell r="AS397">
            <v>1.72</v>
          </cell>
          <cell r="AU397" t="str">
            <v>500 HUNTSMAN WAY</v>
          </cell>
          <cell r="AV397" t="str">
            <v>NA</v>
          </cell>
          <cell r="AW397">
            <v>0</v>
          </cell>
          <cell r="AX397">
            <v>42277</v>
          </cell>
          <cell r="AY397">
            <v>42277</v>
          </cell>
          <cell r="AZ397">
            <v>434000000</v>
          </cell>
          <cell r="BA397">
            <v>5.91</v>
          </cell>
          <cell r="BB397">
            <v>4.01</v>
          </cell>
          <cell r="BC397">
            <v>3.62</v>
          </cell>
          <cell r="BD397">
            <v>0</v>
          </cell>
          <cell r="BF397" t="str">
            <v>1.7200000</v>
          </cell>
          <cell r="BG397">
            <v>1143000000</v>
          </cell>
          <cell r="BH397" t="str">
            <v>4.3</v>
          </cell>
          <cell r="BI397">
            <v>10918000000</v>
          </cell>
          <cell r="BJ397" t="str">
            <v>BLG</v>
          </cell>
          <cell r="BK397" t="str">
            <v>Broadly Syndicated Loan</v>
          </cell>
          <cell r="BL397">
            <v>40519</v>
          </cell>
          <cell r="BM397">
            <v>42844</v>
          </cell>
          <cell r="BP397">
            <v>2418570000</v>
          </cell>
          <cell r="BQ397">
            <v>6357060000</v>
          </cell>
          <cell r="BR397">
            <v>5214060000</v>
          </cell>
          <cell r="BS397">
            <v>3782932.43</v>
          </cell>
          <cell r="BT397">
            <v>98.5</v>
          </cell>
          <cell r="BU397">
            <v>42228</v>
          </cell>
          <cell r="BW397">
            <v>0</v>
          </cell>
          <cell r="BX397" t="str">
            <v>Salt Lake City, Utah 84108</v>
          </cell>
          <cell r="CA397" t="str">
            <v>0010329391</v>
          </cell>
          <cell r="CB397">
            <v>3782932.43</v>
          </cell>
          <cell r="CC397">
            <v>1</v>
          </cell>
          <cell r="CD397">
            <v>3840540.54</v>
          </cell>
          <cell r="CF397">
            <v>80</v>
          </cell>
          <cell r="CG397" t="str">
            <v>Y</v>
          </cell>
        </row>
        <row r="398">
          <cell r="A398">
            <v>396</v>
          </cell>
          <cell r="B398" t="str">
            <v>DETAILS</v>
          </cell>
          <cell r="C398">
            <v>0</v>
          </cell>
          <cell r="D398">
            <v>81628270</v>
          </cell>
          <cell r="E398">
            <v>84070152</v>
          </cell>
          <cell r="F398">
            <v>344944</v>
          </cell>
          <cell r="G398">
            <v>42403</v>
          </cell>
          <cell r="H398">
            <v>42237</v>
          </cell>
          <cell r="I398">
            <v>26977</v>
          </cell>
          <cell r="J398">
            <v>255803</v>
          </cell>
          <cell r="K398">
            <v>240035</v>
          </cell>
          <cell r="L398">
            <v>42185</v>
          </cell>
          <cell r="M398" t="str">
            <v>Hussmann Acquisition Inc</v>
          </cell>
          <cell r="N398" t="str">
            <v>Hussmann Acquisition Inc Term Loan</v>
          </cell>
          <cell r="O398" t="str">
            <v>L</v>
          </cell>
          <cell r="P398" t="str">
            <v>LIBOR (1 month)</v>
          </cell>
          <cell r="R398">
            <v>60481682.68</v>
          </cell>
          <cell r="S398">
            <v>1355277</v>
          </cell>
          <cell r="T398" t="str">
            <v>United States</v>
          </cell>
          <cell r="U398" t="str">
            <v>Capital Equipment (5)</v>
          </cell>
          <cell r="W398" t="str">
            <v>United States</v>
          </cell>
          <cell r="X398">
            <v>0</v>
          </cell>
          <cell r="Y398" t="str">
            <v>First Lien First Out</v>
          </cell>
          <cell r="AB398" t="str">
            <v>Hussmann Acquisition Inc</v>
          </cell>
          <cell r="AC398">
            <v>99.5</v>
          </cell>
          <cell r="AF398">
            <v>60481682.68</v>
          </cell>
          <cell r="AG398" t="str">
            <v>V</v>
          </cell>
          <cell r="AH398">
            <v>99.5</v>
          </cell>
          <cell r="AK398" t="str">
            <v>Term Loan</v>
          </cell>
          <cell r="AN398">
            <v>128800000</v>
          </cell>
          <cell r="AO398" t="str">
            <v>USD</v>
          </cell>
          <cell r="AS398">
            <v>2.4900000000000002</v>
          </cell>
          <cell r="AU398" t="str">
            <v>12999 St. Charles Rock Road</v>
          </cell>
          <cell r="AV398" t="str">
            <v>NA</v>
          </cell>
          <cell r="AW398">
            <v>0</v>
          </cell>
          <cell r="AX398">
            <v>42277</v>
          </cell>
          <cell r="AY398">
            <v>42277</v>
          </cell>
          <cell r="AZ398">
            <v>62300000</v>
          </cell>
          <cell r="BA398">
            <v>6.99</v>
          </cell>
          <cell r="BB398">
            <v>0.77</v>
          </cell>
          <cell r="BC398">
            <v>0.71</v>
          </cell>
          <cell r="BD398">
            <v>0</v>
          </cell>
          <cell r="BF398" t="str">
            <v>2.4900000</v>
          </cell>
          <cell r="BG398">
            <v>60000000</v>
          </cell>
          <cell r="BH398" t="str">
            <v>2.49</v>
          </cell>
          <cell r="BI398">
            <v>1121300000</v>
          </cell>
          <cell r="BJ398" t="str">
            <v>Antares/TMT</v>
          </cell>
          <cell r="BL398">
            <v>41270</v>
          </cell>
          <cell r="BM398">
            <v>44009</v>
          </cell>
          <cell r="BP398">
            <v>338024000</v>
          </cell>
          <cell r="BQ398">
            <v>398024000</v>
          </cell>
          <cell r="BR398">
            <v>338024000</v>
          </cell>
          <cell r="BS398">
            <v>60481682.68</v>
          </cell>
          <cell r="BT398">
            <v>100</v>
          </cell>
          <cell r="BU398">
            <v>42228</v>
          </cell>
          <cell r="BW398">
            <v>0</v>
          </cell>
          <cell r="BX398" t="str">
            <v>Bridgeton, Missouri 63044</v>
          </cell>
          <cell r="CA398" t="str">
            <v>0010537126</v>
          </cell>
          <cell r="CB398">
            <v>60481682.68</v>
          </cell>
          <cell r="CC398">
            <v>1</v>
          </cell>
          <cell r="CD398">
            <v>60481682.68</v>
          </cell>
          <cell r="CF398">
            <v>80</v>
          </cell>
          <cell r="CG398" t="str">
            <v>N</v>
          </cell>
        </row>
        <row r="399">
          <cell r="A399">
            <v>397</v>
          </cell>
          <cell r="B399" t="str">
            <v>DETAILS</v>
          </cell>
          <cell r="C399">
            <v>0</v>
          </cell>
          <cell r="D399">
            <v>81627792</v>
          </cell>
          <cell r="E399">
            <v>84069462</v>
          </cell>
          <cell r="F399">
            <v>344944</v>
          </cell>
          <cell r="G399">
            <v>42403</v>
          </cell>
          <cell r="H399">
            <v>42237</v>
          </cell>
          <cell r="I399">
            <v>31370</v>
          </cell>
          <cell r="J399">
            <v>251536</v>
          </cell>
          <cell r="K399">
            <v>240043</v>
          </cell>
          <cell r="L399">
            <v>42185</v>
          </cell>
          <cell r="M399" t="str">
            <v>IBA Acquisition LLC</v>
          </cell>
          <cell r="N399" t="str">
            <v>IBA Acquisition LLC Term Loan</v>
          </cell>
          <cell r="O399" t="str">
            <v>L</v>
          </cell>
          <cell r="P399" t="str">
            <v>LIBOR (3 months)</v>
          </cell>
          <cell r="R399">
            <v>24418958.32</v>
          </cell>
          <cell r="S399">
            <v>1339852</v>
          </cell>
          <cell r="T399" t="str">
            <v>United States</v>
          </cell>
          <cell r="U399" t="str">
            <v>Services: Business (23)</v>
          </cell>
          <cell r="W399" t="str">
            <v>United States</v>
          </cell>
          <cell r="X399">
            <v>0</v>
          </cell>
          <cell r="Y399" t="str">
            <v>First Lien First Out</v>
          </cell>
          <cell r="AB399" t="str">
            <v>IBA Acquisition LLC</v>
          </cell>
          <cell r="AC399">
            <v>97</v>
          </cell>
          <cell r="AF399">
            <v>24418958.32</v>
          </cell>
          <cell r="AG399" t="str">
            <v>V</v>
          </cell>
          <cell r="AH399">
            <v>97</v>
          </cell>
          <cell r="AK399" t="str">
            <v>Term Loan</v>
          </cell>
          <cell r="AN399">
            <v>16057000</v>
          </cell>
          <cell r="AO399" t="str">
            <v>USD</v>
          </cell>
          <cell r="AS399">
            <v>3.63</v>
          </cell>
          <cell r="AU399" t="str">
            <v>200 Park Avenue, 20th Fl</v>
          </cell>
          <cell r="AV399" t="str">
            <v>NA</v>
          </cell>
          <cell r="AW399">
            <v>0</v>
          </cell>
          <cell r="AX399">
            <v>42277</v>
          </cell>
          <cell r="AY399">
            <v>42308</v>
          </cell>
          <cell r="AZ399">
            <v>7240000</v>
          </cell>
          <cell r="BA399">
            <v>4.13</v>
          </cell>
          <cell r="BB399">
            <v>3.2</v>
          </cell>
          <cell r="BC399">
            <v>2.98</v>
          </cell>
          <cell r="BD399">
            <v>0</v>
          </cell>
          <cell r="BF399" t="str">
            <v>3.6300000</v>
          </cell>
          <cell r="BG399">
            <v>70070000</v>
          </cell>
          <cell r="BH399" t="str">
            <v>3.63</v>
          </cell>
          <cell r="BI399">
            <v>54650000</v>
          </cell>
          <cell r="BJ399" t="str">
            <v>Antares/TMT</v>
          </cell>
          <cell r="BL399">
            <v>42079</v>
          </cell>
          <cell r="BM399">
            <v>44271</v>
          </cell>
          <cell r="BP399">
            <v>57519500</v>
          </cell>
          <cell r="BQ399">
            <v>127589500</v>
          </cell>
          <cell r="BR399">
            <v>57519500</v>
          </cell>
          <cell r="BS399">
            <v>24418958.32</v>
          </cell>
          <cell r="BT399">
            <v>100</v>
          </cell>
          <cell r="BU399">
            <v>42228</v>
          </cell>
          <cell r="BW399">
            <v>0</v>
          </cell>
          <cell r="BX399" t="str">
            <v>New York, New York 10166</v>
          </cell>
          <cell r="CA399" t="str">
            <v>0010530294</v>
          </cell>
          <cell r="CB399">
            <v>24418958.32</v>
          </cell>
          <cell r="CC399">
            <v>1</v>
          </cell>
          <cell r="CD399">
            <v>24418958.32</v>
          </cell>
          <cell r="CF399">
            <v>80</v>
          </cell>
          <cell r="CG399" t="str">
            <v>N</v>
          </cell>
        </row>
        <row r="400">
          <cell r="A400">
            <v>398</v>
          </cell>
          <cell r="B400" t="str">
            <v>DETAILS</v>
          </cell>
          <cell r="C400">
            <v>0</v>
          </cell>
          <cell r="D400">
            <v>81628372</v>
          </cell>
          <cell r="E400">
            <v>84069463</v>
          </cell>
          <cell r="F400">
            <v>344944</v>
          </cell>
          <cell r="G400">
            <v>42403</v>
          </cell>
          <cell r="H400">
            <v>42237</v>
          </cell>
          <cell r="I400">
            <v>31371</v>
          </cell>
          <cell r="J400">
            <v>256480</v>
          </cell>
          <cell r="K400">
            <v>240045</v>
          </cell>
          <cell r="L400">
            <v>42185</v>
          </cell>
          <cell r="M400" t="str">
            <v>Icon Identity Solutions Inc</v>
          </cell>
          <cell r="N400" t="str">
            <v>Icon Identity Solutions Inc Term Loan</v>
          </cell>
          <cell r="O400" t="str">
            <v>L</v>
          </cell>
          <cell r="P400" t="str">
            <v>LIBOR (1 month)</v>
          </cell>
          <cell r="R400">
            <v>908893.62</v>
          </cell>
          <cell r="S400">
            <v>1339853</v>
          </cell>
          <cell r="T400" t="str">
            <v>United States</v>
          </cell>
          <cell r="U400" t="str">
            <v>Media: Advertising; Printing &amp; Publishing (18)</v>
          </cell>
          <cell r="W400" t="str">
            <v>United States</v>
          </cell>
          <cell r="X400">
            <v>0</v>
          </cell>
          <cell r="Y400" t="str">
            <v>First Lien First Out</v>
          </cell>
          <cell r="AB400" t="str">
            <v>Icon Identity Solutions Inc</v>
          </cell>
          <cell r="AC400">
            <v>97.5</v>
          </cell>
          <cell r="AF400">
            <v>908893.62</v>
          </cell>
          <cell r="AG400" t="str">
            <v>V</v>
          </cell>
          <cell r="AH400">
            <v>97.5</v>
          </cell>
          <cell r="AK400" t="str">
            <v>Term Loan</v>
          </cell>
          <cell r="AN400">
            <v>7801000</v>
          </cell>
          <cell r="AO400" t="str">
            <v>USD</v>
          </cell>
          <cell r="AS400">
            <v>1.68</v>
          </cell>
          <cell r="AU400" t="str">
            <v>1418 Elmhurst Road</v>
          </cell>
          <cell r="AV400" t="str">
            <v>NA</v>
          </cell>
          <cell r="AW400">
            <v>0</v>
          </cell>
          <cell r="AX400">
            <v>42277</v>
          </cell>
          <cell r="AY400">
            <v>42369</v>
          </cell>
          <cell r="AZ400">
            <v>80000</v>
          </cell>
          <cell r="BA400">
            <v>6.08</v>
          </cell>
          <cell r="BB400">
            <v>1.43</v>
          </cell>
          <cell r="BC400">
            <v>1.1000000000000001</v>
          </cell>
          <cell r="BD400">
            <v>0</v>
          </cell>
          <cell r="BF400" t="str">
            <v>1.6800000</v>
          </cell>
          <cell r="BG400">
            <v>21740000</v>
          </cell>
          <cell r="BH400" t="str">
            <v>1.68</v>
          </cell>
          <cell r="BI400">
            <v>107680000</v>
          </cell>
          <cell r="BJ400" t="str">
            <v>Antares/TMT</v>
          </cell>
          <cell r="BL400">
            <v>42124</v>
          </cell>
          <cell r="BM400">
            <v>42735</v>
          </cell>
          <cell r="BP400">
            <v>11626300</v>
          </cell>
          <cell r="BQ400">
            <v>33366300</v>
          </cell>
          <cell r="BR400">
            <v>11626300</v>
          </cell>
          <cell r="BS400">
            <v>908893.62</v>
          </cell>
          <cell r="BT400">
            <v>100</v>
          </cell>
          <cell r="BU400">
            <v>42228</v>
          </cell>
          <cell r="BW400">
            <v>0</v>
          </cell>
          <cell r="BX400" t="str">
            <v>Elk Grove Village, Illinois 60007</v>
          </cell>
          <cell r="CA400" t="str">
            <v>0010529389</v>
          </cell>
          <cell r="CB400">
            <v>908893.62</v>
          </cell>
          <cell r="CC400">
            <v>1</v>
          </cell>
          <cell r="CD400">
            <v>908893.62</v>
          </cell>
          <cell r="CF400">
            <v>80</v>
          </cell>
          <cell r="CG400" t="str">
            <v>N</v>
          </cell>
        </row>
        <row r="401">
          <cell r="A401">
            <v>399</v>
          </cell>
          <cell r="B401" t="str">
            <v>DETAILS</v>
          </cell>
          <cell r="C401">
            <v>0</v>
          </cell>
          <cell r="D401">
            <v>81628280</v>
          </cell>
          <cell r="E401">
            <v>84069464</v>
          </cell>
          <cell r="F401">
            <v>344944</v>
          </cell>
          <cell r="G401">
            <v>42403</v>
          </cell>
          <cell r="H401">
            <v>42237</v>
          </cell>
          <cell r="I401">
            <v>31372</v>
          </cell>
          <cell r="J401">
            <v>255853</v>
          </cell>
          <cell r="K401">
            <v>240047</v>
          </cell>
          <cell r="L401">
            <v>42185</v>
          </cell>
          <cell r="M401" t="str">
            <v>Il Fornaio Corporation</v>
          </cell>
          <cell r="N401" t="str">
            <v>Il Fornaio (America) Corporation Term Loan B</v>
          </cell>
          <cell r="O401" t="str">
            <v>L</v>
          </cell>
          <cell r="P401" t="str">
            <v>LIBOR (1 month)</v>
          </cell>
          <cell r="R401">
            <v>24375000</v>
          </cell>
          <cell r="S401">
            <v>1339854</v>
          </cell>
          <cell r="T401" t="str">
            <v>United States</v>
          </cell>
          <cell r="U401" t="str">
            <v>Hotel; Gaming &amp; Leisure (17)</v>
          </cell>
          <cell r="W401" t="str">
            <v>United States</v>
          </cell>
          <cell r="X401">
            <v>0</v>
          </cell>
          <cell r="Y401" t="str">
            <v>First Lien First Out</v>
          </cell>
          <cell r="AB401" t="str">
            <v>Il Fornaio Corporation</v>
          </cell>
          <cell r="AC401">
            <v>97.25</v>
          </cell>
          <cell r="AF401">
            <v>24375000</v>
          </cell>
          <cell r="AG401" t="str">
            <v>V</v>
          </cell>
          <cell r="AH401">
            <v>97.25</v>
          </cell>
          <cell r="AK401" t="str">
            <v>Term Loan</v>
          </cell>
          <cell r="AN401">
            <v>32542000</v>
          </cell>
          <cell r="AO401" t="str">
            <v>USD</v>
          </cell>
          <cell r="AS401">
            <v>3.3</v>
          </cell>
          <cell r="AU401" t="str">
            <v>1180 PEACHTREE STREET</v>
          </cell>
          <cell r="AV401" t="str">
            <v>N.E.</v>
          </cell>
          <cell r="AW401">
            <v>0</v>
          </cell>
          <cell r="AX401">
            <v>42277</v>
          </cell>
          <cell r="AY401">
            <v>42308</v>
          </cell>
          <cell r="AZ401">
            <v>8930000</v>
          </cell>
          <cell r="BA401">
            <v>3.47</v>
          </cell>
          <cell r="BB401">
            <v>2.66</v>
          </cell>
          <cell r="BC401">
            <v>0</v>
          </cell>
          <cell r="BD401">
            <v>0</v>
          </cell>
          <cell r="BF401" t="str">
            <v>3.3000000</v>
          </cell>
          <cell r="BG401">
            <v>101990000</v>
          </cell>
          <cell r="BH401" t="str">
            <v>4.95</v>
          </cell>
          <cell r="BI401">
            <v>375200000</v>
          </cell>
          <cell r="BJ401" t="str">
            <v>Franchise Finance</v>
          </cell>
          <cell r="BL401">
            <v>42124</v>
          </cell>
          <cell r="BM401">
            <v>43230</v>
          </cell>
          <cell r="BP401">
            <v>99267400</v>
          </cell>
          <cell r="BQ401">
            <v>261080800</v>
          </cell>
          <cell r="BR401">
            <v>159090800</v>
          </cell>
          <cell r="BS401">
            <v>24375000</v>
          </cell>
          <cell r="BT401">
            <v>100</v>
          </cell>
          <cell r="BU401">
            <v>42228</v>
          </cell>
          <cell r="BW401">
            <v>0</v>
          </cell>
          <cell r="BX401" t="str">
            <v>Atlanta, Georgia 30309</v>
          </cell>
          <cell r="CA401" t="str">
            <v>0010495683</v>
          </cell>
          <cell r="CB401">
            <v>24375000</v>
          </cell>
          <cell r="CC401">
            <v>1</v>
          </cell>
          <cell r="CD401">
            <v>24375000</v>
          </cell>
          <cell r="CF401">
            <v>80</v>
          </cell>
          <cell r="CG401" t="str">
            <v>N</v>
          </cell>
        </row>
        <row r="402">
          <cell r="A402">
            <v>400</v>
          </cell>
          <cell r="B402" t="str">
            <v>DETAILS</v>
          </cell>
          <cell r="C402">
            <v>0</v>
          </cell>
          <cell r="D402">
            <v>81627875</v>
          </cell>
          <cell r="E402">
            <v>84069772</v>
          </cell>
          <cell r="F402">
            <v>344944</v>
          </cell>
          <cell r="G402">
            <v>42403</v>
          </cell>
          <cell r="H402">
            <v>42237</v>
          </cell>
          <cell r="I402">
            <v>31042</v>
          </cell>
          <cell r="J402">
            <v>252576</v>
          </cell>
          <cell r="K402">
            <v>233530</v>
          </cell>
          <cell r="L402">
            <v>42185</v>
          </cell>
          <cell r="M402" t="str">
            <v>Infiltrator Water Technologies LLC</v>
          </cell>
          <cell r="N402" t="str">
            <v>Infiltrator Water Technologies 1st Lien Term Loan B</v>
          </cell>
          <cell r="O402" t="str">
            <v>L</v>
          </cell>
          <cell r="P402" t="str">
            <v>LIBOR (3 months)</v>
          </cell>
          <cell r="R402">
            <v>7960000</v>
          </cell>
          <cell r="S402">
            <v>1335494</v>
          </cell>
          <cell r="T402" t="str">
            <v>United States</v>
          </cell>
          <cell r="U402" t="str">
            <v>Construction &amp; Building (7)</v>
          </cell>
          <cell r="W402" t="str">
            <v>United States</v>
          </cell>
          <cell r="X402">
            <v>1</v>
          </cell>
          <cell r="Y402" t="str">
            <v>First Lien First Out</v>
          </cell>
          <cell r="AB402" t="str">
            <v>Infiltrator Water Technologies LLC</v>
          </cell>
          <cell r="AC402">
            <v>100.042</v>
          </cell>
          <cell r="AF402">
            <v>7960000</v>
          </cell>
          <cell r="AG402" t="str">
            <v>V</v>
          </cell>
          <cell r="AH402">
            <v>100.042</v>
          </cell>
          <cell r="AI402">
            <v>99.125</v>
          </cell>
          <cell r="AK402" t="str">
            <v>Term Loan</v>
          </cell>
          <cell r="AN402">
            <v>57097000</v>
          </cell>
          <cell r="AO402" t="str">
            <v>USD</v>
          </cell>
          <cell r="AS402">
            <v>4.22</v>
          </cell>
          <cell r="AU402" t="str">
            <v>4 Business Park Road</v>
          </cell>
          <cell r="AV402" t="str">
            <v>P.O. Box 768</v>
          </cell>
          <cell r="AW402">
            <v>0</v>
          </cell>
          <cell r="AX402">
            <v>42277</v>
          </cell>
          <cell r="AY402">
            <v>42277</v>
          </cell>
          <cell r="AZ402">
            <v>15200000</v>
          </cell>
          <cell r="BA402">
            <v>2.5</v>
          </cell>
          <cell r="BB402">
            <v>3.88</v>
          </cell>
          <cell r="BC402">
            <v>3.51</v>
          </cell>
          <cell r="BD402">
            <v>0</v>
          </cell>
          <cell r="BF402" t="str">
            <v>4.2200000</v>
          </cell>
          <cell r="BG402">
            <v>191740000</v>
          </cell>
          <cell r="BH402" t="str">
            <v>5.98</v>
          </cell>
          <cell r="BI402">
            <v>205150000</v>
          </cell>
          <cell r="BJ402" t="str">
            <v>BLG</v>
          </cell>
          <cell r="BK402" t="str">
            <v>Broadly Syndicated Loan</v>
          </cell>
          <cell r="BL402">
            <v>42051</v>
          </cell>
          <cell r="BM402">
            <v>44708</v>
          </cell>
          <cell r="BP402">
            <v>229209600</v>
          </cell>
          <cell r="BQ402">
            <v>520815200</v>
          </cell>
          <cell r="BR402">
            <v>329075200</v>
          </cell>
          <cell r="BS402">
            <v>7890350</v>
          </cell>
          <cell r="BT402">
            <v>99.125</v>
          </cell>
          <cell r="BU402">
            <v>42228</v>
          </cell>
          <cell r="BW402">
            <v>0</v>
          </cell>
          <cell r="BX402" t="str">
            <v>Old Saybrook, Connecticut 06475</v>
          </cell>
          <cell r="CA402" t="str">
            <v>0010517434</v>
          </cell>
          <cell r="CB402">
            <v>7890350</v>
          </cell>
          <cell r="CC402">
            <v>1</v>
          </cell>
          <cell r="CD402">
            <v>7960000</v>
          </cell>
          <cell r="CF402">
            <v>80</v>
          </cell>
          <cell r="CG402" t="str">
            <v>Y</v>
          </cell>
        </row>
        <row r="403">
          <cell r="A403">
            <v>401</v>
          </cell>
          <cell r="B403" t="str">
            <v>DETAILS</v>
          </cell>
          <cell r="C403">
            <v>0</v>
          </cell>
          <cell r="D403">
            <v>81627683</v>
          </cell>
          <cell r="E403">
            <v>84069771</v>
          </cell>
          <cell r="F403">
            <v>344944</v>
          </cell>
          <cell r="G403">
            <v>42403</v>
          </cell>
          <cell r="H403">
            <v>42237</v>
          </cell>
          <cell r="I403">
            <v>23560</v>
          </cell>
          <cell r="J403">
            <v>246580</v>
          </cell>
          <cell r="K403">
            <v>134310</v>
          </cell>
          <cell r="L403">
            <v>42185</v>
          </cell>
          <cell r="M403" t="str">
            <v>InfoGroup Inc</v>
          </cell>
          <cell r="N403" t="str">
            <v>InfoGroup Inc Term  B Loan</v>
          </cell>
          <cell r="O403" t="str">
            <v>L</v>
          </cell>
          <cell r="P403" t="str">
            <v>LIBOR (6 months)</v>
          </cell>
          <cell r="R403">
            <v>11180138.119999999</v>
          </cell>
          <cell r="S403">
            <v>1335492</v>
          </cell>
          <cell r="T403" t="str">
            <v>United States</v>
          </cell>
          <cell r="U403" t="str">
            <v>Services: Business (23)</v>
          </cell>
          <cell r="W403" t="str">
            <v>United States</v>
          </cell>
          <cell r="X403">
            <v>0</v>
          </cell>
          <cell r="Y403" t="str">
            <v>First Lien First Out</v>
          </cell>
          <cell r="AB403" t="str">
            <v>InfoGroup Inc</v>
          </cell>
          <cell r="AC403">
            <v>95.5</v>
          </cell>
          <cell r="AF403">
            <v>11180138.119999999</v>
          </cell>
          <cell r="AG403" t="str">
            <v>V</v>
          </cell>
          <cell r="AH403">
            <v>95.5</v>
          </cell>
          <cell r="AI403">
            <v>93.625</v>
          </cell>
          <cell r="AK403" t="str">
            <v>Term Loan</v>
          </cell>
          <cell r="AN403">
            <v>57895000</v>
          </cell>
          <cell r="AO403" t="str">
            <v>USD</v>
          </cell>
          <cell r="AS403">
            <v>4.9240000000000004</v>
          </cell>
          <cell r="AU403" t="str">
            <v>5711 SOUTH 86TH CIRCLE</v>
          </cell>
          <cell r="AV403" t="str">
            <v>NA</v>
          </cell>
          <cell r="AW403">
            <v>0</v>
          </cell>
          <cell r="AX403">
            <v>42277</v>
          </cell>
          <cell r="AY403">
            <v>42277</v>
          </cell>
          <cell r="AZ403">
            <v>17960000</v>
          </cell>
          <cell r="BA403">
            <v>2.5510000000000002</v>
          </cell>
          <cell r="BB403">
            <v>8.14</v>
          </cell>
          <cell r="BC403">
            <v>7.7</v>
          </cell>
          <cell r="BD403">
            <v>0</v>
          </cell>
          <cell r="BF403" t="str">
            <v>4.9240000</v>
          </cell>
          <cell r="BG403">
            <v>18550000</v>
          </cell>
          <cell r="BH403" t="str">
            <v>4.924</v>
          </cell>
          <cell r="BI403">
            <v>295510000</v>
          </cell>
          <cell r="BJ403" t="str">
            <v>BLG</v>
          </cell>
          <cell r="BK403" t="str">
            <v>Broadly Syndicated Loan</v>
          </cell>
          <cell r="BL403">
            <v>40575</v>
          </cell>
          <cell r="BM403">
            <v>43250</v>
          </cell>
          <cell r="BP403">
            <v>281700000</v>
          </cell>
          <cell r="BQ403">
            <v>300250000</v>
          </cell>
          <cell r="BR403">
            <v>281700000</v>
          </cell>
          <cell r="BS403">
            <v>10467404.310000001</v>
          </cell>
          <cell r="BT403">
            <v>93.625</v>
          </cell>
          <cell r="BU403">
            <v>42228</v>
          </cell>
          <cell r="BW403">
            <v>0</v>
          </cell>
          <cell r="BX403" t="str">
            <v>Omaha, Nebraska 68127</v>
          </cell>
          <cell r="CA403" t="str">
            <v>0010522878</v>
          </cell>
          <cell r="CB403">
            <v>10467404.310000001</v>
          </cell>
          <cell r="CC403">
            <v>1</v>
          </cell>
          <cell r="CD403">
            <v>11180138.119999999</v>
          </cell>
          <cell r="CF403">
            <v>80</v>
          </cell>
          <cell r="CG403" t="str">
            <v>Y</v>
          </cell>
        </row>
        <row r="404">
          <cell r="A404">
            <v>402</v>
          </cell>
          <cell r="B404" t="str">
            <v>DETAILS</v>
          </cell>
          <cell r="C404">
            <v>0</v>
          </cell>
          <cell r="D404">
            <v>81627839</v>
          </cell>
          <cell r="E404">
            <v>84069770</v>
          </cell>
          <cell r="F404">
            <v>344944</v>
          </cell>
          <cell r="G404">
            <v>42403</v>
          </cell>
          <cell r="H404">
            <v>42237</v>
          </cell>
          <cell r="I404">
            <v>26541</v>
          </cell>
          <cell r="J404">
            <v>252182</v>
          </cell>
          <cell r="K404">
            <v>193021</v>
          </cell>
          <cell r="L404">
            <v>42185</v>
          </cell>
          <cell r="M404" t="str">
            <v>Infor (US) Inc</v>
          </cell>
          <cell r="N404" t="str">
            <v>Infor (US) Inc (Lawson) Term Loan B-5</v>
          </cell>
          <cell r="O404" t="str">
            <v>L</v>
          </cell>
          <cell r="P404" t="str">
            <v>LIBOR (3 months)</v>
          </cell>
          <cell r="R404">
            <v>11174619.52</v>
          </cell>
          <cell r="S404">
            <v>1335490</v>
          </cell>
          <cell r="T404" t="str">
            <v>United States</v>
          </cell>
          <cell r="U404" t="str">
            <v>High Tech Industries (16)</v>
          </cell>
          <cell r="W404" t="str">
            <v>United States</v>
          </cell>
          <cell r="X404">
            <v>1</v>
          </cell>
          <cell r="Y404" t="str">
            <v>First Lien First Out</v>
          </cell>
          <cell r="AB404" t="str">
            <v>Infor (US) Inc</v>
          </cell>
          <cell r="AC404">
            <v>97.275000000000006</v>
          </cell>
          <cell r="AF404">
            <v>11174619.52</v>
          </cell>
          <cell r="AG404" t="str">
            <v>V</v>
          </cell>
          <cell r="AH404">
            <v>97.275000000000006</v>
          </cell>
          <cell r="AI404">
            <v>93.8</v>
          </cell>
          <cell r="AK404" t="str">
            <v>Term Loan</v>
          </cell>
          <cell r="AN404">
            <v>786200000</v>
          </cell>
          <cell r="AO404" t="str">
            <v>USD</v>
          </cell>
          <cell r="AS404">
            <v>3.5550000000000002</v>
          </cell>
          <cell r="AU404" t="str">
            <v>40 GENERAL WARREN BOULEVARD</v>
          </cell>
          <cell r="AV404" t="str">
            <v>Suite 110</v>
          </cell>
          <cell r="AW404">
            <v>0</v>
          </cell>
          <cell r="AX404">
            <v>42308</v>
          </cell>
          <cell r="AY404">
            <v>42308</v>
          </cell>
          <cell r="AZ404">
            <v>499000000</v>
          </cell>
          <cell r="BA404">
            <v>2.2400000000000002</v>
          </cell>
          <cell r="BB404">
            <v>3.12</v>
          </cell>
          <cell r="BC404">
            <v>2.87</v>
          </cell>
          <cell r="BD404">
            <v>0</v>
          </cell>
          <cell r="BF404" t="str">
            <v>3.5550000</v>
          </cell>
          <cell r="BG404">
            <v>-685200000</v>
          </cell>
          <cell r="BH404" t="str">
            <v>6.1</v>
          </cell>
          <cell r="BI404">
            <v>2619700000</v>
          </cell>
          <cell r="BJ404" t="str">
            <v>BLG</v>
          </cell>
          <cell r="BK404" t="str">
            <v>Broadly Syndicated Loan</v>
          </cell>
          <cell r="BL404">
            <v>41533</v>
          </cell>
          <cell r="BM404">
            <v>43985</v>
          </cell>
          <cell r="BP404">
            <v>2797440000</v>
          </cell>
          <cell r="BQ404">
            <v>4631440000</v>
          </cell>
          <cell r="BR404">
            <v>5316640000</v>
          </cell>
          <cell r="BS404">
            <v>10481793.109999999</v>
          </cell>
          <cell r="BT404">
            <v>93.8</v>
          </cell>
          <cell r="BU404">
            <v>42228</v>
          </cell>
          <cell r="BW404">
            <v>0</v>
          </cell>
          <cell r="BX404" t="str">
            <v>Malvern, Pennsylvania 19355</v>
          </cell>
          <cell r="CA404" t="str">
            <v>0010361598</v>
          </cell>
          <cell r="CB404">
            <v>10481793.109999999</v>
          </cell>
          <cell r="CC404">
            <v>1</v>
          </cell>
          <cell r="CD404">
            <v>11174619.52</v>
          </cell>
          <cell r="CF404">
            <v>80</v>
          </cell>
          <cell r="CG404" t="str">
            <v>Y</v>
          </cell>
        </row>
        <row r="405">
          <cell r="A405">
            <v>403</v>
          </cell>
          <cell r="B405" t="str">
            <v>DETAILS</v>
          </cell>
          <cell r="C405">
            <v>0</v>
          </cell>
          <cell r="D405">
            <v>81627817</v>
          </cell>
          <cell r="E405">
            <v>84069767</v>
          </cell>
          <cell r="F405">
            <v>344944</v>
          </cell>
          <cell r="G405">
            <v>42403</v>
          </cell>
          <cell r="H405">
            <v>42237</v>
          </cell>
          <cell r="I405">
            <v>24547</v>
          </cell>
          <cell r="J405">
            <v>251866</v>
          </cell>
          <cell r="K405">
            <v>187915</v>
          </cell>
          <cell r="L405">
            <v>42185</v>
          </cell>
          <cell r="M405" t="str">
            <v>Information Resources Inc (SymphonyIRI)</v>
          </cell>
          <cell r="N405" t="str">
            <v>Information Resources Inc (SymphonyIRI) Term Loan</v>
          </cell>
          <cell r="O405" t="str">
            <v>L</v>
          </cell>
          <cell r="P405" t="str">
            <v>LIBOR (1 month)</v>
          </cell>
          <cell r="R405">
            <v>4837770.2300000004</v>
          </cell>
          <cell r="S405">
            <v>1335488</v>
          </cell>
          <cell r="T405" t="str">
            <v>United States</v>
          </cell>
          <cell r="U405" t="str">
            <v>Services: Business (23)</v>
          </cell>
          <cell r="W405" t="str">
            <v>United States</v>
          </cell>
          <cell r="X405">
            <v>1</v>
          </cell>
          <cell r="Y405" t="str">
            <v>First Lien First Out</v>
          </cell>
          <cell r="AB405" t="str">
            <v>Information Resources Inc (SymphonyIRI)</v>
          </cell>
          <cell r="AC405">
            <v>100.25</v>
          </cell>
          <cell r="AF405">
            <v>4837770.2300000004</v>
          </cell>
          <cell r="AG405" t="str">
            <v>V</v>
          </cell>
          <cell r="AH405">
            <v>100.25</v>
          </cell>
          <cell r="AI405">
            <v>99.75</v>
          </cell>
          <cell r="AK405" t="str">
            <v>Term Loan</v>
          </cell>
          <cell r="AN405">
            <v>143840000</v>
          </cell>
          <cell r="AO405" t="str">
            <v>USD</v>
          </cell>
          <cell r="AS405">
            <v>3.97</v>
          </cell>
          <cell r="AU405" t="str">
            <v>150 NORTH CLINTON STREET</v>
          </cell>
          <cell r="AV405" t="str">
            <v>NA</v>
          </cell>
          <cell r="AW405">
            <v>0</v>
          </cell>
          <cell r="AX405">
            <v>42277</v>
          </cell>
          <cell r="AY405">
            <v>42277</v>
          </cell>
          <cell r="AZ405">
            <v>36980000</v>
          </cell>
          <cell r="BA405">
            <v>4.04</v>
          </cell>
          <cell r="BB405">
            <v>2.58</v>
          </cell>
          <cell r="BC405">
            <v>2.4</v>
          </cell>
          <cell r="BD405">
            <v>0</v>
          </cell>
          <cell r="BF405" t="str">
            <v>3.9700000</v>
          </cell>
          <cell r="BG405">
            <v>355700000</v>
          </cell>
          <cell r="BH405" t="str">
            <v>3.97</v>
          </cell>
          <cell r="BI405">
            <v>979650000</v>
          </cell>
          <cell r="BJ405" t="str">
            <v>BLG</v>
          </cell>
          <cell r="BK405" t="str">
            <v>Broadly Syndicated Loan</v>
          </cell>
          <cell r="BL405">
            <v>41451</v>
          </cell>
          <cell r="BM405">
            <v>44104</v>
          </cell>
          <cell r="BP405">
            <v>568779900</v>
          </cell>
          <cell r="BQ405">
            <v>924479900</v>
          </cell>
          <cell r="BR405">
            <v>568779900</v>
          </cell>
          <cell r="BS405">
            <v>4825675.8</v>
          </cell>
          <cell r="BT405">
            <v>99.75</v>
          </cell>
          <cell r="BU405">
            <v>42228</v>
          </cell>
          <cell r="BW405">
            <v>0</v>
          </cell>
          <cell r="BX405" t="str">
            <v>Chicago, Illinois 60661</v>
          </cell>
          <cell r="CA405" t="str">
            <v>0010439793</v>
          </cell>
          <cell r="CB405">
            <v>4825675.8</v>
          </cell>
          <cell r="CC405">
            <v>1</v>
          </cell>
          <cell r="CD405">
            <v>4837770.2300000004</v>
          </cell>
          <cell r="CF405">
            <v>80</v>
          </cell>
          <cell r="CG405" t="str">
            <v>Y</v>
          </cell>
        </row>
        <row r="406">
          <cell r="A406">
            <v>404</v>
          </cell>
          <cell r="B406" t="str">
            <v>DETAILS</v>
          </cell>
          <cell r="C406">
            <v>0</v>
          </cell>
          <cell r="D406">
            <v>81627698</v>
          </cell>
          <cell r="E406">
            <v>84069764</v>
          </cell>
          <cell r="F406">
            <v>344944</v>
          </cell>
          <cell r="G406">
            <v>42403</v>
          </cell>
          <cell r="H406">
            <v>42237</v>
          </cell>
          <cell r="I406">
            <v>24547</v>
          </cell>
          <cell r="J406">
            <v>248865</v>
          </cell>
          <cell r="K406">
            <v>187915</v>
          </cell>
          <cell r="L406">
            <v>42185</v>
          </cell>
          <cell r="M406" t="str">
            <v>Information Resources Inc (SymphonyIRI)</v>
          </cell>
          <cell r="N406" t="str">
            <v>Information Resources Inc (SymphonyIRI) Term Loan</v>
          </cell>
          <cell r="O406" t="str">
            <v>L</v>
          </cell>
          <cell r="P406" t="str">
            <v>LIBOR (6 months)</v>
          </cell>
          <cell r="R406">
            <v>3870216.18</v>
          </cell>
          <cell r="S406">
            <v>1335488</v>
          </cell>
          <cell r="T406" t="str">
            <v>United States</v>
          </cell>
          <cell r="U406" t="str">
            <v>Services: Business (23)</v>
          </cell>
          <cell r="W406" t="str">
            <v>United States</v>
          </cell>
          <cell r="X406">
            <v>1</v>
          </cell>
          <cell r="Y406" t="str">
            <v>First Lien First Out</v>
          </cell>
          <cell r="AB406" t="str">
            <v>Information Resources Inc (SymphonyIRI)</v>
          </cell>
          <cell r="AC406">
            <v>100.25</v>
          </cell>
          <cell r="AF406">
            <v>3870216.18</v>
          </cell>
          <cell r="AG406" t="str">
            <v>V</v>
          </cell>
          <cell r="AH406">
            <v>100.25</v>
          </cell>
          <cell r="AI406">
            <v>99.75</v>
          </cell>
          <cell r="AK406" t="str">
            <v>Term Loan</v>
          </cell>
          <cell r="AN406">
            <v>143840000</v>
          </cell>
          <cell r="AO406" t="str">
            <v>USD</v>
          </cell>
          <cell r="AS406">
            <v>3.97</v>
          </cell>
          <cell r="AU406" t="str">
            <v>150 NORTH CLINTON STREET</v>
          </cell>
          <cell r="AV406" t="str">
            <v>NA</v>
          </cell>
          <cell r="AW406">
            <v>0</v>
          </cell>
          <cell r="AX406">
            <v>42277</v>
          </cell>
          <cell r="AY406">
            <v>42277</v>
          </cell>
          <cell r="AZ406">
            <v>36980000</v>
          </cell>
          <cell r="BA406">
            <v>4.04</v>
          </cell>
          <cell r="BB406">
            <v>2.58</v>
          </cell>
          <cell r="BC406">
            <v>2.4</v>
          </cell>
          <cell r="BD406">
            <v>0</v>
          </cell>
          <cell r="BF406" t="str">
            <v>3.9700000</v>
          </cell>
          <cell r="BG406">
            <v>355700000</v>
          </cell>
          <cell r="BH406" t="str">
            <v>3.97</v>
          </cell>
          <cell r="BI406">
            <v>979650000</v>
          </cell>
          <cell r="BJ406" t="str">
            <v>BLG</v>
          </cell>
          <cell r="BK406" t="str">
            <v>Broadly Syndicated Loan</v>
          </cell>
          <cell r="BL406">
            <v>41451</v>
          </cell>
          <cell r="BM406">
            <v>44104</v>
          </cell>
          <cell r="BP406">
            <v>568779900</v>
          </cell>
          <cell r="BQ406">
            <v>924479900</v>
          </cell>
          <cell r="BR406">
            <v>568779900</v>
          </cell>
          <cell r="BS406">
            <v>3860540.64</v>
          </cell>
          <cell r="BT406">
            <v>99.75</v>
          </cell>
          <cell r="BU406">
            <v>42228</v>
          </cell>
          <cell r="BW406">
            <v>0</v>
          </cell>
          <cell r="BX406" t="str">
            <v>Chicago, Illinois 60661</v>
          </cell>
          <cell r="CA406" t="str">
            <v>0010439793</v>
          </cell>
          <cell r="CB406">
            <v>3860540.64</v>
          </cell>
          <cell r="CC406">
            <v>1</v>
          </cell>
          <cell r="CD406">
            <v>3870216.18</v>
          </cell>
          <cell r="CF406">
            <v>80</v>
          </cell>
          <cell r="CG406" t="str">
            <v>Y</v>
          </cell>
        </row>
        <row r="407">
          <cell r="A407">
            <v>405</v>
          </cell>
          <cell r="B407" t="str">
            <v>DETAILS</v>
          </cell>
          <cell r="C407">
            <v>0</v>
          </cell>
          <cell r="D407">
            <v>81627763</v>
          </cell>
          <cell r="E407">
            <v>84069765</v>
          </cell>
          <cell r="F407">
            <v>344944</v>
          </cell>
          <cell r="G407">
            <v>42403</v>
          </cell>
          <cell r="H407">
            <v>42237</v>
          </cell>
          <cell r="I407">
            <v>24547</v>
          </cell>
          <cell r="J407">
            <v>250972</v>
          </cell>
          <cell r="K407">
            <v>187915</v>
          </cell>
          <cell r="L407">
            <v>42185</v>
          </cell>
          <cell r="M407" t="str">
            <v>Information Resources Inc (SymphonyIRI)</v>
          </cell>
          <cell r="N407" t="str">
            <v>Information Resources Inc (SymphonyIRI) Term Loan</v>
          </cell>
          <cell r="O407" t="str">
            <v>L</v>
          </cell>
          <cell r="P407" t="str">
            <v>LIBOR (6 months)</v>
          </cell>
          <cell r="R407">
            <v>588877.57999999996</v>
          </cell>
          <cell r="S407">
            <v>1335488</v>
          </cell>
          <cell r="T407" t="str">
            <v>United States</v>
          </cell>
          <cell r="U407" t="str">
            <v>Services: Business (23)</v>
          </cell>
          <cell r="W407" t="str">
            <v>United States</v>
          </cell>
          <cell r="X407">
            <v>1</v>
          </cell>
          <cell r="Y407" t="str">
            <v>First Lien First Out</v>
          </cell>
          <cell r="AB407" t="str">
            <v>Information Resources Inc (SymphonyIRI)</v>
          </cell>
          <cell r="AC407">
            <v>100.25</v>
          </cell>
          <cell r="AF407">
            <v>588877.57999999996</v>
          </cell>
          <cell r="AG407" t="str">
            <v>V</v>
          </cell>
          <cell r="AH407">
            <v>100.25</v>
          </cell>
          <cell r="AI407">
            <v>99.75</v>
          </cell>
          <cell r="AK407" t="str">
            <v>Term Loan</v>
          </cell>
          <cell r="AN407">
            <v>143840000</v>
          </cell>
          <cell r="AO407" t="str">
            <v>USD</v>
          </cell>
          <cell r="AS407">
            <v>3.97</v>
          </cell>
          <cell r="AU407" t="str">
            <v>150 NORTH CLINTON STREET</v>
          </cell>
          <cell r="AV407" t="str">
            <v>NA</v>
          </cell>
          <cell r="AW407">
            <v>0</v>
          </cell>
          <cell r="AX407">
            <v>42277</v>
          </cell>
          <cell r="AY407">
            <v>42277</v>
          </cell>
          <cell r="AZ407">
            <v>36980000</v>
          </cell>
          <cell r="BA407">
            <v>4.04</v>
          </cell>
          <cell r="BB407">
            <v>2.58</v>
          </cell>
          <cell r="BC407">
            <v>2.4</v>
          </cell>
          <cell r="BD407">
            <v>0</v>
          </cell>
          <cell r="BF407" t="str">
            <v>3.9700000</v>
          </cell>
          <cell r="BG407">
            <v>355700000</v>
          </cell>
          <cell r="BH407" t="str">
            <v>3.97</v>
          </cell>
          <cell r="BI407">
            <v>979650000</v>
          </cell>
          <cell r="BJ407" t="str">
            <v>BLG</v>
          </cell>
          <cell r="BK407" t="str">
            <v>Broadly Syndicated Loan</v>
          </cell>
          <cell r="BL407">
            <v>41451</v>
          </cell>
          <cell r="BM407">
            <v>44104</v>
          </cell>
          <cell r="BP407">
            <v>568779900</v>
          </cell>
          <cell r="BQ407">
            <v>924479900</v>
          </cell>
          <cell r="BR407">
            <v>568779900</v>
          </cell>
          <cell r="BS407">
            <v>587405.39</v>
          </cell>
          <cell r="BT407">
            <v>99.75</v>
          </cell>
          <cell r="BU407">
            <v>42228</v>
          </cell>
          <cell r="BW407">
            <v>0</v>
          </cell>
          <cell r="BX407" t="str">
            <v>Chicago, Illinois 60661</v>
          </cell>
          <cell r="CA407" t="str">
            <v>0010439793</v>
          </cell>
          <cell r="CB407">
            <v>587405.39</v>
          </cell>
          <cell r="CC407">
            <v>1</v>
          </cell>
          <cell r="CD407">
            <v>588877.57999999996</v>
          </cell>
          <cell r="CF407">
            <v>80</v>
          </cell>
          <cell r="CG407" t="str">
            <v>Y</v>
          </cell>
        </row>
        <row r="408">
          <cell r="A408">
            <v>406</v>
          </cell>
          <cell r="B408" t="str">
            <v>DETAILS</v>
          </cell>
          <cell r="C408">
            <v>0</v>
          </cell>
          <cell r="D408">
            <v>81627764</v>
          </cell>
          <cell r="E408">
            <v>84069766</v>
          </cell>
          <cell r="F408">
            <v>344944</v>
          </cell>
          <cell r="G408">
            <v>42403</v>
          </cell>
          <cell r="H408">
            <v>42237</v>
          </cell>
          <cell r="I408">
            <v>24547</v>
          </cell>
          <cell r="J408">
            <v>250973</v>
          </cell>
          <cell r="K408">
            <v>187915</v>
          </cell>
          <cell r="L408">
            <v>42185</v>
          </cell>
          <cell r="M408" t="str">
            <v>Information Resources Inc (SymphonyIRI)</v>
          </cell>
          <cell r="N408" t="str">
            <v>Information Resources Inc (SymphonyIRI) Term Loan</v>
          </cell>
          <cell r="O408" t="str">
            <v>L</v>
          </cell>
          <cell r="P408" t="str">
            <v>LIBOR (3 months)</v>
          </cell>
          <cell r="R408">
            <v>119492.93</v>
          </cell>
          <cell r="S408">
            <v>1335488</v>
          </cell>
          <cell r="T408" t="str">
            <v>United States</v>
          </cell>
          <cell r="U408" t="str">
            <v>Services: Business (23)</v>
          </cell>
          <cell r="W408" t="str">
            <v>United States</v>
          </cell>
          <cell r="X408">
            <v>1</v>
          </cell>
          <cell r="Y408" t="str">
            <v>First Lien First Out</v>
          </cell>
          <cell r="AB408" t="str">
            <v>Information Resources Inc (SymphonyIRI)</v>
          </cell>
          <cell r="AC408">
            <v>100.25</v>
          </cell>
          <cell r="AF408">
            <v>119492.93</v>
          </cell>
          <cell r="AG408" t="str">
            <v>V</v>
          </cell>
          <cell r="AH408">
            <v>100.25</v>
          </cell>
          <cell r="AI408">
            <v>99.75</v>
          </cell>
          <cell r="AK408" t="str">
            <v>Term Loan</v>
          </cell>
          <cell r="AN408">
            <v>143840000</v>
          </cell>
          <cell r="AO408" t="str">
            <v>USD</v>
          </cell>
          <cell r="AS408">
            <v>3.97</v>
          </cell>
          <cell r="AU408" t="str">
            <v>150 NORTH CLINTON STREET</v>
          </cell>
          <cell r="AV408" t="str">
            <v>NA</v>
          </cell>
          <cell r="AW408">
            <v>0</v>
          </cell>
          <cell r="AX408">
            <v>42277</v>
          </cell>
          <cell r="AY408">
            <v>42277</v>
          </cell>
          <cell r="AZ408">
            <v>36980000</v>
          </cell>
          <cell r="BA408">
            <v>4.04</v>
          </cell>
          <cell r="BB408">
            <v>2.58</v>
          </cell>
          <cell r="BC408">
            <v>2.4</v>
          </cell>
          <cell r="BD408">
            <v>0</v>
          </cell>
          <cell r="BF408" t="str">
            <v>3.9700000</v>
          </cell>
          <cell r="BG408">
            <v>355700000</v>
          </cell>
          <cell r="BH408" t="str">
            <v>3.97</v>
          </cell>
          <cell r="BI408">
            <v>979650000</v>
          </cell>
          <cell r="BJ408" t="str">
            <v>BLG</v>
          </cell>
          <cell r="BK408" t="str">
            <v>Broadly Syndicated Loan</v>
          </cell>
          <cell r="BL408">
            <v>41451</v>
          </cell>
          <cell r="BM408">
            <v>44104</v>
          </cell>
          <cell r="BP408">
            <v>568779900</v>
          </cell>
          <cell r="BQ408">
            <v>924479900</v>
          </cell>
          <cell r="BR408">
            <v>568779900</v>
          </cell>
          <cell r="BS408">
            <v>119194.2</v>
          </cell>
          <cell r="BT408">
            <v>99.75</v>
          </cell>
          <cell r="BU408">
            <v>42228</v>
          </cell>
          <cell r="BW408">
            <v>0</v>
          </cell>
          <cell r="BX408" t="str">
            <v>Chicago, Illinois 60661</v>
          </cell>
          <cell r="CA408" t="str">
            <v>0010439793</v>
          </cell>
          <cell r="CB408">
            <v>119194.2</v>
          </cell>
          <cell r="CC408">
            <v>1</v>
          </cell>
          <cell r="CD408">
            <v>119492.93</v>
          </cell>
          <cell r="CF408">
            <v>80</v>
          </cell>
          <cell r="CG408" t="str">
            <v>Y</v>
          </cell>
        </row>
        <row r="409">
          <cell r="A409">
            <v>407</v>
          </cell>
          <cell r="B409" t="str">
            <v>DETAILS</v>
          </cell>
          <cell r="C409">
            <v>0</v>
          </cell>
          <cell r="D409">
            <v>81628025</v>
          </cell>
          <cell r="E409">
            <v>84069768</v>
          </cell>
          <cell r="F409">
            <v>344944</v>
          </cell>
          <cell r="G409">
            <v>42403</v>
          </cell>
          <cell r="H409">
            <v>42237</v>
          </cell>
          <cell r="I409">
            <v>24547</v>
          </cell>
          <cell r="J409">
            <v>254066</v>
          </cell>
          <cell r="K409">
            <v>187915</v>
          </cell>
          <cell r="L409">
            <v>42185</v>
          </cell>
          <cell r="M409" t="str">
            <v>Information Resources Inc (SymphonyIRI)</v>
          </cell>
          <cell r="N409" t="str">
            <v>Information Resources Inc (SymphonyIRI) Term Loan</v>
          </cell>
          <cell r="O409" t="str">
            <v>L</v>
          </cell>
          <cell r="P409" t="str">
            <v>LIBOR (3 months)</v>
          </cell>
          <cell r="R409">
            <v>2264076.4700000002</v>
          </cell>
          <cell r="S409">
            <v>1335488</v>
          </cell>
          <cell r="T409" t="str">
            <v>United States</v>
          </cell>
          <cell r="U409" t="str">
            <v>Services: Business (23)</v>
          </cell>
          <cell r="W409" t="str">
            <v>United States</v>
          </cell>
          <cell r="X409">
            <v>1</v>
          </cell>
          <cell r="Y409" t="str">
            <v>First Lien First Out</v>
          </cell>
          <cell r="AB409" t="str">
            <v>Information Resources Inc (SymphonyIRI)</v>
          </cell>
          <cell r="AC409">
            <v>100.25</v>
          </cell>
          <cell r="AF409">
            <v>2264076.4700000002</v>
          </cell>
          <cell r="AG409" t="str">
            <v>V</v>
          </cell>
          <cell r="AH409">
            <v>100.25</v>
          </cell>
          <cell r="AI409">
            <v>99.75</v>
          </cell>
          <cell r="AK409" t="str">
            <v>Term Loan</v>
          </cell>
          <cell r="AN409">
            <v>143840000</v>
          </cell>
          <cell r="AO409" t="str">
            <v>USD</v>
          </cell>
          <cell r="AS409">
            <v>3.97</v>
          </cell>
          <cell r="AU409" t="str">
            <v>150 NORTH CLINTON STREET</v>
          </cell>
          <cell r="AV409" t="str">
            <v>NA</v>
          </cell>
          <cell r="AW409">
            <v>0</v>
          </cell>
          <cell r="AX409">
            <v>42277</v>
          </cell>
          <cell r="AY409">
            <v>42277</v>
          </cell>
          <cell r="AZ409">
            <v>36980000</v>
          </cell>
          <cell r="BA409">
            <v>4.04</v>
          </cell>
          <cell r="BB409">
            <v>2.58</v>
          </cell>
          <cell r="BC409">
            <v>2.4</v>
          </cell>
          <cell r="BD409">
            <v>0</v>
          </cell>
          <cell r="BF409" t="str">
            <v>3.9700000</v>
          </cell>
          <cell r="BG409">
            <v>355700000</v>
          </cell>
          <cell r="BH409" t="str">
            <v>3.97</v>
          </cell>
          <cell r="BI409">
            <v>979650000</v>
          </cell>
          <cell r="BJ409" t="str">
            <v>BLG</v>
          </cell>
          <cell r="BK409" t="str">
            <v>Broadly Syndicated Loan</v>
          </cell>
          <cell r="BL409">
            <v>41451</v>
          </cell>
          <cell r="BM409">
            <v>44104</v>
          </cell>
          <cell r="BP409">
            <v>568779900</v>
          </cell>
          <cell r="BQ409">
            <v>924479900</v>
          </cell>
          <cell r="BR409">
            <v>568779900</v>
          </cell>
          <cell r="BS409">
            <v>2258416.2799999998</v>
          </cell>
          <cell r="BT409">
            <v>99.75</v>
          </cell>
          <cell r="BU409">
            <v>42228</v>
          </cell>
          <cell r="BW409">
            <v>0</v>
          </cell>
          <cell r="BX409" t="str">
            <v>Chicago, Illinois 60661</v>
          </cell>
          <cell r="CA409" t="str">
            <v>0010439793</v>
          </cell>
          <cell r="CB409">
            <v>2258416.2799999998</v>
          </cell>
          <cell r="CC409">
            <v>1</v>
          </cell>
          <cell r="CD409">
            <v>2264076.4700000002</v>
          </cell>
          <cell r="CF409">
            <v>80</v>
          </cell>
          <cell r="CG409" t="str">
            <v>Y</v>
          </cell>
        </row>
        <row r="410">
          <cell r="A410">
            <v>408</v>
          </cell>
          <cell r="B410" t="str">
            <v>DETAILS</v>
          </cell>
          <cell r="C410">
            <v>0</v>
          </cell>
          <cell r="D410">
            <v>81628027</v>
          </cell>
          <cell r="E410">
            <v>84069760</v>
          </cell>
          <cell r="F410">
            <v>344944</v>
          </cell>
          <cell r="G410">
            <v>42403</v>
          </cell>
          <cell r="H410">
            <v>42237</v>
          </cell>
          <cell r="I410">
            <v>29628</v>
          </cell>
          <cell r="J410">
            <v>254091</v>
          </cell>
          <cell r="K410">
            <v>213143</v>
          </cell>
          <cell r="L410">
            <v>42185</v>
          </cell>
          <cell r="M410" t="str">
            <v>Innovative XCessories &amp; Services LLC</v>
          </cell>
          <cell r="N410" t="str">
            <v>Innovative XCessories &amp; Services LLC Term Loan B</v>
          </cell>
          <cell r="O410" t="str">
            <v>L</v>
          </cell>
          <cell r="P410" t="str">
            <v>LIBOR (3 months)</v>
          </cell>
          <cell r="R410">
            <v>4007962.77</v>
          </cell>
          <cell r="S410">
            <v>1335485</v>
          </cell>
          <cell r="T410" t="str">
            <v>United States</v>
          </cell>
          <cell r="U410" t="str">
            <v>Automotive (2)</v>
          </cell>
          <cell r="W410" t="str">
            <v>United States</v>
          </cell>
          <cell r="X410">
            <v>0</v>
          </cell>
          <cell r="Y410" t="str">
            <v>First Lien First Out</v>
          </cell>
          <cell r="AB410" t="str">
            <v>Innovative XCessories &amp; Services LLC</v>
          </cell>
          <cell r="AC410">
            <v>96.678055909999998</v>
          </cell>
          <cell r="AF410">
            <v>4007962.77</v>
          </cell>
          <cell r="AG410" t="str">
            <v>V</v>
          </cell>
          <cell r="AH410">
            <v>99.5</v>
          </cell>
          <cell r="AK410" t="str">
            <v>Term Loan</v>
          </cell>
          <cell r="AN410">
            <v>59288000</v>
          </cell>
          <cell r="AO410" t="str">
            <v>USD</v>
          </cell>
          <cell r="AS410">
            <v>4.1500000000000004</v>
          </cell>
          <cell r="AU410" t="str">
            <v>1862 Sparkman Dr.</v>
          </cell>
          <cell r="AV410" t="str">
            <v>NA</v>
          </cell>
          <cell r="AW410">
            <v>0</v>
          </cell>
          <cell r="AX410">
            <v>42277</v>
          </cell>
          <cell r="AY410">
            <v>42277</v>
          </cell>
          <cell r="AZ410">
            <v>6100000</v>
          </cell>
          <cell r="BA410">
            <v>4.5999999999999996</v>
          </cell>
          <cell r="BB410">
            <v>3.34</v>
          </cell>
          <cell r="BC410">
            <v>3.31</v>
          </cell>
          <cell r="BD410">
            <v>0</v>
          </cell>
          <cell r="BF410" t="str">
            <v>4.1500000</v>
          </cell>
          <cell r="BG410">
            <v>43730000</v>
          </cell>
          <cell r="BH410" t="str">
            <v>4.15</v>
          </cell>
          <cell r="BI410">
            <v>316180000</v>
          </cell>
          <cell r="BJ410" t="str">
            <v>Antares/TMT</v>
          </cell>
          <cell r="BL410">
            <v>41872</v>
          </cell>
          <cell r="BM410">
            <v>43882</v>
          </cell>
          <cell r="BP410">
            <v>240790800</v>
          </cell>
          <cell r="BQ410">
            <v>284520800</v>
          </cell>
          <cell r="BR410">
            <v>240790800</v>
          </cell>
          <cell r="BS410">
            <v>4007962.77</v>
          </cell>
          <cell r="BT410">
            <v>100</v>
          </cell>
          <cell r="BU410">
            <v>42244</v>
          </cell>
          <cell r="BW410">
            <v>0</v>
          </cell>
          <cell r="BX410" t="str">
            <v>Huntsville, Alabama 35816</v>
          </cell>
          <cell r="CA410" t="str">
            <v>0010530313</v>
          </cell>
          <cell r="CB410">
            <v>4007962.77</v>
          </cell>
          <cell r="CC410">
            <v>1</v>
          </cell>
          <cell r="CD410">
            <v>4007962.77</v>
          </cell>
          <cell r="CF410">
            <v>80</v>
          </cell>
          <cell r="CG410" t="str">
            <v>N</v>
          </cell>
        </row>
        <row r="411">
          <cell r="A411">
            <v>409</v>
          </cell>
          <cell r="B411" t="str">
            <v>DETAILS</v>
          </cell>
          <cell r="C411">
            <v>0</v>
          </cell>
          <cell r="D411">
            <v>81628027</v>
          </cell>
          <cell r="E411">
            <v>84069761</v>
          </cell>
          <cell r="F411">
            <v>344944</v>
          </cell>
          <cell r="G411">
            <v>42403</v>
          </cell>
          <cell r="H411">
            <v>42237</v>
          </cell>
          <cell r="I411">
            <v>29628</v>
          </cell>
          <cell r="J411">
            <v>254091</v>
          </cell>
          <cell r="K411">
            <v>213143</v>
          </cell>
          <cell r="L411">
            <v>42185</v>
          </cell>
          <cell r="M411" t="str">
            <v>Innovative XCessories &amp; Services LLC</v>
          </cell>
          <cell r="N411" t="str">
            <v>Innovative XCessories &amp; Services LLC Term Loan B</v>
          </cell>
          <cell r="O411" t="str">
            <v>L</v>
          </cell>
          <cell r="P411" t="str">
            <v>LIBOR (3 months)</v>
          </cell>
          <cell r="R411">
            <v>17656213.59</v>
          </cell>
          <cell r="S411">
            <v>1335486</v>
          </cell>
          <cell r="T411" t="str">
            <v>United States</v>
          </cell>
          <cell r="U411" t="str">
            <v>Automotive (2)</v>
          </cell>
          <cell r="W411" t="str">
            <v>United States</v>
          </cell>
          <cell r="X411">
            <v>0</v>
          </cell>
          <cell r="Y411" t="str">
            <v>First Lien First Out</v>
          </cell>
          <cell r="AB411" t="str">
            <v>Innovative XCessories &amp; Services LLC</v>
          </cell>
          <cell r="AC411">
            <v>96.678055909999998</v>
          </cell>
          <cell r="AF411">
            <v>17656213.59</v>
          </cell>
          <cell r="AG411" t="str">
            <v>V</v>
          </cell>
          <cell r="AH411">
            <v>96.678100000000001</v>
          </cell>
          <cell r="AK411" t="str">
            <v>Term Loan</v>
          </cell>
          <cell r="AN411">
            <v>59288000</v>
          </cell>
          <cell r="AO411" t="str">
            <v>USD</v>
          </cell>
          <cell r="AS411">
            <v>4.1500000000000004</v>
          </cell>
          <cell r="AU411" t="str">
            <v>1862 Sparkman Dr.</v>
          </cell>
          <cell r="AV411" t="str">
            <v>NA</v>
          </cell>
          <cell r="AW411">
            <v>0</v>
          </cell>
          <cell r="AX411">
            <v>42277</v>
          </cell>
          <cell r="AY411">
            <v>42277</v>
          </cell>
          <cell r="AZ411">
            <v>6100000</v>
          </cell>
          <cell r="BA411">
            <v>4.5999999999999996</v>
          </cell>
          <cell r="BB411">
            <v>3.34</v>
          </cell>
          <cell r="BC411">
            <v>3.31</v>
          </cell>
          <cell r="BD411">
            <v>0</v>
          </cell>
          <cell r="BF411" t="str">
            <v>4.1500000</v>
          </cell>
          <cell r="BG411">
            <v>43730000</v>
          </cell>
          <cell r="BH411" t="str">
            <v>4.15</v>
          </cell>
          <cell r="BI411">
            <v>316180000</v>
          </cell>
          <cell r="BJ411" t="str">
            <v>Antares/TMT</v>
          </cell>
          <cell r="BL411">
            <v>41872</v>
          </cell>
          <cell r="BM411">
            <v>43882</v>
          </cell>
          <cell r="BP411">
            <v>240790800</v>
          </cell>
          <cell r="BQ411">
            <v>284520800</v>
          </cell>
          <cell r="BR411">
            <v>240790800</v>
          </cell>
          <cell r="BS411">
            <v>17656213.59</v>
          </cell>
          <cell r="BT411">
            <v>100</v>
          </cell>
          <cell r="BU411">
            <v>42244</v>
          </cell>
          <cell r="BW411">
            <v>0</v>
          </cell>
          <cell r="BX411" t="str">
            <v>Huntsville, Alabama 35816</v>
          </cell>
          <cell r="CA411" t="str">
            <v>0010530313</v>
          </cell>
          <cell r="CB411">
            <v>17656213.59</v>
          </cell>
          <cell r="CC411">
            <v>1</v>
          </cell>
          <cell r="CD411">
            <v>17656213.59</v>
          </cell>
          <cell r="CF411">
            <v>80</v>
          </cell>
          <cell r="CG411" t="str">
            <v>N</v>
          </cell>
        </row>
        <row r="412">
          <cell r="A412">
            <v>410</v>
          </cell>
          <cell r="B412" t="str">
            <v>DETAILS</v>
          </cell>
          <cell r="C412">
            <v>0</v>
          </cell>
          <cell r="D412">
            <v>81628027</v>
          </cell>
          <cell r="E412">
            <v>84070262</v>
          </cell>
          <cell r="F412">
            <v>344944</v>
          </cell>
          <cell r="G412">
            <v>42403</v>
          </cell>
          <cell r="H412">
            <v>42262</v>
          </cell>
          <cell r="I412">
            <v>29628</v>
          </cell>
          <cell r="J412">
            <v>254091</v>
          </cell>
          <cell r="K412">
            <v>213143</v>
          </cell>
          <cell r="L412">
            <v>42262</v>
          </cell>
          <cell r="M412" t="str">
            <v>Innovative XCessories &amp; Services LLC</v>
          </cell>
          <cell r="N412" t="str">
            <v>Innovative XCessories &amp; Services LLC Term Loan B</v>
          </cell>
          <cell r="O412" t="str">
            <v>L</v>
          </cell>
          <cell r="P412" t="str">
            <v>LIBOR (3 months)</v>
          </cell>
          <cell r="R412">
            <v>20854324.489999998</v>
          </cell>
          <cell r="S412">
            <v>1372921</v>
          </cell>
          <cell r="T412" t="str">
            <v>United States</v>
          </cell>
          <cell r="U412" t="str">
            <v>Automotive (2)</v>
          </cell>
          <cell r="W412" t="str">
            <v>United States</v>
          </cell>
          <cell r="X412">
            <v>0</v>
          </cell>
          <cell r="Y412" t="str">
            <v>First Lien First Out</v>
          </cell>
          <cell r="AB412" t="str">
            <v>Innovative XCessories &amp; Services LLC</v>
          </cell>
          <cell r="AC412">
            <v>96.678055909999998</v>
          </cell>
          <cell r="AF412">
            <v>20854324.489999998</v>
          </cell>
          <cell r="AG412" t="str">
            <v>V</v>
          </cell>
          <cell r="AH412">
            <v>100</v>
          </cell>
          <cell r="AK412" t="str">
            <v>Term Loan</v>
          </cell>
          <cell r="AN412">
            <v>59288000</v>
          </cell>
          <cell r="AO412" t="str">
            <v>USD</v>
          </cell>
          <cell r="AS412">
            <v>4.1500000000000004</v>
          </cell>
          <cell r="AU412" t="str">
            <v>1862 Sparkman Dr.</v>
          </cell>
          <cell r="AV412" t="str">
            <v>NA</v>
          </cell>
          <cell r="AW412">
            <v>0</v>
          </cell>
          <cell r="AX412">
            <v>42277</v>
          </cell>
          <cell r="AY412">
            <v>42277</v>
          </cell>
          <cell r="AZ412">
            <v>6100000</v>
          </cell>
          <cell r="BA412">
            <v>4.5999999999999996</v>
          </cell>
          <cell r="BB412">
            <v>3.34</v>
          </cell>
          <cell r="BC412">
            <v>3.31</v>
          </cell>
          <cell r="BD412">
            <v>0</v>
          </cell>
          <cell r="BF412" t="str">
            <v>4.1500000</v>
          </cell>
          <cell r="BG412">
            <v>43730000</v>
          </cell>
          <cell r="BH412" t="str">
            <v>4.15</v>
          </cell>
          <cell r="BI412">
            <v>316180000</v>
          </cell>
          <cell r="BJ412" t="str">
            <v>Antares/TMT</v>
          </cell>
          <cell r="BL412">
            <v>41872</v>
          </cell>
          <cell r="BM412">
            <v>43882</v>
          </cell>
          <cell r="BP412">
            <v>240790800</v>
          </cell>
          <cell r="BQ412">
            <v>284520800</v>
          </cell>
          <cell r="BR412">
            <v>240790800</v>
          </cell>
          <cell r="BS412">
            <v>20854324.489999998</v>
          </cell>
          <cell r="BT412">
            <v>100</v>
          </cell>
          <cell r="BU412">
            <v>42244</v>
          </cell>
          <cell r="BW412">
            <v>0</v>
          </cell>
          <cell r="BX412" t="str">
            <v>Huntsville, Alabama 35816</v>
          </cell>
          <cell r="CA412" t="str">
            <v>0010530313</v>
          </cell>
          <cell r="CB412">
            <v>20854324.489999998</v>
          </cell>
          <cell r="CD412">
            <v>20854324.489999998</v>
          </cell>
          <cell r="CF412">
            <v>80</v>
          </cell>
          <cell r="CG412" t="str">
            <v>N</v>
          </cell>
        </row>
        <row r="413">
          <cell r="A413">
            <v>411</v>
          </cell>
          <cell r="B413" t="str">
            <v>DETAILS</v>
          </cell>
          <cell r="C413">
            <v>0</v>
          </cell>
          <cell r="D413">
            <v>81627770</v>
          </cell>
          <cell r="E413">
            <v>84069756</v>
          </cell>
          <cell r="F413">
            <v>344944</v>
          </cell>
          <cell r="G413">
            <v>42403</v>
          </cell>
          <cell r="H413">
            <v>42237</v>
          </cell>
          <cell r="I413">
            <v>28835</v>
          </cell>
          <cell r="J413">
            <v>251077</v>
          </cell>
          <cell r="K413">
            <v>203441</v>
          </cell>
          <cell r="L413">
            <v>42185</v>
          </cell>
          <cell r="M413" t="str">
            <v>Institutional Shareholder Services Inc</v>
          </cell>
          <cell r="N413" t="str">
            <v>Institutional Shareholder Services Inc 1st Lien Term Loan</v>
          </cell>
          <cell r="O413" t="str">
            <v>L</v>
          </cell>
          <cell r="P413" t="str">
            <v>LIBOR (3 months)</v>
          </cell>
          <cell r="R413">
            <v>10047000.01</v>
          </cell>
          <cell r="S413">
            <v>1335480</v>
          </cell>
          <cell r="T413" t="str">
            <v>United States</v>
          </cell>
          <cell r="U413" t="str">
            <v>Services: Business (23)</v>
          </cell>
          <cell r="W413" t="str">
            <v>United States</v>
          </cell>
          <cell r="X413">
            <v>0</v>
          </cell>
          <cell r="Y413" t="str">
            <v>First Lien First Out</v>
          </cell>
          <cell r="AB413" t="str">
            <v>Institutional Shareholder Services Inc</v>
          </cell>
          <cell r="AC413">
            <v>99.5</v>
          </cell>
          <cell r="AF413">
            <v>10047000.01</v>
          </cell>
          <cell r="AG413" t="str">
            <v>V</v>
          </cell>
          <cell r="AH413">
            <v>99.5</v>
          </cell>
          <cell r="AI413">
            <v>95.125</v>
          </cell>
          <cell r="AK413" t="str">
            <v>Term Loan</v>
          </cell>
          <cell r="AN413">
            <v>32600000</v>
          </cell>
          <cell r="AO413" t="str">
            <v>USD</v>
          </cell>
          <cell r="AS413">
            <v>5.34</v>
          </cell>
          <cell r="AU413" t="str">
            <v>702 King Farm Blvd.</v>
          </cell>
          <cell r="AV413" t="str">
            <v>Suite 400</v>
          </cell>
          <cell r="AW413">
            <v>0</v>
          </cell>
          <cell r="AX413">
            <v>42277</v>
          </cell>
          <cell r="AY413">
            <v>42277</v>
          </cell>
          <cell r="AZ413">
            <v>7660000</v>
          </cell>
          <cell r="BA413">
            <v>2.1</v>
          </cell>
          <cell r="BB413">
            <v>4.2699999999999996</v>
          </cell>
          <cell r="BC413">
            <v>4.01</v>
          </cell>
          <cell r="BD413">
            <v>0</v>
          </cell>
          <cell r="BF413" t="str">
            <v>5.3400000</v>
          </cell>
          <cell r="BG413">
            <v>128160000</v>
          </cell>
          <cell r="BH413" t="str">
            <v>7.58</v>
          </cell>
          <cell r="BI413">
            <v>131150000</v>
          </cell>
          <cell r="BJ413" t="str">
            <v>Antares/TMT</v>
          </cell>
          <cell r="BL413">
            <v>41640</v>
          </cell>
          <cell r="BM413">
            <v>44316</v>
          </cell>
          <cell r="BP413">
            <v>176206800</v>
          </cell>
          <cell r="BQ413">
            <v>377214200</v>
          </cell>
          <cell r="BR413">
            <v>249054200</v>
          </cell>
          <cell r="BS413">
            <v>10047000.01</v>
          </cell>
          <cell r="BT413">
            <v>100</v>
          </cell>
          <cell r="BU413">
            <v>42228</v>
          </cell>
          <cell r="BW413">
            <v>0</v>
          </cell>
          <cell r="BX413" t="str">
            <v>Rockville, Maryland 20850</v>
          </cell>
          <cell r="CA413" t="str">
            <v>0010535139</v>
          </cell>
          <cell r="CB413">
            <v>10047000.01</v>
          </cell>
          <cell r="CC413">
            <v>1</v>
          </cell>
          <cell r="CD413">
            <v>10047000.01</v>
          </cell>
          <cell r="CF413">
            <v>80</v>
          </cell>
          <cell r="CG413" t="str">
            <v>N</v>
          </cell>
        </row>
        <row r="414">
          <cell r="A414">
            <v>412</v>
          </cell>
          <cell r="B414" t="str">
            <v>DETAILS</v>
          </cell>
          <cell r="C414">
            <v>0</v>
          </cell>
          <cell r="D414">
            <v>81627605</v>
          </cell>
          <cell r="E414">
            <v>84070232</v>
          </cell>
          <cell r="F414">
            <v>344944</v>
          </cell>
          <cell r="G414">
            <v>42403</v>
          </cell>
          <cell r="H414">
            <v>42237</v>
          </cell>
          <cell r="I414">
            <v>27015</v>
          </cell>
          <cell r="J414">
            <v>168443</v>
          </cell>
          <cell r="K414">
            <v>168442</v>
          </cell>
          <cell r="L414">
            <v>42237</v>
          </cell>
          <cell r="M414" t="str">
            <v>Interconnect Holding Company</v>
          </cell>
          <cell r="N414" t="str">
            <v>Interconnect Holding Co Incremental Term</v>
          </cell>
          <cell r="O414" t="str">
            <v>L</v>
          </cell>
          <cell r="P414" t="str">
            <v>Prime</v>
          </cell>
          <cell r="R414">
            <v>3083.24</v>
          </cell>
          <cell r="S414">
            <v>1367110</v>
          </cell>
          <cell r="T414" t="str">
            <v>United States</v>
          </cell>
          <cell r="U414" t="str">
            <v>Wholesale (32)</v>
          </cell>
          <cell r="W414" t="str">
            <v>United States</v>
          </cell>
          <cell r="X414">
            <v>0</v>
          </cell>
          <cell r="Y414" t="str">
            <v>First Lien First Out</v>
          </cell>
          <cell r="AB414" t="str">
            <v>Interconnect Holding Company</v>
          </cell>
          <cell r="AC414">
            <v>97</v>
          </cell>
          <cell r="AF414">
            <v>3083.24</v>
          </cell>
          <cell r="AG414" t="str">
            <v>V</v>
          </cell>
          <cell r="AH414">
            <v>97.569000000000003</v>
          </cell>
          <cell r="AK414" t="str">
            <v>Term Loan</v>
          </cell>
          <cell r="AL414" t="str">
            <v>Restructure</v>
          </cell>
          <cell r="AN414">
            <v>30505000</v>
          </cell>
          <cell r="AO414" t="str">
            <v>USD</v>
          </cell>
          <cell r="AS414">
            <v>3.49</v>
          </cell>
          <cell r="AU414" t="str">
            <v>45 Beechwood Drive</v>
          </cell>
          <cell r="AV414" t="str">
            <v>NA</v>
          </cell>
          <cell r="AW414">
            <v>0</v>
          </cell>
          <cell r="AX414">
            <v>42277</v>
          </cell>
          <cell r="AY414">
            <v>42338</v>
          </cell>
          <cell r="AZ414">
            <v>7500000</v>
          </cell>
          <cell r="BA414">
            <v>6.22</v>
          </cell>
          <cell r="BB414">
            <v>1.03</v>
          </cell>
          <cell r="BC414">
            <v>0.96</v>
          </cell>
          <cell r="BD414">
            <v>0</v>
          </cell>
          <cell r="BF414" t="str">
            <v>3.4900000</v>
          </cell>
          <cell r="BG414">
            <v>60040000</v>
          </cell>
          <cell r="BH414" t="str">
            <v>3.49</v>
          </cell>
          <cell r="BI414">
            <v>87210000</v>
          </cell>
          <cell r="BJ414" t="str">
            <v>Antares/TMT</v>
          </cell>
          <cell r="BL414">
            <v>41116</v>
          </cell>
          <cell r="BM414">
            <v>43307</v>
          </cell>
          <cell r="BP414">
            <v>98042000</v>
          </cell>
          <cell r="BQ414">
            <v>158082000</v>
          </cell>
          <cell r="BR414">
            <v>98042000</v>
          </cell>
          <cell r="BS414">
            <v>3083.24</v>
          </cell>
          <cell r="BT414">
            <v>100</v>
          </cell>
          <cell r="BU414">
            <v>42228</v>
          </cell>
          <cell r="BW414">
            <v>0</v>
          </cell>
          <cell r="BX414" t="str">
            <v>N Andover, Massachusetts 01845</v>
          </cell>
          <cell r="CA414" t="str">
            <v>0010534675</v>
          </cell>
          <cell r="CB414">
            <v>3083.24</v>
          </cell>
          <cell r="CC414">
            <v>1</v>
          </cell>
          <cell r="CD414">
            <v>3083.24</v>
          </cell>
          <cell r="CF414">
            <v>80</v>
          </cell>
          <cell r="CG414" t="str">
            <v>N</v>
          </cell>
        </row>
        <row r="415">
          <cell r="A415">
            <v>413</v>
          </cell>
          <cell r="B415" t="str">
            <v>DETAILS</v>
          </cell>
          <cell r="C415">
            <v>0</v>
          </cell>
          <cell r="D415">
            <v>81628257</v>
          </cell>
          <cell r="E415">
            <v>84070233</v>
          </cell>
          <cell r="F415">
            <v>344944</v>
          </cell>
          <cell r="G415">
            <v>42403</v>
          </cell>
          <cell r="H415">
            <v>42237</v>
          </cell>
          <cell r="I415">
            <v>27015</v>
          </cell>
          <cell r="J415">
            <v>255712</v>
          </cell>
          <cell r="K415">
            <v>168442</v>
          </cell>
          <cell r="L415">
            <v>42237</v>
          </cell>
          <cell r="M415" t="str">
            <v>Interconnect Holding Company</v>
          </cell>
          <cell r="N415" t="str">
            <v>Interconnect Holding Co Incremental Term</v>
          </cell>
          <cell r="O415" t="str">
            <v>L</v>
          </cell>
          <cell r="P415" t="str">
            <v>LIBOR (1 month)</v>
          </cell>
          <cell r="R415">
            <v>5357004.8099999996</v>
          </cell>
          <cell r="S415">
            <v>1367110</v>
          </cell>
          <cell r="T415" t="str">
            <v>United States</v>
          </cell>
          <cell r="U415" t="str">
            <v>Wholesale (32)</v>
          </cell>
          <cell r="W415" t="str">
            <v>United States</v>
          </cell>
          <cell r="X415">
            <v>0</v>
          </cell>
          <cell r="Y415" t="str">
            <v>First Lien First Out</v>
          </cell>
          <cell r="AB415" t="str">
            <v>Interconnect Holding Company</v>
          </cell>
          <cell r="AC415">
            <v>97</v>
          </cell>
          <cell r="AF415">
            <v>5357004.8099999996</v>
          </cell>
          <cell r="AG415" t="str">
            <v>V</v>
          </cell>
          <cell r="AH415">
            <v>97.569000000000003</v>
          </cell>
          <cell r="AK415" t="str">
            <v>Term Loan</v>
          </cell>
          <cell r="AL415" t="str">
            <v>Restructure</v>
          </cell>
          <cell r="AN415">
            <v>30505000</v>
          </cell>
          <cell r="AO415" t="str">
            <v>USD</v>
          </cell>
          <cell r="AS415">
            <v>3.49</v>
          </cell>
          <cell r="AU415" t="str">
            <v>45 Beechwood Drive</v>
          </cell>
          <cell r="AV415" t="str">
            <v>NA</v>
          </cell>
          <cell r="AW415">
            <v>0</v>
          </cell>
          <cell r="AX415">
            <v>42277</v>
          </cell>
          <cell r="AY415">
            <v>42338</v>
          </cell>
          <cell r="AZ415">
            <v>7500000</v>
          </cell>
          <cell r="BA415">
            <v>6.22</v>
          </cell>
          <cell r="BB415">
            <v>1.03</v>
          </cell>
          <cell r="BC415">
            <v>0.96</v>
          </cell>
          <cell r="BD415">
            <v>0</v>
          </cell>
          <cell r="BF415" t="str">
            <v>3.4900000</v>
          </cell>
          <cell r="BG415">
            <v>60040000</v>
          </cell>
          <cell r="BH415" t="str">
            <v>3.49</v>
          </cell>
          <cell r="BI415">
            <v>87210000</v>
          </cell>
          <cell r="BJ415" t="str">
            <v>Antares/TMT</v>
          </cell>
          <cell r="BL415">
            <v>41116</v>
          </cell>
          <cell r="BM415">
            <v>43307</v>
          </cell>
          <cell r="BP415">
            <v>98042000</v>
          </cell>
          <cell r="BQ415">
            <v>158082000</v>
          </cell>
          <cell r="BR415">
            <v>98042000</v>
          </cell>
          <cell r="BS415">
            <v>5357004.8099999996</v>
          </cell>
          <cell r="BT415">
            <v>100</v>
          </cell>
          <cell r="BU415">
            <v>42228</v>
          </cell>
          <cell r="BW415">
            <v>0</v>
          </cell>
          <cell r="BX415" t="str">
            <v>N Andover, Massachusetts 01845</v>
          </cell>
          <cell r="CA415" t="str">
            <v>0010534675</v>
          </cell>
          <cell r="CB415">
            <v>5357004.8099999996</v>
          </cell>
          <cell r="CC415">
            <v>1</v>
          </cell>
          <cell r="CD415">
            <v>5357004.8099999996</v>
          </cell>
          <cell r="CF415">
            <v>80</v>
          </cell>
          <cell r="CG415" t="str">
            <v>N</v>
          </cell>
        </row>
        <row r="416">
          <cell r="A416">
            <v>414</v>
          </cell>
          <cell r="B416" t="str">
            <v>DETAILS</v>
          </cell>
          <cell r="C416">
            <v>0</v>
          </cell>
          <cell r="D416">
            <v>81628253</v>
          </cell>
          <cell r="E416">
            <v>84070073</v>
          </cell>
          <cell r="F416">
            <v>344944</v>
          </cell>
          <cell r="G416">
            <v>42403</v>
          </cell>
          <cell r="H416">
            <v>42237</v>
          </cell>
          <cell r="I416">
            <v>27015</v>
          </cell>
          <cell r="J416">
            <v>255706</v>
          </cell>
          <cell r="K416">
            <v>168437</v>
          </cell>
          <cell r="L416">
            <v>42185</v>
          </cell>
          <cell r="M416" t="str">
            <v>Interconnect Holding Company</v>
          </cell>
          <cell r="N416" t="str">
            <v>Interconnect Holding Company Term Loan</v>
          </cell>
          <cell r="O416" t="str">
            <v>L</v>
          </cell>
          <cell r="P416" t="str">
            <v>LIBOR (1 month)</v>
          </cell>
          <cell r="R416">
            <v>1852893.91</v>
          </cell>
          <cell r="S416">
            <v>1353058</v>
          </cell>
          <cell r="T416" t="str">
            <v>United States</v>
          </cell>
          <cell r="U416" t="str">
            <v>Wholesale (32)</v>
          </cell>
          <cell r="W416" t="str">
            <v>United States</v>
          </cell>
          <cell r="X416">
            <v>0</v>
          </cell>
          <cell r="Y416" t="str">
            <v>First Lien First Out</v>
          </cell>
          <cell r="AB416" t="str">
            <v>Interconnect Holding Company</v>
          </cell>
          <cell r="AC416">
            <v>97</v>
          </cell>
          <cell r="AF416">
            <v>1852893.91</v>
          </cell>
          <cell r="AG416" t="str">
            <v>V</v>
          </cell>
          <cell r="AH416">
            <v>97.568899999999999</v>
          </cell>
          <cell r="AK416" t="str">
            <v>Term Loan</v>
          </cell>
          <cell r="AN416">
            <v>30505000</v>
          </cell>
          <cell r="AO416" t="str">
            <v>USD</v>
          </cell>
          <cell r="AS416">
            <v>3.49</v>
          </cell>
          <cell r="AU416" t="str">
            <v>45 Beechwood Drive</v>
          </cell>
          <cell r="AV416" t="str">
            <v>NA</v>
          </cell>
          <cell r="AW416">
            <v>0</v>
          </cell>
          <cell r="AX416">
            <v>42277</v>
          </cell>
          <cell r="AY416">
            <v>42338</v>
          </cell>
          <cell r="AZ416">
            <v>7500000</v>
          </cell>
          <cell r="BA416">
            <v>6.22</v>
          </cell>
          <cell r="BB416">
            <v>1.03</v>
          </cell>
          <cell r="BC416">
            <v>0.96</v>
          </cell>
          <cell r="BD416">
            <v>0</v>
          </cell>
          <cell r="BF416" t="str">
            <v>3.4900000</v>
          </cell>
          <cell r="BG416">
            <v>60040000</v>
          </cell>
          <cell r="BH416" t="str">
            <v>3.49</v>
          </cell>
          <cell r="BI416">
            <v>87210000</v>
          </cell>
          <cell r="BJ416" t="str">
            <v>Antares/TMT</v>
          </cell>
          <cell r="BL416">
            <v>41116</v>
          </cell>
          <cell r="BM416">
            <v>43307</v>
          </cell>
          <cell r="BP416">
            <v>98042000</v>
          </cell>
          <cell r="BQ416">
            <v>158082000</v>
          </cell>
          <cell r="BR416">
            <v>98042000</v>
          </cell>
          <cell r="BS416">
            <v>1852893.91</v>
          </cell>
          <cell r="BT416">
            <v>100</v>
          </cell>
          <cell r="BU416">
            <v>42228</v>
          </cell>
          <cell r="BW416">
            <v>0</v>
          </cell>
          <cell r="BX416" t="str">
            <v>N Andover, Massachusetts 01845</v>
          </cell>
          <cell r="CA416" t="str">
            <v>0010534714</v>
          </cell>
          <cell r="CB416">
            <v>1852893.91</v>
          </cell>
          <cell r="CC416">
            <v>1</v>
          </cell>
          <cell r="CD416">
            <v>1852893.91</v>
          </cell>
          <cell r="CF416">
            <v>80</v>
          </cell>
          <cell r="CG416" t="str">
            <v>N</v>
          </cell>
        </row>
        <row r="417">
          <cell r="A417">
            <v>415</v>
          </cell>
          <cell r="B417" t="str">
            <v>DETAILS</v>
          </cell>
          <cell r="C417">
            <v>0</v>
          </cell>
          <cell r="D417">
            <v>81628253</v>
          </cell>
          <cell r="E417">
            <v>84070075</v>
          </cell>
          <cell r="F417">
            <v>344944</v>
          </cell>
          <cell r="G417">
            <v>42403</v>
          </cell>
          <cell r="H417">
            <v>42237</v>
          </cell>
          <cell r="I417">
            <v>27015</v>
          </cell>
          <cell r="J417">
            <v>255706</v>
          </cell>
          <cell r="K417">
            <v>168437</v>
          </cell>
          <cell r="L417">
            <v>42185</v>
          </cell>
          <cell r="M417" t="str">
            <v>Interconnect Holding Company</v>
          </cell>
          <cell r="N417" t="str">
            <v>Interconnect Holding Company Term Loan</v>
          </cell>
          <cell r="O417" t="str">
            <v>L</v>
          </cell>
          <cell r="P417" t="str">
            <v>LIBOR (1 month)</v>
          </cell>
          <cell r="R417">
            <v>5945623.8899999997</v>
          </cell>
          <cell r="S417">
            <v>1353059</v>
          </cell>
          <cell r="T417" t="str">
            <v>United States</v>
          </cell>
          <cell r="U417" t="str">
            <v>Wholesale (32)</v>
          </cell>
          <cell r="W417" t="str">
            <v>United States</v>
          </cell>
          <cell r="X417">
            <v>0</v>
          </cell>
          <cell r="Y417" t="str">
            <v>First Lien First Out</v>
          </cell>
          <cell r="AB417" t="str">
            <v>Interconnect Holding Company</v>
          </cell>
          <cell r="AC417">
            <v>97</v>
          </cell>
          <cell r="AF417">
            <v>5945623.8899999997</v>
          </cell>
          <cell r="AG417" t="str">
            <v>V</v>
          </cell>
          <cell r="AH417">
            <v>97.568899999999999</v>
          </cell>
          <cell r="AK417" t="str">
            <v>Term Loan</v>
          </cell>
          <cell r="AN417">
            <v>30505000</v>
          </cell>
          <cell r="AO417" t="str">
            <v>USD</v>
          </cell>
          <cell r="AS417">
            <v>3.49</v>
          </cell>
          <cell r="AU417" t="str">
            <v>45 Beechwood Drive</v>
          </cell>
          <cell r="AV417" t="str">
            <v>NA</v>
          </cell>
          <cell r="AW417">
            <v>0</v>
          </cell>
          <cell r="AX417">
            <v>42277</v>
          </cell>
          <cell r="AY417">
            <v>42338</v>
          </cell>
          <cell r="AZ417">
            <v>7500000</v>
          </cell>
          <cell r="BA417">
            <v>6.22</v>
          </cell>
          <cell r="BB417">
            <v>1.03</v>
          </cell>
          <cell r="BC417">
            <v>0.96</v>
          </cell>
          <cell r="BD417">
            <v>0</v>
          </cell>
          <cell r="BF417" t="str">
            <v>3.4900000</v>
          </cell>
          <cell r="BG417">
            <v>60040000</v>
          </cell>
          <cell r="BH417" t="str">
            <v>3.49</v>
          </cell>
          <cell r="BI417">
            <v>87210000</v>
          </cell>
          <cell r="BJ417" t="str">
            <v>Antares/TMT</v>
          </cell>
          <cell r="BL417">
            <v>41116</v>
          </cell>
          <cell r="BM417">
            <v>43307</v>
          </cell>
          <cell r="BP417">
            <v>98042000</v>
          </cell>
          <cell r="BQ417">
            <v>158082000</v>
          </cell>
          <cell r="BR417">
            <v>98042000</v>
          </cell>
          <cell r="BS417">
            <v>5945623.8899999997</v>
          </cell>
          <cell r="BT417">
            <v>100</v>
          </cell>
          <cell r="BU417">
            <v>42228</v>
          </cell>
          <cell r="BW417">
            <v>0</v>
          </cell>
          <cell r="BX417" t="str">
            <v>N Andover, Massachusetts 01845</v>
          </cell>
          <cell r="CA417" t="str">
            <v>0010534714</v>
          </cell>
          <cell r="CB417">
            <v>5945623.8899999997</v>
          </cell>
          <cell r="CC417">
            <v>1</v>
          </cell>
          <cell r="CD417">
            <v>5945623.8899999997</v>
          </cell>
          <cell r="CF417">
            <v>80</v>
          </cell>
          <cell r="CG417" t="str">
            <v>N</v>
          </cell>
        </row>
        <row r="418">
          <cell r="A418">
            <v>416</v>
          </cell>
          <cell r="B418" t="str">
            <v>DETAILS</v>
          </cell>
          <cell r="C418">
            <v>0</v>
          </cell>
          <cell r="D418">
            <v>81628253</v>
          </cell>
          <cell r="E418">
            <v>84070077</v>
          </cell>
          <cell r="F418">
            <v>344944</v>
          </cell>
          <cell r="G418">
            <v>42403</v>
          </cell>
          <cell r="H418">
            <v>42237</v>
          </cell>
          <cell r="I418">
            <v>27015</v>
          </cell>
          <cell r="J418">
            <v>255706</v>
          </cell>
          <cell r="K418">
            <v>168437</v>
          </cell>
          <cell r="L418">
            <v>42185</v>
          </cell>
          <cell r="M418" t="str">
            <v>Interconnect Holding Company</v>
          </cell>
          <cell r="N418" t="str">
            <v>Interconnect Holding Company Term Loan</v>
          </cell>
          <cell r="O418" t="str">
            <v>L</v>
          </cell>
          <cell r="P418" t="str">
            <v>LIBOR (1 month)</v>
          </cell>
          <cell r="R418">
            <v>2960780.04</v>
          </cell>
          <cell r="S418">
            <v>1353060</v>
          </cell>
          <cell r="T418" t="str">
            <v>United States</v>
          </cell>
          <cell r="U418" t="str">
            <v>Wholesale (32)</v>
          </cell>
          <cell r="W418" t="str">
            <v>United States</v>
          </cell>
          <cell r="X418">
            <v>0</v>
          </cell>
          <cell r="Y418" t="str">
            <v>First Lien First Out</v>
          </cell>
          <cell r="AB418" t="str">
            <v>Interconnect Holding Company</v>
          </cell>
          <cell r="AC418">
            <v>97</v>
          </cell>
          <cell r="AF418">
            <v>2960780.04</v>
          </cell>
          <cell r="AG418" t="str">
            <v>V</v>
          </cell>
          <cell r="AH418">
            <v>97</v>
          </cell>
          <cell r="AK418" t="str">
            <v>Term Loan</v>
          </cell>
          <cell r="AN418">
            <v>30505000</v>
          </cell>
          <cell r="AO418" t="str">
            <v>USD</v>
          </cell>
          <cell r="AS418">
            <v>3.49</v>
          </cell>
          <cell r="AU418" t="str">
            <v>45 Beechwood Drive</v>
          </cell>
          <cell r="AV418" t="str">
            <v>NA</v>
          </cell>
          <cell r="AW418">
            <v>0</v>
          </cell>
          <cell r="AX418">
            <v>42277</v>
          </cell>
          <cell r="AY418">
            <v>42338</v>
          </cell>
          <cell r="AZ418">
            <v>7500000</v>
          </cell>
          <cell r="BA418">
            <v>6.22</v>
          </cell>
          <cell r="BB418">
            <v>1.03</v>
          </cell>
          <cell r="BC418">
            <v>0.96</v>
          </cell>
          <cell r="BD418">
            <v>0</v>
          </cell>
          <cell r="BF418" t="str">
            <v>3.4900000</v>
          </cell>
          <cell r="BG418">
            <v>60040000</v>
          </cell>
          <cell r="BH418" t="str">
            <v>3.49</v>
          </cell>
          <cell r="BI418">
            <v>87210000</v>
          </cell>
          <cell r="BJ418" t="str">
            <v>Antares/TMT</v>
          </cell>
          <cell r="BL418">
            <v>41116</v>
          </cell>
          <cell r="BM418">
            <v>43307</v>
          </cell>
          <cell r="BP418">
            <v>98042000</v>
          </cell>
          <cell r="BQ418">
            <v>158082000</v>
          </cell>
          <cell r="BR418">
            <v>98042000</v>
          </cell>
          <cell r="BS418">
            <v>2960780.04</v>
          </cell>
          <cell r="BT418">
            <v>100</v>
          </cell>
          <cell r="BU418">
            <v>42228</v>
          </cell>
          <cell r="BW418">
            <v>0</v>
          </cell>
          <cell r="BX418" t="str">
            <v>N Andover, Massachusetts 01845</v>
          </cell>
          <cell r="CA418" t="str">
            <v>0010534714</v>
          </cell>
          <cell r="CB418">
            <v>2960780.04</v>
          </cell>
          <cell r="CC418">
            <v>1</v>
          </cell>
          <cell r="CD418">
            <v>2960780.04</v>
          </cell>
          <cell r="CF418">
            <v>80</v>
          </cell>
          <cell r="CG418" t="str">
            <v>N</v>
          </cell>
        </row>
        <row r="419">
          <cell r="A419">
            <v>417</v>
          </cell>
          <cell r="B419" t="str">
            <v>DETAILS</v>
          </cell>
          <cell r="C419">
            <v>0</v>
          </cell>
          <cell r="D419">
            <v>81627604</v>
          </cell>
          <cell r="E419">
            <v>84070072</v>
          </cell>
          <cell r="F419">
            <v>344944</v>
          </cell>
          <cell r="G419">
            <v>42403</v>
          </cell>
          <cell r="H419">
            <v>42237</v>
          </cell>
          <cell r="I419">
            <v>27015</v>
          </cell>
          <cell r="J419">
            <v>168438</v>
          </cell>
          <cell r="K419">
            <v>168437</v>
          </cell>
          <cell r="L419">
            <v>42185</v>
          </cell>
          <cell r="M419" t="str">
            <v>Interconnect Holding Company</v>
          </cell>
          <cell r="N419" t="str">
            <v>Interconnect Holding Company Term Loan</v>
          </cell>
          <cell r="O419" t="str">
            <v>L</v>
          </cell>
          <cell r="P419" t="str">
            <v>Prime</v>
          </cell>
          <cell r="R419">
            <v>409.93</v>
          </cell>
          <cell r="S419">
            <v>1353058</v>
          </cell>
          <cell r="T419" t="str">
            <v>United States</v>
          </cell>
          <cell r="U419" t="str">
            <v>Wholesale (32)</v>
          </cell>
          <cell r="W419" t="str">
            <v>United States</v>
          </cell>
          <cell r="X419">
            <v>0</v>
          </cell>
          <cell r="Y419" t="str">
            <v>First Lien First Out</v>
          </cell>
          <cell r="AB419" t="str">
            <v>Interconnect Holding Company</v>
          </cell>
          <cell r="AC419">
            <v>97</v>
          </cell>
          <cell r="AF419">
            <v>409.93</v>
          </cell>
          <cell r="AG419" t="str">
            <v>V</v>
          </cell>
          <cell r="AH419">
            <v>97.568899999999999</v>
          </cell>
          <cell r="AK419" t="str">
            <v>Term Loan</v>
          </cell>
          <cell r="AN419">
            <v>30505000</v>
          </cell>
          <cell r="AO419" t="str">
            <v>USD</v>
          </cell>
          <cell r="AS419">
            <v>3.49</v>
          </cell>
          <cell r="AU419" t="str">
            <v>45 Beechwood Drive</v>
          </cell>
          <cell r="AV419" t="str">
            <v>NA</v>
          </cell>
          <cell r="AW419">
            <v>0</v>
          </cell>
          <cell r="AX419">
            <v>42277</v>
          </cell>
          <cell r="AY419">
            <v>42338</v>
          </cell>
          <cell r="AZ419">
            <v>7500000</v>
          </cell>
          <cell r="BA419">
            <v>6.22</v>
          </cell>
          <cell r="BB419">
            <v>1.03</v>
          </cell>
          <cell r="BC419">
            <v>0.96</v>
          </cell>
          <cell r="BD419">
            <v>0</v>
          </cell>
          <cell r="BF419" t="str">
            <v>3.4900000</v>
          </cell>
          <cell r="BG419">
            <v>60040000</v>
          </cell>
          <cell r="BH419" t="str">
            <v>3.49</v>
          </cell>
          <cell r="BI419">
            <v>87210000</v>
          </cell>
          <cell r="BJ419" t="str">
            <v>Antares/TMT</v>
          </cell>
          <cell r="BL419">
            <v>41116</v>
          </cell>
          <cell r="BM419">
            <v>43307</v>
          </cell>
          <cell r="BP419">
            <v>98042000</v>
          </cell>
          <cell r="BQ419">
            <v>158082000</v>
          </cell>
          <cell r="BR419">
            <v>98042000</v>
          </cell>
          <cell r="BS419">
            <v>409.93</v>
          </cell>
          <cell r="BT419">
            <v>100</v>
          </cell>
          <cell r="BU419">
            <v>42228</v>
          </cell>
          <cell r="BW419">
            <v>0</v>
          </cell>
          <cell r="BX419" t="str">
            <v>N Andover, Massachusetts 01845</v>
          </cell>
          <cell r="CA419" t="str">
            <v>0010534714</v>
          </cell>
          <cell r="CB419">
            <v>409.93</v>
          </cell>
          <cell r="CC419">
            <v>1</v>
          </cell>
          <cell r="CD419">
            <v>409.93</v>
          </cell>
          <cell r="CF419">
            <v>80</v>
          </cell>
          <cell r="CG419" t="str">
            <v>N</v>
          </cell>
        </row>
        <row r="420">
          <cell r="A420">
            <v>418</v>
          </cell>
          <cell r="B420" t="str">
            <v>DETAILS</v>
          </cell>
          <cell r="C420">
            <v>0</v>
          </cell>
          <cell r="D420">
            <v>81627604</v>
          </cell>
          <cell r="E420">
            <v>84070074</v>
          </cell>
          <cell r="F420">
            <v>344944</v>
          </cell>
          <cell r="G420">
            <v>42403</v>
          </cell>
          <cell r="H420">
            <v>42237</v>
          </cell>
          <cell r="I420">
            <v>27015</v>
          </cell>
          <cell r="J420">
            <v>168438</v>
          </cell>
          <cell r="K420">
            <v>168437</v>
          </cell>
          <cell r="L420">
            <v>42185</v>
          </cell>
          <cell r="M420" t="str">
            <v>Interconnect Holding Company</v>
          </cell>
          <cell r="N420" t="str">
            <v>Interconnect Holding Company Term Loan</v>
          </cell>
          <cell r="O420" t="str">
            <v>L</v>
          </cell>
          <cell r="P420" t="str">
            <v>Prime</v>
          </cell>
          <cell r="R420">
            <v>1315.38</v>
          </cell>
          <cell r="S420">
            <v>1353059</v>
          </cell>
          <cell r="T420" t="str">
            <v>United States</v>
          </cell>
          <cell r="U420" t="str">
            <v>Wholesale (32)</v>
          </cell>
          <cell r="W420" t="str">
            <v>United States</v>
          </cell>
          <cell r="X420">
            <v>0</v>
          </cell>
          <cell r="Y420" t="str">
            <v>First Lien First Out</v>
          </cell>
          <cell r="AB420" t="str">
            <v>Interconnect Holding Company</v>
          </cell>
          <cell r="AC420">
            <v>97</v>
          </cell>
          <cell r="AF420">
            <v>1315.38</v>
          </cell>
          <cell r="AG420" t="str">
            <v>V</v>
          </cell>
          <cell r="AH420">
            <v>97.568899999999999</v>
          </cell>
          <cell r="AK420" t="str">
            <v>Term Loan</v>
          </cell>
          <cell r="AN420">
            <v>30505000</v>
          </cell>
          <cell r="AO420" t="str">
            <v>USD</v>
          </cell>
          <cell r="AS420">
            <v>3.49</v>
          </cell>
          <cell r="AU420" t="str">
            <v>45 Beechwood Drive</v>
          </cell>
          <cell r="AV420" t="str">
            <v>NA</v>
          </cell>
          <cell r="AW420">
            <v>0</v>
          </cell>
          <cell r="AX420">
            <v>42277</v>
          </cell>
          <cell r="AY420">
            <v>42338</v>
          </cell>
          <cell r="AZ420">
            <v>7500000</v>
          </cell>
          <cell r="BA420">
            <v>6.22</v>
          </cell>
          <cell r="BB420">
            <v>1.03</v>
          </cell>
          <cell r="BC420">
            <v>0.96</v>
          </cell>
          <cell r="BD420">
            <v>0</v>
          </cell>
          <cell r="BF420" t="str">
            <v>3.4900000</v>
          </cell>
          <cell r="BG420">
            <v>60040000</v>
          </cell>
          <cell r="BH420" t="str">
            <v>3.49</v>
          </cell>
          <cell r="BI420">
            <v>87210000</v>
          </cell>
          <cell r="BJ420" t="str">
            <v>Antares/TMT</v>
          </cell>
          <cell r="BL420">
            <v>41116</v>
          </cell>
          <cell r="BM420">
            <v>43307</v>
          </cell>
          <cell r="BP420">
            <v>98042000</v>
          </cell>
          <cell r="BQ420">
            <v>158082000</v>
          </cell>
          <cell r="BR420">
            <v>98042000</v>
          </cell>
          <cell r="BS420">
            <v>1315.38</v>
          </cell>
          <cell r="BT420">
            <v>100</v>
          </cell>
          <cell r="BU420">
            <v>42228</v>
          </cell>
          <cell r="BW420">
            <v>0</v>
          </cell>
          <cell r="BX420" t="str">
            <v>N Andover, Massachusetts 01845</v>
          </cell>
          <cell r="CA420" t="str">
            <v>0010534714</v>
          </cell>
          <cell r="CB420">
            <v>1315.38</v>
          </cell>
          <cell r="CC420">
            <v>1</v>
          </cell>
          <cell r="CD420">
            <v>1315.38</v>
          </cell>
          <cell r="CF420">
            <v>80</v>
          </cell>
          <cell r="CG420" t="str">
            <v>N</v>
          </cell>
        </row>
        <row r="421">
          <cell r="A421">
            <v>419</v>
          </cell>
          <cell r="B421" t="str">
            <v>DETAILS</v>
          </cell>
          <cell r="C421">
            <v>0</v>
          </cell>
          <cell r="D421">
            <v>81627604</v>
          </cell>
          <cell r="E421">
            <v>84070076</v>
          </cell>
          <cell r="F421">
            <v>344944</v>
          </cell>
          <cell r="G421">
            <v>42403</v>
          </cell>
          <cell r="H421">
            <v>42237</v>
          </cell>
          <cell r="I421">
            <v>27015</v>
          </cell>
          <cell r="J421">
            <v>168438</v>
          </cell>
          <cell r="K421">
            <v>168437</v>
          </cell>
          <cell r="L421">
            <v>42185</v>
          </cell>
          <cell r="M421" t="str">
            <v>Interconnect Holding Company</v>
          </cell>
          <cell r="N421" t="str">
            <v>Interconnect Holding Company Term Loan</v>
          </cell>
          <cell r="O421" t="str">
            <v>L</v>
          </cell>
          <cell r="P421" t="str">
            <v>Prime</v>
          </cell>
          <cell r="R421">
            <v>655.03</v>
          </cell>
          <cell r="S421">
            <v>1353060</v>
          </cell>
          <cell r="T421" t="str">
            <v>United States</v>
          </cell>
          <cell r="U421" t="str">
            <v>Wholesale (32)</v>
          </cell>
          <cell r="W421" t="str">
            <v>United States</v>
          </cell>
          <cell r="X421">
            <v>0</v>
          </cell>
          <cell r="Y421" t="str">
            <v>First Lien First Out</v>
          </cell>
          <cell r="AB421" t="str">
            <v>Interconnect Holding Company</v>
          </cell>
          <cell r="AC421">
            <v>97</v>
          </cell>
          <cell r="AF421">
            <v>655.03</v>
          </cell>
          <cell r="AG421" t="str">
            <v>V</v>
          </cell>
          <cell r="AH421">
            <v>97</v>
          </cell>
          <cell r="AK421" t="str">
            <v>Term Loan</v>
          </cell>
          <cell r="AN421">
            <v>30505000</v>
          </cell>
          <cell r="AO421" t="str">
            <v>USD</v>
          </cell>
          <cell r="AS421">
            <v>3.49</v>
          </cell>
          <cell r="AU421" t="str">
            <v>45 Beechwood Drive</v>
          </cell>
          <cell r="AV421" t="str">
            <v>NA</v>
          </cell>
          <cell r="AW421">
            <v>0</v>
          </cell>
          <cell r="AX421">
            <v>42277</v>
          </cell>
          <cell r="AY421">
            <v>42338</v>
          </cell>
          <cell r="AZ421">
            <v>7500000</v>
          </cell>
          <cell r="BA421">
            <v>6.22</v>
          </cell>
          <cell r="BB421">
            <v>1.03</v>
          </cell>
          <cell r="BC421">
            <v>0.96</v>
          </cell>
          <cell r="BD421">
            <v>0</v>
          </cell>
          <cell r="BF421" t="str">
            <v>3.4900000</v>
          </cell>
          <cell r="BG421">
            <v>60040000</v>
          </cell>
          <cell r="BH421" t="str">
            <v>3.49</v>
          </cell>
          <cell r="BI421">
            <v>87210000</v>
          </cell>
          <cell r="BJ421" t="str">
            <v>Antares/TMT</v>
          </cell>
          <cell r="BL421">
            <v>41116</v>
          </cell>
          <cell r="BM421">
            <v>43307</v>
          </cell>
          <cell r="BP421">
            <v>98042000</v>
          </cell>
          <cell r="BQ421">
            <v>158082000</v>
          </cell>
          <cell r="BR421">
            <v>98042000</v>
          </cell>
          <cell r="BS421">
            <v>655.03</v>
          </cell>
          <cell r="BT421">
            <v>100</v>
          </cell>
          <cell r="BU421">
            <v>42228</v>
          </cell>
          <cell r="BW421">
            <v>0</v>
          </cell>
          <cell r="BX421" t="str">
            <v>N Andover, Massachusetts 01845</v>
          </cell>
          <cell r="CA421" t="str">
            <v>0010534714</v>
          </cell>
          <cell r="CB421">
            <v>655.03</v>
          </cell>
          <cell r="CC421">
            <v>1</v>
          </cell>
          <cell r="CD421">
            <v>655.03</v>
          </cell>
          <cell r="CF421">
            <v>80</v>
          </cell>
          <cell r="CG421" t="str">
            <v>N</v>
          </cell>
        </row>
        <row r="422">
          <cell r="A422">
            <v>420</v>
          </cell>
          <cell r="B422" t="str">
            <v>DETAILS</v>
          </cell>
          <cell r="C422">
            <v>0</v>
          </cell>
          <cell r="D422">
            <v>81628157</v>
          </cell>
          <cell r="E422">
            <v>84070239</v>
          </cell>
          <cell r="F422">
            <v>344944</v>
          </cell>
          <cell r="G422">
            <v>42403</v>
          </cell>
          <cell r="H422">
            <v>42237</v>
          </cell>
          <cell r="I422">
            <v>27015</v>
          </cell>
          <cell r="J422">
            <v>255071</v>
          </cell>
          <cell r="K422">
            <v>243289</v>
          </cell>
          <cell r="L422">
            <v>42237</v>
          </cell>
          <cell r="M422" t="str">
            <v>Interconnect Holding Company</v>
          </cell>
          <cell r="N422" t="str">
            <v>Interconnect Holding Company Term Loan (012342128)</v>
          </cell>
          <cell r="O422" t="str">
            <v>L</v>
          </cell>
          <cell r="P422" t="str">
            <v>LIBOR (1 month)</v>
          </cell>
          <cell r="R422">
            <v>3347109.66</v>
          </cell>
          <cell r="S422">
            <v>1368003</v>
          </cell>
          <cell r="T422" t="str">
            <v>United States</v>
          </cell>
          <cell r="U422" t="str">
            <v>Wholesale (32)</v>
          </cell>
          <cell r="W422" t="str">
            <v>United States</v>
          </cell>
          <cell r="X422">
            <v>0</v>
          </cell>
          <cell r="Y422" t="str">
            <v>First Lien First Out</v>
          </cell>
          <cell r="AB422" t="str">
            <v>Interconnect Holding Company</v>
          </cell>
          <cell r="AF422">
            <v>3347109.66</v>
          </cell>
          <cell r="AG422" t="str">
            <v>V</v>
          </cell>
          <cell r="AH422">
            <v>97.569000000000003</v>
          </cell>
          <cell r="AK422" t="str">
            <v>Term Loan</v>
          </cell>
          <cell r="AL422" t="str">
            <v>Restructure</v>
          </cell>
          <cell r="AN422">
            <v>30505000</v>
          </cell>
          <cell r="AO422" t="str">
            <v>USD</v>
          </cell>
          <cell r="AS422">
            <v>3.49</v>
          </cell>
          <cell r="AU422" t="str">
            <v>45 Beechwood Drive</v>
          </cell>
          <cell r="AV422" t="str">
            <v>NA</v>
          </cell>
          <cell r="AW422">
            <v>0</v>
          </cell>
          <cell r="AX422">
            <v>42277</v>
          </cell>
          <cell r="AY422">
            <v>42338</v>
          </cell>
          <cell r="AZ422">
            <v>7500000</v>
          </cell>
          <cell r="BA422">
            <v>6.22</v>
          </cell>
          <cell r="BB422">
            <v>1.03</v>
          </cell>
          <cell r="BC422">
            <v>0.96</v>
          </cell>
          <cell r="BD422">
            <v>0</v>
          </cell>
          <cell r="BF422" t="str">
            <v>3.4900000</v>
          </cell>
          <cell r="BG422">
            <v>60040000</v>
          </cell>
          <cell r="BH422" t="str">
            <v>3.49</v>
          </cell>
          <cell r="BI422">
            <v>87210000</v>
          </cell>
          <cell r="BJ422" t="str">
            <v>Antares/TMT</v>
          </cell>
          <cell r="BL422">
            <v>42125</v>
          </cell>
          <cell r="BM422">
            <v>43307</v>
          </cell>
          <cell r="BP422">
            <v>98042000</v>
          </cell>
          <cell r="BQ422">
            <v>158082000</v>
          </cell>
          <cell r="BR422">
            <v>98042000</v>
          </cell>
          <cell r="BS422">
            <v>3347109.66</v>
          </cell>
          <cell r="BT422">
            <v>100</v>
          </cell>
          <cell r="BU422">
            <v>42228</v>
          </cell>
          <cell r="BW422">
            <v>0</v>
          </cell>
          <cell r="BX422" t="str">
            <v>N Andover, Massachusetts 01845</v>
          </cell>
          <cell r="CA422" t="str">
            <v>0010534704</v>
          </cell>
          <cell r="CB422">
            <v>3347109.66</v>
          </cell>
          <cell r="CC422">
            <v>1</v>
          </cell>
          <cell r="CD422">
            <v>3347109.66</v>
          </cell>
          <cell r="CF422">
            <v>80</v>
          </cell>
          <cell r="CG422" t="str">
            <v>N</v>
          </cell>
        </row>
        <row r="423">
          <cell r="A423">
            <v>421</v>
          </cell>
          <cell r="B423" t="str">
            <v>DETAILS</v>
          </cell>
          <cell r="C423">
            <v>0</v>
          </cell>
          <cell r="D423">
            <v>81627661</v>
          </cell>
          <cell r="E423">
            <v>84070238</v>
          </cell>
          <cell r="F423">
            <v>344944</v>
          </cell>
          <cell r="G423">
            <v>42403</v>
          </cell>
          <cell r="H423">
            <v>42237</v>
          </cell>
          <cell r="I423">
            <v>27015</v>
          </cell>
          <cell r="J423">
            <v>243296</v>
          </cell>
          <cell r="K423">
            <v>243289</v>
          </cell>
          <cell r="L423">
            <v>42237</v>
          </cell>
          <cell r="M423" t="str">
            <v>Interconnect Holding Company</v>
          </cell>
          <cell r="N423" t="str">
            <v>Interconnect Holding Company Term Loan (012342128)</v>
          </cell>
          <cell r="O423" t="str">
            <v>L</v>
          </cell>
          <cell r="P423" t="str">
            <v>Prime</v>
          </cell>
          <cell r="R423">
            <v>10981.43</v>
          </cell>
          <cell r="S423">
            <v>1368003</v>
          </cell>
          <cell r="T423" t="str">
            <v>United States</v>
          </cell>
          <cell r="U423" t="str">
            <v>Wholesale (32)</v>
          </cell>
          <cell r="W423" t="str">
            <v>United States</v>
          </cell>
          <cell r="X423">
            <v>0</v>
          </cell>
          <cell r="Y423" t="str">
            <v>First Lien First Out</v>
          </cell>
          <cell r="AB423" t="str">
            <v>Interconnect Holding Company</v>
          </cell>
          <cell r="AF423">
            <v>10981.43</v>
          </cell>
          <cell r="AG423" t="str">
            <v>V</v>
          </cell>
          <cell r="AH423">
            <v>97.569000000000003</v>
          </cell>
          <cell r="AK423" t="str">
            <v>Term Loan</v>
          </cell>
          <cell r="AL423" t="str">
            <v>Restructure</v>
          </cell>
          <cell r="AN423">
            <v>30505000</v>
          </cell>
          <cell r="AO423" t="str">
            <v>USD</v>
          </cell>
          <cell r="AS423">
            <v>3.49</v>
          </cell>
          <cell r="AU423" t="str">
            <v>45 Beechwood Drive</v>
          </cell>
          <cell r="AV423" t="str">
            <v>NA</v>
          </cell>
          <cell r="AW423">
            <v>0</v>
          </cell>
          <cell r="AX423">
            <v>42277</v>
          </cell>
          <cell r="AY423">
            <v>42338</v>
          </cell>
          <cell r="AZ423">
            <v>7500000</v>
          </cell>
          <cell r="BA423">
            <v>6.22</v>
          </cell>
          <cell r="BB423">
            <v>1.03</v>
          </cell>
          <cell r="BC423">
            <v>0.96</v>
          </cell>
          <cell r="BD423">
            <v>0</v>
          </cell>
          <cell r="BF423" t="str">
            <v>3.4900000</v>
          </cell>
          <cell r="BG423">
            <v>60040000</v>
          </cell>
          <cell r="BH423" t="str">
            <v>3.49</v>
          </cell>
          <cell r="BI423">
            <v>87210000</v>
          </cell>
          <cell r="BJ423" t="str">
            <v>Antares/TMT</v>
          </cell>
          <cell r="BL423">
            <v>42125</v>
          </cell>
          <cell r="BM423">
            <v>43307</v>
          </cell>
          <cell r="BP423">
            <v>98042000</v>
          </cell>
          <cell r="BQ423">
            <v>158082000</v>
          </cell>
          <cell r="BR423">
            <v>98042000</v>
          </cell>
          <cell r="BS423">
            <v>10981.43</v>
          </cell>
          <cell r="BT423">
            <v>100</v>
          </cell>
          <cell r="BU423">
            <v>42228</v>
          </cell>
          <cell r="BW423">
            <v>0</v>
          </cell>
          <cell r="BX423" t="str">
            <v>N Andover, Massachusetts 01845</v>
          </cell>
          <cell r="CA423" t="str">
            <v>0010534704</v>
          </cell>
          <cell r="CB423">
            <v>10981.43</v>
          </cell>
          <cell r="CC423">
            <v>1</v>
          </cell>
          <cell r="CD423">
            <v>10981.43</v>
          </cell>
          <cell r="CF423">
            <v>80</v>
          </cell>
          <cell r="CG423" t="str">
            <v>N</v>
          </cell>
        </row>
        <row r="424">
          <cell r="A424">
            <v>422</v>
          </cell>
          <cell r="B424" t="str">
            <v>DETAILS</v>
          </cell>
          <cell r="C424">
            <v>0</v>
          </cell>
          <cell r="D424">
            <v>81627670</v>
          </cell>
          <cell r="E424">
            <v>84069750</v>
          </cell>
          <cell r="F424">
            <v>344944</v>
          </cell>
          <cell r="G424">
            <v>42403</v>
          </cell>
          <cell r="H424">
            <v>42237</v>
          </cell>
          <cell r="I424">
            <v>31323</v>
          </cell>
          <cell r="J424">
            <v>244154</v>
          </cell>
          <cell r="K424">
            <v>239342</v>
          </cell>
          <cell r="L424">
            <v>42185</v>
          </cell>
          <cell r="M424" t="str">
            <v>Interface Solutions Inc</v>
          </cell>
          <cell r="N424" t="str">
            <v>Interface Solutions Inc Term Loan</v>
          </cell>
          <cell r="O424" t="str">
            <v>L</v>
          </cell>
          <cell r="P424" t="str">
            <v>Prime</v>
          </cell>
          <cell r="R424">
            <v>17258.330000000002</v>
          </cell>
          <cell r="S424">
            <v>1335472</v>
          </cell>
          <cell r="T424" t="str">
            <v>United States</v>
          </cell>
          <cell r="U424" t="str">
            <v>Chemicals; Plastics &amp; Rubber (6)</v>
          </cell>
          <cell r="W424" t="str">
            <v>United States</v>
          </cell>
          <cell r="X424">
            <v>0</v>
          </cell>
          <cell r="Y424" t="str">
            <v>First Lien First Out</v>
          </cell>
          <cell r="AB424" t="str">
            <v>Interface Solutions Inc</v>
          </cell>
          <cell r="AC424">
            <v>97</v>
          </cell>
          <cell r="AF424">
            <v>17258.330000000002</v>
          </cell>
          <cell r="AG424" t="str">
            <v>V</v>
          </cell>
          <cell r="AH424">
            <v>97</v>
          </cell>
          <cell r="AK424" t="str">
            <v>Term Loan</v>
          </cell>
          <cell r="AN424">
            <v>23558000</v>
          </cell>
          <cell r="AO424" t="str">
            <v>USD</v>
          </cell>
          <cell r="AS424">
            <v>3.74</v>
          </cell>
          <cell r="AU424" t="str">
            <v>216 WOHLSEN WAY</v>
          </cell>
          <cell r="AV424" t="str">
            <v>NA</v>
          </cell>
          <cell r="AW424">
            <v>0</v>
          </cell>
          <cell r="AX424">
            <v>42277</v>
          </cell>
          <cell r="AY424">
            <v>42338</v>
          </cell>
          <cell r="AZ424">
            <v>7110000</v>
          </cell>
          <cell r="BA424">
            <v>2.57</v>
          </cell>
          <cell r="BB424">
            <v>11.25</v>
          </cell>
          <cell r="BC424">
            <v>10.31</v>
          </cell>
          <cell r="BD424">
            <v>0</v>
          </cell>
          <cell r="BF424" t="str">
            <v>3.7400000</v>
          </cell>
          <cell r="BG424">
            <v>-20010000</v>
          </cell>
          <cell r="BH424" t="str">
            <v>5.11</v>
          </cell>
          <cell r="BI424">
            <v>132440000</v>
          </cell>
          <cell r="BJ424" t="str">
            <v>Antares/TMT</v>
          </cell>
          <cell r="BL424">
            <v>42121</v>
          </cell>
          <cell r="BM424">
            <v>43636</v>
          </cell>
          <cell r="BP424">
            <v>89349500</v>
          </cell>
          <cell r="BQ424">
            <v>103572200</v>
          </cell>
          <cell r="BR424">
            <v>123582200</v>
          </cell>
          <cell r="BS424">
            <v>17258.330000000002</v>
          </cell>
          <cell r="BT424">
            <v>100</v>
          </cell>
          <cell r="BU424">
            <v>42228</v>
          </cell>
          <cell r="BW424">
            <v>0</v>
          </cell>
          <cell r="BX424" t="str">
            <v>Lancaster, Pennsylvania 17603</v>
          </cell>
          <cell r="CA424" t="str">
            <v>0010473841</v>
          </cell>
          <cell r="CB424">
            <v>17258.330000000002</v>
          </cell>
          <cell r="CC424">
            <v>1</v>
          </cell>
          <cell r="CD424">
            <v>17258.330000000002</v>
          </cell>
          <cell r="CF424">
            <v>80</v>
          </cell>
          <cell r="CG424" t="str">
            <v>N</v>
          </cell>
        </row>
        <row r="425">
          <cell r="A425">
            <v>423</v>
          </cell>
          <cell r="B425" t="str">
            <v>DETAILS</v>
          </cell>
          <cell r="C425">
            <v>0</v>
          </cell>
          <cell r="D425">
            <v>81628035</v>
          </cell>
          <cell r="E425">
            <v>84069751</v>
          </cell>
          <cell r="F425">
            <v>344944</v>
          </cell>
          <cell r="G425">
            <v>42403</v>
          </cell>
          <cell r="H425">
            <v>42237</v>
          </cell>
          <cell r="I425">
            <v>31323</v>
          </cell>
          <cell r="J425">
            <v>254132</v>
          </cell>
          <cell r="K425">
            <v>239342</v>
          </cell>
          <cell r="L425">
            <v>42185</v>
          </cell>
          <cell r="M425" t="str">
            <v>Interface Solutions Inc</v>
          </cell>
          <cell r="N425" t="str">
            <v>Interface Solutions Inc Term Loan</v>
          </cell>
          <cell r="O425" t="str">
            <v>L</v>
          </cell>
          <cell r="P425" t="str">
            <v>LIBOR (3 months)</v>
          </cell>
          <cell r="R425">
            <v>11303625</v>
          </cell>
          <cell r="S425">
            <v>1335472</v>
          </cell>
          <cell r="T425" t="str">
            <v>United States</v>
          </cell>
          <cell r="U425" t="str">
            <v>Chemicals; Plastics &amp; Rubber (6)</v>
          </cell>
          <cell r="W425" t="str">
            <v>United States</v>
          </cell>
          <cell r="X425">
            <v>0</v>
          </cell>
          <cell r="Y425" t="str">
            <v>First Lien First Out</v>
          </cell>
          <cell r="AB425" t="str">
            <v>Interface Solutions Inc</v>
          </cell>
          <cell r="AC425">
            <v>97</v>
          </cell>
          <cell r="AF425">
            <v>11303625</v>
          </cell>
          <cell r="AG425" t="str">
            <v>V</v>
          </cell>
          <cell r="AH425">
            <v>97</v>
          </cell>
          <cell r="AK425" t="str">
            <v>Term Loan</v>
          </cell>
          <cell r="AN425">
            <v>23558000</v>
          </cell>
          <cell r="AO425" t="str">
            <v>USD</v>
          </cell>
          <cell r="AS425">
            <v>3.74</v>
          </cell>
          <cell r="AU425" t="str">
            <v>216 WOHLSEN WAY</v>
          </cell>
          <cell r="AV425" t="str">
            <v>NA</v>
          </cell>
          <cell r="AW425">
            <v>0</v>
          </cell>
          <cell r="AX425">
            <v>42277</v>
          </cell>
          <cell r="AY425">
            <v>42338</v>
          </cell>
          <cell r="AZ425">
            <v>7110000</v>
          </cell>
          <cell r="BA425">
            <v>2.57</v>
          </cell>
          <cell r="BB425">
            <v>11.25</v>
          </cell>
          <cell r="BC425">
            <v>10.31</v>
          </cell>
          <cell r="BD425">
            <v>0</v>
          </cell>
          <cell r="BF425" t="str">
            <v>3.7400000</v>
          </cell>
          <cell r="BG425">
            <v>-20010000</v>
          </cell>
          <cell r="BH425" t="str">
            <v>5.11</v>
          </cell>
          <cell r="BI425">
            <v>132440000</v>
          </cell>
          <cell r="BJ425" t="str">
            <v>Antares/TMT</v>
          </cell>
          <cell r="BL425">
            <v>42121</v>
          </cell>
          <cell r="BM425">
            <v>43636</v>
          </cell>
          <cell r="BP425">
            <v>89349500</v>
          </cell>
          <cell r="BQ425">
            <v>103572200</v>
          </cell>
          <cell r="BR425">
            <v>123582200</v>
          </cell>
          <cell r="BS425">
            <v>11303625</v>
          </cell>
          <cell r="BT425">
            <v>100</v>
          </cell>
          <cell r="BU425">
            <v>42228</v>
          </cell>
          <cell r="BW425">
            <v>0</v>
          </cell>
          <cell r="BX425" t="str">
            <v>Lancaster, Pennsylvania 17603</v>
          </cell>
          <cell r="CA425" t="str">
            <v>0010473841</v>
          </cell>
          <cell r="CB425">
            <v>11303625</v>
          </cell>
          <cell r="CC425">
            <v>1</v>
          </cell>
          <cell r="CD425">
            <v>11303625</v>
          </cell>
          <cell r="CF425">
            <v>80</v>
          </cell>
          <cell r="CG425" t="str">
            <v>N</v>
          </cell>
        </row>
        <row r="426">
          <cell r="A426">
            <v>424</v>
          </cell>
          <cell r="B426" t="str">
            <v>DETAILS</v>
          </cell>
          <cell r="C426">
            <v>0</v>
          </cell>
          <cell r="D426">
            <v>81627727</v>
          </cell>
          <cell r="E426">
            <v>84070078</v>
          </cell>
          <cell r="F426">
            <v>344944</v>
          </cell>
          <cell r="G426">
            <v>42403</v>
          </cell>
          <cell r="H426">
            <v>42237</v>
          </cell>
          <cell r="I426">
            <v>28251</v>
          </cell>
          <cell r="J426">
            <v>249633</v>
          </cell>
          <cell r="K426">
            <v>191587</v>
          </cell>
          <cell r="L426">
            <v>42185</v>
          </cell>
          <cell r="M426" t="str">
            <v>InterWrap Corp</v>
          </cell>
          <cell r="N426" t="str">
            <v>InterWrap Corp Term A US Loan</v>
          </cell>
          <cell r="O426" t="str">
            <v>L</v>
          </cell>
          <cell r="P426" t="str">
            <v>LIBOR (6 months)</v>
          </cell>
          <cell r="R426">
            <v>4292254.83</v>
          </cell>
          <cell r="S426">
            <v>1353062</v>
          </cell>
          <cell r="T426" t="str">
            <v>United States</v>
          </cell>
          <cell r="U426" t="str">
            <v>Construction &amp; Building (7)</v>
          </cell>
          <cell r="W426" t="str">
            <v>United States</v>
          </cell>
          <cell r="X426">
            <v>0</v>
          </cell>
          <cell r="Y426" t="str">
            <v>First Lien First Out</v>
          </cell>
          <cell r="AB426" t="str">
            <v>InterWrap Inc</v>
          </cell>
          <cell r="AC426">
            <v>98.673904265000004</v>
          </cell>
          <cell r="AF426">
            <v>4292254.83</v>
          </cell>
          <cell r="AG426" t="str">
            <v>V</v>
          </cell>
          <cell r="AH426">
            <v>99.279300000000006</v>
          </cell>
          <cell r="AK426" t="str">
            <v>Term Loan</v>
          </cell>
          <cell r="AN426">
            <v>32723000</v>
          </cell>
          <cell r="AO426" t="str">
            <v>USD</v>
          </cell>
          <cell r="AS426">
            <v>2.98</v>
          </cell>
          <cell r="AU426" t="str">
            <v>1818 - 1177 WEST HASTINGS ST.</v>
          </cell>
          <cell r="AV426" t="str">
            <v>NA</v>
          </cell>
          <cell r="AW426">
            <v>0</v>
          </cell>
          <cell r="AX426">
            <v>42277</v>
          </cell>
          <cell r="AY426">
            <v>42338</v>
          </cell>
          <cell r="AZ426">
            <v>7720000</v>
          </cell>
          <cell r="BA426">
            <v>6.28</v>
          </cell>
          <cell r="BB426">
            <v>0.46</v>
          </cell>
          <cell r="BC426">
            <v>0.44</v>
          </cell>
          <cell r="BD426">
            <v>0</v>
          </cell>
          <cell r="BF426" t="str">
            <v>2.9800000</v>
          </cell>
          <cell r="BG426">
            <v>86050000</v>
          </cell>
          <cell r="BH426" t="str">
            <v>2.98</v>
          </cell>
          <cell r="BI426">
            <v>212110000</v>
          </cell>
          <cell r="BJ426" t="str">
            <v>Antares/TMT</v>
          </cell>
          <cell r="BL426">
            <v>41487</v>
          </cell>
          <cell r="BM426">
            <v>43405</v>
          </cell>
          <cell r="BP426">
            <v>96854400</v>
          </cell>
          <cell r="BQ426">
            <v>182904400</v>
          </cell>
          <cell r="BR426">
            <v>96854400</v>
          </cell>
          <cell r="BS426">
            <v>4292254.83</v>
          </cell>
          <cell r="BT426">
            <v>100</v>
          </cell>
          <cell r="BU426">
            <v>42228</v>
          </cell>
          <cell r="BW426">
            <v>0</v>
          </cell>
          <cell r="BX426" t="str">
            <v>VANCOUVER, British Columbia</v>
          </cell>
          <cell r="CA426" t="str">
            <v>0010533871</v>
          </cell>
          <cell r="CB426">
            <v>4292254.83</v>
          </cell>
          <cell r="CC426">
            <v>1</v>
          </cell>
          <cell r="CD426">
            <v>4292254.83</v>
          </cell>
          <cell r="CF426">
            <v>80</v>
          </cell>
          <cell r="CG426" t="str">
            <v>N</v>
          </cell>
        </row>
        <row r="427">
          <cell r="A427">
            <v>425</v>
          </cell>
          <cell r="B427" t="str">
            <v>DETAILS</v>
          </cell>
          <cell r="C427">
            <v>0</v>
          </cell>
          <cell r="D427">
            <v>81627812</v>
          </cell>
          <cell r="E427">
            <v>84070079</v>
          </cell>
          <cell r="F427">
            <v>344944</v>
          </cell>
          <cell r="G427">
            <v>42403</v>
          </cell>
          <cell r="H427">
            <v>42237</v>
          </cell>
          <cell r="I427">
            <v>28251</v>
          </cell>
          <cell r="J427">
            <v>251818</v>
          </cell>
          <cell r="K427">
            <v>191587</v>
          </cell>
          <cell r="L427">
            <v>42185</v>
          </cell>
          <cell r="M427" t="str">
            <v>InterWrap Corp</v>
          </cell>
          <cell r="N427" t="str">
            <v>InterWrap Corp Term A US Loan</v>
          </cell>
          <cell r="O427" t="str">
            <v>L</v>
          </cell>
          <cell r="P427" t="str">
            <v>LIBOR (3 months)</v>
          </cell>
          <cell r="R427">
            <v>333758.09999999998</v>
          </cell>
          <cell r="S427">
            <v>1353062</v>
          </cell>
          <cell r="T427" t="str">
            <v>United States</v>
          </cell>
          <cell r="U427" t="str">
            <v>Construction &amp; Building (7)</v>
          </cell>
          <cell r="W427" t="str">
            <v>United States</v>
          </cell>
          <cell r="X427">
            <v>0</v>
          </cell>
          <cell r="Y427" t="str">
            <v>First Lien First Out</v>
          </cell>
          <cell r="AB427" t="str">
            <v>InterWrap Inc</v>
          </cell>
          <cell r="AC427">
            <v>98.673904265000004</v>
          </cell>
          <cell r="AF427">
            <v>333758.09999999998</v>
          </cell>
          <cell r="AG427" t="str">
            <v>V</v>
          </cell>
          <cell r="AH427">
            <v>99.279300000000006</v>
          </cell>
          <cell r="AK427" t="str">
            <v>Term Loan</v>
          </cell>
          <cell r="AN427">
            <v>32723000</v>
          </cell>
          <cell r="AO427" t="str">
            <v>USD</v>
          </cell>
          <cell r="AS427">
            <v>2.98</v>
          </cell>
          <cell r="AU427" t="str">
            <v>1818 - 1177 WEST HASTINGS ST.</v>
          </cell>
          <cell r="AV427" t="str">
            <v>NA</v>
          </cell>
          <cell r="AW427">
            <v>0</v>
          </cell>
          <cell r="AX427">
            <v>42277</v>
          </cell>
          <cell r="AY427">
            <v>42338</v>
          </cell>
          <cell r="AZ427">
            <v>7720000</v>
          </cell>
          <cell r="BA427">
            <v>6.28</v>
          </cell>
          <cell r="BB427">
            <v>0.46</v>
          </cell>
          <cell r="BC427">
            <v>0.44</v>
          </cell>
          <cell r="BD427">
            <v>0</v>
          </cell>
          <cell r="BF427" t="str">
            <v>2.9800000</v>
          </cell>
          <cell r="BG427">
            <v>86050000</v>
          </cell>
          <cell r="BH427" t="str">
            <v>2.98</v>
          </cell>
          <cell r="BI427">
            <v>212110000</v>
          </cell>
          <cell r="BJ427" t="str">
            <v>Antares/TMT</v>
          </cell>
          <cell r="BL427">
            <v>41487</v>
          </cell>
          <cell r="BM427">
            <v>43405</v>
          </cell>
          <cell r="BP427">
            <v>96854400</v>
          </cell>
          <cell r="BQ427">
            <v>182904400</v>
          </cell>
          <cell r="BR427">
            <v>96854400</v>
          </cell>
          <cell r="BS427">
            <v>333758.09999999998</v>
          </cell>
          <cell r="BT427">
            <v>100</v>
          </cell>
          <cell r="BU427">
            <v>42228</v>
          </cell>
          <cell r="BW427">
            <v>0</v>
          </cell>
          <cell r="BX427" t="str">
            <v>VANCOUVER, British Columbia</v>
          </cell>
          <cell r="CA427" t="str">
            <v>0010533871</v>
          </cell>
          <cell r="CB427">
            <v>333758.09999999998</v>
          </cell>
          <cell r="CC427">
            <v>1</v>
          </cell>
          <cell r="CD427">
            <v>333758.09999999998</v>
          </cell>
          <cell r="CF427">
            <v>80</v>
          </cell>
          <cell r="CG427" t="str">
            <v>N</v>
          </cell>
        </row>
        <row r="428">
          <cell r="A428">
            <v>426</v>
          </cell>
          <cell r="B428" t="str">
            <v>DETAILS</v>
          </cell>
          <cell r="C428">
            <v>0</v>
          </cell>
          <cell r="D428">
            <v>81627813</v>
          </cell>
          <cell r="E428">
            <v>84070098</v>
          </cell>
          <cell r="F428">
            <v>344944</v>
          </cell>
          <cell r="G428">
            <v>42403</v>
          </cell>
          <cell r="H428">
            <v>42237</v>
          </cell>
          <cell r="I428">
            <v>28251</v>
          </cell>
          <cell r="J428">
            <v>251820</v>
          </cell>
          <cell r="K428">
            <v>241369</v>
          </cell>
          <cell r="L428">
            <v>42185</v>
          </cell>
          <cell r="M428" t="str">
            <v>InterWrap Inc</v>
          </cell>
          <cell r="N428" t="str">
            <v>InterWrap Inc Canadian Term Loan CAD</v>
          </cell>
          <cell r="O428" t="str">
            <v>L</v>
          </cell>
          <cell r="P428" t="str">
            <v>LIBOR (3 months)</v>
          </cell>
          <cell r="R428">
            <v>685554.25</v>
          </cell>
          <cell r="S428">
            <v>1354045</v>
          </cell>
          <cell r="T428" t="str">
            <v>Canada</v>
          </cell>
          <cell r="U428" t="str">
            <v>Construction &amp; Building (7)</v>
          </cell>
          <cell r="W428" t="str">
            <v>Canada</v>
          </cell>
          <cell r="X428">
            <v>0</v>
          </cell>
          <cell r="Y428" t="str">
            <v>First Lien First Out</v>
          </cell>
          <cell r="AB428" t="str">
            <v>InterWrap Inc</v>
          </cell>
          <cell r="AF428">
            <v>685554.25</v>
          </cell>
          <cell r="AG428" t="str">
            <v>V</v>
          </cell>
          <cell r="AH428">
            <v>98.673900000000003</v>
          </cell>
          <cell r="AK428" t="str">
            <v>Term Loan</v>
          </cell>
          <cell r="AN428">
            <v>32723000</v>
          </cell>
          <cell r="AO428" t="str">
            <v>CAD</v>
          </cell>
          <cell r="AS428">
            <v>2.98</v>
          </cell>
          <cell r="AU428" t="str">
            <v>1818 - 1177 WEST HASTINGS ST.</v>
          </cell>
          <cell r="AV428" t="str">
            <v>NA</v>
          </cell>
          <cell r="AX428">
            <v>42277</v>
          </cell>
          <cell r="AY428">
            <v>42338</v>
          </cell>
          <cell r="AZ428">
            <v>7720000</v>
          </cell>
          <cell r="BA428">
            <v>6.28</v>
          </cell>
          <cell r="BB428">
            <v>0.46</v>
          </cell>
          <cell r="BC428">
            <v>0.44</v>
          </cell>
          <cell r="BD428">
            <v>0</v>
          </cell>
          <cell r="BF428" t="str">
            <v>2.9800000</v>
          </cell>
          <cell r="BG428">
            <v>86050000</v>
          </cell>
          <cell r="BH428" t="str">
            <v>2.98</v>
          </cell>
          <cell r="BI428">
            <v>212110000</v>
          </cell>
          <cell r="BJ428" t="str">
            <v>Antares/TMT</v>
          </cell>
          <cell r="BL428">
            <v>41487</v>
          </cell>
          <cell r="BM428">
            <v>43405</v>
          </cell>
          <cell r="BP428">
            <v>96854400</v>
          </cell>
          <cell r="BQ428">
            <v>182904400</v>
          </cell>
          <cell r="BR428">
            <v>96854400</v>
          </cell>
          <cell r="BS428">
            <v>685554.25</v>
          </cell>
          <cell r="BT428">
            <v>100</v>
          </cell>
          <cell r="BU428">
            <v>42228</v>
          </cell>
          <cell r="BW428">
            <v>0</v>
          </cell>
          <cell r="BX428" t="str">
            <v>VANCOUVER, British Columbia V6E2K3</v>
          </cell>
          <cell r="CA428" t="str">
            <v>0010533051</v>
          </cell>
          <cell r="CB428">
            <v>685554.25</v>
          </cell>
          <cell r="CC428">
            <v>1</v>
          </cell>
          <cell r="CD428">
            <v>944762.31</v>
          </cell>
          <cell r="CF428">
            <v>80</v>
          </cell>
          <cell r="CG428" t="str">
            <v>N</v>
          </cell>
        </row>
        <row r="429">
          <cell r="A429">
            <v>427</v>
          </cell>
          <cell r="B429" t="str">
            <v>DETAILS</v>
          </cell>
          <cell r="C429">
            <v>0</v>
          </cell>
          <cell r="D429">
            <v>81627726</v>
          </cell>
          <cell r="E429">
            <v>84070097</v>
          </cell>
          <cell r="F429">
            <v>344944</v>
          </cell>
          <cell r="G429">
            <v>42403</v>
          </cell>
          <cell r="H429">
            <v>42237</v>
          </cell>
          <cell r="I429">
            <v>28251</v>
          </cell>
          <cell r="J429">
            <v>249632</v>
          </cell>
          <cell r="K429">
            <v>241369</v>
          </cell>
          <cell r="L429">
            <v>42185</v>
          </cell>
          <cell r="M429" t="str">
            <v>InterWrap Inc</v>
          </cell>
          <cell r="N429" t="str">
            <v>InterWrap Inc Canadian Term Loan CAD</v>
          </cell>
          <cell r="O429" t="str">
            <v>L</v>
          </cell>
          <cell r="P429" t="str">
            <v>LIBOR (6 months)</v>
          </cell>
          <cell r="R429">
            <v>8816486.4600000009</v>
          </cell>
          <cell r="S429">
            <v>1354045</v>
          </cell>
          <cell r="T429" t="str">
            <v>Canada</v>
          </cell>
          <cell r="U429" t="str">
            <v>Construction &amp; Building (7)</v>
          </cell>
          <cell r="W429" t="str">
            <v>Canada</v>
          </cell>
          <cell r="X429">
            <v>0</v>
          </cell>
          <cell r="Y429" t="str">
            <v>First Lien First Out</v>
          </cell>
          <cell r="AB429" t="str">
            <v>InterWrap Inc</v>
          </cell>
          <cell r="AF429">
            <v>8816486.4600000009</v>
          </cell>
          <cell r="AG429" t="str">
            <v>V</v>
          </cell>
          <cell r="AH429">
            <v>98.673900000000003</v>
          </cell>
          <cell r="AK429" t="str">
            <v>Term Loan</v>
          </cell>
          <cell r="AN429">
            <v>32723000</v>
          </cell>
          <cell r="AO429" t="str">
            <v>CAD</v>
          </cell>
          <cell r="AS429">
            <v>2.98</v>
          </cell>
          <cell r="AU429" t="str">
            <v>1818 - 1177 WEST HASTINGS ST.</v>
          </cell>
          <cell r="AV429" t="str">
            <v>NA</v>
          </cell>
          <cell r="AX429">
            <v>42277</v>
          </cell>
          <cell r="AY429">
            <v>42338</v>
          </cell>
          <cell r="AZ429">
            <v>7720000</v>
          </cell>
          <cell r="BA429">
            <v>6.28</v>
          </cell>
          <cell r="BB429">
            <v>0.46</v>
          </cell>
          <cell r="BC429">
            <v>0.44</v>
          </cell>
          <cell r="BD429">
            <v>0</v>
          </cell>
          <cell r="BF429" t="str">
            <v>2.9800000</v>
          </cell>
          <cell r="BG429">
            <v>86050000</v>
          </cell>
          <cell r="BH429" t="str">
            <v>2.98</v>
          </cell>
          <cell r="BI429">
            <v>212110000</v>
          </cell>
          <cell r="BJ429" t="str">
            <v>Antares/TMT</v>
          </cell>
          <cell r="BL429">
            <v>41487</v>
          </cell>
          <cell r="BM429">
            <v>43405</v>
          </cell>
          <cell r="BP429">
            <v>96854400</v>
          </cell>
          <cell r="BQ429">
            <v>182904400</v>
          </cell>
          <cell r="BR429">
            <v>96854400</v>
          </cell>
          <cell r="BS429">
            <v>8816486.4600000009</v>
          </cell>
          <cell r="BT429">
            <v>100</v>
          </cell>
          <cell r="BU429">
            <v>42228</v>
          </cell>
          <cell r="BW429">
            <v>0</v>
          </cell>
          <cell r="BX429" t="str">
            <v>VANCOUVER, British Columbia V6E2K3</v>
          </cell>
          <cell r="CA429" t="str">
            <v>0010533051</v>
          </cell>
          <cell r="CB429">
            <v>8816486.4600000009</v>
          </cell>
          <cell r="CC429">
            <v>1</v>
          </cell>
          <cell r="CD429">
            <v>12149999.99</v>
          </cell>
          <cell r="CF429">
            <v>80</v>
          </cell>
          <cell r="CG429" t="str">
            <v>N</v>
          </cell>
        </row>
        <row r="430">
          <cell r="A430">
            <v>428</v>
          </cell>
          <cell r="B430" t="str">
            <v>DETAILS</v>
          </cell>
          <cell r="C430">
            <v>0</v>
          </cell>
          <cell r="D430">
            <v>81627728</v>
          </cell>
          <cell r="E430">
            <v>84070251</v>
          </cell>
          <cell r="F430">
            <v>344944</v>
          </cell>
          <cell r="G430">
            <v>42403</v>
          </cell>
          <cell r="H430">
            <v>42237</v>
          </cell>
          <cell r="I430">
            <v>28251</v>
          </cell>
          <cell r="J430">
            <v>249634</v>
          </cell>
          <cell r="K430">
            <v>191883</v>
          </cell>
          <cell r="L430">
            <v>42185</v>
          </cell>
          <cell r="M430" t="str">
            <v>InterWrap Inc</v>
          </cell>
          <cell r="N430" t="str">
            <v>InterWrap Inc Canadian Term Loan USD</v>
          </cell>
          <cell r="O430" t="str">
            <v>L</v>
          </cell>
          <cell r="P430" t="str">
            <v>LIBOR (6 months)</v>
          </cell>
          <cell r="R430">
            <v>1287676.44</v>
          </cell>
          <cell r="S430">
            <v>1368811</v>
          </cell>
          <cell r="T430" t="str">
            <v>Canada</v>
          </cell>
          <cell r="U430" t="str">
            <v>Construction &amp; Building (7)</v>
          </cell>
          <cell r="W430" t="str">
            <v>Canada</v>
          </cell>
          <cell r="X430">
            <v>0</v>
          </cell>
          <cell r="Y430" t="str">
            <v>First Lien First Out</v>
          </cell>
          <cell r="AB430" t="str">
            <v>InterWrap Inc</v>
          </cell>
          <cell r="AC430">
            <v>98.674000000000007</v>
          </cell>
          <cell r="AF430">
            <v>1287676.44</v>
          </cell>
          <cell r="AG430" t="str">
            <v>V</v>
          </cell>
          <cell r="AH430">
            <v>98.673900000000003</v>
          </cell>
          <cell r="AK430" t="str">
            <v>Term Loan</v>
          </cell>
          <cell r="AN430">
            <v>32723000</v>
          </cell>
          <cell r="AO430" t="str">
            <v>USD</v>
          </cell>
          <cell r="AS430">
            <v>2.98</v>
          </cell>
          <cell r="AU430" t="str">
            <v>1818 - 1177 WEST HASTINGS ST.</v>
          </cell>
          <cell r="AV430" t="str">
            <v>NA</v>
          </cell>
          <cell r="AW430">
            <v>0</v>
          </cell>
          <cell r="AX430">
            <v>42277</v>
          </cell>
          <cell r="AY430">
            <v>42338</v>
          </cell>
          <cell r="AZ430">
            <v>7720000</v>
          </cell>
          <cell r="BA430">
            <v>6.28</v>
          </cell>
          <cell r="BB430">
            <v>0.46</v>
          </cell>
          <cell r="BC430">
            <v>0.44</v>
          </cell>
          <cell r="BD430">
            <v>0</v>
          </cell>
          <cell r="BF430" t="str">
            <v>2.9800000</v>
          </cell>
          <cell r="BG430">
            <v>86050000</v>
          </cell>
          <cell r="BH430" t="str">
            <v>2.98</v>
          </cell>
          <cell r="BI430">
            <v>212110000</v>
          </cell>
          <cell r="BJ430" t="str">
            <v>Antares/TMT</v>
          </cell>
          <cell r="BL430">
            <v>41487</v>
          </cell>
          <cell r="BM430">
            <v>43405</v>
          </cell>
          <cell r="BP430">
            <v>96854400</v>
          </cell>
          <cell r="BQ430">
            <v>182904400</v>
          </cell>
          <cell r="BR430">
            <v>96854400</v>
          </cell>
          <cell r="BS430">
            <v>1287676.44</v>
          </cell>
          <cell r="BT430">
            <v>100</v>
          </cell>
          <cell r="BU430">
            <v>42228</v>
          </cell>
          <cell r="BW430">
            <v>0</v>
          </cell>
          <cell r="BX430" t="str">
            <v>VANCOUVER, British Columbia V6E2K3</v>
          </cell>
          <cell r="CA430" t="str">
            <v>0010533865</v>
          </cell>
          <cell r="CB430">
            <v>1287676.44</v>
          </cell>
          <cell r="CC430">
            <v>1</v>
          </cell>
          <cell r="CD430">
            <v>1287676.44</v>
          </cell>
          <cell r="CF430">
            <v>80</v>
          </cell>
          <cell r="CG430" t="str">
            <v>N</v>
          </cell>
        </row>
        <row r="431">
          <cell r="A431">
            <v>429</v>
          </cell>
          <cell r="B431" t="str">
            <v>DETAILS</v>
          </cell>
          <cell r="C431">
            <v>0</v>
          </cell>
          <cell r="D431">
            <v>81627991</v>
          </cell>
          <cell r="E431">
            <v>84070252</v>
          </cell>
          <cell r="F431">
            <v>344944</v>
          </cell>
          <cell r="G431">
            <v>42403</v>
          </cell>
          <cell r="H431">
            <v>42237</v>
          </cell>
          <cell r="I431">
            <v>28251</v>
          </cell>
          <cell r="J431">
            <v>253857</v>
          </cell>
          <cell r="K431">
            <v>191883</v>
          </cell>
          <cell r="L431">
            <v>42185</v>
          </cell>
          <cell r="M431" t="str">
            <v>InterWrap Inc</v>
          </cell>
          <cell r="N431" t="str">
            <v>InterWrap Inc Canadian Term Loan USD</v>
          </cell>
          <cell r="O431" t="str">
            <v>L</v>
          </cell>
          <cell r="P431" t="str">
            <v>LIBOR (3 months)</v>
          </cell>
          <cell r="R431">
            <v>100127.41</v>
          </cell>
          <cell r="S431">
            <v>1368811</v>
          </cell>
          <cell r="T431" t="str">
            <v>Canada</v>
          </cell>
          <cell r="U431" t="str">
            <v>Construction &amp; Building (7)</v>
          </cell>
          <cell r="W431" t="str">
            <v>Canada</v>
          </cell>
          <cell r="X431">
            <v>0</v>
          </cell>
          <cell r="Y431" t="str">
            <v>First Lien First Out</v>
          </cell>
          <cell r="AB431" t="str">
            <v>InterWrap Inc</v>
          </cell>
          <cell r="AC431">
            <v>98.674000000000007</v>
          </cell>
          <cell r="AF431">
            <v>100127.41</v>
          </cell>
          <cell r="AG431" t="str">
            <v>V</v>
          </cell>
          <cell r="AH431">
            <v>98.673900000000003</v>
          </cell>
          <cell r="AK431" t="str">
            <v>Term Loan</v>
          </cell>
          <cell r="AN431">
            <v>32723000</v>
          </cell>
          <cell r="AO431" t="str">
            <v>USD</v>
          </cell>
          <cell r="AS431">
            <v>2.98</v>
          </cell>
          <cell r="AU431" t="str">
            <v>1818 - 1177 WEST HASTINGS ST.</v>
          </cell>
          <cell r="AV431" t="str">
            <v>NA</v>
          </cell>
          <cell r="AW431">
            <v>0</v>
          </cell>
          <cell r="AX431">
            <v>42277</v>
          </cell>
          <cell r="AY431">
            <v>42338</v>
          </cell>
          <cell r="AZ431">
            <v>7720000</v>
          </cell>
          <cell r="BA431">
            <v>6.28</v>
          </cell>
          <cell r="BB431">
            <v>0.46</v>
          </cell>
          <cell r="BC431">
            <v>0.44</v>
          </cell>
          <cell r="BD431">
            <v>0</v>
          </cell>
          <cell r="BF431" t="str">
            <v>2.9800000</v>
          </cell>
          <cell r="BG431">
            <v>86050000</v>
          </cell>
          <cell r="BH431" t="str">
            <v>2.98</v>
          </cell>
          <cell r="BI431">
            <v>212110000</v>
          </cell>
          <cell r="BJ431" t="str">
            <v>Antares/TMT</v>
          </cell>
          <cell r="BL431">
            <v>41487</v>
          </cell>
          <cell r="BM431">
            <v>43405</v>
          </cell>
          <cell r="BP431">
            <v>96854400</v>
          </cell>
          <cell r="BQ431">
            <v>182904400</v>
          </cell>
          <cell r="BR431">
            <v>96854400</v>
          </cell>
          <cell r="BS431">
            <v>100127.41</v>
          </cell>
          <cell r="BT431">
            <v>100</v>
          </cell>
          <cell r="BU431">
            <v>42228</v>
          </cell>
          <cell r="BW431">
            <v>0</v>
          </cell>
          <cell r="BX431" t="str">
            <v>VANCOUVER, British Columbia V6E2K3</v>
          </cell>
          <cell r="CA431" t="str">
            <v>0010533865</v>
          </cell>
          <cell r="CB431">
            <v>100127.41</v>
          </cell>
          <cell r="CC431">
            <v>1</v>
          </cell>
          <cell r="CD431">
            <v>100127.41</v>
          </cell>
          <cell r="CF431">
            <v>80</v>
          </cell>
          <cell r="CG431" t="str">
            <v>N</v>
          </cell>
        </row>
        <row r="432">
          <cell r="A432">
            <v>430</v>
          </cell>
          <cell r="B432" t="str">
            <v>DETAILS</v>
          </cell>
          <cell r="C432">
            <v>0</v>
          </cell>
          <cell r="D432">
            <v>81628240</v>
          </cell>
          <cell r="E432">
            <v>84069579</v>
          </cell>
          <cell r="F432">
            <v>344944</v>
          </cell>
          <cell r="G432">
            <v>42403</v>
          </cell>
          <cell r="H432">
            <v>42237</v>
          </cell>
          <cell r="I432">
            <v>31528</v>
          </cell>
          <cell r="J432">
            <v>255626</v>
          </cell>
          <cell r="K432">
            <v>151602</v>
          </cell>
          <cell r="L432">
            <v>42185</v>
          </cell>
          <cell r="M432" t="str">
            <v>Intrapac Canada Corporation</v>
          </cell>
          <cell r="N432" t="str">
            <v>Intrapac Canada Corporation Term Loan</v>
          </cell>
          <cell r="O432" t="str">
            <v>L</v>
          </cell>
          <cell r="P432" t="str">
            <v>LIBOR (1 month)</v>
          </cell>
          <cell r="R432">
            <v>14282366.859999999</v>
          </cell>
          <cell r="S432">
            <v>1352330</v>
          </cell>
          <cell r="T432" t="str">
            <v>Canada</v>
          </cell>
          <cell r="U432" t="str">
            <v>Containers; Packaging &amp; Glass (10)</v>
          </cell>
          <cell r="W432" t="str">
            <v>Canada</v>
          </cell>
          <cell r="X432">
            <v>0</v>
          </cell>
          <cell r="Y432" t="str">
            <v>First Lien First Out</v>
          </cell>
          <cell r="AB432" t="str">
            <v>Intrapac International Corporation</v>
          </cell>
          <cell r="AC432">
            <v>95</v>
          </cell>
          <cell r="AF432">
            <v>14282366.859999999</v>
          </cell>
          <cell r="AG432" t="str">
            <v>V</v>
          </cell>
          <cell r="AH432">
            <v>95</v>
          </cell>
          <cell r="AK432" t="str">
            <v>Term Loan</v>
          </cell>
          <cell r="AN432">
            <v>17770000</v>
          </cell>
          <cell r="AO432" t="str">
            <v>USD</v>
          </cell>
          <cell r="AS432">
            <v>4.0999999999999996</v>
          </cell>
          <cell r="AU432" t="str">
            <v>125 MURAL STREET, SUITE 200</v>
          </cell>
          <cell r="AV432" t="str">
            <v>NA</v>
          </cell>
          <cell r="AW432">
            <v>0</v>
          </cell>
          <cell r="AX432">
            <v>42308</v>
          </cell>
          <cell r="AY432">
            <v>42369</v>
          </cell>
          <cell r="AZ432">
            <v>2420000</v>
          </cell>
          <cell r="BA432">
            <v>2.56</v>
          </cell>
          <cell r="BB432">
            <v>5.52</v>
          </cell>
          <cell r="BC432">
            <v>4.4400000000000004</v>
          </cell>
          <cell r="BD432">
            <v>0</v>
          </cell>
          <cell r="BF432" t="str">
            <v>4.1000000</v>
          </cell>
          <cell r="BG432">
            <v>17620000</v>
          </cell>
          <cell r="BH432" t="str">
            <v>6.44</v>
          </cell>
          <cell r="BI432">
            <v>114820000</v>
          </cell>
          <cell r="BJ432" t="str">
            <v>Antares/TMT</v>
          </cell>
          <cell r="BL432">
            <v>40900</v>
          </cell>
          <cell r="BM432">
            <v>43092</v>
          </cell>
          <cell r="BP432">
            <v>71526000</v>
          </cell>
          <cell r="BQ432">
            <v>134629200</v>
          </cell>
          <cell r="BR432">
            <v>117009200</v>
          </cell>
          <cell r="BS432">
            <v>14282366.859999999</v>
          </cell>
          <cell r="BT432">
            <v>100</v>
          </cell>
          <cell r="BU432">
            <v>42228</v>
          </cell>
          <cell r="BW432">
            <v>0</v>
          </cell>
          <cell r="BX432" t="str">
            <v>RICHMOND HILL, Ontario</v>
          </cell>
          <cell r="CA432" t="str">
            <v>0010537433</v>
          </cell>
          <cell r="CB432">
            <v>14282366.859999999</v>
          </cell>
          <cell r="CC432">
            <v>1</v>
          </cell>
          <cell r="CD432">
            <v>14282366.859999999</v>
          </cell>
          <cell r="CF432">
            <v>80</v>
          </cell>
          <cell r="CG432" t="str">
            <v>N</v>
          </cell>
        </row>
        <row r="433">
          <cell r="A433">
            <v>431</v>
          </cell>
          <cell r="B433" t="str">
            <v>DETAILS</v>
          </cell>
          <cell r="C433">
            <v>0</v>
          </cell>
          <cell r="D433">
            <v>81628239</v>
          </cell>
          <cell r="E433">
            <v>84070230</v>
          </cell>
          <cell r="F433">
            <v>344944</v>
          </cell>
          <cell r="G433">
            <v>42403</v>
          </cell>
          <cell r="H433">
            <v>42237</v>
          </cell>
          <cell r="I433">
            <v>31528</v>
          </cell>
          <cell r="J433">
            <v>255622</v>
          </cell>
          <cell r="K433">
            <v>243170</v>
          </cell>
          <cell r="L433">
            <v>42237</v>
          </cell>
          <cell r="M433" t="str">
            <v>Intrapac International Corporation</v>
          </cell>
          <cell r="N433" t="str">
            <v>Intrapac International Corporation Term Loan</v>
          </cell>
          <cell r="O433" t="str">
            <v>L</v>
          </cell>
          <cell r="P433" t="str">
            <v>LIBOR (1 month)</v>
          </cell>
          <cell r="R433">
            <v>7255.79</v>
          </cell>
          <cell r="S433">
            <v>1367072</v>
          </cell>
          <cell r="T433" t="str">
            <v>United States</v>
          </cell>
          <cell r="U433" t="str">
            <v>Containers; Packaging &amp; Glass (10)</v>
          </cell>
          <cell r="W433" t="str">
            <v>United States</v>
          </cell>
          <cell r="X433">
            <v>0</v>
          </cell>
          <cell r="Y433" t="str">
            <v>First Lien First Out</v>
          </cell>
          <cell r="AB433" t="str">
            <v>Intrapac International Corporation</v>
          </cell>
          <cell r="AC433">
            <v>90</v>
          </cell>
          <cell r="AF433">
            <v>7255.79</v>
          </cell>
          <cell r="AG433" t="str">
            <v>V</v>
          </cell>
          <cell r="AH433">
            <v>90</v>
          </cell>
          <cell r="AK433" t="str">
            <v>Term Loan</v>
          </cell>
          <cell r="AL433" t="str">
            <v>Restructure</v>
          </cell>
          <cell r="AM433">
            <v>1</v>
          </cell>
          <cell r="AN433">
            <v>17770000</v>
          </cell>
          <cell r="AO433" t="str">
            <v>USD</v>
          </cell>
          <cell r="AS433">
            <v>4.0999999999999996</v>
          </cell>
          <cell r="AU433" t="str">
            <v>125 MURAL STREET, SUITE 200</v>
          </cell>
          <cell r="AV433" t="str">
            <v>NA</v>
          </cell>
          <cell r="AW433">
            <v>0</v>
          </cell>
          <cell r="AX433">
            <v>42308</v>
          </cell>
          <cell r="AY433">
            <v>42369</v>
          </cell>
          <cell r="AZ433">
            <v>2420000</v>
          </cell>
          <cell r="BA433">
            <v>2.56</v>
          </cell>
          <cell r="BB433">
            <v>5.52</v>
          </cell>
          <cell r="BC433">
            <v>4.4400000000000004</v>
          </cell>
          <cell r="BD433">
            <v>0</v>
          </cell>
          <cell r="BF433" t="str">
            <v>4.1000000</v>
          </cell>
          <cell r="BG433">
            <v>17620000</v>
          </cell>
          <cell r="BH433" t="str">
            <v>6.44</v>
          </cell>
          <cell r="BI433">
            <v>114820000</v>
          </cell>
          <cell r="BJ433" t="str">
            <v>Antares/TMT</v>
          </cell>
          <cell r="BL433">
            <v>42125</v>
          </cell>
          <cell r="BM433">
            <v>43092</v>
          </cell>
          <cell r="BP433">
            <v>71526000</v>
          </cell>
          <cell r="BQ433">
            <v>134629200</v>
          </cell>
          <cell r="BR433">
            <v>117009200</v>
          </cell>
          <cell r="BS433">
            <v>6530.21</v>
          </cell>
          <cell r="BT433">
            <v>90</v>
          </cell>
          <cell r="BU433">
            <v>42228</v>
          </cell>
          <cell r="BW433">
            <v>0</v>
          </cell>
          <cell r="BX433" t="str">
            <v>RICHMOND HILL, Ontario L4B 1M4</v>
          </cell>
          <cell r="CA433" t="str">
            <v>0010533076</v>
          </cell>
          <cell r="CB433">
            <v>6530.21</v>
          </cell>
          <cell r="CC433">
            <v>1</v>
          </cell>
          <cell r="CD433">
            <v>7255.79</v>
          </cell>
          <cell r="CF433">
            <v>80</v>
          </cell>
          <cell r="CG433" t="str">
            <v>N</v>
          </cell>
        </row>
        <row r="434">
          <cell r="A434">
            <v>432</v>
          </cell>
          <cell r="B434" t="str">
            <v>DETAILS</v>
          </cell>
          <cell r="C434">
            <v>0</v>
          </cell>
          <cell r="D434">
            <v>81627801</v>
          </cell>
          <cell r="E434">
            <v>84069746</v>
          </cell>
          <cell r="F434">
            <v>344944</v>
          </cell>
          <cell r="G434">
            <v>42403</v>
          </cell>
          <cell r="H434">
            <v>42237</v>
          </cell>
          <cell r="I434">
            <v>9742</v>
          </cell>
          <cell r="J434">
            <v>251679</v>
          </cell>
          <cell r="K434">
            <v>133491</v>
          </cell>
          <cell r="L434">
            <v>42185</v>
          </cell>
          <cell r="M434" t="str">
            <v>IPayment Inc</v>
          </cell>
          <cell r="N434" t="str">
            <v>IPayment Inc New Term Loan</v>
          </cell>
          <cell r="O434" t="str">
            <v>L</v>
          </cell>
          <cell r="P434" t="str">
            <v>LIBOR (3 months)</v>
          </cell>
          <cell r="R434">
            <v>120562.27</v>
          </cell>
          <cell r="S434">
            <v>1335459</v>
          </cell>
          <cell r="T434" t="str">
            <v>United States</v>
          </cell>
          <cell r="U434" t="str">
            <v>Services: Business (23)</v>
          </cell>
          <cell r="W434" t="str">
            <v>United States</v>
          </cell>
          <cell r="X434">
            <v>0</v>
          </cell>
          <cell r="Y434" t="str">
            <v>First Lien First Out</v>
          </cell>
          <cell r="AB434" t="str">
            <v>IPayment Inc</v>
          </cell>
          <cell r="AC434">
            <v>97.75</v>
          </cell>
          <cell r="AF434">
            <v>120562.27</v>
          </cell>
          <cell r="AG434" t="str">
            <v>V</v>
          </cell>
          <cell r="AH434">
            <v>97.75</v>
          </cell>
          <cell r="AI434">
            <v>95.036000000000001</v>
          </cell>
          <cell r="AK434" t="str">
            <v>Term Loan</v>
          </cell>
          <cell r="AN434">
            <v>99008000</v>
          </cell>
          <cell r="AO434" t="str">
            <v>USD</v>
          </cell>
          <cell r="AS434">
            <v>3.95</v>
          </cell>
          <cell r="AU434" t="str">
            <v>40 BURTON HILLS, SUITE 415</v>
          </cell>
          <cell r="AV434" t="str">
            <v>NA</v>
          </cell>
          <cell r="AW434">
            <v>0</v>
          </cell>
          <cell r="AX434">
            <v>42277</v>
          </cell>
          <cell r="AY434">
            <v>42277</v>
          </cell>
          <cell r="AZ434">
            <v>1690000</v>
          </cell>
          <cell r="BA434">
            <v>1.78</v>
          </cell>
          <cell r="BB434">
            <v>4.3499999999999996</v>
          </cell>
          <cell r="BC434">
            <v>4.0999999999999996</v>
          </cell>
          <cell r="BD434">
            <v>0</v>
          </cell>
          <cell r="BF434" t="str">
            <v>3.9500000</v>
          </cell>
          <cell r="BG434">
            <v>95270000</v>
          </cell>
          <cell r="BH434" t="str">
            <v>7.2</v>
          </cell>
          <cell r="BI434">
            <v>720950000</v>
          </cell>
          <cell r="BJ434" t="str">
            <v>BLG</v>
          </cell>
          <cell r="BK434" t="str">
            <v>Broadly Syndicated Loan</v>
          </cell>
          <cell r="BL434">
            <v>40546</v>
          </cell>
          <cell r="BM434">
            <v>42863</v>
          </cell>
          <cell r="BP434">
            <v>377549600</v>
          </cell>
          <cell r="BQ434">
            <v>798226800</v>
          </cell>
          <cell r="BR434">
            <v>702956800</v>
          </cell>
          <cell r="BS434">
            <v>114577.56</v>
          </cell>
          <cell r="BT434">
            <v>95.036000000000001</v>
          </cell>
          <cell r="BU434">
            <v>42228</v>
          </cell>
          <cell r="BW434">
            <v>0</v>
          </cell>
          <cell r="BX434" t="str">
            <v>Nashville, Tennessee 37215</v>
          </cell>
          <cell r="CA434" t="str">
            <v>0010471373</v>
          </cell>
          <cell r="CB434">
            <v>114577.56</v>
          </cell>
          <cell r="CC434">
            <v>1</v>
          </cell>
          <cell r="CD434">
            <v>120562.27</v>
          </cell>
          <cell r="CF434">
            <v>80</v>
          </cell>
          <cell r="CG434" t="str">
            <v>Y</v>
          </cell>
        </row>
        <row r="435">
          <cell r="A435">
            <v>433</v>
          </cell>
          <cell r="B435" t="str">
            <v>DETAILS</v>
          </cell>
          <cell r="C435">
            <v>0</v>
          </cell>
          <cell r="D435">
            <v>81627759</v>
          </cell>
          <cell r="E435">
            <v>84069745</v>
          </cell>
          <cell r="F435">
            <v>344944</v>
          </cell>
          <cell r="G435">
            <v>42403</v>
          </cell>
          <cell r="H435">
            <v>42237</v>
          </cell>
          <cell r="I435">
            <v>9742</v>
          </cell>
          <cell r="J435">
            <v>250912</v>
          </cell>
          <cell r="K435">
            <v>133491</v>
          </cell>
          <cell r="L435">
            <v>42185</v>
          </cell>
          <cell r="M435" t="str">
            <v>IPayment Inc</v>
          </cell>
          <cell r="N435" t="str">
            <v>IPayment Inc New Term Loan</v>
          </cell>
          <cell r="O435" t="str">
            <v>L</v>
          </cell>
          <cell r="P435" t="str">
            <v>LIBOR (3 months)</v>
          </cell>
          <cell r="R435">
            <v>16637593.76</v>
          </cell>
          <cell r="S435">
            <v>1335459</v>
          </cell>
          <cell r="T435" t="str">
            <v>United States</v>
          </cell>
          <cell r="U435" t="str">
            <v>Services: Business (23)</v>
          </cell>
          <cell r="W435" t="str">
            <v>United States</v>
          </cell>
          <cell r="X435">
            <v>0</v>
          </cell>
          <cell r="Y435" t="str">
            <v>First Lien First Out</v>
          </cell>
          <cell r="AB435" t="str">
            <v>IPayment Inc</v>
          </cell>
          <cell r="AC435">
            <v>97.75</v>
          </cell>
          <cell r="AF435">
            <v>16637593.76</v>
          </cell>
          <cell r="AG435" t="str">
            <v>V</v>
          </cell>
          <cell r="AH435">
            <v>97.75</v>
          </cell>
          <cell r="AI435">
            <v>95.036000000000001</v>
          </cell>
          <cell r="AK435" t="str">
            <v>Term Loan</v>
          </cell>
          <cell r="AN435">
            <v>99008000</v>
          </cell>
          <cell r="AO435" t="str">
            <v>USD</v>
          </cell>
          <cell r="AS435">
            <v>3.95</v>
          </cell>
          <cell r="AU435" t="str">
            <v>40 BURTON HILLS, SUITE 415</v>
          </cell>
          <cell r="AV435" t="str">
            <v>NA</v>
          </cell>
          <cell r="AW435">
            <v>0</v>
          </cell>
          <cell r="AX435">
            <v>42277</v>
          </cell>
          <cell r="AY435">
            <v>42277</v>
          </cell>
          <cell r="AZ435">
            <v>1690000</v>
          </cell>
          <cell r="BA435">
            <v>1.78</v>
          </cell>
          <cell r="BB435">
            <v>4.3499999999999996</v>
          </cell>
          <cell r="BC435">
            <v>4.0999999999999996</v>
          </cell>
          <cell r="BD435">
            <v>0</v>
          </cell>
          <cell r="BF435" t="str">
            <v>3.9500000</v>
          </cell>
          <cell r="BG435">
            <v>95270000</v>
          </cell>
          <cell r="BH435" t="str">
            <v>7.2</v>
          </cell>
          <cell r="BI435">
            <v>720950000</v>
          </cell>
          <cell r="BJ435" t="str">
            <v>BLG</v>
          </cell>
          <cell r="BK435" t="str">
            <v>Broadly Syndicated Loan</v>
          </cell>
          <cell r="BL435">
            <v>40546</v>
          </cell>
          <cell r="BM435">
            <v>42863</v>
          </cell>
          <cell r="BP435">
            <v>377549600</v>
          </cell>
          <cell r="BQ435">
            <v>798226800</v>
          </cell>
          <cell r="BR435">
            <v>702956800</v>
          </cell>
          <cell r="BS435">
            <v>15811703.609999999</v>
          </cell>
          <cell r="BT435">
            <v>95.036000000000001</v>
          </cell>
          <cell r="BU435">
            <v>42228</v>
          </cell>
          <cell r="BW435">
            <v>0</v>
          </cell>
          <cell r="BX435" t="str">
            <v>Nashville, Tennessee 37215</v>
          </cell>
          <cell r="CA435" t="str">
            <v>0010471373</v>
          </cell>
          <cell r="CB435">
            <v>15811703.609999999</v>
          </cell>
          <cell r="CC435">
            <v>1</v>
          </cell>
          <cell r="CD435">
            <v>16637593.76</v>
          </cell>
          <cell r="CF435">
            <v>80</v>
          </cell>
          <cell r="CG435" t="str">
            <v>Y</v>
          </cell>
        </row>
        <row r="436">
          <cell r="A436">
            <v>434</v>
          </cell>
          <cell r="B436" t="str">
            <v>DETAILS</v>
          </cell>
          <cell r="C436">
            <v>0</v>
          </cell>
          <cell r="D436">
            <v>81627985</v>
          </cell>
          <cell r="E436">
            <v>84069743</v>
          </cell>
          <cell r="F436">
            <v>344944</v>
          </cell>
          <cell r="G436">
            <v>42403</v>
          </cell>
          <cell r="H436">
            <v>42237</v>
          </cell>
          <cell r="I436">
            <v>28454</v>
          </cell>
          <cell r="J436">
            <v>253821</v>
          </cell>
          <cell r="K436">
            <v>197582</v>
          </cell>
          <cell r="L436">
            <v>42185</v>
          </cell>
          <cell r="M436" t="str">
            <v>IQOR US Inc</v>
          </cell>
          <cell r="N436" t="str">
            <v>IQOR US Inc 1st Lien Term Loan B</v>
          </cell>
          <cell r="O436" t="str">
            <v>L</v>
          </cell>
          <cell r="P436" t="str">
            <v>LIBOR (2 months)</v>
          </cell>
          <cell r="R436">
            <v>9561507.9299999997</v>
          </cell>
          <cell r="S436">
            <v>1335455</v>
          </cell>
          <cell r="T436" t="str">
            <v>United States</v>
          </cell>
          <cell r="U436" t="str">
            <v>Services: Business (23)</v>
          </cell>
          <cell r="W436" t="str">
            <v>United States</v>
          </cell>
          <cell r="X436">
            <v>1</v>
          </cell>
          <cell r="Y436" t="str">
            <v>First Lien First Out</v>
          </cell>
          <cell r="AB436" t="str">
            <v>IQOR US Inc</v>
          </cell>
          <cell r="AC436">
            <v>79</v>
          </cell>
          <cell r="AF436">
            <v>9561507.9299999997</v>
          </cell>
          <cell r="AG436" t="str">
            <v>V</v>
          </cell>
          <cell r="AH436">
            <v>79</v>
          </cell>
          <cell r="AI436">
            <v>77.167000000000002</v>
          </cell>
          <cell r="AK436" t="str">
            <v>Term Loan</v>
          </cell>
          <cell r="AM436">
            <v>1</v>
          </cell>
          <cell r="AN436">
            <v>178300000</v>
          </cell>
          <cell r="AO436" t="str">
            <v>USD</v>
          </cell>
          <cell r="AS436">
            <v>3.35</v>
          </cell>
          <cell r="AU436" t="str">
            <v>335 Madison Avenue</v>
          </cell>
          <cell r="AV436" t="str">
            <v>NA</v>
          </cell>
          <cell r="AW436">
            <v>0</v>
          </cell>
          <cell r="AX436">
            <v>42277</v>
          </cell>
          <cell r="AY436">
            <v>42277</v>
          </cell>
          <cell r="AZ436">
            <v>53000000</v>
          </cell>
          <cell r="BA436">
            <v>2.62</v>
          </cell>
          <cell r="BB436">
            <v>6.86</v>
          </cell>
          <cell r="BC436">
            <v>6.49</v>
          </cell>
          <cell r="BD436">
            <v>0</v>
          </cell>
          <cell r="BF436" t="str">
            <v>3.3500000</v>
          </cell>
          <cell r="BG436">
            <v>184400000</v>
          </cell>
          <cell r="BH436" t="str">
            <v>4.3</v>
          </cell>
          <cell r="BI436">
            <v>1023300000</v>
          </cell>
          <cell r="BJ436" t="str">
            <v>BLG</v>
          </cell>
          <cell r="BL436">
            <v>41593</v>
          </cell>
          <cell r="BM436">
            <v>44287</v>
          </cell>
          <cell r="BP436">
            <v>608650000</v>
          </cell>
          <cell r="BQ436">
            <v>963472000</v>
          </cell>
          <cell r="BR436">
            <v>779072000</v>
          </cell>
          <cell r="BS436">
            <v>7378328.8200000003</v>
          </cell>
          <cell r="BT436">
            <v>77.167000000000002</v>
          </cell>
          <cell r="BU436">
            <v>42228</v>
          </cell>
          <cell r="BW436">
            <v>0</v>
          </cell>
          <cell r="BX436" t="str">
            <v>New York, New York 10017</v>
          </cell>
          <cell r="CA436" t="str">
            <v>0010493124</v>
          </cell>
          <cell r="CB436">
            <v>7378328.8200000003</v>
          </cell>
          <cell r="CC436">
            <v>1</v>
          </cell>
          <cell r="CD436">
            <v>9561507.9299999997</v>
          </cell>
          <cell r="CF436">
            <v>80</v>
          </cell>
          <cell r="CG436" t="str">
            <v>Y</v>
          </cell>
        </row>
        <row r="437">
          <cell r="A437">
            <v>435</v>
          </cell>
          <cell r="B437" t="str">
            <v>DETAILS</v>
          </cell>
          <cell r="C437">
            <v>0</v>
          </cell>
          <cell r="D437">
            <v>81627739</v>
          </cell>
          <cell r="E437">
            <v>84069505</v>
          </cell>
          <cell r="F437">
            <v>344944</v>
          </cell>
          <cell r="G437">
            <v>42403</v>
          </cell>
          <cell r="H437">
            <v>42237</v>
          </cell>
          <cell r="I437">
            <v>31269</v>
          </cell>
          <cell r="J437">
            <v>250503</v>
          </cell>
          <cell r="K437">
            <v>241346</v>
          </cell>
          <cell r="L437">
            <v>42185</v>
          </cell>
          <cell r="M437" t="str">
            <v>ISHC Merger Sub LLC</v>
          </cell>
          <cell r="N437" t="str">
            <v>ISHC Merger Sub LLC (In Shape) DD Term Loan</v>
          </cell>
          <cell r="O437" t="str">
            <v>L</v>
          </cell>
          <cell r="P437" t="str">
            <v>LIBOR (3 months)</v>
          </cell>
          <cell r="R437">
            <v>1529015.64</v>
          </cell>
          <cell r="S437">
            <v>1352244</v>
          </cell>
          <cell r="T437" t="str">
            <v>United States</v>
          </cell>
          <cell r="U437" t="str">
            <v>Services: Consumer (24)</v>
          </cell>
          <cell r="W437" t="str">
            <v>United States</v>
          </cell>
          <cell r="X437">
            <v>0</v>
          </cell>
          <cell r="Y437" t="str">
            <v>First Lien First Out</v>
          </cell>
          <cell r="AB437" t="str">
            <v>ISHC Merger Sub LLC</v>
          </cell>
          <cell r="AC437">
            <v>99.366936480000007</v>
          </cell>
          <cell r="AF437">
            <v>1529015.64</v>
          </cell>
          <cell r="AG437" t="str">
            <v>V</v>
          </cell>
          <cell r="AH437">
            <v>99.366900000000001</v>
          </cell>
          <cell r="AK437" t="str">
            <v>Term Loan</v>
          </cell>
          <cell r="AN437">
            <v>32543000</v>
          </cell>
          <cell r="AO437" t="str">
            <v>USD</v>
          </cell>
          <cell r="AS437">
            <v>2.15</v>
          </cell>
          <cell r="AU437" t="str">
            <v>6 S. EL DORADO STREET</v>
          </cell>
          <cell r="AV437" t="str">
            <v>Suite 700</v>
          </cell>
          <cell r="AW437">
            <v>0</v>
          </cell>
          <cell r="AX437">
            <v>42277</v>
          </cell>
          <cell r="AY437">
            <v>42338</v>
          </cell>
          <cell r="AZ437">
            <v>7850000</v>
          </cell>
          <cell r="BA437">
            <v>6.71</v>
          </cell>
          <cell r="BB437">
            <v>1.37</v>
          </cell>
          <cell r="BC437">
            <v>1.22</v>
          </cell>
          <cell r="BD437">
            <v>0</v>
          </cell>
          <cell r="BF437" t="str">
            <v>2.1500000</v>
          </cell>
          <cell r="BG437">
            <v>92090000</v>
          </cell>
          <cell r="BH437" t="str">
            <v>2.7</v>
          </cell>
          <cell r="BI437">
            <v>176130000</v>
          </cell>
          <cell r="BJ437" t="str">
            <v>Antares/TMT</v>
          </cell>
          <cell r="BL437">
            <v>41271</v>
          </cell>
          <cell r="BM437">
            <v>43097</v>
          </cell>
          <cell r="BP437">
            <v>72446500</v>
          </cell>
          <cell r="BQ437">
            <v>183165600</v>
          </cell>
          <cell r="BR437">
            <v>91075600</v>
          </cell>
          <cell r="BS437">
            <v>1529015.64</v>
          </cell>
          <cell r="BT437">
            <v>100</v>
          </cell>
          <cell r="BU437">
            <v>42228</v>
          </cell>
          <cell r="BW437">
            <v>0</v>
          </cell>
          <cell r="BX437" t="str">
            <v>STOCKTON, California 95202</v>
          </cell>
          <cell r="CA437" t="str">
            <v>0010531213</v>
          </cell>
          <cell r="CB437">
            <v>1529015.64</v>
          </cell>
          <cell r="CC437">
            <v>1</v>
          </cell>
          <cell r="CD437">
            <v>1529015.64</v>
          </cell>
          <cell r="CF437">
            <v>80</v>
          </cell>
          <cell r="CG437" t="str">
            <v>N</v>
          </cell>
        </row>
        <row r="438">
          <cell r="A438">
            <v>436</v>
          </cell>
          <cell r="B438" t="str">
            <v>DETAILS</v>
          </cell>
          <cell r="C438">
            <v>0</v>
          </cell>
          <cell r="D438">
            <v>81627879</v>
          </cell>
          <cell r="E438">
            <v>84069506</v>
          </cell>
          <cell r="F438">
            <v>344944</v>
          </cell>
          <cell r="G438">
            <v>42403</v>
          </cell>
          <cell r="H438">
            <v>42237</v>
          </cell>
          <cell r="I438">
            <v>31269</v>
          </cell>
          <cell r="J438">
            <v>252616</v>
          </cell>
          <cell r="K438">
            <v>241346</v>
          </cell>
          <cell r="L438">
            <v>42185</v>
          </cell>
          <cell r="M438" t="str">
            <v>ISHC Merger Sub LLC</v>
          </cell>
          <cell r="N438" t="str">
            <v>ISHC Merger Sub LLC (In Shape) DD Term Loan</v>
          </cell>
          <cell r="O438" t="str">
            <v>L</v>
          </cell>
          <cell r="P438" t="str">
            <v>LIBOR (3 months)</v>
          </cell>
          <cell r="R438">
            <v>270763.19</v>
          </cell>
          <cell r="S438">
            <v>1352244</v>
          </cell>
          <cell r="T438" t="str">
            <v>United States</v>
          </cell>
          <cell r="U438" t="str">
            <v>Services: Consumer (24)</v>
          </cell>
          <cell r="W438" t="str">
            <v>United States</v>
          </cell>
          <cell r="X438">
            <v>0</v>
          </cell>
          <cell r="Y438" t="str">
            <v>First Lien First Out</v>
          </cell>
          <cell r="AB438" t="str">
            <v>ISHC Merger Sub LLC</v>
          </cell>
          <cell r="AC438">
            <v>99.366936480000007</v>
          </cell>
          <cell r="AF438">
            <v>270763.19</v>
          </cell>
          <cell r="AG438" t="str">
            <v>V</v>
          </cell>
          <cell r="AH438">
            <v>99.366900000000001</v>
          </cell>
          <cell r="AK438" t="str">
            <v>Term Loan</v>
          </cell>
          <cell r="AN438">
            <v>32543000</v>
          </cell>
          <cell r="AO438" t="str">
            <v>USD</v>
          </cell>
          <cell r="AS438">
            <v>2.15</v>
          </cell>
          <cell r="AU438" t="str">
            <v>6 S. EL DORADO STREET</v>
          </cell>
          <cell r="AV438" t="str">
            <v>Suite 700</v>
          </cell>
          <cell r="AW438">
            <v>0</v>
          </cell>
          <cell r="AX438">
            <v>42277</v>
          </cell>
          <cell r="AY438">
            <v>42338</v>
          </cell>
          <cell r="AZ438">
            <v>7850000</v>
          </cell>
          <cell r="BA438">
            <v>6.71</v>
          </cell>
          <cell r="BB438">
            <v>1.37</v>
          </cell>
          <cell r="BC438">
            <v>1.22</v>
          </cell>
          <cell r="BD438">
            <v>0</v>
          </cell>
          <cell r="BF438" t="str">
            <v>2.1500000</v>
          </cell>
          <cell r="BG438">
            <v>92090000</v>
          </cell>
          <cell r="BH438" t="str">
            <v>2.7</v>
          </cell>
          <cell r="BI438">
            <v>176130000</v>
          </cell>
          <cell r="BJ438" t="str">
            <v>Antares/TMT</v>
          </cell>
          <cell r="BL438">
            <v>41271</v>
          </cell>
          <cell r="BM438">
            <v>43097</v>
          </cell>
          <cell r="BP438">
            <v>72446500</v>
          </cell>
          <cell r="BQ438">
            <v>183165600</v>
          </cell>
          <cell r="BR438">
            <v>91075600</v>
          </cell>
          <cell r="BS438">
            <v>270763.19</v>
          </cell>
          <cell r="BT438">
            <v>100</v>
          </cell>
          <cell r="BU438">
            <v>42228</v>
          </cell>
          <cell r="BW438">
            <v>0</v>
          </cell>
          <cell r="BX438" t="str">
            <v>STOCKTON, California 95202</v>
          </cell>
          <cell r="CA438" t="str">
            <v>0010531213</v>
          </cell>
          <cell r="CB438">
            <v>270763.19</v>
          </cell>
          <cell r="CC438">
            <v>1</v>
          </cell>
          <cell r="CD438">
            <v>270763.19</v>
          </cell>
          <cell r="CF438">
            <v>80</v>
          </cell>
          <cell r="CG438" t="str">
            <v>N</v>
          </cell>
        </row>
        <row r="439">
          <cell r="A439">
            <v>437</v>
          </cell>
          <cell r="B439" t="str">
            <v>DETAILS</v>
          </cell>
          <cell r="C439">
            <v>0</v>
          </cell>
          <cell r="D439">
            <v>81628036</v>
          </cell>
          <cell r="E439">
            <v>84069507</v>
          </cell>
          <cell r="F439">
            <v>344944</v>
          </cell>
          <cell r="G439">
            <v>42403</v>
          </cell>
          <cell r="H439">
            <v>42237</v>
          </cell>
          <cell r="I439">
            <v>31269</v>
          </cell>
          <cell r="J439">
            <v>254151</v>
          </cell>
          <cell r="K439">
            <v>241346</v>
          </cell>
          <cell r="L439">
            <v>42185</v>
          </cell>
          <cell r="M439" t="str">
            <v>ISHC Merger Sub LLC</v>
          </cell>
          <cell r="N439" t="str">
            <v>ISHC Merger Sub LLC (In Shape) DD Term Loan</v>
          </cell>
          <cell r="O439" t="str">
            <v>L</v>
          </cell>
          <cell r="P439" t="str">
            <v>LIBOR (3 months)</v>
          </cell>
          <cell r="R439">
            <v>1783851.59</v>
          </cell>
          <cell r="S439">
            <v>1352244</v>
          </cell>
          <cell r="T439" t="str">
            <v>United States</v>
          </cell>
          <cell r="U439" t="str">
            <v>Services: Consumer (24)</v>
          </cell>
          <cell r="W439" t="str">
            <v>United States</v>
          </cell>
          <cell r="X439">
            <v>0</v>
          </cell>
          <cell r="Y439" t="str">
            <v>First Lien First Out</v>
          </cell>
          <cell r="AB439" t="str">
            <v>ISHC Merger Sub LLC</v>
          </cell>
          <cell r="AC439">
            <v>99.366936480000007</v>
          </cell>
          <cell r="AF439">
            <v>1783851.59</v>
          </cell>
          <cell r="AG439" t="str">
            <v>V</v>
          </cell>
          <cell r="AH439">
            <v>99.366900000000001</v>
          </cell>
          <cell r="AK439" t="str">
            <v>Term Loan</v>
          </cell>
          <cell r="AN439">
            <v>32543000</v>
          </cell>
          <cell r="AO439" t="str">
            <v>USD</v>
          </cell>
          <cell r="AS439">
            <v>2.15</v>
          </cell>
          <cell r="AU439" t="str">
            <v>6 S. EL DORADO STREET</v>
          </cell>
          <cell r="AV439" t="str">
            <v>Suite 700</v>
          </cell>
          <cell r="AW439">
            <v>0</v>
          </cell>
          <cell r="AX439">
            <v>42277</v>
          </cell>
          <cell r="AY439">
            <v>42338</v>
          </cell>
          <cell r="AZ439">
            <v>7850000</v>
          </cell>
          <cell r="BA439">
            <v>6.71</v>
          </cell>
          <cell r="BB439">
            <v>1.37</v>
          </cell>
          <cell r="BC439">
            <v>1.22</v>
          </cell>
          <cell r="BD439">
            <v>0</v>
          </cell>
          <cell r="BF439" t="str">
            <v>2.1500000</v>
          </cell>
          <cell r="BG439">
            <v>92090000</v>
          </cell>
          <cell r="BH439" t="str">
            <v>2.7</v>
          </cell>
          <cell r="BI439">
            <v>176130000</v>
          </cell>
          <cell r="BJ439" t="str">
            <v>Antares/TMT</v>
          </cell>
          <cell r="BL439">
            <v>41271</v>
          </cell>
          <cell r="BM439">
            <v>43097</v>
          </cell>
          <cell r="BP439">
            <v>72446500</v>
          </cell>
          <cell r="BQ439">
            <v>183165600</v>
          </cell>
          <cell r="BR439">
            <v>91075600</v>
          </cell>
          <cell r="BS439">
            <v>1783851.59</v>
          </cell>
          <cell r="BT439">
            <v>100</v>
          </cell>
          <cell r="BU439">
            <v>42228</v>
          </cell>
          <cell r="BW439">
            <v>0</v>
          </cell>
          <cell r="BX439" t="str">
            <v>STOCKTON, California 95202</v>
          </cell>
          <cell r="CA439" t="str">
            <v>0010531213</v>
          </cell>
          <cell r="CB439">
            <v>1783851.59</v>
          </cell>
          <cell r="CC439">
            <v>1</v>
          </cell>
          <cell r="CD439">
            <v>1783851.59</v>
          </cell>
          <cell r="CF439">
            <v>80</v>
          </cell>
          <cell r="CG439" t="str">
            <v>N</v>
          </cell>
        </row>
        <row r="440">
          <cell r="A440">
            <v>438</v>
          </cell>
          <cell r="B440" t="str">
            <v>DETAILS</v>
          </cell>
          <cell r="C440">
            <v>0</v>
          </cell>
          <cell r="D440">
            <v>81627878</v>
          </cell>
          <cell r="E440">
            <v>84069495</v>
          </cell>
          <cell r="F440">
            <v>344944</v>
          </cell>
          <cell r="G440">
            <v>42403</v>
          </cell>
          <cell r="H440">
            <v>42237</v>
          </cell>
          <cell r="I440">
            <v>31269</v>
          </cell>
          <cell r="J440">
            <v>252613</v>
          </cell>
          <cell r="K440">
            <v>239147</v>
          </cell>
          <cell r="L440">
            <v>42185</v>
          </cell>
          <cell r="M440" t="str">
            <v>ISHC Merger Sub LLC</v>
          </cell>
          <cell r="N440" t="str">
            <v>ISHC Merger Sub LLC (In Shape)Term Loan</v>
          </cell>
          <cell r="O440" t="str">
            <v>L</v>
          </cell>
          <cell r="P440" t="str">
            <v>LIBOR (3 months)</v>
          </cell>
          <cell r="R440">
            <v>13245098.029999999</v>
          </cell>
          <cell r="S440">
            <v>1352233</v>
          </cell>
          <cell r="T440" t="str">
            <v>United States</v>
          </cell>
          <cell r="U440" t="str">
            <v>Services: Consumer (24)</v>
          </cell>
          <cell r="W440" t="str">
            <v>United States</v>
          </cell>
          <cell r="X440">
            <v>0</v>
          </cell>
          <cell r="Y440" t="str">
            <v>First Lien First Out</v>
          </cell>
          <cell r="AB440" t="str">
            <v>ISHC Merger Sub LLC</v>
          </cell>
          <cell r="AC440">
            <v>99.366936480000007</v>
          </cell>
          <cell r="AF440">
            <v>13245098.029999999</v>
          </cell>
          <cell r="AG440" t="str">
            <v>V</v>
          </cell>
          <cell r="AH440">
            <v>99.366900000000001</v>
          </cell>
          <cell r="AK440" t="str">
            <v>Term Loan</v>
          </cell>
          <cell r="AN440">
            <v>32543000</v>
          </cell>
          <cell r="AO440" t="str">
            <v>USD</v>
          </cell>
          <cell r="AS440">
            <v>2.15</v>
          </cell>
          <cell r="AU440" t="str">
            <v>6 S. EL DORADO STREET</v>
          </cell>
          <cell r="AV440" t="str">
            <v>Suite 700</v>
          </cell>
          <cell r="AW440">
            <v>0</v>
          </cell>
          <cell r="AX440">
            <v>42277</v>
          </cell>
          <cell r="AY440">
            <v>42338</v>
          </cell>
          <cell r="AZ440">
            <v>7850000</v>
          </cell>
          <cell r="BA440">
            <v>6.71</v>
          </cell>
          <cell r="BB440">
            <v>1.37</v>
          </cell>
          <cell r="BC440">
            <v>1.22</v>
          </cell>
          <cell r="BD440">
            <v>0</v>
          </cell>
          <cell r="BF440" t="str">
            <v>2.1500000</v>
          </cell>
          <cell r="BG440">
            <v>92090000</v>
          </cell>
          <cell r="BH440" t="str">
            <v>2.7</v>
          </cell>
          <cell r="BI440">
            <v>176130000</v>
          </cell>
          <cell r="BJ440" t="str">
            <v>Antares/TMT</v>
          </cell>
          <cell r="BL440">
            <v>41271</v>
          </cell>
          <cell r="BM440">
            <v>43097</v>
          </cell>
          <cell r="BP440">
            <v>72446500</v>
          </cell>
          <cell r="BQ440">
            <v>183165600</v>
          </cell>
          <cell r="BR440">
            <v>91075600</v>
          </cell>
          <cell r="BS440">
            <v>13245098.029999999</v>
          </cell>
          <cell r="BT440">
            <v>100</v>
          </cell>
          <cell r="BU440">
            <v>42228</v>
          </cell>
          <cell r="BW440">
            <v>0</v>
          </cell>
          <cell r="BX440" t="str">
            <v>Stockton, California 95202</v>
          </cell>
          <cell r="CA440" t="str">
            <v>0010531207</v>
          </cell>
          <cell r="CB440">
            <v>13245098.029999999</v>
          </cell>
          <cell r="CC440">
            <v>1</v>
          </cell>
          <cell r="CD440">
            <v>13245098.029999999</v>
          </cell>
          <cell r="CF440">
            <v>80</v>
          </cell>
          <cell r="CG440" t="str">
            <v>N</v>
          </cell>
        </row>
        <row r="441">
          <cell r="A441">
            <v>439</v>
          </cell>
          <cell r="B441" t="str">
            <v>DETAILS</v>
          </cell>
          <cell r="C441">
            <v>0</v>
          </cell>
          <cell r="D441">
            <v>81628183</v>
          </cell>
          <cell r="E441">
            <v>84069741</v>
          </cell>
          <cell r="F441">
            <v>344944</v>
          </cell>
          <cell r="G441">
            <v>42403</v>
          </cell>
          <cell r="H441">
            <v>42237</v>
          </cell>
          <cell r="I441">
            <v>6451</v>
          </cell>
          <cell r="J441">
            <v>255279</v>
          </cell>
          <cell r="K441">
            <v>173019</v>
          </cell>
          <cell r="L441">
            <v>42185</v>
          </cell>
          <cell r="M441" t="str">
            <v>Jarden Corporation</v>
          </cell>
          <cell r="N441" t="str">
            <v>Jarden Corporation New Tranche B TL</v>
          </cell>
          <cell r="O441" t="str">
            <v>L</v>
          </cell>
          <cell r="P441" t="str">
            <v>LIBOR (1 month)</v>
          </cell>
          <cell r="R441">
            <v>2842770.79</v>
          </cell>
          <cell r="S441">
            <v>1335446</v>
          </cell>
          <cell r="T441" t="str">
            <v>United States</v>
          </cell>
          <cell r="U441" t="str">
            <v>Consumer goods: Durable (8)</v>
          </cell>
          <cell r="W441" t="str">
            <v>United States</v>
          </cell>
          <cell r="X441">
            <v>0</v>
          </cell>
          <cell r="Y441" t="str">
            <v>First Lien First Out</v>
          </cell>
          <cell r="AB441" t="str">
            <v>Jarden Corporation</v>
          </cell>
          <cell r="AC441">
            <v>99.974999999999994</v>
          </cell>
          <cell r="AF441">
            <v>2842770.79</v>
          </cell>
          <cell r="AG441" t="str">
            <v>V</v>
          </cell>
          <cell r="AH441">
            <v>99.974999999999994</v>
          </cell>
          <cell r="AI441">
            <v>99.832999999999998</v>
          </cell>
          <cell r="AK441" t="str">
            <v>Term Loan</v>
          </cell>
          <cell r="AN441">
            <v>1185422000</v>
          </cell>
          <cell r="AO441" t="str">
            <v>USD</v>
          </cell>
          <cell r="AS441">
            <v>1.2</v>
          </cell>
          <cell r="AU441" t="str">
            <v>555 THEODORE FREMD AVE SUITE B302</v>
          </cell>
          <cell r="AV441" t="str">
            <v>NA</v>
          </cell>
          <cell r="AW441">
            <v>0</v>
          </cell>
          <cell r="AX441">
            <v>42277</v>
          </cell>
          <cell r="AY441">
            <v>42277</v>
          </cell>
          <cell r="AZ441">
            <v>1095500000</v>
          </cell>
          <cell r="BA441">
            <v>5.0999999999999996</v>
          </cell>
          <cell r="BC441">
            <v>0</v>
          </cell>
          <cell r="BD441">
            <v>0</v>
          </cell>
          <cell r="BF441" t="str">
            <v>1.2000000</v>
          </cell>
          <cell r="BG441">
            <v>3580200000</v>
          </cell>
          <cell r="BH441" t="str">
            <v>3.5</v>
          </cell>
          <cell r="BI441">
            <v>8431500000</v>
          </cell>
          <cell r="BJ441" t="str">
            <v>BLG</v>
          </cell>
          <cell r="BK441" t="str">
            <v>Broadly Syndicated Loan</v>
          </cell>
          <cell r="BL441">
            <v>41265</v>
          </cell>
          <cell r="BM441">
            <v>43189</v>
          </cell>
          <cell r="BP441">
            <v>1811636400</v>
          </cell>
          <cell r="BQ441">
            <v>8188057800</v>
          </cell>
          <cell r="BR441">
            <v>4607857800</v>
          </cell>
          <cell r="BS441">
            <v>2838023.36</v>
          </cell>
          <cell r="BT441">
            <v>99.832999999999998</v>
          </cell>
          <cell r="BU441">
            <v>42228</v>
          </cell>
          <cell r="BW441">
            <v>0</v>
          </cell>
          <cell r="BX441" t="str">
            <v>Rye, New York 10580-1455</v>
          </cell>
          <cell r="CA441" t="str">
            <v>0010296972</v>
          </cell>
          <cell r="CB441">
            <v>2838023.36</v>
          </cell>
          <cell r="CC441">
            <v>1</v>
          </cell>
          <cell r="CD441">
            <v>2842770.79</v>
          </cell>
          <cell r="CF441">
            <v>80</v>
          </cell>
          <cell r="CG441" t="str">
            <v>Y</v>
          </cell>
        </row>
        <row r="442">
          <cell r="A442">
            <v>440</v>
          </cell>
          <cell r="B442" t="str">
            <v>DETAILS</v>
          </cell>
          <cell r="C442">
            <v>0</v>
          </cell>
          <cell r="D442">
            <v>81627842</v>
          </cell>
          <cell r="E442">
            <v>84069740</v>
          </cell>
          <cell r="F442">
            <v>344944</v>
          </cell>
          <cell r="G442">
            <v>42403</v>
          </cell>
          <cell r="H442">
            <v>42237</v>
          </cell>
          <cell r="I442">
            <v>6451</v>
          </cell>
          <cell r="J442">
            <v>252208</v>
          </cell>
          <cell r="K442">
            <v>173019</v>
          </cell>
          <cell r="L442">
            <v>42185</v>
          </cell>
          <cell r="M442" t="str">
            <v>Jarden Corporation</v>
          </cell>
          <cell r="N442" t="str">
            <v>Jarden Corporation New Tranche B TL</v>
          </cell>
          <cell r="O442" t="str">
            <v>L</v>
          </cell>
          <cell r="P442" t="str">
            <v>LIBOR (3 months)</v>
          </cell>
          <cell r="R442">
            <v>1919729.21</v>
          </cell>
          <cell r="S442">
            <v>1335446</v>
          </cell>
          <cell r="T442" t="str">
            <v>United States</v>
          </cell>
          <cell r="U442" t="str">
            <v>Consumer goods: Durable (8)</v>
          </cell>
          <cell r="W442" t="str">
            <v>United States</v>
          </cell>
          <cell r="X442">
            <v>0</v>
          </cell>
          <cell r="Y442" t="str">
            <v>First Lien First Out</v>
          </cell>
          <cell r="AB442" t="str">
            <v>Jarden Corporation</v>
          </cell>
          <cell r="AC442">
            <v>99.974999999999994</v>
          </cell>
          <cell r="AF442">
            <v>1919729.21</v>
          </cell>
          <cell r="AG442" t="str">
            <v>V</v>
          </cell>
          <cell r="AH442">
            <v>99.974999999999994</v>
          </cell>
          <cell r="AI442">
            <v>99.832999999999998</v>
          </cell>
          <cell r="AK442" t="str">
            <v>Term Loan</v>
          </cell>
          <cell r="AN442">
            <v>1185422000</v>
          </cell>
          <cell r="AO442" t="str">
            <v>USD</v>
          </cell>
          <cell r="AS442">
            <v>1.2</v>
          </cell>
          <cell r="AU442" t="str">
            <v>555 THEODORE FREMD AVE SUITE B302</v>
          </cell>
          <cell r="AV442" t="str">
            <v>NA</v>
          </cell>
          <cell r="AW442">
            <v>0</v>
          </cell>
          <cell r="AX442">
            <v>42277</v>
          </cell>
          <cell r="AY442">
            <v>42277</v>
          </cell>
          <cell r="AZ442">
            <v>1095500000</v>
          </cell>
          <cell r="BA442">
            <v>5.0999999999999996</v>
          </cell>
          <cell r="BC442">
            <v>0</v>
          </cell>
          <cell r="BD442">
            <v>0</v>
          </cell>
          <cell r="BF442" t="str">
            <v>1.2000000</v>
          </cell>
          <cell r="BG442">
            <v>3580200000</v>
          </cell>
          <cell r="BH442" t="str">
            <v>3.5</v>
          </cell>
          <cell r="BI442">
            <v>8431500000</v>
          </cell>
          <cell r="BJ442" t="str">
            <v>BLG</v>
          </cell>
          <cell r="BK442" t="str">
            <v>Broadly Syndicated Loan</v>
          </cell>
          <cell r="BL442">
            <v>41265</v>
          </cell>
          <cell r="BM442">
            <v>43189</v>
          </cell>
          <cell r="BP442">
            <v>1811636400</v>
          </cell>
          <cell r="BQ442">
            <v>8188057800</v>
          </cell>
          <cell r="BR442">
            <v>4607857800</v>
          </cell>
          <cell r="BS442">
            <v>1916523.26</v>
          </cell>
          <cell r="BT442">
            <v>99.832999999999998</v>
          </cell>
          <cell r="BU442">
            <v>42228</v>
          </cell>
          <cell r="BW442">
            <v>0</v>
          </cell>
          <cell r="BX442" t="str">
            <v>Rye, New York 10580-1455</v>
          </cell>
          <cell r="CA442" t="str">
            <v>0010296972</v>
          </cell>
          <cell r="CB442">
            <v>1916523.26</v>
          </cell>
          <cell r="CC442">
            <v>1</v>
          </cell>
          <cell r="CD442">
            <v>1919729.21</v>
          </cell>
          <cell r="CF442">
            <v>80</v>
          </cell>
          <cell r="CG442" t="str">
            <v>Y</v>
          </cell>
        </row>
        <row r="443">
          <cell r="A443">
            <v>441</v>
          </cell>
          <cell r="B443" t="str">
            <v>DETAILS</v>
          </cell>
          <cell r="C443">
            <v>0</v>
          </cell>
          <cell r="D443">
            <v>81628182</v>
          </cell>
          <cell r="E443">
            <v>84069742</v>
          </cell>
          <cell r="F443">
            <v>344944</v>
          </cell>
          <cell r="G443">
            <v>42403</v>
          </cell>
          <cell r="H443">
            <v>42237</v>
          </cell>
          <cell r="I443">
            <v>6451</v>
          </cell>
          <cell r="J443">
            <v>255267</v>
          </cell>
          <cell r="K443">
            <v>187290</v>
          </cell>
          <cell r="L443">
            <v>42185</v>
          </cell>
          <cell r="M443" t="str">
            <v>Jarden Corporation</v>
          </cell>
          <cell r="N443" t="str">
            <v>Jarden Corporation Tranche B1 Term Loan</v>
          </cell>
          <cell r="O443" t="str">
            <v>L</v>
          </cell>
          <cell r="P443" t="str">
            <v>LIBOR (1 month)</v>
          </cell>
          <cell r="R443">
            <v>40657086.210000001</v>
          </cell>
          <cell r="S443">
            <v>1335449</v>
          </cell>
          <cell r="T443" t="str">
            <v>United States</v>
          </cell>
          <cell r="U443" t="str">
            <v>Consumer goods: Durable (8)</v>
          </cell>
          <cell r="W443" t="str">
            <v>United States</v>
          </cell>
          <cell r="X443">
            <v>0</v>
          </cell>
          <cell r="Y443" t="str">
            <v>First Lien First Out</v>
          </cell>
          <cell r="AB443" t="str">
            <v>Jarden Corporation</v>
          </cell>
          <cell r="AC443">
            <v>99.832999999999998</v>
          </cell>
          <cell r="AF443">
            <v>40657086.210000001</v>
          </cell>
          <cell r="AG443" t="str">
            <v>V</v>
          </cell>
          <cell r="AH443">
            <v>99.832999999999998</v>
          </cell>
          <cell r="AI443">
            <v>99.875</v>
          </cell>
          <cell r="AK443" t="str">
            <v>Term Loan</v>
          </cell>
          <cell r="AN443">
            <v>1185422000</v>
          </cell>
          <cell r="AO443" t="str">
            <v>USD</v>
          </cell>
          <cell r="AS443">
            <v>1.2</v>
          </cell>
          <cell r="AU443" t="str">
            <v>555 THEODORE FREMD AVE SUITE B302</v>
          </cell>
          <cell r="AV443" t="str">
            <v>NA</v>
          </cell>
          <cell r="AW443">
            <v>0</v>
          </cell>
          <cell r="AX443">
            <v>42277</v>
          </cell>
          <cell r="AY443">
            <v>42277</v>
          </cell>
          <cell r="AZ443">
            <v>1095500000</v>
          </cell>
          <cell r="BA443">
            <v>5.0999999999999996</v>
          </cell>
          <cell r="BC443">
            <v>0</v>
          </cell>
          <cell r="BD443">
            <v>0</v>
          </cell>
          <cell r="BF443" t="str">
            <v>1.2000000</v>
          </cell>
          <cell r="BG443">
            <v>3580200000</v>
          </cell>
          <cell r="BH443" t="str">
            <v>3.5</v>
          </cell>
          <cell r="BI443">
            <v>8431500000</v>
          </cell>
          <cell r="BJ443" t="str">
            <v>BLG</v>
          </cell>
          <cell r="BK443" t="str">
            <v>Broadly Syndicated Loan</v>
          </cell>
          <cell r="BL443">
            <v>41435</v>
          </cell>
          <cell r="BM443">
            <v>44104</v>
          </cell>
          <cell r="BP443">
            <v>1811636400</v>
          </cell>
          <cell r="BQ443">
            <v>8188057800</v>
          </cell>
          <cell r="BR443">
            <v>4607857800</v>
          </cell>
          <cell r="BS443">
            <v>40606264.850000001</v>
          </cell>
          <cell r="BT443">
            <v>99.875</v>
          </cell>
          <cell r="BU443">
            <v>42228</v>
          </cell>
          <cell r="BW443">
            <v>0</v>
          </cell>
          <cell r="BX443" t="str">
            <v>RYE, New York 10580-1455</v>
          </cell>
          <cell r="CA443" t="str">
            <v>0010438496</v>
          </cell>
          <cell r="CB443">
            <v>40606264.850000001</v>
          </cell>
          <cell r="CC443">
            <v>1</v>
          </cell>
          <cell r="CD443">
            <v>40657086.210000001</v>
          </cell>
          <cell r="CF443">
            <v>80</v>
          </cell>
          <cell r="CG443" t="str">
            <v>Y</v>
          </cell>
        </row>
        <row r="444">
          <cell r="A444">
            <v>442</v>
          </cell>
          <cell r="B444" t="str">
            <v>DETAILS</v>
          </cell>
          <cell r="C444">
            <v>0</v>
          </cell>
          <cell r="D444">
            <v>81627782</v>
          </cell>
          <cell r="E444">
            <v>84069881</v>
          </cell>
          <cell r="F444">
            <v>344944</v>
          </cell>
          <cell r="G444">
            <v>42403</v>
          </cell>
          <cell r="H444">
            <v>42355</v>
          </cell>
          <cell r="I444">
            <v>31377</v>
          </cell>
          <cell r="J444">
            <v>251311</v>
          </cell>
          <cell r="K444">
            <v>251309</v>
          </cell>
          <cell r="L444">
            <v>42349</v>
          </cell>
          <cell r="M444" t="str">
            <v>Jensen Hughes Inc.</v>
          </cell>
          <cell r="N444" t="str">
            <v>Jensen Hughes Inc Term Loan</v>
          </cell>
          <cell r="O444" t="str">
            <v>L</v>
          </cell>
          <cell r="P444" t="str">
            <v>LIBOR (3 months)</v>
          </cell>
          <cell r="R444">
            <v>25072058.469999999</v>
          </cell>
          <cell r="S444">
            <v>1452274</v>
          </cell>
          <cell r="T444" t="str">
            <v>United States</v>
          </cell>
          <cell r="U444" t="str">
            <v>Services: Business (23)</v>
          </cell>
          <cell r="W444" t="str">
            <v>United States</v>
          </cell>
          <cell r="Y444" t="str">
            <v>First Lien First Out</v>
          </cell>
          <cell r="AB444" t="str">
            <v>Jensen Hughes Inc.</v>
          </cell>
          <cell r="AF444">
            <v>25072058.469999999</v>
          </cell>
          <cell r="AG444" t="str">
            <v>V</v>
          </cell>
          <cell r="AH444">
            <v>99</v>
          </cell>
          <cell r="AI444">
            <v>99</v>
          </cell>
          <cell r="AK444" t="str">
            <v>Term Loan</v>
          </cell>
          <cell r="AN444">
            <v>32123000</v>
          </cell>
          <cell r="AO444" t="str">
            <v>USD</v>
          </cell>
          <cell r="AS444">
            <v>4.25</v>
          </cell>
          <cell r="AU444" t="str">
            <v>3610 Commerce Drive</v>
          </cell>
          <cell r="AV444" t="str">
            <v>Suite 817</v>
          </cell>
          <cell r="AX444">
            <v>42277</v>
          </cell>
          <cell r="AY444">
            <v>42277</v>
          </cell>
          <cell r="AZ444">
            <v>8170000</v>
          </cell>
          <cell r="BA444">
            <v>2.11</v>
          </cell>
          <cell r="BB444">
            <v>2.0099999999999998</v>
          </cell>
          <cell r="BC444">
            <v>1.88</v>
          </cell>
          <cell r="BF444" t="str">
            <v>4.25</v>
          </cell>
          <cell r="BG444">
            <v>36150000</v>
          </cell>
          <cell r="BH444" t="str">
            <v>4.25</v>
          </cell>
          <cell r="BI444">
            <v>147840000</v>
          </cell>
          <cell r="BJ444" t="str">
            <v>Antares/TMT</v>
          </cell>
          <cell r="BL444">
            <v>42248</v>
          </cell>
          <cell r="BM444">
            <v>44536</v>
          </cell>
          <cell r="BP444">
            <v>136500000</v>
          </cell>
          <cell r="BQ444">
            <v>172650000</v>
          </cell>
          <cell r="BR444">
            <v>136500000</v>
          </cell>
          <cell r="BS444">
            <v>25072058.469999999</v>
          </cell>
          <cell r="BT444">
            <v>100</v>
          </cell>
          <cell r="BU444">
            <v>42355</v>
          </cell>
          <cell r="BW444">
            <v>0</v>
          </cell>
          <cell r="BX444" t="str">
            <v>Baltimore, Maryland 21227</v>
          </cell>
          <cell r="CA444" t="str">
            <v>0010558729</v>
          </cell>
          <cell r="CB444">
            <v>25072058.469999999</v>
          </cell>
          <cell r="CD444">
            <v>25072058.469999999</v>
          </cell>
          <cell r="CF444">
            <v>80</v>
          </cell>
          <cell r="CG444" t="str">
            <v>N</v>
          </cell>
        </row>
        <row r="445">
          <cell r="A445">
            <v>443</v>
          </cell>
          <cell r="B445" t="str">
            <v>DETAILS</v>
          </cell>
          <cell r="C445">
            <v>0</v>
          </cell>
          <cell r="D445">
            <v>81628233</v>
          </cell>
          <cell r="E445">
            <v>84070044</v>
          </cell>
          <cell r="F445">
            <v>344944</v>
          </cell>
          <cell r="G445">
            <v>42403</v>
          </cell>
          <cell r="H445">
            <v>42237</v>
          </cell>
          <cell r="I445">
            <v>31273</v>
          </cell>
          <cell r="J445">
            <v>255573</v>
          </cell>
          <cell r="K445">
            <v>239345</v>
          </cell>
          <cell r="L445">
            <v>42185</v>
          </cell>
          <cell r="M445" t="str">
            <v>JHCC Holdings LLC</v>
          </cell>
          <cell r="N445" t="str">
            <v>JHCC Holdings LLC Term Loan</v>
          </cell>
          <cell r="O445" t="str">
            <v>L</v>
          </cell>
          <cell r="P445" t="str">
            <v>LIBOR (1 month)</v>
          </cell>
          <cell r="R445">
            <v>29373151.32</v>
          </cell>
          <cell r="S445">
            <v>1352648</v>
          </cell>
          <cell r="T445" t="str">
            <v>United States</v>
          </cell>
          <cell r="U445" t="str">
            <v>Services: Consumer (24)</v>
          </cell>
          <cell r="W445" t="str">
            <v>United States</v>
          </cell>
          <cell r="X445">
            <v>0</v>
          </cell>
          <cell r="Y445" t="str">
            <v>First Lien First Out</v>
          </cell>
          <cell r="AB445" t="str">
            <v>JHCC Holdings LLC</v>
          </cell>
          <cell r="AC445">
            <v>98.75</v>
          </cell>
          <cell r="AF445">
            <v>29373151.32</v>
          </cell>
          <cell r="AG445" t="str">
            <v>V</v>
          </cell>
          <cell r="AH445">
            <v>98.75</v>
          </cell>
          <cell r="AK445" t="str">
            <v>Term Loan</v>
          </cell>
          <cell r="AN445">
            <v>12337000</v>
          </cell>
          <cell r="AO445" t="str">
            <v>USD</v>
          </cell>
          <cell r="AS445">
            <v>4.3495935000000001</v>
          </cell>
          <cell r="AU445" t="str">
            <v>201 North Tyron Street</v>
          </cell>
          <cell r="AV445" t="str">
            <v>Suite 2450</v>
          </cell>
          <cell r="AW445">
            <v>0</v>
          </cell>
          <cell r="AX445">
            <v>42277</v>
          </cell>
          <cell r="AY445">
            <v>42338</v>
          </cell>
          <cell r="AZ445">
            <v>2520000</v>
          </cell>
          <cell r="BA445">
            <v>3.98</v>
          </cell>
          <cell r="BB445">
            <v>1.72</v>
          </cell>
          <cell r="BC445">
            <v>1.62</v>
          </cell>
          <cell r="BD445">
            <v>0</v>
          </cell>
          <cell r="BF445" t="str">
            <v>4.3495935</v>
          </cell>
          <cell r="BG445">
            <v>47890000</v>
          </cell>
          <cell r="BH445" t="str">
            <v>4.512195122</v>
          </cell>
          <cell r="BI445">
            <v>75670000</v>
          </cell>
          <cell r="BJ445" t="str">
            <v>Antares/TMT</v>
          </cell>
          <cell r="BL445">
            <v>41922</v>
          </cell>
          <cell r="BM445">
            <v>43748</v>
          </cell>
          <cell r="BP445">
            <v>52536600</v>
          </cell>
          <cell r="BQ445">
            <v>102413800</v>
          </cell>
          <cell r="BR445">
            <v>54523800</v>
          </cell>
          <cell r="BS445">
            <v>29373151.32</v>
          </cell>
          <cell r="BT445">
            <v>100</v>
          </cell>
          <cell r="BU445">
            <v>42228</v>
          </cell>
          <cell r="BW445">
            <v>0</v>
          </cell>
          <cell r="BX445" t="str">
            <v>Charlotte , North Carolina, 28202</v>
          </cell>
          <cell r="CA445" t="str">
            <v>0010527931</v>
          </cell>
          <cell r="CB445">
            <v>29373151.32</v>
          </cell>
          <cell r="CC445">
            <v>1</v>
          </cell>
          <cell r="CD445">
            <v>29373151.32</v>
          </cell>
          <cell r="CF445">
            <v>80</v>
          </cell>
          <cell r="CG445" t="str">
            <v>N</v>
          </cell>
        </row>
        <row r="446">
          <cell r="A446">
            <v>444</v>
          </cell>
          <cell r="B446" t="str">
            <v>DETAILS</v>
          </cell>
          <cell r="C446">
            <v>0</v>
          </cell>
          <cell r="D446">
            <v>81628179</v>
          </cell>
          <cell r="E446">
            <v>84069737</v>
          </cell>
          <cell r="F446">
            <v>344944</v>
          </cell>
          <cell r="G446">
            <v>42403</v>
          </cell>
          <cell r="H446">
            <v>42237</v>
          </cell>
          <cell r="I446">
            <v>25291</v>
          </cell>
          <cell r="J446">
            <v>255248</v>
          </cell>
          <cell r="K446">
            <v>143183</v>
          </cell>
          <cell r="L446">
            <v>42185</v>
          </cell>
          <cell r="M446" t="str">
            <v>JWC Environmental, LLC</v>
          </cell>
          <cell r="N446" t="str">
            <v>JWC Environmental LLC   Term Loan</v>
          </cell>
          <cell r="O446" t="str">
            <v>L</v>
          </cell>
          <cell r="P446" t="str">
            <v>LIBOR (1 month)</v>
          </cell>
          <cell r="R446">
            <v>11616681.060000001</v>
          </cell>
          <cell r="S446">
            <v>1335441</v>
          </cell>
          <cell r="T446" t="str">
            <v>United States</v>
          </cell>
          <cell r="U446" t="str">
            <v>Capital Equipment (5)</v>
          </cell>
          <cell r="W446" t="str">
            <v>United States</v>
          </cell>
          <cell r="X446">
            <v>0</v>
          </cell>
          <cell r="Y446" t="str">
            <v>First Lien First Out</v>
          </cell>
          <cell r="AB446" t="str">
            <v>JWC Environmental, LLC</v>
          </cell>
          <cell r="AC446">
            <v>97.5</v>
          </cell>
          <cell r="AF446">
            <v>11616681.060000001</v>
          </cell>
          <cell r="AG446" t="str">
            <v>V</v>
          </cell>
          <cell r="AH446">
            <v>97.5</v>
          </cell>
          <cell r="AK446" t="str">
            <v>Term Loan</v>
          </cell>
          <cell r="AN446">
            <v>12650000</v>
          </cell>
          <cell r="AO446" t="str">
            <v>USD</v>
          </cell>
          <cell r="AS446">
            <v>2.7</v>
          </cell>
          <cell r="AU446" t="str">
            <v>290 Paularino Avenue</v>
          </cell>
          <cell r="AV446" t="str">
            <v>NA</v>
          </cell>
          <cell r="AW446">
            <v>0</v>
          </cell>
          <cell r="AX446">
            <v>42277</v>
          </cell>
          <cell r="AY446">
            <v>42308</v>
          </cell>
          <cell r="AZ446">
            <v>3730000</v>
          </cell>
          <cell r="BA446">
            <v>2.4300000000000002</v>
          </cell>
          <cell r="BB446">
            <v>5.26</v>
          </cell>
          <cell r="BC446">
            <v>4.07</v>
          </cell>
          <cell r="BD446">
            <v>0</v>
          </cell>
          <cell r="BF446" t="str">
            <v>2.7000000</v>
          </cell>
          <cell r="BG446">
            <v>32460000</v>
          </cell>
          <cell r="BH446" t="str">
            <v>4.4620673305</v>
          </cell>
          <cell r="BI446">
            <v>57790000</v>
          </cell>
          <cell r="BJ446" t="str">
            <v>Antares/TMT</v>
          </cell>
          <cell r="BL446">
            <v>40725</v>
          </cell>
          <cell r="BM446">
            <v>42585</v>
          </cell>
          <cell r="BP446">
            <v>31178000</v>
          </cell>
          <cell r="BQ446">
            <v>86129000</v>
          </cell>
          <cell r="BR446">
            <v>53669000</v>
          </cell>
          <cell r="BS446">
            <v>11616681.060000001</v>
          </cell>
          <cell r="BT446">
            <v>100</v>
          </cell>
          <cell r="BU446">
            <v>42228</v>
          </cell>
          <cell r="BW446">
            <v>0</v>
          </cell>
          <cell r="BX446" t="str">
            <v>Costa Mesa, California 92626</v>
          </cell>
          <cell r="CA446" t="str">
            <v>0010318193</v>
          </cell>
          <cell r="CB446">
            <v>11616681.060000001</v>
          </cell>
          <cell r="CC446">
            <v>1</v>
          </cell>
          <cell r="CD446">
            <v>11616681.060000001</v>
          </cell>
          <cell r="CF446">
            <v>80</v>
          </cell>
          <cell r="CG446" t="str">
            <v>N</v>
          </cell>
        </row>
        <row r="447">
          <cell r="A447">
            <v>445</v>
          </cell>
          <cell r="B447" t="str">
            <v>DETAILS</v>
          </cell>
          <cell r="C447">
            <v>0</v>
          </cell>
          <cell r="D447">
            <v>81627903</v>
          </cell>
          <cell r="E447">
            <v>84069582</v>
          </cell>
          <cell r="F447">
            <v>344944</v>
          </cell>
          <cell r="G447">
            <v>42403</v>
          </cell>
          <cell r="H447">
            <v>42237</v>
          </cell>
          <cell r="I447">
            <v>25453</v>
          </cell>
          <cell r="J447">
            <v>252916</v>
          </cell>
          <cell r="K447">
            <v>174642</v>
          </cell>
          <cell r="L447">
            <v>42185</v>
          </cell>
          <cell r="M447" t="str">
            <v>K &amp; N Engineering, Inc</v>
          </cell>
          <cell r="N447" t="str">
            <v>K &amp; N Engineering Inc Term Loan</v>
          </cell>
          <cell r="O447" t="str">
            <v>L</v>
          </cell>
          <cell r="P447" t="str">
            <v>LIBOR (3 months)</v>
          </cell>
          <cell r="R447">
            <v>6566666.6500000004</v>
          </cell>
          <cell r="S447">
            <v>1352338</v>
          </cell>
          <cell r="T447" t="str">
            <v>United States</v>
          </cell>
          <cell r="U447" t="str">
            <v>Automotive (2)</v>
          </cell>
          <cell r="W447" t="str">
            <v>United States</v>
          </cell>
          <cell r="X447">
            <v>0</v>
          </cell>
          <cell r="Y447" t="str">
            <v>First Lien First Out</v>
          </cell>
          <cell r="AB447" t="str">
            <v>K &amp; N Engineering, Inc</v>
          </cell>
          <cell r="AC447">
            <v>99.056480309999998</v>
          </cell>
          <cell r="AF447">
            <v>6566666.6500000004</v>
          </cell>
          <cell r="AG447" t="str">
            <v>V</v>
          </cell>
          <cell r="AH447">
            <v>99.0565</v>
          </cell>
          <cell r="AK447" t="str">
            <v>Term Loan</v>
          </cell>
          <cell r="AN447">
            <v>39780000</v>
          </cell>
          <cell r="AO447" t="str">
            <v>USD</v>
          </cell>
          <cell r="AS447">
            <v>4.0599999999999996</v>
          </cell>
          <cell r="AU447" t="str">
            <v>1455 Citrus St,</v>
          </cell>
          <cell r="AV447" t="str">
            <v>NA</v>
          </cell>
          <cell r="AW447">
            <v>0</v>
          </cell>
          <cell r="AX447">
            <v>42277</v>
          </cell>
          <cell r="AY447">
            <v>42308</v>
          </cell>
          <cell r="AZ447">
            <v>6210000</v>
          </cell>
          <cell r="BA447">
            <v>2.1</v>
          </cell>
          <cell r="BB447">
            <v>5.27</v>
          </cell>
          <cell r="BC447">
            <v>5.22</v>
          </cell>
          <cell r="BD447">
            <v>0</v>
          </cell>
          <cell r="BF447" t="str">
            <v>4.0600000</v>
          </cell>
          <cell r="BG447">
            <v>-37550000</v>
          </cell>
          <cell r="BH447" t="str">
            <v>6.28</v>
          </cell>
          <cell r="BI447">
            <v>166770000</v>
          </cell>
          <cell r="BJ447" t="str">
            <v>SIP - Tag Along</v>
          </cell>
          <cell r="BL447">
            <v>41277</v>
          </cell>
          <cell r="BM447">
            <v>43657</v>
          </cell>
          <cell r="BP447">
            <v>170885400</v>
          </cell>
          <cell r="BQ447">
            <v>221379400</v>
          </cell>
          <cell r="BR447">
            <v>258929400</v>
          </cell>
          <cell r="BS447">
            <v>6566666.6500000004</v>
          </cell>
          <cell r="BT447">
            <v>100</v>
          </cell>
          <cell r="BW447">
            <v>0</v>
          </cell>
          <cell r="BX447" t="str">
            <v>Riverside, California 92507</v>
          </cell>
          <cell r="CA447" t="str">
            <v>0010532814</v>
          </cell>
          <cell r="CB447">
            <v>6566666.6500000004</v>
          </cell>
          <cell r="CC447">
            <v>1</v>
          </cell>
          <cell r="CD447">
            <v>6566666.6500000004</v>
          </cell>
          <cell r="CF447">
            <v>80</v>
          </cell>
          <cell r="CG447" t="str">
            <v>N</v>
          </cell>
        </row>
        <row r="448">
          <cell r="A448">
            <v>446</v>
          </cell>
          <cell r="B448" t="str">
            <v>DETAILS</v>
          </cell>
          <cell r="C448">
            <v>0</v>
          </cell>
          <cell r="D448">
            <v>81627903</v>
          </cell>
          <cell r="E448">
            <v>84069583</v>
          </cell>
          <cell r="F448">
            <v>344944</v>
          </cell>
          <cell r="G448">
            <v>42403</v>
          </cell>
          <cell r="H448">
            <v>42237</v>
          </cell>
          <cell r="I448">
            <v>25453</v>
          </cell>
          <cell r="J448">
            <v>252916</v>
          </cell>
          <cell r="K448">
            <v>174642</v>
          </cell>
          <cell r="L448">
            <v>42185</v>
          </cell>
          <cell r="M448" t="str">
            <v>K &amp; N Engineering, Inc</v>
          </cell>
          <cell r="N448" t="str">
            <v>K &amp; N Engineering Inc Term Loan</v>
          </cell>
          <cell r="O448" t="str">
            <v>L</v>
          </cell>
          <cell r="P448" t="str">
            <v>LIBOR (3 months)</v>
          </cell>
          <cell r="R448">
            <v>13886480.75</v>
          </cell>
          <cell r="S448">
            <v>1352339</v>
          </cell>
          <cell r="T448" t="str">
            <v>United States</v>
          </cell>
          <cell r="U448" t="str">
            <v>Automotive (2)</v>
          </cell>
          <cell r="W448" t="str">
            <v>United States</v>
          </cell>
          <cell r="X448">
            <v>0</v>
          </cell>
          <cell r="Y448" t="str">
            <v>First Lien First Out</v>
          </cell>
          <cell r="AB448" t="str">
            <v>K &amp; N Engineering, Inc</v>
          </cell>
          <cell r="AC448">
            <v>99.056480309999998</v>
          </cell>
          <cell r="AF448">
            <v>13886480.75</v>
          </cell>
          <cell r="AG448" t="str">
            <v>V</v>
          </cell>
          <cell r="AH448">
            <v>99.0565</v>
          </cell>
          <cell r="AK448" t="str">
            <v>Term Loan</v>
          </cell>
          <cell r="AN448">
            <v>39780000</v>
          </cell>
          <cell r="AO448" t="str">
            <v>USD</v>
          </cell>
          <cell r="AS448">
            <v>4.0599999999999996</v>
          </cell>
          <cell r="AU448" t="str">
            <v>1455 Citrus St,</v>
          </cell>
          <cell r="AV448" t="str">
            <v>NA</v>
          </cell>
          <cell r="AW448">
            <v>0</v>
          </cell>
          <cell r="AX448">
            <v>42277</v>
          </cell>
          <cell r="AY448">
            <v>42308</v>
          </cell>
          <cell r="AZ448">
            <v>6210000</v>
          </cell>
          <cell r="BA448">
            <v>2.1</v>
          </cell>
          <cell r="BB448">
            <v>5.27</v>
          </cell>
          <cell r="BC448">
            <v>5.22</v>
          </cell>
          <cell r="BD448">
            <v>0</v>
          </cell>
          <cell r="BF448" t="str">
            <v>4.0600000</v>
          </cell>
          <cell r="BG448">
            <v>-37550000</v>
          </cell>
          <cell r="BH448" t="str">
            <v>6.28</v>
          </cell>
          <cell r="BI448">
            <v>166770000</v>
          </cell>
          <cell r="BJ448" t="str">
            <v>Antares/TMT</v>
          </cell>
          <cell r="BL448">
            <v>41277</v>
          </cell>
          <cell r="BM448">
            <v>43657</v>
          </cell>
          <cell r="BP448">
            <v>170885400</v>
          </cell>
          <cell r="BQ448">
            <v>221379400</v>
          </cell>
          <cell r="BR448">
            <v>258929400</v>
          </cell>
          <cell r="BS448">
            <v>13886480.75</v>
          </cell>
          <cell r="BT448">
            <v>100</v>
          </cell>
          <cell r="BU448">
            <v>42228</v>
          </cell>
          <cell r="BW448">
            <v>0</v>
          </cell>
          <cell r="BX448" t="str">
            <v>Riverside, California 92507</v>
          </cell>
          <cell r="CA448" t="str">
            <v>0010532814</v>
          </cell>
          <cell r="CB448">
            <v>13886480.75</v>
          </cell>
          <cell r="CC448">
            <v>1</v>
          </cell>
          <cell r="CD448">
            <v>13886480.75</v>
          </cell>
          <cell r="CF448">
            <v>80</v>
          </cell>
          <cell r="CG448" t="str">
            <v>N</v>
          </cell>
        </row>
        <row r="449">
          <cell r="A449">
            <v>447</v>
          </cell>
          <cell r="B449" t="str">
            <v>DETAILS</v>
          </cell>
          <cell r="C449">
            <v>0</v>
          </cell>
          <cell r="D449">
            <v>81627884</v>
          </cell>
          <cell r="E449">
            <v>84070080</v>
          </cell>
          <cell r="F449">
            <v>344944</v>
          </cell>
          <cell r="G449">
            <v>42403</v>
          </cell>
          <cell r="H449">
            <v>42237</v>
          </cell>
          <cell r="I449">
            <v>24792</v>
          </cell>
          <cell r="J449">
            <v>252695</v>
          </cell>
          <cell r="K449">
            <v>198886</v>
          </cell>
          <cell r="L449">
            <v>42185</v>
          </cell>
          <cell r="M449" t="str">
            <v>KAR Auction Services Inc</v>
          </cell>
          <cell r="N449" t="str">
            <v>KAR Auction Services Inc Term Loan B-2</v>
          </cell>
          <cell r="O449" t="str">
            <v>L</v>
          </cell>
          <cell r="P449" t="str">
            <v>LIBOR (3 months)</v>
          </cell>
          <cell r="R449">
            <v>14068458.49</v>
          </cell>
          <cell r="S449">
            <v>1353063</v>
          </cell>
          <cell r="T449" t="str">
            <v>United States</v>
          </cell>
          <cell r="U449" t="str">
            <v>Automotive (2)</v>
          </cell>
          <cell r="W449" t="str">
            <v>United States</v>
          </cell>
          <cell r="X449">
            <v>1</v>
          </cell>
          <cell r="Y449" t="str">
            <v>First Lien First Out</v>
          </cell>
          <cell r="AB449" t="str">
            <v>KAR Auction Services Inc</v>
          </cell>
          <cell r="AC449">
            <v>99.582999999999998</v>
          </cell>
          <cell r="AF449">
            <v>14068458.49</v>
          </cell>
          <cell r="AG449" t="str">
            <v>V</v>
          </cell>
          <cell r="AH449">
            <v>99.582999999999998</v>
          </cell>
          <cell r="AI449">
            <v>99.917000000000002</v>
          </cell>
          <cell r="AK449" t="str">
            <v>Term Loan</v>
          </cell>
          <cell r="AN449">
            <v>613900000</v>
          </cell>
          <cell r="AO449" t="str">
            <v>USD</v>
          </cell>
          <cell r="AS449">
            <v>2.54</v>
          </cell>
          <cell r="AU449" t="str">
            <v>13085 HAMILTON CROSSING BOULEVARD</v>
          </cell>
          <cell r="AV449" t="str">
            <v>NA</v>
          </cell>
          <cell r="AW449">
            <v>0</v>
          </cell>
          <cell r="AX449">
            <v>42277</v>
          </cell>
          <cell r="AY449">
            <v>42277</v>
          </cell>
          <cell r="AZ449">
            <v>140300000</v>
          </cell>
          <cell r="BA449">
            <v>8.23</v>
          </cell>
          <cell r="BC449">
            <v>0</v>
          </cell>
          <cell r="BD449">
            <v>0</v>
          </cell>
          <cell r="BF449" t="str">
            <v>2.5400000</v>
          </cell>
          <cell r="BG449">
            <v>1377000000</v>
          </cell>
          <cell r="BH449" t="str">
            <v>2.54</v>
          </cell>
          <cell r="BI449">
            <v>2563400000</v>
          </cell>
          <cell r="BJ449" t="str">
            <v>BLG</v>
          </cell>
          <cell r="BK449" t="str">
            <v>Broadly Syndicated Loan</v>
          </cell>
          <cell r="BL449">
            <v>41615</v>
          </cell>
          <cell r="BM449">
            <v>44266</v>
          </cell>
          <cell r="BP449">
            <v>1731822000</v>
          </cell>
          <cell r="BQ449">
            <v>3108822000</v>
          </cell>
          <cell r="BR449">
            <v>1731822000</v>
          </cell>
          <cell r="BS449">
            <v>14056781.67</v>
          </cell>
          <cell r="BT449">
            <v>99.917000000000002</v>
          </cell>
          <cell r="BU449">
            <v>42228</v>
          </cell>
          <cell r="BW449">
            <v>0</v>
          </cell>
          <cell r="BX449" t="str">
            <v>CARMEL, Indiana 46032</v>
          </cell>
          <cell r="CA449" t="str">
            <v>0010461444</v>
          </cell>
          <cell r="CB449">
            <v>14056781.67</v>
          </cell>
          <cell r="CC449">
            <v>1</v>
          </cell>
          <cell r="CD449">
            <v>14068458.49</v>
          </cell>
          <cell r="CF449">
            <v>80</v>
          </cell>
          <cell r="CG449" t="str">
            <v>Y</v>
          </cell>
        </row>
        <row r="450">
          <cell r="A450">
            <v>448</v>
          </cell>
          <cell r="B450" t="str">
            <v>DETAILS</v>
          </cell>
          <cell r="C450">
            <v>0</v>
          </cell>
          <cell r="D450">
            <v>81627885</v>
          </cell>
          <cell r="E450">
            <v>84070081</v>
          </cell>
          <cell r="F450">
            <v>344944</v>
          </cell>
          <cell r="G450">
            <v>42403</v>
          </cell>
          <cell r="H450">
            <v>42237</v>
          </cell>
          <cell r="I450">
            <v>24792</v>
          </cell>
          <cell r="J450">
            <v>252704</v>
          </cell>
          <cell r="K450">
            <v>199009</v>
          </cell>
          <cell r="L450">
            <v>42185</v>
          </cell>
          <cell r="M450" t="str">
            <v>KAR Auction Services Inc</v>
          </cell>
          <cell r="N450" t="str">
            <v>KAR Auction Services Inc Tranche B-1 Term Loan</v>
          </cell>
          <cell r="O450" t="str">
            <v>L</v>
          </cell>
          <cell r="P450" t="str">
            <v>LIBOR (3 months)</v>
          </cell>
          <cell r="R450">
            <v>5538763.8399999999</v>
          </cell>
          <cell r="S450">
            <v>1353065</v>
          </cell>
          <cell r="T450" t="str">
            <v>United States</v>
          </cell>
          <cell r="U450" t="str">
            <v>Automotive (2)</v>
          </cell>
          <cell r="W450" t="str">
            <v>United States</v>
          </cell>
          <cell r="X450">
            <v>1</v>
          </cell>
          <cell r="Y450" t="str">
            <v>First Lien First Out</v>
          </cell>
          <cell r="AB450" t="str">
            <v>KAR Auction Services Inc</v>
          </cell>
          <cell r="AC450">
            <v>99.843999999999994</v>
          </cell>
          <cell r="AF450">
            <v>5538763.8399999999</v>
          </cell>
          <cell r="AG450" t="str">
            <v>V</v>
          </cell>
          <cell r="AH450">
            <v>99.843999999999994</v>
          </cell>
          <cell r="AI450">
            <v>99.625</v>
          </cell>
          <cell r="AK450" t="str">
            <v>Term Loan</v>
          </cell>
          <cell r="AN450">
            <v>613900000</v>
          </cell>
          <cell r="AO450" t="str">
            <v>USD</v>
          </cell>
          <cell r="AS450">
            <v>2.54</v>
          </cell>
          <cell r="AU450" t="str">
            <v>13085 HAMILTON CROSSING BOULEVARD</v>
          </cell>
          <cell r="AV450" t="str">
            <v>NA</v>
          </cell>
          <cell r="AW450">
            <v>0</v>
          </cell>
          <cell r="AX450">
            <v>42277</v>
          </cell>
          <cell r="AY450">
            <v>42277</v>
          </cell>
          <cell r="AZ450">
            <v>140300000</v>
          </cell>
          <cell r="BA450">
            <v>8.23</v>
          </cell>
          <cell r="BC450">
            <v>0</v>
          </cell>
          <cell r="BD450">
            <v>0</v>
          </cell>
          <cell r="BF450" t="str">
            <v>2.5400000</v>
          </cell>
          <cell r="BG450">
            <v>1377000000</v>
          </cell>
          <cell r="BH450" t="str">
            <v>2.54</v>
          </cell>
          <cell r="BI450">
            <v>2563400000</v>
          </cell>
          <cell r="BJ450" t="str">
            <v>BLG</v>
          </cell>
          <cell r="BK450" t="str">
            <v>Broadly Syndicated Loan</v>
          </cell>
          <cell r="BL450">
            <v>41593</v>
          </cell>
          <cell r="BM450">
            <v>42807</v>
          </cell>
          <cell r="BP450">
            <v>1731822000</v>
          </cell>
          <cell r="BQ450">
            <v>3108822000</v>
          </cell>
          <cell r="BR450">
            <v>1731822000</v>
          </cell>
          <cell r="BS450">
            <v>5517993.4800000004</v>
          </cell>
          <cell r="BT450">
            <v>99.625</v>
          </cell>
          <cell r="BU450">
            <v>42228</v>
          </cell>
          <cell r="BW450">
            <v>0</v>
          </cell>
          <cell r="BX450" t="str">
            <v>Carmel, Indiana 46032</v>
          </cell>
          <cell r="CA450" t="str">
            <v>0010461436</v>
          </cell>
          <cell r="CB450">
            <v>5517993.4800000004</v>
          </cell>
          <cell r="CC450">
            <v>1</v>
          </cell>
          <cell r="CD450">
            <v>5538763.8399999999</v>
          </cell>
          <cell r="CF450">
            <v>80</v>
          </cell>
          <cell r="CG450" t="str">
            <v>Y</v>
          </cell>
        </row>
        <row r="451">
          <cell r="A451">
            <v>449</v>
          </cell>
          <cell r="B451" t="str">
            <v>DETAILS</v>
          </cell>
          <cell r="C451">
            <v>0</v>
          </cell>
          <cell r="D451">
            <v>81628034</v>
          </cell>
          <cell r="E451">
            <v>84070309</v>
          </cell>
          <cell r="F451">
            <v>344944</v>
          </cell>
          <cell r="G451">
            <v>42403</v>
          </cell>
          <cell r="H451">
            <v>42313</v>
          </cell>
          <cell r="I451">
            <v>31274</v>
          </cell>
          <cell r="J451">
            <v>254131</v>
          </cell>
          <cell r="K451">
            <v>248811</v>
          </cell>
          <cell r="L451">
            <v>42306</v>
          </cell>
          <cell r="M451" t="str">
            <v>Kele Inc</v>
          </cell>
          <cell r="N451" t="str">
            <v>Kele Inc (KHC) Term Loan</v>
          </cell>
          <cell r="O451" t="str">
            <v>L</v>
          </cell>
          <cell r="P451" t="str">
            <v>LIBOR (3 months)</v>
          </cell>
          <cell r="R451">
            <v>71250000</v>
          </cell>
          <cell r="S451">
            <v>1425407</v>
          </cell>
          <cell r="T451" t="str">
            <v>United States</v>
          </cell>
          <cell r="U451" t="str">
            <v>Capital Equipment (5)</v>
          </cell>
          <cell r="W451" t="str">
            <v>United States</v>
          </cell>
          <cell r="Y451" t="str">
            <v>First Lien First Out</v>
          </cell>
          <cell r="AB451" t="str">
            <v>Kele Inc</v>
          </cell>
          <cell r="AF451">
            <v>71250000</v>
          </cell>
          <cell r="AG451" t="str">
            <v>V</v>
          </cell>
          <cell r="AH451">
            <v>98.25</v>
          </cell>
          <cell r="AK451" t="str">
            <v>Term Loan</v>
          </cell>
          <cell r="AN451">
            <v>23930000</v>
          </cell>
          <cell r="AO451" t="str">
            <v>USD</v>
          </cell>
          <cell r="AS451">
            <v>6.6365999999999996</v>
          </cell>
          <cell r="AU451" t="str">
            <v>3300 BROTHER BOULEVARD</v>
          </cell>
          <cell r="AV451" t="str">
            <v>NA</v>
          </cell>
          <cell r="AX451">
            <v>42277</v>
          </cell>
          <cell r="AY451">
            <v>42338</v>
          </cell>
          <cell r="AZ451">
            <v>2510000</v>
          </cell>
          <cell r="BA451">
            <v>2.1355300000000002</v>
          </cell>
          <cell r="BB451">
            <v>1.42</v>
          </cell>
          <cell r="BC451">
            <v>1.1299999999999999</v>
          </cell>
          <cell r="BF451" t="str">
            <v>6.6366</v>
          </cell>
          <cell r="BG451">
            <v>109330000</v>
          </cell>
          <cell r="BH451" t="str">
            <v>6.63664</v>
          </cell>
          <cell r="BI451">
            <v>97760000</v>
          </cell>
          <cell r="BJ451" t="str">
            <v>Antares/TMT</v>
          </cell>
          <cell r="BL451">
            <v>42217</v>
          </cell>
          <cell r="BM451">
            <v>44864</v>
          </cell>
          <cell r="BP451">
            <v>158814827.44999999</v>
          </cell>
          <cell r="BQ451">
            <v>268144827</v>
          </cell>
          <cell r="BR451">
            <v>158814827.44999999</v>
          </cell>
          <cell r="BS451">
            <v>71250000</v>
          </cell>
          <cell r="BT451">
            <v>100</v>
          </cell>
          <cell r="BU451">
            <v>42313</v>
          </cell>
          <cell r="BW451">
            <v>0</v>
          </cell>
          <cell r="BX451" t="str">
            <v>Memphis, TN 38133</v>
          </cell>
          <cell r="CA451" t="str">
            <v>0010553959</v>
          </cell>
          <cell r="CB451">
            <v>71250000</v>
          </cell>
          <cell r="CD451">
            <v>71250000</v>
          </cell>
          <cell r="CE451">
            <v>67.805804176799995</v>
          </cell>
          <cell r="CF451">
            <v>70.341741252999995</v>
          </cell>
          <cell r="CG451" t="str">
            <v>N</v>
          </cell>
        </row>
        <row r="452">
          <cell r="A452">
            <v>450</v>
          </cell>
          <cell r="B452" t="str">
            <v>DETAILS</v>
          </cell>
          <cell r="C452">
            <v>0</v>
          </cell>
          <cell r="D452">
            <v>81627967</v>
          </cell>
          <cell r="E452">
            <v>84069477</v>
          </cell>
          <cell r="F452">
            <v>344944</v>
          </cell>
          <cell r="G452">
            <v>42403</v>
          </cell>
          <cell r="H452">
            <v>42237</v>
          </cell>
          <cell r="I452">
            <v>31276</v>
          </cell>
          <cell r="J452">
            <v>253606</v>
          </cell>
          <cell r="K452">
            <v>239168</v>
          </cell>
          <cell r="L452">
            <v>42185</v>
          </cell>
          <cell r="M452" t="str">
            <v>Knape &amp; Vogt Manufacturing Company</v>
          </cell>
          <cell r="N452" t="str">
            <v>Knape &amp; Vogt Manufacturing Company (K&amp;V) Term Loan</v>
          </cell>
          <cell r="O452" t="str">
            <v>L</v>
          </cell>
          <cell r="P452" t="str">
            <v>LIBOR (3 months)</v>
          </cell>
          <cell r="R452">
            <v>4873083.96</v>
          </cell>
          <cell r="S452">
            <v>1351989</v>
          </cell>
          <cell r="T452" t="str">
            <v>United States</v>
          </cell>
          <cell r="U452" t="str">
            <v>Construction &amp; Building (7)</v>
          </cell>
          <cell r="W452" t="str">
            <v>United States</v>
          </cell>
          <cell r="X452">
            <v>0</v>
          </cell>
          <cell r="Y452" t="str">
            <v>First Lien First Out</v>
          </cell>
          <cell r="AB452" t="str">
            <v>Knape &amp; Vogt Manufacturing Company</v>
          </cell>
          <cell r="AC452">
            <v>99.5</v>
          </cell>
          <cell r="AF452">
            <v>4873083.96</v>
          </cell>
          <cell r="AG452" t="str">
            <v>V</v>
          </cell>
          <cell r="AH452">
            <v>99.5</v>
          </cell>
          <cell r="AK452" t="str">
            <v>Term Loan</v>
          </cell>
          <cell r="AN452">
            <v>30425490</v>
          </cell>
          <cell r="AO452" t="str">
            <v>USD</v>
          </cell>
          <cell r="AS452">
            <v>3.9809999999999999</v>
          </cell>
          <cell r="AU452" t="str">
            <v>2700 Oak Industrial Drive, N.E.</v>
          </cell>
          <cell r="AV452" t="str">
            <v>NA</v>
          </cell>
          <cell r="AW452">
            <v>0</v>
          </cell>
          <cell r="AX452">
            <v>42277</v>
          </cell>
          <cell r="AY452">
            <v>42338</v>
          </cell>
          <cell r="AZ452">
            <v>5220000</v>
          </cell>
          <cell r="BA452">
            <v>3.8759999999999999</v>
          </cell>
          <cell r="BB452">
            <v>6.64</v>
          </cell>
          <cell r="BC452">
            <v>6.58</v>
          </cell>
          <cell r="BD452">
            <v>0</v>
          </cell>
          <cell r="BF452" t="str">
            <v>3.9810000</v>
          </cell>
          <cell r="BG452">
            <v>-109670000</v>
          </cell>
          <cell r="BH452" t="str">
            <v>5.836</v>
          </cell>
          <cell r="BI452">
            <v>280040000</v>
          </cell>
          <cell r="BJ452" t="str">
            <v>Antares/TMT</v>
          </cell>
          <cell r="BL452">
            <v>41075</v>
          </cell>
          <cell r="BM452">
            <v>43235</v>
          </cell>
          <cell r="BP452">
            <v>109293800</v>
          </cell>
          <cell r="BQ452">
            <v>59419800</v>
          </cell>
          <cell r="BR452">
            <v>169089800</v>
          </cell>
          <cell r="BS452">
            <v>4873083.96</v>
          </cell>
          <cell r="BT452">
            <v>100</v>
          </cell>
          <cell r="BU452">
            <v>42228</v>
          </cell>
          <cell r="BW452">
            <v>0</v>
          </cell>
          <cell r="BX452" t="str">
            <v>Grand Rapids, Michigan 49505</v>
          </cell>
          <cell r="CA452" t="str">
            <v>0010528054</v>
          </cell>
          <cell r="CB452">
            <v>4873083.96</v>
          </cell>
          <cell r="CC452">
            <v>1</v>
          </cell>
          <cell r="CD452">
            <v>4873083.96</v>
          </cell>
          <cell r="CF452">
            <v>80</v>
          </cell>
          <cell r="CG452" t="str">
            <v>N</v>
          </cell>
        </row>
        <row r="453">
          <cell r="A453">
            <v>451</v>
          </cell>
          <cell r="B453" t="str">
            <v>DETAILS</v>
          </cell>
          <cell r="C453">
            <v>0</v>
          </cell>
          <cell r="D453">
            <v>81627966</v>
          </cell>
          <cell r="E453">
            <v>84069476</v>
          </cell>
          <cell r="F453">
            <v>344944</v>
          </cell>
          <cell r="G453">
            <v>42403</v>
          </cell>
          <cell r="H453">
            <v>42237</v>
          </cell>
          <cell r="I453">
            <v>31276</v>
          </cell>
          <cell r="J453">
            <v>253605</v>
          </cell>
          <cell r="K453">
            <v>240556</v>
          </cell>
          <cell r="L453">
            <v>42185</v>
          </cell>
          <cell r="M453" t="str">
            <v>Knape &amp; Vogt Manufacturing Company</v>
          </cell>
          <cell r="N453" t="str">
            <v>Knape and Vogt Manufacturing Delayed Draw</v>
          </cell>
          <cell r="O453" t="str">
            <v>L</v>
          </cell>
          <cell r="P453" t="str">
            <v>LIBOR (3 months)</v>
          </cell>
          <cell r="R453">
            <v>2547892.7000000002</v>
          </cell>
          <cell r="S453">
            <v>1351878</v>
          </cell>
          <cell r="T453" t="str">
            <v>United States</v>
          </cell>
          <cell r="U453" t="str">
            <v>Construction &amp; Building (7)</v>
          </cell>
          <cell r="W453" t="str">
            <v>United States</v>
          </cell>
          <cell r="X453">
            <v>0</v>
          </cell>
          <cell r="Y453" t="str">
            <v>First Lien First Out</v>
          </cell>
          <cell r="AB453" t="str">
            <v>Knape &amp; Vogt Manufacturing Company</v>
          </cell>
          <cell r="AC453">
            <v>99.5</v>
          </cell>
          <cell r="AF453">
            <v>2547892.7000000002</v>
          </cell>
          <cell r="AG453" t="str">
            <v>V</v>
          </cell>
          <cell r="AH453">
            <v>99.5</v>
          </cell>
          <cell r="AK453" t="str">
            <v>Term Loan</v>
          </cell>
          <cell r="AN453">
            <v>30425490</v>
          </cell>
          <cell r="AO453" t="str">
            <v>USD</v>
          </cell>
          <cell r="AS453">
            <v>3.9809999999999999</v>
          </cell>
          <cell r="AU453" t="str">
            <v>2700 Oak Industrial Drive, N.E.</v>
          </cell>
          <cell r="AV453" t="str">
            <v>NA</v>
          </cell>
          <cell r="AW453">
            <v>0</v>
          </cell>
          <cell r="AX453">
            <v>42277</v>
          </cell>
          <cell r="AY453">
            <v>42338</v>
          </cell>
          <cell r="AZ453">
            <v>5220000</v>
          </cell>
          <cell r="BA453">
            <v>3.8759999999999999</v>
          </cell>
          <cell r="BB453">
            <v>6.64</v>
          </cell>
          <cell r="BC453">
            <v>6.58</v>
          </cell>
          <cell r="BD453">
            <v>0</v>
          </cell>
          <cell r="BF453" t="str">
            <v>3.9810000</v>
          </cell>
          <cell r="BG453">
            <v>-109670000</v>
          </cell>
          <cell r="BH453" t="str">
            <v>5.836</v>
          </cell>
          <cell r="BI453">
            <v>280040000</v>
          </cell>
          <cell r="BJ453" t="str">
            <v>Antares/TMT</v>
          </cell>
          <cell r="BL453">
            <v>41075</v>
          </cell>
          <cell r="BM453">
            <v>43235</v>
          </cell>
          <cell r="BP453">
            <v>109293800</v>
          </cell>
          <cell r="BQ453">
            <v>59419800</v>
          </cell>
          <cell r="BR453">
            <v>169089800</v>
          </cell>
          <cell r="BS453">
            <v>2547892.7000000002</v>
          </cell>
          <cell r="BT453">
            <v>100</v>
          </cell>
          <cell r="BU453">
            <v>42228</v>
          </cell>
          <cell r="BW453">
            <v>0</v>
          </cell>
          <cell r="BX453" t="str">
            <v>Grand Rapids, Michigan 49505</v>
          </cell>
          <cell r="CA453" t="str">
            <v>0010528073</v>
          </cell>
          <cell r="CB453">
            <v>2547892.7000000002</v>
          </cell>
          <cell r="CC453">
            <v>1</v>
          </cell>
          <cell r="CD453">
            <v>2547892.7000000002</v>
          </cell>
          <cell r="CF453">
            <v>80</v>
          </cell>
          <cell r="CG453" t="str">
            <v>N</v>
          </cell>
        </row>
        <row r="454">
          <cell r="A454">
            <v>452</v>
          </cell>
          <cell r="B454" t="str">
            <v>DETAILS</v>
          </cell>
          <cell r="C454">
            <v>0</v>
          </cell>
          <cell r="D454">
            <v>81627968</v>
          </cell>
          <cell r="E454">
            <v>84069478</v>
          </cell>
          <cell r="F454">
            <v>344944</v>
          </cell>
          <cell r="G454">
            <v>42403</v>
          </cell>
          <cell r="H454">
            <v>42237</v>
          </cell>
          <cell r="I454">
            <v>31276</v>
          </cell>
          <cell r="J454">
            <v>253607</v>
          </cell>
          <cell r="K454">
            <v>241274</v>
          </cell>
          <cell r="L454">
            <v>42185</v>
          </cell>
          <cell r="M454" t="str">
            <v>Knape &amp; Vogt Manufacturing Company</v>
          </cell>
          <cell r="N454" t="str">
            <v>Knape and Vogt Manufacturing Incremental Term A USD</v>
          </cell>
          <cell r="O454" t="str">
            <v>L</v>
          </cell>
          <cell r="P454" t="str">
            <v>LIBOR (3 months)</v>
          </cell>
          <cell r="R454">
            <v>6466666.6299999999</v>
          </cell>
          <cell r="S454">
            <v>1352064</v>
          </cell>
          <cell r="T454" t="str">
            <v>United States</v>
          </cell>
          <cell r="U454" t="str">
            <v>Construction &amp; Building (7)</v>
          </cell>
          <cell r="W454" t="str">
            <v>United States</v>
          </cell>
          <cell r="X454">
            <v>0</v>
          </cell>
          <cell r="Y454" t="str">
            <v>First Lien First Out</v>
          </cell>
          <cell r="AB454" t="str">
            <v>Knape &amp; Vogt Manufacturing Company</v>
          </cell>
          <cell r="AC454">
            <v>99.5</v>
          </cell>
          <cell r="AF454">
            <v>6466666.6299999999</v>
          </cell>
          <cell r="AG454" t="str">
            <v>V</v>
          </cell>
          <cell r="AH454">
            <v>99.5</v>
          </cell>
          <cell r="AK454" t="str">
            <v>Term Loan</v>
          </cell>
          <cell r="AN454">
            <v>30425490</v>
          </cell>
          <cell r="AO454" t="str">
            <v>USD</v>
          </cell>
          <cell r="AS454">
            <v>3.9809999999999999</v>
          </cell>
          <cell r="AU454" t="str">
            <v>2700 Oak Industrial Drive, N.E.</v>
          </cell>
          <cell r="AV454" t="str">
            <v>NA</v>
          </cell>
          <cell r="AW454">
            <v>0</v>
          </cell>
          <cell r="AX454">
            <v>42277</v>
          </cell>
          <cell r="AY454">
            <v>42338</v>
          </cell>
          <cell r="AZ454">
            <v>5220000</v>
          </cell>
          <cell r="BA454">
            <v>3.8759999999999999</v>
          </cell>
          <cell r="BB454">
            <v>6.64</v>
          </cell>
          <cell r="BC454">
            <v>6.58</v>
          </cell>
          <cell r="BD454">
            <v>0</v>
          </cell>
          <cell r="BF454" t="str">
            <v>3.9810000</v>
          </cell>
          <cell r="BG454">
            <v>-109670000</v>
          </cell>
          <cell r="BH454" t="str">
            <v>5.836</v>
          </cell>
          <cell r="BI454">
            <v>280040000</v>
          </cell>
          <cell r="BJ454" t="str">
            <v>Antares/TMT</v>
          </cell>
          <cell r="BL454">
            <v>41075</v>
          </cell>
          <cell r="BM454">
            <v>43235</v>
          </cell>
          <cell r="BP454">
            <v>109293800</v>
          </cell>
          <cell r="BQ454">
            <v>59419800</v>
          </cell>
          <cell r="BR454">
            <v>169089800</v>
          </cell>
          <cell r="BS454">
            <v>6466666.6299999999</v>
          </cell>
          <cell r="BT454">
            <v>100</v>
          </cell>
          <cell r="BU454">
            <v>42228</v>
          </cell>
          <cell r="BW454">
            <v>0</v>
          </cell>
          <cell r="BX454" t="str">
            <v>Grand Rapids, Michigan 49505</v>
          </cell>
          <cell r="CA454" t="str">
            <v>0010528067</v>
          </cell>
          <cell r="CB454">
            <v>6466666.6299999999</v>
          </cell>
          <cell r="CC454">
            <v>1</v>
          </cell>
          <cell r="CD454">
            <v>6466666.6299999999</v>
          </cell>
          <cell r="CF454">
            <v>80</v>
          </cell>
          <cell r="CG454" t="str">
            <v>N</v>
          </cell>
        </row>
        <row r="455">
          <cell r="A455">
            <v>453</v>
          </cell>
          <cell r="B455" t="str">
            <v>DETAILS</v>
          </cell>
          <cell r="C455">
            <v>0</v>
          </cell>
          <cell r="D455">
            <v>81628236</v>
          </cell>
          <cell r="E455">
            <v>84069782</v>
          </cell>
          <cell r="F455">
            <v>344944</v>
          </cell>
          <cell r="G455">
            <v>42403</v>
          </cell>
          <cell r="H455">
            <v>42237</v>
          </cell>
          <cell r="I455">
            <v>31338</v>
          </cell>
          <cell r="J455">
            <v>255585</v>
          </cell>
          <cell r="K455">
            <v>239891</v>
          </cell>
          <cell r="L455">
            <v>42185</v>
          </cell>
          <cell r="M455" t="str">
            <v>Kore Wireless Group Inc</v>
          </cell>
          <cell r="N455" t="str">
            <v>Kore Wireless Group Inc Term Loan</v>
          </cell>
          <cell r="O455" t="str">
            <v>L</v>
          </cell>
          <cell r="P455" t="str">
            <v>LIBOR (3 months)</v>
          </cell>
          <cell r="R455">
            <v>5544715.4500000002</v>
          </cell>
          <cell r="S455">
            <v>1339512</v>
          </cell>
          <cell r="T455" t="str">
            <v>United States</v>
          </cell>
          <cell r="U455" t="str">
            <v>Telecommunications (26)</v>
          </cell>
          <cell r="W455" t="str">
            <v>United States</v>
          </cell>
          <cell r="X455">
            <v>0</v>
          </cell>
          <cell r="Y455" t="str">
            <v>First Lien First Out</v>
          </cell>
          <cell r="AB455" t="str">
            <v>Kore Wireless Group Inc</v>
          </cell>
          <cell r="AC455">
            <v>97.797766359999997</v>
          </cell>
          <cell r="AF455">
            <v>5544715.4500000002</v>
          </cell>
          <cell r="AG455" t="str">
            <v>V</v>
          </cell>
          <cell r="AH455">
            <v>100</v>
          </cell>
          <cell r="AK455" t="str">
            <v>Term Loan</v>
          </cell>
          <cell r="AN455">
            <v>40061000</v>
          </cell>
          <cell r="AO455" t="str">
            <v>USD</v>
          </cell>
          <cell r="AS455">
            <v>4.42</v>
          </cell>
          <cell r="AU455" t="str">
            <v>Suite 250</v>
          </cell>
          <cell r="AV455" t="str">
            <v>3700 Mansell Road</v>
          </cell>
          <cell r="AW455">
            <v>0</v>
          </cell>
          <cell r="AX455">
            <v>42277</v>
          </cell>
          <cell r="AY455">
            <v>42277</v>
          </cell>
          <cell r="AZ455">
            <v>13450000</v>
          </cell>
          <cell r="BA455">
            <v>2.09</v>
          </cell>
          <cell r="BB455">
            <v>3.4</v>
          </cell>
          <cell r="BC455">
            <v>3.14</v>
          </cell>
          <cell r="BD455">
            <v>0</v>
          </cell>
          <cell r="BF455" t="str">
            <v>4.4200000</v>
          </cell>
          <cell r="BG455">
            <v>195480000</v>
          </cell>
          <cell r="BH455" t="str">
            <v>6.54</v>
          </cell>
          <cell r="BI455">
            <v>101460000</v>
          </cell>
          <cell r="BJ455" t="str">
            <v>SIP - Tag Along</v>
          </cell>
          <cell r="BL455">
            <v>42094</v>
          </cell>
          <cell r="BM455">
            <v>44086</v>
          </cell>
          <cell r="BP455">
            <v>174406000</v>
          </cell>
          <cell r="BQ455">
            <v>452144500</v>
          </cell>
          <cell r="BR455">
            <v>256664500</v>
          </cell>
          <cell r="BS455">
            <v>5544715.4500000002</v>
          </cell>
          <cell r="BT455">
            <v>100</v>
          </cell>
          <cell r="BW455">
            <v>0</v>
          </cell>
          <cell r="BX455" t="str">
            <v>Alpharetta, Georgia 30022</v>
          </cell>
          <cell r="CA455" t="str">
            <v>0010532899</v>
          </cell>
          <cell r="CB455">
            <v>5544715.4500000002</v>
          </cell>
          <cell r="CC455">
            <v>1</v>
          </cell>
          <cell r="CD455">
            <v>5544715.4500000002</v>
          </cell>
          <cell r="CF455">
            <v>80</v>
          </cell>
          <cell r="CG455" t="str">
            <v>N</v>
          </cell>
        </row>
        <row r="456">
          <cell r="A456">
            <v>454</v>
          </cell>
          <cell r="B456" t="str">
            <v>DETAILS</v>
          </cell>
          <cell r="C456">
            <v>0</v>
          </cell>
          <cell r="D456">
            <v>81628236</v>
          </cell>
          <cell r="E456">
            <v>84069784</v>
          </cell>
          <cell r="F456">
            <v>344944</v>
          </cell>
          <cell r="G456">
            <v>42403</v>
          </cell>
          <cell r="H456">
            <v>42237</v>
          </cell>
          <cell r="I456">
            <v>31338</v>
          </cell>
          <cell r="J456">
            <v>255585</v>
          </cell>
          <cell r="K456">
            <v>239891</v>
          </cell>
          <cell r="L456">
            <v>42185</v>
          </cell>
          <cell r="M456" t="str">
            <v>Kore Wireless Group Inc</v>
          </cell>
          <cell r="N456" t="str">
            <v>Kore Wireless Group Inc Term Loan</v>
          </cell>
          <cell r="O456" t="str">
            <v>L</v>
          </cell>
          <cell r="P456" t="str">
            <v>LIBOR (3 months)</v>
          </cell>
          <cell r="R456">
            <v>18395704.329999998</v>
          </cell>
          <cell r="S456">
            <v>1339521</v>
          </cell>
          <cell r="T456" t="str">
            <v>United States</v>
          </cell>
          <cell r="U456" t="str">
            <v>Telecommunications (26)</v>
          </cell>
          <cell r="W456" t="str">
            <v>United States</v>
          </cell>
          <cell r="X456">
            <v>0</v>
          </cell>
          <cell r="Y456" t="str">
            <v>First Lien First Out</v>
          </cell>
          <cell r="AB456" t="str">
            <v>Kore Wireless Group Inc</v>
          </cell>
          <cell r="AC456">
            <v>97.797766359999997</v>
          </cell>
          <cell r="AF456">
            <v>18395704.329999998</v>
          </cell>
          <cell r="AG456" t="str">
            <v>V</v>
          </cell>
          <cell r="AH456">
            <v>100</v>
          </cell>
          <cell r="AK456" t="str">
            <v>Term Loan</v>
          </cell>
          <cell r="AN456">
            <v>40061000</v>
          </cell>
          <cell r="AO456" t="str">
            <v>USD</v>
          </cell>
          <cell r="AS456">
            <v>4.42</v>
          </cell>
          <cell r="AU456" t="str">
            <v>Suite 250</v>
          </cell>
          <cell r="AV456" t="str">
            <v>3700 Mansell Road</v>
          </cell>
          <cell r="AW456">
            <v>0</v>
          </cell>
          <cell r="AX456">
            <v>42277</v>
          </cell>
          <cell r="AY456">
            <v>42277</v>
          </cell>
          <cell r="AZ456">
            <v>13450000</v>
          </cell>
          <cell r="BA456">
            <v>2.09</v>
          </cell>
          <cell r="BB456">
            <v>3.4</v>
          </cell>
          <cell r="BC456">
            <v>3.14</v>
          </cell>
          <cell r="BD456">
            <v>0</v>
          </cell>
          <cell r="BF456" t="str">
            <v>4.4200000</v>
          </cell>
          <cell r="BG456">
            <v>195480000</v>
          </cell>
          <cell r="BH456" t="str">
            <v>6.54</v>
          </cell>
          <cell r="BI456">
            <v>101460000</v>
          </cell>
          <cell r="BJ456" t="str">
            <v>Antares/TMT</v>
          </cell>
          <cell r="BL456">
            <v>42094</v>
          </cell>
          <cell r="BM456">
            <v>44086</v>
          </cell>
          <cell r="BP456">
            <v>174406000</v>
          </cell>
          <cell r="BQ456">
            <v>452144500</v>
          </cell>
          <cell r="BR456">
            <v>256664500</v>
          </cell>
          <cell r="BS456">
            <v>18395704.329999998</v>
          </cell>
          <cell r="BT456">
            <v>100</v>
          </cell>
          <cell r="BU456">
            <v>42228</v>
          </cell>
          <cell r="BW456">
            <v>0</v>
          </cell>
          <cell r="BX456" t="str">
            <v>Alpharetta, Georgia 30022</v>
          </cell>
          <cell r="CA456" t="str">
            <v>0010532899</v>
          </cell>
          <cell r="CB456">
            <v>18395704.329999998</v>
          </cell>
          <cell r="CC456">
            <v>1</v>
          </cell>
          <cell r="CD456">
            <v>18395704.329999998</v>
          </cell>
          <cell r="CF456">
            <v>80</v>
          </cell>
          <cell r="CG456" t="str">
            <v>N</v>
          </cell>
        </row>
        <row r="457">
          <cell r="A457">
            <v>455</v>
          </cell>
          <cell r="B457" t="str">
            <v>DETAILS</v>
          </cell>
          <cell r="C457">
            <v>0</v>
          </cell>
          <cell r="D457">
            <v>81627757</v>
          </cell>
          <cell r="E457">
            <v>84069781</v>
          </cell>
          <cell r="F457">
            <v>344944</v>
          </cell>
          <cell r="G457">
            <v>42403</v>
          </cell>
          <cell r="H457">
            <v>42237</v>
          </cell>
          <cell r="I457">
            <v>31338</v>
          </cell>
          <cell r="J457">
            <v>250883</v>
          </cell>
          <cell r="K457">
            <v>239891</v>
          </cell>
          <cell r="L457">
            <v>42185</v>
          </cell>
          <cell r="M457" t="str">
            <v>Kore Wireless Group Inc</v>
          </cell>
          <cell r="N457" t="str">
            <v>Kore Wireless Group Inc Term Loan</v>
          </cell>
          <cell r="O457" t="str">
            <v>L</v>
          </cell>
          <cell r="P457" t="str">
            <v>LIBOR (3 months)</v>
          </cell>
          <cell r="R457">
            <v>4405284.55</v>
          </cell>
          <cell r="S457">
            <v>1339512</v>
          </cell>
          <cell r="T457" t="str">
            <v>United States</v>
          </cell>
          <cell r="U457" t="str">
            <v>Telecommunications (26)</v>
          </cell>
          <cell r="W457" t="str">
            <v>United States</v>
          </cell>
          <cell r="X457">
            <v>0</v>
          </cell>
          <cell r="Y457" t="str">
            <v>First Lien First Out</v>
          </cell>
          <cell r="AB457" t="str">
            <v>Kore Wireless Group Inc</v>
          </cell>
          <cell r="AC457">
            <v>97.797766359999997</v>
          </cell>
          <cell r="AF457">
            <v>4405284.55</v>
          </cell>
          <cell r="AG457" t="str">
            <v>V</v>
          </cell>
          <cell r="AH457">
            <v>100</v>
          </cell>
          <cell r="AK457" t="str">
            <v>Term Loan</v>
          </cell>
          <cell r="AN457">
            <v>40061000</v>
          </cell>
          <cell r="AO457" t="str">
            <v>USD</v>
          </cell>
          <cell r="AS457">
            <v>4.42</v>
          </cell>
          <cell r="AU457" t="str">
            <v>Suite 250</v>
          </cell>
          <cell r="AV457" t="str">
            <v>3700 Mansell Road</v>
          </cell>
          <cell r="AW457">
            <v>0</v>
          </cell>
          <cell r="AX457">
            <v>42277</v>
          </cell>
          <cell r="AY457">
            <v>42277</v>
          </cell>
          <cell r="AZ457">
            <v>13450000</v>
          </cell>
          <cell r="BA457">
            <v>2.09</v>
          </cell>
          <cell r="BB457">
            <v>3.4</v>
          </cell>
          <cell r="BC457">
            <v>3.14</v>
          </cell>
          <cell r="BD457">
            <v>0</v>
          </cell>
          <cell r="BF457" t="str">
            <v>4.4200000</v>
          </cell>
          <cell r="BG457">
            <v>195480000</v>
          </cell>
          <cell r="BH457" t="str">
            <v>6.54</v>
          </cell>
          <cell r="BI457">
            <v>101460000</v>
          </cell>
          <cell r="BJ457" t="str">
            <v>SIP - Tag Along</v>
          </cell>
          <cell r="BL457">
            <v>42094</v>
          </cell>
          <cell r="BM457">
            <v>44086</v>
          </cell>
          <cell r="BP457">
            <v>174406000</v>
          </cell>
          <cell r="BQ457">
            <v>452144500</v>
          </cell>
          <cell r="BR457">
            <v>256664500</v>
          </cell>
          <cell r="BS457">
            <v>4405284.55</v>
          </cell>
          <cell r="BT457">
            <v>100</v>
          </cell>
          <cell r="BU457">
            <v>42228</v>
          </cell>
          <cell r="BW457">
            <v>0</v>
          </cell>
          <cell r="BX457" t="str">
            <v>Alpharetta, Georgia 30022</v>
          </cell>
          <cell r="CA457" t="str">
            <v>0010532899</v>
          </cell>
          <cell r="CB457">
            <v>4405284.55</v>
          </cell>
          <cell r="CC457">
            <v>1</v>
          </cell>
          <cell r="CD457">
            <v>4405284.55</v>
          </cell>
          <cell r="CF457">
            <v>80</v>
          </cell>
          <cell r="CG457" t="str">
            <v>N</v>
          </cell>
        </row>
        <row r="458">
          <cell r="A458">
            <v>456</v>
          </cell>
          <cell r="B458" t="str">
            <v>DETAILS</v>
          </cell>
          <cell r="C458">
            <v>0</v>
          </cell>
          <cell r="D458">
            <v>81627757</v>
          </cell>
          <cell r="E458">
            <v>84069783</v>
          </cell>
          <cell r="F458">
            <v>344944</v>
          </cell>
          <cell r="G458">
            <v>42403</v>
          </cell>
          <cell r="H458">
            <v>42237</v>
          </cell>
          <cell r="I458">
            <v>31338</v>
          </cell>
          <cell r="J458">
            <v>250883</v>
          </cell>
          <cell r="K458">
            <v>239891</v>
          </cell>
          <cell r="L458">
            <v>42185</v>
          </cell>
          <cell r="M458" t="str">
            <v>Kore Wireless Group Inc</v>
          </cell>
          <cell r="N458" t="str">
            <v>Kore Wireless Group Inc Term Loan</v>
          </cell>
          <cell r="O458" t="str">
            <v>L</v>
          </cell>
          <cell r="P458" t="str">
            <v>LIBOR (3 months)</v>
          </cell>
          <cell r="R458">
            <v>14615414.07</v>
          </cell>
          <cell r="S458">
            <v>1339521</v>
          </cell>
          <cell r="T458" t="str">
            <v>United States</v>
          </cell>
          <cell r="U458" t="str">
            <v>Telecommunications (26)</v>
          </cell>
          <cell r="W458" t="str">
            <v>United States</v>
          </cell>
          <cell r="X458">
            <v>0</v>
          </cell>
          <cell r="Y458" t="str">
            <v>First Lien First Out</v>
          </cell>
          <cell r="AB458" t="str">
            <v>Kore Wireless Group Inc</v>
          </cell>
          <cell r="AC458">
            <v>97.797766359999997</v>
          </cell>
          <cell r="AF458">
            <v>14615414.07</v>
          </cell>
          <cell r="AG458" t="str">
            <v>V</v>
          </cell>
          <cell r="AH458">
            <v>100</v>
          </cell>
          <cell r="AK458" t="str">
            <v>Term Loan</v>
          </cell>
          <cell r="AN458">
            <v>40061000</v>
          </cell>
          <cell r="AO458" t="str">
            <v>USD</v>
          </cell>
          <cell r="AS458">
            <v>4.42</v>
          </cell>
          <cell r="AU458" t="str">
            <v>Suite 250</v>
          </cell>
          <cell r="AV458" t="str">
            <v>3700 Mansell Road</v>
          </cell>
          <cell r="AW458">
            <v>0</v>
          </cell>
          <cell r="AX458">
            <v>42277</v>
          </cell>
          <cell r="AY458">
            <v>42277</v>
          </cell>
          <cell r="AZ458">
            <v>13450000</v>
          </cell>
          <cell r="BA458">
            <v>2.09</v>
          </cell>
          <cell r="BB458">
            <v>3.4</v>
          </cell>
          <cell r="BC458">
            <v>3.14</v>
          </cell>
          <cell r="BD458">
            <v>0</v>
          </cell>
          <cell r="BF458" t="str">
            <v>4.4200000</v>
          </cell>
          <cell r="BG458">
            <v>195480000</v>
          </cell>
          <cell r="BH458" t="str">
            <v>6.54</v>
          </cell>
          <cell r="BI458">
            <v>101460000</v>
          </cell>
          <cell r="BJ458" t="str">
            <v>Antares/TMT</v>
          </cell>
          <cell r="BL458">
            <v>42094</v>
          </cell>
          <cell r="BM458">
            <v>44086</v>
          </cell>
          <cell r="BP458">
            <v>174406000</v>
          </cell>
          <cell r="BQ458">
            <v>452144500</v>
          </cell>
          <cell r="BR458">
            <v>256664500</v>
          </cell>
          <cell r="BS458">
            <v>14615414.07</v>
          </cell>
          <cell r="BT458">
            <v>100</v>
          </cell>
          <cell r="BU458">
            <v>42228</v>
          </cell>
          <cell r="BW458">
            <v>0</v>
          </cell>
          <cell r="BX458" t="str">
            <v>Alpharetta, Georgia 30022</v>
          </cell>
          <cell r="CA458" t="str">
            <v>0010532899</v>
          </cell>
          <cell r="CB458">
            <v>14615414.07</v>
          </cell>
          <cell r="CC458">
            <v>1</v>
          </cell>
          <cell r="CD458">
            <v>14615414.07</v>
          </cell>
          <cell r="CF458">
            <v>80</v>
          </cell>
          <cell r="CG458" t="str">
            <v>N</v>
          </cell>
        </row>
        <row r="459">
          <cell r="A459">
            <v>457</v>
          </cell>
          <cell r="B459" t="str">
            <v>DETAILS</v>
          </cell>
          <cell r="C459">
            <v>0</v>
          </cell>
          <cell r="D459">
            <v>81628136</v>
          </cell>
          <cell r="E459">
            <v>84069278</v>
          </cell>
          <cell r="F459">
            <v>344944</v>
          </cell>
          <cell r="G459">
            <v>42403</v>
          </cell>
          <cell r="H459">
            <v>42237</v>
          </cell>
          <cell r="I459">
            <v>25897</v>
          </cell>
          <cell r="J459">
            <v>254921</v>
          </cell>
          <cell r="K459">
            <v>152481</v>
          </cell>
          <cell r="L459">
            <v>42185</v>
          </cell>
          <cell r="M459" t="str">
            <v>Landrys Inc</v>
          </cell>
          <cell r="N459" t="str">
            <v>Landrys Inc Term Loan B</v>
          </cell>
          <cell r="O459" t="str">
            <v>L</v>
          </cell>
          <cell r="P459" t="str">
            <v>LIBOR (1 month)</v>
          </cell>
          <cell r="R459">
            <v>3663911.82</v>
          </cell>
          <cell r="S459">
            <v>1333911</v>
          </cell>
          <cell r="T459" t="str">
            <v>United States</v>
          </cell>
          <cell r="U459" t="str">
            <v>Hotel; Gaming &amp; Leisure (17)</v>
          </cell>
          <cell r="W459" t="str">
            <v>United States</v>
          </cell>
          <cell r="X459">
            <v>0</v>
          </cell>
          <cell r="Y459" t="str">
            <v>First Lien First Out</v>
          </cell>
          <cell r="AB459" t="str">
            <v>Landrys Inc</v>
          </cell>
          <cell r="AC459">
            <v>100.196</v>
          </cell>
          <cell r="AF459">
            <v>3663911.82</v>
          </cell>
          <cell r="AG459" t="str">
            <v>V</v>
          </cell>
          <cell r="AH459">
            <v>100.196</v>
          </cell>
          <cell r="AI459">
            <v>99.406000000000006</v>
          </cell>
          <cell r="AK459" t="str">
            <v>Term Loan</v>
          </cell>
          <cell r="AN459">
            <v>338270000</v>
          </cell>
          <cell r="AO459" t="str">
            <v>USD</v>
          </cell>
          <cell r="AS459">
            <v>2.54</v>
          </cell>
          <cell r="AU459" t="str">
            <v>1510 West Loop South</v>
          </cell>
          <cell r="AV459" t="str">
            <v>NA</v>
          </cell>
          <cell r="AW459">
            <v>0</v>
          </cell>
          <cell r="AX459">
            <v>42277</v>
          </cell>
          <cell r="AY459">
            <v>42277</v>
          </cell>
          <cell r="AZ459">
            <v>20390000</v>
          </cell>
          <cell r="BA459">
            <v>2.96</v>
          </cell>
          <cell r="BB459">
            <v>1.71</v>
          </cell>
          <cell r="BC459">
            <v>1.61</v>
          </cell>
          <cell r="BD459">
            <v>0</v>
          </cell>
          <cell r="BF459" t="str">
            <v>2.5400000</v>
          </cell>
          <cell r="BG459">
            <v>-202250000</v>
          </cell>
          <cell r="BH459" t="str">
            <v>4.92</v>
          </cell>
          <cell r="BI459">
            <v>2254770000</v>
          </cell>
          <cell r="BJ459" t="str">
            <v>BLG</v>
          </cell>
          <cell r="BK459" t="str">
            <v>Broadly Syndicated Loan</v>
          </cell>
          <cell r="BL459">
            <v>41228</v>
          </cell>
          <cell r="BM459">
            <v>43214</v>
          </cell>
          <cell r="BP459">
            <v>823560000</v>
          </cell>
          <cell r="BQ459">
            <v>1403692000</v>
          </cell>
          <cell r="BR459">
            <v>1605942000</v>
          </cell>
          <cell r="BS459">
            <v>3642148.18</v>
          </cell>
          <cell r="BT459">
            <v>99.406000000000006</v>
          </cell>
          <cell r="BU459">
            <v>42228</v>
          </cell>
          <cell r="BW459">
            <v>0</v>
          </cell>
          <cell r="BX459" t="str">
            <v>Houston, Texas 77027</v>
          </cell>
          <cell r="CA459" t="str">
            <v>0010522924</v>
          </cell>
          <cell r="CB459">
            <v>3642148.18</v>
          </cell>
          <cell r="CC459">
            <v>1</v>
          </cell>
          <cell r="CD459">
            <v>3663911.82</v>
          </cell>
          <cell r="CF459">
            <v>80</v>
          </cell>
          <cell r="CG459" t="str">
            <v>Y</v>
          </cell>
        </row>
        <row r="460">
          <cell r="A460">
            <v>458</v>
          </cell>
          <cell r="B460" t="str">
            <v>DETAILS</v>
          </cell>
          <cell r="C460">
            <v>0</v>
          </cell>
          <cell r="D460">
            <v>81627945</v>
          </cell>
          <cell r="E460">
            <v>84069589</v>
          </cell>
          <cell r="F460">
            <v>344944</v>
          </cell>
          <cell r="G460">
            <v>42403</v>
          </cell>
          <cell r="H460">
            <v>42237</v>
          </cell>
          <cell r="I460">
            <v>31100</v>
          </cell>
          <cell r="J460">
            <v>253440</v>
          </cell>
          <cell r="K460">
            <v>237879</v>
          </cell>
          <cell r="L460">
            <v>42185</v>
          </cell>
          <cell r="M460" t="str">
            <v>Lazer Spot Inc</v>
          </cell>
          <cell r="N460" t="str">
            <v>Lazer Spot Inc Term Loan</v>
          </cell>
          <cell r="O460" t="str">
            <v>L</v>
          </cell>
          <cell r="P460" t="str">
            <v>LIBOR (3 months)</v>
          </cell>
          <cell r="R460">
            <v>5955000</v>
          </cell>
          <cell r="S460">
            <v>1352342</v>
          </cell>
          <cell r="T460" t="str">
            <v>United States</v>
          </cell>
          <cell r="U460" t="str">
            <v>Transportation: Cargo (27)</v>
          </cell>
          <cell r="W460" t="str">
            <v>United States</v>
          </cell>
          <cell r="X460">
            <v>0</v>
          </cell>
          <cell r="Y460" t="str">
            <v>First Lien First Out</v>
          </cell>
          <cell r="AB460" t="str">
            <v>Lazer Spot Inc</v>
          </cell>
          <cell r="AC460">
            <v>99.5</v>
          </cell>
          <cell r="AF460">
            <v>5955000</v>
          </cell>
          <cell r="AG460" t="str">
            <v>V</v>
          </cell>
          <cell r="AH460">
            <v>99.5</v>
          </cell>
          <cell r="AI460">
            <v>98.5</v>
          </cell>
          <cell r="AK460" t="str">
            <v>Term Loan</v>
          </cell>
          <cell r="AN460">
            <v>28967000</v>
          </cell>
          <cell r="AO460" t="str">
            <v>USD</v>
          </cell>
          <cell r="AS460">
            <v>3.67</v>
          </cell>
          <cell r="AU460" t="str">
            <v>6525 SHILOH ROAD, SUITE 900</v>
          </cell>
          <cell r="AV460" t="str">
            <v>NA</v>
          </cell>
          <cell r="AW460">
            <v>0</v>
          </cell>
          <cell r="AX460">
            <v>42277</v>
          </cell>
          <cell r="AY460">
            <v>42277</v>
          </cell>
          <cell r="AZ460">
            <v>1330000</v>
          </cell>
          <cell r="BA460">
            <v>2.56</v>
          </cell>
          <cell r="BB460">
            <v>3.6</v>
          </cell>
          <cell r="BC460">
            <v>1.84</v>
          </cell>
          <cell r="BD460">
            <v>0</v>
          </cell>
          <cell r="BF460" t="str">
            <v>3.6700000</v>
          </cell>
          <cell r="BG460">
            <v>139440000</v>
          </cell>
          <cell r="BH460" t="str">
            <v>5.49</v>
          </cell>
          <cell r="BI460">
            <v>179980000</v>
          </cell>
          <cell r="BJ460" t="str">
            <v>SIP - Tag Along</v>
          </cell>
          <cell r="BL460">
            <v>42100</v>
          </cell>
          <cell r="BM460">
            <v>44236</v>
          </cell>
          <cell r="BP460">
            <v>109620900</v>
          </cell>
          <cell r="BQ460">
            <v>302143800</v>
          </cell>
          <cell r="BR460">
            <v>162703800</v>
          </cell>
          <cell r="BS460">
            <v>5955000</v>
          </cell>
          <cell r="BT460">
            <v>100</v>
          </cell>
          <cell r="BW460">
            <v>0</v>
          </cell>
          <cell r="BX460" t="str">
            <v>Alpharetta, Georgia 30005</v>
          </cell>
          <cell r="CA460" t="str">
            <v>0010532965</v>
          </cell>
          <cell r="CB460">
            <v>5955000</v>
          </cell>
          <cell r="CC460">
            <v>1</v>
          </cell>
          <cell r="CD460">
            <v>5955000</v>
          </cell>
          <cell r="CF460">
            <v>80</v>
          </cell>
          <cell r="CG460" t="str">
            <v>N</v>
          </cell>
        </row>
        <row r="461">
          <cell r="A461">
            <v>459</v>
          </cell>
          <cell r="B461" t="str">
            <v>DETAILS</v>
          </cell>
          <cell r="C461">
            <v>0</v>
          </cell>
          <cell r="D461">
            <v>81627945</v>
          </cell>
          <cell r="E461">
            <v>84069590</v>
          </cell>
          <cell r="F461">
            <v>344944</v>
          </cell>
          <cell r="G461">
            <v>42403</v>
          </cell>
          <cell r="H461">
            <v>42237</v>
          </cell>
          <cell r="I461">
            <v>31100</v>
          </cell>
          <cell r="J461">
            <v>253440</v>
          </cell>
          <cell r="K461">
            <v>237879</v>
          </cell>
          <cell r="L461">
            <v>42185</v>
          </cell>
          <cell r="M461" t="str">
            <v>Lazer Spot Inc</v>
          </cell>
          <cell r="N461" t="str">
            <v>Lazer Spot Inc Term Loan</v>
          </cell>
          <cell r="O461" t="str">
            <v>L</v>
          </cell>
          <cell r="P461" t="str">
            <v>LIBOR (3 months)</v>
          </cell>
          <cell r="R461">
            <v>13844786.029999999</v>
          </cell>
          <cell r="S461">
            <v>1352343</v>
          </cell>
          <cell r="T461" t="str">
            <v>United States</v>
          </cell>
          <cell r="U461" t="str">
            <v>Transportation: Cargo (27)</v>
          </cell>
          <cell r="W461" t="str">
            <v>United States</v>
          </cell>
          <cell r="X461">
            <v>0</v>
          </cell>
          <cell r="Y461" t="str">
            <v>First Lien First Out</v>
          </cell>
          <cell r="AB461" t="str">
            <v>Lazer Spot Inc</v>
          </cell>
          <cell r="AC461">
            <v>99.5</v>
          </cell>
          <cell r="AF461">
            <v>13844786.029999999</v>
          </cell>
          <cell r="AG461" t="str">
            <v>V</v>
          </cell>
          <cell r="AH461">
            <v>99.5</v>
          </cell>
          <cell r="AI461">
            <v>98.5</v>
          </cell>
          <cell r="AK461" t="str">
            <v>Term Loan</v>
          </cell>
          <cell r="AN461">
            <v>28967000</v>
          </cell>
          <cell r="AO461" t="str">
            <v>USD</v>
          </cell>
          <cell r="AS461">
            <v>3.67</v>
          </cell>
          <cell r="AU461" t="str">
            <v>6525 SHILOH ROAD, SUITE 900</v>
          </cell>
          <cell r="AV461" t="str">
            <v>NA</v>
          </cell>
          <cell r="AW461">
            <v>0</v>
          </cell>
          <cell r="AX461">
            <v>42277</v>
          </cell>
          <cell r="AY461">
            <v>42277</v>
          </cell>
          <cell r="AZ461">
            <v>1330000</v>
          </cell>
          <cell r="BA461">
            <v>2.56</v>
          </cell>
          <cell r="BB461">
            <v>3.6</v>
          </cell>
          <cell r="BC461">
            <v>1.84</v>
          </cell>
          <cell r="BD461">
            <v>0</v>
          </cell>
          <cell r="BF461" t="str">
            <v>3.6700000</v>
          </cell>
          <cell r="BG461">
            <v>139440000</v>
          </cell>
          <cell r="BH461" t="str">
            <v>5.49</v>
          </cell>
          <cell r="BI461">
            <v>179980000</v>
          </cell>
          <cell r="BJ461" t="str">
            <v>Antares/TMT</v>
          </cell>
          <cell r="BL461">
            <v>42100</v>
          </cell>
          <cell r="BM461">
            <v>44236</v>
          </cell>
          <cell r="BP461">
            <v>109620900</v>
          </cell>
          <cell r="BQ461">
            <v>302143800</v>
          </cell>
          <cell r="BR461">
            <v>162703800</v>
          </cell>
          <cell r="BS461">
            <v>13844786.029999999</v>
          </cell>
          <cell r="BT461">
            <v>100</v>
          </cell>
          <cell r="BU461">
            <v>42228</v>
          </cell>
          <cell r="BW461">
            <v>0</v>
          </cell>
          <cell r="BX461" t="str">
            <v>Alpharetta, Georgia 30005</v>
          </cell>
          <cell r="CA461" t="str">
            <v>0010532965</v>
          </cell>
          <cell r="CB461">
            <v>13844786.029999999</v>
          </cell>
          <cell r="CC461">
            <v>1</v>
          </cell>
          <cell r="CD461">
            <v>13844786.029999999</v>
          </cell>
          <cell r="CF461">
            <v>80</v>
          </cell>
          <cell r="CG461" t="str">
            <v>N</v>
          </cell>
        </row>
        <row r="462">
          <cell r="A462">
            <v>460</v>
          </cell>
          <cell r="B462" t="str">
            <v>DETAILS</v>
          </cell>
          <cell r="C462">
            <v>0</v>
          </cell>
          <cell r="D462">
            <v>81627945</v>
          </cell>
          <cell r="E462">
            <v>84069815</v>
          </cell>
          <cell r="F462">
            <v>344944</v>
          </cell>
          <cell r="G462">
            <v>42403</v>
          </cell>
          <cell r="H462">
            <v>42321</v>
          </cell>
          <cell r="I462">
            <v>31100</v>
          </cell>
          <cell r="J462">
            <v>253440</v>
          </cell>
          <cell r="K462">
            <v>237879</v>
          </cell>
          <cell r="L462">
            <v>42314</v>
          </cell>
          <cell r="M462" t="str">
            <v>Lazer Spot Inc</v>
          </cell>
          <cell r="N462" t="str">
            <v>Lazer Spot Inc Term Loan</v>
          </cell>
          <cell r="O462" t="str">
            <v>L</v>
          </cell>
          <cell r="P462" t="str">
            <v>LIBOR (3 months)</v>
          </cell>
          <cell r="R462">
            <v>3887109.89</v>
          </cell>
          <cell r="S462">
            <v>1429328</v>
          </cell>
          <cell r="T462" t="str">
            <v>United States</v>
          </cell>
          <cell r="U462" t="str">
            <v>Transportation: Cargo (27)</v>
          </cell>
          <cell r="W462" t="str">
            <v>United States</v>
          </cell>
          <cell r="X462">
            <v>0</v>
          </cell>
          <cell r="Y462" t="str">
            <v>First Lien First Out</v>
          </cell>
          <cell r="AB462" t="str">
            <v>Lazer Spot Inc</v>
          </cell>
          <cell r="AC462">
            <v>99.5</v>
          </cell>
          <cell r="AF462">
            <v>3887109.89</v>
          </cell>
          <cell r="AG462" t="str">
            <v>V</v>
          </cell>
          <cell r="AH462">
            <v>100</v>
          </cell>
          <cell r="AI462">
            <v>98.5</v>
          </cell>
          <cell r="AK462" t="str">
            <v>Term Loan</v>
          </cell>
          <cell r="AN462">
            <v>28967000</v>
          </cell>
          <cell r="AO462" t="str">
            <v>USD</v>
          </cell>
          <cell r="AS462">
            <v>3.67</v>
          </cell>
          <cell r="AU462" t="str">
            <v>6525 SHILOH ROAD, SUITE 900</v>
          </cell>
          <cell r="AV462" t="str">
            <v>NA</v>
          </cell>
          <cell r="AW462">
            <v>0</v>
          </cell>
          <cell r="AX462">
            <v>42277</v>
          </cell>
          <cell r="AY462">
            <v>42277</v>
          </cell>
          <cell r="AZ462">
            <v>1330000</v>
          </cell>
          <cell r="BA462">
            <v>2.56</v>
          </cell>
          <cell r="BB462">
            <v>3.6</v>
          </cell>
          <cell r="BC462">
            <v>1.84</v>
          </cell>
          <cell r="BD462">
            <v>0</v>
          </cell>
          <cell r="BF462" t="str">
            <v>3.6700000</v>
          </cell>
          <cell r="BG462">
            <v>139440000</v>
          </cell>
          <cell r="BH462" t="str">
            <v>5.49</v>
          </cell>
          <cell r="BI462">
            <v>179980000</v>
          </cell>
          <cell r="BJ462" t="str">
            <v>Antares/TMT</v>
          </cell>
          <cell r="BL462">
            <v>42100</v>
          </cell>
          <cell r="BM462">
            <v>44236</v>
          </cell>
          <cell r="BP462">
            <v>109620900</v>
          </cell>
          <cell r="BQ462">
            <v>302143800</v>
          </cell>
          <cell r="BR462">
            <v>162703800</v>
          </cell>
          <cell r="BS462">
            <v>3887109.89</v>
          </cell>
          <cell r="BT462">
            <v>100</v>
          </cell>
          <cell r="BW462">
            <v>0</v>
          </cell>
          <cell r="BX462" t="str">
            <v>Alpharetta, Georgia 30005</v>
          </cell>
          <cell r="CA462" t="str">
            <v>0010532965</v>
          </cell>
          <cell r="CB462">
            <v>3887109.89</v>
          </cell>
          <cell r="CD462">
            <v>3887109.89</v>
          </cell>
          <cell r="CF462">
            <v>80</v>
          </cell>
          <cell r="CG462" t="str">
            <v>N</v>
          </cell>
        </row>
        <row r="463">
          <cell r="A463">
            <v>461</v>
          </cell>
          <cell r="B463" t="str">
            <v>DETAILS</v>
          </cell>
          <cell r="C463">
            <v>0</v>
          </cell>
          <cell r="D463">
            <v>81628174</v>
          </cell>
          <cell r="E463">
            <v>84069943</v>
          </cell>
          <cell r="F463">
            <v>344944</v>
          </cell>
          <cell r="G463">
            <v>42403</v>
          </cell>
          <cell r="H463">
            <v>42398</v>
          </cell>
          <cell r="I463">
            <v>32085</v>
          </cell>
          <cell r="J463">
            <v>255203</v>
          </cell>
          <cell r="K463">
            <v>255202</v>
          </cell>
          <cell r="L463">
            <v>42394</v>
          </cell>
          <cell r="M463" t="str">
            <v>LD Intermediate Holdings Inc</v>
          </cell>
          <cell r="N463" t="str">
            <v>LD Intermediate Holdings Inc Term Loan</v>
          </cell>
          <cell r="O463" t="str">
            <v>L</v>
          </cell>
          <cell r="P463" t="str">
            <v>LIBOR (3 months)</v>
          </cell>
          <cell r="R463">
            <v>9522356.6799999997</v>
          </cell>
          <cell r="S463">
            <v>1495446</v>
          </cell>
          <cell r="T463" t="str">
            <v>United States</v>
          </cell>
          <cell r="U463" t="str">
            <v>High Tech Industries (16)</v>
          </cell>
          <cell r="W463" t="str">
            <v>United States</v>
          </cell>
          <cell r="Y463" t="str">
            <v>First Lien First Out</v>
          </cell>
          <cell r="AB463" t="str">
            <v>LD Intermediate Holdings Inc</v>
          </cell>
          <cell r="AF463">
            <v>9522356.6799999997</v>
          </cell>
          <cell r="AG463" t="str">
            <v>V</v>
          </cell>
          <cell r="AH463">
            <v>99</v>
          </cell>
          <cell r="AK463" t="str">
            <v>Term Loan</v>
          </cell>
          <cell r="AN463">
            <v>31187902</v>
          </cell>
          <cell r="AO463" t="str">
            <v>USD</v>
          </cell>
          <cell r="AS463">
            <v>2.98</v>
          </cell>
          <cell r="AU463" t="str">
            <v>1001 Pennsylvania Avenue</v>
          </cell>
          <cell r="AV463" t="str">
            <v>NA</v>
          </cell>
          <cell r="AX463">
            <v>42277</v>
          </cell>
          <cell r="AY463">
            <v>42277</v>
          </cell>
          <cell r="AZ463">
            <v>7000000</v>
          </cell>
          <cell r="BA463">
            <v>4.8</v>
          </cell>
          <cell r="BB463">
            <v>1.9</v>
          </cell>
          <cell r="BC463">
            <v>1.84</v>
          </cell>
          <cell r="BF463" t="str">
            <v>2.9800000</v>
          </cell>
          <cell r="BG463">
            <v>198810611</v>
          </cell>
          <cell r="BH463" t="str">
            <v>3.32</v>
          </cell>
          <cell r="BI463">
            <v>93919451.329999998</v>
          </cell>
          <cell r="BJ463" t="str">
            <v>Antares/TMT</v>
          </cell>
          <cell r="BL463">
            <v>42309</v>
          </cell>
          <cell r="BM463">
            <v>44552</v>
          </cell>
          <cell r="BP463">
            <v>93000000</v>
          </cell>
          <cell r="BQ463">
            <v>302410611</v>
          </cell>
          <cell r="BR463">
            <v>103600000</v>
          </cell>
          <cell r="BS463">
            <v>9522356.6799999997</v>
          </cell>
          <cell r="BT463">
            <v>100</v>
          </cell>
          <cell r="BU463">
            <v>42398</v>
          </cell>
          <cell r="BW463">
            <v>0</v>
          </cell>
          <cell r="BX463" t="str">
            <v>Washington, DC 20004</v>
          </cell>
          <cell r="CA463" t="str">
            <v>0010558608</v>
          </cell>
          <cell r="CB463">
            <v>9522356.6799999997</v>
          </cell>
          <cell r="CD463">
            <v>9522356.6799999997</v>
          </cell>
          <cell r="CF463">
            <v>80</v>
          </cell>
          <cell r="CG463" t="str">
            <v>N</v>
          </cell>
        </row>
        <row r="464">
          <cell r="A464">
            <v>462</v>
          </cell>
          <cell r="B464" t="str">
            <v>DETAILS</v>
          </cell>
          <cell r="C464">
            <v>0</v>
          </cell>
          <cell r="D464">
            <v>81627910</v>
          </cell>
          <cell r="E464">
            <v>84070265</v>
          </cell>
          <cell r="F464">
            <v>344944</v>
          </cell>
          <cell r="G464">
            <v>42403</v>
          </cell>
          <cell r="H464">
            <v>42237</v>
          </cell>
          <cell r="I464">
            <v>30466</v>
          </cell>
          <cell r="J464">
            <v>252964</v>
          </cell>
          <cell r="K464">
            <v>226267</v>
          </cell>
          <cell r="L464">
            <v>42185</v>
          </cell>
          <cell r="M464" t="str">
            <v>Les Aliments Multibar Inc</v>
          </cell>
          <cell r="N464" t="str">
            <v>Les Aliments Multibar Inc (Nellson Nutraceutical/9089969) Term Loan A-2</v>
          </cell>
          <cell r="O464" t="str">
            <v>L</v>
          </cell>
          <cell r="P464" t="str">
            <v>LIBOR (3 months)</v>
          </cell>
          <cell r="R464">
            <v>958041.34</v>
          </cell>
          <cell r="S464">
            <v>1377041</v>
          </cell>
          <cell r="T464" t="str">
            <v>United States</v>
          </cell>
          <cell r="U464" t="str">
            <v>Beverage; Food &amp; Tobacco (4)</v>
          </cell>
          <cell r="W464" t="str">
            <v>United States</v>
          </cell>
          <cell r="X464">
            <v>0</v>
          </cell>
          <cell r="Y464" t="str">
            <v>First Lien First Out</v>
          </cell>
          <cell r="AB464" t="str">
            <v>Nellson Nutraceutical LLC</v>
          </cell>
          <cell r="AC464">
            <v>99.5</v>
          </cell>
          <cell r="AF464">
            <v>958041.34</v>
          </cell>
          <cell r="AG464" t="str">
            <v>V</v>
          </cell>
          <cell r="AH464">
            <v>99.5</v>
          </cell>
          <cell r="AK464" t="str">
            <v>Term Loan</v>
          </cell>
          <cell r="AN464">
            <v>78251000</v>
          </cell>
          <cell r="AO464" t="str">
            <v>USD</v>
          </cell>
          <cell r="AS464">
            <v>3.7</v>
          </cell>
          <cell r="AU464" t="str">
            <v>5801 Ayala Avenue</v>
          </cell>
          <cell r="AV464" t="str">
            <v>NA</v>
          </cell>
          <cell r="AW464">
            <v>0</v>
          </cell>
          <cell r="AX464">
            <v>42277</v>
          </cell>
          <cell r="AY464">
            <v>42277</v>
          </cell>
          <cell r="AZ464">
            <v>20500000</v>
          </cell>
          <cell r="BA464">
            <v>3.05</v>
          </cell>
          <cell r="BB464">
            <v>13.87</v>
          </cell>
          <cell r="BC464">
            <v>13.75</v>
          </cell>
          <cell r="BD464">
            <v>0</v>
          </cell>
          <cell r="BF464" t="str">
            <v>3.7000000</v>
          </cell>
          <cell r="BG464">
            <v>87450000</v>
          </cell>
          <cell r="BH464" t="str">
            <v>4.63</v>
          </cell>
          <cell r="BI464">
            <v>518020000</v>
          </cell>
          <cell r="BJ464" t="str">
            <v>Antares/TMT</v>
          </cell>
          <cell r="BL464">
            <v>41996</v>
          </cell>
          <cell r="BM464">
            <v>44553</v>
          </cell>
          <cell r="BP464">
            <v>288682200</v>
          </cell>
          <cell r="BQ464">
            <v>449286000</v>
          </cell>
          <cell r="BR464">
            <v>361836000</v>
          </cell>
          <cell r="BS464">
            <v>958041.34</v>
          </cell>
          <cell r="BT464">
            <v>100</v>
          </cell>
          <cell r="BW464">
            <v>0</v>
          </cell>
          <cell r="BX464" t="str">
            <v>Irwindale, California 91706</v>
          </cell>
          <cell r="CA464" t="str">
            <v>0010535301</v>
          </cell>
          <cell r="CB464">
            <v>958041.34</v>
          </cell>
          <cell r="CC464">
            <v>1</v>
          </cell>
          <cell r="CD464">
            <v>958041.34</v>
          </cell>
          <cell r="CF464">
            <v>80</v>
          </cell>
          <cell r="CG464" t="str">
            <v>N</v>
          </cell>
        </row>
        <row r="465">
          <cell r="A465">
            <v>463</v>
          </cell>
          <cell r="B465" t="str">
            <v>DETAILS</v>
          </cell>
          <cell r="C465">
            <v>0</v>
          </cell>
          <cell r="D465">
            <v>81627910</v>
          </cell>
          <cell r="E465">
            <v>84070266</v>
          </cell>
          <cell r="F465">
            <v>344944</v>
          </cell>
          <cell r="G465">
            <v>42403</v>
          </cell>
          <cell r="H465">
            <v>42237</v>
          </cell>
          <cell r="I465">
            <v>30466</v>
          </cell>
          <cell r="J465">
            <v>252964</v>
          </cell>
          <cell r="K465">
            <v>226267</v>
          </cell>
          <cell r="L465">
            <v>42185</v>
          </cell>
          <cell r="M465" t="str">
            <v>Les Aliments Multibar Inc</v>
          </cell>
          <cell r="N465" t="str">
            <v>Les Aliments Multibar Inc (Nellson Nutraceutical/9089969) Term Loan A-2</v>
          </cell>
          <cell r="O465" t="str">
            <v>L</v>
          </cell>
          <cell r="P465" t="str">
            <v>LIBOR (3 months)</v>
          </cell>
          <cell r="R465">
            <v>3793113.1</v>
          </cell>
          <cell r="S465">
            <v>1377043</v>
          </cell>
          <cell r="T465" t="str">
            <v>United States</v>
          </cell>
          <cell r="U465" t="str">
            <v>Beverage; Food &amp; Tobacco (4)</v>
          </cell>
          <cell r="W465" t="str">
            <v>United States</v>
          </cell>
          <cell r="X465">
            <v>0</v>
          </cell>
          <cell r="Y465" t="str">
            <v>First Lien First Out</v>
          </cell>
          <cell r="AB465" t="str">
            <v>Nellson Nutraceutical LLC</v>
          </cell>
          <cell r="AC465">
            <v>99.5</v>
          </cell>
          <cell r="AF465">
            <v>3793113.1</v>
          </cell>
          <cell r="AG465" t="str">
            <v>V</v>
          </cell>
          <cell r="AH465">
            <v>99.5</v>
          </cell>
          <cell r="AK465" t="str">
            <v>Term Loan</v>
          </cell>
          <cell r="AN465">
            <v>78251000</v>
          </cell>
          <cell r="AO465" t="str">
            <v>USD</v>
          </cell>
          <cell r="AS465">
            <v>3.7</v>
          </cell>
          <cell r="AU465" t="str">
            <v>5801 Ayala Avenue</v>
          </cell>
          <cell r="AV465" t="str">
            <v>NA</v>
          </cell>
          <cell r="AW465">
            <v>0</v>
          </cell>
          <cell r="AX465">
            <v>42277</v>
          </cell>
          <cell r="AY465">
            <v>42277</v>
          </cell>
          <cell r="AZ465">
            <v>20500000</v>
          </cell>
          <cell r="BA465">
            <v>3.05</v>
          </cell>
          <cell r="BB465">
            <v>13.87</v>
          </cell>
          <cell r="BC465">
            <v>13.75</v>
          </cell>
          <cell r="BD465">
            <v>0</v>
          </cell>
          <cell r="BF465" t="str">
            <v>3.7000000</v>
          </cell>
          <cell r="BG465">
            <v>87450000</v>
          </cell>
          <cell r="BH465" t="str">
            <v>4.63</v>
          </cell>
          <cell r="BI465">
            <v>518020000</v>
          </cell>
          <cell r="BJ465" t="str">
            <v>Antares/TMT</v>
          </cell>
          <cell r="BL465">
            <v>41996</v>
          </cell>
          <cell r="BM465">
            <v>44553</v>
          </cell>
          <cell r="BP465">
            <v>288682200</v>
          </cell>
          <cell r="BQ465">
            <v>449286000</v>
          </cell>
          <cell r="BR465">
            <v>361836000</v>
          </cell>
          <cell r="BS465">
            <v>3793113.1</v>
          </cell>
          <cell r="BT465">
            <v>100</v>
          </cell>
          <cell r="BU465">
            <v>42228</v>
          </cell>
          <cell r="BW465">
            <v>0</v>
          </cell>
          <cell r="BX465" t="str">
            <v>Irwindale, California 91706</v>
          </cell>
          <cell r="CA465" t="str">
            <v>0010535301</v>
          </cell>
          <cell r="CB465">
            <v>3793113.1</v>
          </cell>
          <cell r="CC465">
            <v>1</v>
          </cell>
          <cell r="CD465">
            <v>3793113.1</v>
          </cell>
          <cell r="CF465">
            <v>80</v>
          </cell>
          <cell r="CG465" t="str">
            <v>N</v>
          </cell>
        </row>
        <row r="466">
          <cell r="A466">
            <v>464</v>
          </cell>
          <cell r="B466" t="str">
            <v>DETAILS</v>
          </cell>
          <cell r="C466">
            <v>0</v>
          </cell>
          <cell r="D466">
            <v>81627963</v>
          </cell>
          <cell r="E466">
            <v>84070270</v>
          </cell>
          <cell r="F466">
            <v>344944</v>
          </cell>
          <cell r="G466">
            <v>42403</v>
          </cell>
          <cell r="H466">
            <v>42237</v>
          </cell>
          <cell r="I466">
            <v>12280</v>
          </cell>
          <cell r="J466">
            <v>253591</v>
          </cell>
          <cell r="K466">
            <v>184747</v>
          </cell>
          <cell r="L466">
            <v>42185</v>
          </cell>
          <cell r="M466" t="str">
            <v>Level 3 Financing Inc</v>
          </cell>
          <cell r="N466" t="str">
            <v>Level 3 Financing Inc Tranche B-3 2019 Term Loans</v>
          </cell>
          <cell r="O466" t="str">
            <v>L</v>
          </cell>
          <cell r="P466" t="str">
            <v>LIBOR (3 months)</v>
          </cell>
          <cell r="R466">
            <v>15000000</v>
          </cell>
          <cell r="S466">
            <v>1402576</v>
          </cell>
          <cell r="T466" t="str">
            <v>United States</v>
          </cell>
          <cell r="U466" t="str">
            <v>Telecommunications (26)</v>
          </cell>
          <cell r="W466" t="str">
            <v>United States</v>
          </cell>
          <cell r="X466">
            <v>1</v>
          </cell>
          <cell r="Y466" t="str">
            <v>First Lien First Out</v>
          </cell>
          <cell r="AB466" t="str">
            <v>Level 3 Financing Inc</v>
          </cell>
          <cell r="AC466">
            <v>99.957999999999998</v>
          </cell>
          <cell r="AF466">
            <v>15000000</v>
          </cell>
          <cell r="AG466" t="str">
            <v>V</v>
          </cell>
          <cell r="AH466">
            <v>99.957999999999998</v>
          </cell>
          <cell r="AI466">
            <v>99.875</v>
          </cell>
          <cell r="AK466" t="str">
            <v>Term Loan</v>
          </cell>
          <cell r="AN466">
            <v>2489400000</v>
          </cell>
          <cell r="AO466" t="str">
            <v>USD</v>
          </cell>
          <cell r="AS466">
            <v>1.49</v>
          </cell>
          <cell r="AU466" t="str">
            <v>1025 Eldorado Boulevard</v>
          </cell>
          <cell r="AV466" t="str">
            <v>Level 3 Communication Inc.</v>
          </cell>
          <cell r="AW466">
            <v>0</v>
          </cell>
          <cell r="AX466">
            <v>42277</v>
          </cell>
          <cell r="AY466">
            <v>42277</v>
          </cell>
          <cell r="AZ466">
            <v>691000000</v>
          </cell>
          <cell r="BA466">
            <v>3.32</v>
          </cell>
          <cell r="BB466">
            <v>2.31</v>
          </cell>
          <cell r="BC466">
            <v>0</v>
          </cell>
          <cell r="BD466">
            <v>0</v>
          </cell>
          <cell r="BF466" t="str">
            <v>1.4900000</v>
          </cell>
          <cell r="BG466">
            <v>6780500000</v>
          </cell>
          <cell r="BH466" t="str">
            <v>4.18</v>
          </cell>
          <cell r="BI466">
            <v>8224000000</v>
          </cell>
          <cell r="BJ466" t="str">
            <v>BLG</v>
          </cell>
          <cell r="BK466" t="str">
            <v>Broadly Syndicated Loan</v>
          </cell>
          <cell r="BL466">
            <v>41406</v>
          </cell>
          <cell r="BM466">
            <v>43678</v>
          </cell>
          <cell r="BP466">
            <v>3920292200</v>
          </cell>
          <cell r="BQ466">
            <v>17113455600</v>
          </cell>
          <cell r="BR466">
            <v>10332955600</v>
          </cell>
          <cell r="BS466">
            <v>14981250</v>
          </cell>
          <cell r="BT466">
            <v>99.875</v>
          </cell>
          <cell r="BW466">
            <v>0</v>
          </cell>
          <cell r="BX466" t="str">
            <v>Broomfield, Colorado 80021</v>
          </cell>
          <cell r="CA466" t="str">
            <v>0010504418</v>
          </cell>
          <cell r="CB466">
            <v>14981250</v>
          </cell>
          <cell r="CC466">
            <v>1</v>
          </cell>
          <cell r="CD466">
            <v>15000000</v>
          </cell>
          <cell r="CF466">
            <v>80</v>
          </cell>
          <cell r="CG466" t="str">
            <v>Y</v>
          </cell>
        </row>
        <row r="467">
          <cell r="A467">
            <v>465</v>
          </cell>
          <cell r="B467" t="str">
            <v>DETAILS</v>
          </cell>
          <cell r="C467">
            <v>0</v>
          </cell>
          <cell r="D467">
            <v>81627963</v>
          </cell>
          <cell r="E467">
            <v>84070271</v>
          </cell>
          <cell r="F467">
            <v>344944</v>
          </cell>
          <cell r="G467">
            <v>42403</v>
          </cell>
          <cell r="H467">
            <v>42237</v>
          </cell>
          <cell r="I467">
            <v>12280</v>
          </cell>
          <cell r="J467">
            <v>253591</v>
          </cell>
          <cell r="K467">
            <v>184747</v>
          </cell>
          <cell r="L467">
            <v>42185</v>
          </cell>
          <cell r="M467" t="str">
            <v>Level 3 Financing Inc</v>
          </cell>
          <cell r="N467" t="str">
            <v>Level 3 Financing Inc Tranche B-3 2019 Term Loans</v>
          </cell>
          <cell r="O467" t="str">
            <v>L</v>
          </cell>
          <cell r="P467" t="str">
            <v>LIBOR (3 months)</v>
          </cell>
          <cell r="R467">
            <v>5000000</v>
          </cell>
          <cell r="S467">
            <v>1402578</v>
          </cell>
          <cell r="T467" t="str">
            <v>United States</v>
          </cell>
          <cell r="U467" t="str">
            <v>Telecommunications (26)</v>
          </cell>
          <cell r="W467" t="str">
            <v>United States</v>
          </cell>
          <cell r="X467">
            <v>1</v>
          </cell>
          <cell r="Y467" t="str">
            <v>First Lien First Out</v>
          </cell>
          <cell r="AB467" t="str">
            <v>Level 3 Financing Inc</v>
          </cell>
          <cell r="AC467">
            <v>99.957999999999998</v>
          </cell>
          <cell r="AF467">
            <v>5000000</v>
          </cell>
          <cell r="AG467" t="str">
            <v>V</v>
          </cell>
          <cell r="AH467">
            <v>99.957999999999998</v>
          </cell>
          <cell r="AI467">
            <v>99.875</v>
          </cell>
          <cell r="AK467" t="str">
            <v>Term Loan</v>
          </cell>
          <cell r="AN467">
            <v>2489400000</v>
          </cell>
          <cell r="AO467" t="str">
            <v>USD</v>
          </cell>
          <cell r="AS467">
            <v>1.49</v>
          </cell>
          <cell r="AU467" t="str">
            <v>1025 Eldorado Boulevard</v>
          </cell>
          <cell r="AV467" t="str">
            <v>Level 3 Communication Inc.</v>
          </cell>
          <cell r="AW467">
            <v>0</v>
          </cell>
          <cell r="AX467">
            <v>42277</v>
          </cell>
          <cell r="AY467">
            <v>42277</v>
          </cell>
          <cell r="AZ467">
            <v>691000000</v>
          </cell>
          <cell r="BA467">
            <v>3.32</v>
          </cell>
          <cell r="BB467">
            <v>2.31</v>
          </cell>
          <cell r="BC467">
            <v>0</v>
          </cell>
          <cell r="BD467">
            <v>0</v>
          </cell>
          <cell r="BF467" t="str">
            <v>1.4900000</v>
          </cell>
          <cell r="BG467">
            <v>6780500000</v>
          </cell>
          <cell r="BH467" t="str">
            <v>4.18</v>
          </cell>
          <cell r="BI467">
            <v>8224000000</v>
          </cell>
          <cell r="BJ467" t="str">
            <v>BLG</v>
          </cell>
          <cell r="BK467" t="str">
            <v>Broadly Syndicated Loan</v>
          </cell>
          <cell r="BL467">
            <v>41406</v>
          </cell>
          <cell r="BM467">
            <v>43678</v>
          </cell>
          <cell r="BP467">
            <v>3920292200</v>
          </cell>
          <cell r="BQ467">
            <v>17113455600</v>
          </cell>
          <cell r="BR467">
            <v>10332955600</v>
          </cell>
          <cell r="BS467">
            <v>4993750</v>
          </cell>
          <cell r="BT467">
            <v>99.875</v>
          </cell>
          <cell r="BU467">
            <v>42228</v>
          </cell>
          <cell r="BW467">
            <v>0</v>
          </cell>
          <cell r="BX467" t="str">
            <v>Broomfield, Colorado 80021</v>
          </cell>
          <cell r="CA467" t="str">
            <v>0010504418</v>
          </cell>
          <cell r="CB467">
            <v>4993750</v>
          </cell>
          <cell r="CC467">
            <v>1</v>
          </cell>
          <cell r="CD467">
            <v>5000000</v>
          </cell>
          <cell r="CF467">
            <v>80</v>
          </cell>
          <cell r="CG467" t="str">
            <v>Y</v>
          </cell>
        </row>
        <row r="468">
          <cell r="A468">
            <v>466</v>
          </cell>
          <cell r="B468" t="str">
            <v>DETAILS</v>
          </cell>
          <cell r="C468">
            <v>0</v>
          </cell>
          <cell r="D468">
            <v>81628232</v>
          </cell>
          <cell r="E468">
            <v>84069591</v>
          </cell>
          <cell r="F468">
            <v>344944</v>
          </cell>
          <cell r="G468">
            <v>42403</v>
          </cell>
          <cell r="H468">
            <v>42237</v>
          </cell>
          <cell r="I468">
            <v>31339</v>
          </cell>
          <cell r="J468">
            <v>255554</v>
          </cell>
          <cell r="K468">
            <v>239914</v>
          </cell>
          <cell r="L468">
            <v>42185</v>
          </cell>
          <cell r="M468" t="str">
            <v>Liaison Acquisition LLC</v>
          </cell>
          <cell r="N468" t="str">
            <v>Liaison Acquisition LLC Term Loan</v>
          </cell>
          <cell r="O468" t="str">
            <v>L</v>
          </cell>
          <cell r="P468" t="str">
            <v>LIBOR (1 month)</v>
          </cell>
          <cell r="R468">
            <v>20968750</v>
          </cell>
          <cell r="S468">
            <v>1352344</v>
          </cell>
          <cell r="T468" t="str">
            <v>United States</v>
          </cell>
          <cell r="U468" t="str">
            <v>Services: Business (23)</v>
          </cell>
          <cell r="W468" t="str">
            <v>United States</v>
          </cell>
          <cell r="X468">
            <v>0</v>
          </cell>
          <cell r="Y468" t="str">
            <v>First Lien First Out</v>
          </cell>
          <cell r="AB468" t="str">
            <v>Liaison Acquisition LLC</v>
          </cell>
          <cell r="AC468">
            <v>97.25</v>
          </cell>
          <cell r="AF468">
            <v>20968750</v>
          </cell>
          <cell r="AG468" t="str">
            <v>V</v>
          </cell>
          <cell r="AH468">
            <v>97.25</v>
          </cell>
          <cell r="AK468" t="str">
            <v>Term Loan</v>
          </cell>
          <cell r="AN468">
            <v>14583285</v>
          </cell>
          <cell r="AO468" t="str">
            <v>USD</v>
          </cell>
          <cell r="AS468">
            <v>2.4300000000000002</v>
          </cell>
          <cell r="AU468" t="str">
            <v>311 ARSENAL STREET</v>
          </cell>
          <cell r="AV468" t="str">
            <v>NA</v>
          </cell>
          <cell r="AW468">
            <v>0</v>
          </cell>
          <cell r="AX468">
            <v>42277</v>
          </cell>
          <cell r="AY468">
            <v>42277</v>
          </cell>
          <cell r="AZ468">
            <v>11920000</v>
          </cell>
          <cell r="BA468">
            <v>6.57</v>
          </cell>
          <cell r="BB468">
            <v>1.66</v>
          </cell>
          <cell r="BC468">
            <v>1.54</v>
          </cell>
          <cell r="BD468">
            <v>0</v>
          </cell>
          <cell r="BF468" t="str">
            <v>2.4300000</v>
          </cell>
          <cell r="BG468">
            <v>128610000</v>
          </cell>
          <cell r="BH468" t="str">
            <v>2.43</v>
          </cell>
          <cell r="BI468">
            <v>45760000</v>
          </cell>
          <cell r="BJ468" t="str">
            <v>Antares/TMT</v>
          </cell>
          <cell r="BL468">
            <v>42094</v>
          </cell>
          <cell r="BM468">
            <v>42942</v>
          </cell>
          <cell r="BP468">
            <v>32584500</v>
          </cell>
          <cell r="BQ468">
            <v>161194500</v>
          </cell>
          <cell r="BR468">
            <v>32584500</v>
          </cell>
          <cell r="BS468">
            <v>20968750</v>
          </cell>
          <cell r="BT468">
            <v>100</v>
          </cell>
          <cell r="BU468">
            <v>42228</v>
          </cell>
          <cell r="BW468">
            <v>0</v>
          </cell>
          <cell r="BX468" t="str">
            <v>Watertown, Massachusetts 02472</v>
          </cell>
          <cell r="CA468" t="str">
            <v>0010374949</v>
          </cell>
          <cell r="CB468">
            <v>20968750</v>
          </cell>
          <cell r="CC468">
            <v>1</v>
          </cell>
          <cell r="CD468">
            <v>20968750</v>
          </cell>
          <cell r="CF468">
            <v>80</v>
          </cell>
          <cell r="CG468" t="str">
            <v>N</v>
          </cell>
        </row>
        <row r="469">
          <cell r="A469">
            <v>467</v>
          </cell>
          <cell r="B469" t="str">
            <v>DETAILS</v>
          </cell>
          <cell r="C469">
            <v>0</v>
          </cell>
          <cell r="D469">
            <v>81628380</v>
          </cell>
          <cell r="E469">
            <v>84069785</v>
          </cell>
          <cell r="F469">
            <v>344944</v>
          </cell>
          <cell r="G469">
            <v>42403</v>
          </cell>
          <cell r="H469">
            <v>42237</v>
          </cell>
          <cell r="I469">
            <v>31340</v>
          </cell>
          <cell r="J469">
            <v>256642</v>
          </cell>
          <cell r="K469">
            <v>239924</v>
          </cell>
          <cell r="L469">
            <v>42185</v>
          </cell>
          <cell r="M469" t="str">
            <v>Lindstrom LLC</v>
          </cell>
          <cell r="N469" t="str">
            <v>Lindstrom LLC Term Loan</v>
          </cell>
          <cell r="O469" t="str">
            <v>L</v>
          </cell>
          <cell r="P469" t="str">
            <v>LIBOR (1 month)</v>
          </cell>
          <cell r="R469">
            <v>442292.45</v>
          </cell>
          <cell r="S469">
            <v>1339709</v>
          </cell>
          <cell r="T469" t="str">
            <v>United States</v>
          </cell>
          <cell r="U469" t="str">
            <v>Construction &amp; Building (7)</v>
          </cell>
          <cell r="W469" t="str">
            <v>United States</v>
          </cell>
          <cell r="X469">
            <v>0</v>
          </cell>
          <cell r="Y469" t="str">
            <v>First Lien First Out</v>
          </cell>
          <cell r="AB469" t="str">
            <v>Lindstrom LLC</v>
          </cell>
          <cell r="AC469">
            <v>97</v>
          </cell>
          <cell r="AF469">
            <v>442292.45</v>
          </cell>
          <cell r="AG469" t="str">
            <v>V</v>
          </cell>
          <cell r="AH469">
            <v>97</v>
          </cell>
          <cell r="AK469" t="str">
            <v>Term Loan</v>
          </cell>
          <cell r="AN469">
            <v>18528000</v>
          </cell>
          <cell r="AO469" t="str">
            <v>USD</v>
          </cell>
          <cell r="AS469">
            <v>2.7</v>
          </cell>
          <cell r="AU469" t="str">
            <v>2950 100TH COURT NE</v>
          </cell>
          <cell r="AV469" t="str">
            <v>NA</v>
          </cell>
          <cell r="AW469">
            <v>0</v>
          </cell>
          <cell r="AX469">
            <v>42277</v>
          </cell>
          <cell r="AY469">
            <v>42369</v>
          </cell>
          <cell r="AZ469">
            <v>930000</v>
          </cell>
          <cell r="BA469">
            <v>9.2200000000000006</v>
          </cell>
          <cell r="BB469">
            <v>0.62</v>
          </cell>
          <cell r="BC469">
            <v>0.38</v>
          </cell>
          <cell r="BD469">
            <v>0</v>
          </cell>
          <cell r="BF469" t="str">
            <v>2.7000000</v>
          </cell>
          <cell r="BG469">
            <v>66880000</v>
          </cell>
          <cell r="BH469" t="str">
            <v>2.7</v>
          </cell>
          <cell r="BI469">
            <v>86530000</v>
          </cell>
          <cell r="BJ469" t="str">
            <v>Antares/TMT</v>
          </cell>
          <cell r="BL469">
            <v>42094</v>
          </cell>
          <cell r="BM469">
            <v>43304</v>
          </cell>
          <cell r="BP469">
            <v>47516700</v>
          </cell>
          <cell r="BQ469">
            <v>114396700</v>
          </cell>
          <cell r="BR469">
            <v>47516700</v>
          </cell>
          <cell r="BS469">
            <v>442292.45</v>
          </cell>
          <cell r="BT469">
            <v>100</v>
          </cell>
          <cell r="BU469">
            <v>42228</v>
          </cell>
          <cell r="BW469">
            <v>0</v>
          </cell>
          <cell r="BX469" t="str">
            <v>Blaine, Minnesota 55449</v>
          </cell>
          <cell r="CA469" t="str">
            <v>0010527533</v>
          </cell>
          <cell r="CB469">
            <v>442292.45</v>
          </cell>
          <cell r="CC469">
            <v>1</v>
          </cell>
          <cell r="CD469">
            <v>442292.45</v>
          </cell>
          <cell r="CF469">
            <v>80</v>
          </cell>
          <cell r="CG469" t="str">
            <v>N</v>
          </cell>
        </row>
        <row r="470">
          <cell r="A470">
            <v>468</v>
          </cell>
          <cell r="B470" t="str">
            <v>DETAILS</v>
          </cell>
          <cell r="C470">
            <v>0</v>
          </cell>
          <cell r="D470">
            <v>81628381</v>
          </cell>
          <cell r="E470">
            <v>84069786</v>
          </cell>
          <cell r="F470">
            <v>344944</v>
          </cell>
          <cell r="G470">
            <v>42403</v>
          </cell>
          <cell r="H470">
            <v>42237</v>
          </cell>
          <cell r="I470">
            <v>31340</v>
          </cell>
          <cell r="J470">
            <v>256644</v>
          </cell>
          <cell r="K470">
            <v>239924</v>
          </cell>
          <cell r="L470">
            <v>42185</v>
          </cell>
          <cell r="M470" t="str">
            <v>Lindstrom LLC</v>
          </cell>
          <cell r="N470" t="str">
            <v>Lindstrom LLC Term Loan</v>
          </cell>
          <cell r="O470" t="str">
            <v>L</v>
          </cell>
          <cell r="P470" t="str">
            <v>LIBOR (1 month)</v>
          </cell>
          <cell r="R470">
            <v>5682980.1500000004</v>
          </cell>
          <cell r="S470">
            <v>1339709</v>
          </cell>
          <cell r="T470" t="str">
            <v>United States</v>
          </cell>
          <cell r="U470" t="str">
            <v>Construction &amp; Building (7)</v>
          </cell>
          <cell r="W470" t="str">
            <v>United States</v>
          </cell>
          <cell r="X470">
            <v>0</v>
          </cell>
          <cell r="Y470" t="str">
            <v>First Lien First Out</v>
          </cell>
          <cell r="AB470" t="str">
            <v>Lindstrom LLC</v>
          </cell>
          <cell r="AC470">
            <v>97</v>
          </cell>
          <cell r="AF470">
            <v>5682980.1500000004</v>
          </cell>
          <cell r="AG470" t="str">
            <v>V</v>
          </cell>
          <cell r="AH470">
            <v>97</v>
          </cell>
          <cell r="AK470" t="str">
            <v>Term Loan</v>
          </cell>
          <cell r="AN470">
            <v>18528000</v>
          </cell>
          <cell r="AO470" t="str">
            <v>USD</v>
          </cell>
          <cell r="AS470">
            <v>2.7</v>
          </cell>
          <cell r="AU470" t="str">
            <v>2950 100TH COURT NE</v>
          </cell>
          <cell r="AV470" t="str">
            <v>NA</v>
          </cell>
          <cell r="AW470">
            <v>0</v>
          </cell>
          <cell r="AX470">
            <v>42277</v>
          </cell>
          <cell r="AY470">
            <v>42369</v>
          </cell>
          <cell r="AZ470">
            <v>930000</v>
          </cell>
          <cell r="BA470">
            <v>9.2200000000000006</v>
          </cell>
          <cell r="BB470">
            <v>0.62</v>
          </cell>
          <cell r="BC470">
            <v>0.38</v>
          </cell>
          <cell r="BD470">
            <v>0</v>
          </cell>
          <cell r="BF470" t="str">
            <v>2.7000000</v>
          </cell>
          <cell r="BG470">
            <v>66880000</v>
          </cell>
          <cell r="BH470" t="str">
            <v>2.7</v>
          </cell>
          <cell r="BI470">
            <v>86530000</v>
          </cell>
          <cell r="BJ470" t="str">
            <v>Antares/TMT</v>
          </cell>
          <cell r="BL470">
            <v>42094</v>
          </cell>
          <cell r="BM470">
            <v>43304</v>
          </cell>
          <cell r="BP470">
            <v>47516700</v>
          </cell>
          <cell r="BQ470">
            <v>114396700</v>
          </cell>
          <cell r="BR470">
            <v>47516700</v>
          </cell>
          <cell r="BS470">
            <v>5682980.1500000004</v>
          </cell>
          <cell r="BT470">
            <v>100</v>
          </cell>
          <cell r="BU470">
            <v>42228</v>
          </cell>
          <cell r="BW470">
            <v>0</v>
          </cell>
          <cell r="BX470" t="str">
            <v>Blaine, Minnesota 55449</v>
          </cell>
          <cell r="CA470" t="str">
            <v>0010527533</v>
          </cell>
          <cell r="CB470">
            <v>5682980.1500000004</v>
          </cell>
          <cell r="CC470">
            <v>1</v>
          </cell>
          <cell r="CD470">
            <v>5682980.1500000004</v>
          </cell>
          <cell r="CF470">
            <v>80</v>
          </cell>
          <cell r="CG470" t="str">
            <v>N</v>
          </cell>
        </row>
        <row r="471">
          <cell r="A471">
            <v>469</v>
          </cell>
          <cell r="B471" t="str">
            <v>DETAILS</v>
          </cell>
          <cell r="C471">
            <v>0</v>
          </cell>
          <cell r="D471">
            <v>81628380</v>
          </cell>
          <cell r="E471">
            <v>84069787</v>
          </cell>
          <cell r="F471">
            <v>344944</v>
          </cell>
          <cell r="G471">
            <v>42403</v>
          </cell>
          <cell r="H471">
            <v>42237</v>
          </cell>
          <cell r="I471">
            <v>31340</v>
          </cell>
          <cell r="J471">
            <v>256642</v>
          </cell>
          <cell r="K471">
            <v>239924</v>
          </cell>
          <cell r="L471">
            <v>42185</v>
          </cell>
          <cell r="M471" t="str">
            <v>Lindstrom LLC</v>
          </cell>
          <cell r="N471" t="str">
            <v>Lindstrom LLC Term Loan</v>
          </cell>
          <cell r="O471" t="str">
            <v>L</v>
          </cell>
          <cell r="P471" t="str">
            <v>LIBOR (1 month)</v>
          </cell>
          <cell r="R471">
            <v>894651.88</v>
          </cell>
          <cell r="S471">
            <v>1339710</v>
          </cell>
          <cell r="T471" t="str">
            <v>United States</v>
          </cell>
          <cell r="U471" t="str">
            <v>Construction &amp; Building (7)</v>
          </cell>
          <cell r="W471" t="str">
            <v>United States</v>
          </cell>
          <cell r="X471">
            <v>0</v>
          </cell>
          <cell r="Y471" t="str">
            <v>First Lien First Out</v>
          </cell>
          <cell r="AB471" t="str">
            <v>Lindstrom LLC</v>
          </cell>
          <cell r="AC471">
            <v>97</v>
          </cell>
          <cell r="AF471">
            <v>894651.88</v>
          </cell>
          <cell r="AG471" t="str">
            <v>V</v>
          </cell>
          <cell r="AH471">
            <v>97</v>
          </cell>
          <cell r="AK471" t="str">
            <v>Term Loan</v>
          </cell>
          <cell r="AN471">
            <v>18528000</v>
          </cell>
          <cell r="AO471" t="str">
            <v>USD</v>
          </cell>
          <cell r="AS471">
            <v>2.7</v>
          </cell>
          <cell r="AU471" t="str">
            <v>2950 100TH COURT NE</v>
          </cell>
          <cell r="AV471" t="str">
            <v>NA</v>
          </cell>
          <cell r="AW471">
            <v>0</v>
          </cell>
          <cell r="AX471">
            <v>42277</v>
          </cell>
          <cell r="AY471">
            <v>42369</v>
          </cell>
          <cell r="AZ471">
            <v>930000</v>
          </cell>
          <cell r="BA471">
            <v>9.2200000000000006</v>
          </cell>
          <cell r="BB471">
            <v>0.62</v>
          </cell>
          <cell r="BC471">
            <v>0.38</v>
          </cell>
          <cell r="BD471">
            <v>0</v>
          </cell>
          <cell r="BF471" t="str">
            <v>2.7000000</v>
          </cell>
          <cell r="BG471">
            <v>66880000</v>
          </cell>
          <cell r="BH471" t="str">
            <v>2.7</v>
          </cell>
          <cell r="BI471">
            <v>86530000</v>
          </cell>
          <cell r="BJ471" t="str">
            <v>Antares/TMT</v>
          </cell>
          <cell r="BL471">
            <v>42094</v>
          </cell>
          <cell r="BM471">
            <v>43304</v>
          </cell>
          <cell r="BP471">
            <v>47516700</v>
          </cell>
          <cell r="BQ471">
            <v>114396700</v>
          </cell>
          <cell r="BR471">
            <v>47516700</v>
          </cell>
          <cell r="BS471">
            <v>894651.88</v>
          </cell>
          <cell r="BT471">
            <v>100</v>
          </cell>
          <cell r="BW471">
            <v>0</v>
          </cell>
          <cell r="BX471" t="str">
            <v>Blaine, Minnesota 55449</v>
          </cell>
          <cell r="CA471" t="str">
            <v>0010527533</v>
          </cell>
          <cell r="CB471">
            <v>894651.88</v>
          </cell>
          <cell r="CC471">
            <v>1</v>
          </cell>
          <cell r="CD471">
            <v>894651.88</v>
          </cell>
          <cell r="CF471">
            <v>80</v>
          </cell>
          <cell r="CG471" t="str">
            <v>N</v>
          </cell>
        </row>
        <row r="472">
          <cell r="A472">
            <v>470</v>
          </cell>
          <cell r="B472" t="str">
            <v>DETAILS</v>
          </cell>
          <cell r="C472">
            <v>0</v>
          </cell>
          <cell r="D472">
            <v>81628381</v>
          </cell>
          <cell r="E472">
            <v>84069788</v>
          </cell>
          <cell r="F472">
            <v>344944</v>
          </cell>
          <cell r="G472">
            <v>42403</v>
          </cell>
          <cell r="H472">
            <v>42237</v>
          </cell>
          <cell r="I472">
            <v>31340</v>
          </cell>
          <cell r="J472">
            <v>256644</v>
          </cell>
          <cell r="K472">
            <v>239924</v>
          </cell>
          <cell r="L472">
            <v>42185</v>
          </cell>
          <cell r="M472" t="str">
            <v>Lindstrom LLC</v>
          </cell>
          <cell r="N472" t="str">
            <v>Lindstrom LLC Term Loan</v>
          </cell>
          <cell r="O472" t="str">
            <v>L</v>
          </cell>
          <cell r="P472" t="str">
            <v>LIBOR (1 month)</v>
          </cell>
          <cell r="R472">
            <v>11495310.300000001</v>
          </cell>
          <cell r="S472">
            <v>1339710</v>
          </cell>
          <cell r="T472" t="str">
            <v>United States</v>
          </cell>
          <cell r="U472" t="str">
            <v>Construction &amp; Building (7)</v>
          </cell>
          <cell r="W472" t="str">
            <v>United States</v>
          </cell>
          <cell r="X472">
            <v>0</v>
          </cell>
          <cell r="Y472" t="str">
            <v>First Lien First Out</v>
          </cell>
          <cell r="AB472" t="str">
            <v>Lindstrom LLC</v>
          </cell>
          <cell r="AC472">
            <v>97</v>
          </cell>
          <cell r="AF472">
            <v>11495310.300000001</v>
          </cell>
          <cell r="AG472" t="str">
            <v>V</v>
          </cell>
          <cell r="AH472">
            <v>97</v>
          </cell>
          <cell r="AK472" t="str">
            <v>Term Loan</v>
          </cell>
          <cell r="AN472">
            <v>18528000</v>
          </cell>
          <cell r="AO472" t="str">
            <v>USD</v>
          </cell>
          <cell r="AS472">
            <v>2.7</v>
          </cell>
          <cell r="AU472" t="str">
            <v>2950 100TH COURT NE</v>
          </cell>
          <cell r="AV472" t="str">
            <v>NA</v>
          </cell>
          <cell r="AW472">
            <v>0</v>
          </cell>
          <cell r="AX472">
            <v>42277</v>
          </cell>
          <cell r="AY472">
            <v>42369</v>
          </cell>
          <cell r="AZ472">
            <v>930000</v>
          </cell>
          <cell r="BA472">
            <v>9.2200000000000006</v>
          </cell>
          <cell r="BB472">
            <v>0.62</v>
          </cell>
          <cell r="BC472">
            <v>0.38</v>
          </cell>
          <cell r="BD472">
            <v>0</v>
          </cell>
          <cell r="BF472" t="str">
            <v>2.7000000</v>
          </cell>
          <cell r="BG472">
            <v>66880000</v>
          </cell>
          <cell r="BH472" t="str">
            <v>2.7</v>
          </cell>
          <cell r="BI472">
            <v>86530000</v>
          </cell>
          <cell r="BJ472" t="str">
            <v>Antares/TMT</v>
          </cell>
          <cell r="BL472">
            <v>42094</v>
          </cell>
          <cell r="BM472">
            <v>43304</v>
          </cell>
          <cell r="BP472">
            <v>47516700</v>
          </cell>
          <cell r="BQ472">
            <v>114396700</v>
          </cell>
          <cell r="BR472">
            <v>47516700</v>
          </cell>
          <cell r="BS472">
            <v>11495310.300000001</v>
          </cell>
          <cell r="BT472">
            <v>100</v>
          </cell>
          <cell r="BW472">
            <v>0</v>
          </cell>
          <cell r="BX472" t="str">
            <v>Blaine, Minnesota 55449</v>
          </cell>
          <cell r="CA472" t="str">
            <v>0010527533</v>
          </cell>
          <cell r="CB472">
            <v>11495310.300000001</v>
          </cell>
          <cell r="CC472">
            <v>1</v>
          </cell>
          <cell r="CD472">
            <v>11495310.300000001</v>
          </cell>
          <cell r="CF472">
            <v>80</v>
          </cell>
          <cell r="CG472" t="str">
            <v>N</v>
          </cell>
        </row>
        <row r="473">
          <cell r="A473">
            <v>471</v>
          </cell>
          <cell r="B473" t="str">
            <v>DETAILS</v>
          </cell>
          <cell r="C473">
            <v>0</v>
          </cell>
          <cell r="D473">
            <v>81628053</v>
          </cell>
          <cell r="E473">
            <v>84070274</v>
          </cell>
          <cell r="F473">
            <v>344944</v>
          </cell>
          <cell r="G473">
            <v>42403</v>
          </cell>
          <cell r="H473">
            <v>42237</v>
          </cell>
          <cell r="I473">
            <v>29911</v>
          </cell>
          <cell r="J473">
            <v>254288</v>
          </cell>
          <cell r="K473">
            <v>226160</v>
          </cell>
          <cell r="L473">
            <v>42185</v>
          </cell>
          <cell r="M473" t="str">
            <v>Lipari Foods Operating Company LLC</v>
          </cell>
          <cell r="N473" t="str">
            <v>Lipari Foods Operating Company LLC New Term Loan A</v>
          </cell>
          <cell r="O473" t="str">
            <v>L</v>
          </cell>
          <cell r="P473" t="str">
            <v>LIBOR (3 months)</v>
          </cell>
          <cell r="R473">
            <v>8970000</v>
          </cell>
          <cell r="S473">
            <v>1404023</v>
          </cell>
          <cell r="T473" t="str">
            <v>United States</v>
          </cell>
          <cell r="U473" t="str">
            <v>Wholesale (32)</v>
          </cell>
          <cell r="W473" t="str">
            <v>United States</v>
          </cell>
          <cell r="X473">
            <v>0</v>
          </cell>
          <cell r="Y473" t="str">
            <v>First Lien First Out</v>
          </cell>
          <cell r="AB473" t="str">
            <v>Lipari Foods Operating Company LLC</v>
          </cell>
          <cell r="AC473">
            <v>99.050402050000002</v>
          </cell>
          <cell r="AF473">
            <v>8970000</v>
          </cell>
          <cell r="AG473" t="str">
            <v>V</v>
          </cell>
          <cell r="AH473">
            <v>99.05</v>
          </cell>
          <cell r="AI473">
            <v>98.5</v>
          </cell>
          <cell r="AK473" t="str">
            <v>Term Loan</v>
          </cell>
          <cell r="AN473">
            <v>31921000</v>
          </cell>
          <cell r="AO473" t="str">
            <v>USD</v>
          </cell>
          <cell r="AS473">
            <v>3.06</v>
          </cell>
          <cell r="AU473" t="str">
            <v>26661 Bunert Road</v>
          </cell>
          <cell r="AV473" t="str">
            <v>NA</v>
          </cell>
          <cell r="AW473">
            <v>0</v>
          </cell>
          <cell r="AX473">
            <v>42279</v>
          </cell>
          <cell r="AY473">
            <v>42335</v>
          </cell>
          <cell r="AZ473">
            <v>7020000</v>
          </cell>
          <cell r="BA473">
            <v>3.22</v>
          </cell>
          <cell r="BB473">
            <v>3.73</v>
          </cell>
          <cell r="BC473">
            <v>2.79</v>
          </cell>
          <cell r="BD473">
            <v>0</v>
          </cell>
          <cell r="BF473" t="str">
            <v>3.0600000</v>
          </cell>
          <cell r="BG473">
            <v>121490000</v>
          </cell>
          <cell r="BH473" t="str">
            <v>4.34</v>
          </cell>
          <cell r="BI473">
            <v>639290000</v>
          </cell>
          <cell r="BJ473" t="str">
            <v>Antares/TMT</v>
          </cell>
          <cell r="BL473">
            <v>41919</v>
          </cell>
          <cell r="BM473">
            <v>43745</v>
          </cell>
          <cell r="BP473">
            <v>102287900</v>
          </cell>
          <cell r="BQ473">
            <v>264890400</v>
          </cell>
          <cell r="BR473">
            <v>143400400</v>
          </cell>
          <cell r="BS473">
            <v>8970000</v>
          </cell>
          <cell r="BT473">
            <v>100</v>
          </cell>
          <cell r="BU473">
            <v>42228</v>
          </cell>
          <cell r="BW473">
            <v>0</v>
          </cell>
          <cell r="BX473" t="str">
            <v>Warren, Michigan 48089</v>
          </cell>
          <cell r="CA473" t="str">
            <v>0010532709</v>
          </cell>
          <cell r="CB473">
            <v>8970000</v>
          </cell>
          <cell r="CD473">
            <v>8970000</v>
          </cell>
          <cell r="CF473">
            <v>80</v>
          </cell>
          <cell r="CG473" t="str">
            <v>N</v>
          </cell>
        </row>
        <row r="474">
          <cell r="A474">
            <v>472</v>
          </cell>
          <cell r="B474" t="str">
            <v>DETAILS</v>
          </cell>
          <cell r="C474">
            <v>0</v>
          </cell>
          <cell r="D474">
            <v>81628053</v>
          </cell>
          <cell r="E474">
            <v>84070273</v>
          </cell>
          <cell r="F474">
            <v>344944</v>
          </cell>
          <cell r="G474">
            <v>42403</v>
          </cell>
          <cell r="H474">
            <v>42237</v>
          </cell>
          <cell r="I474">
            <v>29911</v>
          </cell>
          <cell r="J474">
            <v>254288</v>
          </cell>
          <cell r="K474">
            <v>226160</v>
          </cell>
          <cell r="L474">
            <v>42185</v>
          </cell>
          <cell r="M474" t="str">
            <v>Lipari Foods Operating Company LLC</v>
          </cell>
          <cell r="N474" t="str">
            <v>Lipari Foods Operating Company LLC New Term Loan A</v>
          </cell>
          <cell r="O474" t="str">
            <v>L</v>
          </cell>
          <cell r="P474" t="str">
            <v>LIBOR (3 months)</v>
          </cell>
          <cell r="R474">
            <v>7961189.1399999997</v>
          </cell>
          <cell r="S474">
            <v>1404022</v>
          </cell>
          <cell r="T474" t="str">
            <v>United States</v>
          </cell>
          <cell r="U474" t="str">
            <v>Wholesale (32)</v>
          </cell>
          <cell r="W474" t="str">
            <v>United States</v>
          </cell>
          <cell r="X474">
            <v>0</v>
          </cell>
          <cell r="Y474" t="str">
            <v>First Lien First Out</v>
          </cell>
          <cell r="AB474" t="str">
            <v>Lipari Foods Operating Company LLC</v>
          </cell>
          <cell r="AC474">
            <v>99.050402050000002</v>
          </cell>
          <cell r="AF474">
            <v>7961189.1399999997</v>
          </cell>
          <cell r="AG474" t="str">
            <v>V</v>
          </cell>
          <cell r="AH474">
            <v>99.050399999999996</v>
          </cell>
          <cell r="AI474">
            <v>98.5</v>
          </cell>
          <cell r="AK474" t="str">
            <v>Term Loan</v>
          </cell>
          <cell r="AN474">
            <v>31921000</v>
          </cell>
          <cell r="AO474" t="str">
            <v>USD</v>
          </cell>
          <cell r="AS474">
            <v>3.06</v>
          </cell>
          <cell r="AU474" t="str">
            <v>26661 Bunert Road</v>
          </cell>
          <cell r="AV474" t="str">
            <v>NA</v>
          </cell>
          <cell r="AW474">
            <v>0</v>
          </cell>
          <cell r="AX474">
            <v>42279</v>
          </cell>
          <cell r="AY474">
            <v>42335</v>
          </cell>
          <cell r="AZ474">
            <v>7020000</v>
          </cell>
          <cell r="BA474">
            <v>3.22</v>
          </cell>
          <cell r="BB474">
            <v>3.73</v>
          </cell>
          <cell r="BC474">
            <v>2.79</v>
          </cell>
          <cell r="BD474">
            <v>0</v>
          </cell>
          <cell r="BF474" t="str">
            <v>3.0600000</v>
          </cell>
          <cell r="BG474">
            <v>121490000</v>
          </cell>
          <cell r="BH474" t="str">
            <v>4.34</v>
          </cell>
          <cell r="BI474">
            <v>639290000</v>
          </cell>
          <cell r="BJ474" t="str">
            <v>Antares/TMT</v>
          </cell>
          <cell r="BL474">
            <v>41919</v>
          </cell>
          <cell r="BM474">
            <v>43745</v>
          </cell>
          <cell r="BP474">
            <v>102287900</v>
          </cell>
          <cell r="BQ474">
            <v>264890400</v>
          </cell>
          <cell r="BR474">
            <v>143400400</v>
          </cell>
          <cell r="BS474">
            <v>7961189.1399999997</v>
          </cell>
          <cell r="BT474">
            <v>100</v>
          </cell>
          <cell r="BU474">
            <v>42228</v>
          </cell>
          <cell r="BW474">
            <v>0</v>
          </cell>
          <cell r="BX474" t="str">
            <v>Warren, Michigan 48089</v>
          </cell>
          <cell r="CA474" t="str">
            <v>0010532709</v>
          </cell>
          <cell r="CB474">
            <v>7961189.1399999997</v>
          </cell>
          <cell r="CD474">
            <v>7961189.1399999997</v>
          </cell>
          <cell r="CF474">
            <v>80</v>
          </cell>
          <cell r="CG474" t="str">
            <v>N</v>
          </cell>
        </row>
        <row r="475">
          <cell r="A475">
            <v>473</v>
          </cell>
          <cell r="B475" t="str">
            <v>DETAILS</v>
          </cell>
          <cell r="C475">
            <v>0</v>
          </cell>
          <cell r="D475">
            <v>81628086</v>
          </cell>
          <cell r="E475">
            <v>84070272</v>
          </cell>
          <cell r="F475">
            <v>344944</v>
          </cell>
          <cell r="G475">
            <v>42403</v>
          </cell>
          <cell r="H475">
            <v>42237</v>
          </cell>
          <cell r="I475">
            <v>29911</v>
          </cell>
          <cell r="J475">
            <v>254636</v>
          </cell>
          <cell r="K475">
            <v>218037</v>
          </cell>
          <cell r="L475">
            <v>42185</v>
          </cell>
          <cell r="M475" t="str">
            <v>Lipari Foods Operating Company LLC</v>
          </cell>
          <cell r="N475" t="str">
            <v>Lipari Foods Operating Company LLC Term Loan</v>
          </cell>
          <cell r="O475" t="str">
            <v>L</v>
          </cell>
          <cell r="P475" t="str">
            <v>LIBOR (3 months)</v>
          </cell>
          <cell r="R475">
            <v>4350002.91</v>
          </cell>
          <cell r="S475">
            <v>1404021</v>
          </cell>
          <cell r="T475" t="str">
            <v>United States</v>
          </cell>
          <cell r="U475" t="str">
            <v>Wholesale (32)</v>
          </cell>
          <cell r="W475" t="str">
            <v>United States</v>
          </cell>
          <cell r="X475">
            <v>0</v>
          </cell>
          <cell r="Y475" t="str">
            <v>First Lien First Out</v>
          </cell>
          <cell r="AB475" t="str">
            <v>Lipari Foods Operating Company LLC</v>
          </cell>
          <cell r="AC475">
            <v>99.050402050000002</v>
          </cell>
          <cell r="AF475">
            <v>4350002.91</v>
          </cell>
          <cell r="AG475" t="str">
            <v>V</v>
          </cell>
          <cell r="AH475">
            <v>99.050399999999996</v>
          </cell>
          <cell r="AI475">
            <v>98.5</v>
          </cell>
          <cell r="AK475" t="str">
            <v>Term Loan</v>
          </cell>
          <cell r="AN475">
            <v>31921000</v>
          </cell>
          <cell r="AO475" t="str">
            <v>USD</v>
          </cell>
          <cell r="AS475">
            <v>3.06</v>
          </cell>
          <cell r="AU475" t="str">
            <v>26661 Bunert Road</v>
          </cell>
          <cell r="AV475" t="str">
            <v>NA</v>
          </cell>
          <cell r="AW475">
            <v>0</v>
          </cell>
          <cell r="AX475">
            <v>42279</v>
          </cell>
          <cell r="AY475">
            <v>42335</v>
          </cell>
          <cell r="AZ475">
            <v>7020000</v>
          </cell>
          <cell r="BA475">
            <v>3.22</v>
          </cell>
          <cell r="BB475">
            <v>3.73</v>
          </cell>
          <cell r="BC475">
            <v>2.79</v>
          </cell>
          <cell r="BD475">
            <v>0</v>
          </cell>
          <cell r="BF475" t="str">
            <v>3.0600000</v>
          </cell>
          <cell r="BG475">
            <v>121490000</v>
          </cell>
          <cell r="BH475" t="str">
            <v>4.34</v>
          </cell>
          <cell r="BI475">
            <v>639290000</v>
          </cell>
          <cell r="BJ475" t="str">
            <v>Antares/TMT</v>
          </cell>
          <cell r="BL475">
            <v>41827</v>
          </cell>
          <cell r="BM475">
            <v>43745</v>
          </cell>
          <cell r="BP475">
            <v>102287900</v>
          </cell>
          <cell r="BQ475">
            <v>264890400</v>
          </cell>
          <cell r="BR475">
            <v>143400400</v>
          </cell>
          <cell r="BS475">
            <v>4350002.91</v>
          </cell>
          <cell r="BT475">
            <v>100</v>
          </cell>
          <cell r="BU475">
            <v>42228</v>
          </cell>
          <cell r="BW475">
            <v>0</v>
          </cell>
          <cell r="BX475" t="str">
            <v>Warren, Michigan 48089</v>
          </cell>
          <cell r="CA475" t="str">
            <v>0010532716</v>
          </cell>
          <cell r="CB475">
            <v>4350002.91</v>
          </cell>
          <cell r="CD475">
            <v>4350002.91</v>
          </cell>
          <cell r="CF475">
            <v>80</v>
          </cell>
          <cell r="CG475" t="str">
            <v>N</v>
          </cell>
        </row>
        <row r="476">
          <cell r="A476">
            <v>474</v>
          </cell>
          <cell r="B476" t="str">
            <v>DETAILS</v>
          </cell>
          <cell r="C476">
            <v>0</v>
          </cell>
          <cell r="D476">
            <v>81627990</v>
          </cell>
          <cell r="E476">
            <v>84070279</v>
          </cell>
          <cell r="F476">
            <v>344944</v>
          </cell>
          <cell r="G476">
            <v>42403</v>
          </cell>
          <cell r="H476">
            <v>42291</v>
          </cell>
          <cell r="I476">
            <v>31699</v>
          </cell>
          <cell r="J476">
            <v>253838</v>
          </cell>
          <cell r="K476">
            <v>246808</v>
          </cell>
          <cell r="L476">
            <v>42282</v>
          </cell>
          <cell r="M476" t="str">
            <v>Liqui-Box Holdings Inc</v>
          </cell>
          <cell r="N476" t="str">
            <v>Liqui-Box Holdings Inc Term Loan A</v>
          </cell>
          <cell r="O476" t="str">
            <v>L</v>
          </cell>
          <cell r="P476" t="str">
            <v>LIBOR (3 months)</v>
          </cell>
          <cell r="R476">
            <v>29449268.289999999</v>
          </cell>
          <cell r="S476">
            <v>1406632</v>
          </cell>
          <cell r="T476" t="str">
            <v>United States</v>
          </cell>
          <cell r="U476" t="str">
            <v>Containers; Packaging &amp; Glass (10)</v>
          </cell>
          <cell r="W476" t="str">
            <v>United States</v>
          </cell>
          <cell r="X476">
            <v>0</v>
          </cell>
          <cell r="Y476" t="str">
            <v>First Lien First Out</v>
          </cell>
          <cell r="AB476" t="str">
            <v>Liqui-Box Holdings Inc</v>
          </cell>
          <cell r="AF476">
            <v>29449268.289999999</v>
          </cell>
          <cell r="AG476" t="str">
            <v>V</v>
          </cell>
          <cell r="AH476">
            <v>99.75</v>
          </cell>
          <cell r="AK476" t="str">
            <v>Term Loan</v>
          </cell>
          <cell r="AN476">
            <v>36044781.759999998</v>
          </cell>
          <cell r="AO476" t="str">
            <v>USD</v>
          </cell>
          <cell r="AS476">
            <v>4.9937880000000003</v>
          </cell>
          <cell r="AU476" t="str">
            <v>901 E. Byrd Street,</v>
          </cell>
          <cell r="AV476" t="str">
            <v>Suite 1105</v>
          </cell>
          <cell r="AX476">
            <v>42216</v>
          </cell>
          <cell r="AY476">
            <v>42277</v>
          </cell>
          <cell r="AZ476">
            <v>5590000</v>
          </cell>
          <cell r="BA476">
            <v>3.41</v>
          </cell>
          <cell r="BB476">
            <v>10.83</v>
          </cell>
          <cell r="BC476">
            <v>9.92</v>
          </cell>
          <cell r="BD476">
            <v>0</v>
          </cell>
          <cell r="BF476" t="str">
            <v>4.9937880</v>
          </cell>
          <cell r="BG476">
            <v>16480000</v>
          </cell>
          <cell r="BH476" t="str">
            <v>5.99</v>
          </cell>
          <cell r="BI476">
            <v>185760000</v>
          </cell>
          <cell r="BJ476" t="str">
            <v>Antares/TMT</v>
          </cell>
          <cell r="BL476">
            <v>42192</v>
          </cell>
          <cell r="BM476">
            <v>44470</v>
          </cell>
          <cell r="BP476">
            <v>180000000</v>
          </cell>
          <cell r="BQ476">
            <v>232388242.74000001</v>
          </cell>
          <cell r="BR476">
            <v>215908242.74000001</v>
          </cell>
          <cell r="BS476">
            <v>29449268.289999999</v>
          </cell>
          <cell r="BT476">
            <v>100</v>
          </cell>
          <cell r="BU476">
            <v>42291</v>
          </cell>
          <cell r="BW476">
            <v>0</v>
          </cell>
          <cell r="BX476" t="str">
            <v>Stamford, CT 06902</v>
          </cell>
          <cell r="CA476" t="str">
            <v>0010550927</v>
          </cell>
          <cell r="CB476">
            <v>29449268.289999999</v>
          </cell>
          <cell r="CD476">
            <v>29449268.289999999</v>
          </cell>
          <cell r="CE476">
            <v>90.111955093000006</v>
          </cell>
          <cell r="CF476">
            <v>77.033586527899999</v>
          </cell>
          <cell r="CG476" t="str">
            <v>N</v>
          </cell>
        </row>
        <row r="477">
          <cell r="A477">
            <v>475</v>
          </cell>
          <cell r="B477" t="str">
            <v>DETAILS</v>
          </cell>
          <cell r="C477">
            <v>0</v>
          </cell>
          <cell r="D477">
            <v>81627854</v>
          </cell>
          <cell r="E477">
            <v>84069280</v>
          </cell>
          <cell r="F477">
            <v>344944</v>
          </cell>
          <cell r="G477">
            <v>42403</v>
          </cell>
          <cell r="H477">
            <v>42237</v>
          </cell>
          <cell r="I477">
            <v>24779</v>
          </cell>
          <cell r="J477">
            <v>252341</v>
          </cell>
          <cell r="K477">
            <v>184863</v>
          </cell>
          <cell r="L477">
            <v>42185</v>
          </cell>
          <cell r="M477" t="str">
            <v>Live Nation Entertainment Inc</v>
          </cell>
          <cell r="N477" t="str">
            <v>Live Nation Entertainment Inc Term B-1 Loan</v>
          </cell>
          <cell r="O477" t="str">
            <v>L</v>
          </cell>
          <cell r="P477" t="str">
            <v>LIBOR (3 months)</v>
          </cell>
          <cell r="R477">
            <v>34310250</v>
          </cell>
          <cell r="S477">
            <v>1334053</v>
          </cell>
          <cell r="T477" t="str">
            <v>United States</v>
          </cell>
          <cell r="U477" t="str">
            <v>Hotel; Gaming &amp; Leisure (17)</v>
          </cell>
          <cell r="W477" t="str">
            <v>United States</v>
          </cell>
          <cell r="X477">
            <v>0</v>
          </cell>
          <cell r="Y477" t="str">
            <v>First Lien First Out</v>
          </cell>
          <cell r="AB477" t="str">
            <v>Live Nation Entertainment Inc</v>
          </cell>
          <cell r="AC477">
            <v>9978.1</v>
          </cell>
          <cell r="AF477">
            <v>34310250</v>
          </cell>
          <cell r="AG477" t="str">
            <v>V</v>
          </cell>
          <cell r="AH477">
            <v>99.781000000000006</v>
          </cell>
          <cell r="AI477">
            <v>99.542000000000002</v>
          </cell>
          <cell r="AK477" t="str">
            <v>Term Loan</v>
          </cell>
          <cell r="AN477">
            <v>540803000</v>
          </cell>
          <cell r="AO477" t="str">
            <v>USD</v>
          </cell>
          <cell r="AS477">
            <v>1.64</v>
          </cell>
          <cell r="AU477" t="str">
            <v>9438 CIVIC CENTER DRIVE</v>
          </cell>
          <cell r="AV477" t="str">
            <v>NA</v>
          </cell>
          <cell r="AW477">
            <v>0</v>
          </cell>
          <cell r="AX477">
            <v>42277</v>
          </cell>
          <cell r="AY477">
            <v>42277</v>
          </cell>
          <cell r="AZ477">
            <v>1061380000</v>
          </cell>
          <cell r="BA477">
            <v>5.27</v>
          </cell>
          <cell r="BC477">
            <v>0</v>
          </cell>
          <cell r="BD477">
            <v>0</v>
          </cell>
          <cell r="BF477" t="str">
            <v>1.6400000</v>
          </cell>
          <cell r="BG477">
            <v>1794900000</v>
          </cell>
          <cell r="BH477" t="str">
            <v>3.42</v>
          </cell>
          <cell r="BI477">
            <v>7080860000</v>
          </cell>
          <cell r="BJ477" t="str">
            <v>BLG</v>
          </cell>
          <cell r="BK477" t="str">
            <v>Broadly Syndicated Loan</v>
          </cell>
          <cell r="BL477">
            <v>40304</v>
          </cell>
          <cell r="BM477">
            <v>44057</v>
          </cell>
          <cell r="BP477">
            <v>885161900</v>
          </cell>
          <cell r="BQ477">
            <v>3647692300</v>
          </cell>
          <cell r="BR477">
            <v>1852792300</v>
          </cell>
          <cell r="BS477">
            <v>34153109.060000002</v>
          </cell>
          <cell r="BT477">
            <v>99.542000000000002</v>
          </cell>
          <cell r="BU477">
            <v>42228</v>
          </cell>
          <cell r="BW477">
            <v>0</v>
          </cell>
          <cell r="BX477" t="str">
            <v>Beverly Hills, California 90210</v>
          </cell>
          <cell r="CA477" t="str">
            <v>0010366915</v>
          </cell>
          <cell r="CB477">
            <v>34153109.060000002</v>
          </cell>
          <cell r="CC477">
            <v>1</v>
          </cell>
          <cell r="CD477">
            <v>34310250</v>
          </cell>
          <cell r="CF477">
            <v>80</v>
          </cell>
          <cell r="CG477" t="str">
            <v>Y</v>
          </cell>
        </row>
        <row r="478">
          <cell r="A478">
            <v>476</v>
          </cell>
          <cell r="B478" t="str">
            <v>DETAILS</v>
          </cell>
          <cell r="C478">
            <v>0</v>
          </cell>
          <cell r="D478">
            <v>81627621</v>
          </cell>
          <cell r="E478">
            <v>84069592</v>
          </cell>
          <cell r="F478">
            <v>344944</v>
          </cell>
          <cell r="G478">
            <v>42403</v>
          </cell>
          <cell r="H478">
            <v>42237</v>
          </cell>
          <cell r="I478">
            <v>28970</v>
          </cell>
          <cell r="J478">
            <v>213289</v>
          </cell>
          <cell r="K478">
            <v>204677</v>
          </cell>
          <cell r="L478">
            <v>42185</v>
          </cell>
          <cell r="M478" t="str">
            <v>LTG Acquisition Inc</v>
          </cell>
          <cell r="N478" t="str">
            <v>LTG Acquisition Inc US Term Loan</v>
          </cell>
          <cell r="O478" t="str">
            <v>L</v>
          </cell>
          <cell r="P478" t="str">
            <v>Prime</v>
          </cell>
          <cell r="R478">
            <v>23326.36</v>
          </cell>
          <cell r="S478">
            <v>1352350</v>
          </cell>
          <cell r="T478" t="str">
            <v>United States</v>
          </cell>
          <cell r="U478" t="str">
            <v>Transportation: Consumer (28)</v>
          </cell>
          <cell r="W478" t="str">
            <v>United States</v>
          </cell>
          <cell r="X478">
            <v>0</v>
          </cell>
          <cell r="Y478" t="str">
            <v>First Lien First Out</v>
          </cell>
          <cell r="AB478" t="str">
            <v>LTG Acquisition Inc</v>
          </cell>
          <cell r="AC478">
            <v>9530</v>
          </cell>
          <cell r="AF478">
            <v>23326.36</v>
          </cell>
          <cell r="AG478" t="str">
            <v>V</v>
          </cell>
          <cell r="AH478">
            <v>95.3</v>
          </cell>
          <cell r="AK478" t="str">
            <v>Term Loan</v>
          </cell>
          <cell r="AN478">
            <v>35687519.060000002</v>
          </cell>
          <cell r="AO478" t="str">
            <v>USD</v>
          </cell>
          <cell r="AS478">
            <v>4.0984014000000002</v>
          </cell>
          <cell r="AU478" t="str">
            <v>900 Klein Road</v>
          </cell>
          <cell r="AV478" t="str">
            <v>NA</v>
          </cell>
          <cell r="AW478">
            <v>0</v>
          </cell>
          <cell r="AX478">
            <v>42247</v>
          </cell>
          <cell r="AY478">
            <v>42369</v>
          </cell>
          <cell r="AZ478">
            <v>9220000</v>
          </cell>
          <cell r="BA478">
            <v>2.85</v>
          </cell>
          <cell r="BB478">
            <v>5.47</v>
          </cell>
          <cell r="BC478">
            <v>5.42</v>
          </cell>
          <cell r="BD478">
            <v>0</v>
          </cell>
          <cell r="BF478" t="str">
            <v>4.0984014</v>
          </cell>
          <cell r="BG478">
            <v>55290000</v>
          </cell>
          <cell r="BH478" t="str">
            <v>5.3873673969</v>
          </cell>
          <cell r="BI478">
            <v>194350000</v>
          </cell>
          <cell r="BJ478" t="str">
            <v>Antares/TMT</v>
          </cell>
          <cell r="BL478">
            <v>41682</v>
          </cell>
          <cell r="BM478">
            <v>43925</v>
          </cell>
          <cell r="BP478">
            <v>148525800</v>
          </cell>
          <cell r="BQ478">
            <v>250272500</v>
          </cell>
          <cell r="BR478">
            <v>194982500</v>
          </cell>
          <cell r="BS478">
            <v>23326.36</v>
          </cell>
          <cell r="BT478">
            <v>100</v>
          </cell>
          <cell r="BU478">
            <v>42228</v>
          </cell>
          <cell r="BW478">
            <v>0</v>
          </cell>
          <cell r="BX478" t="str">
            <v>Plano, Texas 75074</v>
          </cell>
          <cell r="CA478" t="str">
            <v>0010532778</v>
          </cell>
          <cell r="CB478">
            <v>23326.36</v>
          </cell>
          <cell r="CC478">
            <v>1</v>
          </cell>
          <cell r="CD478">
            <v>23326.36</v>
          </cell>
          <cell r="CF478">
            <v>80</v>
          </cell>
          <cell r="CG478" t="str">
            <v>N</v>
          </cell>
        </row>
        <row r="479">
          <cell r="A479">
            <v>477</v>
          </cell>
          <cell r="B479" t="str">
            <v>DETAILS</v>
          </cell>
          <cell r="C479">
            <v>0</v>
          </cell>
          <cell r="D479">
            <v>81628064</v>
          </cell>
          <cell r="E479">
            <v>84069593</v>
          </cell>
          <cell r="F479">
            <v>344944</v>
          </cell>
          <cell r="G479">
            <v>42403</v>
          </cell>
          <cell r="H479">
            <v>42237</v>
          </cell>
          <cell r="I479">
            <v>28970</v>
          </cell>
          <cell r="J479">
            <v>254458</v>
          </cell>
          <cell r="K479">
            <v>204677</v>
          </cell>
          <cell r="L479">
            <v>42185</v>
          </cell>
          <cell r="M479" t="str">
            <v>LTG Acquisition Inc</v>
          </cell>
          <cell r="N479" t="str">
            <v>LTG Acquisition Inc US Term Loan</v>
          </cell>
          <cell r="O479" t="str">
            <v>L</v>
          </cell>
          <cell r="P479" t="str">
            <v>LIBOR (2 months)</v>
          </cell>
          <cell r="R479">
            <v>9103055.8100000005</v>
          </cell>
          <cell r="S479">
            <v>1352350</v>
          </cell>
          <cell r="T479" t="str">
            <v>United States</v>
          </cell>
          <cell r="U479" t="str">
            <v>Transportation: Consumer (28)</v>
          </cell>
          <cell r="W479" t="str">
            <v>United States</v>
          </cell>
          <cell r="X479">
            <v>0</v>
          </cell>
          <cell r="Y479" t="str">
            <v>First Lien First Out</v>
          </cell>
          <cell r="AB479" t="str">
            <v>LTG Acquisition Inc</v>
          </cell>
          <cell r="AC479">
            <v>9530</v>
          </cell>
          <cell r="AF479">
            <v>9103055.8100000005</v>
          </cell>
          <cell r="AG479" t="str">
            <v>V</v>
          </cell>
          <cell r="AH479">
            <v>95.3</v>
          </cell>
          <cell r="AK479" t="str">
            <v>Term Loan</v>
          </cell>
          <cell r="AN479">
            <v>35687519.060000002</v>
          </cell>
          <cell r="AO479" t="str">
            <v>USD</v>
          </cell>
          <cell r="AS479">
            <v>4.0984014000000002</v>
          </cell>
          <cell r="AU479" t="str">
            <v>900 Klein Road</v>
          </cell>
          <cell r="AV479" t="str">
            <v>NA</v>
          </cell>
          <cell r="AW479">
            <v>0</v>
          </cell>
          <cell r="AX479">
            <v>42247</v>
          </cell>
          <cell r="AY479">
            <v>42369</v>
          </cell>
          <cell r="AZ479">
            <v>9220000</v>
          </cell>
          <cell r="BA479">
            <v>2.85</v>
          </cell>
          <cell r="BB479">
            <v>5.47</v>
          </cell>
          <cell r="BC479">
            <v>5.42</v>
          </cell>
          <cell r="BD479">
            <v>0</v>
          </cell>
          <cell r="BF479" t="str">
            <v>4.0984014</v>
          </cell>
          <cell r="BG479">
            <v>55290000</v>
          </cell>
          <cell r="BH479" t="str">
            <v>5.3873673969</v>
          </cell>
          <cell r="BI479">
            <v>194350000</v>
          </cell>
          <cell r="BJ479" t="str">
            <v>Antares/TMT</v>
          </cell>
          <cell r="BL479">
            <v>41682</v>
          </cell>
          <cell r="BM479">
            <v>43925</v>
          </cell>
          <cell r="BP479">
            <v>148525800</v>
          </cell>
          <cell r="BQ479">
            <v>250272500</v>
          </cell>
          <cell r="BR479">
            <v>194982500</v>
          </cell>
          <cell r="BS479">
            <v>9103055.8100000005</v>
          </cell>
          <cell r="BT479">
            <v>100</v>
          </cell>
          <cell r="BU479">
            <v>42228</v>
          </cell>
          <cell r="BW479">
            <v>0</v>
          </cell>
          <cell r="BX479" t="str">
            <v>Plano, Texas 75074</v>
          </cell>
          <cell r="CA479" t="str">
            <v>0010532778</v>
          </cell>
          <cell r="CB479">
            <v>9103055.8100000005</v>
          </cell>
          <cell r="CC479">
            <v>1</v>
          </cell>
          <cell r="CD479">
            <v>9103055.8100000005</v>
          </cell>
          <cell r="CF479">
            <v>80</v>
          </cell>
          <cell r="CG479" t="str">
            <v>N</v>
          </cell>
        </row>
        <row r="480">
          <cell r="A480">
            <v>478</v>
          </cell>
          <cell r="B480" t="str">
            <v>DETAILS</v>
          </cell>
          <cell r="C480">
            <v>0</v>
          </cell>
          <cell r="D480">
            <v>81627853</v>
          </cell>
          <cell r="E480">
            <v>84069281</v>
          </cell>
          <cell r="F480">
            <v>344944</v>
          </cell>
          <cell r="G480">
            <v>42403</v>
          </cell>
          <cell r="H480">
            <v>42237</v>
          </cell>
          <cell r="I480">
            <v>27392</v>
          </cell>
          <cell r="J480">
            <v>252332</v>
          </cell>
          <cell r="K480">
            <v>195894</v>
          </cell>
          <cell r="L480">
            <v>42185</v>
          </cell>
          <cell r="M480" t="str">
            <v>LTS Buyer LLC</v>
          </cell>
          <cell r="N480" t="str">
            <v>LTS Buyer LLC (Sidera) Term B Loan</v>
          </cell>
          <cell r="O480" t="str">
            <v>L</v>
          </cell>
          <cell r="P480" t="str">
            <v>LIBOR (3 months)</v>
          </cell>
          <cell r="R480">
            <v>17062500</v>
          </cell>
          <cell r="S480">
            <v>1334079</v>
          </cell>
          <cell r="T480" t="str">
            <v>United States</v>
          </cell>
          <cell r="U480" t="str">
            <v>Telecommunications (26)</v>
          </cell>
          <cell r="W480" t="str">
            <v>United States</v>
          </cell>
          <cell r="X480">
            <v>1</v>
          </cell>
          <cell r="Y480" t="str">
            <v>First Lien First Out</v>
          </cell>
          <cell r="AB480" t="str">
            <v>LTS Buyer LLC</v>
          </cell>
          <cell r="AC480">
            <v>99.5</v>
          </cell>
          <cell r="AF480">
            <v>17062500</v>
          </cell>
          <cell r="AG480" t="str">
            <v>V</v>
          </cell>
          <cell r="AH480">
            <v>99.5</v>
          </cell>
          <cell r="AI480">
            <v>97.938000000000002</v>
          </cell>
          <cell r="AK480" t="str">
            <v>Term Loan</v>
          </cell>
          <cell r="AN480">
            <v>229137000</v>
          </cell>
          <cell r="AO480" t="str">
            <v>USD</v>
          </cell>
          <cell r="AS480">
            <v>5.39</v>
          </cell>
          <cell r="AU480" t="str">
            <v>C/O Berkshire Partners LLC</v>
          </cell>
          <cell r="AV480" t="str">
            <v>200 Clarendon Street</v>
          </cell>
          <cell r="AW480">
            <v>0</v>
          </cell>
          <cell r="AX480">
            <v>42277</v>
          </cell>
          <cell r="AY480">
            <v>42277</v>
          </cell>
          <cell r="AZ480">
            <v>35970000</v>
          </cell>
          <cell r="BA480">
            <v>3.13</v>
          </cell>
          <cell r="BB480">
            <v>2.54</v>
          </cell>
          <cell r="BC480">
            <v>2.3199999999999998</v>
          </cell>
          <cell r="BD480">
            <v>0</v>
          </cell>
          <cell r="BF480" t="str">
            <v>5.3900000</v>
          </cell>
          <cell r="BG480">
            <v>1465390000</v>
          </cell>
          <cell r="BH480" t="str">
            <v>5.95</v>
          </cell>
          <cell r="BI480">
            <v>490210000</v>
          </cell>
          <cell r="BJ480" t="str">
            <v>BLG</v>
          </cell>
          <cell r="BK480" t="str">
            <v>Broadly Syndicated Loan</v>
          </cell>
          <cell r="BL480">
            <v>41571</v>
          </cell>
          <cell r="BM480">
            <v>43934</v>
          </cell>
          <cell r="BP480">
            <v>1941679600</v>
          </cell>
          <cell r="BQ480">
            <v>3954021600</v>
          </cell>
          <cell r="BR480">
            <v>2488631600</v>
          </cell>
          <cell r="BS480">
            <v>16710671.25</v>
          </cell>
          <cell r="BT480">
            <v>97.938000000000002</v>
          </cell>
          <cell r="BU480">
            <v>42228</v>
          </cell>
          <cell r="BW480">
            <v>0</v>
          </cell>
          <cell r="BX480" t="str">
            <v>Boston, Massachusetts 02116</v>
          </cell>
          <cell r="CA480" t="str">
            <v>0010538808</v>
          </cell>
          <cell r="CB480">
            <v>16710671.25</v>
          </cell>
          <cell r="CC480">
            <v>1</v>
          </cell>
          <cell r="CD480">
            <v>17062500</v>
          </cell>
          <cell r="CF480">
            <v>80</v>
          </cell>
          <cell r="CG480" t="str">
            <v>Y</v>
          </cell>
        </row>
        <row r="481">
          <cell r="A481">
            <v>479</v>
          </cell>
          <cell r="B481" t="str">
            <v>DETAILS</v>
          </cell>
          <cell r="C481">
            <v>0</v>
          </cell>
          <cell r="D481">
            <v>81627675</v>
          </cell>
          <cell r="E481">
            <v>84070045</v>
          </cell>
          <cell r="F481">
            <v>344944</v>
          </cell>
          <cell r="G481">
            <v>42403</v>
          </cell>
          <cell r="H481">
            <v>42237</v>
          </cell>
          <cell r="I481">
            <v>31459</v>
          </cell>
          <cell r="J481">
            <v>244500</v>
          </cell>
          <cell r="K481">
            <v>241422</v>
          </cell>
          <cell r="L481">
            <v>42185</v>
          </cell>
          <cell r="M481" t="str">
            <v>LW Buyer LLC</v>
          </cell>
          <cell r="N481" t="str">
            <v>LW Buyer LLC Term Loan</v>
          </cell>
          <cell r="O481" t="str">
            <v>L</v>
          </cell>
          <cell r="P481" t="str">
            <v>LIBOR (12 months)</v>
          </cell>
          <cell r="R481">
            <v>12468750</v>
          </cell>
          <cell r="S481">
            <v>1352653</v>
          </cell>
          <cell r="T481" t="str">
            <v>United States</v>
          </cell>
          <cell r="U481" t="str">
            <v>High Tech Industries (16)</v>
          </cell>
          <cell r="W481" t="str">
            <v>United States</v>
          </cell>
          <cell r="X481">
            <v>0</v>
          </cell>
          <cell r="Y481" t="str">
            <v>First Lien First Out</v>
          </cell>
          <cell r="AB481" t="str">
            <v>LW Buyer LLC</v>
          </cell>
          <cell r="AC481">
            <v>99.75</v>
          </cell>
          <cell r="AF481">
            <v>12468750</v>
          </cell>
          <cell r="AG481" t="str">
            <v>V</v>
          </cell>
          <cell r="AH481">
            <v>99.75</v>
          </cell>
          <cell r="AK481" t="str">
            <v>Term Loan</v>
          </cell>
          <cell r="AN481">
            <v>22993000</v>
          </cell>
          <cell r="AO481" t="str">
            <v>USD</v>
          </cell>
          <cell r="AS481">
            <v>4.3499999999999996</v>
          </cell>
          <cell r="AU481" t="str">
            <v>4428 S Creyts Rd</v>
          </cell>
          <cell r="AV481" t="str">
            <v>NA</v>
          </cell>
          <cell r="AW481">
            <v>0</v>
          </cell>
          <cell r="AX481">
            <v>42277</v>
          </cell>
          <cell r="AY481">
            <v>42277</v>
          </cell>
          <cell r="AZ481">
            <v>5910000</v>
          </cell>
          <cell r="BA481">
            <v>4.1100000000000003</v>
          </cell>
          <cell r="BB481">
            <v>4.0199999999999996</v>
          </cell>
          <cell r="BC481">
            <v>3.5</v>
          </cell>
          <cell r="BD481">
            <v>0</v>
          </cell>
          <cell r="BF481" t="str">
            <v>4.3500000</v>
          </cell>
          <cell r="BG481">
            <v>125550000</v>
          </cell>
          <cell r="BH481" t="str">
            <v>4.35</v>
          </cell>
          <cell r="BI481">
            <v>68390000</v>
          </cell>
          <cell r="BJ481" t="str">
            <v>Antares/TMT</v>
          </cell>
          <cell r="BL481">
            <v>42093</v>
          </cell>
          <cell r="BM481">
            <v>44378</v>
          </cell>
          <cell r="BP481">
            <v>94074400</v>
          </cell>
          <cell r="BQ481">
            <v>219624400</v>
          </cell>
          <cell r="BR481">
            <v>94074400</v>
          </cell>
          <cell r="BS481">
            <v>12468750</v>
          </cell>
          <cell r="BT481">
            <v>100</v>
          </cell>
          <cell r="BU481">
            <v>42228</v>
          </cell>
          <cell r="BW481">
            <v>0</v>
          </cell>
          <cell r="BX481" t="str">
            <v>Lansing, Michigan 48917</v>
          </cell>
          <cell r="CA481" t="str">
            <v>0010521171</v>
          </cell>
          <cell r="CB481">
            <v>12468750</v>
          </cell>
          <cell r="CC481">
            <v>1</v>
          </cell>
          <cell r="CD481">
            <v>12468750</v>
          </cell>
          <cell r="CF481">
            <v>80</v>
          </cell>
          <cell r="CG481" t="str">
            <v>N</v>
          </cell>
        </row>
        <row r="482">
          <cell r="A482">
            <v>480</v>
          </cell>
          <cell r="B482" t="str">
            <v>DETAILS</v>
          </cell>
          <cell r="C482">
            <v>0</v>
          </cell>
          <cell r="D482">
            <v>81628198</v>
          </cell>
          <cell r="E482">
            <v>84070082</v>
          </cell>
          <cell r="F482">
            <v>344944</v>
          </cell>
          <cell r="G482">
            <v>42403</v>
          </cell>
          <cell r="H482">
            <v>42237</v>
          </cell>
          <cell r="I482">
            <v>29776</v>
          </cell>
          <cell r="J482">
            <v>255349</v>
          </cell>
          <cell r="K482">
            <v>216044</v>
          </cell>
          <cell r="L482">
            <v>42185</v>
          </cell>
          <cell r="M482" t="str">
            <v>MA FinanceCo LLC</v>
          </cell>
          <cell r="N482" t="str">
            <v>MA FinanceCo (Micro Focus) Initial Tranche B Term Loan</v>
          </cell>
          <cell r="O482" t="str">
            <v>L</v>
          </cell>
          <cell r="P482" t="str">
            <v>LIBOR (3 months)</v>
          </cell>
          <cell r="R482">
            <v>17497058.82</v>
          </cell>
          <cell r="S482">
            <v>1353067</v>
          </cell>
          <cell r="T482" t="str">
            <v>United States</v>
          </cell>
          <cell r="U482" t="str">
            <v>High Tech Industries (16)</v>
          </cell>
          <cell r="W482" t="str">
            <v>United States</v>
          </cell>
          <cell r="X482">
            <v>1</v>
          </cell>
          <cell r="Y482" t="str">
            <v>First Lien First Out</v>
          </cell>
          <cell r="AB482" t="str">
            <v>MA FinanceCo LLC</v>
          </cell>
          <cell r="AC482">
            <v>100.375</v>
          </cell>
          <cell r="AF482">
            <v>17497058.82</v>
          </cell>
          <cell r="AG482" t="str">
            <v>V</v>
          </cell>
          <cell r="AH482">
            <v>100.375</v>
          </cell>
          <cell r="AI482">
            <v>97.718999999999994</v>
          </cell>
          <cell r="AK482" t="str">
            <v>Term Loan</v>
          </cell>
          <cell r="AN482">
            <v>537200000</v>
          </cell>
          <cell r="AO482" t="str">
            <v>USD</v>
          </cell>
          <cell r="AS482">
            <v>2.61</v>
          </cell>
          <cell r="AU482" t="str">
            <v>One Irvington Centre</v>
          </cell>
          <cell r="AV482" t="str">
            <v>700 King Farm Blvd.</v>
          </cell>
          <cell r="AW482">
            <v>0</v>
          </cell>
          <cell r="AX482">
            <v>42308</v>
          </cell>
          <cell r="AY482">
            <v>42308</v>
          </cell>
          <cell r="AZ482">
            <v>92450000</v>
          </cell>
          <cell r="BA482">
            <v>6.17</v>
          </cell>
          <cell r="BB482">
            <v>3.6</v>
          </cell>
          <cell r="BC482">
            <v>0</v>
          </cell>
          <cell r="BD482">
            <v>0</v>
          </cell>
          <cell r="BF482" t="str">
            <v>2.6100000</v>
          </cell>
          <cell r="BG482">
            <v>1312080000</v>
          </cell>
          <cell r="BH482" t="str">
            <v>2.61</v>
          </cell>
          <cell r="BI482">
            <v>1287560000</v>
          </cell>
          <cell r="BJ482" t="str">
            <v>BLG</v>
          </cell>
          <cell r="BK482" t="str">
            <v>Broadly Syndicated Loan</v>
          </cell>
          <cell r="BL482">
            <v>41807</v>
          </cell>
          <cell r="BM482">
            <v>44519</v>
          </cell>
          <cell r="BP482">
            <v>1453952700</v>
          </cell>
          <cell r="BQ482">
            <v>2766032700</v>
          </cell>
          <cell r="BR482">
            <v>1453952700</v>
          </cell>
          <cell r="BS482">
            <v>17097950.91</v>
          </cell>
          <cell r="BT482">
            <v>97.718999999999994</v>
          </cell>
          <cell r="BU482">
            <v>42228</v>
          </cell>
          <cell r="BW482">
            <v>0</v>
          </cell>
          <cell r="BX482" t="str">
            <v>Rockville, Maryland 20850-5736</v>
          </cell>
          <cell r="CA482" t="str">
            <v>0010499733</v>
          </cell>
          <cell r="CB482">
            <v>17097950.91</v>
          </cell>
          <cell r="CC482">
            <v>1</v>
          </cell>
          <cell r="CD482">
            <v>17497058.82</v>
          </cell>
          <cell r="CF482">
            <v>80</v>
          </cell>
          <cell r="CG482" t="str">
            <v>Y</v>
          </cell>
        </row>
        <row r="483">
          <cell r="A483">
            <v>481</v>
          </cell>
          <cell r="B483" t="str">
            <v>DETAILS</v>
          </cell>
          <cell r="C483">
            <v>0</v>
          </cell>
          <cell r="D483">
            <v>81627916</v>
          </cell>
          <cell r="E483">
            <v>84069285</v>
          </cell>
          <cell r="F483">
            <v>344944</v>
          </cell>
          <cell r="G483">
            <v>42403</v>
          </cell>
          <cell r="H483">
            <v>42237</v>
          </cell>
          <cell r="I483">
            <v>24173</v>
          </cell>
          <cell r="J483">
            <v>253002</v>
          </cell>
          <cell r="K483">
            <v>126478</v>
          </cell>
          <cell r="L483">
            <v>42185</v>
          </cell>
          <cell r="M483" t="str">
            <v>MailSouth Inc.</v>
          </cell>
          <cell r="N483" t="str">
            <v>MailSouth Inc. Term Loan</v>
          </cell>
          <cell r="O483" t="str">
            <v>L</v>
          </cell>
          <cell r="P483" t="str">
            <v>LIBOR (3 months)</v>
          </cell>
          <cell r="R483">
            <v>16989090.91</v>
          </cell>
          <cell r="S483">
            <v>1334114</v>
          </cell>
          <cell r="T483" t="str">
            <v>United States</v>
          </cell>
          <cell r="U483" t="str">
            <v>Media: Advertising; Printing &amp; Publishing (18)</v>
          </cell>
          <cell r="W483" t="str">
            <v>United States</v>
          </cell>
          <cell r="X483">
            <v>0</v>
          </cell>
          <cell r="Y483" t="str">
            <v>First Lien First Out</v>
          </cell>
          <cell r="AB483" t="str">
            <v>MailSouth Inc.</v>
          </cell>
          <cell r="AC483">
            <v>99.5</v>
          </cell>
          <cell r="AF483">
            <v>16989090.91</v>
          </cell>
          <cell r="AG483" t="str">
            <v>V</v>
          </cell>
          <cell r="AH483">
            <v>99.5</v>
          </cell>
          <cell r="AK483" t="str">
            <v>Term Loan</v>
          </cell>
          <cell r="AN483">
            <v>28910000</v>
          </cell>
          <cell r="AO483" t="str">
            <v>USD</v>
          </cell>
          <cell r="AS483">
            <v>2.72</v>
          </cell>
          <cell r="AU483" t="str">
            <v>5901 HIGHWAY 52 EAST</v>
          </cell>
          <cell r="AV483" t="str">
            <v>NA</v>
          </cell>
          <cell r="AW483">
            <v>0</v>
          </cell>
          <cell r="AX483">
            <v>42277</v>
          </cell>
          <cell r="AY483">
            <v>42338</v>
          </cell>
          <cell r="AZ483">
            <v>9200000</v>
          </cell>
          <cell r="BA483">
            <v>2.14</v>
          </cell>
          <cell r="BB483">
            <v>5.65</v>
          </cell>
          <cell r="BC483">
            <v>4.97</v>
          </cell>
          <cell r="BD483">
            <v>0</v>
          </cell>
          <cell r="BF483" t="str">
            <v>2.7200000</v>
          </cell>
          <cell r="BG483">
            <v>37480000</v>
          </cell>
          <cell r="BH483" t="str">
            <v>4.45</v>
          </cell>
          <cell r="BI483">
            <v>169900000</v>
          </cell>
          <cell r="BJ483" t="str">
            <v>Antares/TMT</v>
          </cell>
          <cell r="BL483">
            <v>40436</v>
          </cell>
          <cell r="BM483">
            <v>42718</v>
          </cell>
          <cell r="BP483">
            <v>72373000</v>
          </cell>
          <cell r="BQ483">
            <v>160071000</v>
          </cell>
          <cell r="BR483">
            <v>122591000</v>
          </cell>
          <cell r="BS483">
            <v>16989090.91</v>
          </cell>
          <cell r="BT483">
            <v>100</v>
          </cell>
          <cell r="BU483">
            <v>42228</v>
          </cell>
          <cell r="BW483">
            <v>0</v>
          </cell>
          <cell r="BX483" t="str">
            <v>Helena, Alabama 35080</v>
          </cell>
          <cell r="CA483" t="str">
            <v>0010527571</v>
          </cell>
          <cell r="CB483">
            <v>16989090.91</v>
          </cell>
          <cell r="CC483">
            <v>1</v>
          </cell>
          <cell r="CD483">
            <v>16989090.91</v>
          </cell>
          <cell r="CF483">
            <v>80</v>
          </cell>
          <cell r="CG483" t="str">
            <v>N</v>
          </cell>
        </row>
        <row r="484">
          <cell r="A484">
            <v>482</v>
          </cell>
          <cell r="B484" t="str">
            <v>DETAILS</v>
          </cell>
          <cell r="C484">
            <v>0</v>
          </cell>
          <cell r="D484">
            <v>81627916</v>
          </cell>
          <cell r="E484">
            <v>84069286</v>
          </cell>
          <cell r="F484">
            <v>344944</v>
          </cell>
          <cell r="G484">
            <v>42403</v>
          </cell>
          <cell r="H484">
            <v>42237</v>
          </cell>
          <cell r="I484">
            <v>24173</v>
          </cell>
          <cell r="J484">
            <v>253002</v>
          </cell>
          <cell r="K484">
            <v>126478</v>
          </cell>
          <cell r="L484">
            <v>42185</v>
          </cell>
          <cell r="M484" t="str">
            <v>MailSouth Inc.</v>
          </cell>
          <cell r="N484" t="str">
            <v>MailSouth Inc. Term Loan</v>
          </cell>
          <cell r="O484" t="str">
            <v>L</v>
          </cell>
          <cell r="P484" t="str">
            <v>LIBOR (3 months)</v>
          </cell>
          <cell r="R484">
            <v>3318181.83</v>
          </cell>
          <cell r="S484">
            <v>1334127</v>
          </cell>
          <cell r="T484" t="str">
            <v>United States</v>
          </cell>
          <cell r="U484" t="str">
            <v>Media: Advertising; Printing &amp; Publishing (18)</v>
          </cell>
          <cell r="W484" t="str">
            <v>United States</v>
          </cell>
          <cell r="X484">
            <v>0</v>
          </cell>
          <cell r="Y484" t="str">
            <v>First Lien First Out</v>
          </cell>
          <cell r="AB484" t="str">
            <v>MailSouth Inc.</v>
          </cell>
          <cell r="AC484">
            <v>99.5</v>
          </cell>
          <cell r="AF484">
            <v>3318181.83</v>
          </cell>
          <cell r="AG484" t="str">
            <v>V</v>
          </cell>
          <cell r="AH484">
            <v>99.5</v>
          </cell>
          <cell r="AK484" t="str">
            <v>Term Loan</v>
          </cell>
          <cell r="AN484">
            <v>28910000</v>
          </cell>
          <cell r="AO484" t="str">
            <v>USD</v>
          </cell>
          <cell r="AS484">
            <v>2.72</v>
          </cell>
          <cell r="AU484" t="str">
            <v>5901 HIGHWAY 52 EAST</v>
          </cell>
          <cell r="AV484" t="str">
            <v>NA</v>
          </cell>
          <cell r="AW484">
            <v>0</v>
          </cell>
          <cell r="AX484">
            <v>42277</v>
          </cell>
          <cell r="AY484">
            <v>42338</v>
          </cell>
          <cell r="AZ484">
            <v>9200000</v>
          </cell>
          <cell r="BA484">
            <v>2.14</v>
          </cell>
          <cell r="BB484">
            <v>5.65</v>
          </cell>
          <cell r="BC484">
            <v>4.97</v>
          </cell>
          <cell r="BD484">
            <v>0</v>
          </cell>
          <cell r="BF484" t="str">
            <v>2.7200000</v>
          </cell>
          <cell r="BG484">
            <v>37480000</v>
          </cell>
          <cell r="BH484" t="str">
            <v>4.45</v>
          </cell>
          <cell r="BI484">
            <v>169900000</v>
          </cell>
          <cell r="BJ484" t="str">
            <v>Antares/TMT</v>
          </cell>
          <cell r="BL484">
            <v>40436</v>
          </cell>
          <cell r="BM484">
            <v>42718</v>
          </cell>
          <cell r="BP484">
            <v>72373000</v>
          </cell>
          <cell r="BQ484">
            <v>160071000</v>
          </cell>
          <cell r="BR484">
            <v>122591000</v>
          </cell>
          <cell r="BS484">
            <v>3318181.83</v>
          </cell>
          <cell r="BT484">
            <v>100</v>
          </cell>
          <cell r="BW484">
            <v>0</v>
          </cell>
          <cell r="BX484" t="str">
            <v>Helena, Alabama 35080</v>
          </cell>
          <cell r="CA484" t="str">
            <v>0010527571</v>
          </cell>
          <cell r="CB484">
            <v>3318181.83</v>
          </cell>
          <cell r="CC484">
            <v>1</v>
          </cell>
          <cell r="CD484">
            <v>3318181.83</v>
          </cell>
          <cell r="CF484">
            <v>80</v>
          </cell>
          <cell r="CG484" t="str">
            <v>N</v>
          </cell>
        </row>
        <row r="485">
          <cell r="A485">
            <v>483</v>
          </cell>
          <cell r="B485" t="str">
            <v>DETAILS</v>
          </cell>
          <cell r="C485">
            <v>0</v>
          </cell>
          <cell r="D485">
            <v>81628218</v>
          </cell>
          <cell r="E485">
            <v>84069287</v>
          </cell>
          <cell r="F485">
            <v>344944</v>
          </cell>
          <cell r="G485">
            <v>42403</v>
          </cell>
          <cell r="H485">
            <v>42237</v>
          </cell>
          <cell r="I485">
            <v>21104</v>
          </cell>
          <cell r="J485">
            <v>255486</v>
          </cell>
          <cell r="K485">
            <v>192962</v>
          </cell>
          <cell r="L485">
            <v>42185</v>
          </cell>
          <cell r="M485" t="str">
            <v>Manitowoc Company, Inc. (The)</v>
          </cell>
          <cell r="N485" t="str">
            <v>Manitowoc Company Term B Loan</v>
          </cell>
          <cell r="O485" t="str">
            <v>L</v>
          </cell>
          <cell r="P485" t="str">
            <v>LIBOR (1 month)</v>
          </cell>
          <cell r="R485">
            <v>11961231.210000001</v>
          </cell>
          <cell r="S485">
            <v>1334166</v>
          </cell>
          <cell r="T485" t="str">
            <v>United States</v>
          </cell>
          <cell r="U485" t="str">
            <v>Capital Equipment (5)</v>
          </cell>
          <cell r="W485" t="str">
            <v>United States</v>
          </cell>
          <cell r="X485">
            <v>0</v>
          </cell>
          <cell r="Y485" t="str">
            <v>First Lien First Out</v>
          </cell>
          <cell r="AB485" t="str">
            <v>Manitowoc Company, Inc. (The)</v>
          </cell>
          <cell r="AC485">
            <v>99.25</v>
          </cell>
          <cell r="AF485">
            <v>11961231.210000001</v>
          </cell>
          <cell r="AG485" t="str">
            <v>V</v>
          </cell>
          <cell r="AH485">
            <v>99.25</v>
          </cell>
          <cell r="AI485">
            <v>94</v>
          </cell>
          <cell r="AK485" t="str">
            <v>Term Loan</v>
          </cell>
          <cell r="AN485">
            <v>394086000</v>
          </cell>
          <cell r="AO485" t="str">
            <v>USD</v>
          </cell>
          <cell r="AS485">
            <v>2.2999999999999998</v>
          </cell>
          <cell r="AU485" t="str">
            <v>2400 SOUTH 44TH STREET</v>
          </cell>
          <cell r="AV485" t="str">
            <v>NA</v>
          </cell>
          <cell r="AW485">
            <v>0</v>
          </cell>
          <cell r="AX485">
            <v>42277</v>
          </cell>
          <cell r="AY485">
            <v>42277</v>
          </cell>
          <cell r="AZ485">
            <v>95300000</v>
          </cell>
          <cell r="BA485">
            <v>4.17</v>
          </cell>
          <cell r="BC485">
            <v>0</v>
          </cell>
          <cell r="BD485">
            <v>0</v>
          </cell>
          <cell r="BF485" t="str">
            <v>2.3000000</v>
          </cell>
          <cell r="BG485">
            <v>789900000</v>
          </cell>
          <cell r="BH485" t="str">
            <v>4.59</v>
          </cell>
          <cell r="BI485">
            <v>3538400000</v>
          </cell>
          <cell r="BJ485" t="str">
            <v>BLG</v>
          </cell>
          <cell r="BL485">
            <v>41529</v>
          </cell>
          <cell r="BM485">
            <v>44200</v>
          </cell>
          <cell r="BP485">
            <v>888368000</v>
          </cell>
          <cell r="BQ485">
            <v>2576886400</v>
          </cell>
          <cell r="BR485">
            <v>1786986400</v>
          </cell>
          <cell r="BS485">
            <v>11243557.34</v>
          </cell>
          <cell r="BT485">
            <v>94</v>
          </cell>
          <cell r="BU485">
            <v>42228</v>
          </cell>
          <cell r="BW485">
            <v>0</v>
          </cell>
          <cell r="BX485" t="str">
            <v>Manitowoc, Wisconsin 54221</v>
          </cell>
          <cell r="CA485" t="str">
            <v>0010453336</v>
          </cell>
          <cell r="CB485">
            <v>11243557.34</v>
          </cell>
          <cell r="CC485">
            <v>1</v>
          </cell>
          <cell r="CD485">
            <v>11961231.210000001</v>
          </cell>
          <cell r="CF485">
            <v>80</v>
          </cell>
          <cell r="CG485" t="str">
            <v>Y</v>
          </cell>
        </row>
        <row r="486">
          <cell r="A486">
            <v>484</v>
          </cell>
          <cell r="B486" t="str">
            <v>DETAILS</v>
          </cell>
          <cell r="C486">
            <v>0</v>
          </cell>
          <cell r="D486">
            <v>81627696</v>
          </cell>
          <cell r="E486">
            <v>84070310</v>
          </cell>
          <cell r="F486">
            <v>344944</v>
          </cell>
          <cell r="G486">
            <v>42403</v>
          </cell>
          <cell r="H486">
            <v>42313</v>
          </cell>
          <cell r="I486">
            <v>31789</v>
          </cell>
          <cell r="J486">
            <v>248814</v>
          </cell>
          <cell r="K486">
            <v>248813</v>
          </cell>
          <cell r="L486">
            <v>42306</v>
          </cell>
          <cell r="M486" t="str">
            <v>Marco Inc</v>
          </cell>
          <cell r="N486" t="str">
            <v>Marco Inc Term Loan</v>
          </cell>
          <cell r="O486" t="str">
            <v>L</v>
          </cell>
          <cell r="P486" t="str">
            <v>LIBOR (6 months)</v>
          </cell>
          <cell r="R486">
            <v>26666666.670000002</v>
          </cell>
          <cell r="S486">
            <v>1425408</v>
          </cell>
          <cell r="T486" t="str">
            <v>United States</v>
          </cell>
          <cell r="U486" t="str">
            <v>Services: Business (23)</v>
          </cell>
          <cell r="W486" t="str">
            <v>United States</v>
          </cell>
          <cell r="Y486" t="str">
            <v>First Lien First Out</v>
          </cell>
          <cell r="AB486" t="str">
            <v>Marco Inc</v>
          </cell>
          <cell r="AF486">
            <v>26666666.670000002</v>
          </cell>
          <cell r="AG486" t="str">
            <v>V</v>
          </cell>
          <cell r="AH486">
            <v>99</v>
          </cell>
          <cell r="AK486" t="str">
            <v>Term Loan</v>
          </cell>
          <cell r="AN486">
            <v>29117000</v>
          </cell>
          <cell r="AO486" t="str">
            <v>USD</v>
          </cell>
          <cell r="AS486">
            <v>3.6358999999999999</v>
          </cell>
          <cell r="AU486" t="str">
            <v>4510 Heatherwood Road</v>
          </cell>
          <cell r="AV486" t="str">
            <v>NA</v>
          </cell>
          <cell r="AX486">
            <v>42247</v>
          </cell>
          <cell r="AY486">
            <v>42308</v>
          </cell>
          <cell r="AZ486">
            <v>4570000</v>
          </cell>
          <cell r="BA486">
            <v>2.8871699999999998</v>
          </cell>
          <cell r="BB486">
            <v>0.51</v>
          </cell>
          <cell r="BC486">
            <v>0.46</v>
          </cell>
          <cell r="BF486" t="str">
            <v>3.6359</v>
          </cell>
          <cell r="BG486">
            <v>58000000</v>
          </cell>
          <cell r="BH486" t="str">
            <v>5.00970</v>
          </cell>
          <cell r="BI486">
            <v>213000000</v>
          </cell>
          <cell r="BJ486" t="str">
            <v>Antares/TMT</v>
          </cell>
          <cell r="BL486">
            <v>42217</v>
          </cell>
          <cell r="BM486">
            <v>44499</v>
          </cell>
          <cell r="BP486">
            <v>105865648.34</v>
          </cell>
          <cell r="BQ486">
            <v>203867419.19999999</v>
          </cell>
          <cell r="BR486">
            <v>145867419.19999999</v>
          </cell>
          <cell r="BS486">
            <v>26666666.670000002</v>
          </cell>
          <cell r="BT486">
            <v>100</v>
          </cell>
          <cell r="BU486">
            <v>42313</v>
          </cell>
          <cell r="BW486">
            <v>0</v>
          </cell>
          <cell r="BX486" t="str">
            <v>St. Cloud, MN 56301</v>
          </cell>
          <cell r="CA486" t="str">
            <v>0010553894</v>
          </cell>
          <cell r="CB486">
            <v>26666666.670000002</v>
          </cell>
          <cell r="CD486">
            <v>26666666.670000002</v>
          </cell>
          <cell r="CF486">
            <v>80</v>
          </cell>
          <cell r="CG486" t="str">
            <v>N</v>
          </cell>
        </row>
        <row r="487">
          <cell r="A487">
            <v>485</v>
          </cell>
          <cell r="B487" t="str">
            <v>DETAILS</v>
          </cell>
          <cell r="C487">
            <v>0</v>
          </cell>
          <cell r="D487">
            <v>81628206</v>
          </cell>
          <cell r="E487">
            <v>84069288</v>
          </cell>
          <cell r="F487">
            <v>344944</v>
          </cell>
          <cell r="G487">
            <v>42403</v>
          </cell>
          <cell r="H487">
            <v>42237</v>
          </cell>
          <cell r="I487">
            <v>28366</v>
          </cell>
          <cell r="J487">
            <v>255440</v>
          </cell>
          <cell r="K487">
            <v>195688</v>
          </cell>
          <cell r="L487">
            <v>42185</v>
          </cell>
          <cell r="M487" t="str">
            <v>Marine Acquisition Corp</v>
          </cell>
          <cell r="N487" t="str">
            <v>Marine Acquisition Corp Term Loan</v>
          </cell>
          <cell r="O487" t="str">
            <v>L</v>
          </cell>
          <cell r="P487" t="str">
            <v>LIBOR (1 month)</v>
          </cell>
          <cell r="R487">
            <v>17982142.859999999</v>
          </cell>
          <cell r="S487">
            <v>1334173</v>
          </cell>
          <cell r="T487" t="str">
            <v>United States</v>
          </cell>
          <cell r="U487" t="str">
            <v>Consumer goods: Durable (8)</v>
          </cell>
          <cell r="W487" t="str">
            <v>United States</v>
          </cell>
          <cell r="X487">
            <v>0</v>
          </cell>
          <cell r="Y487" t="str">
            <v>First Lien First Out</v>
          </cell>
          <cell r="AB487" t="str">
            <v>Marine Acquisition Corp</v>
          </cell>
          <cell r="AC487">
            <v>97</v>
          </cell>
          <cell r="AF487">
            <v>17982142.859999999</v>
          </cell>
          <cell r="AG487" t="str">
            <v>V</v>
          </cell>
          <cell r="AH487">
            <v>97</v>
          </cell>
          <cell r="AI487">
            <v>99.582999999999998</v>
          </cell>
          <cell r="AK487" t="str">
            <v>Term Loan</v>
          </cell>
          <cell r="AN487">
            <v>54790000</v>
          </cell>
          <cell r="AO487" t="str">
            <v>USD</v>
          </cell>
          <cell r="AS487">
            <v>3.29</v>
          </cell>
          <cell r="AU487" t="str">
            <v>Greg House</v>
          </cell>
          <cell r="AV487" t="str">
            <v>CFO</v>
          </cell>
          <cell r="AW487">
            <v>0</v>
          </cell>
          <cell r="AX487">
            <v>42277</v>
          </cell>
          <cell r="AY487">
            <v>42277</v>
          </cell>
          <cell r="AZ487">
            <v>31820000</v>
          </cell>
          <cell r="BA487">
            <v>4.26</v>
          </cell>
          <cell r="BB487">
            <v>1.31</v>
          </cell>
          <cell r="BC487">
            <v>1.2</v>
          </cell>
          <cell r="BD487">
            <v>0</v>
          </cell>
          <cell r="BF487" t="str">
            <v>3.2900000</v>
          </cell>
          <cell r="BG487">
            <v>114530000</v>
          </cell>
          <cell r="BH487" t="str">
            <v>3.29</v>
          </cell>
          <cell r="BI487">
            <v>241950000</v>
          </cell>
          <cell r="BJ487" t="str">
            <v>Antares/TMT</v>
          </cell>
          <cell r="BL487">
            <v>41578</v>
          </cell>
          <cell r="BM487">
            <v>44225</v>
          </cell>
          <cell r="BP487">
            <v>169798200</v>
          </cell>
          <cell r="BQ487">
            <v>284328200</v>
          </cell>
          <cell r="BR487">
            <v>169798200</v>
          </cell>
          <cell r="BS487">
            <v>17982142.859999999</v>
          </cell>
          <cell r="BT487">
            <v>100</v>
          </cell>
          <cell r="BU487">
            <v>42228</v>
          </cell>
          <cell r="BW487">
            <v>0</v>
          </cell>
          <cell r="BX487" t="str">
            <v>Litchfield, Illinois 62056</v>
          </cell>
          <cell r="CA487" t="str">
            <v>0010453945</v>
          </cell>
          <cell r="CB487">
            <v>17982142.859999999</v>
          </cell>
          <cell r="CC487">
            <v>1</v>
          </cell>
          <cell r="CD487">
            <v>17982142.859999999</v>
          </cell>
          <cell r="CF487">
            <v>80</v>
          </cell>
          <cell r="CG487" t="str">
            <v>N</v>
          </cell>
        </row>
        <row r="488">
          <cell r="A488">
            <v>486</v>
          </cell>
          <cell r="B488" t="str">
            <v>DETAILS</v>
          </cell>
          <cell r="C488">
            <v>0</v>
          </cell>
          <cell r="D488">
            <v>81627762</v>
          </cell>
          <cell r="E488">
            <v>84069443</v>
          </cell>
          <cell r="F488">
            <v>344944</v>
          </cell>
          <cell r="G488">
            <v>42403</v>
          </cell>
          <cell r="H488">
            <v>42237</v>
          </cell>
          <cell r="I488">
            <v>30719</v>
          </cell>
          <cell r="J488">
            <v>250964</v>
          </cell>
          <cell r="K488">
            <v>231313</v>
          </cell>
          <cell r="L488">
            <v>42185</v>
          </cell>
          <cell r="M488" t="str">
            <v>Maxcess Webex</v>
          </cell>
          <cell r="N488" t="str">
            <v>Maxcess Webex Term Loan</v>
          </cell>
          <cell r="O488" t="str">
            <v>L</v>
          </cell>
          <cell r="P488" t="str">
            <v>LIBOR (2 months)</v>
          </cell>
          <cell r="R488">
            <v>4182984.45</v>
          </cell>
          <cell r="S488">
            <v>1339819</v>
          </cell>
          <cell r="T488" t="str">
            <v>United States</v>
          </cell>
          <cell r="U488" t="str">
            <v>Capital Equipment (5)</v>
          </cell>
          <cell r="W488" t="str">
            <v>United States</v>
          </cell>
          <cell r="X488">
            <v>0</v>
          </cell>
          <cell r="Y488" t="str">
            <v>First Lien First Out</v>
          </cell>
          <cell r="AB488" t="str">
            <v>Maxcess Webex</v>
          </cell>
          <cell r="AC488">
            <v>99.5</v>
          </cell>
          <cell r="AF488">
            <v>4182984.45</v>
          </cell>
          <cell r="AG488" t="str">
            <v>V</v>
          </cell>
          <cell r="AH488">
            <v>99.5</v>
          </cell>
          <cell r="AK488" t="str">
            <v>Term Loan</v>
          </cell>
          <cell r="AN488">
            <v>23832000</v>
          </cell>
          <cell r="AO488" t="str">
            <v>USD</v>
          </cell>
          <cell r="AS488">
            <v>3.78</v>
          </cell>
          <cell r="AU488" t="str">
            <v>1035 Breezewood Lane</v>
          </cell>
          <cell r="AV488" t="str">
            <v>P. O. Box 1026</v>
          </cell>
          <cell r="AW488">
            <v>0</v>
          </cell>
          <cell r="AX488">
            <v>42277</v>
          </cell>
          <cell r="AY488">
            <v>42369</v>
          </cell>
          <cell r="AZ488">
            <v>7270000</v>
          </cell>
          <cell r="BA488">
            <v>4.5599999999999996</v>
          </cell>
          <cell r="BB488">
            <v>5.45</v>
          </cell>
          <cell r="BC488">
            <v>5.09</v>
          </cell>
          <cell r="BD488">
            <v>0</v>
          </cell>
          <cell r="BF488" t="str">
            <v>3.7800000</v>
          </cell>
          <cell r="BG488">
            <v>70430000</v>
          </cell>
          <cell r="BH488" t="str">
            <v>3.78</v>
          </cell>
          <cell r="BI488">
            <v>156850000</v>
          </cell>
          <cell r="BJ488" t="str">
            <v>Antares/TMT</v>
          </cell>
          <cell r="BL488">
            <v>42017</v>
          </cell>
          <cell r="BM488">
            <v>43840</v>
          </cell>
          <cell r="BP488">
            <v>100406900</v>
          </cell>
          <cell r="BQ488">
            <v>170836900</v>
          </cell>
          <cell r="BR488">
            <v>100406900</v>
          </cell>
          <cell r="BS488">
            <v>4182984.45</v>
          </cell>
          <cell r="BT488">
            <v>100</v>
          </cell>
          <cell r="BU488">
            <v>42228</v>
          </cell>
          <cell r="BW488">
            <v>0</v>
          </cell>
          <cell r="BX488" t="str">
            <v>Neenah, Wisconsin 54957</v>
          </cell>
          <cell r="CA488" t="str">
            <v>0010533706</v>
          </cell>
          <cell r="CB488">
            <v>4182984.45</v>
          </cell>
          <cell r="CC488">
            <v>1</v>
          </cell>
          <cell r="CD488">
            <v>4182984.45</v>
          </cell>
          <cell r="CF488">
            <v>80</v>
          </cell>
          <cell r="CG488" t="str">
            <v>N</v>
          </cell>
        </row>
        <row r="489">
          <cell r="A489">
            <v>487</v>
          </cell>
          <cell r="B489" t="str">
            <v>DETAILS</v>
          </cell>
          <cell r="C489">
            <v>0</v>
          </cell>
          <cell r="D489">
            <v>81628132</v>
          </cell>
          <cell r="E489">
            <v>84069444</v>
          </cell>
          <cell r="F489">
            <v>344944</v>
          </cell>
          <cell r="G489">
            <v>42403</v>
          </cell>
          <cell r="H489">
            <v>42237</v>
          </cell>
          <cell r="I489">
            <v>30719</v>
          </cell>
          <cell r="J489">
            <v>254898</v>
          </cell>
          <cell r="K489">
            <v>231313</v>
          </cell>
          <cell r="L489">
            <v>42185</v>
          </cell>
          <cell r="M489" t="str">
            <v>Maxcess Webex</v>
          </cell>
          <cell r="N489" t="str">
            <v>Maxcess Webex Term Loan</v>
          </cell>
          <cell r="O489" t="str">
            <v>L</v>
          </cell>
          <cell r="P489" t="str">
            <v>LIBOR (1 month)</v>
          </cell>
          <cell r="R489">
            <v>20009720.5</v>
          </cell>
          <cell r="S489">
            <v>1339819</v>
          </cell>
          <cell r="T489" t="str">
            <v>United States</v>
          </cell>
          <cell r="U489" t="str">
            <v>Capital Equipment (5)</v>
          </cell>
          <cell r="W489" t="str">
            <v>United States</v>
          </cell>
          <cell r="X489">
            <v>0</v>
          </cell>
          <cell r="Y489" t="str">
            <v>First Lien First Out</v>
          </cell>
          <cell r="AB489" t="str">
            <v>Maxcess Webex</v>
          </cell>
          <cell r="AC489">
            <v>99.5</v>
          </cell>
          <cell r="AF489">
            <v>20009720.5</v>
          </cell>
          <cell r="AG489" t="str">
            <v>V</v>
          </cell>
          <cell r="AH489">
            <v>99.5</v>
          </cell>
          <cell r="AK489" t="str">
            <v>Term Loan</v>
          </cell>
          <cell r="AN489">
            <v>23832000</v>
          </cell>
          <cell r="AO489" t="str">
            <v>USD</v>
          </cell>
          <cell r="AS489">
            <v>3.78</v>
          </cell>
          <cell r="AU489" t="str">
            <v>1035 Breezewood Lane</v>
          </cell>
          <cell r="AV489" t="str">
            <v>P. O. Box 1026</v>
          </cell>
          <cell r="AW489">
            <v>0</v>
          </cell>
          <cell r="AX489">
            <v>42277</v>
          </cell>
          <cell r="AY489">
            <v>42369</v>
          </cell>
          <cell r="AZ489">
            <v>7270000</v>
          </cell>
          <cell r="BA489">
            <v>4.5599999999999996</v>
          </cell>
          <cell r="BB489">
            <v>5.45</v>
          </cell>
          <cell r="BC489">
            <v>5.09</v>
          </cell>
          <cell r="BD489">
            <v>0</v>
          </cell>
          <cell r="BF489" t="str">
            <v>3.7800000</v>
          </cell>
          <cell r="BG489">
            <v>70430000</v>
          </cell>
          <cell r="BH489" t="str">
            <v>3.78</v>
          </cell>
          <cell r="BI489">
            <v>156850000</v>
          </cell>
          <cell r="BJ489" t="str">
            <v>Antares/TMT</v>
          </cell>
          <cell r="BL489">
            <v>42017</v>
          </cell>
          <cell r="BM489">
            <v>43840</v>
          </cell>
          <cell r="BP489">
            <v>100406900</v>
          </cell>
          <cell r="BQ489">
            <v>170836900</v>
          </cell>
          <cell r="BR489">
            <v>100406900</v>
          </cell>
          <cell r="BS489">
            <v>20009720.5</v>
          </cell>
          <cell r="BT489">
            <v>100</v>
          </cell>
          <cell r="BU489">
            <v>42228</v>
          </cell>
          <cell r="BW489">
            <v>0</v>
          </cell>
          <cell r="BX489" t="str">
            <v>Neenah, Wisconsin 54957</v>
          </cell>
          <cell r="CA489" t="str">
            <v>0010533706</v>
          </cell>
          <cell r="CB489">
            <v>20009720.5</v>
          </cell>
          <cell r="CC489">
            <v>1</v>
          </cell>
          <cell r="CD489">
            <v>20009720.5</v>
          </cell>
          <cell r="CF489">
            <v>80</v>
          </cell>
          <cell r="CG489" t="str">
            <v>N</v>
          </cell>
        </row>
        <row r="490">
          <cell r="A490">
            <v>488</v>
          </cell>
          <cell r="B490" t="str">
            <v>DETAILS</v>
          </cell>
          <cell r="C490">
            <v>0</v>
          </cell>
          <cell r="D490">
            <v>81628294</v>
          </cell>
          <cell r="E490">
            <v>84069445</v>
          </cell>
          <cell r="F490">
            <v>344944</v>
          </cell>
          <cell r="G490">
            <v>42403</v>
          </cell>
          <cell r="H490">
            <v>42237</v>
          </cell>
          <cell r="I490">
            <v>30719</v>
          </cell>
          <cell r="J490">
            <v>255954</v>
          </cell>
          <cell r="K490">
            <v>231313</v>
          </cell>
          <cell r="L490">
            <v>42185</v>
          </cell>
          <cell r="M490" t="str">
            <v>Maxcess Webex</v>
          </cell>
          <cell r="N490" t="str">
            <v>Maxcess Webex Term Loan</v>
          </cell>
          <cell r="O490" t="str">
            <v>L</v>
          </cell>
          <cell r="P490" t="str">
            <v>LIBOR (2 months)</v>
          </cell>
          <cell r="R490">
            <v>4722488.26</v>
          </cell>
          <cell r="S490">
            <v>1339819</v>
          </cell>
          <cell r="T490" t="str">
            <v>United States</v>
          </cell>
          <cell r="U490" t="str">
            <v>Capital Equipment (5)</v>
          </cell>
          <cell r="W490" t="str">
            <v>United States</v>
          </cell>
          <cell r="X490">
            <v>0</v>
          </cell>
          <cell r="Y490" t="str">
            <v>First Lien First Out</v>
          </cell>
          <cell r="AB490" t="str">
            <v>Maxcess Webex</v>
          </cell>
          <cell r="AC490">
            <v>99.5</v>
          </cell>
          <cell r="AF490">
            <v>4722488.26</v>
          </cell>
          <cell r="AG490" t="str">
            <v>V</v>
          </cell>
          <cell r="AH490">
            <v>99.5</v>
          </cell>
          <cell r="AK490" t="str">
            <v>Term Loan</v>
          </cell>
          <cell r="AN490">
            <v>23832000</v>
          </cell>
          <cell r="AO490" t="str">
            <v>USD</v>
          </cell>
          <cell r="AS490">
            <v>3.78</v>
          </cell>
          <cell r="AU490" t="str">
            <v>1035 Breezewood Lane</v>
          </cell>
          <cell r="AV490" t="str">
            <v>P. O. Box 1026</v>
          </cell>
          <cell r="AW490">
            <v>0</v>
          </cell>
          <cell r="AX490">
            <v>42277</v>
          </cell>
          <cell r="AY490">
            <v>42369</v>
          </cell>
          <cell r="AZ490">
            <v>7270000</v>
          </cell>
          <cell r="BA490">
            <v>4.5599999999999996</v>
          </cell>
          <cell r="BB490">
            <v>5.45</v>
          </cell>
          <cell r="BC490">
            <v>5.09</v>
          </cell>
          <cell r="BD490">
            <v>0</v>
          </cell>
          <cell r="BF490" t="str">
            <v>3.7800000</v>
          </cell>
          <cell r="BG490">
            <v>70430000</v>
          </cell>
          <cell r="BH490" t="str">
            <v>3.78</v>
          </cell>
          <cell r="BI490">
            <v>156850000</v>
          </cell>
          <cell r="BJ490" t="str">
            <v>Antares/TMT</v>
          </cell>
          <cell r="BL490">
            <v>42017</v>
          </cell>
          <cell r="BM490">
            <v>43840</v>
          </cell>
          <cell r="BP490">
            <v>100406900</v>
          </cell>
          <cell r="BQ490">
            <v>170836900</v>
          </cell>
          <cell r="BR490">
            <v>100406900</v>
          </cell>
          <cell r="BS490">
            <v>4722488.26</v>
          </cell>
          <cell r="BT490">
            <v>100</v>
          </cell>
          <cell r="BU490">
            <v>42228</v>
          </cell>
          <cell r="BW490">
            <v>0</v>
          </cell>
          <cell r="BX490" t="str">
            <v>Neenah, Wisconsin 54957</v>
          </cell>
          <cell r="CA490" t="str">
            <v>0010533706</v>
          </cell>
          <cell r="CB490">
            <v>4722488.26</v>
          </cell>
          <cell r="CC490">
            <v>1</v>
          </cell>
          <cell r="CD490">
            <v>4722488.26</v>
          </cell>
          <cell r="CF490">
            <v>80</v>
          </cell>
          <cell r="CG490" t="str">
            <v>N</v>
          </cell>
        </row>
        <row r="491">
          <cell r="A491">
            <v>489</v>
          </cell>
          <cell r="B491" t="str">
            <v>DETAILS</v>
          </cell>
          <cell r="C491">
            <v>0</v>
          </cell>
          <cell r="D491">
            <v>81628346</v>
          </cell>
          <cell r="E491">
            <v>84069297</v>
          </cell>
          <cell r="F491">
            <v>344944</v>
          </cell>
          <cell r="G491">
            <v>42403</v>
          </cell>
          <cell r="H491">
            <v>42237</v>
          </cell>
          <cell r="I491">
            <v>25462</v>
          </cell>
          <cell r="J491">
            <v>256179</v>
          </cell>
          <cell r="K491">
            <v>210748</v>
          </cell>
          <cell r="L491">
            <v>42185</v>
          </cell>
          <cell r="M491" t="str">
            <v>Media Source Inc</v>
          </cell>
          <cell r="N491" t="str">
            <v>Media Source Inc Term Loan</v>
          </cell>
          <cell r="O491" t="str">
            <v>L</v>
          </cell>
          <cell r="P491" t="str">
            <v>LIBOR (3 months)</v>
          </cell>
          <cell r="R491">
            <v>15420583.35</v>
          </cell>
          <cell r="S491">
            <v>1334237</v>
          </cell>
          <cell r="T491" t="str">
            <v>United States</v>
          </cell>
          <cell r="U491" t="str">
            <v>Media: Advertising; Printing &amp; Publishing (18)</v>
          </cell>
          <cell r="W491" t="str">
            <v>United States</v>
          </cell>
          <cell r="X491">
            <v>0</v>
          </cell>
          <cell r="Y491" t="str">
            <v>First Lien First Out</v>
          </cell>
          <cell r="AB491" t="str">
            <v>Media Source Inc</v>
          </cell>
          <cell r="AC491">
            <v>97</v>
          </cell>
          <cell r="AF491">
            <v>15420583.35</v>
          </cell>
          <cell r="AG491" t="str">
            <v>V</v>
          </cell>
          <cell r="AH491">
            <v>97</v>
          </cell>
          <cell r="AK491" t="str">
            <v>Term Loan</v>
          </cell>
          <cell r="AN491">
            <v>14108407</v>
          </cell>
          <cell r="AO491" t="str">
            <v>USD</v>
          </cell>
          <cell r="AS491">
            <v>3.13</v>
          </cell>
          <cell r="AU491" t="str">
            <v>7858 Industrial Parkway</v>
          </cell>
          <cell r="AV491" t="str">
            <v>NA</v>
          </cell>
          <cell r="AW491">
            <v>0</v>
          </cell>
          <cell r="AX491">
            <v>42277</v>
          </cell>
          <cell r="AY491">
            <v>42369</v>
          </cell>
          <cell r="AZ491">
            <v>8840000</v>
          </cell>
          <cell r="BA491">
            <v>2.5299999999999998</v>
          </cell>
          <cell r="BB491">
            <v>5.08</v>
          </cell>
          <cell r="BC491">
            <v>4.01</v>
          </cell>
          <cell r="BD491">
            <v>0</v>
          </cell>
          <cell r="BF491" t="str">
            <v>3.1300000</v>
          </cell>
          <cell r="BG491">
            <v>36340000</v>
          </cell>
          <cell r="BH491" t="str">
            <v>4.91</v>
          </cell>
          <cell r="BI491">
            <v>39960000</v>
          </cell>
          <cell r="BJ491" t="str">
            <v>Antares/TMT</v>
          </cell>
          <cell r="BL491">
            <v>41753</v>
          </cell>
          <cell r="BM491">
            <v>43662</v>
          </cell>
          <cell r="BP491">
            <v>45617000</v>
          </cell>
          <cell r="BQ491">
            <v>107268000</v>
          </cell>
          <cell r="BR491">
            <v>70928000</v>
          </cell>
          <cell r="BS491">
            <v>15420583.35</v>
          </cell>
          <cell r="BT491">
            <v>100</v>
          </cell>
          <cell r="BU491">
            <v>42228</v>
          </cell>
          <cell r="BW491">
            <v>0</v>
          </cell>
          <cell r="BX491" t="str">
            <v>Plain City, Ohio 43063</v>
          </cell>
          <cell r="CA491" t="str">
            <v>0010475404</v>
          </cell>
          <cell r="CB491">
            <v>15420583.35</v>
          </cell>
          <cell r="CC491">
            <v>1</v>
          </cell>
          <cell r="CD491">
            <v>15420583.35</v>
          </cell>
          <cell r="CF491">
            <v>80</v>
          </cell>
          <cell r="CG491" t="str">
            <v>N</v>
          </cell>
        </row>
        <row r="492">
          <cell r="A492">
            <v>490</v>
          </cell>
          <cell r="B492" t="str">
            <v>DETAILS</v>
          </cell>
          <cell r="C492">
            <v>0</v>
          </cell>
          <cell r="D492">
            <v>81628347</v>
          </cell>
          <cell r="E492">
            <v>84069298</v>
          </cell>
          <cell r="F492">
            <v>344944</v>
          </cell>
          <cell r="G492">
            <v>42403</v>
          </cell>
          <cell r="H492">
            <v>42237</v>
          </cell>
          <cell r="I492">
            <v>25462</v>
          </cell>
          <cell r="J492">
            <v>256180</v>
          </cell>
          <cell r="K492">
            <v>210748</v>
          </cell>
          <cell r="L492">
            <v>42185</v>
          </cell>
          <cell r="M492" t="str">
            <v>Media Source Inc</v>
          </cell>
          <cell r="N492" t="str">
            <v>Media Source Inc Term Loan</v>
          </cell>
          <cell r="O492" t="str">
            <v>L</v>
          </cell>
          <cell r="P492" t="str">
            <v>LIBOR (1 month)</v>
          </cell>
          <cell r="R492">
            <v>78676.44</v>
          </cell>
          <cell r="S492">
            <v>1334237</v>
          </cell>
          <cell r="T492" t="str">
            <v>United States</v>
          </cell>
          <cell r="U492" t="str">
            <v>Media: Advertising; Printing &amp; Publishing (18)</v>
          </cell>
          <cell r="W492" t="str">
            <v>United States</v>
          </cell>
          <cell r="X492">
            <v>0</v>
          </cell>
          <cell r="Y492" t="str">
            <v>First Lien First Out</v>
          </cell>
          <cell r="AB492" t="str">
            <v>Media Source Inc</v>
          </cell>
          <cell r="AC492">
            <v>97</v>
          </cell>
          <cell r="AF492">
            <v>78676.44</v>
          </cell>
          <cell r="AG492" t="str">
            <v>V</v>
          </cell>
          <cell r="AH492">
            <v>97</v>
          </cell>
          <cell r="AK492" t="str">
            <v>Term Loan</v>
          </cell>
          <cell r="AN492">
            <v>14108407</v>
          </cell>
          <cell r="AO492" t="str">
            <v>USD</v>
          </cell>
          <cell r="AS492">
            <v>3.13</v>
          </cell>
          <cell r="AU492" t="str">
            <v>7858 Industrial Parkway</v>
          </cell>
          <cell r="AV492" t="str">
            <v>NA</v>
          </cell>
          <cell r="AW492">
            <v>0</v>
          </cell>
          <cell r="AX492">
            <v>42277</v>
          </cell>
          <cell r="AY492">
            <v>42369</v>
          </cell>
          <cell r="AZ492">
            <v>8840000</v>
          </cell>
          <cell r="BA492">
            <v>2.5299999999999998</v>
          </cell>
          <cell r="BB492">
            <v>5.08</v>
          </cell>
          <cell r="BC492">
            <v>4.01</v>
          </cell>
          <cell r="BD492">
            <v>0</v>
          </cell>
          <cell r="BF492" t="str">
            <v>3.1300000</v>
          </cell>
          <cell r="BG492">
            <v>36340000</v>
          </cell>
          <cell r="BH492" t="str">
            <v>4.91</v>
          </cell>
          <cell r="BI492">
            <v>39960000</v>
          </cell>
          <cell r="BJ492" t="str">
            <v>Antares/TMT</v>
          </cell>
          <cell r="BL492">
            <v>41753</v>
          </cell>
          <cell r="BM492">
            <v>43662</v>
          </cell>
          <cell r="BP492">
            <v>45617000</v>
          </cell>
          <cell r="BQ492">
            <v>107268000</v>
          </cell>
          <cell r="BR492">
            <v>70928000</v>
          </cell>
          <cell r="BS492">
            <v>78676.44</v>
          </cell>
          <cell r="BT492">
            <v>100</v>
          </cell>
          <cell r="BU492">
            <v>42228</v>
          </cell>
          <cell r="BW492">
            <v>0</v>
          </cell>
          <cell r="BX492" t="str">
            <v>Plain City, Ohio 43063</v>
          </cell>
          <cell r="CA492" t="str">
            <v>0010475404</v>
          </cell>
          <cell r="CB492">
            <v>78676.44</v>
          </cell>
          <cell r="CC492">
            <v>1</v>
          </cell>
          <cell r="CD492">
            <v>78676.44</v>
          </cell>
          <cell r="CF492">
            <v>80</v>
          </cell>
          <cell r="CG492" t="str">
            <v>N</v>
          </cell>
        </row>
        <row r="493">
          <cell r="A493">
            <v>491</v>
          </cell>
          <cell r="B493" t="str">
            <v>DETAILS</v>
          </cell>
          <cell r="C493">
            <v>0</v>
          </cell>
          <cell r="D493">
            <v>81627976</v>
          </cell>
          <cell r="E493">
            <v>84069594</v>
          </cell>
          <cell r="F493">
            <v>344944</v>
          </cell>
          <cell r="G493">
            <v>42403</v>
          </cell>
          <cell r="H493">
            <v>42237</v>
          </cell>
          <cell r="I493">
            <v>27020</v>
          </cell>
          <cell r="J493">
            <v>253747</v>
          </cell>
          <cell r="K493">
            <v>174695</v>
          </cell>
          <cell r="L493">
            <v>42185</v>
          </cell>
          <cell r="M493" t="str">
            <v>Melissa &amp; Doug LLC</v>
          </cell>
          <cell r="N493" t="str">
            <v>Melissa &amp; Doug LLC Term Loan</v>
          </cell>
          <cell r="O493" t="str">
            <v>L</v>
          </cell>
          <cell r="P493" t="str">
            <v>LIBOR (3 months)</v>
          </cell>
          <cell r="R493">
            <v>24781505.300000001</v>
          </cell>
          <cell r="S493">
            <v>1352353</v>
          </cell>
          <cell r="T493" t="str">
            <v>United States</v>
          </cell>
          <cell r="U493" t="str">
            <v>Consumer goods: Durable (8)</v>
          </cell>
          <cell r="W493" t="str">
            <v>United States</v>
          </cell>
          <cell r="X493">
            <v>0</v>
          </cell>
          <cell r="Y493" t="str">
            <v>First Lien First Out</v>
          </cell>
          <cell r="AB493" t="str">
            <v>Melissa &amp; Doug LLC</v>
          </cell>
          <cell r="AC493">
            <v>97</v>
          </cell>
          <cell r="AF493">
            <v>24781505.300000001</v>
          </cell>
          <cell r="AG493" t="str">
            <v>V</v>
          </cell>
          <cell r="AH493">
            <v>97</v>
          </cell>
          <cell r="AI493">
            <v>99.5</v>
          </cell>
          <cell r="AK493" t="str">
            <v>Term Loan</v>
          </cell>
          <cell r="AN493">
            <v>34750535</v>
          </cell>
          <cell r="AO493" t="str">
            <v>USD</v>
          </cell>
          <cell r="AS493">
            <v>2.9820000000000002</v>
          </cell>
          <cell r="AU493" t="str">
            <v>141 DANBURY ROAD</v>
          </cell>
          <cell r="AV493" t="str">
            <v>NA</v>
          </cell>
          <cell r="AW493">
            <v>0</v>
          </cell>
          <cell r="AX493">
            <v>42277</v>
          </cell>
          <cell r="AY493">
            <v>42277</v>
          </cell>
          <cell r="AZ493">
            <v>4320000</v>
          </cell>
          <cell r="BA493">
            <v>4.7588999999999997</v>
          </cell>
          <cell r="BB493">
            <v>2.86</v>
          </cell>
          <cell r="BC493">
            <v>2.62</v>
          </cell>
          <cell r="BD493">
            <v>0</v>
          </cell>
          <cell r="BF493" t="str">
            <v>2.9820000</v>
          </cell>
          <cell r="BG493">
            <v>112080000</v>
          </cell>
          <cell r="BH493" t="str">
            <v>2.982</v>
          </cell>
          <cell r="BI493">
            <v>314900000</v>
          </cell>
          <cell r="BJ493" t="str">
            <v>Antares/TMT</v>
          </cell>
          <cell r="BL493">
            <v>41275</v>
          </cell>
          <cell r="BM493">
            <v>43557</v>
          </cell>
          <cell r="BP493">
            <v>122150000</v>
          </cell>
          <cell r="BQ493">
            <v>234230000</v>
          </cell>
          <cell r="BR493">
            <v>122150000</v>
          </cell>
          <cell r="BS493">
            <v>24781505.300000001</v>
          </cell>
          <cell r="BT493">
            <v>100</v>
          </cell>
          <cell r="BU493">
            <v>42228</v>
          </cell>
          <cell r="BW493">
            <v>0</v>
          </cell>
          <cell r="BX493" t="str">
            <v>Wilton, Connecticut 06897</v>
          </cell>
          <cell r="CA493" t="str">
            <v>0010414155</v>
          </cell>
          <cell r="CB493">
            <v>24781505.300000001</v>
          </cell>
          <cell r="CC493">
            <v>1</v>
          </cell>
          <cell r="CD493">
            <v>24781505.300000001</v>
          </cell>
          <cell r="CF493">
            <v>80</v>
          </cell>
          <cell r="CG493" t="str">
            <v>N</v>
          </cell>
        </row>
        <row r="494">
          <cell r="A494">
            <v>492</v>
          </cell>
          <cell r="B494" t="str">
            <v>DETAILS</v>
          </cell>
          <cell r="C494">
            <v>0</v>
          </cell>
          <cell r="D494">
            <v>81628285</v>
          </cell>
          <cell r="E494">
            <v>84069479</v>
          </cell>
          <cell r="F494">
            <v>344944</v>
          </cell>
          <cell r="G494">
            <v>42403</v>
          </cell>
          <cell r="H494">
            <v>42237</v>
          </cell>
          <cell r="I494">
            <v>31285</v>
          </cell>
          <cell r="J494">
            <v>255880</v>
          </cell>
          <cell r="K494">
            <v>239206</v>
          </cell>
          <cell r="L494">
            <v>42185</v>
          </cell>
          <cell r="M494" t="str">
            <v>Metro Donut Acquisition Company LLC</v>
          </cell>
          <cell r="N494" t="str">
            <v>Metro Donut Acquisition Company LLC Term Loan</v>
          </cell>
          <cell r="O494" t="str">
            <v>L</v>
          </cell>
          <cell r="P494" t="str">
            <v>LIBOR (1 month)</v>
          </cell>
          <cell r="R494">
            <v>18352067.350000001</v>
          </cell>
          <cell r="S494">
            <v>1352065</v>
          </cell>
          <cell r="T494" t="str">
            <v>United States</v>
          </cell>
          <cell r="U494" t="str">
            <v>Hotel; Gaming &amp; Leisure (17)</v>
          </cell>
          <cell r="W494" t="str">
            <v>United States</v>
          </cell>
          <cell r="X494">
            <v>0</v>
          </cell>
          <cell r="Y494" t="str">
            <v>First Lien First Out</v>
          </cell>
          <cell r="AB494" t="str">
            <v>Metro Donut Acquisition Company LLC</v>
          </cell>
          <cell r="AC494">
            <v>97</v>
          </cell>
          <cell r="AF494">
            <v>18352067.350000001</v>
          </cell>
          <cell r="AG494" t="str">
            <v>V</v>
          </cell>
          <cell r="AH494">
            <v>97</v>
          </cell>
          <cell r="AK494" t="str">
            <v>Term Loan</v>
          </cell>
          <cell r="AN494">
            <v>7197000</v>
          </cell>
          <cell r="AO494" t="str">
            <v>USD</v>
          </cell>
          <cell r="AS494">
            <v>4.1100000000000003</v>
          </cell>
          <cell r="AU494" t="str">
            <v>527 Madison Avenue, 11th Floor</v>
          </cell>
          <cell r="AV494" t="str">
            <v>NA</v>
          </cell>
          <cell r="AW494">
            <v>0</v>
          </cell>
          <cell r="AX494">
            <v>42277</v>
          </cell>
          <cell r="AY494">
            <v>42336</v>
          </cell>
          <cell r="AZ494">
            <v>2840000</v>
          </cell>
          <cell r="BA494">
            <v>4.8</v>
          </cell>
          <cell r="BB494">
            <v>2.16</v>
          </cell>
          <cell r="BC494">
            <v>0</v>
          </cell>
          <cell r="BD494">
            <v>0</v>
          </cell>
          <cell r="BF494" t="str">
            <v>4.1100000</v>
          </cell>
          <cell r="BG494">
            <v>17870000</v>
          </cell>
          <cell r="BH494" t="str">
            <v>4.11</v>
          </cell>
          <cell r="BI494">
            <v>41370000</v>
          </cell>
          <cell r="BJ494" t="str">
            <v>Franchise Finance</v>
          </cell>
          <cell r="BL494">
            <v>41635</v>
          </cell>
          <cell r="BM494">
            <v>44033</v>
          </cell>
          <cell r="BP494">
            <v>30601000</v>
          </cell>
          <cell r="BQ494">
            <v>48471000</v>
          </cell>
          <cell r="BR494">
            <v>30601000</v>
          </cell>
          <cell r="BS494">
            <v>18352067.350000001</v>
          </cell>
          <cell r="BT494">
            <v>100</v>
          </cell>
          <cell r="BU494">
            <v>42228</v>
          </cell>
          <cell r="BW494">
            <v>0</v>
          </cell>
          <cell r="BX494" t="str">
            <v>New York, New York 10022</v>
          </cell>
          <cell r="CA494" t="str">
            <v>0010527596</v>
          </cell>
          <cell r="CB494">
            <v>18352067.350000001</v>
          </cell>
          <cell r="CC494">
            <v>1</v>
          </cell>
          <cell r="CD494">
            <v>18352067.350000001</v>
          </cell>
          <cell r="CF494">
            <v>80</v>
          </cell>
          <cell r="CG494" t="str">
            <v>N</v>
          </cell>
        </row>
        <row r="495">
          <cell r="A495">
            <v>493</v>
          </cell>
          <cell r="B495" t="str">
            <v>DETAILS</v>
          </cell>
          <cell r="C495">
            <v>0</v>
          </cell>
          <cell r="D495">
            <v>81628285</v>
          </cell>
          <cell r="E495">
            <v>84070001</v>
          </cell>
          <cell r="F495">
            <v>344944</v>
          </cell>
          <cell r="G495">
            <v>42403</v>
          </cell>
          <cell r="H495">
            <v>42237</v>
          </cell>
          <cell r="I495">
            <v>31285</v>
          </cell>
          <cell r="J495">
            <v>255880</v>
          </cell>
          <cell r="K495">
            <v>239206</v>
          </cell>
          <cell r="L495">
            <v>42185</v>
          </cell>
          <cell r="M495" t="str">
            <v>Metro Donut Acquisition Company LLC</v>
          </cell>
          <cell r="N495" t="str">
            <v>Metro Donut Acquisition Company LLC Term Loan</v>
          </cell>
          <cell r="O495" t="str">
            <v>L</v>
          </cell>
          <cell r="P495" t="str">
            <v>LIBOR (1 month)</v>
          </cell>
          <cell r="R495">
            <v>3496619.53</v>
          </cell>
          <cell r="S495">
            <v>1352415</v>
          </cell>
          <cell r="T495" t="str">
            <v>United States</v>
          </cell>
          <cell r="U495" t="str">
            <v>Hotel; Gaming &amp; Leisure (17)</v>
          </cell>
          <cell r="W495" t="str">
            <v>United States</v>
          </cell>
          <cell r="X495">
            <v>0</v>
          </cell>
          <cell r="Y495" t="str">
            <v>First Lien First Out</v>
          </cell>
          <cell r="AB495" t="str">
            <v>Metro Donut Acquisition Company LLC</v>
          </cell>
          <cell r="AC495">
            <v>97</v>
          </cell>
          <cell r="AF495">
            <v>3496619.53</v>
          </cell>
          <cell r="AG495" t="str">
            <v>V</v>
          </cell>
          <cell r="AH495">
            <v>99.875</v>
          </cell>
          <cell r="AK495" t="str">
            <v>Term Loan</v>
          </cell>
          <cell r="AN495">
            <v>7197000</v>
          </cell>
          <cell r="AO495" t="str">
            <v>USD</v>
          </cell>
          <cell r="AS495">
            <v>4.1100000000000003</v>
          </cell>
          <cell r="AU495" t="str">
            <v>527 Madison Avenue, 11th Floor</v>
          </cell>
          <cell r="AV495" t="str">
            <v>NA</v>
          </cell>
          <cell r="AW495">
            <v>0</v>
          </cell>
          <cell r="AX495">
            <v>42277</v>
          </cell>
          <cell r="AY495">
            <v>42336</v>
          </cell>
          <cell r="AZ495">
            <v>2840000</v>
          </cell>
          <cell r="BA495">
            <v>4.8</v>
          </cell>
          <cell r="BB495">
            <v>2.16</v>
          </cell>
          <cell r="BC495">
            <v>0</v>
          </cell>
          <cell r="BD495">
            <v>0</v>
          </cell>
          <cell r="BF495" t="str">
            <v>4.1100000</v>
          </cell>
          <cell r="BG495">
            <v>17870000</v>
          </cell>
          <cell r="BH495" t="str">
            <v>4.11</v>
          </cell>
          <cell r="BI495">
            <v>41370000</v>
          </cell>
          <cell r="BJ495" t="str">
            <v>Franchise Finance</v>
          </cell>
          <cell r="BL495">
            <v>41635</v>
          </cell>
          <cell r="BM495">
            <v>44033</v>
          </cell>
          <cell r="BP495">
            <v>30601000</v>
          </cell>
          <cell r="BQ495">
            <v>48471000</v>
          </cell>
          <cell r="BR495">
            <v>30601000</v>
          </cell>
          <cell r="BS495">
            <v>3496619.53</v>
          </cell>
          <cell r="BT495">
            <v>100</v>
          </cell>
          <cell r="BW495">
            <v>0</v>
          </cell>
          <cell r="BX495" t="str">
            <v>New York, New York 10022</v>
          </cell>
          <cell r="CA495" t="str">
            <v>0010527596</v>
          </cell>
          <cell r="CB495">
            <v>3496619.53</v>
          </cell>
          <cell r="CC495">
            <v>1</v>
          </cell>
          <cell r="CD495">
            <v>3496619.53</v>
          </cell>
          <cell r="CF495">
            <v>80</v>
          </cell>
          <cell r="CG495" t="str">
            <v>N</v>
          </cell>
        </row>
        <row r="496">
          <cell r="A496">
            <v>494</v>
          </cell>
          <cell r="B496" t="str">
            <v>DETAILS</v>
          </cell>
          <cell r="C496">
            <v>0</v>
          </cell>
          <cell r="D496">
            <v>81627754</v>
          </cell>
          <cell r="E496">
            <v>84069303</v>
          </cell>
          <cell r="F496">
            <v>344944</v>
          </cell>
          <cell r="G496">
            <v>42403</v>
          </cell>
          <cell r="H496">
            <v>42237</v>
          </cell>
          <cell r="I496">
            <v>23765</v>
          </cell>
          <cell r="J496">
            <v>250769</v>
          </cell>
          <cell r="K496">
            <v>184242</v>
          </cell>
          <cell r="L496">
            <v>42185</v>
          </cell>
          <cell r="M496" t="str">
            <v>Midcontinent Communications</v>
          </cell>
          <cell r="N496" t="str">
            <v>Midcontinent Communications Term Loan B</v>
          </cell>
          <cell r="O496" t="str">
            <v>L</v>
          </cell>
          <cell r="P496" t="str">
            <v>LIBOR (3 months)</v>
          </cell>
          <cell r="R496">
            <v>19345835.469999999</v>
          </cell>
          <cell r="S496">
            <v>1334317</v>
          </cell>
          <cell r="T496" t="str">
            <v>United States</v>
          </cell>
          <cell r="U496" t="str">
            <v>Media: Broadcasting &amp; Subscription (19)</v>
          </cell>
          <cell r="W496" t="str">
            <v>United States</v>
          </cell>
          <cell r="X496">
            <v>0</v>
          </cell>
          <cell r="Y496" t="str">
            <v>First Lien First Out</v>
          </cell>
          <cell r="AB496" t="str">
            <v>Midcontinent Communications</v>
          </cell>
          <cell r="AC496">
            <v>99.75</v>
          </cell>
          <cell r="AF496">
            <v>19345835.469999999</v>
          </cell>
          <cell r="AG496" t="str">
            <v>V</v>
          </cell>
          <cell r="AH496">
            <v>99.75</v>
          </cell>
          <cell r="AI496">
            <v>99.25</v>
          </cell>
          <cell r="AK496" t="str">
            <v>Term Loan</v>
          </cell>
          <cell r="AN496">
            <v>184862000</v>
          </cell>
          <cell r="AO496" t="str">
            <v>USD</v>
          </cell>
          <cell r="AS496">
            <v>1.78</v>
          </cell>
          <cell r="AU496" t="str">
            <v>3600 MINNESOTA DRIVE</v>
          </cell>
          <cell r="AV496" t="str">
            <v>Suite 700</v>
          </cell>
          <cell r="AW496">
            <v>0</v>
          </cell>
          <cell r="AX496">
            <v>42277</v>
          </cell>
          <cell r="AY496">
            <v>42277</v>
          </cell>
          <cell r="AZ496">
            <v>66820000</v>
          </cell>
          <cell r="BA496">
            <v>5.9</v>
          </cell>
          <cell r="BB496">
            <v>0.68</v>
          </cell>
          <cell r="BC496">
            <v>0.62</v>
          </cell>
          <cell r="BD496">
            <v>0</v>
          </cell>
          <cell r="BF496" t="str">
            <v>1.7800000</v>
          </cell>
          <cell r="BG496">
            <v>-239990000</v>
          </cell>
          <cell r="BH496" t="str">
            <v>3.13</v>
          </cell>
          <cell r="BI496">
            <v>476520000</v>
          </cell>
          <cell r="BJ496" t="str">
            <v>BLG</v>
          </cell>
          <cell r="BL496">
            <v>41394</v>
          </cell>
          <cell r="BM496">
            <v>44042</v>
          </cell>
          <cell r="BP496">
            <v>323856000</v>
          </cell>
          <cell r="BQ496">
            <v>634234000</v>
          </cell>
          <cell r="BR496">
            <v>874224000</v>
          </cell>
          <cell r="BS496">
            <v>19200741.699999999</v>
          </cell>
          <cell r="BT496">
            <v>99.25</v>
          </cell>
          <cell r="BU496">
            <v>42228</v>
          </cell>
          <cell r="BW496">
            <v>0</v>
          </cell>
          <cell r="BX496" t="str">
            <v>Minneapolis, Minnesota 55435</v>
          </cell>
          <cell r="CA496" t="str">
            <v>0010293324</v>
          </cell>
          <cell r="CB496">
            <v>19200741.699999999</v>
          </cell>
          <cell r="CC496">
            <v>1</v>
          </cell>
          <cell r="CD496">
            <v>19345835.469999999</v>
          </cell>
          <cell r="CF496">
            <v>80</v>
          </cell>
          <cell r="CG496" t="str">
            <v>Y</v>
          </cell>
        </row>
        <row r="497">
          <cell r="A497">
            <v>495</v>
          </cell>
          <cell r="B497" t="str">
            <v>DETAILS</v>
          </cell>
          <cell r="C497">
            <v>0</v>
          </cell>
          <cell r="D497">
            <v>81627748</v>
          </cell>
          <cell r="E497">
            <v>84070224</v>
          </cell>
          <cell r="F497">
            <v>344944</v>
          </cell>
          <cell r="G497">
            <v>42403</v>
          </cell>
          <cell r="H497">
            <v>42237</v>
          </cell>
          <cell r="I497">
            <v>25813</v>
          </cell>
          <cell r="J497">
            <v>250565</v>
          </cell>
          <cell r="K497">
            <v>211688</v>
          </cell>
          <cell r="L497">
            <v>42185</v>
          </cell>
          <cell r="M497" t="str">
            <v>Miller Heiman Inc</v>
          </cell>
          <cell r="N497" t="str">
            <v>Miller Heiman Inc (MHI Acquisition) Incremental Term Loan</v>
          </cell>
          <cell r="O497" t="str">
            <v>L</v>
          </cell>
          <cell r="P497" t="str">
            <v>LIBOR (3 months)</v>
          </cell>
          <cell r="R497">
            <v>9625000</v>
          </cell>
          <cell r="S497">
            <v>1365579</v>
          </cell>
          <cell r="T497" t="str">
            <v>United States</v>
          </cell>
          <cell r="U497" t="str">
            <v>Services: Business (23)</v>
          </cell>
          <cell r="W497" t="str">
            <v>United States</v>
          </cell>
          <cell r="X497">
            <v>0</v>
          </cell>
          <cell r="Y497" t="str">
            <v>First Lien First Out</v>
          </cell>
          <cell r="AB497" t="str">
            <v>Miller Heiman Inc</v>
          </cell>
          <cell r="AC497">
            <v>99.5</v>
          </cell>
          <cell r="AF497">
            <v>9625000</v>
          </cell>
          <cell r="AG497" t="str">
            <v>V</v>
          </cell>
          <cell r="AH497">
            <v>99.5</v>
          </cell>
          <cell r="AI497">
            <v>75.938000000000002</v>
          </cell>
          <cell r="AK497" t="str">
            <v>Term Loan</v>
          </cell>
          <cell r="AN497">
            <v>73374000</v>
          </cell>
          <cell r="AO497" t="str">
            <v>USD</v>
          </cell>
          <cell r="AS497">
            <v>5.13</v>
          </cell>
          <cell r="AU497" t="str">
            <v>10901 W Toller Drive Ste 203</v>
          </cell>
          <cell r="AV497" t="str">
            <v>Suite 100</v>
          </cell>
          <cell r="AW497">
            <v>0</v>
          </cell>
          <cell r="AX497">
            <v>42277</v>
          </cell>
          <cell r="AY497">
            <v>42277</v>
          </cell>
          <cell r="AZ497">
            <v>7830000</v>
          </cell>
          <cell r="BA497">
            <v>2.08</v>
          </cell>
          <cell r="BB497">
            <v>8.49</v>
          </cell>
          <cell r="BC497">
            <v>8.0399999999999991</v>
          </cell>
          <cell r="BD497">
            <v>0</v>
          </cell>
          <cell r="BF497" t="str">
            <v>5.1300000</v>
          </cell>
          <cell r="BG497">
            <v>114810000</v>
          </cell>
          <cell r="BH497" t="str">
            <v>5.83</v>
          </cell>
          <cell r="BI497">
            <v>284540000</v>
          </cell>
          <cell r="BJ497" t="str">
            <v>Antares/TMT</v>
          </cell>
          <cell r="BK497" t="str">
            <v>Broadly Syndicated Loan</v>
          </cell>
          <cell r="BL497">
            <v>41791</v>
          </cell>
          <cell r="BM497">
            <v>43738</v>
          </cell>
          <cell r="BP497">
            <v>363257800</v>
          </cell>
          <cell r="BQ497">
            <v>529212400</v>
          </cell>
          <cell r="BR497">
            <v>414402400</v>
          </cell>
          <cell r="BS497">
            <v>7309032.5</v>
          </cell>
          <cell r="BT497">
            <v>75.938000000000002</v>
          </cell>
          <cell r="BU497">
            <v>42228</v>
          </cell>
          <cell r="BW497">
            <v>0</v>
          </cell>
          <cell r="BX497" t="str">
            <v>RENO, Nevada 89521</v>
          </cell>
          <cell r="CA497" t="str">
            <v>0010533346</v>
          </cell>
          <cell r="CB497">
            <v>7309032.5</v>
          </cell>
          <cell r="CC497">
            <v>1</v>
          </cell>
          <cell r="CD497">
            <v>9625000</v>
          </cell>
          <cell r="CF497">
            <v>80</v>
          </cell>
          <cell r="CG497" t="str">
            <v>N</v>
          </cell>
        </row>
        <row r="498">
          <cell r="A498">
            <v>496</v>
          </cell>
          <cell r="B498" t="str">
            <v>DETAILS</v>
          </cell>
          <cell r="C498">
            <v>0</v>
          </cell>
          <cell r="D498">
            <v>81627748</v>
          </cell>
          <cell r="E498">
            <v>84069599</v>
          </cell>
          <cell r="F498">
            <v>344944</v>
          </cell>
          <cell r="G498">
            <v>42403</v>
          </cell>
          <cell r="H498">
            <v>42237</v>
          </cell>
          <cell r="I498">
            <v>25813</v>
          </cell>
          <cell r="J498">
            <v>250565</v>
          </cell>
          <cell r="K498">
            <v>211688</v>
          </cell>
          <cell r="L498">
            <v>42185</v>
          </cell>
          <cell r="M498" t="str">
            <v>Miller Heiman Inc</v>
          </cell>
          <cell r="N498" t="str">
            <v>Miller Heiman Inc (MHI Acquisition) Incremental Term Loan</v>
          </cell>
          <cell r="O498" t="str">
            <v>L</v>
          </cell>
          <cell r="P498" t="str">
            <v>LIBOR (3 months)</v>
          </cell>
          <cell r="R498">
            <v>5317812.47</v>
          </cell>
          <cell r="S498">
            <v>1352358</v>
          </cell>
          <cell r="T498" t="str">
            <v>United States</v>
          </cell>
          <cell r="U498" t="str">
            <v>Services: Business (23)</v>
          </cell>
          <cell r="W498" t="str">
            <v>United States</v>
          </cell>
          <cell r="X498">
            <v>0</v>
          </cell>
          <cell r="Y498" t="str">
            <v>First Lien First Out</v>
          </cell>
          <cell r="AB498" t="str">
            <v>Miller Heiman Inc</v>
          </cell>
          <cell r="AC498">
            <v>99.5</v>
          </cell>
          <cell r="AF498">
            <v>5317812.47</v>
          </cell>
          <cell r="AG498" t="str">
            <v>V</v>
          </cell>
          <cell r="AH498">
            <v>99.5</v>
          </cell>
          <cell r="AI498">
            <v>75.938000000000002</v>
          </cell>
          <cell r="AK498" t="str">
            <v>Term Loan</v>
          </cell>
          <cell r="AN498">
            <v>73374000</v>
          </cell>
          <cell r="AO498" t="str">
            <v>USD</v>
          </cell>
          <cell r="AS498">
            <v>5.13</v>
          </cell>
          <cell r="AU498" t="str">
            <v>10901 W Toller Drive Ste 203</v>
          </cell>
          <cell r="AV498" t="str">
            <v>Suite 100</v>
          </cell>
          <cell r="AW498">
            <v>0</v>
          </cell>
          <cell r="AX498">
            <v>42277</v>
          </cell>
          <cell r="AY498">
            <v>42277</v>
          </cell>
          <cell r="AZ498">
            <v>7830000</v>
          </cell>
          <cell r="BA498">
            <v>2.08</v>
          </cell>
          <cell r="BB498">
            <v>8.49</v>
          </cell>
          <cell r="BC498">
            <v>8.0399999999999991</v>
          </cell>
          <cell r="BD498">
            <v>0</v>
          </cell>
          <cell r="BF498" t="str">
            <v>5.1300000</v>
          </cell>
          <cell r="BG498">
            <v>114810000</v>
          </cell>
          <cell r="BH498" t="str">
            <v>5.83</v>
          </cell>
          <cell r="BI498">
            <v>284540000</v>
          </cell>
          <cell r="BJ498" t="str">
            <v>Antares/TMT - BSL</v>
          </cell>
          <cell r="BK498" t="str">
            <v>Broadly Syndicated Loan</v>
          </cell>
          <cell r="BL498">
            <v>41791</v>
          </cell>
          <cell r="BM498">
            <v>43738</v>
          </cell>
          <cell r="BP498">
            <v>363257800</v>
          </cell>
          <cell r="BQ498">
            <v>529212400</v>
          </cell>
          <cell r="BR498">
            <v>414402400</v>
          </cell>
          <cell r="BS498">
            <v>4038240.43</v>
          </cell>
          <cell r="BT498">
            <v>75.938000000000002</v>
          </cell>
          <cell r="BU498">
            <v>42228</v>
          </cell>
          <cell r="BW498">
            <v>0</v>
          </cell>
          <cell r="BX498" t="str">
            <v>RENO, Nevada 89521</v>
          </cell>
          <cell r="CA498" t="str">
            <v>0010533346</v>
          </cell>
          <cell r="CB498">
            <v>4038240.43</v>
          </cell>
          <cell r="CC498">
            <v>1</v>
          </cell>
          <cell r="CD498">
            <v>5317812.47</v>
          </cell>
          <cell r="CF498">
            <v>80</v>
          </cell>
          <cell r="CG498" t="str">
            <v>N</v>
          </cell>
        </row>
        <row r="499">
          <cell r="A499">
            <v>497</v>
          </cell>
          <cell r="B499" t="str">
            <v>DETAILS</v>
          </cell>
          <cell r="C499">
            <v>0</v>
          </cell>
          <cell r="D499">
            <v>81627747</v>
          </cell>
          <cell r="E499">
            <v>84069555</v>
          </cell>
          <cell r="F499">
            <v>344944</v>
          </cell>
          <cell r="G499">
            <v>42403</v>
          </cell>
          <cell r="H499">
            <v>42237</v>
          </cell>
          <cell r="I499">
            <v>25813</v>
          </cell>
          <cell r="J499">
            <v>250563</v>
          </cell>
          <cell r="K499">
            <v>189119</v>
          </cell>
          <cell r="L499">
            <v>42185</v>
          </cell>
          <cell r="M499" t="str">
            <v>Miller Heiman Inc</v>
          </cell>
          <cell r="N499" t="str">
            <v>Miller Heiman Inc (MHI Acquisition) Term Loan (TwentyEighty)</v>
          </cell>
          <cell r="O499" t="str">
            <v>L</v>
          </cell>
          <cell r="P499" t="str">
            <v>LIBOR (3 months)</v>
          </cell>
          <cell r="R499">
            <v>24482525.170000002</v>
          </cell>
          <cell r="S499">
            <v>1352286</v>
          </cell>
          <cell r="T499" t="str">
            <v>United States</v>
          </cell>
          <cell r="U499" t="str">
            <v>Services: Business (23)</v>
          </cell>
          <cell r="W499" t="str">
            <v>United States</v>
          </cell>
          <cell r="X499">
            <v>0</v>
          </cell>
          <cell r="Y499" t="str">
            <v>First Lien First Out</v>
          </cell>
          <cell r="AB499" t="str">
            <v>Miller Heiman Inc</v>
          </cell>
          <cell r="AC499">
            <v>99.5</v>
          </cell>
          <cell r="AF499">
            <v>24482525.170000002</v>
          </cell>
          <cell r="AG499" t="str">
            <v>V</v>
          </cell>
          <cell r="AH499">
            <v>99.5</v>
          </cell>
          <cell r="AI499">
            <v>75.938000000000002</v>
          </cell>
          <cell r="AK499" t="str">
            <v>Term Loan</v>
          </cell>
          <cell r="AN499">
            <v>73374000</v>
          </cell>
          <cell r="AO499" t="str">
            <v>USD</v>
          </cell>
          <cell r="AS499">
            <v>5.13</v>
          </cell>
          <cell r="AU499" t="str">
            <v>10901 W Toller Drive Ste 203</v>
          </cell>
          <cell r="AV499" t="str">
            <v>Suite 100</v>
          </cell>
          <cell r="AW499">
            <v>0</v>
          </cell>
          <cell r="AX499">
            <v>42277</v>
          </cell>
          <cell r="AY499">
            <v>42277</v>
          </cell>
          <cell r="AZ499">
            <v>7830000</v>
          </cell>
          <cell r="BA499">
            <v>2.08</v>
          </cell>
          <cell r="BB499">
            <v>8.49</v>
          </cell>
          <cell r="BC499">
            <v>8.0399999999999991</v>
          </cell>
          <cell r="BD499">
            <v>0</v>
          </cell>
          <cell r="BF499" t="str">
            <v>5.1300000</v>
          </cell>
          <cell r="BG499">
            <v>114810000</v>
          </cell>
          <cell r="BH499" t="str">
            <v>5.83</v>
          </cell>
          <cell r="BI499">
            <v>284540000</v>
          </cell>
          <cell r="BJ499" t="str">
            <v>Antares/TMT - BSL</v>
          </cell>
          <cell r="BK499" t="str">
            <v>Broadly Syndicated Loan</v>
          </cell>
          <cell r="BL499">
            <v>41455</v>
          </cell>
          <cell r="BM499">
            <v>43738</v>
          </cell>
          <cell r="BP499">
            <v>363257800</v>
          </cell>
          <cell r="BQ499">
            <v>529212400</v>
          </cell>
          <cell r="BR499">
            <v>414402400</v>
          </cell>
          <cell r="BS499">
            <v>18591539.960000001</v>
          </cell>
          <cell r="BT499">
            <v>75.938000000000002</v>
          </cell>
          <cell r="BU499">
            <v>42228</v>
          </cell>
          <cell r="BW499">
            <v>0</v>
          </cell>
          <cell r="BX499" t="str">
            <v>Reno, Nevada 89521</v>
          </cell>
          <cell r="CA499" t="str">
            <v>0010536173</v>
          </cell>
          <cell r="CB499">
            <v>18591539.960000001</v>
          </cell>
          <cell r="CC499">
            <v>1</v>
          </cell>
          <cell r="CD499">
            <v>24482525.170000002</v>
          </cell>
          <cell r="CF499">
            <v>80</v>
          </cell>
          <cell r="CG499" t="str">
            <v>N</v>
          </cell>
        </row>
        <row r="500">
          <cell r="A500">
            <v>498</v>
          </cell>
          <cell r="B500" t="str">
            <v>DETAILS</v>
          </cell>
          <cell r="C500">
            <v>0</v>
          </cell>
          <cell r="D500">
            <v>81627616</v>
          </cell>
          <cell r="E500">
            <v>84069833</v>
          </cell>
          <cell r="F500">
            <v>344944</v>
          </cell>
          <cell r="G500">
            <v>42403</v>
          </cell>
          <cell r="H500">
            <v>42321</v>
          </cell>
          <cell r="I500">
            <v>25813</v>
          </cell>
          <cell r="J500">
            <v>201133</v>
          </cell>
          <cell r="K500">
            <v>189119</v>
          </cell>
          <cell r="L500">
            <v>42314</v>
          </cell>
          <cell r="M500" t="str">
            <v>Miller Heiman Inc</v>
          </cell>
          <cell r="N500" t="str">
            <v>Miller Heiman Inc (MHI Acquisition) Term Loan (TwentyEighty)</v>
          </cell>
          <cell r="O500" t="str">
            <v>L</v>
          </cell>
          <cell r="P500" t="str">
            <v>Prime</v>
          </cell>
          <cell r="R500">
            <v>2392.0300000000002</v>
          </cell>
          <cell r="S500">
            <v>1429339</v>
          </cell>
          <cell r="T500" t="str">
            <v>United States</v>
          </cell>
          <cell r="U500" t="str">
            <v>Services: Business (23)</v>
          </cell>
          <cell r="W500" t="str">
            <v>United States</v>
          </cell>
          <cell r="X500">
            <v>0</v>
          </cell>
          <cell r="Y500" t="str">
            <v>First Lien First Out</v>
          </cell>
          <cell r="AB500" t="str">
            <v>Miller Heiman Inc</v>
          </cell>
          <cell r="AC500">
            <v>99.5</v>
          </cell>
          <cell r="AF500">
            <v>2392.0300000000002</v>
          </cell>
          <cell r="AG500" t="str">
            <v>V</v>
          </cell>
          <cell r="AH500">
            <v>95.424270000000007</v>
          </cell>
          <cell r="AI500">
            <v>75.938000000000002</v>
          </cell>
          <cell r="AK500" t="str">
            <v>Term Loan</v>
          </cell>
          <cell r="AN500">
            <v>73374000</v>
          </cell>
          <cell r="AO500" t="str">
            <v>USD</v>
          </cell>
          <cell r="AS500">
            <v>5.13</v>
          </cell>
          <cell r="AU500" t="str">
            <v>10901 W Toller Drive Ste 203</v>
          </cell>
          <cell r="AV500" t="str">
            <v>Suite 100</v>
          </cell>
          <cell r="AW500">
            <v>0</v>
          </cell>
          <cell r="AX500">
            <v>42277</v>
          </cell>
          <cell r="AY500">
            <v>42277</v>
          </cell>
          <cell r="AZ500">
            <v>7830000</v>
          </cell>
          <cell r="BA500">
            <v>2.08</v>
          </cell>
          <cell r="BB500">
            <v>8.49</v>
          </cell>
          <cell r="BC500">
            <v>8.0399999999999991</v>
          </cell>
          <cell r="BD500">
            <v>0</v>
          </cell>
          <cell r="BF500" t="str">
            <v>5.1300000</v>
          </cell>
          <cell r="BG500">
            <v>114810000</v>
          </cell>
          <cell r="BH500" t="str">
            <v>5.83</v>
          </cell>
          <cell r="BI500">
            <v>284540000</v>
          </cell>
          <cell r="BJ500" t="str">
            <v>Antares/TMT - BSL</v>
          </cell>
          <cell r="BK500" t="str">
            <v>Broadly Syndicated Loan</v>
          </cell>
          <cell r="BL500">
            <v>41455</v>
          </cell>
          <cell r="BM500">
            <v>43738</v>
          </cell>
          <cell r="BP500">
            <v>363257800</v>
          </cell>
          <cell r="BQ500">
            <v>529212400</v>
          </cell>
          <cell r="BR500">
            <v>414402400</v>
          </cell>
          <cell r="BS500">
            <v>1816.46</v>
          </cell>
          <cell r="BT500">
            <v>75.938000000000002</v>
          </cell>
          <cell r="BU500">
            <v>42228</v>
          </cell>
          <cell r="BW500">
            <v>0</v>
          </cell>
          <cell r="BX500" t="str">
            <v>Reno, Nevada 89521</v>
          </cell>
          <cell r="CA500" t="str">
            <v>0010536173</v>
          </cell>
          <cell r="CB500">
            <v>1816.46</v>
          </cell>
          <cell r="CC500">
            <v>1</v>
          </cell>
          <cell r="CD500">
            <v>2392.0300000000002</v>
          </cell>
          <cell r="CE500">
            <v>87.719298245600001</v>
          </cell>
          <cell r="CF500">
            <v>76.315789473699994</v>
          </cell>
          <cell r="CG500" t="str">
            <v>N</v>
          </cell>
        </row>
        <row r="501">
          <cell r="A501">
            <v>499</v>
          </cell>
          <cell r="B501" t="str">
            <v>DETAILS</v>
          </cell>
          <cell r="C501">
            <v>0</v>
          </cell>
          <cell r="D501">
            <v>81627616</v>
          </cell>
          <cell r="E501">
            <v>84069554</v>
          </cell>
          <cell r="F501">
            <v>344944</v>
          </cell>
          <cell r="G501">
            <v>42403</v>
          </cell>
          <cell r="H501">
            <v>42237</v>
          </cell>
          <cell r="I501">
            <v>25813</v>
          </cell>
          <cell r="J501">
            <v>201133</v>
          </cell>
          <cell r="K501">
            <v>189119</v>
          </cell>
          <cell r="L501">
            <v>42185</v>
          </cell>
          <cell r="M501" t="str">
            <v>Miller Heiman Inc</v>
          </cell>
          <cell r="N501" t="str">
            <v>Miller Heiman Inc (MHI Acquisition) Term Loan (TwentyEighty)</v>
          </cell>
          <cell r="O501" t="str">
            <v>L</v>
          </cell>
          <cell r="P501" t="str">
            <v>Prime</v>
          </cell>
          <cell r="R501">
            <v>7224.95</v>
          </cell>
          <cell r="S501">
            <v>1352286</v>
          </cell>
          <cell r="T501" t="str">
            <v>United States</v>
          </cell>
          <cell r="U501" t="str">
            <v>Services: Business (23)</v>
          </cell>
          <cell r="W501" t="str">
            <v>United States</v>
          </cell>
          <cell r="X501">
            <v>0</v>
          </cell>
          <cell r="Y501" t="str">
            <v>First Lien First Out</v>
          </cell>
          <cell r="AB501" t="str">
            <v>Miller Heiman Inc</v>
          </cell>
          <cell r="AC501">
            <v>99.5</v>
          </cell>
          <cell r="AF501">
            <v>7224.95</v>
          </cell>
          <cell r="AG501" t="str">
            <v>V</v>
          </cell>
          <cell r="AH501">
            <v>99.5</v>
          </cell>
          <cell r="AI501">
            <v>75.938000000000002</v>
          </cell>
          <cell r="AK501" t="str">
            <v>Term Loan</v>
          </cell>
          <cell r="AN501">
            <v>73374000</v>
          </cell>
          <cell r="AO501" t="str">
            <v>USD</v>
          </cell>
          <cell r="AS501">
            <v>5.13</v>
          </cell>
          <cell r="AU501" t="str">
            <v>10901 W Toller Drive Ste 203</v>
          </cell>
          <cell r="AV501" t="str">
            <v>Suite 100</v>
          </cell>
          <cell r="AW501">
            <v>0</v>
          </cell>
          <cell r="AX501">
            <v>42277</v>
          </cell>
          <cell r="AY501">
            <v>42277</v>
          </cell>
          <cell r="AZ501">
            <v>7830000</v>
          </cell>
          <cell r="BA501">
            <v>2.08</v>
          </cell>
          <cell r="BB501">
            <v>8.49</v>
          </cell>
          <cell r="BC501">
            <v>8.0399999999999991</v>
          </cell>
          <cell r="BD501">
            <v>0</v>
          </cell>
          <cell r="BF501" t="str">
            <v>5.1300000</v>
          </cell>
          <cell r="BG501">
            <v>114810000</v>
          </cell>
          <cell r="BH501" t="str">
            <v>5.83</v>
          </cell>
          <cell r="BI501">
            <v>284540000</v>
          </cell>
          <cell r="BJ501" t="str">
            <v>Antares/TMT - BSL</v>
          </cell>
          <cell r="BK501" t="str">
            <v>Broadly Syndicated Loan</v>
          </cell>
          <cell r="BL501">
            <v>41455</v>
          </cell>
          <cell r="BM501">
            <v>43738</v>
          </cell>
          <cell r="BP501">
            <v>363257800</v>
          </cell>
          <cell r="BQ501">
            <v>529212400</v>
          </cell>
          <cell r="BR501">
            <v>414402400</v>
          </cell>
          <cell r="BS501">
            <v>5486.48</v>
          </cell>
          <cell r="BT501">
            <v>75.938000000000002</v>
          </cell>
          <cell r="BU501">
            <v>42228</v>
          </cell>
          <cell r="BW501">
            <v>0</v>
          </cell>
          <cell r="BX501" t="str">
            <v>Reno, Nevada 89521</v>
          </cell>
          <cell r="CA501" t="str">
            <v>0010536173</v>
          </cell>
          <cell r="CB501">
            <v>5486.48</v>
          </cell>
          <cell r="CC501">
            <v>1</v>
          </cell>
          <cell r="CD501">
            <v>7224.95</v>
          </cell>
          <cell r="CE501">
            <v>87.719298245600001</v>
          </cell>
          <cell r="CF501">
            <v>80</v>
          </cell>
          <cell r="CG501" t="str">
            <v>N</v>
          </cell>
        </row>
        <row r="502">
          <cell r="A502">
            <v>500</v>
          </cell>
          <cell r="B502" t="str">
            <v>DETAILS</v>
          </cell>
          <cell r="C502">
            <v>0</v>
          </cell>
          <cell r="D502">
            <v>81627747</v>
          </cell>
          <cell r="E502">
            <v>84069834</v>
          </cell>
          <cell r="F502">
            <v>344944</v>
          </cell>
          <cell r="G502">
            <v>42403</v>
          </cell>
          <cell r="H502">
            <v>42321</v>
          </cell>
          <cell r="I502">
            <v>25813</v>
          </cell>
          <cell r="J502">
            <v>250563</v>
          </cell>
          <cell r="K502">
            <v>189119</v>
          </cell>
          <cell r="L502">
            <v>42314</v>
          </cell>
          <cell r="M502" t="str">
            <v>Miller Heiman Inc</v>
          </cell>
          <cell r="N502" t="str">
            <v>Miller Heiman Inc (MHI Acquisition) Term Loan (TwentyEighty)</v>
          </cell>
          <cell r="O502" t="str">
            <v>L</v>
          </cell>
          <cell r="P502" t="str">
            <v>LIBOR (3 months)</v>
          </cell>
          <cell r="R502">
            <v>8105666.5700000003</v>
          </cell>
          <cell r="S502">
            <v>1429339</v>
          </cell>
          <cell r="T502" t="str">
            <v>United States</v>
          </cell>
          <cell r="U502" t="str">
            <v>Services: Business (23)</v>
          </cell>
          <cell r="W502" t="str">
            <v>United States</v>
          </cell>
          <cell r="X502">
            <v>0</v>
          </cell>
          <cell r="Y502" t="str">
            <v>First Lien First Out</v>
          </cell>
          <cell r="AB502" t="str">
            <v>Miller Heiman Inc</v>
          </cell>
          <cell r="AC502">
            <v>99.5</v>
          </cell>
          <cell r="AF502">
            <v>8105666.5700000003</v>
          </cell>
          <cell r="AG502" t="str">
            <v>V</v>
          </cell>
          <cell r="AH502">
            <v>95.424270000000007</v>
          </cell>
          <cell r="AI502">
            <v>75.938000000000002</v>
          </cell>
          <cell r="AK502" t="str">
            <v>Term Loan</v>
          </cell>
          <cell r="AN502">
            <v>73374000</v>
          </cell>
          <cell r="AO502" t="str">
            <v>USD</v>
          </cell>
          <cell r="AS502">
            <v>5.13</v>
          </cell>
          <cell r="AU502" t="str">
            <v>10901 W Toller Drive Ste 203</v>
          </cell>
          <cell r="AV502" t="str">
            <v>Suite 100</v>
          </cell>
          <cell r="AW502">
            <v>0</v>
          </cell>
          <cell r="AX502">
            <v>42277</v>
          </cell>
          <cell r="AY502">
            <v>42277</v>
          </cell>
          <cell r="AZ502">
            <v>7830000</v>
          </cell>
          <cell r="BA502">
            <v>2.08</v>
          </cell>
          <cell r="BB502">
            <v>8.49</v>
          </cell>
          <cell r="BC502">
            <v>8.0399999999999991</v>
          </cell>
          <cell r="BD502">
            <v>0</v>
          </cell>
          <cell r="BF502" t="str">
            <v>5.1300000</v>
          </cell>
          <cell r="BG502">
            <v>114810000</v>
          </cell>
          <cell r="BH502" t="str">
            <v>5.83</v>
          </cell>
          <cell r="BI502">
            <v>284540000</v>
          </cell>
          <cell r="BJ502" t="str">
            <v>Antares/TMT - BSL</v>
          </cell>
          <cell r="BK502" t="str">
            <v>Broadly Syndicated Loan</v>
          </cell>
          <cell r="BL502">
            <v>41455</v>
          </cell>
          <cell r="BM502">
            <v>43738</v>
          </cell>
          <cell r="BP502">
            <v>363257800</v>
          </cell>
          <cell r="BQ502">
            <v>529212400</v>
          </cell>
          <cell r="BR502">
            <v>414402400</v>
          </cell>
          <cell r="BS502">
            <v>6155281.0800000001</v>
          </cell>
          <cell r="BT502">
            <v>75.938000000000002</v>
          </cell>
          <cell r="BW502">
            <v>0</v>
          </cell>
          <cell r="BX502" t="str">
            <v>Reno, Nevada 89521</v>
          </cell>
          <cell r="CA502" t="str">
            <v>0010536173</v>
          </cell>
          <cell r="CB502">
            <v>6155281.0800000001</v>
          </cell>
          <cell r="CD502">
            <v>8105666.5700000003</v>
          </cell>
          <cell r="CE502">
            <v>87.719298245600001</v>
          </cell>
          <cell r="CF502">
            <v>76.315789473699994</v>
          </cell>
          <cell r="CG502" t="str">
            <v>N</v>
          </cell>
        </row>
        <row r="503">
          <cell r="A503">
            <v>501</v>
          </cell>
          <cell r="B503" t="str">
            <v>DETAILS</v>
          </cell>
          <cell r="C503">
            <v>0</v>
          </cell>
          <cell r="D503">
            <v>81627640</v>
          </cell>
          <cell r="E503">
            <v>84069306</v>
          </cell>
          <cell r="F503">
            <v>344944</v>
          </cell>
          <cell r="G503">
            <v>42403</v>
          </cell>
          <cell r="H503">
            <v>42237</v>
          </cell>
          <cell r="I503">
            <v>25432</v>
          </cell>
          <cell r="J503">
            <v>239301</v>
          </cell>
          <cell r="K503">
            <v>184956</v>
          </cell>
          <cell r="L503">
            <v>42185</v>
          </cell>
          <cell r="M503" t="str">
            <v>Miller's Ale House Inc.</v>
          </cell>
          <cell r="N503" t="str">
            <v>Miller's Ale House Term</v>
          </cell>
          <cell r="O503" t="str">
            <v>L</v>
          </cell>
          <cell r="P503" t="str">
            <v>LIBOR (12 months)</v>
          </cell>
          <cell r="R503">
            <v>13847678.16</v>
          </cell>
          <cell r="S503">
            <v>1334411</v>
          </cell>
          <cell r="T503" t="str">
            <v>United States</v>
          </cell>
          <cell r="U503" t="str">
            <v>Hotel; Gaming &amp; Leisure (17)</v>
          </cell>
          <cell r="W503" t="str">
            <v>United States</v>
          </cell>
          <cell r="X503">
            <v>0</v>
          </cell>
          <cell r="Y503" t="str">
            <v>First Lien First Out</v>
          </cell>
          <cell r="AB503" t="str">
            <v>Miller's Ale House Inc.</v>
          </cell>
          <cell r="AC503">
            <v>99.5</v>
          </cell>
          <cell r="AF503">
            <v>13847678.16</v>
          </cell>
          <cell r="AG503" t="str">
            <v>V</v>
          </cell>
          <cell r="AH503">
            <v>99.5</v>
          </cell>
          <cell r="AK503" t="str">
            <v>Term Loan</v>
          </cell>
          <cell r="AN503">
            <v>39384000</v>
          </cell>
          <cell r="AO503" t="str">
            <v>USD</v>
          </cell>
          <cell r="AS503">
            <v>3.69</v>
          </cell>
          <cell r="AU503" t="str">
            <v>612 NORTH ORANGE AVENUE SUITE C</v>
          </cell>
          <cell r="AV503" t="str">
            <v>NA</v>
          </cell>
          <cell r="AW503">
            <v>0</v>
          </cell>
          <cell r="AX503">
            <v>42277</v>
          </cell>
          <cell r="AY503">
            <v>42330</v>
          </cell>
          <cell r="AZ503">
            <v>7170000</v>
          </cell>
          <cell r="BA503">
            <v>3.78</v>
          </cell>
          <cell r="BB503">
            <v>1.59</v>
          </cell>
          <cell r="BC503">
            <v>0</v>
          </cell>
          <cell r="BD503">
            <v>0</v>
          </cell>
          <cell r="BF503" t="str">
            <v>3.6900000</v>
          </cell>
          <cell r="BG503">
            <v>144310000</v>
          </cell>
          <cell r="BH503" t="str">
            <v>3.69</v>
          </cell>
          <cell r="BI503">
            <v>343550000</v>
          </cell>
          <cell r="BJ503" t="str">
            <v>Franchise Finance</v>
          </cell>
          <cell r="BL503">
            <v>41409</v>
          </cell>
          <cell r="BM503">
            <v>43665</v>
          </cell>
          <cell r="BP503">
            <v>145922200</v>
          </cell>
          <cell r="BQ503">
            <v>290232200</v>
          </cell>
          <cell r="BR503">
            <v>145922200</v>
          </cell>
          <cell r="BS503">
            <v>13847678.16</v>
          </cell>
          <cell r="BT503">
            <v>100</v>
          </cell>
          <cell r="BU503">
            <v>42228</v>
          </cell>
          <cell r="BW503">
            <v>0</v>
          </cell>
          <cell r="BX503" t="str">
            <v>Jupiter, Florida 33458</v>
          </cell>
          <cell r="CA503" t="str">
            <v>0010532374</v>
          </cell>
          <cell r="CB503">
            <v>13847678.16</v>
          </cell>
          <cell r="CC503">
            <v>1</v>
          </cell>
          <cell r="CD503">
            <v>13847678.16</v>
          </cell>
          <cell r="CF503">
            <v>80</v>
          </cell>
          <cell r="CG503" t="str">
            <v>N</v>
          </cell>
        </row>
        <row r="504">
          <cell r="A504">
            <v>502</v>
          </cell>
          <cell r="B504" t="str">
            <v>DETAILS</v>
          </cell>
          <cell r="C504">
            <v>0</v>
          </cell>
          <cell r="D504">
            <v>81627795</v>
          </cell>
          <cell r="E504">
            <v>84069307</v>
          </cell>
          <cell r="F504">
            <v>344944</v>
          </cell>
          <cell r="G504">
            <v>42403</v>
          </cell>
          <cell r="H504">
            <v>42237</v>
          </cell>
          <cell r="I504">
            <v>25432</v>
          </cell>
          <cell r="J504">
            <v>251558</v>
          </cell>
          <cell r="K504">
            <v>184956</v>
          </cell>
          <cell r="L504">
            <v>42185</v>
          </cell>
          <cell r="M504" t="str">
            <v>Miller's Ale House Inc.</v>
          </cell>
          <cell r="N504" t="str">
            <v>Miller's Ale House Term</v>
          </cell>
          <cell r="O504" t="str">
            <v>L</v>
          </cell>
          <cell r="P504" t="str">
            <v>LIBOR (3 months)</v>
          </cell>
          <cell r="R504">
            <v>76053.7</v>
          </cell>
          <cell r="S504">
            <v>1334411</v>
          </cell>
          <cell r="T504" t="str">
            <v>United States</v>
          </cell>
          <cell r="U504" t="str">
            <v>Hotel; Gaming &amp; Leisure (17)</v>
          </cell>
          <cell r="W504" t="str">
            <v>United States</v>
          </cell>
          <cell r="X504">
            <v>0</v>
          </cell>
          <cell r="Y504" t="str">
            <v>First Lien First Out</v>
          </cell>
          <cell r="AB504" t="str">
            <v>Miller's Ale House Inc.</v>
          </cell>
          <cell r="AC504">
            <v>99.5</v>
          </cell>
          <cell r="AF504">
            <v>76053.7</v>
          </cell>
          <cell r="AG504" t="str">
            <v>V</v>
          </cell>
          <cell r="AH504">
            <v>99.5</v>
          </cell>
          <cell r="AK504" t="str">
            <v>Term Loan</v>
          </cell>
          <cell r="AN504">
            <v>39384000</v>
          </cell>
          <cell r="AO504" t="str">
            <v>USD</v>
          </cell>
          <cell r="AS504">
            <v>3.69</v>
          </cell>
          <cell r="AU504" t="str">
            <v>612 NORTH ORANGE AVENUE SUITE C</v>
          </cell>
          <cell r="AV504" t="str">
            <v>NA</v>
          </cell>
          <cell r="AW504">
            <v>0</v>
          </cell>
          <cell r="AX504">
            <v>42277</v>
          </cell>
          <cell r="AY504">
            <v>42330</v>
          </cell>
          <cell r="AZ504">
            <v>7170000</v>
          </cell>
          <cell r="BA504">
            <v>3.78</v>
          </cell>
          <cell r="BB504">
            <v>1.59</v>
          </cell>
          <cell r="BC504">
            <v>0</v>
          </cell>
          <cell r="BD504">
            <v>0</v>
          </cell>
          <cell r="BF504" t="str">
            <v>3.6900000</v>
          </cell>
          <cell r="BG504">
            <v>144310000</v>
          </cell>
          <cell r="BH504" t="str">
            <v>3.69</v>
          </cell>
          <cell r="BI504">
            <v>343550000</v>
          </cell>
          <cell r="BJ504" t="str">
            <v>Franchise Finance</v>
          </cell>
          <cell r="BL504">
            <v>41409</v>
          </cell>
          <cell r="BM504">
            <v>43665</v>
          </cell>
          <cell r="BP504">
            <v>145922200</v>
          </cell>
          <cell r="BQ504">
            <v>290232200</v>
          </cell>
          <cell r="BR504">
            <v>145922200</v>
          </cell>
          <cell r="BS504">
            <v>76053.7</v>
          </cell>
          <cell r="BT504">
            <v>100</v>
          </cell>
          <cell r="BU504">
            <v>42228</v>
          </cell>
          <cell r="BW504">
            <v>0</v>
          </cell>
          <cell r="BX504" t="str">
            <v>Jupiter, Florida 33458</v>
          </cell>
          <cell r="CA504" t="str">
            <v>0010532374</v>
          </cell>
          <cell r="CB504">
            <v>76053.7</v>
          </cell>
          <cell r="CC504">
            <v>1</v>
          </cell>
          <cell r="CD504">
            <v>76053.7</v>
          </cell>
          <cell r="CF504">
            <v>80</v>
          </cell>
          <cell r="CG504" t="str">
            <v>N</v>
          </cell>
        </row>
        <row r="505">
          <cell r="A505">
            <v>503</v>
          </cell>
          <cell r="B505" t="str">
            <v>DETAILS</v>
          </cell>
          <cell r="C505">
            <v>0</v>
          </cell>
          <cell r="D505">
            <v>81628255</v>
          </cell>
          <cell r="E505">
            <v>84070161</v>
          </cell>
          <cell r="F505">
            <v>344944</v>
          </cell>
          <cell r="G505">
            <v>42403</v>
          </cell>
          <cell r="H505">
            <v>42237</v>
          </cell>
          <cell r="I505">
            <v>20114</v>
          </cell>
          <cell r="J505">
            <v>255708</v>
          </cell>
          <cell r="K505">
            <v>189044</v>
          </cell>
          <cell r="L505">
            <v>42185</v>
          </cell>
          <cell r="M505" t="str">
            <v>Mission Broadcasting Inc.</v>
          </cell>
          <cell r="N505" t="str">
            <v>Mission Broadcasting Inc. Term B-2 Loan</v>
          </cell>
          <cell r="O505" t="str">
            <v>L</v>
          </cell>
          <cell r="P505" t="str">
            <v>LIBOR (1 month)</v>
          </cell>
          <cell r="R505">
            <v>6740146.7599999998</v>
          </cell>
          <cell r="S505">
            <v>1356012</v>
          </cell>
          <cell r="T505" t="str">
            <v>United States</v>
          </cell>
          <cell r="U505" t="str">
            <v>Media: Broadcasting &amp; Subscription (19)</v>
          </cell>
          <cell r="W505" t="str">
            <v>United States</v>
          </cell>
          <cell r="X505">
            <v>0</v>
          </cell>
          <cell r="Y505" t="str">
            <v>First Lien First Out</v>
          </cell>
          <cell r="AB505" t="str">
            <v>Mission Broadcasting Inc.</v>
          </cell>
          <cell r="AF505">
            <v>6740146.7599999998</v>
          </cell>
          <cell r="AG505" t="str">
            <v>V</v>
          </cell>
          <cell r="AH505">
            <v>99.792000000000002</v>
          </cell>
          <cell r="AI505">
            <v>99.5</v>
          </cell>
          <cell r="AK505" t="str">
            <v>Term Loan</v>
          </cell>
          <cell r="AN505">
            <v>346458000</v>
          </cell>
          <cell r="AO505" t="str">
            <v>USD</v>
          </cell>
          <cell r="AS505">
            <v>2.0299999999999998</v>
          </cell>
          <cell r="AU505" t="str">
            <v>544 RED ROCK DRIVE</v>
          </cell>
          <cell r="AV505" t="str">
            <v>Suite 1450</v>
          </cell>
          <cell r="AX505">
            <v>42277</v>
          </cell>
          <cell r="AY505">
            <v>42277</v>
          </cell>
          <cell r="AZ505">
            <v>23360000</v>
          </cell>
          <cell r="BA505">
            <v>4.4800000000000004</v>
          </cell>
          <cell r="BD505">
            <v>0</v>
          </cell>
          <cell r="BF505" t="str">
            <v>2.0300000</v>
          </cell>
          <cell r="BG505">
            <v>61730000</v>
          </cell>
          <cell r="BH505" t="str">
            <v>4.34</v>
          </cell>
          <cell r="BI505">
            <v>842410000</v>
          </cell>
          <cell r="BJ505" t="str">
            <v>BLG</v>
          </cell>
          <cell r="BL505">
            <v>41449</v>
          </cell>
          <cell r="BM505">
            <v>44105</v>
          </cell>
          <cell r="BP505">
            <v>674867200</v>
          </cell>
          <cell r="BQ505">
            <v>1528533200</v>
          </cell>
          <cell r="BR505">
            <v>1466803200</v>
          </cell>
          <cell r="BS505">
            <v>6706446.0300000003</v>
          </cell>
          <cell r="BT505">
            <v>99.5</v>
          </cell>
          <cell r="BU505">
            <v>42228</v>
          </cell>
          <cell r="BW505">
            <v>0</v>
          </cell>
          <cell r="BX505" t="str">
            <v>IRVING, Texas</v>
          </cell>
          <cell r="CA505" t="str">
            <v>0010438343</v>
          </cell>
          <cell r="CB505">
            <v>6706446.0300000003</v>
          </cell>
          <cell r="CC505">
            <v>1</v>
          </cell>
          <cell r="CD505">
            <v>6740146.7599999998</v>
          </cell>
          <cell r="CF505">
            <v>80</v>
          </cell>
          <cell r="CG505" t="str">
            <v>Y</v>
          </cell>
        </row>
        <row r="506">
          <cell r="A506">
            <v>504</v>
          </cell>
          <cell r="B506" t="str">
            <v>DETAILS</v>
          </cell>
          <cell r="C506">
            <v>0</v>
          </cell>
          <cell r="D506">
            <v>81627808</v>
          </cell>
          <cell r="E506">
            <v>84069924</v>
          </cell>
          <cell r="F506">
            <v>344944</v>
          </cell>
          <cell r="G506">
            <v>42403</v>
          </cell>
          <cell r="H506">
            <v>42384</v>
          </cell>
          <cell r="I506">
            <v>24447</v>
          </cell>
          <cell r="J506">
            <v>251741</v>
          </cell>
          <cell r="K506">
            <v>132312</v>
          </cell>
          <cell r="L506">
            <v>42375</v>
          </cell>
          <cell r="M506" t="str">
            <v>Mold-Rite Plastics, LLC.</v>
          </cell>
          <cell r="N506" t="str">
            <v>Mold-Rite Plastics LLC Term Loan</v>
          </cell>
          <cell r="O506" t="str">
            <v>L</v>
          </cell>
          <cell r="P506" t="str">
            <v>LIBOR (4 months)</v>
          </cell>
          <cell r="R506">
            <v>9784509.2400000002</v>
          </cell>
          <cell r="S506">
            <v>1490379</v>
          </cell>
          <cell r="T506" t="str">
            <v>United States</v>
          </cell>
          <cell r="U506" t="str">
            <v>Containers; Packaging &amp; Glass (10)</v>
          </cell>
          <cell r="W506" t="str">
            <v>United States</v>
          </cell>
          <cell r="X506">
            <v>0</v>
          </cell>
          <cell r="Y506" t="str">
            <v>First Lien First Out</v>
          </cell>
          <cell r="AB506" t="str">
            <v>Mold-Rite Plastics, LLC.</v>
          </cell>
          <cell r="AC506">
            <v>97.5</v>
          </cell>
          <cell r="AF506">
            <v>9784509.2400000002</v>
          </cell>
          <cell r="AG506" t="str">
            <v>V</v>
          </cell>
          <cell r="AH506">
            <v>99.5</v>
          </cell>
          <cell r="AK506" t="str">
            <v>Term Loan</v>
          </cell>
          <cell r="AN506">
            <v>38500000</v>
          </cell>
          <cell r="AO506" t="str">
            <v>USD</v>
          </cell>
          <cell r="AS506">
            <v>4.53</v>
          </cell>
          <cell r="AU506" t="str">
            <v>1 PLANT STREET</v>
          </cell>
          <cell r="AV506" t="str">
            <v>NA</v>
          </cell>
          <cell r="AW506">
            <v>0</v>
          </cell>
          <cell r="AX506">
            <v>42308</v>
          </cell>
          <cell r="AY506">
            <v>42308</v>
          </cell>
          <cell r="AZ506">
            <v>20470000</v>
          </cell>
          <cell r="BA506">
            <v>2.91</v>
          </cell>
          <cell r="BB506">
            <v>0.54</v>
          </cell>
          <cell r="BC506">
            <v>0.47</v>
          </cell>
          <cell r="BD506">
            <v>0</v>
          </cell>
          <cell r="BF506" t="str">
            <v>4.53</v>
          </cell>
          <cell r="BG506">
            <v>64340000</v>
          </cell>
          <cell r="BH506" t="str">
            <v>5.4</v>
          </cell>
          <cell r="BI506">
            <v>155730000</v>
          </cell>
          <cell r="BJ506" t="str">
            <v>Antares/TMT</v>
          </cell>
          <cell r="BL506">
            <v>40395</v>
          </cell>
          <cell r="BM506">
            <v>43817</v>
          </cell>
          <cell r="BP506">
            <v>174405000</v>
          </cell>
          <cell r="BQ506">
            <v>272240000</v>
          </cell>
          <cell r="BR506">
            <v>207900000</v>
          </cell>
          <cell r="BS506">
            <v>9784509.2400000002</v>
          </cell>
          <cell r="BT506">
            <v>100</v>
          </cell>
          <cell r="BU506">
            <v>42356</v>
          </cell>
          <cell r="BW506">
            <v>0</v>
          </cell>
          <cell r="BX506" t="str">
            <v>PLATTSBURGH, New York 12901</v>
          </cell>
          <cell r="CA506" t="str">
            <v>0010561208</v>
          </cell>
          <cell r="CB506">
            <v>9784509.2400000002</v>
          </cell>
          <cell r="CD506">
            <v>9784509.2400000002</v>
          </cell>
          <cell r="CE506">
            <v>99.337748344399998</v>
          </cell>
          <cell r="CF506">
            <v>79.801324503299995</v>
          </cell>
          <cell r="CG506" t="str">
            <v>N</v>
          </cell>
        </row>
        <row r="507">
          <cell r="A507">
            <v>505</v>
          </cell>
          <cell r="B507" t="str">
            <v>DETAILS</v>
          </cell>
          <cell r="C507">
            <v>0</v>
          </cell>
          <cell r="D507">
            <v>81627808</v>
          </cell>
          <cell r="E507">
            <v>84070268</v>
          </cell>
          <cell r="F507">
            <v>344944</v>
          </cell>
          <cell r="G507">
            <v>42403</v>
          </cell>
          <cell r="H507">
            <v>42237</v>
          </cell>
          <cell r="I507">
            <v>24447</v>
          </cell>
          <cell r="J507">
            <v>251741</v>
          </cell>
          <cell r="K507">
            <v>132312</v>
          </cell>
          <cell r="L507">
            <v>42185</v>
          </cell>
          <cell r="M507" t="str">
            <v>Mold-Rite Plastics, LLC.</v>
          </cell>
          <cell r="N507" t="str">
            <v>Mold-Rite Plastics LLC Term Loan</v>
          </cell>
          <cell r="O507" t="str">
            <v>L</v>
          </cell>
          <cell r="P507" t="str">
            <v>LIBOR (4 months)</v>
          </cell>
          <cell r="R507">
            <v>18301349.350000001</v>
          </cell>
          <cell r="S507">
            <v>1401821</v>
          </cell>
          <cell r="T507" t="str">
            <v>United States</v>
          </cell>
          <cell r="U507" t="str">
            <v>Containers; Packaging &amp; Glass (10)</v>
          </cell>
          <cell r="W507" t="str">
            <v>United States</v>
          </cell>
          <cell r="X507">
            <v>0</v>
          </cell>
          <cell r="Y507" t="str">
            <v>First Lien First Out</v>
          </cell>
          <cell r="AB507" t="str">
            <v>Mold-Rite Plastics, LLC.</v>
          </cell>
          <cell r="AC507">
            <v>97.5</v>
          </cell>
          <cell r="AF507">
            <v>18301349.350000001</v>
          </cell>
          <cell r="AG507" t="str">
            <v>V</v>
          </cell>
          <cell r="AH507">
            <v>97.5</v>
          </cell>
          <cell r="AK507" t="str">
            <v>Term Loan</v>
          </cell>
          <cell r="AN507">
            <v>38500000</v>
          </cell>
          <cell r="AO507" t="str">
            <v>USD</v>
          </cell>
          <cell r="AS507">
            <v>4.53</v>
          </cell>
          <cell r="AU507" t="str">
            <v>1 PLANT STREET</v>
          </cell>
          <cell r="AV507" t="str">
            <v>NA</v>
          </cell>
          <cell r="AW507">
            <v>0</v>
          </cell>
          <cell r="AX507">
            <v>42308</v>
          </cell>
          <cell r="AY507">
            <v>42308</v>
          </cell>
          <cell r="AZ507">
            <v>20470000</v>
          </cell>
          <cell r="BA507">
            <v>2.91</v>
          </cell>
          <cell r="BB507">
            <v>0.54</v>
          </cell>
          <cell r="BC507">
            <v>0.47</v>
          </cell>
          <cell r="BD507">
            <v>0</v>
          </cell>
          <cell r="BF507" t="str">
            <v>4.53</v>
          </cell>
          <cell r="BG507">
            <v>64340000</v>
          </cell>
          <cell r="BH507" t="str">
            <v>5.4</v>
          </cell>
          <cell r="BI507">
            <v>155730000</v>
          </cell>
          <cell r="BJ507" t="str">
            <v>Antares/TMT</v>
          </cell>
          <cell r="BL507">
            <v>40395</v>
          </cell>
          <cell r="BM507">
            <v>43817</v>
          </cell>
          <cell r="BP507">
            <v>174405000</v>
          </cell>
          <cell r="BQ507">
            <v>272240000</v>
          </cell>
          <cell r="BR507">
            <v>207900000</v>
          </cell>
          <cell r="BS507">
            <v>18301349.350000001</v>
          </cell>
          <cell r="BT507">
            <v>100</v>
          </cell>
          <cell r="BU507">
            <v>42356</v>
          </cell>
          <cell r="BW507">
            <v>0</v>
          </cell>
          <cell r="BX507" t="str">
            <v>PLATTSBURGH, New York 12901</v>
          </cell>
          <cell r="CA507" t="str">
            <v>0010561208</v>
          </cell>
          <cell r="CB507">
            <v>18301349.350000001</v>
          </cell>
          <cell r="CD507">
            <v>18301349.350000001</v>
          </cell>
          <cell r="CE507">
            <v>99.337748344399998</v>
          </cell>
          <cell r="CF507">
            <v>79.801324503299995</v>
          </cell>
          <cell r="CG507" t="str">
            <v>N</v>
          </cell>
        </row>
        <row r="508">
          <cell r="A508">
            <v>506</v>
          </cell>
          <cell r="B508" t="str">
            <v>DETAILS</v>
          </cell>
          <cell r="C508">
            <v>0</v>
          </cell>
          <cell r="D508">
            <v>81627665</v>
          </cell>
          <cell r="E508">
            <v>84069312</v>
          </cell>
          <cell r="F508">
            <v>344944</v>
          </cell>
          <cell r="G508">
            <v>42403</v>
          </cell>
          <cell r="H508">
            <v>42237</v>
          </cell>
          <cell r="I508">
            <v>31287</v>
          </cell>
          <cell r="J508">
            <v>243528</v>
          </cell>
          <cell r="K508">
            <v>239210</v>
          </cell>
          <cell r="L508">
            <v>42185</v>
          </cell>
          <cell r="M508" t="str">
            <v>Momentum Textiles LLC</v>
          </cell>
          <cell r="N508" t="str">
            <v>Momentum Textiles LLC Term Loan</v>
          </cell>
          <cell r="O508" t="str">
            <v>L</v>
          </cell>
          <cell r="P508" t="str">
            <v>LIBOR (12 months)</v>
          </cell>
          <cell r="R508">
            <v>9182183.1699999999</v>
          </cell>
          <cell r="S508">
            <v>1334488</v>
          </cell>
          <cell r="T508" t="str">
            <v>United States</v>
          </cell>
          <cell r="U508" t="str">
            <v>Construction &amp; Building (7)</v>
          </cell>
          <cell r="W508" t="str">
            <v>United States</v>
          </cell>
          <cell r="X508">
            <v>0</v>
          </cell>
          <cell r="Y508" t="str">
            <v>First Lien First Out</v>
          </cell>
          <cell r="AB508" t="str">
            <v>Momentum Textiles LLC</v>
          </cell>
          <cell r="AC508">
            <v>97</v>
          </cell>
          <cell r="AF508">
            <v>9182183.1699999999</v>
          </cell>
          <cell r="AG508" t="str">
            <v>V</v>
          </cell>
          <cell r="AH508">
            <v>97</v>
          </cell>
          <cell r="AK508" t="str">
            <v>Term Loan</v>
          </cell>
          <cell r="AN508">
            <v>17707000</v>
          </cell>
          <cell r="AO508" t="str">
            <v>USD</v>
          </cell>
          <cell r="AS508">
            <v>2.61</v>
          </cell>
          <cell r="AU508" t="str">
            <v>17811 FITCH</v>
          </cell>
          <cell r="AV508" t="str">
            <v>NA</v>
          </cell>
          <cell r="AW508">
            <v>0</v>
          </cell>
          <cell r="AX508">
            <v>42277</v>
          </cell>
          <cell r="AY508">
            <v>42369</v>
          </cell>
          <cell r="AZ508">
            <v>4940000</v>
          </cell>
          <cell r="BA508">
            <v>8.77</v>
          </cell>
          <cell r="BB508">
            <v>0.82</v>
          </cell>
          <cell r="BC508">
            <v>0.56999999999999995</v>
          </cell>
          <cell r="BD508">
            <v>0</v>
          </cell>
          <cell r="BF508" t="str">
            <v>2.6100000</v>
          </cell>
          <cell r="BG508">
            <v>44370000</v>
          </cell>
          <cell r="BH508" t="str">
            <v>2.61</v>
          </cell>
          <cell r="BI508">
            <v>79890000</v>
          </cell>
          <cell r="BJ508" t="str">
            <v>Antares/TMT</v>
          </cell>
          <cell r="BL508">
            <v>41796</v>
          </cell>
          <cell r="BM508">
            <v>43621</v>
          </cell>
          <cell r="BP508">
            <v>40561400</v>
          </cell>
          <cell r="BQ508">
            <v>84931400</v>
          </cell>
          <cell r="BR508">
            <v>40561400</v>
          </cell>
          <cell r="BS508">
            <v>9182183.1699999999</v>
          </cell>
          <cell r="BT508">
            <v>100</v>
          </cell>
          <cell r="BU508">
            <v>42228</v>
          </cell>
          <cell r="BW508">
            <v>0</v>
          </cell>
          <cell r="BX508" t="str">
            <v>Irvine, California 92614</v>
          </cell>
          <cell r="CA508" t="str">
            <v>0010531123</v>
          </cell>
          <cell r="CB508">
            <v>9182183.1699999999</v>
          </cell>
          <cell r="CC508">
            <v>1</v>
          </cell>
          <cell r="CD508">
            <v>9182183.1699999999</v>
          </cell>
          <cell r="CF508">
            <v>80</v>
          </cell>
          <cell r="CG508" t="str">
            <v>N</v>
          </cell>
        </row>
        <row r="509">
          <cell r="A509">
            <v>507</v>
          </cell>
          <cell r="B509" t="str">
            <v>DETAILS</v>
          </cell>
          <cell r="C509">
            <v>0</v>
          </cell>
          <cell r="D509">
            <v>81627666</v>
          </cell>
          <cell r="E509">
            <v>84069313</v>
          </cell>
          <cell r="F509">
            <v>344944</v>
          </cell>
          <cell r="G509">
            <v>42403</v>
          </cell>
          <cell r="H509">
            <v>42237</v>
          </cell>
          <cell r="I509">
            <v>31287</v>
          </cell>
          <cell r="J509">
            <v>243530</v>
          </cell>
          <cell r="K509">
            <v>239210</v>
          </cell>
          <cell r="L509">
            <v>42185</v>
          </cell>
          <cell r="M509" t="str">
            <v>Momentum Textiles LLC</v>
          </cell>
          <cell r="N509" t="str">
            <v>Momentum Textiles LLC Term Loan</v>
          </cell>
          <cell r="O509" t="str">
            <v>L</v>
          </cell>
          <cell r="P509" t="str">
            <v>LIBOR (6 months)</v>
          </cell>
          <cell r="R509">
            <v>127530.32</v>
          </cell>
          <cell r="S509">
            <v>1334488</v>
          </cell>
          <cell r="T509" t="str">
            <v>United States</v>
          </cell>
          <cell r="U509" t="str">
            <v>Construction &amp; Building (7)</v>
          </cell>
          <cell r="W509" t="str">
            <v>United States</v>
          </cell>
          <cell r="X509">
            <v>0</v>
          </cell>
          <cell r="Y509" t="str">
            <v>First Lien First Out</v>
          </cell>
          <cell r="AB509" t="str">
            <v>Momentum Textiles LLC</v>
          </cell>
          <cell r="AC509">
            <v>97</v>
          </cell>
          <cell r="AF509">
            <v>127530.32</v>
          </cell>
          <cell r="AG509" t="str">
            <v>V</v>
          </cell>
          <cell r="AH509">
            <v>97</v>
          </cell>
          <cell r="AK509" t="str">
            <v>Term Loan</v>
          </cell>
          <cell r="AN509">
            <v>17707000</v>
          </cell>
          <cell r="AO509" t="str">
            <v>USD</v>
          </cell>
          <cell r="AS509">
            <v>2.61</v>
          </cell>
          <cell r="AU509" t="str">
            <v>17811 FITCH</v>
          </cell>
          <cell r="AV509" t="str">
            <v>NA</v>
          </cell>
          <cell r="AW509">
            <v>0</v>
          </cell>
          <cell r="AX509">
            <v>42277</v>
          </cell>
          <cell r="AY509">
            <v>42369</v>
          </cell>
          <cell r="AZ509">
            <v>4940000</v>
          </cell>
          <cell r="BA509">
            <v>8.77</v>
          </cell>
          <cell r="BB509">
            <v>0.82</v>
          </cell>
          <cell r="BC509">
            <v>0.56999999999999995</v>
          </cell>
          <cell r="BD509">
            <v>0</v>
          </cell>
          <cell r="BF509" t="str">
            <v>2.6100000</v>
          </cell>
          <cell r="BG509">
            <v>44370000</v>
          </cell>
          <cell r="BH509" t="str">
            <v>2.61</v>
          </cell>
          <cell r="BI509">
            <v>79890000</v>
          </cell>
          <cell r="BJ509" t="str">
            <v>Antares/TMT</v>
          </cell>
          <cell r="BL509">
            <v>41796</v>
          </cell>
          <cell r="BM509">
            <v>43621</v>
          </cell>
          <cell r="BP509">
            <v>40561400</v>
          </cell>
          <cell r="BQ509">
            <v>84931400</v>
          </cell>
          <cell r="BR509">
            <v>40561400</v>
          </cell>
          <cell r="BS509">
            <v>127530.32</v>
          </cell>
          <cell r="BT509">
            <v>100</v>
          </cell>
          <cell r="BU509">
            <v>42228</v>
          </cell>
          <cell r="BW509">
            <v>0</v>
          </cell>
          <cell r="BX509" t="str">
            <v>Irvine, California 92614</v>
          </cell>
          <cell r="CA509" t="str">
            <v>0010531123</v>
          </cell>
          <cell r="CB509">
            <v>127530.32</v>
          </cell>
          <cell r="CC509">
            <v>1</v>
          </cell>
          <cell r="CD509">
            <v>127530.32</v>
          </cell>
          <cell r="CF509">
            <v>80</v>
          </cell>
          <cell r="CG509" t="str">
            <v>N</v>
          </cell>
        </row>
        <row r="510">
          <cell r="A510">
            <v>508</v>
          </cell>
          <cell r="B510" t="str">
            <v>DETAILS</v>
          </cell>
          <cell r="C510">
            <v>0</v>
          </cell>
          <cell r="D510">
            <v>81627665</v>
          </cell>
          <cell r="E510">
            <v>84069315</v>
          </cell>
          <cell r="F510">
            <v>344944</v>
          </cell>
          <cell r="G510">
            <v>42403</v>
          </cell>
          <cell r="H510">
            <v>42237</v>
          </cell>
          <cell r="I510">
            <v>31287</v>
          </cell>
          <cell r="J510">
            <v>243528</v>
          </cell>
          <cell r="K510">
            <v>239210</v>
          </cell>
          <cell r="L510">
            <v>42185</v>
          </cell>
          <cell r="M510" t="str">
            <v>Momentum Textiles LLC</v>
          </cell>
          <cell r="N510" t="str">
            <v>Momentum Textiles LLC Term Loan</v>
          </cell>
          <cell r="O510" t="str">
            <v>L</v>
          </cell>
          <cell r="P510" t="str">
            <v>LIBOR (12 months)</v>
          </cell>
          <cell r="R510">
            <v>11729703.970000001</v>
          </cell>
          <cell r="S510">
            <v>1334489</v>
          </cell>
          <cell r="T510" t="str">
            <v>United States</v>
          </cell>
          <cell r="U510" t="str">
            <v>Construction &amp; Building (7)</v>
          </cell>
          <cell r="W510" t="str">
            <v>United States</v>
          </cell>
          <cell r="X510">
            <v>0</v>
          </cell>
          <cell r="Y510" t="str">
            <v>First Lien First Out</v>
          </cell>
          <cell r="AB510" t="str">
            <v>Momentum Textiles LLC</v>
          </cell>
          <cell r="AC510">
            <v>97</v>
          </cell>
          <cell r="AF510">
            <v>11729703.970000001</v>
          </cell>
          <cell r="AG510" t="str">
            <v>V</v>
          </cell>
          <cell r="AH510">
            <v>97</v>
          </cell>
          <cell r="AK510" t="str">
            <v>Term Loan</v>
          </cell>
          <cell r="AN510">
            <v>17707000</v>
          </cell>
          <cell r="AO510" t="str">
            <v>USD</v>
          </cell>
          <cell r="AS510">
            <v>2.61</v>
          </cell>
          <cell r="AU510" t="str">
            <v>17811 FITCH</v>
          </cell>
          <cell r="AV510" t="str">
            <v>NA</v>
          </cell>
          <cell r="AW510">
            <v>0</v>
          </cell>
          <cell r="AX510">
            <v>42277</v>
          </cell>
          <cell r="AY510">
            <v>42369</v>
          </cell>
          <cell r="AZ510">
            <v>4940000</v>
          </cell>
          <cell r="BA510">
            <v>8.77</v>
          </cell>
          <cell r="BB510">
            <v>0.82</v>
          </cell>
          <cell r="BC510">
            <v>0.56999999999999995</v>
          </cell>
          <cell r="BD510">
            <v>0</v>
          </cell>
          <cell r="BF510" t="str">
            <v>2.6100000</v>
          </cell>
          <cell r="BG510">
            <v>44370000</v>
          </cell>
          <cell r="BH510" t="str">
            <v>2.61</v>
          </cell>
          <cell r="BI510">
            <v>79890000</v>
          </cell>
          <cell r="BJ510" t="str">
            <v>Antares/TMT</v>
          </cell>
          <cell r="BL510">
            <v>41796</v>
          </cell>
          <cell r="BM510">
            <v>43621</v>
          </cell>
          <cell r="BP510">
            <v>40561400</v>
          </cell>
          <cell r="BQ510">
            <v>84931400</v>
          </cell>
          <cell r="BR510">
            <v>40561400</v>
          </cell>
          <cell r="BS510">
            <v>11729703.970000001</v>
          </cell>
          <cell r="BT510">
            <v>100</v>
          </cell>
          <cell r="BU510">
            <v>42228</v>
          </cell>
          <cell r="BW510">
            <v>0</v>
          </cell>
          <cell r="BX510" t="str">
            <v>Irvine, California 92614</v>
          </cell>
          <cell r="CA510" t="str">
            <v>0010531123</v>
          </cell>
          <cell r="CB510">
            <v>11729703.970000001</v>
          </cell>
          <cell r="CC510">
            <v>1</v>
          </cell>
          <cell r="CD510">
            <v>11729703.970000001</v>
          </cell>
          <cell r="CF510">
            <v>80</v>
          </cell>
          <cell r="CG510" t="str">
            <v>N</v>
          </cell>
        </row>
        <row r="511">
          <cell r="A511">
            <v>509</v>
          </cell>
          <cell r="B511" t="str">
            <v>DETAILS</v>
          </cell>
          <cell r="C511">
            <v>0</v>
          </cell>
          <cell r="D511">
            <v>81627666</v>
          </cell>
          <cell r="E511">
            <v>84069316</v>
          </cell>
          <cell r="F511">
            <v>344944</v>
          </cell>
          <cell r="G511">
            <v>42403</v>
          </cell>
          <cell r="H511">
            <v>42237</v>
          </cell>
          <cell r="I511">
            <v>31287</v>
          </cell>
          <cell r="J511">
            <v>243530</v>
          </cell>
          <cell r="K511">
            <v>239210</v>
          </cell>
          <cell r="L511">
            <v>42185</v>
          </cell>
          <cell r="M511" t="str">
            <v>Momentum Textiles LLC</v>
          </cell>
          <cell r="N511" t="str">
            <v>Momentum Textiles LLC Term Loan</v>
          </cell>
          <cell r="O511" t="str">
            <v>L</v>
          </cell>
          <cell r="P511" t="str">
            <v>LIBOR (6 months)</v>
          </cell>
          <cell r="R511">
            <v>162912.54999999999</v>
          </cell>
          <cell r="S511">
            <v>1334489</v>
          </cell>
          <cell r="T511" t="str">
            <v>United States</v>
          </cell>
          <cell r="U511" t="str">
            <v>Construction &amp; Building (7)</v>
          </cell>
          <cell r="W511" t="str">
            <v>United States</v>
          </cell>
          <cell r="X511">
            <v>0</v>
          </cell>
          <cell r="Y511" t="str">
            <v>First Lien First Out</v>
          </cell>
          <cell r="AB511" t="str">
            <v>Momentum Textiles LLC</v>
          </cell>
          <cell r="AC511">
            <v>97</v>
          </cell>
          <cell r="AF511">
            <v>162912.54999999999</v>
          </cell>
          <cell r="AG511" t="str">
            <v>V</v>
          </cell>
          <cell r="AH511">
            <v>97</v>
          </cell>
          <cell r="AK511" t="str">
            <v>Term Loan</v>
          </cell>
          <cell r="AN511">
            <v>17707000</v>
          </cell>
          <cell r="AO511" t="str">
            <v>USD</v>
          </cell>
          <cell r="AS511">
            <v>2.61</v>
          </cell>
          <cell r="AU511" t="str">
            <v>17811 FITCH</v>
          </cell>
          <cell r="AV511" t="str">
            <v>NA</v>
          </cell>
          <cell r="AW511">
            <v>0</v>
          </cell>
          <cell r="AX511">
            <v>42277</v>
          </cell>
          <cell r="AY511">
            <v>42369</v>
          </cell>
          <cell r="AZ511">
            <v>4940000</v>
          </cell>
          <cell r="BA511">
            <v>8.77</v>
          </cell>
          <cell r="BB511">
            <v>0.82</v>
          </cell>
          <cell r="BC511">
            <v>0.56999999999999995</v>
          </cell>
          <cell r="BD511">
            <v>0</v>
          </cell>
          <cell r="BF511" t="str">
            <v>2.6100000</v>
          </cell>
          <cell r="BG511">
            <v>44370000</v>
          </cell>
          <cell r="BH511" t="str">
            <v>2.61</v>
          </cell>
          <cell r="BI511">
            <v>79890000</v>
          </cell>
          <cell r="BJ511" t="str">
            <v>Antares/TMT</v>
          </cell>
          <cell r="BL511">
            <v>41796</v>
          </cell>
          <cell r="BM511">
            <v>43621</v>
          </cell>
          <cell r="BP511">
            <v>40561400</v>
          </cell>
          <cell r="BQ511">
            <v>84931400</v>
          </cell>
          <cell r="BR511">
            <v>40561400</v>
          </cell>
          <cell r="BS511">
            <v>162912.54999999999</v>
          </cell>
          <cell r="BT511">
            <v>100</v>
          </cell>
          <cell r="BW511">
            <v>0</v>
          </cell>
          <cell r="BX511" t="str">
            <v>Irvine, California 92614</v>
          </cell>
          <cell r="CA511" t="str">
            <v>0010531123</v>
          </cell>
          <cell r="CB511">
            <v>162912.54999999999</v>
          </cell>
          <cell r="CC511">
            <v>1</v>
          </cell>
          <cell r="CD511">
            <v>162912.54999999999</v>
          </cell>
          <cell r="CF511">
            <v>80</v>
          </cell>
          <cell r="CG511" t="str">
            <v>N</v>
          </cell>
        </row>
        <row r="512">
          <cell r="A512">
            <v>510</v>
          </cell>
          <cell r="B512" t="str">
            <v>DETAILS</v>
          </cell>
          <cell r="C512">
            <v>0</v>
          </cell>
          <cell r="D512">
            <v>81627767</v>
          </cell>
          <cell r="E512">
            <v>84069314</v>
          </cell>
          <cell r="F512">
            <v>344944</v>
          </cell>
          <cell r="G512">
            <v>42403</v>
          </cell>
          <cell r="H512">
            <v>42237</v>
          </cell>
          <cell r="I512">
            <v>31287</v>
          </cell>
          <cell r="J512">
            <v>251018</v>
          </cell>
          <cell r="K512">
            <v>239210</v>
          </cell>
          <cell r="L512">
            <v>42185</v>
          </cell>
          <cell r="M512" t="str">
            <v>Momentum Textiles LLC</v>
          </cell>
          <cell r="N512" t="str">
            <v>Momentum Textiles LLC Term Loan</v>
          </cell>
          <cell r="O512" t="str">
            <v>L</v>
          </cell>
          <cell r="P512" t="str">
            <v>LIBOR (6 months)</v>
          </cell>
          <cell r="R512">
            <v>127530.32</v>
          </cell>
          <cell r="S512">
            <v>1334488</v>
          </cell>
          <cell r="T512" t="str">
            <v>United States</v>
          </cell>
          <cell r="U512" t="str">
            <v>Construction &amp; Building (7)</v>
          </cell>
          <cell r="W512" t="str">
            <v>United States</v>
          </cell>
          <cell r="X512">
            <v>0</v>
          </cell>
          <cell r="Y512" t="str">
            <v>First Lien First Out</v>
          </cell>
          <cell r="AB512" t="str">
            <v>Momentum Textiles LLC</v>
          </cell>
          <cell r="AC512">
            <v>97</v>
          </cell>
          <cell r="AF512">
            <v>127530.32</v>
          </cell>
          <cell r="AG512" t="str">
            <v>V</v>
          </cell>
          <cell r="AH512">
            <v>97</v>
          </cell>
          <cell r="AK512" t="str">
            <v>Term Loan</v>
          </cell>
          <cell r="AN512">
            <v>17707000</v>
          </cell>
          <cell r="AO512" t="str">
            <v>USD</v>
          </cell>
          <cell r="AS512">
            <v>2.61</v>
          </cell>
          <cell r="AU512" t="str">
            <v>17811 FITCH</v>
          </cell>
          <cell r="AV512" t="str">
            <v>NA</v>
          </cell>
          <cell r="AW512">
            <v>0</v>
          </cell>
          <cell r="AX512">
            <v>42277</v>
          </cell>
          <cell r="AY512">
            <v>42369</v>
          </cell>
          <cell r="AZ512">
            <v>4940000</v>
          </cell>
          <cell r="BA512">
            <v>8.77</v>
          </cell>
          <cell r="BB512">
            <v>0.82</v>
          </cell>
          <cell r="BC512">
            <v>0.56999999999999995</v>
          </cell>
          <cell r="BD512">
            <v>0</v>
          </cell>
          <cell r="BF512" t="str">
            <v>2.6100000</v>
          </cell>
          <cell r="BG512">
            <v>44370000</v>
          </cell>
          <cell r="BH512" t="str">
            <v>2.61</v>
          </cell>
          <cell r="BI512">
            <v>79890000</v>
          </cell>
          <cell r="BJ512" t="str">
            <v>Antares/TMT</v>
          </cell>
          <cell r="BL512">
            <v>41796</v>
          </cell>
          <cell r="BM512">
            <v>43621</v>
          </cell>
          <cell r="BP512">
            <v>40561400</v>
          </cell>
          <cell r="BQ512">
            <v>84931400</v>
          </cell>
          <cell r="BR512">
            <v>40561400</v>
          </cell>
          <cell r="BS512">
            <v>127530.32</v>
          </cell>
          <cell r="BT512">
            <v>100</v>
          </cell>
          <cell r="BU512">
            <v>42228</v>
          </cell>
          <cell r="BW512">
            <v>0</v>
          </cell>
          <cell r="BX512" t="str">
            <v>Irvine, California 92614</v>
          </cell>
          <cell r="CA512" t="str">
            <v>0010531123</v>
          </cell>
          <cell r="CB512">
            <v>127530.32</v>
          </cell>
          <cell r="CC512">
            <v>1</v>
          </cell>
          <cell r="CD512">
            <v>127530.32</v>
          </cell>
          <cell r="CF512">
            <v>80</v>
          </cell>
          <cell r="CG512" t="str">
            <v>N</v>
          </cell>
        </row>
        <row r="513">
          <cell r="A513">
            <v>511</v>
          </cell>
          <cell r="B513" t="str">
            <v>DETAILS</v>
          </cell>
          <cell r="C513">
            <v>0</v>
          </cell>
          <cell r="D513">
            <v>81627767</v>
          </cell>
          <cell r="E513">
            <v>84069317</v>
          </cell>
          <cell r="F513">
            <v>344944</v>
          </cell>
          <cell r="G513">
            <v>42403</v>
          </cell>
          <cell r="H513">
            <v>42237</v>
          </cell>
          <cell r="I513">
            <v>31287</v>
          </cell>
          <cell r="J513">
            <v>251018</v>
          </cell>
          <cell r="K513">
            <v>239210</v>
          </cell>
          <cell r="L513">
            <v>42185</v>
          </cell>
          <cell r="M513" t="str">
            <v>Momentum Textiles LLC</v>
          </cell>
          <cell r="N513" t="str">
            <v>Momentum Textiles LLC Term Loan</v>
          </cell>
          <cell r="O513" t="str">
            <v>L</v>
          </cell>
          <cell r="P513" t="str">
            <v>LIBOR (6 months)</v>
          </cell>
          <cell r="R513">
            <v>162912.56</v>
          </cell>
          <cell r="S513">
            <v>1334489</v>
          </cell>
          <cell r="T513" t="str">
            <v>United States</v>
          </cell>
          <cell r="U513" t="str">
            <v>Construction &amp; Building (7)</v>
          </cell>
          <cell r="W513" t="str">
            <v>United States</v>
          </cell>
          <cell r="X513">
            <v>0</v>
          </cell>
          <cell r="Y513" t="str">
            <v>First Lien First Out</v>
          </cell>
          <cell r="AB513" t="str">
            <v>Momentum Textiles LLC</v>
          </cell>
          <cell r="AC513">
            <v>97</v>
          </cell>
          <cell r="AF513">
            <v>162912.56</v>
          </cell>
          <cell r="AG513" t="str">
            <v>V</v>
          </cell>
          <cell r="AH513">
            <v>97</v>
          </cell>
          <cell r="AK513" t="str">
            <v>Term Loan</v>
          </cell>
          <cell r="AN513">
            <v>17707000</v>
          </cell>
          <cell r="AO513" t="str">
            <v>USD</v>
          </cell>
          <cell r="AS513">
            <v>2.61</v>
          </cell>
          <cell r="AU513" t="str">
            <v>17811 FITCH</v>
          </cell>
          <cell r="AV513" t="str">
            <v>NA</v>
          </cell>
          <cell r="AW513">
            <v>0</v>
          </cell>
          <cell r="AX513">
            <v>42277</v>
          </cell>
          <cell r="AY513">
            <v>42369</v>
          </cell>
          <cell r="AZ513">
            <v>4940000</v>
          </cell>
          <cell r="BA513">
            <v>8.77</v>
          </cell>
          <cell r="BB513">
            <v>0.82</v>
          </cell>
          <cell r="BC513">
            <v>0.56999999999999995</v>
          </cell>
          <cell r="BD513">
            <v>0</v>
          </cell>
          <cell r="BF513" t="str">
            <v>2.6100000</v>
          </cell>
          <cell r="BG513">
            <v>44370000</v>
          </cell>
          <cell r="BH513" t="str">
            <v>2.61</v>
          </cell>
          <cell r="BI513">
            <v>79890000</v>
          </cell>
          <cell r="BJ513" t="str">
            <v>Antares/TMT</v>
          </cell>
          <cell r="BL513">
            <v>41796</v>
          </cell>
          <cell r="BM513">
            <v>43621</v>
          </cell>
          <cell r="BP513">
            <v>40561400</v>
          </cell>
          <cell r="BQ513">
            <v>84931400</v>
          </cell>
          <cell r="BR513">
            <v>40561400</v>
          </cell>
          <cell r="BS513">
            <v>162912.56</v>
          </cell>
          <cell r="BT513">
            <v>100</v>
          </cell>
          <cell r="BW513">
            <v>0</v>
          </cell>
          <cell r="BX513" t="str">
            <v>Irvine, California 92614</v>
          </cell>
          <cell r="CA513" t="str">
            <v>0010531123</v>
          </cell>
          <cell r="CB513">
            <v>162912.56</v>
          </cell>
          <cell r="CC513">
            <v>1</v>
          </cell>
          <cell r="CD513">
            <v>162912.56</v>
          </cell>
          <cell r="CF513">
            <v>80</v>
          </cell>
          <cell r="CG513" t="str">
            <v>N</v>
          </cell>
        </row>
        <row r="514">
          <cell r="A514">
            <v>512</v>
          </cell>
          <cell r="B514" t="str">
            <v>DETAILS</v>
          </cell>
          <cell r="C514">
            <v>0</v>
          </cell>
          <cell r="D514">
            <v>81628039</v>
          </cell>
          <cell r="E514">
            <v>84070106</v>
          </cell>
          <cell r="F514">
            <v>344944</v>
          </cell>
          <cell r="G514">
            <v>42403</v>
          </cell>
          <cell r="H514">
            <v>42237</v>
          </cell>
          <cell r="I514">
            <v>29767</v>
          </cell>
          <cell r="J514">
            <v>254170</v>
          </cell>
          <cell r="K514">
            <v>216296</v>
          </cell>
          <cell r="L514">
            <v>42185</v>
          </cell>
          <cell r="M514" t="str">
            <v>MPG Holdco I Inc</v>
          </cell>
          <cell r="N514" t="str">
            <v>Metaldyne Performance Group Inc (MPG) Initial Term Loan</v>
          </cell>
          <cell r="O514" t="str">
            <v>L</v>
          </cell>
          <cell r="P514" t="str">
            <v>LIBOR (3 months)</v>
          </cell>
          <cell r="R514">
            <v>9031690.5700000003</v>
          </cell>
          <cell r="S514">
            <v>1354049</v>
          </cell>
          <cell r="T514" t="str">
            <v>United States</v>
          </cell>
          <cell r="U514" t="str">
            <v>Automotive (2)</v>
          </cell>
          <cell r="W514" t="str">
            <v>United States</v>
          </cell>
          <cell r="X514">
            <v>1</v>
          </cell>
          <cell r="Y514" t="str">
            <v>First Lien First Out</v>
          </cell>
          <cell r="AB514" t="str">
            <v>MPG Holdco I Inc</v>
          </cell>
          <cell r="AF514">
            <v>9031690.5700000003</v>
          </cell>
          <cell r="AG514" t="str">
            <v>V</v>
          </cell>
          <cell r="AH514">
            <v>99.724999999999994</v>
          </cell>
          <cell r="AI514">
            <v>95.536000000000001</v>
          </cell>
          <cell r="AK514" t="str">
            <v>Term Loan</v>
          </cell>
          <cell r="AN514">
            <v>541200000</v>
          </cell>
          <cell r="AO514" t="str">
            <v>USD</v>
          </cell>
          <cell r="AS514">
            <v>2.21</v>
          </cell>
          <cell r="AU514" t="str">
            <v>47659 HALYARD DRIVE</v>
          </cell>
          <cell r="AV514" t="str">
            <v>NA</v>
          </cell>
          <cell r="AX514">
            <v>42277</v>
          </cell>
          <cell r="AY514">
            <v>42277</v>
          </cell>
          <cell r="AZ514">
            <v>124570000</v>
          </cell>
          <cell r="BA514">
            <v>4.83</v>
          </cell>
          <cell r="BB514">
            <v>2.23</v>
          </cell>
          <cell r="BC514">
            <v>2.2000000000000002</v>
          </cell>
          <cell r="BD514">
            <v>0</v>
          </cell>
          <cell r="BF514" t="str">
            <v>2.2100000</v>
          </cell>
          <cell r="BG514">
            <v>616660000</v>
          </cell>
          <cell r="BH514" t="str">
            <v>3.32</v>
          </cell>
          <cell r="BI514">
            <v>3501180000</v>
          </cell>
          <cell r="BJ514" t="str">
            <v>BLG</v>
          </cell>
          <cell r="BL514">
            <v>41852</v>
          </cell>
          <cell r="BM514">
            <v>44489</v>
          </cell>
          <cell r="BP514">
            <v>1156884000</v>
          </cell>
          <cell r="BQ514">
            <v>2373610000</v>
          </cell>
          <cell r="BR514">
            <v>1756950000</v>
          </cell>
          <cell r="BS514">
            <v>8628515.9000000004</v>
          </cell>
          <cell r="BT514">
            <v>95.536000000000001</v>
          </cell>
          <cell r="BU514">
            <v>42228</v>
          </cell>
          <cell r="BW514">
            <v>0</v>
          </cell>
          <cell r="BX514" t="str">
            <v>Plymouth, Michigan 48170</v>
          </cell>
          <cell r="CA514" t="str">
            <v>0010491694</v>
          </cell>
          <cell r="CB514">
            <v>8628515.9000000004</v>
          </cell>
          <cell r="CC514">
            <v>1</v>
          </cell>
          <cell r="CD514">
            <v>9031690.5700000003</v>
          </cell>
          <cell r="CF514">
            <v>80</v>
          </cell>
          <cell r="CG514" t="str">
            <v>Y</v>
          </cell>
        </row>
        <row r="515">
          <cell r="A515">
            <v>513</v>
          </cell>
          <cell r="B515" t="str">
            <v>DETAILS</v>
          </cell>
          <cell r="C515">
            <v>0</v>
          </cell>
          <cell r="D515">
            <v>81627704</v>
          </cell>
          <cell r="E515">
            <v>84070104</v>
          </cell>
          <cell r="F515">
            <v>344944</v>
          </cell>
          <cell r="G515">
            <v>42403</v>
          </cell>
          <cell r="H515">
            <v>42237</v>
          </cell>
          <cell r="I515">
            <v>29767</v>
          </cell>
          <cell r="J515">
            <v>249044</v>
          </cell>
          <cell r="K515">
            <v>216296</v>
          </cell>
          <cell r="L515">
            <v>42185</v>
          </cell>
          <cell r="M515" t="str">
            <v>MPG Holdco I Inc</v>
          </cell>
          <cell r="N515" t="str">
            <v>Metaldyne Performance Group Inc (MPG) Initial Term Loan</v>
          </cell>
          <cell r="O515" t="str">
            <v>L</v>
          </cell>
          <cell r="P515" t="str">
            <v>LIBOR (3 months)</v>
          </cell>
          <cell r="R515">
            <v>10193127.550000001</v>
          </cell>
          <cell r="S515">
            <v>1354049</v>
          </cell>
          <cell r="T515" t="str">
            <v>United States</v>
          </cell>
          <cell r="U515" t="str">
            <v>Automotive (2)</v>
          </cell>
          <cell r="W515" t="str">
            <v>United States</v>
          </cell>
          <cell r="X515">
            <v>1</v>
          </cell>
          <cell r="Y515" t="str">
            <v>First Lien First Out</v>
          </cell>
          <cell r="AB515" t="str">
            <v>MPG Holdco I Inc</v>
          </cell>
          <cell r="AF515">
            <v>10193127.550000001</v>
          </cell>
          <cell r="AG515" t="str">
            <v>V</v>
          </cell>
          <cell r="AH515">
            <v>99.724999999999994</v>
          </cell>
          <cell r="AI515">
            <v>95.536000000000001</v>
          </cell>
          <cell r="AK515" t="str">
            <v>Term Loan</v>
          </cell>
          <cell r="AN515">
            <v>541200000</v>
          </cell>
          <cell r="AO515" t="str">
            <v>USD</v>
          </cell>
          <cell r="AS515">
            <v>2.21</v>
          </cell>
          <cell r="AU515" t="str">
            <v>47659 HALYARD DRIVE</v>
          </cell>
          <cell r="AV515" t="str">
            <v>NA</v>
          </cell>
          <cell r="AX515">
            <v>42277</v>
          </cell>
          <cell r="AY515">
            <v>42277</v>
          </cell>
          <cell r="AZ515">
            <v>124570000</v>
          </cell>
          <cell r="BA515">
            <v>4.83</v>
          </cell>
          <cell r="BB515">
            <v>2.23</v>
          </cell>
          <cell r="BC515">
            <v>2.2000000000000002</v>
          </cell>
          <cell r="BD515">
            <v>0</v>
          </cell>
          <cell r="BF515" t="str">
            <v>2.2100000</v>
          </cell>
          <cell r="BG515">
            <v>616660000</v>
          </cell>
          <cell r="BH515" t="str">
            <v>3.32</v>
          </cell>
          <cell r="BI515">
            <v>3501180000</v>
          </cell>
          <cell r="BJ515" t="str">
            <v>BLG</v>
          </cell>
          <cell r="BL515">
            <v>41852</v>
          </cell>
          <cell r="BM515">
            <v>44489</v>
          </cell>
          <cell r="BP515">
            <v>1156884000</v>
          </cell>
          <cell r="BQ515">
            <v>2373610000</v>
          </cell>
          <cell r="BR515">
            <v>1756950000</v>
          </cell>
          <cell r="BS515">
            <v>9738106.3399999999</v>
          </cell>
          <cell r="BT515">
            <v>95.536000000000001</v>
          </cell>
          <cell r="BU515">
            <v>42228</v>
          </cell>
          <cell r="BW515">
            <v>0</v>
          </cell>
          <cell r="BX515" t="str">
            <v>Plymouth, Michigan 48170</v>
          </cell>
          <cell r="CA515" t="str">
            <v>0010491694</v>
          </cell>
          <cell r="CB515">
            <v>9738106.3399999999</v>
          </cell>
          <cell r="CC515">
            <v>1</v>
          </cell>
          <cell r="CD515">
            <v>10193127.550000001</v>
          </cell>
          <cell r="CF515">
            <v>80</v>
          </cell>
          <cell r="CG515" t="str">
            <v>Y</v>
          </cell>
        </row>
        <row r="516">
          <cell r="A516">
            <v>514</v>
          </cell>
          <cell r="B516" t="str">
            <v>DETAILS</v>
          </cell>
          <cell r="C516">
            <v>0</v>
          </cell>
          <cell r="D516">
            <v>81627758</v>
          </cell>
          <cell r="E516">
            <v>84070105</v>
          </cell>
          <cell r="F516">
            <v>344944</v>
          </cell>
          <cell r="G516">
            <v>42403</v>
          </cell>
          <cell r="H516">
            <v>42237</v>
          </cell>
          <cell r="I516">
            <v>29767</v>
          </cell>
          <cell r="J516">
            <v>250905</v>
          </cell>
          <cell r="K516">
            <v>216296</v>
          </cell>
          <cell r="L516">
            <v>42185</v>
          </cell>
          <cell r="M516" t="str">
            <v>MPG Holdco I Inc</v>
          </cell>
          <cell r="N516" t="str">
            <v>Metaldyne Performance Group Inc (MPG) Initial Term Loan</v>
          </cell>
          <cell r="O516" t="str">
            <v>L</v>
          </cell>
          <cell r="P516" t="str">
            <v>LIBOR (3 months)</v>
          </cell>
          <cell r="R516">
            <v>4348773.08</v>
          </cell>
          <cell r="S516">
            <v>1354049</v>
          </cell>
          <cell r="T516" t="str">
            <v>United States</v>
          </cell>
          <cell r="U516" t="str">
            <v>Automotive (2)</v>
          </cell>
          <cell r="W516" t="str">
            <v>United States</v>
          </cell>
          <cell r="X516">
            <v>1</v>
          </cell>
          <cell r="Y516" t="str">
            <v>First Lien First Out</v>
          </cell>
          <cell r="AB516" t="str">
            <v>MPG Holdco I Inc</v>
          </cell>
          <cell r="AF516">
            <v>4348773.08</v>
          </cell>
          <cell r="AG516" t="str">
            <v>V</v>
          </cell>
          <cell r="AH516">
            <v>99.724999999999994</v>
          </cell>
          <cell r="AI516">
            <v>95.536000000000001</v>
          </cell>
          <cell r="AK516" t="str">
            <v>Term Loan</v>
          </cell>
          <cell r="AN516">
            <v>541200000</v>
          </cell>
          <cell r="AO516" t="str">
            <v>USD</v>
          </cell>
          <cell r="AS516">
            <v>2.21</v>
          </cell>
          <cell r="AU516" t="str">
            <v>47659 HALYARD DRIVE</v>
          </cell>
          <cell r="AV516" t="str">
            <v>NA</v>
          </cell>
          <cell r="AX516">
            <v>42277</v>
          </cell>
          <cell r="AY516">
            <v>42277</v>
          </cell>
          <cell r="AZ516">
            <v>124570000</v>
          </cell>
          <cell r="BA516">
            <v>4.83</v>
          </cell>
          <cell r="BB516">
            <v>2.23</v>
          </cell>
          <cell r="BC516">
            <v>2.2000000000000002</v>
          </cell>
          <cell r="BD516">
            <v>0</v>
          </cell>
          <cell r="BF516" t="str">
            <v>2.2100000</v>
          </cell>
          <cell r="BG516">
            <v>616660000</v>
          </cell>
          <cell r="BH516" t="str">
            <v>3.32</v>
          </cell>
          <cell r="BI516">
            <v>3501180000</v>
          </cell>
          <cell r="BJ516" t="str">
            <v>BLG</v>
          </cell>
          <cell r="BL516">
            <v>41852</v>
          </cell>
          <cell r="BM516">
            <v>44489</v>
          </cell>
          <cell r="BP516">
            <v>1156884000</v>
          </cell>
          <cell r="BQ516">
            <v>2373610000</v>
          </cell>
          <cell r="BR516">
            <v>1756950000</v>
          </cell>
          <cell r="BS516">
            <v>4154643.85</v>
          </cell>
          <cell r="BT516">
            <v>95.536000000000001</v>
          </cell>
          <cell r="BU516">
            <v>42228</v>
          </cell>
          <cell r="BW516">
            <v>0</v>
          </cell>
          <cell r="BX516" t="str">
            <v>Plymouth, Michigan 48170</v>
          </cell>
          <cell r="CA516" t="str">
            <v>0010491694</v>
          </cell>
          <cell r="CB516">
            <v>4154643.85</v>
          </cell>
          <cell r="CC516">
            <v>1</v>
          </cell>
          <cell r="CD516">
            <v>4348773.08</v>
          </cell>
          <cell r="CF516">
            <v>80</v>
          </cell>
          <cell r="CG516" t="str">
            <v>Y</v>
          </cell>
        </row>
        <row r="517">
          <cell r="A517">
            <v>515</v>
          </cell>
          <cell r="B517" t="str">
            <v>DETAILS</v>
          </cell>
          <cell r="C517">
            <v>0</v>
          </cell>
          <cell r="D517">
            <v>81627709</v>
          </cell>
          <cell r="E517">
            <v>84069819</v>
          </cell>
          <cell r="F517">
            <v>344944</v>
          </cell>
          <cell r="G517">
            <v>42403</v>
          </cell>
          <cell r="H517">
            <v>42321</v>
          </cell>
          <cell r="I517">
            <v>27611</v>
          </cell>
          <cell r="J517">
            <v>249172</v>
          </cell>
          <cell r="K517">
            <v>241371</v>
          </cell>
          <cell r="L517">
            <v>42314</v>
          </cell>
          <cell r="M517" t="str">
            <v>MSHC Inc (Service Logic)</v>
          </cell>
          <cell r="N517" t="str">
            <v>MSHC Inc (Service Logic) Delayed Draw Term Loan</v>
          </cell>
          <cell r="O517" t="str">
            <v>L</v>
          </cell>
          <cell r="P517" t="str">
            <v>LIBOR (3 months)</v>
          </cell>
          <cell r="R517">
            <v>834745.45</v>
          </cell>
          <cell r="S517">
            <v>1429331</v>
          </cell>
          <cell r="T517" t="str">
            <v>United States</v>
          </cell>
          <cell r="U517" t="str">
            <v>Services: Business (23)</v>
          </cell>
          <cell r="W517" t="str">
            <v>United States</v>
          </cell>
          <cell r="X517">
            <v>0</v>
          </cell>
          <cell r="Y517" t="str">
            <v>First Lien First Out</v>
          </cell>
          <cell r="AB517" t="str">
            <v>MSHC Inc (Service Logic)</v>
          </cell>
          <cell r="AC517">
            <v>99.5</v>
          </cell>
          <cell r="AF517">
            <v>834745.45</v>
          </cell>
          <cell r="AG517" t="str">
            <v>V</v>
          </cell>
          <cell r="AH517">
            <v>100</v>
          </cell>
          <cell r="AK517" t="str">
            <v>Term Loan</v>
          </cell>
          <cell r="AN517">
            <v>23353000</v>
          </cell>
          <cell r="AO517" t="str">
            <v>USD</v>
          </cell>
          <cell r="AS517">
            <v>3.47</v>
          </cell>
          <cell r="AU517" t="str">
            <v>12005 E. 45th Ave.</v>
          </cell>
          <cell r="AV517" t="str">
            <v>NA</v>
          </cell>
          <cell r="AW517">
            <v>0</v>
          </cell>
          <cell r="AX517">
            <v>42277</v>
          </cell>
          <cell r="AY517">
            <v>42338</v>
          </cell>
          <cell r="AZ517">
            <v>6650000</v>
          </cell>
          <cell r="BA517">
            <v>3.29</v>
          </cell>
          <cell r="BB517">
            <v>4.58</v>
          </cell>
          <cell r="BC517">
            <v>4.2300000000000004</v>
          </cell>
          <cell r="BD517">
            <v>0</v>
          </cell>
          <cell r="BF517" t="str">
            <v>3.4700000</v>
          </cell>
          <cell r="BG517">
            <v>53200000</v>
          </cell>
          <cell r="BH517" t="str">
            <v>4.24</v>
          </cell>
          <cell r="BI517">
            <v>211420000</v>
          </cell>
          <cell r="BJ517" t="str">
            <v>Antares/TMT</v>
          </cell>
          <cell r="BL517">
            <v>42093</v>
          </cell>
          <cell r="BM517">
            <v>43373</v>
          </cell>
          <cell r="BP517">
            <v>80078600</v>
          </cell>
          <cell r="BQ517">
            <v>151290200</v>
          </cell>
          <cell r="BR517">
            <v>98090200</v>
          </cell>
          <cell r="BS517">
            <v>834745.45</v>
          </cell>
          <cell r="BT517">
            <v>100</v>
          </cell>
          <cell r="BU517">
            <v>42228</v>
          </cell>
          <cell r="BW517">
            <v>0</v>
          </cell>
          <cell r="BX517" t="str">
            <v>Denver, Colorado 80239</v>
          </cell>
          <cell r="CA517" t="str">
            <v>0010534097</v>
          </cell>
          <cell r="CB517">
            <v>834745.45</v>
          </cell>
          <cell r="CC517">
            <v>1</v>
          </cell>
          <cell r="CD517">
            <v>834745.45</v>
          </cell>
          <cell r="CF517">
            <v>80</v>
          </cell>
          <cell r="CG517" t="str">
            <v>N</v>
          </cell>
        </row>
        <row r="518">
          <cell r="A518">
            <v>516</v>
          </cell>
          <cell r="B518" t="str">
            <v>DETAILS</v>
          </cell>
          <cell r="C518">
            <v>0</v>
          </cell>
          <cell r="D518">
            <v>81627709</v>
          </cell>
          <cell r="E518">
            <v>84069575</v>
          </cell>
          <cell r="F518">
            <v>344944</v>
          </cell>
          <cell r="G518">
            <v>42403</v>
          </cell>
          <cell r="H518">
            <v>42237</v>
          </cell>
          <cell r="I518">
            <v>27611</v>
          </cell>
          <cell r="J518">
            <v>249172</v>
          </cell>
          <cell r="K518">
            <v>241371</v>
          </cell>
          <cell r="L518">
            <v>42185</v>
          </cell>
          <cell r="M518" t="str">
            <v>MSHC Inc (Service Logic)</v>
          </cell>
          <cell r="N518" t="str">
            <v>MSHC Inc (Service Logic) Delayed Draw Term Loan</v>
          </cell>
          <cell r="O518" t="str">
            <v>L</v>
          </cell>
          <cell r="P518" t="str">
            <v>LIBOR (3 months)</v>
          </cell>
          <cell r="R518">
            <v>4146117.86</v>
          </cell>
          <cell r="S518">
            <v>1352316</v>
          </cell>
          <cell r="T518" t="str">
            <v>United States</v>
          </cell>
          <cell r="U518" t="str">
            <v>Services: Business (23)</v>
          </cell>
          <cell r="W518" t="str">
            <v>United States</v>
          </cell>
          <cell r="X518">
            <v>0</v>
          </cell>
          <cell r="Y518" t="str">
            <v>First Lien First Out</v>
          </cell>
          <cell r="AB518" t="str">
            <v>MSHC Inc (Service Logic)</v>
          </cell>
          <cell r="AC518">
            <v>99.5</v>
          </cell>
          <cell r="AF518">
            <v>4146117.86</v>
          </cell>
          <cell r="AG518" t="str">
            <v>V</v>
          </cell>
          <cell r="AH518">
            <v>99.5</v>
          </cell>
          <cell r="AK518" t="str">
            <v>Term Loan</v>
          </cell>
          <cell r="AN518">
            <v>23353000</v>
          </cell>
          <cell r="AO518" t="str">
            <v>USD</v>
          </cell>
          <cell r="AS518">
            <v>3.47</v>
          </cell>
          <cell r="AU518" t="str">
            <v>12005 E. 45th Ave.</v>
          </cell>
          <cell r="AV518" t="str">
            <v>NA</v>
          </cell>
          <cell r="AW518">
            <v>0</v>
          </cell>
          <cell r="AX518">
            <v>42277</v>
          </cell>
          <cell r="AY518">
            <v>42338</v>
          </cell>
          <cell r="AZ518">
            <v>6650000</v>
          </cell>
          <cell r="BA518">
            <v>3.29</v>
          </cell>
          <cell r="BB518">
            <v>4.58</v>
          </cell>
          <cell r="BC518">
            <v>4.2300000000000004</v>
          </cell>
          <cell r="BD518">
            <v>0</v>
          </cell>
          <cell r="BF518" t="str">
            <v>3.4700000</v>
          </cell>
          <cell r="BG518">
            <v>53200000</v>
          </cell>
          <cell r="BH518" t="str">
            <v>4.24</v>
          </cell>
          <cell r="BI518">
            <v>211420000</v>
          </cell>
          <cell r="BJ518" t="str">
            <v>Antares/TMT</v>
          </cell>
          <cell r="BL518">
            <v>42093</v>
          </cell>
          <cell r="BM518">
            <v>43373</v>
          </cell>
          <cell r="BP518">
            <v>80078600</v>
          </cell>
          <cell r="BQ518">
            <v>151290200</v>
          </cell>
          <cell r="BR518">
            <v>98090200</v>
          </cell>
          <cell r="BS518">
            <v>4146117.86</v>
          </cell>
          <cell r="BT518">
            <v>100</v>
          </cell>
          <cell r="BU518">
            <v>42228</v>
          </cell>
          <cell r="BW518">
            <v>0</v>
          </cell>
          <cell r="BX518" t="str">
            <v>Denver, Colorado 80239</v>
          </cell>
          <cell r="CA518" t="str">
            <v>0010534097</v>
          </cell>
          <cell r="CB518">
            <v>4146117.86</v>
          </cell>
          <cell r="CC518">
            <v>1</v>
          </cell>
          <cell r="CD518">
            <v>4146117.86</v>
          </cell>
          <cell r="CF518">
            <v>80</v>
          </cell>
          <cell r="CG518" t="str">
            <v>N</v>
          </cell>
        </row>
        <row r="519">
          <cell r="A519">
            <v>517</v>
          </cell>
          <cell r="B519" t="str">
            <v>DETAILS</v>
          </cell>
          <cell r="C519">
            <v>0</v>
          </cell>
          <cell r="D519">
            <v>81627977</v>
          </cell>
          <cell r="E519">
            <v>84069321</v>
          </cell>
          <cell r="F519">
            <v>344944</v>
          </cell>
          <cell r="G519">
            <v>42403</v>
          </cell>
          <cell r="H519">
            <v>42237</v>
          </cell>
          <cell r="I519">
            <v>27611</v>
          </cell>
          <cell r="J519">
            <v>253750</v>
          </cell>
          <cell r="K519">
            <v>180942</v>
          </cell>
          <cell r="L519">
            <v>42185</v>
          </cell>
          <cell r="M519" t="str">
            <v>MSHC Inc (Service Logic)</v>
          </cell>
          <cell r="N519" t="str">
            <v>MSHC Inc (Service Logic) Term Loan</v>
          </cell>
          <cell r="O519" t="str">
            <v>L</v>
          </cell>
          <cell r="P519" t="str">
            <v>LIBOR (3 months)</v>
          </cell>
          <cell r="R519">
            <v>181484.25</v>
          </cell>
          <cell r="S519">
            <v>1334510</v>
          </cell>
          <cell r="T519" t="str">
            <v>United States</v>
          </cell>
          <cell r="U519" t="str">
            <v>Services: Business (23)</v>
          </cell>
          <cell r="W519" t="str">
            <v>United States</v>
          </cell>
          <cell r="X519">
            <v>0</v>
          </cell>
          <cell r="Y519" t="str">
            <v>First Lien First Out</v>
          </cell>
          <cell r="AB519" t="str">
            <v>MSHC Inc (Service Logic)</v>
          </cell>
          <cell r="AC519">
            <v>99.5</v>
          </cell>
          <cell r="AF519">
            <v>181484.25</v>
          </cell>
          <cell r="AG519" t="str">
            <v>V</v>
          </cell>
          <cell r="AH519">
            <v>99.5</v>
          </cell>
          <cell r="AK519" t="str">
            <v>Term Loan</v>
          </cell>
          <cell r="AN519">
            <v>23353000</v>
          </cell>
          <cell r="AO519" t="str">
            <v>USD</v>
          </cell>
          <cell r="AS519">
            <v>3.47</v>
          </cell>
          <cell r="AU519" t="str">
            <v>12005 E. 45th Ave.</v>
          </cell>
          <cell r="AV519" t="str">
            <v>NA</v>
          </cell>
          <cell r="AW519">
            <v>0</v>
          </cell>
          <cell r="AX519">
            <v>42277</v>
          </cell>
          <cell r="AY519">
            <v>42338</v>
          </cell>
          <cell r="AZ519">
            <v>6650000</v>
          </cell>
          <cell r="BA519">
            <v>3.29</v>
          </cell>
          <cell r="BB519">
            <v>4.58</v>
          </cell>
          <cell r="BC519">
            <v>4.2300000000000004</v>
          </cell>
          <cell r="BD519">
            <v>0</v>
          </cell>
          <cell r="BF519" t="str">
            <v>3.4700000</v>
          </cell>
          <cell r="BG519">
            <v>53200000</v>
          </cell>
          <cell r="BH519" t="str">
            <v>4.24</v>
          </cell>
          <cell r="BI519">
            <v>211420000</v>
          </cell>
          <cell r="BJ519" t="str">
            <v>Antares/TMT</v>
          </cell>
          <cell r="BL519">
            <v>41351</v>
          </cell>
          <cell r="BM519">
            <v>43373</v>
          </cell>
          <cell r="BP519">
            <v>80078600</v>
          </cell>
          <cell r="BQ519">
            <v>151290200</v>
          </cell>
          <cell r="BR519">
            <v>98090200</v>
          </cell>
          <cell r="BS519">
            <v>181484.25</v>
          </cell>
          <cell r="BT519">
            <v>100</v>
          </cell>
          <cell r="BU519">
            <v>42228</v>
          </cell>
          <cell r="BW519">
            <v>0</v>
          </cell>
          <cell r="BX519" t="str">
            <v>Denver, Colorado 80239</v>
          </cell>
          <cell r="CA519" t="str">
            <v>0010534102</v>
          </cell>
          <cell r="CB519">
            <v>181484.25</v>
          </cell>
          <cell r="CC519">
            <v>1</v>
          </cell>
          <cell r="CD519">
            <v>181484.25</v>
          </cell>
          <cell r="CF519">
            <v>80</v>
          </cell>
          <cell r="CG519" t="str">
            <v>N</v>
          </cell>
        </row>
        <row r="520">
          <cell r="A520">
            <v>518</v>
          </cell>
          <cell r="B520" t="str">
            <v>DETAILS</v>
          </cell>
          <cell r="C520">
            <v>0</v>
          </cell>
          <cell r="D520">
            <v>81628056</v>
          </cell>
          <cell r="E520">
            <v>84069322</v>
          </cell>
          <cell r="F520">
            <v>344944</v>
          </cell>
          <cell r="G520">
            <v>42403</v>
          </cell>
          <cell r="H520">
            <v>42237</v>
          </cell>
          <cell r="I520">
            <v>27611</v>
          </cell>
          <cell r="J520">
            <v>254336</v>
          </cell>
          <cell r="K520">
            <v>180942</v>
          </cell>
          <cell r="L520">
            <v>42185</v>
          </cell>
          <cell r="M520" t="str">
            <v>MSHC Inc (Service Logic)</v>
          </cell>
          <cell r="N520" t="str">
            <v>MSHC Inc (Service Logic) Term Loan</v>
          </cell>
          <cell r="O520" t="str">
            <v>L</v>
          </cell>
          <cell r="P520" t="str">
            <v>LIBOR (3 months)</v>
          </cell>
          <cell r="R520">
            <v>11671985.42</v>
          </cell>
          <cell r="S520">
            <v>1334510</v>
          </cell>
          <cell r="T520" t="str">
            <v>United States</v>
          </cell>
          <cell r="U520" t="str">
            <v>Services: Business (23)</v>
          </cell>
          <cell r="W520" t="str">
            <v>United States</v>
          </cell>
          <cell r="X520">
            <v>0</v>
          </cell>
          <cell r="Y520" t="str">
            <v>First Lien First Out</v>
          </cell>
          <cell r="AB520" t="str">
            <v>MSHC Inc (Service Logic)</v>
          </cell>
          <cell r="AC520">
            <v>99.5</v>
          </cell>
          <cell r="AF520">
            <v>11671985.42</v>
          </cell>
          <cell r="AG520" t="str">
            <v>V</v>
          </cell>
          <cell r="AH520">
            <v>99.5</v>
          </cell>
          <cell r="AK520" t="str">
            <v>Term Loan</v>
          </cell>
          <cell r="AN520">
            <v>23353000</v>
          </cell>
          <cell r="AO520" t="str">
            <v>USD</v>
          </cell>
          <cell r="AS520">
            <v>3.47</v>
          </cell>
          <cell r="AU520" t="str">
            <v>12005 E. 45th Ave.</v>
          </cell>
          <cell r="AV520" t="str">
            <v>NA</v>
          </cell>
          <cell r="AW520">
            <v>0</v>
          </cell>
          <cell r="AX520">
            <v>42277</v>
          </cell>
          <cell r="AY520">
            <v>42338</v>
          </cell>
          <cell r="AZ520">
            <v>6650000</v>
          </cell>
          <cell r="BA520">
            <v>3.29</v>
          </cell>
          <cell r="BB520">
            <v>4.58</v>
          </cell>
          <cell r="BC520">
            <v>4.2300000000000004</v>
          </cell>
          <cell r="BD520">
            <v>0</v>
          </cell>
          <cell r="BF520" t="str">
            <v>3.4700000</v>
          </cell>
          <cell r="BG520">
            <v>53200000</v>
          </cell>
          <cell r="BH520" t="str">
            <v>4.24</v>
          </cell>
          <cell r="BI520">
            <v>211420000</v>
          </cell>
          <cell r="BJ520" t="str">
            <v>Antares/TMT</v>
          </cell>
          <cell r="BL520">
            <v>41351</v>
          </cell>
          <cell r="BM520">
            <v>43373</v>
          </cell>
          <cell r="BP520">
            <v>80078600</v>
          </cell>
          <cell r="BQ520">
            <v>151290200</v>
          </cell>
          <cell r="BR520">
            <v>98090200</v>
          </cell>
          <cell r="BS520">
            <v>11671985.42</v>
          </cell>
          <cell r="BT520">
            <v>100</v>
          </cell>
          <cell r="BU520">
            <v>42228</v>
          </cell>
          <cell r="BW520">
            <v>0</v>
          </cell>
          <cell r="BX520" t="str">
            <v>Denver, Colorado 80239</v>
          </cell>
          <cell r="CA520" t="str">
            <v>0010534102</v>
          </cell>
          <cell r="CB520">
            <v>11671985.42</v>
          </cell>
          <cell r="CC520">
            <v>1</v>
          </cell>
          <cell r="CD520">
            <v>11671985.42</v>
          </cell>
          <cell r="CF520">
            <v>80</v>
          </cell>
          <cell r="CG520" t="str">
            <v>N</v>
          </cell>
        </row>
        <row r="521">
          <cell r="A521">
            <v>519</v>
          </cell>
          <cell r="B521" t="str">
            <v>DETAILS</v>
          </cell>
          <cell r="C521">
            <v>0</v>
          </cell>
          <cell r="D521">
            <v>81627977</v>
          </cell>
          <cell r="E521">
            <v>84069821</v>
          </cell>
          <cell r="F521">
            <v>344944</v>
          </cell>
          <cell r="G521">
            <v>42403</v>
          </cell>
          <cell r="H521">
            <v>42321</v>
          </cell>
          <cell r="I521">
            <v>27611</v>
          </cell>
          <cell r="J521">
            <v>253750</v>
          </cell>
          <cell r="K521">
            <v>180942</v>
          </cell>
          <cell r="L521">
            <v>42314</v>
          </cell>
          <cell r="M521" t="str">
            <v>MSHC Inc (Service Logic)</v>
          </cell>
          <cell r="N521" t="str">
            <v>MSHC Inc (Service Logic) Term Loan</v>
          </cell>
          <cell r="O521" t="str">
            <v>L</v>
          </cell>
          <cell r="P521" t="str">
            <v>LIBOR (3 months)</v>
          </cell>
          <cell r="R521">
            <v>95685.23</v>
          </cell>
          <cell r="S521">
            <v>1429332</v>
          </cell>
          <cell r="T521" t="str">
            <v>United States</v>
          </cell>
          <cell r="U521" t="str">
            <v>Services: Business (23)</v>
          </cell>
          <cell r="W521" t="str">
            <v>United States</v>
          </cell>
          <cell r="X521">
            <v>0</v>
          </cell>
          <cell r="Y521" t="str">
            <v>First Lien First Out</v>
          </cell>
          <cell r="AB521" t="str">
            <v>MSHC Inc (Service Logic)</v>
          </cell>
          <cell r="AC521">
            <v>99.5</v>
          </cell>
          <cell r="AF521">
            <v>95685.23</v>
          </cell>
          <cell r="AG521" t="str">
            <v>V</v>
          </cell>
          <cell r="AH521">
            <v>100</v>
          </cell>
          <cell r="AK521" t="str">
            <v>Term Loan</v>
          </cell>
          <cell r="AN521">
            <v>23353000</v>
          </cell>
          <cell r="AO521" t="str">
            <v>USD</v>
          </cell>
          <cell r="AS521">
            <v>3.47</v>
          </cell>
          <cell r="AU521" t="str">
            <v>12005 E. 45th Ave.</v>
          </cell>
          <cell r="AV521" t="str">
            <v>NA</v>
          </cell>
          <cell r="AW521">
            <v>0</v>
          </cell>
          <cell r="AX521">
            <v>42277</v>
          </cell>
          <cell r="AY521">
            <v>42338</v>
          </cell>
          <cell r="AZ521">
            <v>6650000</v>
          </cell>
          <cell r="BA521">
            <v>3.29</v>
          </cell>
          <cell r="BB521">
            <v>4.58</v>
          </cell>
          <cell r="BC521">
            <v>4.2300000000000004</v>
          </cell>
          <cell r="BD521">
            <v>0</v>
          </cell>
          <cell r="BF521" t="str">
            <v>3.4700000</v>
          </cell>
          <cell r="BG521">
            <v>53200000</v>
          </cell>
          <cell r="BH521" t="str">
            <v>4.24</v>
          </cell>
          <cell r="BI521">
            <v>211420000</v>
          </cell>
          <cell r="BJ521" t="str">
            <v>Antares/TMT</v>
          </cell>
          <cell r="BL521">
            <v>41351</v>
          </cell>
          <cell r="BM521">
            <v>43373</v>
          </cell>
          <cell r="BP521">
            <v>80078600</v>
          </cell>
          <cell r="BQ521">
            <v>151290200</v>
          </cell>
          <cell r="BR521">
            <v>98090200</v>
          </cell>
          <cell r="BS521">
            <v>95685.23</v>
          </cell>
          <cell r="BT521">
            <v>100</v>
          </cell>
          <cell r="BW521">
            <v>0</v>
          </cell>
          <cell r="BX521" t="str">
            <v>Denver, Colorado 80239</v>
          </cell>
          <cell r="CA521" t="str">
            <v>0010534102</v>
          </cell>
          <cell r="CB521">
            <v>95685.23</v>
          </cell>
          <cell r="CD521">
            <v>95685.23</v>
          </cell>
          <cell r="CF521">
            <v>80</v>
          </cell>
          <cell r="CG521" t="str">
            <v>N</v>
          </cell>
        </row>
        <row r="522">
          <cell r="A522">
            <v>520</v>
          </cell>
          <cell r="B522" t="str">
            <v>DETAILS</v>
          </cell>
          <cell r="C522">
            <v>0</v>
          </cell>
          <cell r="D522">
            <v>81628056</v>
          </cell>
          <cell r="E522">
            <v>84069822</v>
          </cell>
          <cell r="F522">
            <v>344944</v>
          </cell>
          <cell r="G522">
            <v>42403</v>
          </cell>
          <cell r="H522">
            <v>42321</v>
          </cell>
          <cell r="I522">
            <v>27611</v>
          </cell>
          <cell r="J522">
            <v>254336</v>
          </cell>
          <cell r="K522">
            <v>180942</v>
          </cell>
          <cell r="L522">
            <v>42314</v>
          </cell>
          <cell r="M522" t="str">
            <v>MSHC Inc (Service Logic)</v>
          </cell>
          <cell r="N522" t="str">
            <v>MSHC Inc (Service Logic) Term Loan</v>
          </cell>
          <cell r="O522" t="str">
            <v>L</v>
          </cell>
          <cell r="P522" t="str">
            <v>LIBOR (3 months)</v>
          </cell>
          <cell r="R522">
            <v>6153903.3499999996</v>
          </cell>
          <cell r="S522">
            <v>1429332</v>
          </cell>
          <cell r="T522" t="str">
            <v>United States</v>
          </cell>
          <cell r="U522" t="str">
            <v>Services: Business (23)</v>
          </cell>
          <cell r="W522" t="str">
            <v>United States</v>
          </cell>
          <cell r="X522">
            <v>0</v>
          </cell>
          <cell r="Y522" t="str">
            <v>First Lien First Out</v>
          </cell>
          <cell r="AB522" t="str">
            <v>MSHC Inc (Service Logic)</v>
          </cell>
          <cell r="AC522">
            <v>99.5</v>
          </cell>
          <cell r="AF522">
            <v>6153903.3499999996</v>
          </cell>
          <cell r="AG522" t="str">
            <v>V</v>
          </cell>
          <cell r="AH522">
            <v>100</v>
          </cell>
          <cell r="AK522" t="str">
            <v>Term Loan</v>
          </cell>
          <cell r="AN522">
            <v>23353000</v>
          </cell>
          <cell r="AO522" t="str">
            <v>USD</v>
          </cell>
          <cell r="AS522">
            <v>3.47</v>
          </cell>
          <cell r="AU522" t="str">
            <v>12005 E. 45th Ave.</v>
          </cell>
          <cell r="AV522" t="str">
            <v>NA</v>
          </cell>
          <cell r="AW522">
            <v>0</v>
          </cell>
          <cell r="AX522">
            <v>42277</v>
          </cell>
          <cell r="AY522">
            <v>42338</v>
          </cell>
          <cell r="AZ522">
            <v>6650000</v>
          </cell>
          <cell r="BA522">
            <v>3.29</v>
          </cell>
          <cell r="BB522">
            <v>4.58</v>
          </cell>
          <cell r="BC522">
            <v>4.2300000000000004</v>
          </cell>
          <cell r="BD522">
            <v>0</v>
          </cell>
          <cell r="BF522" t="str">
            <v>3.4700000</v>
          </cell>
          <cell r="BG522">
            <v>53200000</v>
          </cell>
          <cell r="BH522" t="str">
            <v>4.24</v>
          </cell>
          <cell r="BI522">
            <v>211420000</v>
          </cell>
          <cell r="BJ522" t="str">
            <v>Antares/TMT</v>
          </cell>
          <cell r="BL522">
            <v>41351</v>
          </cell>
          <cell r="BM522">
            <v>43373</v>
          </cell>
          <cell r="BP522">
            <v>80078600</v>
          </cell>
          <cell r="BQ522">
            <v>151290200</v>
          </cell>
          <cell r="BR522">
            <v>98090200</v>
          </cell>
          <cell r="BS522">
            <v>6153903.3499999996</v>
          </cell>
          <cell r="BT522">
            <v>100</v>
          </cell>
          <cell r="BU522">
            <v>42228</v>
          </cell>
          <cell r="BW522">
            <v>0</v>
          </cell>
          <cell r="BX522" t="str">
            <v>Denver, Colorado 80239</v>
          </cell>
          <cell r="CA522" t="str">
            <v>0010534102</v>
          </cell>
          <cell r="CB522">
            <v>6153903.3499999996</v>
          </cell>
          <cell r="CC522">
            <v>1</v>
          </cell>
          <cell r="CD522">
            <v>6153903.3499999996</v>
          </cell>
          <cell r="CF522">
            <v>80</v>
          </cell>
          <cell r="CG522" t="str">
            <v>N</v>
          </cell>
        </row>
        <row r="523">
          <cell r="A523">
            <v>521</v>
          </cell>
          <cell r="B523" t="str">
            <v>DETAILS</v>
          </cell>
          <cell r="C523">
            <v>0</v>
          </cell>
          <cell r="D523">
            <v>81627606</v>
          </cell>
          <cell r="E523">
            <v>84069820</v>
          </cell>
          <cell r="F523">
            <v>344944</v>
          </cell>
          <cell r="G523">
            <v>42403</v>
          </cell>
          <cell r="H523">
            <v>42321</v>
          </cell>
          <cell r="I523">
            <v>27611</v>
          </cell>
          <cell r="J523">
            <v>180943</v>
          </cell>
          <cell r="K523">
            <v>180942</v>
          </cell>
          <cell r="L523">
            <v>42314</v>
          </cell>
          <cell r="M523" t="str">
            <v>MSHC Inc (Service Logic)</v>
          </cell>
          <cell r="N523" t="str">
            <v>MSHC Inc (Service Logic) Term Loan</v>
          </cell>
          <cell r="O523" t="str">
            <v>L</v>
          </cell>
          <cell r="P523" t="str">
            <v>Prime</v>
          </cell>
          <cell r="R523">
            <v>87926</v>
          </cell>
          <cell r="S523">
            <v>1429332</v>
          </cell>
          <cell r="T523" t="str">
            <v>United States</v>
          </cell>
          <cell r="U523" t="str">
            <v>Services: Business (23)</v>
          </cell>
          <cell r="W523" t="str">
            <v>United States</v>
          </cell>
          <cell r="X523">
            <v>0</v>
          </cell>
          <cell r="Y523" t="str">
            <v>First Lien First Out</v>
          </cell>
          <cell r="AB523" t="str">
            <v>MSHC Inc (Service Logic)</v>
          </cell>
          <cell r="AC523">
            <v>99.5</v>
          </cell>
          <cell r="AF523">
            <v>87926</v>
          </cell>
          <cell r="AG523" t="str">
            <v>V</v>
          </cell>
          <cell r="AH523">
            <v>100</v>
          </cell>
          <cell r="AK523" t="str">
            <v>Term Loan</v>
          </cell>
          <cell r="AN523">
            <v>23353000</v>
          </cell>
          <cell r="AO523" t="str">
            <v>USD</v>
          </cell>
          <cell r="AS523">
            <v>3.47</v>
          </cell>
          <cell r="AU523" t="str">
            <v>12005 E. 45th Ave.</v>
          </cell>
          <cell r="AV523" t="str">
            <v>NA</v>
          </cell>
          <cell r="AW523">
            <v>0</v>
          </cell>
          <cell r="AX523">
            <v>42277</v>
          </cell>
          <cell r="AY523">
            <v>42338</v>
          </cell>
          <cell r="AZ523">
            <v>6650000</v>
          </cell>
          <cell r="BA523">
            <v>3.29</v>
          </cell>
          <cell r="BB523">
            <v>4.58</v>
          </cell>
          <cell r="BC523">
            <v>4.2300000000000004</v>
          </cell>
          <cell r="BD523">
            <v>0</v>
          </cell>
          <cell r="BF523" t="str">
            <v>3.4700000</v>
          </cell>
          <cell r="BG523">
            <v>53200000</v>
          </cell>
          <cell r="BH523" t="str">
            <v>4.24</v>
          </cell>
          <cell r="BI523">
            <v>211420000</v>
          </cell>
          <cell r="BJ523" t="str">
            <v>Antares/TMT</v>
          </cell>
          <cell r="BL523">
            <v>41351</v>
          </cell>
          <cell r="BM523">
            <v>43373</v>
          </cell>
          <cell r="BP523">
            <v>80078600</v>
          </cell>
          <cell r="BQ523">
            <v>151290200</v>
          </cell>
          <cell r="BR523">
            <v>98090200</v>
          </cell>
          <cell r="BS523">
            <v>87926</v>
          </cell>
          <cell r="BT523">
            <v>100</v>
          </cell>
          <cell r="BU523">
            <v>42228</v>
          </cell>
          <cell r="BW523">
            <v>0</v>
          </cell>
          <cell r="BX523" t="str">
            <v>Denver, Colorado 80239</v>
          </cell>
          <cell r="CA523" t="str">
            <v>0010534102</v>
          </cell>
          <cell r="CB523">
            <v>87926</v>
          </cell>
          <cell r="CC523">
            <v>1</v>
          </cell>
          <cell r="CD523">
            <v>87926</v>
          </cell>
          <cell r="CF523">
            <v>80</v>
          </cell>
          <cell r="CG523" t="str">
            <v>N</v>
          </cell>
        </row>
        <row r="524">
          <cell r="A524">
            <v>522</v>
          </cell>
          <cell r="B524" t="str">
            <v>DETAILS</v>
          </cell>
          <cell r="C524">
            <v>0</v>
          </cell>
          <cell r="D524">
            <v>81627606</v>
          </cell>
          <cell r="E524">
            <v>84069320</v>
          </cell>
          <cell r="F524">
            <v>344944</v>
          </cell>
          <cell r="G524">
            <v>42403</v>
          </cell>
          <cell r="H524">
            <v>42237</v>
          </cell>
          <cell r="I524">
            <v>27611</v>
          </cell>
          <cell r="J524">
            <v>180943</v>
          </cell>
          <cell r="K524">
            <v>180942</v>
          </cell>
          <cell r="L524">
            <v>42185</v>
          </cell>
          <cell r="M524" t="str">
            <v>MSHC Inc (Service Logic)</v>
          </cell>
          <cell r="N524" t="str">
            <v>MSHC Inc (Service Logic) Term Loan</v>
          </cell>
          <cell r="O524" t="str">
            <v>L</v>
          </cell>
          <cell r="P524" t="str">
            <v>Prime</v>
          </cell>
          <cell r="R524">
            <v>166767.48000000001</v>
          </cell>
          <cell r="S524">
            <v>1334510</v>
          </cell>
          <cell r="T524" t="str">
            <v>United States</v>
          </cell>
          <cell r="U524" t="str">
            <v>Services: Business (23)</v>
          </cell>
          <cell r="W524" t="str">
            <v>United States</v>
          </cell>
          <cell r="X524">
            <v>0</v>
          </cell>
          <cell r="Y524" t="str">
            <v>First Lien First Out</v>
          </cell>
          <cell r="AB524" t="str">
            <v>MSHC Inc (Service Logic)</v>
          </cell>
          <cell r="AC524">
            <v>99.5</v>
          </cell>
          <cell r="AF524">
            <v>166767.48000000001</v>
          </cell>
          <cell r="AG524" t="str">
            <v>V</v>
          </cell>
          <cell r="AH524">
            <v>99.5</v>
          </cell>
          <cell r="AK524" t="str">
            <v>Term Loan</v>
          </cell>
          <cell r="AN524">
            <v>23353000</v>
          </cell>
          <cell r="AO524" t="str">
            <v>USD</v>
          </cell>
          <cell r="AS524">
            <v>3.47</v>
          </cell>
          <cell r="AU524" t="str">
            <v>12005 E. 45th Ave.</v>
          </cell>
          <cell r="AV524" t="str">
            <v>NA</v>
          </cell>
          <cell r="AW524">
            <v>0</v>
          </cell>
          <cell r="AX524">
            <v>42277</v>
          </cell>
          <cell r="AY524">
            <v>42338</v>
          </cell>
          <cell r="AZ524">
            <v>6650000</v>
          </cell>
          <cell r="BA524">
            <v>3.29</v>
          </cell>
          <cell r="BB524">
            <v>4.58</v>
          </cell>
          <cell r="BC524">
            <v>4.2300000000000004</v>
          </cell>
          <cell r="BD524">
            <v>0</v>
          </cell>
          <cell r="BF524" t="str">
            <v>3.4700000</v>
          </cell>
          <cell r="BG524">
            <v>53200000</v>
          </cell>
          <cell r="BH524" t="str">
            <v>4.24</v>
          </cell>
          <cell r="BI524">
            <v>211420000</v>
          </cell>
          <cell r="BJ524" t="str">
            <v>Antares/TMT</v>
          </cell>
          <cell r="BL524">
            <v>41351</v>
          </cell>
          <cell r="BM524">
            <v>43373</v>
          </cell>
          <cell r="BP524">
            <v>80078600</v>
          </cell>
          <cell r="BQ524">
            <v>151290200</v>
          </cell>
          <cell r="BR524">
            <v>98090200</v>
          </cell>
          <cell r="BS524">
            <v>166767.48000000001</v>
          </cell>
          <cell r="BT524">
            <v>100</v>
          </cell>
          <cell r="BU524">
            <v>42228</v>
          </cell>
          <cell r="BW524">
            <v>0</v>
          </cell>
          <cell r="BX524" t="str">
            <v>Denver, Colorado 80239</v>
          </cell>
          <cell r="CA524" t="str">
            <v>0010534102</v>
          </cell>
          <cell r="CB524">
            <v>166767.48000000001</v>
          </cell>
          <cell r="CC524">
            <v>1</v>
          </cell>
          <cell r="CD524">
            <v>166767.48000000001</v>
          </cell>
          <cell r="CF524">
            <v>80</v>
          </cell>
          <cell r="CG524" t="str">
            <v>N</v>
          </cell>
        </row>
        <row r="525">
          <cell r="A525">
            <v>523</v>
          </cell>
          <cell r="B525" t="str">
            <v>DETAILS</v>
          </cell>
          <cell r="C525">
            <v>0</v>
          </cell>
          <cell r="D525">
            <v>81628192</v>
          </cell>
          <cell r="E525">
            <v>84069323</v>
          </cell>
          <cell r="F525">
            <v>344944</v>
          </cell>
          <cell r="G525">
            <v>42403</v>
          </cell>
          <cell r="H525">
            <v>42237</v>
          </cell>
          <cell r="I525">
            <v>16112</v>
          </cell>
          <cell r="J525">
            <v>255327</v>
          </cell>
          <cell r="K525">
            <v>218737</v>
          </cell>
          <cell r="L525">
            <v>42185</v>
          </cell>
          <cell r="M525" t="str">
            <v>Mueller Water Products Inc</v>
          </cell>
          <cell r="N525" t="str">
            <v>Mueller Water Products Inc Initial Term Loan</v>
          </cell>
          <cell r="O525" t="str">
            <v>L</v>
          </cell>
          <cell r="P525" t="str">
            <v>LIBOR (1 month)</v>
          </cell>
          <cell r="R525">
            <v>4650000</v>
          </cell>
          <cell r="S525">
            <v>1334534</v>
          </cell>
          <cell r="T525" t="str">
            <v>United States</v>
          </cell>
          <cell r="U525" t="str">
            <v>Capital Equipment (5)</v>
          </cell>
          <cell r="W525" t="str">
            <v>United States</v>
          </cell>
          <cell r="X525">
            <v>1</v>
          </cell>
          <cell r="Y525" t="str">
            <v>First Lien First Out</v>
          </cell>
          <cell r="AB525" t="str">
            <v>Mueller Water Products Inc</v>
          </cell>
          <cell r="AC525">
            <v>100.125</v>
          </cell>
          <cell r="AF525">
            <v>4650000</v>
          </cell>
          <cell r="AG525" t="str">
            <v>V</v>
          </cell>
          <cell r="AH525">
            <v>100.125</v>
          </cell>
          <cell r="AI525">
            <v>99.957999999999998</v>
          </cell>
          <cell r="AK525" t="str">
            <v>Term Loan</v>
          </cell>
          <cell r="AN525">
            <v>183600000</v>
          </cell>
          <cell r="AO525" t="str">
            <v>USD</v>
          </cell>
          <cell r="AS525">
            <v>2.6</v>
          </cell>
          <cell r="AU525" t="str">
            <v>1200 ABERNATHY ROAD NORTHEAST</v>
          </cell>
          <cell r="AV525" t="str">
            <v>Suite 1200</v>
          </cell>
          <cell r="AW525">
            <v>0</v>
          </cell>
          <cell r="AX525">
            <v>42277</v>
          </cell>
          <cell r="AY525">
            <v>42277</v>
          </cell>
          <cell r="AZ525">
            <v>113100000</v>
          </cell>
          <cell r="BA525">
            <v>7.03</v>
          </cell>
          <cell r="BC525">
            <v>0</v>
          </cell>
          <cell r="BD525">
            <v>0</v>
          </cell>
          <cell r="BF525" t="str">
            <v>2.6000000</v>
          </cell>
          <cell r="BG525">
            <v>367800000</v>
          </cell>
          <cell r="BH525" t="str">
            <v>2.6</v>
          </cell>
          <cell r="BI525">
            <v>1164500000</v>
          </cell>
          <cell r="BJ525" t="str">
            <v>BLG</v>
          </cell>
          <cell r="BL525">
            <v>41852</v>
          </cell>
          <cell r="BM525">
            <v>44525</v>
          </cell>
          <cell r="BP525">
            <v>383462000</v>
          </cell>
          <cell r="BQ525">
            <v>751262000</v>
          </cell>
          <cell r="BR525">
            <v>383462000</v>
          </cell>
          <cell r="BS525">
            <v>4648047</v>
          </cell>
          <cell r="BT525">
            <v>99.957999999999998</v>
          </cell>
          <cell r="BU525">
            <v>42228</v>
          </cell>
          <cell r="BW525">
            <v>0</v>
          </cell>
          <cell r="BX525" t="str">
            <v>Atlanta, Georgia 30328</v>
          </cell>
          <cell r="CA525" t="str">
            <v>0010497325</v>
          </cell>
          <cell r="CB525">
            <v>4648047</v>
          </cell>
          <cell r="CC525">
            <v>1</v>
          </cell>
          <cell r="CD525">
            <v>4650000</v>
          </cell>
          <cell r="CF525">
            <v>80</v>
          </cell>
          <cell r="CG525" t="str">
            <v>Y</v>
          </cell>
        </row>
        <row r="526">
          <cell r="A526">
            <v>524</v>
          </cell>
          <cell r="B526" t="str">
            <v>DETAILS</v>
          </cell>
          <cell r="C526">
            <v>0</v>
          </cell>
          <cell r="D526">
            <v>81628193</v>
          </cell>
          <cell r="E526">
            <v>84069324</v>
          </cell>
          <cell r="F526">
            <v>344944</v>
          </cell>
          <cell r="G526">
            <v>42403</v>
          </cell>
          <cell r="H526">
            <v>42237</v>
          </cell>
          <cell r="I526">
            <v>16112</v>
          </cell>
          <cell r="J526">
            <v>255328</v>
          </cell>
          <cell r="K526">
            <v>218737</v>
          </cell>
          <cell r="L526">
            <v>42185</v>
          </cell>
          <cell r="M526" t="str">
            <v>Mueller Water Products Inc</v>
          </cell>
          <cell r="N526" t="str">
            <v>Mueller Water Products Inc Initial Term Loan</v>
          </cell>
          <cell r="O526" t="str">
            <v>L</v>
          </cell>
          <cell r="P526" t="str">
            <v>LIBOR (1 month)</v>
          </cell>
          <cell r="R526">
            <v>300000</v>
          </cell>
          <cell r="S526">
            <v>1334534</v>
          </cell>
          <cell r="T526" t="str">
            <v>United States</v>
          </cell>
          <cell r="U526" t="str">
            <v>Capital Equipment (5)</v>
          </cell>
          <cell r="W526" t="str">
            <v>United States</v>
          </cell>
          <cell r="X526">
            <v>1</v>
          </cell>
          <cell r="Y526" t="str">
            <v>First Lien First Out</v>
          </cell>
          <cell r="AB526" t="str">
            <v>Mueller Water Products Inc</v>
          </cell>
          <cell r="AC526">
            <v>100.125</v>
          </cell>
          <cell r="AF526">
            <v>300000</v>
          </cell>
          <cell r="AG526" t="str">
            <v>V</v>
          </cell>
          <cell r="AH526">
            <v>100.125</v>
          </cell>
          <cell r="AI526">
            <v>99.957999999999998</v>
          </cell>
          <cell r="AK526" t="str">
            <v>Term Loan</v>
          </cell>
          <cell r="AN526">
            <v>183600000</v>
          </cell>
          <cell r="AO526" t="str">
            <v>USD</v>
          </cell>
          <cell r="AS526">
            <v>2.6</v>
          </cell>
          <cell r="AU526" t="str">
            <v>1200 ABERNATHY ROAD NORTHEAST</v>
          </cell>
          <cell r="AV526" t="str">
            <v>Suite 1200</v>
          </cell>
          <cell r="AW526">
            <v>0</v>
          </cell>
          <cell r="AX526">
            <v>42277</v>
          </cell>
          <cell r="AY526">
            <v>42277</v>
          </cell>
          <cell r="AZ526">
            <v>113100000</v>
          </cell>
          <cell r="BA526">
            <v>7.03</v>
          </cell>
          <cell r="BC526">
            <v>0</v>
          </cell>
          <cell r="BD526">
            <v>0</v>
          </cell>
          <cell r="BF526" t="str">
            <v>2.6000000</v>
          </cell>
          <cell r="BG526">
            <v>367800000</v>
          </cell>
          <cell r="BH526" t="str">
            <v>2.6</v>
          </cell>
          <cell r="BI526">
            <v>1164500000</v>
          </cell>
          <cell r="BJ526" t="str">
            <v>BLG</v>
          </cell>
          <cell r="BL526">
            <v>41852</v>
          </cell>
          <cell r="BM526">
            <v>44525</v>
          </cell>
          <cell r="BP526">
            <v>383462000</v>
          </cell>
          <cell r="BQ526">
            <v>751262000</v>
          </cell>
          <cell r="BR526">
            <v>383462000</v>
          </cell>
          <cell r="BS526">
            <v>299874</v>
          </cell>
          <cell r="BT526">
            <v>99.957999999999998</v>
          </cell>
          <cell r="BU526">
            <v>42228</v>
          </cell>
          <cell r="BW526">
            <v>0</v>
          </cell>
          <cell r="BX526" t="str">
            <v>Atlanta, Georgia 30328</v>
          </cell>
          <cell r="CA526" t="str">
            <v>0010497325</v>
          </cell>
          <cell r="CB526">
            <v>299874</v>
          </cell>
          <cell r="CC526">
            <v>1</v>
          </cell>
          <cell r="CD526">
            <v>300000</v>
          </cell>
          <cell r="CF526">
            <v>80</v>
          </cell>
          <cell r="CG526" t="str">
            <v>Y</v>
          </cell>
        </row>
        <row r="527">
          <cell r="A527">
            <v>525</v>
          </cell>
          <cell r="B527" t="str">
            <v>DETAILS</v>
          </cell>
          <cell r="C527">
            <v>0</v>
          </cell>
          <cell r="D527">
            <v>81627965</v>
          </cell>
          <cell r="E527">
            <v>84069465</v>
          </cell>
          <cell r="F527">
            <v>344944</v>
          </cell>
          <cell r="G527">
            <v>42403</v>
          </cell>
          <cell r="H527">
            <v>42237</v>
          </cell>
          <cell r="I527">
            <v>31380</v>
          </cell>
          <cell r="J527">
            <v>253601</v>
          </cell>
          <cell r="K527">
            <v>240164</v>
          </cell>
          <cell r="L527">
            <v>42185</v>
          </cell>
          <cell r="M527" t="str">
            <v>MULTICULTURAL RADIO BROADCASTING INC</v>
          </cell>
          <cell r="N527" t="str">
            <v>MULTICULTURAL RADIO BROADCASTING INC First Out Term Loan</v>
          </cell>
          <cell r="O527" t="str">
            <v>L</v>
          </cell>
          <cell r="P527" t="str">
            <v>LIBOR (3 months)</v>
          </cell>
          <cell r="R527">
            <v>22196571.43</v>
          </cell>
          <cell r="S527">
            <v>1341072</v>
          </cell>
          <cell r="T527" t="str">
            <v>United States</v>
          </cell>
          <cell r="U527" t="str">
            <v>Media: Broadcasting &amp; Subscription (19)</v>
          </cell>
          <cell r="W527" t="str">
            <v>United States</v>
          </cell>
          <cell r="X527">
            <v>0</v>
          </cell>
          <cell r="Y527" t="str">
            <v>First Lien First Out</v>
          </cell>
          <cell r="AB527" t="str">
            <v>MULTICULTURAL RADIO BROADCASTING INC</v>
          </cell>
          <cell r="AC527">
            <v>99.5</v>
          </cell>
          <cell r="AF527">
            <v>22196571.43</v>
          </cell>
          <cell r="AG527" t="str">
            <v>V</v>
          </cell>
          <cell r="AH527">
            <v>99.5</v>
          </cell>
          <cell r="AK527" t="str">
            <v>Term Loan</v>
          </cell>
          <cell r="AN527">
            <v>22236000</v>
          </cell>
          <cell r="AO527" t="str">
            <v>USD</v>
          </cell>
          <cell r="AS527">
            <v>1.87</v>
          </cell>
          <cell r="AU527" t="str">
            <v>27 WILLIAMS STREET, 11th Floor</v>
          </cell>
          <cell r="AV527" t="str">
            <v>NA</v>
          </cell>
          <cell r="AW527">
            <v>0</v>
          </cell>
          <cell r="AX527">
            <v>42277</v>
          </cell>
          <cell r="AY527">
            <v>42277</v>
          </cell>
          <cell r="AZ527">
            <v>3130000</v>
          </cell>
          <cell r="BA527">
            <v>1.7</v>
          </cell>
          <cell r="BB527">
            <v>1.73</v>
          </cell>
          <cell r="BC527">
            <v>1.51</v>
          </cell>
          <cell r="BD527">
            <v>0</v>
          </cell>
          <cell r="BF527" t="str">
            <v>1.8700000</v>
          </cell>
          <cell r="BG527">
            <v>101250000</v>
          </cell>
          <cell r="BH527" t="str">
            <v>5.76</v>
          </cell>
          <cell r="BI527">
            <v>42380000</v>
          </cell>
          <cell r="BJ527" t="str">
            <v>Antares/TMT</v>
          </cell>
          <cell r="BL527">
            <v>42094</v>
          </cell>
          <cell r="BM527">
            <v>43643</v>
          </cell>
          <cell r="BP527">
            <v>38572600</v>
          </cell>
          <cell r="BQ527">
            <v>226502600</v>
          </cell>
          <cell r="BR527">
            <v>125252600</v>
          </cell>
          <cell r="BS527">
            <v>22196571.43</v>
          </cell>
          <cell r="BT527">
            <v>100</v>
          </cell>
          <cell r="BU527">
            <v>42228</v>
          </cell>
          <cell r="BW527">
            <v>0</v>
          </cell>
          <cell r="BX527" t="str">
            <v>New York, New York 10005</v>
          </cell>
          <cell r="CA527" t="str">
            <v>0010533743</v>
          </cell>
          <cell r="CB527">
            <v>22196571.43</v>
          </cell>
          <cell r="CC527">
            <v>1</v>
          </cell>
          <cell r="CD527">
            <v>22196571.43</v>
          </cell>
          <cell r="CF527">
            <v>80</v>
          </cell>
          <cell r="CG527" t="str">
            <v>N</v>
          </cell>
        </row>
        <row r="528">
          <cell r="A528">
            <v>526</v>
          </cell>
          <cell r="B528" t="str">
            <v>DETAILS</v>
          </cell>
          <cell r="C528">
            <v>0</v>
          </cell>
          <cell r="D528">
            <v>81628041</v>
          </cell>
          <cell r="E528">
            <v>84069859</v>
          </cell>
          <cell r="F528">
            <v>344944</v>
          </cell>
          <cell r="G528">
            <v>42403</v>
          </cell>
          <cell r="H528">
            <v>42341</v>
          </cell>
          <cell r="I528">
            <v>31887</v>
          </cell>
          <cell r="J528">
            <v>254176</v>
          </cell>
          <cell r="K528">
            <v>250557</v>
          </cell>
          <cell r="L528">
            <v>42335</v>
          </cell>
          <cell r="M528" t="str">
            <v>MWI Holdings Inc</v>
          </cell>
          <cell r="N528" t="str">
            <v>MWI Holdings Inc Term Loan</v>
          </cell>
          <cell r="O528" t="str">
            <v>L</v>
          </cell>
          <cell r="P528" t="str">
            <v>LIBOR (3 months)</v>
          </cell>
          <cell r="R528">
            <v>1433157.15</v>
          </cell>
          <cell r="S528">
            <v>1444051</v>
          </cell>
          <cell r="T528" t="str">
            <v>United States</v>
          </cell>
          <cell r="U528" t="str">
            <v>Capital Equipment (5)</v>
          </cell>
          <cell r="W528" t="str">
            <v>United States</v>
          </cell>
          <cell r="Y528" t="str">
            <v>First Lien Last Out</v>
          </cell>
          <cell r="AB528" t="str">
            <v>MWI Holdings Inc</v>
          </cell>
          <cell r="AF528">
            <v>1433157.15</v>
          </cell>
          <cell r="AG528" t="str">
            <v>V</v>
          </cell>
          <cell r="AH528">
            <v>97.75</v>
          </cell>
          <cell r="AK528" t="str">
            <v>Term Loan</v>
          </cell>
          <cell r="AN528">
            <v>71299000</v>
          </cell>
          <cell r="AO528" t="str">
            <v>USD</v>
          </cell>
          <cell r="AS528">
            <v>5.27</v>
          </cell>
          <cell r="AU528" t="str">
            <v>9501 Technology Blvd.</v>
          </cell>
          <cell r="AV528" t="str">
            <v>Suite 401</v>
          </cell>
          <cell r="AX528">
            <v>42247</v>
          </cell>
          <cell r="AY528">
            <v>42338</v>
          </cell>
          <cell r="AZ528">
            <v>10990000</v>
          </cell>
          <cell r="BA528">
            <v>2.6</v>
          </cell>
          <cell r="BB528">
            <v>5.32</v>
          </cell>
          <cell r="BC528">
            <v>4.83</v>
          </cell>
          <cell r="BF528" t="str">
            <v>5.27</v>
          </cell>
          <cell r="BG528">
            <v>64860000</v>
          </cell>
          <cell r="BH528" t="str">
            <v>5.27</v>
          </cell>
          <cell r="BI528">
            <v>283870000</v>
          </cell>
          <cell r="BJ528" t="str">
            <v>Antares/TMT</v>
          </cell>
          <cell r="BL528">
            <v>42217</v>
          </cell>
          <cell r="BM528">
            <v>43551</v>
          </cell>
          <cell r="BP528">
            <v>376046606</v>
          </cell>
          <cell r="BQ528">
            <v>440906606</v>
          </cell>
          <cell r="BR528">
            <v>376046606</v>
          </cell>
          <cell r="BS528">
            <v>1433157.15</v>
          </cell>
          <cell r="BT528">
            <v>100</v>
          </cell>
          <cell r="BU528">
            <v>42341</v>
          </cell>
          <cell r="BW528">
            <v>0</v>
          </cell>
          <cell r="BX528" t="str">
            <v>Rosemont, IL, 60018</v>
          </cell>
          <cell r="CA528" t="str">
            <v>0010556612</v>
          </cell>
          <cell r="CB528">
            <v>1433157.15</v>
          </cell>
          <cell r="CD528">
            <v>1433157.15</v>
          </cell>
          <cell r="CF528">
            <v>50</v>
          </cell>
          <cell r="CG528" t="str">
            <v>N</v>
          </cell>
        </row>
        <row r="529">
          <cell r="A529">
            <v>527</v>
          </cell>
          <cell r="B529" t="str">
            <v>DETAILS</v>
          </cell>
          <cell r="C529">
            <v>0</v>
          </cell>
          <cell r="D529">
            <v>81627964</v>
          </cell>
          <cell r="E529">
            <v>84069858</v>
          </cell>
          <cell r="F529">
            <v>344944</v>
          </cell>
          <cell r="G529">
            <v>42403</v>
          </cell>
          <cell r="H529">
            <v>42341</v>
          </cell>
          <cell r="I529">
            <v>31887</v>
          </cell>
          <cell r="J529">
            <v>253593</v>
          </cell>
          <cell r="K529">
            <v>250557</v>
          </cell>
          <cell r="L529">
            <v>42335</v>
          </cell>
          <cell r="M529" t="str">
            <v>MWI Holdings Inc</v>
          </cell>
          <cell r="N529" t="str">
            <v>MWI Holdings Inc Term Loan</v>
          </cell>
          <cell r="O529" t="str">
            <v>L</v>
          </cell>
          <cell r="P529" t="str">
            <v>LIBOR (3 months)</v>
          </cell>
          <cell r="R529">
            <v>12693816.59</v>
          </cell>
          <cell r="S529">
            <v>1444051</v>
          </cell>
          <cell r="T529" t="str">
            <v>United States</v>
          </cell>
          <cell r="U529" t="str">
            <v>Capital Equipment (5)</v>
          </cell>
          <cell r="W529" t="str">
            <v>United States</v>
          </cell>
          <cell r="Y529" t="str">
            <v>First Lien Last Out</v>
          </cell>
          <cell r="AB529" t="str">
            <v>MWI Holdings Inc</v>
          </cell>
          <cell r="AF529">
            <v>12693816.59</v>
          </cell>
          <cell r="AG529" t="str">
            <v>V</v>
          </cell>
          <cell r="AH529">
            <v>97.75</v>
          </cell>
          <cell r="AK529" t="str">
            <v>Term Loan</v>
          </cell>
          <cell r="AN529">
            <v>71299000</v>
          </cell>
          <cell r="AO529" t="str">
            <v>USD</v>
          </cell>
          <cell r="AS529">
            <v>5.27</v>
          </cell>
          <cell r="AU529" t="str">
            <v>9501 Technology Blvd.</v>
          </cell>
          <cell r="AV529" t="str">
            <v>Suite 401</v>
          </cell>
          <cell r="AX529">
            <v>42247</v>
          </cell>
          <cell r="AY529">
            <v>42338</v>
          </cell>
          <cell r="AZ529">
            <v>10990000</v>
          </cell>
          <cell r="BA529">
            <v>2.6</v>
          </cell>
          <cell r="BB529">
            <v>5.32</v>
          </cell>
          <cell r="BC529">
            <v>4.83</v>
          </cell>
          <cell r="BF529" t="str">
            <v>5.27</v>
          </cell>
          <cell r="BG529">
            <v>64860000</v>
          </cell>
          <cell r="BH529" t="str">
            <v>5.27</v>
          </cell>
          <cell r="BI529">
            <v>283870000</v>
          </cell>
          <cell r="BJ529" t="str">
            <v>Antares/TMT</v>
          </cell>
          <cell r="BL529">
            <v>42217</v>
          </cell>
          <cell r="BM529">
            <v>43551</v>
          </cell>
          <cell r="BP529">
            <v>376046606</v>
          </cell>
          <cell r="BQ529">
            <v>440906606</v>
          </cell>
          <cell r="BR529">
            <v>376046606</v>
          </cell>
          <cell r="BS529">
            <v>12693816.59</v>
          </cell>
          <cell r="BT529">
            <v>100</v>
          </cell>
          <cell r="BU529">
            <v>42341</v>
          </cell>
          <cell r="BW529">
            <v>0</v>
          </cell>
          <cell r="BX529" t="str">
            <v>Rosemont, IL, 60018</v>
          </cell>
          <cell r="CA529" t="str">
            <v>0010556612</v>
          </cell>
          <cell r="CB529">
            <v>12693816.59</v>
          </cell>
          <cell r="CD529">
            <v>12693816.59</v>
          </cell>
          <cell r="CF529">
            <v>50</v>
          </cell>
          <cell r="CG529" t="str">
            <v>N</v>
          </cell>
        </row>
        <row r="530">
          <cell r="A530">
            <v>528</v>
          </cell>
          <cell r="B530" t="str">
            <v>DETAILS</v>
          </cell>
          <cell r="C530">
            <v>0</v>
          </cell>
          <cell r="D530">
            <v>81628012</v>
          </cell>
          <cell r="E530">
            <v>84069600</v>
          </cell>
          <cell r="F530">
            <v>344944</v>
          </cell>
          <cell r="G530">
            <v>42403</v>
          </cell>
          <cell r="H530">
            <v>42237</v>
          </cell>
          <cell r="I530">
            <v>25494</v>
          </cell>
          <cell r="J530">
            <v>253972</v>
          </cell>
          <cell r="K530">
            <v>146889</v>
          </cell>
          <cell r="L530">
            <v>42185</v>
          </cell>
          <cell r="M530" t="str">
            <v>MYI Acquiror Limited</v>
          </cell>
          <cell r="N530" t="str">
            <v>MYI Acquiror Limited US Term Loan A</v>
          </cell>
          <cell r="O530" t="str">
            <v>L</v>
          </cell>
          <cell r="P530" t="str">
            <v>LIBOR (3 months)</v>
          </cell>
          <cell r="R530">
            <v>8687700</v>
          </cell>
          <cell r="S530">
            <v>1352360</v>
          </cell>
          <cell r="T530" t="str">
            <v>United States</v>
          </cell>
          <cell r="U530" t="str">
            <v>Banking; Finance; Insurance &amp; Real Estate (3)</v>
          </cell>
          <cell r="W530" t="str">
            <v>United States</v>
          </cell>
          <cell r="X530">
            <v>0</v>
          </cell>
          <cell r="Y530" t="str">
            <v>First Lien First Out</v>
          </cell>
          <cell r="AB530" t="str">
            <v>MYI Acquiror Limited</v>
          </cell>
          <cell r="AC530">
            <v>99.5</v>
          </cell>
          <cell r="AF530">
            <v>8687700</v>
          </cell>
          <cell r="AG530" t="str">
            <v>V</v>
          </cell>
          <cell r="AH530">
            <v>99.5</v>
          </cell>
          <cell r="AK530" t="str">
            <v>Term Loan</v>
          </cell>
          <cell r="AN530">
            <v>23563000</v>
          </cell>
          <cell r="AO530" t="str">
            <v>USD</v>
          </cell>
          <cell r="AS530">
            <v>3.51</v>
          </cell>
          <cell r="AU530" t="str">
            <v>2 PALO ALTO SQUARE</v>
          </cell>
          <cell r="AV530" t="str">
            <v>10th Floor</v>
          </cell>
          <cell r="AW530">
            <v>0</v>
          </cell>
          <cell r="AX530">
            <v>42277</v>
          </cell>
          <cell r="AY530">
            <v>42338</v>
          </cell>
          <cell r="AZ530">
            <v>108320000</v>
          </cell>
          <cell r="BA530">
            <v>3.89</v>
          </cell>
          <cell r="BB530">
            <v>1</v>
          </cell>
          <cell r="BC530">
            <v>0.81</v>
          </cell>
          <cell r="BD530">
            <v>0</v>
          </cell>
          <cell r="BF530" t="str">
            <v>3.5100000</v>
          </cell>
          <cell r="BG530">
            <v>66340000</v>
          </cell>
          <cell r="BH530" t="str">
            <v>3.51</v>
          </cell>
          <cell r="BI530">
            <v>149570000</v>
          </cell>
          <cell r="BJ530" t="str">
            <v>Antares/TMT</v>
          </cell>
          <cell r="BL530">
            <v>40799</v>
          </cell>
          <cell r="BM530">
            <v>43613</v>
          </cell>
          <cell r="BP530">
            <v>79936000</v>
          </cell>
          <cell r="BQ530">
            <v>146276000</v>
          </cell>
          <cell r="BR530">
            <v>79936000</v>
          </cell>
          <cell r="BS530">
            <v>8687700</v>
          </cell>
          <cell r="BT530">
            <v>100</v>
          </cell>
          <cell r="BU530">
            <v>42228</v>
          </cell>
          <cell r="BW530">
            <v>0</v>
          </cell>
          <cell r="BX530" t="str">
            <v>Palo Alto, California 94306</v>
          </cell>
          <cell r="CA530" t="str">
            <v>0010533662</v>
          </cell>
          <cell r="CB530">
            <v>8687700</v>
          </cell>
          <cell r="CC530">
            <v>1</v>
          </cell>
          <cell r="CD530">
            <v>8687700</v>
          </cell>
          <cell r="CF530">
            <v>80</v>
          </cell>
          <cell r="CG530" t="str">
            <v>N</v>
          </cell>
        </row>
        <row r="531">
          <cell r="A531">
            <v>529</v>
          </cell>
          <cell r="B531" t="str">
            <v>DETAILS</v>
          </cell>
          <cell r="C531">
            <v>0</v>
          </cell>
          <cell r="D531">
            <v>81628281</v>
          </cell>
          <cell r="E531">
            <v>84069327</v>
          </cell>
          <cell r="F531">
            <v>344944</v>
          </cell>
          <cell r="G531">
            <v>42403</v>
          </cell>
          <cell r="H531">
            <v>42237</v>
          </cell>
          <cell r="I531">
            <v>25379</v>
          </cell>
          <cell r="J531">
            <v>255861</v>
          </cell>
          <cell r="K531">
            <v>178572</v>
          </cell>
          <cell r="L531">
            <v>42185</v>
          </cell>
          <cell r="M531" t="str">
            <v>National CineMedia LLC</v>
          </cell>
          <cell r="N531" t="str">
            <v>National CineMedia LLC New Term Loan</v>
          </cell>
          <cell r="O531" t="str">
            <v>L</v>
          </cell>
          <cell r="P531" t="str">
            <v>LIBOR (1 month)</v>
          </cell>
          <cell r="R531">
            <v>7000000</v>
          </cell>
          <cell r="S531">
            <v>1334680</v>
          </cell>
          <cell r="T531" t="str">
            <v>United States</v>
          </cell>
          <cell r="U531" t="str">
            <v>Media: Advertising; Printing &amp; Publishing (18)</v>
          </cell>
          <cell r="W531" t="str">
            <v>United States</v>
          </cell>
          <cell r="X531">
            <v>0</v>
          </cell>
          <cell r="Y531" t="str">
            <v>First Lien First Out</v>
          </cell>
          <cell r="AB531" t="str">
            <v>National CineMedia LLC</v>
          </cell>
          <cell r="AC531">
            <v>99.343999999999994</v>
          </cell>
          <cell r="AF531">
            <v>7000000</v>
          </cell>
          <cell r="AG531" t="str">
            <v>V</v>
          </cell>
          <cell r="AH531">
            <v>99.343999999999994</v>
          </cell>
          <cell r="AI531">
            <v>99.25</v>
          </cell>
          <cell r="AK531" t="str">
            <v>Term Loan</v>
          </cell>
          <cell r="AN531">
            <v>203100000</v>
          </cell>
          <cell r="AO531" t="str">
            <v>USD</v>
          </cell>
          <cell r="AS531">
            <v>3.62</v>
          </cell>
          <cell r="AU531" t="str">
            <v>9110 EAST NICHOLS AVENUE, SUITE 200</v>
          </cell>
          <cell r="AV531" t="str">
            <v>NA</v>
          </cell>
          <cell r="AW531">
            <v>0</v>
          </cell>
          <cell r="AX531">
            <v>42277</v>
          </cell>
          <cell r="AY531">
            <v>42277</v>
          </cell>
          <cell r="AZ531">
            <v>7000000</v>
          </cell>
          <cell r="BA531">
            <v>3.36</v>
          </cell>
          <cell r="BB531">
            <v>3.15</v>
          </cell>
          <cell r="BC531">
            <v>2.94</v>
          </cell>
          <cell r="BD531">
            <v>0</v>
          </cell>
          <cell r="BF531" t="str">
            <v>3.6200000</v>
          </cell>
          <cell r="BG531">
            <v>-329900000</v>
          </cell>
          <cell r="BH531" t="str">
            <v>4.61</v>
          </cell>
          <cell r="BI531">
            <v>433200000</v>
          </cell>
          <cell r="BJ531" t="str">
            <v>BLG</v>
          </cell>
          <cell r="BK531" t="str">
            <v>Broadly Syndicated Loan</v>
          </cell>
          <cell r="BL531">
            <v>41307</v>
          </cell>
          <cell r="BM531">
            <v>43795</v>
          </cell>
          <cell r="BP531">
            <v>729625000</v>
          </cell>
          <cell r="BQ531">
            <v>599530000</v>
          </cell>
          <cell r="BR531">
            <v>929430000</v>
          </cell>
          <cell r="BS531">
            <v>6947500</v>
          </cell>
          <cell r="BT531">
            <v>99.25</v>
          </cell>
          <cell r="BU531">
            <v>42228</v>
          </cell>
          <cell r="BW531">
            <v>0</v>
          </cell>
          <cell r="BX531" t="str">
            <v>Centennial, Colorado 80112-3405</v>
          </cell>
          <cell r="CA531" t="str">
            <v>0010394365</v>
          </cell>
          <cell r="CB531">
            <v>6947500</v>
          </cell>
          <cell r="CC531">
            <v>1</v>
          </cell>
          <cell r="CD531">
            <v>7000000</v>
          </cell>
          <cell r="CF531">
            <v>80</v>
          </cell>
          <cell r="CG531" t="str">
            <v>Y</v>
          </cell>
        </row>
        <row r="532">
          <cell r="A532">
            <v>530</v>
          </cell>
          <cell r="B532" t="str">
            <v>DETAILS</v>
          </cell>
          <cell r="C532">
            <v>0</v>
          </cell>
          <cell r="D532">
            <v>81628356</v>
          </cell>
          <cell r="E532">
            <v>84070307</v>
          </cell>
          <cell r="F532">
            <v>344944</v>
          </cell>
          <cell r="G532">
            <v>42403</v>
          </cell>
          <cell r="H532">
            <v>42313</v>
          </cell>
          <cell r="I532">
            <v>30524</v>
          </cell>
          <cell r="J532">
            <v>256278</v>
          </cell>
          <cell r="K532">
            <v>227784</v>
          </cell>
          <cell r="L532">
            <v>42306</v>
          </cell>
          <cell r="M532" t="str">
            <v>National Industrial Coatings Inc</v>
          </cell>
          <cell r="N532" t="str">
            <v>National Industrial Coatings Inc Term Loan A</v>
          </cell>
          <cell r="O532" t="str">
            <v>L</v>
          </cell>
          <cell r="P532" t="str">
            <v>LIBOR (1 month)</v>
          </cell>
          <cell r="R532">
            <v>20947500</v>
          </cell>
          <cell r="S532">
            <v>1425391</v>
          </cell>
          <cell r="T532" t="str">
            <v>United States</v>
          </cell>
          <cell r="U532" t="str">
            <v>Chemicals; Plastics &amp; Rubber (6)</v>
          </cell>
          <cell r="W532" t="str">
            <v>United States</v>
          </cell>
          <cell r="Y532" t="str">
            <v>First Lien First Out</v>
          </cell>
          <cell r="AB532" t="str">
            <v>National Industrial Coatings Inc</v>
          </cell>
          <cell r="AF532">
            <v>20947500</v>
          </cell>
          <cell r="AG532" t="str">
            <v>V</v>
          </cell>
          <cell r="AH532">
            <v>99</v>
          </cell>
          <cell r="AK532" t="str">
            <v>Term Loan</v>
          </cell>
          <cell r="AN532">
            <v>29920000</v>
          </cell>
          <cell r="AO532" t="str">
            <v>USD</v>
          </cell>
          <cell r="AS532">
            <v>3.95</v>
          </cell>
          <cell r="AU532" t="str">
            <v>101 Huntington Avenue</v>
          </cell>
          <cell r="AV532" t="str">
            <v>Floor 24</v>
          </cell>
          <cell r="AX532">
            <v>42247</v>
          </cell>
          <cell r="AY532">
            <v>42308</v>
          </cell>
          <cell r="AZ532">
            <v>4130000</v>
          </cell>
          <cell r="BA532">
            <v>2.67</v>
          </cell>
          <cell r="BB532">
            <v>8.39</v>
          </cell>
          <cell r="BC532">
            <v>6.6</v>
          </cell>
          <cell r="BF532" t="str">
            <v>3.9500</v>
          </cell>
          <cell r="BG532">
            <v>39030000</v>
          </cell>
          <cell r="BH532" t="str">
            <v>5.96000</v>
          </cell>
          <cell r="BI532">
            <v>143540000</v>
          </cell>
          <cell r="BJ532" t="str">
            <v>Antares/TMT</v>
          </cell>
          <cell r="BL532">
            <v>41988</v>
          </cell>
          <cell r="BM532">
            <v>44492</v>
          </cell>
          <cell r="BP532">
            <v>118184000</v>
          </cell>
          <cell r="BQ532">
            <v>217353200</v>
          </cell>
          <cell r="BR532">
            <v>178323200</v>
          </cell>
          <cell r="BS532">
            <v>20947500</v>
          </cell>
          <cell r="BT532">
            <v>100</v>
          </cell>
          <cell r="BU532">
            <v>42313</v>
          </cell>
          <cell r="BW532">
            <v>0</v>
          </cell>
          <cell r="BX532" t="str">
            <v>Itasca, IL 60143</v>
          </cell>
          <cell r="CA532" t="str">
            <v>0010553696</v>
          </cell>
          <cell r="CB532">
            <v>20947500</v>
          </cell>
          <cell r="CD532">
            <v>20947500</v>
          </cell>
          <cell r="CF532">
            <v>80</v>
          </cell>
          <cell r="CG532" t="str">
            <v>N</v>
          </cell>
        </row>
        <row r="533">
          <cell r="A533">
            <v>531</v>
          </cell>
          <cell r="B533" t="str">
            <v>DETAILS</v>
          </cell>
          <cell r="C533">
            <v>0</v>
          </cell>
          <cell r="D533">
            <v>81627902</v>
          </cell>
          <cell r="E533">
            <v>84069329</v>
          </cell>
          <cell r="F533">
            <v>344944</v>
          </cell>
          <cell r="G533">
            <v>42403</v>
          </cell>
          <cell r="H533">
            <v>42237</v>
          </cell>
          <cell r="I533">
            <v>29969</v>
          </cell>
          <cell r="J533">
            <v>252915</v>
          </cell>
          <cell r="K533">
            <v>218812</v>
          </cell>
          <cell r="L533">
            <v>42185</v>
          </cell>
          <cell r="M533" t="str">
            <v>Navex Global Inc</v>
          </cell>
          <cell r="N533" t="str">
            <v>Navex Global Inc Term Loan B</v>
          </cell>
          <cell r="O533" t="str">
            <v>L</v>
          </cell>
          <cell r="P533" t="str">
            <v>LIBOR (3 months)</v>
          </cell>
          <cell r="R533">
            <v>1559957.63</v>
          </cell>
          <cell r="S533">
            <v>1334685</v>
          </cell>
          <cell r="T533" t="str">
            <v>United States</v>
          </cell>
          <cell r="U533" t="str">
            <v>High Tech Industries (16)</v>
          </cell>
          <cell r="W533" t="str">
            <v>United States</v>
          </cell>
          <cell r="X533">
            <v>1</v>
          </cell>
          <cell r="Y533" t="str">
            <v>First Lien First Out</v>
          </cell>
          <cell r="AB533" t="str">
            <v>Navex Global Inc</v>
          </cell>
          <cell r="AC533">
            <v>97</v>
          </cell>
          <cell r="AF533">
            <v>1559957.63</v>
          </cell>
          <cell r="AG533" t="str">
            <v>V</v>
          </cell>
          <cell r="AH533">
            <v>97</v>
          </cell>
          <cell r="AI533">
            <v>96.5</v>
          </cell>
          <cell r="AK533" t="str">
            <v>Term Loan</v>
          </cell>
          <cell r="AN533">
            <v>56890275.5</v>
          </cell>
          <cell r="AO533" t="str">
            <v>USD</v>
          </cell>
          <cell r="AS533">
            <v>3.8288441999999998</v>
          </cell>
          <cell r="AU533" t="str">
            <v>6000 Meadows Road</v>
          </cell>
          <cell r="AV533" t="str">
            <v>Suite 200</v>
          </cell>
          <cell r="AW533">
            <v>0</v>
          </cell>
          <cell r="AX533">
            <v>42277</v>
          </cell>
          <cell r="AY533">
            <v>42277</v>
          </cell>
          <cell r="AZ533">
            <v>17300000</v>
          </cell>
          <cell r="BA533">
            <v>2.14</v>
          </cell>
          <cell r="BB533">
            <v>6.65</v>
          </cell>
          <cell r="BC533">
            <v>6.28</v>
          </cell>
          <cell r="BD533">
            <v>0</v>
          </cell>
          <cell r="BF533" t="str">
            <v>3.8288442</v>
          </cell>
          <cell r="BG533">
            <v>144780000</v>
          </cell>
          <cell r="BH533" t="str">
            <v>6.1315224251</v>
          </cell>
          <cell r="BI533">
            <v>121440000</v>
          </cell>
          <cell r="BJ533" t="str">
            <v>Antares/TMT</v>
          </cell>
          <cell r="BL533">
            <v>41823</v>
          </cell>
          <cell r="BM533">
            <v>44519</v>
          </cell>
          <cell r="BP533">
            <v>218277000</v>
          </cell>
          <cell r="BQ533">
            <v>494023200</v>
          </cell>
          <cell r="BR533">
            <v>349243200</v>
          </cell>
          <cell r="BS533">
            <v>1559957.63</v>
          </cell>
          <cell r="BT533">
            <v>100</v>
          </cell>
          <cell r="BU533">
            <v>42247</v>
          </cell>
          <cell r="BW533">
            <v>0</v>
          </cell>
          <cell r="BX533" t="str">
            <v>Lake Oswego, Oregon 97035</v>
          </cell>
          <cell r="CA533" t="str">
            <v>0010526115</v>
          </cell>
          <cell r="CB533">
            <v>1559957.63</v>
          </cell>
          <cell r="CC533">
            <v>1</v>
          </cell>
          <cell r="CD533">
            <v>1559957.63</v>
          </cell>
          <cell r="CF533">
            <v>80</v>
          </cell>
          <cell r="CG533" t="str">
            <v>N</v>
          </cell>
        </row>
        <row r="534">
          <cell r="A534">
            <v>532</v>
          </cell>
          <cell r="B534" t="str">
            <v>DETAILS</v>
          </cell>
          <cell r="C534">
            <v>0</v>
          </cell>
          <cell r="D534">
            <v>81627677</v>
          </cell>
          <cell r="E534">
            <v>84069328</v>
          </cell>
          <cell r="F534">
            <v>344944</v>
          </cell>
          <cell r="G534">
            <v>42403</v>
          </cell>
          <cell r="H534">
            <v>42237</v>
          </cell>
          <cell r="I534">
            <v>29969</v>
          </cell>
          <cell r="J534">
            <v>245264</v>
          </cell>
          <cell r="K534">
            <v>218812</v>
          </cell>
          <cell r="L534">
            <v>42185</v>
          </cell>
          <cell r="M534" t="str">
            <v>Navex Global Inc</v>
          </cell>
          <cell r="N534" t="str">
            <v>Navex Global Inc Term Loan B</v>
          </cell>
          <cell r="O534" t="str">
            <v>L</v>
          </cell>
          <cell r="P534" t="str">
            <v>LIBOR (6 months)</v>
          </cell>
          <cell r="R534">
            <v>8340042.3799999999</v>
          </cell>
          <cell r="S534">
            <v>1334685</v>
          </cell>
          <cell r="T534" t="str">
            <v>United States</v>
          </cell>
          <cell r="U534" t="str">
            <v>High Tech Industries (16)</v>
          </cell>
          <cell r="W534" t="str">
            <v>United States</v>
          </cell>
          <cell r="X534">
            <v>1</v>
          </cell>
          <cell r="Y534" t="str">
            <v>First Lien First Out</v>
          </cell>
          <cell r="AB534" t="str">
            <v>Navex Global Inc</v>
          </cell>
          <cell r="AC534">
            <v>97</v>
          </cell>
          <cell r="AF534">
            <v>8340042.3799999999</v>
          </cell>
          <cell r="AG534" t="str">
            <v>V</v>
          </cell>
          <cell r="AH534">
            <v>97</v>
          </cell>
          <cell r="AI534">
            <v>96.5</v>
          </cell>
          <cell r="AK534" t="str">
            <v>Term Loan</v>
          </cell>
          <cell r="AN534">
            <v>56890275.5</v>
          </cell>
          <cell r="AO534" t="str">
            <v>USD</v>
          </cell>
          <cell r="AS534">
            <v>3.8288441999999998</v>
          </cell>
          <cell r="AU534" t="str">
            <v>6000 Meadows Road</v>
          </cell>
          <cell r="AV534" t="str">
            <v>Suite 200</v>
          </cell>
          <cell r="AW534">
            <v>0</v>
          </cell>
          <cell r="AX534">
            <v>42277</v>
          </cell>
          <cell r="AY534">
            <v>42277</v>
          </cell>
          <cell r="AZ534">
            <v>17300000</v>
          </cell>
          <cell r="BA534">
            <v>2.14</v>
          </cell>
          <cell r="BB534">
            <v>6.65</v>
          </cell>
          <cell r="BC534">
            <v>6.28</v>
          </cell>
          <cell r="BD534">
            <v>0</v>
          </cell>
          <cell r="BF534" t="str">
            <v>3.8288442</v>
          </cell>
          <cell r="BG534">
            <v>144780000</v>
          </cell>
          <cell r="BH534" t="str">
            <v>6.1315224251</v>
          </cell>
          <cell r="BI534">
            <v>121440000</v>
          </cell>
          <cell r="BJ534" t="str">
            <v>Antares/TMT</v>
          </cell>
          <cell r="BL534">
            <v>41823</v>
          </cell>
          <cell r="BM534">
            <v>44519</v>
          </cell>
          <cell r="BP534">
            <v>218277000</v>
          </cell>
          <cell r="BQ534">
            <v>494023200</v>
          </cell>
          <cell r="BR534">
            <v>349243200</v>
          </cell>
          <cell r="BS534">
            <v>8340042.3799999999</v>
          </cell>
          <cell r="BT534">
            <v>100</v>
          </cell>
          <cell r="BU534">
            <v>42247</v>
          </cell>
          <cell r="BW534">
            <v>0</v>
          </cell>
          <cell r="BX534" t="str">
            <v>Lake Oswego, Oregon 97035</v>
          </cell>
          <cell r="CA534" t="str">
            <v>0010526115</v>
          </cell>
          <cell r="CB534">
            <v>8340042.3799999999</v>
          </cell>
          <cell r="CC534">
            <v>1</v>
          </cell>
          <cell r="CD534">
            <v>8340042.3799999999</v>
          </cell>
          <cell r="CF534">
            <v>80</v>
          </cell>
          <cell r="CG534" t="str">
            <v>N</v>
          </cell>
        </row>
        <row r="535">
          <cell r="A535">
            <v>533</v>
          </cell>
          <cell r="B535" t="str">
            <v>DETAILS</v>
          </cell>
          <cell r="C535">
            <v>0</v>
          </cell>
          <cell r="D535">
            <v>81628013</v>
          </cell>
          <cell r="E535">
            <v>84070052</v>
          </cell>
          <cell r="F535">
            <v>344944</v>
          </cell>
          <cell r="G535">
            <v>42403</v>
          </cell>
          <cell r="H535">
            <v>42237</v>
          </cell>
          <cell r="I535">
            <v>25829</v>
          </cell>
          <cell r="J535">
            <v>253976</v>
          </cell>
          <cell r="K535">
            <v>151612</v>
          </cell>
          <cell r="L535">
            <v>42185</v>
          </cell>
          <cell r="M535" t="str">
            <v>NBSC Group Holdings Inc</v>
          </cell>
          <cell r="N535" t="str">
            <v>NBSC Group Holdings Inc (National Bankruptcy) Term Loan</v>
          </cell>
          <cell r="O535" t="str">
            <v>L</v>
          </cell>
          <cell r="P535" t="str">
            <v>LIBOR (3 months)</v>
          </cell>
          <cell r="R535">
            <v>8280000</v>
          </cell>
          <cell r="S535">
            <v>1352892</v>
          </cell>
          <cell r="T535" t="str">
            <v>United States</v>
          </cell>
          <cell r="U535" t="str">
            <v>Services: Business (23)</v>
          </cell>
          <cell r="W535" t="str">
            <v>United States</v>
          </cell>
          <cell r="X535">
            <v>0</v>
          </cell>
          <cell r="Y535" t="str">
            <v>First Lien First Out</v>
          </cell>
          <cell r="AB535" t="str">
            <v>NBSC Group Holdings Inc</v>
          </cell>
          <cell r="AC535">
            <v>99.5</v>
          </cell>
          <cell r="AF535">
            <v>8280000</v>
          </cell>
          <cell r="AG535" t="str">
            <v>V</v>
          </cell>
          <cell r="AH535">
            <v>99.5</v>
          </cell>
          <cell r="AK535" t="str">
            <v>Term Loan</v>
          </cell>
          <cell r="AN535">
            <v>17066000</v>
          </cell>
          <cell r="AO535" t="str">
            <v>USD</v>
          </cell>
          <cell r="AS535">
            <v>2.08</v>
          </cell>
          <cell r="AU535" t="str">
            <v>9441 LBJ FREEWAY</v>
          </cell>
          <cell r="AV535" t="str">
            <v>Suite 250</v>
          </cell>
          <cell r="AW535">
            <v>0</v>
          </cell>
          <cell r="AX535">
            <v>42277</v>
          </cell>
          <cell r="AY535">
            <v>42369</v>
          </cell>
          <cell r="AZ535">
            <v>3170000</v>
          </cell>
          <cell r="BA535">
            <v>2.75</v>
          </cell>
          <cell r="BB535">
            <v>6.27</v>
          </cell>
          <cell r="BC535">
            <v>5.53</v>
          </cell>
          <cell r="BD535">
            <v>0</v>
          </cell>
          <cell r="BF535" t="str">
            <v>2.0800000</v>
          </cell>
          <cell r="BG535">
            <v>51300000</v>
          </cell>
          <cell r="BH535" t="str">
            <v>3.6</v>
          </cell>
          <cell r="BI535">
            <v>107840000</v>
          </cell>
          <cell r="BJ535" t="str">
            <v>Antares/TMT</v>
          </cell>
          <cell r="BL535">
            <v>40925</v>
          </cell>
          <cell r="BM535">
            <v>42751</v>
          </cell>
          <cell r="BP535">
            <v>34646400</v>
          </cell>
          <cell r="BQ535">
            <v>111610400</v>
          </cell>
          <cell r="BR535">
            <v>60310400</v>
          </cell>
          <cell r="BS535">
            <v>8280000</v>
          </cell>
          <cell r="BT535">
            <v>100</v>
          </cell>
          <cell r="BU535">
            <v>42228</v>
          </cell>
          <cell r="BW535">
            <v>0</v>
          </cell>
          <cell r="BX535" t="str">
            <v>Dallas, Texas 75243</v>
          </cell>
          <cell r="CA535" t="str">
            <v>0010529641</v>
          </cell>
          <cell r="CB535">
            <v>8280000</v>
          </cell>
          <cell r="CC535">
            <v>1</v>
          </cell>
          <cell r="CD535">
            <v>8280000</v>
          </cell>
          <cell r="CF535">
            <v>80</v>
          </cell>
          <cell r="CG535" t="str">
            <v>N</v>
          </cell>
        </row>
        <row r="536">
          <cell r="A536">
            <v>534</v>
          </cell>
          <cell r="B536" t="str">
            <v>DETAILS</v>
          </cell>
          <cell r="C536">
            <v>0</v>
          </cell>
          <cell r="D536">
            <v>81628051</v>
          </cell>
          <cell r="E536">
            <v>84069332</v>
          </cell>
          <cell r="F536">
            <v>344944</v>
          </cell>
          <cell r="G536">
            <v>42403</v>
          </cell>
          <cell r="H536">
            <v>42237</v>
          </cell>
          <cell r="I536">
            <v>154</v>
          </cell>
          <cell r="J536">
            <v>254282</v>
          </cell>
          <cell r="K536">
            <v>172697</v>
          </cell>
          <cell r="L536">
            <v>42185</v>
          </cell>
          <cell r="M536" t="str">
            <v>NBTY Inc</v>
          </cell>
          <cell r="N536" t="str">
            <v>NBTY Inc Term Loan B2</v>
          </cell>
          <cell r="O536" t="str">
            <v>L</v>
          </cell>
          <cell r="P536" t="str">
            <v>LIBOR (3 months)</v>
          </cell>
          <cell r="R536">
            <v>7990604.2999999998</v>
          </cell>
          <cell r="S536">
            <v>1334690</v>
          </cell>
          <cell r="T536" t="str">
            <v>United States</v>
          </cell>
          <cell r="U536" t="str">
            <v>Healthcare &amp; Pharmaceuticals (15)</v>
          </cell>
          <cell r="W536" t="str">
            <v>United States</v>
          </cell>
          <cell r="X536">
            <v>1</v>
          </cell>
          <cell r="Y536" t="str">
            <v>First Lien First Out</v>
          </cell>
          <cell r="AB536" t="str">
            <v>NBTY Inc</v>
          </cell>
          <cell r="AC536">
            <v>99.424999999999997</v>
          </cell>
          <cell r="AF536">
            <v>7990604.2999999998</v>
          </cell>
          <cell r="AG536" t="str">
            <v>V</v>
          </cell>
          <cell r="AH536">
            <v>99.424999999999997</v>
          </cell>
          <cell r="AI536">
            <v>98.5</v>
          </cell>
          <cell r="AK536" t="str">
            <v>Term Loan</v>
          </cell>
          <cell r="AN536">
            <v>487000000</v>
          </cell>
          <cell r="AO536" t="str">
            <v>USD</v>
          </cell>
          <cell r="AS536">
            <v>2.79</v>
          </cell>
          <cell r="AU536" t="str">
            <v>2100 SMITHTOWN AVENUE</v>
          </cell>
          <cell r="AV536" t="str">
            <v>NA</v>
          </cell>
          <cell r="AW536">
            <v>0</v>
          </cell>
          <cell r="AX536">
            <v>42277</v>
          </cell>
          <cell r="AY536">
            <v>42277</v>
          </cell>
          <cell r="AZ536">
            <v>303350000</v>
          </cell>
          <cell r="BA536">
            <v>4.1980000000000004</v>
          </cell>
          <cell r="BB536">
            <v>1.25</v>
          </cell>
          <cell r="BC536">
            <v>1.17</v>
          </cell>
          <cell r="BD536">
            <v>0</v>
          </cell>
          <cell r="BF536" t="str">
            <v>2.7900000</v>
          </cell>
          <cell r="BG536">
            <v>1431750000</v>
          </cell>
          <cell r="BH536" t="str">
            <v>6.18</v>
          </cell>
          <cell r="BI536">
            <v>3226120000</v>
          </cell>
          <cell r="BJ536" t="str">
            <v>BLG</v>
          </cell>
          <cell r="BK536" t="str">
            <v>Broadly Syndicated Loan</v>
          </cell>
          <cell r="BL536">
            <v>41275</v>
          </cell>
          <cell r="BM536">
            <v>43009</v>
          </cell>
          <cell r="BP536">
            <v>1359983300</v>
          </cell>
          <cell r="BQ536">
            <v>3438862900</v>
          </cell>
          <cell r="BR536">
            <v>2007112900</v>
          </cell>
          <cell r="BS536">
            <v>7870745.2400000002</v>
          </cell>
          <cell r="BT536">
            <v>98.5</v>
          </cell>
          <cell r="BU536">
            <v>42228</v>
          </cell>
          <cell r="BW536">
            <v>0</v>
          </cell>
          <cell r="BX536" t="str">
            <v>Ronkonkoma, New York 11779</v>
          </cell>
          <cell r="CA536" t="str">
            <v>0010412233</v>
          </cell>
          <cell r="CB536">
            <v>7870745.2400000002</v>
          </cell>
          <cell r="CC536">
            <v>1</v>
          </cell>
          <cell r="CD536">
            <v>7990604.2999999998</v>
          </cell>
          <cell r="CF536">
            <v>80</v>
          </cell>
          <cell r="CG536" t="str">
            <v>Y</v>
          </cell>
        </row>
        <row r="537">
          <cell r="A537">
            <v>535</v>
          </cell>
          <cell r="B537" t="str">
            <v>DETAILS</v>
          </cell>
          <cell r="C537">
            <v>0</v>
          </cell>
          <cell r="D537">
            <v>81628184</v>
          </cell>
          <cell r="E537">
            <v>84069333</v>
          </cell>
          <cell r="F537">
            <v>344944</v>
          </cell>
          <cell r="G537">
            <v>42403</v>
          </cell>
          <cell r="H537">
            <v>42237</v>
          </cell>
          <cell r="I537">
            <v>154</v>
          </cell>
          <cell r="J537">
            <v>255281</v>
          </cell>
          <cell r="K537">
            <v>172697</v>
          </cell>
          <cell r="L537">
            <v>42185</v>
          </cell>
          <cell r="M537" t="str">
            <v>NBTY Inc</v>
          </cell>
          <cell r="N537" t="str">
            <v>NBTY Inc Term Loan B2</v>
          </cell>
          <cell r="O537" t="str">
            <v>L</v>
          </cell>
          <cell r="P537" t="str">
            <v>LIBOR (1 month)</v>
          </cell>
          <cell r="R537">
            <v>648609.68999999994</v>
          </cell>
          <cell r="S537">
            <v>1334690</v>
          </cell>
          <cell r="T537" t="str">
            <v>United States</v>
          </cell>
          <cell r="U537" t="str">
            <v>Healthcare &amp; Pharmaceuticals (15)</v>
          </cell>
          <cell r="W537" t="str">
            <v>United States</v>
          </cell>
          <cell r="X537">
            <v>1</v>
          </cell>
          <cell r="Y537" t="str">
            <v>First Lien First Out</v>
          </cell>
          <cell r="AB537" t="str">
            <v>NBTY Inc</v>
          </cell>
          <cell r="AC537">
            <v>99.424999999999997</v>
          </cell>
          <cell r="AF537">
            <v>648609.68999999994</v>
          </cell>
          <cell r="AG537" t="str">
            <v>V</v>
          </cell>
          <cell r="AH537">
            <v>99.424999999999997</v>
          </cell>
          <cell r="AI537">
            <v>98.5</v>
          </cell>
          <cell r="AK537" t="str">
            <v>Term Loan</v>
          </cell>
          <cell r="AN537">
            <v>487000000</v>
          </cell>
          <cell r="AO537" t="str">
            <v>USD</v>
          </cell>
          <cell r="AS537">
            <v>2.79</v>
          </cell>
          <cell r="AU537" t="str">
            <v>2100 SMITHTOWN AVENUE</v>
          </cell>
          <cell r="AV537" t="str">
            <v>NA</v>
          </cell>
          <cell r="AW537">
            <v>0</v>
          </cell>
          <cell r="AX537">
            <v>42277</v>
          </cell>
          <cell r="AY537">
            <v>42277</v>
          </cell>
          <cell r="AZ537">
            <v>303350000</v>
          </cell>
          <cell r="BA537">
            <v>4.1980000000000004</v>
          </cell>
          <cell r="BB537">
            <v>1.25</v>
          </cell>
          <cell r="BC537">
            <v>1.17</v>
          </cell>
          <cell r="BD537">
            <v>0</v>
          </cell>
          <cell r="BF537" t="str">
            <v>2.7900000</v>
          </cell>
          <cell r="BG537">
            <v>1431750000</v>
          </cell>
          <cell r="BH537" t="str">
            <v>6.18</v>
          </cell>
          <cell r="BI537">
            <v>3226120000</v>
          </cell>
          <cell r="BJ537" t="str">
            <v>BLG</v>
          </cell>
          <cell r="BK537" t="str">
            <v>Broadly Syndicated Loan</v>
          </cell>
          <cell r="BL537">
            <v>41275</v>
          </cell>
          <cell r="BM537">
            <v>43009</v>
          </cell>
          <cell r="BP537">
            <v>1359983300</v>
          </cell>
          <cell r="BQ537">
            <v>3438862900</v>
          </cell>
          <cell r="BR537">
            <v>2007112900</v>
          </cell>
          <cell r="BS537">
            <v>638880.54</v>
          </cell>
          <cell r="BT537">
            <v>98.5</v>
          </cell>
          <cell r="BU537">
            <v>42228</v>
          </cell>
          <cell r="BW537">
            <v>0</v>
          </cell>
          <cell r="BX537" t="str">
            <v>Ronkonkoma, New York 11779</v>
          </cell>
          <cell r="CA537" t="str">
            <v>0010412233</v>
          </cell>
          <cell r="CB537">
            <v>638880.54</v>
          </cell>
          <cell r="CC537">
            <v>1</v>
          </cell>
          <cell r="CD537">
            <v>648609.68999999994</v>
          </cell>
          <cell r="CF537">
            <v>80</v>
          </cell>
          <cell r="CG537" t="str">
            <v>Y</v>
          </cell>
        </row>
        <row r="538">
          <cell r="A538">
            <v>536</v>
          </cell>
          <cell r="B538" t="str">
            <v>DETAILS</v>
          </cell>
          <cell r="C538">
            <v>0</v>
          </cell>
          <cell r="D538">
            <v>81628185</v>
          </cell>
          <cell r="E538">
            <v>84069334</v>
          </cell>
          <cell r="F538">
            <v>344944</v>
          </cell>
          <cell r="G538">
            <v>42403</v>
          </cell>
          <cell r="H538">
            <v>42237</v>
          </cell>
          <cell r="I538">
            <v>154</v>
          </cell>
          <cell r="J538">
            <v>255284</v>
          </cell>
          <cell r="K538">
            <v>172697</v>
          </cell>
          <cell r="L538">
            <v>42185</v>
          </cell>
          <cell r="M538" t="str">
            <v>NBTY Inc</v>
          </cell>
          <cell r="N538" t="str">
            <v>NBTY Inc Term Loan B2</v>
          </cell>
          <cell r="O538" t="str">
            <v>L</v>
          </cell>
          <cell r="P538" t="str">
            <v>LIBOR (1 month)</v>
          </cell>
          <cell r="R538">
            <v>972914.53</v>
          </cell>
          <cell r="S538">
            <v>1334690</v>
          </cell>
          <cell r="T538" t="str">
            <v>United States</v>
          </cell>
          <cell r="U538" t="str">
            <v>Healthcare &amp; Pharmaceuticals (15)</v>
          </cell>
          <cell r="W538" t="str">
            <v>United States</v>
          </cell>
          <cell r="X538">
            <v>1</v>
          </cell>
          <cell r="Y538" t="str">
            <v>First Lien First Out</v>
          </cell>
          <cell r="AB538" t="str">
            <v>NBTY Inc</v>
          </cell>
          <cell r="AC538">
            <v>99.424999999999997</v>
          </cell>
          <cell r="AF538">
            <v>972914.53</v>
          </cell>
          <cell r="AG538" t="str">
            <v>V</v>
          </cell>
          <cell r="AH538">
            <v>99.424999999999997</v>
          </cell>
          <cell r="AI538">
            <v>98.5</v>
          </cell>
          <cell r="AK538" t="str">
            <v>Term Loan</v>
          </cell>
          <cell r="AN538">
            <v>487000000</v>
          </cell>
          <cell r="AO538" t="str">
            <v>USD</v>
          </cell>
          <cell r="AS538">
            <v>2.79</v>
          </cell>
          <cell r="AU538" t="str">
            <v>2100 SMITHTOWN AVENUE</v>
          </cell>
          <cell r="AV538" t="str">
            <v>NA</v>
          </cell>
          <cell r="AW538">
            <v>0</v>
          </cell>
          <cell r="AX538">
            <v>42277</v>
          </cell>
          <cell r="AY538">
            <v>42277</v>
          </cell>
          <cell r="AZ538">
            <v>303350000</v>
          </cell>
          <cell r="BA538">
            <v>4.1980000000000004</v>
          </cell>
          <cell r="BB538">
            <v>1.25</v>
          </cell>
          <cell r="BC538">
            <v>1.17</v>
          </cell>
          <cell r="BD538">
            <v>0</v>
          </cell>
          <cell r="BF538" t="str">
            <v>2.7900000</v>
          </cell>
          <cell r="BG538">
            <v>1431750000</v>
          </cell>
          <cell r="BH538" t="str">
            <v>6.18</v>
          </cell>
          <cell r="BI538">
            <v>3226120000</v>
          </cell>
          <cell r="BJ538" t="str">
            <v>BLG</v>
          </cell>
          <cell r="BK538" t="str">
            <v>Broadly Syndicated Loan</v>
          </cell>
          <cell r="BL538">
            <v>41275</v>
          </cell>
          <cell r="BM538">
            <v>43009</v>
          </cell>
          <cell r="BP538">
            <v>1359983300</v>
          </cell>
          <cell r="BQ538">
            <v>3438862900</v>
          </cell>
          <cell r="BR538">
            <v>2007112900</v>
          </cell>
          <cell r="BS538">
            <v>958320.81</v>
          </cell>
          <cell r="BT538">
            <v>98.5</v>
          </cell>
          <cell r="BU538">
            <v>42228</v>
          </cell>
          <cell r="BW538">
            <v>0</v>
          </cell>
          <cell r="BX538" t="str">
            <v>Ronkonkoma, New York 11779</v>
          </cell>
          <cell r="CA538" t="str">
            <v>0010412233</v>
          </cell>
          <cell r="CB538">
            <v>958320.81</v>
          </cell>
          <cell r="CC538">
            <v>1</v>
          </cell>
          <cell r="CD538">
            <v>972914.53</v>
          </cell>
          <cell r="CF538">
            <v>80</v>
          </cell>
          <cell r="CG538" t="str">
            <v>Y</v>
          </cell>
        </row>
        <row r="539">
          <cell r="A539">
            <v>537</v>
          </cell>
          <cell r="B539" t="str">
            <v>DETAILS</v>
          </cell>
          <cell r="C539">
            <v>0</v>
          </cell>
          <cell r="D539">
            <v>81627908</v>
          </cell>
          <cell r="E539">
            <v>84069577</v>
          </cell>
          <cell r="F539">
            <v>344944</v>
          </cell>
          <cell r="G539">
            <v>42403</v>
          </cell>
          <cell r="H539">
            <v>42237</v>
          </cell>
          <cell r="I539">
            <v>30466</v>
          </cell>
          <cell r="J539">
            <v>252955</v>
          </cell>
          <cell r="K539">
            <v>226264</v>
          </cell>
          <cell r="L539">
            <v>42185</v>
          </cell>
          <cell r="M539" t="str">
            <v>Nellson Nutraceutical LLC</v>
          </cell>
          <cell r="N539" t="str">
            <v>Nellson Nutraceutical LLC Term Loan A-1</v>
          </cell>
          <cell r="O539" t="str">
            <v>L</v>
          </cell>
          <cell r="P539" t="str">
            <v>LIBOR (3 months)</v>
          </cell>
          <cell r="R539">
            <v>1542449.69</v>
          </cell>
          <cell r="S539">
            <v>1352318</v>
          </cell>
          <cell r="T539" t="str">
            <v>United States</v>
          </cell>
          <cell r="U539" t="str">
            <v>Beverage; Food &amp; Tobacco (4)</v>
          </cell>
          <cell r="W539" t="str">
            <v>United States</v>
          </cell>
          <cell r="X539">
            <v>0</v>
          </cell>
          <cell r="Y539" t="str">
            <v>First Lien First Out</v>
          </cell>
          <cell r="AB539" t="str">
            <v>Nellson Nutraceutical LLC</v>
          </cell>
          <cell r="AC539">
            <v>99.5</v>
          </cell>
          <cell r="AF539">
            <v>1542449.69</v>
          </cell>
          <cell r="AG539" t="str">
            <v>V</v>
          </cell>
          <cell r="AH539">
            <v>99.5</v>
          </cell>
          <cell r="AI539">
            <v>98</v>
          </cell>
          <cell r="AK539" t="str">
            <v>Term Loan</v>
          </cell>
          <cell r="AN539">
            <v>78251000</v>
          </cell>
          <cell r="AO539" t="str">
            <v>USD</v>
          </cell>
          <cell r="AS539">
            <v>3.7</v>
          </cell>
          <cell r="AU539" t="str">
            <v>5801 AYALA AVENUE</v>
          </cell>
          <cell r="AV539" t="str">
            <v>NA</v>
          </cell>
          <cell r="AW539">
            <v>0</v>
          </cell>
          <cell r="AX539">
            <v>42277</v>
          </cell>
          <cell r="AY539">
            <v>42277</v>
          </cell>
          <cell r="AZ539">
            <v>20500000</v>
          </cell>
          <cell r="BA539">
            <v>3.05</v>
          </cell>
          <cell r="BB539">
            <v>13.87</v>
          </cell>
          <cell r="BC539">
            <v>13.75</v>
          </cell>
          <cell r="BD539">
            <v>0</v>
          </cell>
          <cell r="BF539" t="str">
            <v>3.7000000</v>
          </cell>
          <cell r="BG539">
            <v>87450000</v>
          </cell>
          <cell r="BH539" t="str">
            <v>4.63</v>
          </cell>
          <cell r="BI539">
            <v>518020000</v>
          </cell>
          <cell r="BJ539" t="str">
            <v>Antares/TMT</v>
          </cell>
          <cell r="BL539">
            <v>41996</v>
          </cell>
          <cell r="BM539">
            <v>44553</v>
          </cell>
          <cell r="BP539">
            <v>288682200</v>
          </cell>
          <cell r="BQ539">
            <v>449286000</v>
          </cell>
          <cell r="BR539">
            <v>361836000</v>
          </cell>
          <cell r="BS539">
            <v>1542449.69</v>
          </cell>
          <cell r="BT539">
            <v>100</v>
          </cell>
          <cell r="BU539">
            <v>42228</v>
          </cell>
          <cell r="BW539">
            <v>0</v>
          </cell>
          <cell r="BX539" t="str">
            <v>Irwindale, California 91706</v>
          </cell>
          <cell r="CA539" t="str">
            <v>0010535298</v>
          </cell>
          <cell r="CB539">
            <v>1542449.69</v>
          </cell>
          <cell r="CC539">
            <v>1</v>
          </cell>
          <cell r="CD539">
            <v>1542449.69</v>
          </cell>
          <cell r="CF539">
            <v>80</v>
          </cell>
          <cell r="CG539" t="str">
            <v>N</v>
          </cell>
        </row>
        <row r="540">
          <cell r="A540">
            <v>538</v>
          </cell>
          <cell r="B540" t="str">
            <v>DETAILS</v>
          </cell>
          <cell r="C540">
            <v>0</v>
          </cell>
          <cell r="D540">
            <v>81627908</v>
          </cell>
          <cell r="E540">
            <v>84070007</v>
          </cell>
          <cell r="F540">
            <v>344944</v>
          </cell>
          <cell r="G540">
            <v>42403</v>
          </cell>
          <cell r="H540">
            <v>42237</v>
          </cell>
          <cell r="I540">
            <v>30466</v>
          </cell>
          <cell r="J540">
            <v>252955</v>
          </cell>
          <cell r="K540">
            <v>226264</v>
          </cell>
          <cell r="L540">
            <v>42185</v>
          </cell>
          <cell r="M540" t="str">
            <v>Nellson Nutraceutical LLC</v>
          </cell>
          <cell r="N540" t="str">
            <v>Nellson Nutraceutical LLC Term Loan A-1</v>
          </cell>
          <cell r="O540" t="str">
            <v>L</v>
          </cell>
          <cell r="P540" t="str">
            <v>LIBOR (3 months)</v>
          </cell>
          <cell r="R540">
            <v>6106924.4900000002</v>
          </cell>
          <cell r="S540">
            <v>1352425</v>
          </cell>
          <cell r="T540" t="str">
            <v>United States</v>
          </cell>
          <cell r="U540" t="str">
            <v>Beverage; Food &amp; Tobacco (4)</v>
          </cell>
          <cell r="W540" t="str">
            <v>United States</v>
          </cell>
          <cell r="X540">
            <v>0</v>
          </cell>
          <cell r="Y540" t="str">
            <v>First Lien First Out</v>
          </cell>
          <cell r="AB540" t="str">
            <v>Nellson Nutraceutical LLC</v>
          </cell>
          <cell r="AC540">
            <v>99.5</v>
          </cell>
          <cell r="AF540">
            <v>6106924.4900000002</v>
          </cell>
          <cell r="AG540" t="str">
            <v>V</v>
          </cell>
          <cell r="AH540">
            <v>99.5</v>
          </cell>
          <cell r="AI540">
            <v>98</v>
          </cell>
          <cell r="AK540" t="str">
            <v>Term Loan</v>
          </cell>
          <cell r="AN540">
            <v>78251000</v>
          </cell>
          <cell r="AO540" t="str">
            <v>USD</v>
          </cell>
          <cell r="AS540">
            <v>3.7</v>
          </cell>
          <cell r="AU540" t="str">
            <v>5801 AYALA AVENUE</v>
          </cell>
          <cell r="AV540" t="str">
            <v>NA</v>
          </cell>
          <cell r="AW540">
            <v>0</v>
          </cell>
          <cell r="AX540">
            <v>42277</v>
          </cell>
          <cell r="AY540">
            <v>42277</v>
          </cell>
          <cell r="AZ540">
            <v>20500000</v>
          </cell>
          <cell r="BA540">
            <v>3.05</v>
          </cell>
          <cell r="BB540">
            <v>13.87</v>
          </cell>
          <cell r="BC540">
            <v>13.75</v>
          </cell>
          <cell r="BD540">
            <v>0</v>
          </cell>
          <cell r="BF540" t="str">
            <v>3.7000000</v>
          </cell>
          <cell r="BG540">
            <v>87450000</v>
          </cell>
          <cell r="BH540" t="str">
            <v>4.63</v>
          </cell>
          <cell r="BI540">
            <v>518020000</v>
          </cell>
          <cell r="BJ540" t="str">
            <v>Antares/TMT</v>
          </cell>
          <cell r="BL540">
            <v>41996</v>
          </cell>
          <cell r="BM540">
            <v>44553</v>
          </cell>
          <cell r="BP540">
            <v>288682200</v>
          </cell>
          <cell r="BQ540">
            <v>449286000</v>
          </cell>
          <cell r="BR540">
            <v>361836000</v>
          </cell>
          <cell r="BS540">
            <v>6106924.4900000002</v>
          </cell>
          <cell r="BT540">
            <v>100</v>
          </cell>
          <cell r="BW540">
            <v>0</v>
          </cell>
          <cell r="BX540" t="str">
            <v>Irwindale, California 91706</v>
          </cell>
          <cell r="CA540" t="str">
            <v>0010535298</v>
          </cell>
          <cell r="CB540">
            <v>6106924.4900000002</v>
          </cell>
          <cell r="CC540">
            <v>1</v>
          </cell>
          <cell r="CD540">
            <v>6106924.4900000002</v>
          </cell>
          <cell r="CF540">
            <v>80</v>
          </cell>
          <cell r="CG540" t="str">
            <v>N</v>
          </cell>
        </row>
        <row r="541">
          <cell r="A541">
            <v>539</v>
          </cell>
          <cell r="B541" t="str">
            <v>DETAILS</v>
          </cell>
          <cell r="C541">
            <v>0</v>
          </cell>
          <cell r="D541">
            <v>81627797</v>
          </cell>
          <cell r="E541">
            <v>84069454</v>
          </cell>
          <cell r="F541">
            <v>344944</v>
          </cell>
          <cell r="G541">
            <v>42403</v>
          </cell>
          <cell r="H541">
            <v>42237</v>
          </cell>
          <cell r="I541">
            <v>31359</v>
          </cell>
          <cell r="J541">
            <v>251617</v>
          </cell>
          <cell r="K541">
            <v>240018</v>
          </cell>
          <cell r="L541">
            <v>42185</v>
          </cell>
          <cell r="M541" t="str">
            <v>Nelson Intermediate Holdings Corp</v>
          </cell>
          <cell r="N541" t="str">
            <v>Nelson Intermediate Holdings Corp Additional Term Loan</v>
          </cell>
          <cell r="O541" t="str">
            <v>L</v>
          </cell>
          <cell r="P541" t="str">
            <v>LIBOR (3 months)</v>
          </cell>
          <cell r="R541">
            <v>5755653.9199999999</v>
          </cell>
          <cell r="S541">
            <v>1339834</v>
          </cell>
          <cell r="T541" t="str">
            <v>United States</v>
          </cell>
          <cell r="U541" t="str">
            <v>Automotive (2)</v>
          </cell>
          <cell r="W541" t="str">
            <v>United States</v>
          </cell>
          <cell r="X541">
            <v>0</v>
          </cell>
          <cell r="Y541" t="str">
            <v>First Lien First Out</v>
          </cell>
          <cell r="AB541" t="str">
            <v>Nelson Intermediate Holdings Corp</v>
          </cell>
          <cell r="AC541">
            <v>99.5</v>
          </cell>
          <cell r="AF541">
            <v>5755653.9199999999</v>
          </cell>
          <cell r="AG541" t="str">
            <v>V</v>
          </cell>
          <cell r="AH541">
            <v>100</v>
          </cell>
          <cell r="AK541" t="str">
            <v>Term Loan</v>
          </cell>
          <cell r="AN541">
            <v>38655399</v>
          </cell>
          <cell r="AO541" t="str">
            <v>USD</v>
          </cell>
          <cell r="AS541">
            <v>4.0199999999999996</v>
          </cell>
          <cell r="AU541" t="str">
            <v>3405 ENGLE ROAD</v>
          </cell>
          <cell r="AV541" t="str">
            <v>C/O National Tube Form</v>
          </cell>
          <cell r="AW541">
            <v>0</v>
          </cell>
          <cell r="AX541">
            <v>42277</v>
          </cell>
          <cell r="AY541">
            <v>42338</v>
          </cell>
          <cell r="AZ541">
            <v>2030000</v>
          </cell>
          <cell r="BA541">
            <v>3.87</v>
          </cell>
          <cell r="BB541">
            <v>11.32</v>
          </cell>
          <cell r="BC541">
            <v>11.23</v>
          </cell>
          <cell r="BD541">
            <v>0</v>
          </cell>
          <cell r="BF541" t="str">
            <v>4.0200000</v>
          </cell>
          <cell r="BG541">
            <v>41260000</v>
          </cell>
          <cell r="BH541" t="str">
            <v>5.83</v>
          </cell>
          <cell r="BI541">
            <v>368120000</v>
          </cell>
          <cell r="BJ541" t="str">
            <v>Antares/TMT</v>
          </cell>
          <cell r="BL541">
            <v>42094</v>
          </cell>
          <cell r="BM541">
            <v>42488</v>
          </cell>
          <cell r="BO541">
            <v>42306</v>
          </cell>
          <cell r="BP541">
            <v>151964400</v>
          </cell>
          <cell r="BQ541">
            <v>265038800</v>
          </cell>
          <cell r="BR541">
            <v>223778800</v>
          </cell>
          <cell r="BS541">
            <v>5272178.99</v>
          </cell>
          <cell r="BT541">
            <v>91.6</v>
          </cell>
          <cell r="BU541">
            <v>42228</v>
          </cell>
          <cell r="BW541">
            <v>0</v>
          </cell>
          <cell r="BX541" t="str">
            <v>FORT WAYNE, Indiana 46809</v>
          </cell>
          <cell r="BY541">
            <v>42374</v>
          </cell>
          <cell r="CA541" t="str">
            <v>0010535912</v>
          </cell>
          <cell r="CB541">
            <v>5272178.99</v>
          </cell>
          <cell r="CC541">
            <v>1</v>
          </cell>
          <cell r="CD541">
            <v>5755653.9199999999</v>
          </cell>
          <cell r="CF541">
            <v>80</v>
          </cell>
          <cell r="CG541" t="str">
            <v>N</v>
          </cell>
        </row>
        <row r="542">
          <cell r="A542">
            <v>540</v>
          </cell>
          <cell r="B542" t="str">
            <v>DETAILS</v>
          </cell>
          <cell r="C542">
            <v>0</v>
          </cell>
          <cell r="D542">
            <v>81627750</v>
          </cell>
          <cell r="E542">
            <v>84069451</v>
          </cell>
          <cell r="F542">
            <v>344944</v>
          </cell>
          <cell r="G542">
            <v>42403</v>
          </cell>
          <cell r="H542">
            <v>42237</v>
          </cell>
          <cell r="I542">
            <v>31359</v>
          </cell>
          <cell r="J542">
            <v>250669</v>
          </cell>
          <cell r="K542">
            <v>240013</v>
          </cell>
          <cell r="L542">
            <v>42185</v>
          </cell>
          <cell r="M542" t="str">
            <v>Nelson Intermediate Holdings Corp</v>
          </cell>
          <cell r="N542" t="str">
            <v>Nelson Intermediate Holdings Corp Term Loan</v>
          </cell>
          <cell r="O542" t="str">
            <v>L</v>
          </cell>
          <cell r="P542" t="str">
            <v>LIBOR (3 months)</v>
          </cell>
          <cell r="R542">
            <v>5423150.0099999998</v>
          </cell>
          <cell r="S542">
            <v>1339830</v>
          </cell>
          <cell r="T542" t="str">
            <v>United States</v>
          </cell>
          <cell r="U542" t="str">
            <v>Automotive (2)</v>
          </cell>
          <cell r="W542" t="str">
            <v>United States</v>
          </cell>
          <cell r="X542">
            <v>0</v>
          </cell>
          <cell r="Y542" t="str">
            <v>First Lien First Out</v>
          </cell>
          <cell r="AB542" t="str">
            <v>Nelson Intermediate Holdings Corp</v>
          </cell>
          <cell r="AC542">
            <v>99.5</v>
          </cell>
          <cell r="AF542">
            <v>5423150.0099999998</v>
          </cell>
          <cell r="AG542" t="str">
            <v>V</v>
          </cell>
          <cell r="AH542">
            <v>99.5</v>
          </cell>
          <cell r="AK542" t="str">
            <v>Term Loan</v>
          </cell>
          <cell r="AN542">
            <v>38655399</v>
          </cell>
          <cell r="AO542" t="str">
            <v>USD</v>
          </cell>
          <cell r="AS542">
            <v>4.0199999999999996</v>
          </cell>
          <cell r="AU542" t="str">
            <v>3405 ENGLE ROAD</v>
          </cell>
          <cell r="AV542" t="str">
            <v>C/O National Tube Form</v>
          </cell>
          <cell r="AW542">
            <v>0</v>
          </cell>
          <cell r="AX542">
            <v>42277</v>
          </cell>
          <cell r="AY542">
            <v>42338</v>
          </cell>
          <cell r="AZ542">
            <v>2030000</v>
          </cell>
          <cell r="BA542">
            <v>3.87</v>
          </cell>
          <cell r="BB542">
            <v>11.32</v>
          </cell>
          <cell r="BC542">
            <v>11.23</v>
          </cell>
          <cell r="BD542">
            <v>0</v>
          </cell>
          <cell r="BF542" t="str">
            <v>4.0200000</v>
          </cell>
          <cell r="BG542">
            <v>41260000</v>
          </cell>
          <cell r="BH542" t="str">
            <v>5.83</v>
          </cell>
          <cell r="BI542">
            <v>368120000</v>
          </cell>
          <cell r="BJ542" t="str">
            <v>Antares/TMT</v>
          </cell>
          <cell r="BL542">
            <v>42094</v>
          </cell>
          <cell r="BM542">
            <v>42488</v>
          </cell>
          <cell r="BO542">
            <v>42306</v>
          </cell>
          <cell r="BP542">
            <v>151964400</v>
          </cell>
          <cell r="BQ542">
            <v>265038800</v>
          </cell>
          <cell r="BR542">
            <v>223778800</v>
          </cell>
          <cell r="BS542">
            <v>4967605.41</v>
          </cell>
          <cell r="BT542">
            <v>91.6</v>
          </cell>
          <cell r="BU542">
            <v>42228</v>
          </cell>
          <cell r="BW542">
            <v>0</v>
          </cell>
          <cell r="BX542" t="str">
            <v>Fort Wayne, Indiana 46809</v>
          </cell>
          <cell r="BY542">
            <v>42374</v>
          </cell>
          <cell r="CA542" t="str">
            <v>0010528195</v>
          </cell>
          <cell r="CB542">
            <v>4967605.41</v>
          </cell>
          <cell r="CC542">
            <v>1</v>
          </cell>
          <cell r="CD542">
            <v>5423150.0099999998</v>
          </cell>
          <cell r="CF542">
            <v>80</v>
          </cell>
          <cell r="CG542" t="str">
            <v>N</v>
          </cell>
        </row>
        <row r="543">
          <cell r="A543">
            <v>541</v>
          </cell>
          <cell r="B543" t="str">
            <v>DETAILS</v>
          </cell>
          <cell r="C543">
            <v>0</v>
          </cell>
          <cell r="D543">
            <v>81627750</v>
          </cell>
          <cell r="E543">
            <v>84069452</v>
          </cell>
          <cell r="F543">
            <v>344944</v>
          </cell>
          <cell r="G543">
            <v>42403</v>
          </cell>
          <cell r="H543">
            <v>42237</v>
          </cell>
          <cell r="I543">
            <v>31359</v>
          </cell>
          <cell r="J543">
            <v>250669</v>
          </cell>
          <cell r="K543">
            <v>240013</v>
          </cell>
          <cell r="L543">
            <v>42185</v>
          </cell>
          <cell r="M543" t="str">
            <v>Nelson Intermediate Holdings Corp</v>
          </cell>
          <cell r="N543" t="str">
            <v>Nelson Intermediate Holdings Corp Term Loan</v>
          </cell>
          <cell r="O543" t="str">
            <v>L</v>
          </cell>
          <cell r="P543" t="str">
            <v>LIBOR (3 months)</v>
          </cell>
          <cell r="R543">
            <v>9695368.7799999993</v>
          </cell>
          <cell r="S543">
            <v>1339831</v>
          </cell>
          <cell r="T543" t="str">
            <v>United States</v>
          </cell>
          <cell r="U543" t="str">
            <v>Automotive (2)</v>
          </cell>
          <cell r="W543" t="str">
            <v>United States</v>
          </cell>
          <cell r="X543">
            <v>0</v>
          </cell>
          <cell r="Y543" t="str">
            <v>First Lien First Out</v>
          </cell>
          <cell r="AB543" t="str">
            <v>Nelson Intermediate Holdings Corp</v>
          </cell>
          <cell r="AC543">
            <v>99.5</v>
          </cell>
          <cell r="AF543">
            <v>9695368.7799999993</v>
          </cell>
          <cell r="AG543" t="str">
            <v>V</v>
          </cell>
          <cell r="AH543">
            <v>99.5</v>
          </cell>
          <cell r="AK543" t="str">
            <v>Term Loan</v>
          </cell>
          <cell r="AN543">
            <v>38655399</v>
          </cell>
          <cell r="AO543" t="str">
            <v>USD</v>
          </cell>
          <cell r="AS543">
            <v>4.0199999999999996</v>
          </cell>
          <cell r="AU543" t="str">
            <v>3405 ENGLE ROAD</v>
          </cell>
          <cell r="AV543" t="str">
            <v>C/O National Tube Form</v>
          </cell>
          <cell r="AW543">
            <v>0</v>
          </cell>
          <cell r="AX543">
            <v>42277</v>
          </cell>
          <cell r="AY543">
            <v>42338</v>
          </cell>
          <cell r="AZ543">
            <v>2030000</v>
          </cell>
          <cell r="BA543">
            <v>3.87</v>
          </cell>
          <cell r="BB543">
            <v>11.32</v>
          </cell>
          <cell r="BC543">
            <v>11.23</v>
          </cell>
          <cell r="BD543">
            <v>0</v>
          </cell>
          <cell r="BF543" t="str">
            <v>4.0200000</v>
          </cell>
          <cell r="BG543">
            <v>41260000</v>
          </cell>
          <cell r="BH543" t="str">
            <v>5.83</v>
          </cell>
          <cell r="BI543">
            <v>368120000</v>
          </cell>
          <cell r="BJ543" t="str">
            <v>Antares/TMT</v>
          </cell>
          <cell r="BL543">
            <v>42094</v>
          </cell>
          <cell r="BM543">
            <v>42488</v>
          </cell>
          <cell r="BO543">
            <v>42306</v>
          </cell>
          <cell r="BP543">
            <v>151964400</v>
          </cell>
          <cell r="BQ543">
            <v>265038800</v>
          </cell>
          <cell r="BR543">
            <v>223778800</v>
          </cell>
          <cell r="BS543">
            <v>8880957.8000000007</v>
          </cell>
          <cell r="BT543">
            <v>91.6</v>
          </cell>
          <cell r="BW543">
            <v>0</v>
          </cell>
          <cell r="BX543" t="str">
            <v>Fort Wayne, Indiana 46809</v>
          </cell>
          <cell r="BY543">
            <v>42374</v>
          </cell>
          <cell r="CA543" t="str">
            <v>0010528195</v>
          </cell>
          <cell r="CB543">
            <v>8880957.8000000007</v>
          </cell>
          <cell r="CC543">
            <v>1</v>
          </cell>
          <cell r="CD543">
            <v>9695368.7799999993</v>
          </cell>
          <cell r="CF543">
            <v>80</v>
          </cell>
          <cell r="CG543" t="str">
            <v>N</v>
          </cell>
        </row>
        <row r="544">
          <cell r="A544">
            <v>542</v>
          </cell>
          <cell r="B544" t="str">
            <v>DETAILS</v>
          </cell>
          <cell r="C544">
            <v>0</v>
          </cell>
          <cell r="D544">
            <v>81627597</v>
          </cell>
          <cell r="E544">
            <v>84069337</v>
          </cell>
          <cell r="F544">
            <v>344944</v>
          </cell>
          <cell r="G544">
            <v>42403</v>
          </cell>
          <cell r="H544">
            <v>42237</v>
          </cell>
          <cell r="I544">
            <v>26505</v>
          </cell>
          <cell r="J544">
            <v>160660</v>
          </cell>
          <cell r="K544">
            <v>160659</v>
          </cell>
          <cell r="L544">
            <v>42185</v>
          </cell>
          <cell r="M544" t="str">
            <v>Neptune-Benson LLc</v>
          </cell>
          <cell r="N544" t="str">
            <v>Neptune-Benson LLC Term Loan</v>
          </cell>
          <cell r="O544" t="str">
            <v>L</v>
          </cell>
          <cell r="P544" t="str">
            <v>Prime</v>
          </cell>
          <cell r="R544">
            <v>15287678.439999999</v>
          </cell>
          <cell r="S544">
            <v>1334701</v>
          </cell>
          <cell r="T544" t="str">
            <v>United States</v>
          </cell>
          <cell r="U544" t="str">
            <v>Capital Equipment (5)</v>
          </cell>
          <cell r="W544" t="str">
            <v>United States</v>
          </cell>
          <cell r="X544">
            <v>0</v>
          </cell>
          <cell r="Y544" t="str">
            <v>First Lien First Out</v>
          </cell>
          <cell r="AB544" t="str">
            <v>Neptune-Benson LLc</v>
          </cell>
          <cell r="AC544">
            <v>99.5</v>
          </cell>
          <cell r="AF544">
            <v>15287678.439999999</v>
          </cell>
          <cell r="AG544" t="str">
            <v>V</v>
          </cell>
          <cell r="AH544">
            <v>99.5</v>
          </cell>
          <cell r="AK544" t="str">
            <v>Term Loan</v>
          </cell>
          <cell r="AN544">
            <v>17711595</v>
          </cell>
          <cell r="AO544" t="str">
            <v>USD</v>
          </cell>
          <cell r="AS544">
            <v>3.7713082</v>
          </cell>
          <cell r="AU544" t="str">
            <v>6 Jefferson Drive</v>
          </cell>
          <cell r="AV544" t="str">
            <v>NA</v>
          </cell>
          <cell r="AW544">
            <v>0</v>
          </cell>
          <cell r="AX544">
            <v>42277</v>
          </cell>
          <cell r="AY544">
            <v>42338</v>
          </cell>
          <cell r="AZ544">
            <v>1820000</v>
          </cell>
          <cell r="BA544">
            <v>3.8257693207000001</v>
          </cell>
          <cell r="BB544">
            <v>4.97</v>
          </cell>
          <cell r="BC544">
            <v>3.91</v>
          </cell>
          <cell r="BD544">
            <v>0</v>
          </cell>
          <cell r="BF544" t="str">
            <v>3.7713082</v>
          </cell>
          <cell r="BG544">
            <v>21850000</v>
          </cell>
          <cell r="BH544" t="str">
            <v>3.7713081823</v>
          </cell>
          <cell r="BI544">
            <v>51880000</v>
          </cell>
          <cell r="BJ544" t="str">
            <v>Antares/TMT</v>
          </cell>
          <cell r="BL544">
            <v>41061</v>
          </cell>
          <cell r="BM544">
            <v>42752</v>
          </cell>
          <cell r="BP544">
            <v>64425000</v>
          </cell>
          <cell r="BQ544">
            <v>86275000</v>
          </cell>
          <cell r="BR544">
            <v>64425000</v>
          </cell>
          <cell r="BS544">
            <v>15287678.439999999</v>
          </cell>
          <cell r="BT544">
            <v>100</v>
          </cell>
          <cell r="BU544">
            <v>42228</v>
          </cell>
          <cell r="BW544">
            <v>0</v>
          </cell>
          <cell r="BX544" t="str">
            <v>Coventry, Rhode Island 02816</v>
          </cell>
          <cell r="CA544" t="str">
            <v>0010529864</v>
          </cell>
          <cell r="CB544">
            <v>15287678.439999999</v>
          </cell>
          <cell r="CC544">
            <v>1</v>
          </cell>
          <cell r="CD544">
            <v>15287678.439999999</v>
          </cell>
          <cell r="CF544">
            <v>80</v>
          </cell>
          <cell r="CG544" t="str">
            <v>N</v>
          </cell>
        </row>
        <row r="545">
          <cell r="A545">
            <v>543</v>
          </cell>
          <cell r="B545" t="str">
            <v>DETAILS</v>
          </cell>
          <cell r="C545">
            <v>0</v>
          </cell>
          <cell r="D545">
            <v>81627597</v>
          </cell>
          <cell r="E545">
            <v>84069338</v>
          </cell>
          <cell r="F545">
            <v>344944</v>
          </cell>
          <cell r="G545">
            <v>42403</v>
          </cell>
          <cell r="H545">
            <v>42237</v>
          </cell>
          <cell r="I545">
            <v>26505</v>
          </cell>
          <cell r="J545">
            <v>160660</v>
          </cell>
          <cell r="K545">
            <v>160659</v>
          </cell>
          <cell r="L545">
            <v>42185</v>
          </cell>
          <cell r="M545" t="str">
            <v>Neptune-Benson LLc</v>
          </cell>
          <cell r="N545" t="str">
            <v>Neptune-Benson LLC Term Loan</v>
          </cell>
          <cell r="O545" t="str">
            <v>L</v>
          </cell>
          <cell r="P545" t="str">
            <v>Prime</v>
          </cell>
          <cell r="R545">
            <v>13686462.16</v>
          </cell>
          <cell r="S545">
            <v>1334703</v>
          </cell>
          <cell r="T545" t="str">
            <v>United States</v>
          </cell>
          <cell r="U545" t="str">
            <v>Capital Equipment (5)</v>
          </cell>
          <cell r="W545" t="str">
            <v>United States</v>
          </cell>
          <cell r="X545">
            <v>0</v>
          </cell>
          <cell r="Y545" t="str">
            <v>First Lien First Out</v>
          </cell>
          <cell r="AB545" t="str">
            <v>Neptune-Benson LLc</v>
          </cell>
          <cell r="AC545">
            <v>99.5</v>
          </cell>
          <cell r="AF545">
            <v>13686462.16</v>
          </cell>
          <cell r="AG545" t="str">
            <v>V</v>
          </cell>
          <cell r="AH545">
            <v>99.5</v>
          </cell>
          <cell r="AK545" t="str">
            <v>Term Loan</v>
          </cell>
          <cell r="AN545">
            <v>17711595</v>
          </cell>
          <cell r="AO545" t="str">
            <v>USD</v>
          </cell>
          <cell r="AS545">
            <v>3.7713082</v>
          </cell>
          <cell r="AU545" t="str">
            <v>6 Jefferson Drive</v>
          </cell>
          <cell r="AV545" t="str">
            <v>NA</v>
          </cell>
          <cell r="AW545">
            <v>0</v>
          </cell>
          <cell r="AX545">
            <v>42277</v>
          </cell>
          <cell r="AY545">
            <v>42338</v>
          </cell>
          <cell r="AZ545">
            <v>1820000</v>
          </cell>
          <cell r="BA545">
            <v>3.8257693207000001</v>
          </cell>
          <cell r="BB545">
            <v>4.97</v>
          </cell>
          <cell r="BC545">
            <v>3.91</v>
          </cell>
          <cell r="BD545">
            <v>0</v>
          </cell>
          <cell r="BF545" t="str">
            <v>3.7713082</v>
          </cell>
          <cell r="BG545">
            <v>21850000</v>
          </cell>
          <cell r="BH545" t="str">
            <v>3.7713081823</v>
          </cell>
          <cell r="BI545">
            <v>51880000</v>
          </cell>
          <cell r="BJ545" t="str">
            <v>Antares/TMT</v>
          </cell>
          <cell r="BL545">
            <v>41061</v>
          </cell>
          <cell r="BM545">
            <v>42752</v>
          </cell>
          <cell r="BP545">
            <v>64425000</v>
          </cell>
          <cell r="BQ545">
            <v>86275000</v>
          </cell>
          <cell r="BR545">
            <v>64425000</v>
          </cell>
          <cell r="BS545">
            <v>13686462.16</v>
          </cell>
          <cell r="BT545">
            <v>100</v>
          </cell>
          <cell r="BW545">
            <v>0</v>
          </cell>
          <cell r="BX545" t="str">
            <v>Coventry, Rhode Island 02816</v>
          </cell>
          <cell r="CA545" t="str">
            <v>0010529864</v>
          </cell>
          <cell r="CB545">
            <v>13686462.16</v>
          </cell>
          <cell r="CC545">
            <v>1</v>
          </cell>
          <cell r="CD545">
            <v>13686462.16</v>
          </cell>
          <cell r="CF545">
            <v>80</v>
          </cell>
          <cell r="CG545" t="str">
            <v>N</v>
          </cell>
        </row>
        <row r="546">
          <cell r="A546">
            <v>544</v>
          </cell>
          <cell r="B546" t="str">
            <v>DETAILS</v>
          </cell>
          <cell r="C546">
            <v>0</v>
          </cell>
          <cell r="D546">
            <v>81627960</v>
          </cell>
          <cell r="E546">
            <v>84069339</v>
          </cell>
          <cell r="F546">
            <v>344944</v>
          </cell>
          <cell r="G546">
            <v>42403</v>
          </cell>
          <cell r="H546">
            <v>42237</v>
          </cell>
          <cell r="I546">
            <v>31289</v>
          </cell>
          <cell r="J546">
            <v>253551</v>
          </cell>
          <cell r="K546">
            <v>239218</v>
          </cell>
          <cell r="L546">
            <v>42185</v>
          </cell>
          <cell r="M546" t="str">
            <v>New Mountain Learning LLC</v>
          </cell>
          <cell r="N546" t="str">
            <v>New Mountain Learning LLC Term Loan</v>
          </cell>
          <cell r="O546" t="str">
            <v>L</v>
          </cell>
          <cell r="P546" t="str">
            <v>LIBOR (3 months)</v>
          </cell>
          <cell r="R546">
            <v>11199505.779999999</v>
          </cell>
          <cell r="S546">
            <v>1334705</v>
          </cell>
          <cell r="T546" t="str">
            <v>United States</v>
          </cell>
          <cell r="U546" t="str">
            <v>Media: Advertising; Printing &amp; Publishing (18)</v>
          </cell>
          <cell r="W546" t="str">
            <v>United States</v>
          </cell>
          <cell r="X546">
            <v>0</v>
          </cell>
          <cell r="Y546" t="str">
            <v>First Lien First Out</v>
          </cell>
          <cell r="AB546" t="str">
            <v>New Mountain Learning LLC</v>
          </cell>
          <cell r="AC546">
            <v>99.5</v>
          </cell>
          <cell r="AF546">
            <v>11199505.779999999</v>
          </cell>
          <cell r="AG546" t="str">
            <v>V</v>
          </cell>
          <cell r="AH546">
            <v>99.5</v>
          </cell>
          <cell r="AK546" t="str">
            <v>Term Loan</v>
          </cell>
          <cell r="AN546">
            <v>18001000</v>
          </cell>
          <cell r="AO546" t="str">
            <v>USD</v>
          </cell>
          <cell r="AS546">
            <v>2.12</v>
          </cell>
          <cell r="AU546" t="str">
            <v>875 Montreal Way</v>
          </cell>
          <cell r="AV546" t="str">
            <v>NA</v>
          </cell>
          <cell r="AW546">
            <v>0</v>
          </cell>
          <cell r="AX546">
            <v>42277</v>
          </cell>
          <cell r="AY546">
            <v>42338</v>
          </cell>
          <cell r="AZ546">
            <v>14700000</v>
          </cell>
          <cell r="BA546">
            <v>5.74</v>
          </cell>
          <cell r="BB546">
            <v>2.65</v>
          </cell>
          <cell r="BC546">
            <v>1.95</v>
          </cell>
          <cell r="BD546">
            <v>0</v>
          </cell>
          <cell r="BF546" t="str">
            <v>2.1200000</v>
          </cell>
          <cell r="BG546">
            <v>56870000</v>
          </cell>
          <cell r="BH546" t="str">
            <v>2.12</v>
          </cell>
          <cell r="BI546">
            <v>63290000</v>
          </cell>
          <cell r="BJ546" t="str">
            <v>Antares/TMT</v>
          </cell>
          <cell r="BL546">
            <v>41198</v>
          </cell>
          <cell r="BM546">
            <v>43024</v>
          </cell>
          <cell r="BO546">
            <v>42342</v>
          </cell>
          <cell r="BP546">
            <v>27759600</v>
          </cell>
          <cell r="BQ546">
            <v>84629600</v>
          </cell>
          <cell r="BR546">
            <v>27759600</v>
          </cell>
          <cell r="BS546">
            <v>11042712.699999999</v>
          </cell>
          <cell r="BT546">
            <v>98.6</v>
          </cell>
          <cell r="BU546">
            <v>42228</v>
          </cell>
          <cell r="BW546">
            <v>0</v>
          </cell>
          <cell r="BX546" t="str">
            <v>St. Paul, Minnesota 55102</v>
          </cell>
          <cell r="BY546">
            <v>42402</v>
          </cell>
          <cell r="BZ546">
            <v>42584</v>
          </cell>
          <cell r="CA546" t="str">
            <v>0010536234</v>
          </cell>
          <cell r="CB546">
            <v>11042712.699999999</v>
          </cell>
          <cell r="CC546">
            <v>1</v>
          </cell>
          <cell r="CD546">
            <v>11199505.779999999</v>
          </cell>
          <cell r="CF546">
            <v>80</v>
          </cell>
          <cell r="CG546" t="str">
            <v>N</v>
          </cell>
        </row>
        <row r="547">
          <cell r="A547">
            <v>545</v>
          </cell>
          <cell r="B547" t="str">
            <v>DETAILS</v>
          </cell>
          <cell r="C547">
            <v>0</v>
          </cell>
          <cell r="D547">
            <v>81628191</v>
          </cell>
          <cell r="E547">
            <v>84069345</v>
          </cell>
          <cell r="F547">
            <v>344944</v>
          </cell>
          <cell r="G547">
            <v>42403</v>
          </cell>
          <cell r="H547">
            <v>42237</v>
          </cell>
          <cell r="I547">
            <v>20111</v>
          </cell>
          <cell r="J547">
            <v>255323</v>
          </cell>
          <cell r="K547">
            <v>189063</v>
          </cell>
          <cell r="L547">
            <v>42185</v>
          </cell>
          <cell r="M547" t="str">
            <v>Nexstar Broadcasting Inc.</v>
          </cell>
          <cell r="N547" t="str">
            <v>Nexstar Broadcasting Inc Term B-2 loan</v>
          </cell>
          <cell r="O547" t="str">
            <v>L</v>
          </cell>
          <cell r="P547" t="str">
            <v>LIBOR (1 month)</v>
          </cell>
          <cell r="R547">
            <v>7643432.6100000003</v>
          </cell>
          <cell r="S547">
            <v>1334746</v>
          </cell>
          <cell r="T547" t="str">
            <v>United States</v>
          </cell>
          <cell r="U547" t="str">
            <v>Media: Broadcasting &amp; Subscription (19)</v>
          </cell>
          <cell r="W547" t="str">
            <v>United States</v>
          </cell>
          <cell r="X547">
            <v>0</v>
          </cell>
          <cell r="Y547" t="str">
            <v>First Lien First Out</v>
          </cell>
          <cell r="AB547" t="str">
            <v>Nexstar Broadcasting Inc.</v>
          </cell>
          <cell r="AC547">
            <v>99.792000000000002</v>
          </cell>
          <cell r="AF547">
            <v>7643432.6100000003</v>
          </cell>
          <cell r="AG547" t="str">
            <v>V</v>
          </cell>
          <cell r="AH547">
            <v>99.792000000000002</v>
          </cell>
          <cell r="AI547">
            <v>99.5</v>
          </cell>
          <cell r="AK547" t="str">
            <v>Term Loan</v>
          </cell>
          <cell r="AN547">
            <v>346458000</v>
          </cell>
          <cell r="AO547" t="str">
            <v>USD</v>
          </cell>
          <cell r="AS547">
            <v>2.0299999999999998</v>
          </cell>
          <cell r="AU547" t="str">
            <v>909 LAKE CAROLYN PARKWAY</v>
          </cell>
          <cell r="AV547" t="str">
            <v>Suite 1450</v>
          </cell>
          <cell r="AW547">
            <v>0</v>
          </cell>
          <cell r="AX547">
            <v>42277</v>
          </cell>
          <cell r="AY547">
            <v>42277</v>
          </cell>
          <cell r="AZ547">
            <v>23360000</v>
          </cell>
          <cell r="BA547">
            <v>4.4800000000000004</v>
          </cell>
          <cell r="BC547">
            <v>0</v>
          </cell>
          <cell r="BD547">
            <v>0</v>
          </cell>
          <cell r="BF547" t="str">
            <v>2.0300000</v>
          </cell>
          <cell r="BG547">
            <v>61730000</v>
          </cell>
          <cell r="BH547" t="str">
            <v>4.34</v>
          </cell>
          <cell r="BI547">
            <v>842410000</v>
          </cell>
          <cell r="BJ547" t="str">
            <v>BLG</v>
          </cell>
          <cell r="BK547" t="str">
            <v>Broadly Syndicated Loan</v>
          </cell>
          <cell r="BL547">
            <v>41449</v>
          </cell>
          <cell r="BM547">
            <v>44105</v>
          </cell>
          <cell r="BP547">
            <v>674867200</v>
          </cell>
          <cell r="BQ547">
            <v>1528533200</v>
          </cell>
          <cell r="BR547">
            <v>1466803200</v>
          </cell>
          <cell r="BS547">
            <v>7605215.4500000002</v>
          </cell>
          <cell r="BT547">
            <v>99.5</v>
          </cell>
          <cell r="BU547">
            <v>42228</v>
          </cell>
          <cell r="BW547">
            <v>0</v>
          </cell>
          <cell r="BX547" t="str">
            <v>Irving, Texas 75039</v>
          </cell>
          <cell r="CA547" t="str">
            <v>0010438337</v>
          </cell>
          <cell r="CB547">
            <v>7605215.4500000002</v>
          </cell>
          <cell r="CC547">
            <v>1</v>
          </cell>
          <cell r="CD547">
            <v>7643432.6100000003</v>
          </cell>
          <cell r="CF547">
            <v>80</v>
          </cell>
          <cell r="CG547" t="str">
            <v>Y</v>
          </cell>
        </row>
        <row r="548">
          <cell r="A548">
            <v>546</v>
          </cell>
          <cell r="B548" t="str">
            <v>DETAILS</v>
          </cell>
          <cell r="C548">
            <v>0</v>
          </cell>
          <cell r="D548">
            <v>81627685</v>
          </cell>
          <cell r="E548">
            <v>84070055</v>
          </cell>
          <cell r="F548">
            <v>344944</v>
          </cell>
          <cell r="G548">
            <v>42403</v>
          </cell>
          <cell r="H548">
            <v>42237</v>
          </cell>
          <cell r="I548">
            <v>26889</v>
          </cell>
          <cell r="J548">
            <v>247120</v>
          </cell>
          <cell r="K548">
            <v>241462</v>
          </cell>
          <cell r="L548">
            <v>42185</v>
          </cell>
          <cell r="M548" t="str">
            <v>NHR Holdings LLC</v>
          </cell>
          <cell r="N548" t="str">
            <v>NHR Holdings LLC Incremental Term B USD</v>
          </cell>
          <cell r="O548" t="str">
            <v>L</v>
          </cell>
          <cell r="P548" t="str">
            <v>Prime</v>
          </cell>
          <cell r="R548">
            <v>6834.92</v>
          </cell>
          <cell r="S548">
            <v>1352974</v>
          </cell>
          <cell r="T548" t="str">
            <v>United States</v>
          </cell>
          <cell r="U548" t="str">
            <v>High Tech Industries (16)</v>
          </cell>
          <cell r="W548" t="str">
            <v>United States</v>
          </cell>
          <cell r="X548">
            <v>0</v>
          </cell>
          <cell r="Y548" t="str">
            <v>First Lien First Out</v>
          </cell>
          <cell r="AB548" t="str">
            <v>NHR Holdings LLC</v>
          </cell>
          <cell r="AC548">
            <v>99.129605565999995</v>
          </cell>
          <cell r="AF548">
            <v>6834.92</v>
          </cell>
          <cell r="AG548" t="str">
            <v>V</v>
          </cell>
          <cell r="AH548">
            <v>99.129599999999996</v>
          </cell>
          <cell r="AK548" t="str">
            <v>Term Loan</v>
          </cell>
          <cell r="AN548">
            <v>34037000</v>
          </cell>
          <cell r="AO548" t="str">
            <v>USD</v>
          </cell>
          <cell r="AS548">
            <v>2.64</v>
          </cell>
          <cell r="AU548" t="str">
            <v>6500 Hollister Avenue</v>
          </cell>
          <cell r="AV548" t="str">
            <v>NA</v>
          </cell>
          <cell r="AW548">
            <v>0</v>
          </cell>
          <cell r="AX548">
            <v>42277</v>
          </cell>
          <cell r="AY548">
            <v>42338</v>
          </cell>
          <cell r="AZ548">
            <v>15320000</v>
          </cell>
          <cell r="BA548">
            <v>6.03</v>
          </cell>
          <cell r="BB548">
            <v>1.04</v>
          </cell>
          <cell r="BC548">
            <v>0.75</v>
          </cell>
          <cell r="BD548">
            <v>0</v>
          </cell>
          <cell r="BF548" t="str">
            <v>2.6400000</v>
          </cell>
          <cell r="BG548">
            <v>81030000</v>
          </cell>
          <cell r="BH548" t="str">
            <v>2.64</v>
          </cell>
          <cell r="BI548">
            <v>302600000</v>
          </cell>
          <cell r="BJ548" t="str">
            <v>Antares/TMT</v>
          </cell>
          <cell r="BL548">
            <v>41165</v>
          </cell>
          <cell r="BM548">
            <v>43434</v>
          </cell>
          <cell r="BP548">
            <v>81453600</v>
          </cell>
          <cell r="BQ548">
            <v>162483600</v>
          </cell>
          <cell r="BR548">
            <v>81453600</v>
          </cell>
          <cell r="BS548">
            <v>6834.92</v>
          </cell>
          <cell r="BT548">
            <v>100</v>
          </cell>
          <cell r="BU548">
            <v>42228</v>
          </cell>
          <cell r="BW548">
            <v>0</v>
          </cell>
          <cell r="BX548" t="str">
            <v>Santa Barbara, California 93117</v>
          </cell>
          <cell r="CA548" t="str">
            <v>0010531515</v>
          </cell>
          <cell r="CB548">
            <v>6834.92</v>
          </cell>
          <cell r="CC548">
            <v>1</v>
          </cell>
          <cell r="CD548">
            <v>6834.92</v>
          </cell>
          <cell r="CF548">
            <v>80</v>
          </cell>
          <cell r="CG548" t="str">
            <v>N</v>
          </cell>
        </row>
        <row r="549">
          <cell r="A549">
            <v>547</v>
          </cell>
          <cell r="B549" t="str">
            <v>DETAILS</v>
          </cell>
          <cell r="C549">
            <v>0</v>
          </cell>
          <cell r="D549">
            <v>81628090</v>
          </cell>
          <cell r="E549">
            <v>84070056</v>
          </cell>
          <cell r="F549">
            <v>344944</v>
          </cell>
          <cell r="G549">
            <v>42403</v>
          </cell>
          <cell r="H549">
            <v>42237</v>
          </cell>
          <cell r="I549">
            <v>26889</v>
          </cell>
          <cell r="J549">
            <v>254653</v>
          </cell>
          <cell r="K549">
            <v>241462</v>
          </cell>
          <cell r="L549">
            <v>42185</v>
          </cell>
          <cell r="M549" t="str">
            <v>NHR Holdings LLC</v>
          </cell>
          <cell r="N549" t="str">
            <v>NHR Holdings LLC Incremental Term B USD</v>
          </cell>
          <cell r="O549" t="str">
            <v>L</v>
          </cell>
          <cell r="P549" t="str">
            <v>LIBOR (1 month)</v>
          </cell>
          <cell r="R549">
            <v>1813333.35</v>
          </cell>
          <cell r="S549">
            <v>1352974</v>
          </cell>
          <cell r="T549" t="str">
            <v>United States</v>
          </cell>
          <cell r="U549" t="str">
            <v>High Tech Industries (16)</v>
          </cell>
          <cell r="W549" t="str">
            <v>United States</v>
          </cell>
          <cell r="X549">
            <v>0</v>
          </cell>
          <cell r="Y549" t="str">
            <v>First Lien First Out</v>
          </cell>
          <cell r="AB549" t="str">
            <v>NHR Holdings LLC</v>
          </cell>
          <cell r="AC549">
            <v>99.129605565999995</v>
          </cell>
          <cell r="AF549">
            <v>1813333.35</v>
          </cell>
          <cell r="AG549" t="str">
            <v>V</v>
          </cell>
          <cell r="AH549">
            <v>99.129599999999996</v>
          </cell>
          <cell r="AK549" t="str">
            <v>Term Loan</v>
          </cell>
          <cell r="AN549">
            <v>34037000</v>
          </cell>
          <cell r="AO549" t="str">
            <v>USD</v>
          </cell>
          <cell r="AS549">
            <v>2.64</v>
          </cell>
          <cell r="AU549" t="str">
            <v>6500 Hollister Avenue</v>
          </cell>
          <cell r="AV549" t="str">
            <v>NA</v>
          </cell>
          <cell r="AW549">
            <v>0</v>
          </cell>
          <cell r="AX549">
            <v>42277</v>
          </cell>
          <cell r="AY549">
            <v>42338</v>
          </cell>
          <cell r="AZ549">
            <v>15320000</v>
          </cell>
          <cell r="BA549">
            <v>6.03</v>
          </cell>
          <cell r="BB549">
            <v>1.04</v>
          </cell>
          <cell r="BC549">
            <v>0.75</v>
          </cell>
          <cell r="BD549">
            <v>0</v>
          </cell>
          <cell r="BF549" t="str">
            <v>2.6400000</v>
          </cell>
          <cell r="BG549">
            <v>81030000</v>
          </cell>
          <cell r="BH549" t="str">
            <v>2.64</v>
          </cell>
          <cell r="BI549">
            <v>302600000</v>
          </cell>
          <cell r="BJ549" t="str">
            <v>Antares/TMT</v>
          </cell>
          <cell r="BL549">
            <v>41165</v>
          </cell>
          <cell r="BM549">
            <v>43434</v>
          </cell>
          <cell r="BP549">
            <v>81453600</v>
          </cell>
          <cell r="BQ549">
            <v>162483600</v>
          </cell>
          <cell r="BR549">
            <v>81453600</v>
          </cell>
          <cell r="BS549">
            <v>1813333.35</v>
          </cell>
          <cell r="BT549">
            <v>100</v>
          </cell>
          <cell r="BU549">
            <v>42228</v>
          </cell>
          <cell r="BW549">
            <v>0</v>
          </cell>
          <cell r="BX549" t="str">
            <v>Santa Barbara, California 93117</v>
          </cell>
          <cell r="CA549" t="str">
            <v>0010531515</v>
          </cell>
          <cell r="CB549">
            <v>1813333.35</v>
          </cell>
          <cell r="CC549">
            <v>1</v>
          </cell>
          <cell r="CD549">
            <v>1813333.35</v>
          </cell>
          <cell r="CF549">
            <v>80</v>
          </cell>
          <cell r="CG549" t="str">
            <v>N</v>
          </cell>
        </row>
        <row r="550">
          <cell r="A550">
            <v>548</v>
          </cell>
          <cell r="B550" t="str">
            <v>DETAILS</v>
          </cell>
          <cell r="C550">
            <v>0</v>
          </cell>
          <cell r="D550">
            <v>81628088</v>
          </cell>
          <cell r="E550">
            <v>84069603</v>
          </cell>
          <cell r="F550">
            <v>344944</v>
          </cell>
          <cell r="G550">
            <v>42403</v>
          </cell>
          <cell r="H550">
            <v>42237</v>
          </cell>
          <cell r="I550">
            <v>26889</v>
          </cell>
          <cell r="J550">
            <v>254651</v>
          </cell>
          <cell r="K550">
            <v>166303</v>
          </cell>
          <cell r="L550">
            <v>42185</v>
          </cell>
          <cell r="M550" t="str">
            <v>NHR Holdings LLC</v>
          </cell>
          <cell r="N550" t="str">
            <v>NHR Holdings LLC Term Loan A</v>
          </cell>
          <cell r="O550" t="str">
            <v>L</v>
          </cell>
          <cell r="P550" t="str">
            <v>LIBOR (1 month)</v>
          </cell>
          <cell r="R550">
            <v>10374000</v>
          </cell>
          <cell r="S550">
            <v>1352362</v>
          </cell>
          <cell r="T550" t="str">
            <v>United States</v>
          </cell>
          <cell r="U550" t="str">
            <v>High Tech Industries (16)</v>
          </cell>
          <cell r="W550" t="str">
            <v>United States</v>
          </cell>
          <cell r="X550">
            <v>0</v>
          </cell>
          <cell r="Y550" t="str">
            <v>First Lien First Out</v>
          </cell>
          <cell r="AB550" t="str">
            <v>NHR Holdings LLC</v>
          </cell>
          <cell r="AC550">
            <v>99.129605569999995</v>
          </cell>
          <cell r="AF550">
            <v>10374000</v>
          </cell>
          <cell r="AG550" t="str">
            <v>V</v>
          </cell>
          <cell r="AH550">
            <v>99.129599999999996</v>
          </cell>
          <cell r="AK550" t="str">
            <v>Term Loan</v>
          </cell>
          <cell r="AN550">
            <v>34037000</v>
          </cell>
          <cell r="AO550" t="str">
            <v>USD</v>
          </cell>
          <cell r="AS550">
            <v>2.64</v>
          </cell>
          <cell r="AU550" t="str">
            <v>6500 Hollister Avenue</v>
          </cell>
          <cell r="AV550" t="str">
            <v>NA</v>
          </cell>
          <cell r="AW550">
            <v>0</v>
          </cell>
          <cell r="AX550">
            <v>42277</v>
          </cell>
          <cell r="AY550">
            <v>42338</v>
          </cell>
          <cell r="AZ550">
            <v>15320000</v>
          </cell>
          <cell r="BA550">
            <v>6.03</v>
          </cell>
          <cell r="BB550">
            <v>1.04</v>
          </cell>
          <cell r="BC550">
            <v>0.75</v>
          </cell>
          <cell r="BD550">
            <v>0</v>
          </cell>
          <cell r="BF550" t="str">
            <v>2.6400000</v>
          </cell>
          <cell r="BG550">
            <v>81030000</v>
          </cell>
          <cell r="BH550" t="str">
            <v>2.64</v>
          </cell>
          <cell r="BI550">
            <v>302600000</v>
          </cell>
          <cell r="BJ550" t="str">
            <v>Antares/TMT</v>
          </cell>
          <cell r="BL550">
            <v>41165</v>
          </cell>
          <cell r="BM550">
            <v>43434</v>
          </cell>
          <cell r="BP550">
            <v>81453600</v>
          </cell>
          <cell r="BQ550">
            <v>162483600</v>
          </cell>
          <cell r="BR550">
            <v>81453600</v>
          </cell>
          <cell r="BS550">
            <v>10374000</v>
          </cell>
          <cell r="BT550">
            <v>100</v>
          </cell>
          <cell r="BU550">
            <v>42228</v>
          </cell>
          <cell r="BW550">
            <v>0</v>
          </cell>
          <cell r="BX550" t="str">
            <v>Santa Barbara, California 93117</v>
          </cell>
          <cell r="CA550" t="str">
            <v>0010531493</v>
          </cell>
          <cell r="CB550">
            <v>10374000</v>
          </cell>
          <cell r="CC550">
            <v>1</v>
          </cell>
          <cell r="CD550">
            <v>10374000</v>
          </cell>
          <cell r="CF550">
            <v>80</v>
          </cell>
          <cell r="CG550" t="str">
            <v>N</v>
          </cell>
        </row>
        <row r="551">
          <cell r="A551">
            <v>549</v>
          </cell>
          <cell r="B551" t="str">
            <v>DETAILS</v>
          </cell>
          <cell r="C551">
            <v>0</v>
          </cell>
          <cell r="D551">
            <v>81627600</v>
          </cell>
          <cell r="E551">
            <v>84069602</v>
          </cell>
          <cell r="F551">
            <v>344944</v>
          </cell>
          <cell r="G551">
            <v>42403</v>
          </cell>
          <cell r="H551">
            <v>42237</v>
          </cell>
          <cell r="I551">
            <v>26889</v>
          </cell>
          <cell r="J551">
            <v>166304</v>
          </cell>
          <cell r="K551">
            <v>166303</v>
          </cell>
          <cell r="L551">
            <v>42185</v>
          </cell>
          <cell r="M551" t="str">
            <v>NHR Holdings LLC</v>
          </cell>
          <cell r="N551" t="str">
            <v>NHR Holdings LLC Term Loan A</v>
          </cell>
          <cell r="O551" t="str">
            <v>L</v>
          </cell>
          <cell r="P551" t="str">
            <v>Prime</v>
          </cell>
          <cell r="R551">
            <v>307.64999999999998</v>
          </cell>
          <cell r="S551">
            <v>1352362</v>
          </cell>
          <cell r="T551" t="str">
            <v>United States</v>
          </cell>
          <cell r="U551" t="str">
            <v>High Tech Industries (16)</v>
          </cell>
          <cell r="W551" t="str">
            <v>United States</v>
          </cell>
          <cell r="X551">
            <v>0</v>
          </cell>
          <cell r="Y551" t="str">
            <v>First Lien First Out</v>
          </cell>
          <cell r="AB551" t="str">
            <v>NHR Holdings LLC</v>
          </cell>
          <cell r="AC551">
            <v>99.129605569999995</v>
          </cell>
          <cell r="AF551">
            <v>307.64999999999998</v>
          </cell>
          <cell r="AG551" t="str">
            <v>V</v>
          </cell>
          <cell r="AH551">
            <v>99.129599999999996</v>
          </cell>
          <cell r="AK551" t="str">
            <v>Term Loan</v>
          </cell>
          <cell r="AN551">
            <v>34037000</v>
          </cell>
          <cell r="AO551" t="str">
            <v>USD</v>
          </cell>
          <cell r="AS551">
            <v>2.64</v>
          </cell>
          <cell r="AU551" t="str">
            <v>6500 Hollister Avenue</v>
          </cell>
          <cell r="AV551" t="str">
            <v>NA</v>
          </cell>
          <cell r="AW551">
            <v>0</v>
          </cell>
          <cell r="AX551">
            <v>42277</v>
          </cell>
          <cell r="AY551">
            <v>42338</v>
          </cell>
          <cell r="AZ551">
            <v>15320000</v>
          </cell>
          <cell r="BA551">
            <v>6.03</v>
          </cell>
          <cell r="BB551">
            <v>1.04</v>
          </cell>
          <cell r="BC551">
            <v>0.75</v>
          </cell>
          <cell r="BD551">
            <v>0</v>
          </cell>
          <cell r="BF551" t="str">
            <v>2.6400000</v>
          </cell>
          <cell r="BG551">
            <v>81030000</v>
          </cell>
          <cell r="BH551" t="str">
            <v>2.64</v>
          </cell>
          <cell r="BI551">
            <v>302600000</v>
          </cell>
          <cell r="BJ551" t="str">
            <v>Antares/TMT</v>
          </cell>
          <cell r="BL551">
            <v>41165</v>
          </cell>
          <cell r="BM551">
            <v>43434</v>
          </cell>
          <cell r="BP551">
            <v>81453600</v>
          </cell>
          <cell r="BQ551">
            <v>162483600</v>
          </cell>
          <cell r="BR551">
            <v>81453600</v>
          </cell>
          <cell r="BS551">
            <v>307.64999999999998</v>
          </cell>
          <cell r="BT551">
            <v>100</v>
          </cell>
          <cell r="BU551">
            <v>42228</v>
          </cell>
          <cell r="BW551">
            <v>0</v>
          </cell>
          <cell r="BX551" t="str">
            <v>Santa Barbara, California 93117</v>
          </cell>
          <cell r="CA551" t="str">
            <v>0010531493</v>
          </cell>
          <cell r="CB551">
            <v>307.64999999999998</v>
          </cell>
          <cell r="CC551">
            <v>1</v>
          </cell>
          <cell r="CD551">
            <v>307.64999999999998</v>
          </cell>
          <cell r="CF551">
            <v>80</v>
          </cell>
          <cell r="CG551" t="str">
            <v>N</v>
          </cell>
        </row>
        <row r="552">
          <cell r="A552">
            <v>550</v>
          </cell>
          <cell r="B552" t="str">
            <v>DETAILS</v>
          </cell>
          <cell r="C552">
            <v>0</v>
          </cell>
          <cell r="D552">
            <v>81627601</v>
          </cell>
          <cell r="E552">
            <v>84070053</v>
          </cell>
          <cell r="F552">
            <v>344944</v>
          </cell>
          <cell r="G552">
            <v>42403</v>
          </cell>
          <cell r="H552">
            <v>42237</v>
          </cell>
          <cell r="I552">
            <v>26889</v>
          </cell>
          <cell r="J552">
            <v>166306</v>
          </cell>
          <cell r="K552">
            <v>166305</v>
          </cell>
          <cell r="L552">
            <v>42185</v>
          </cell>
          <cell r="M552" t="str">
            <v>NHR Holdings LLC</v>
          </cell>
          <cell r="N552" t="str">
            <v>NHR Holdings LLC Term Loan B</v>
          </cell>
          <cell r="O552" t="str">
            <v>L</v>
          </cell>
          <cell r="P552" t="str">
            <v>Prime</v>
          </cell>
          <cell r="R552">
            <v>12364.22</v>
          </cell>
          <cell r="S552">
            <v>1352968</v>
          </cell>
          <cell r="T552" t="str">
            <v>United States</v>
          </cell>
          <cell r="U552" t="str">
            <v>High Tech Industries (16)</v>
          </cell>
          <cell r="W552" t="str">
            <v>United States</v>
          </cell>
          <cell r="X552">
            <v>0</v>
          </cell>
          <cell r="Y552" t="str">
            <v>First Lien First Out</v>
          </cell>
          <cell r="AB552" t="str">
            <v>NHR Holdings LLC</v>
          </cell>
          <cell r="AC552">
            <v>99.129605565999995</v>
          </cell>
          <cell r="AF552">
            <v>12364.22</v>
          </cell>
          <cell r="AG552" t="str">
            <v>V</v>
          </cell>
          <cell r="AH552">
            <v>99.129599999999996</v>
          </cell>
          <cell r="AK552" t="str">
            <v>Term Loan</v>
          </cell>
          <cell r="AN552">
            <v>34037000</v>
          </cell>
          <cell r="AO552" t="str">
            <v>USD</v>
          </cell>
          <cell r="AS552">
            <v>2.64</v>
          </cell>
          <cell r="AU552" t="str">
            <v>6500 Hollister Avenue</v>
          </cell>
          <cell r="AV552" t="str">
            <v>NA</v>
          </cell>
          <cell r="AW552">
            <v>0</v>
          </cell>
          <cell r="AX552">
            <v>42277</v>
          </cell>
          <cell r="AY552">
            <v>42338</v>
          </cell>
          <cell r="AZ552">
            <v>15320000</v>
          </cell>
          <cell r="BA552">
            <v>6.03</v>
          </cell>
          <cell r="BB552">
            <v>1.04</v>
          </cell>
          <cell r="BC552">
            <v>0.75</v>
          </cell>
          <cell r="BD552">
            <v>0</v>
          </cell>
          <cell r="BF552" t="str">
            <v>2.6400000</v>
          </cell>
          <cell r="BG552">
            <v>81030000</v>
          </cell>
          <cell r="BH552" t="str">
            <v>2.64</v>
          </cell>
          <cell r="BI552">
            <v>302600000</v>
          </cell>
          <cell r="BJ552" t="str">
            <v>Antares/TMT</v>
          </cell>
          <cell r="BL552">
            <v>41165</v>
          </cell>
          <cell r="BM552">
            <v>43434</v>
          </cell>
          <cell r="BP552">
            <v>81453600</v>
          </cell>
          <cell r="BQ552">
            <v>162483600</v>
          </cell>
          <cell r="BR552">
            <v>81453600</v>
          </cell>
          <cell r="BS552">
            <v>12364.22</v>
          </cell>
          <cell r="BT552">
            <v>100</v>
          </cell>
          <cell r="BU552">
            <v>42228</v>
          </cell>
          <cell r="BW552">
            <v>0</v>
          </cell>
          <cell r="BX552" t="str">
            <v>Santa Barbara, California 93117</v>
          </cell>
          <cell r="CA552" t="str">
            <v>0010531508</v>
          </cell>
          <cell r="CB552">
            <v>12364.22</v>
          </cell>
          <cell r="CC552">
            <v>1</v>
          </cell>
          <cell r="CD552">
            <v>12364.22</v>
          </cell>
          <cell r="CF552">
            <v>80</v>
          </cell>
          <cell r="CG552" t="str">
            <v>N</v>
          </cell>
        </row>
        <row r="553">
          <cell r="A553">
            <v>551</v>
          </cell>
          <cell r="B553" t="str">
            <v>DETAILS</v>
          </cell>
          <cell r="C553">
            <v>0</v>
          </cell>
          <cell r="D553">
            <v>81628089</v>
          </cell>
          <cell r="E553">
            <v>84070054</v>
          </cell>
          <cell r="F553">
            <v>344944</v>
          </cell>
          <cell r="G553">
            <v>42403</v>
          </cell>
          <cell r="H553">
            <v>42237</v>
          </cell>
          <cell r="I553">
            <v>26889</v>
          </cell>
          <cell r="J553">
            <v>254652</v>
          </cell>
          <cell r="K553">
            <v>166305</v>
          </cell>
          <cell r="L553">
            <v>42185</v>
          </cell>
          <cell r="M553" t="str">
            <v>NHR Holdings LLC</v>
          </cell>
          <cell r="N553" t="str">
            <v>NHR Holdings LLC Term Loan B</v>
          </cell>
          <cell r="O553" t="str">
            <v>L</v>
          </cell>
          <cell r="P553" t="str">
            <v>LIBOR (1 month)</v>
          </cell>
          <cell r="R553">
            <v>10503999.99</v>
          </cell>
          <cell r="S553">
            <v>1352968</v>
          </cell>
          <cell r="T553" t="str">
            <v>United States</v>
          </cell>
          <cell r="U553" t="str">
            <v>High Tech Industries (16)</v>
          </cell>
          <cell r="W553" t="str">
            <v>United States</v>
          </cell>
          <cell r="X553">
            <v>0</v>
          </cell>
          <cell r="Y553" t="str">
            <v>First Lien First Out</v>
          </cell>
          <cell r="AB553" t="str">
            <v>NHR Holdings LLC</v>
          </cell>
          <cell r="AC553">
            <v>99.129605565999995</v>
          </cell>
          <cell r="AF553">
            <v>10503999.99</v>
          </cell>
          <cell r="AG553" t="str">
            <v>V</v>
          </cell>
          <cell r="AH553">
            <v>99.129599999999996</v>
          </cell>
          <cell r="AK553" t="str">
            <v>Term Loan</v>
          </cell>
          <cell r="AN553">
            <v>34037000</v>
          </cell>
          <cell r="AO553" t="str">
            <v>USD</v>
          </cell>
          <cell r="AS553">
            <v>2.64</v>
          </cell>
          <cell r="AU553" t="str">
            <v>6500 Hollister Avenue</v>
          </cell>
          <cell r="AV553" t="str">
            <v>NA</v>
          </cell>
          <cell r="AW553">
            <v>0</v>
          </cell>
          <cell r="AX553">
            <v>42277</v>
          </cell>
          <cell r="AY553">
            <v>42338</v>
          </cell>
          <cell r="AZ553">
            <v>15320000</v>
          </cell>
          <cell r="BA553">
            <v>6.03</v>
          </cell>
          <cell r="BB553">
            <v>1.04</v>
          </cell>
          <cell r="BC553">
            <v>0.75</v>
          </cell>
          <cell r="BD553">
            <v>0</v>
          </cell>
          <cell r="BF553" t="str">
            <v>2.6400000</v>
          </cell>
          <cell r="BG553">
            <v>81030000</v>
          </cell>
          <cell r="BH553" t="str">
            <v>2.64</v>
          </cell>
          <cell r="BI553">
            <v>302600000</v>
          </cell>
          <cell r="BJ553" t="str">
            <v>Antares/TMT</v>
          </cell>
          <cell r="BL553">
            <v>41165</v>
          </cell>
          <cell r="BM553">
            <v>43434</v>
          </cell>
          <cell r="BP553">
            <v>81453600</v>
          </cell>
          <cell r="BQ553">
            <v>162483600</v>
          </cell>
          <cell r="BR553">
            <v>81453600</v>
          </cell>
          <cell r="BS553">
            <v>10503999.99</v>
          </cell>
          <cell r="BT553">
            <v>100</v>
          </cell>
          <cell r="BU553">
            <v>42228</v>
          </cell>
          <cell r="BW553">
            <v>0</v>
          </cell>
          <cell r="BX553" t="str">
            <v>Santa Barbara, California 93117</v>
          </cell>
          <cell r="CA553" t="str">
            <v>0010531508</v>
          </cell>
          <cell r="CB553">
            <v>10503999.99</v>
          </cell>
          <cell r="CC553">
            <v>1</v>
          </cell>
          <cell r="CD553">
            <v>10503999.99</v>
          </cell>
          <cell r="CF553">
            <v>80</v>
          </cell>
          <cell r="CG553" t="str">
            <v>N</v>
          </cell>
        </row>
        <row r="554">
          <cell r="A554">
            <v>552</v>
          </cell>
          <cell r="B554" t="str">
            <v>DETAILS</v>
          </cell>
          <cell r="C554">
            <v>0</v>
          </cell>
          <cell r="D554">
            <v>81627657</v>
          </cell>
          <cell r="E554">
            <v>84069604</v>
          </cell>
          <cell r="F554">
            <v>344944</v>
          </cell>
          <cell r="G554">
            <v>42403</v>
          </cell>
          <cell r="H554">
            <v>42237</v>
          </cell>
          <cell r="I554">
            <v>28507</v>
          </cell>
          <cell r="J554">
            <v>242242</v>
          </cell>
          <cell r="K554">
            <v>211865</v>
          </cell>
          <cell r="L554">
            <v>42185</v>
          </cell>
          <cell r="M554" t="str">
            <v>Nielsen and Bainbridge LLC</v>
          </cell>
          <cell r="N554" t="str">
            <v>Nielsen and Bainbridge LLC 1st Lien Term Loan</v>
          </cell>
          <cell r="O554" t="str">
            <v>L</v>
          </cell>
          <cell r="P554" t="str">
            <v>LIBOR (6 months)</v>
          </cell>
          <cell r="R554">
            <v>8202531.2400000002</v>
          </cell>
          <cell r="S554">
            <v>1352365</v>
          </cell>
          <cell r="T554" t="str">
            <v>United States</v>
          </cell>
          <cell r="U554" t="str">
            <v>Retail (22)</v>
          </cell>
          <cell r="W554" t="str">
            <v>United States</v>
          </cell>
          <cell r="X554">
            <v>0</v>
          </cell>
          <cell r="Y554" t="str">
            <v>First Lien First Out</v>
          </cell>
          <cell r="AB554" t="str">
            <v>Nielsen and Bainbridge LLC</v>
          </cell>
          <cell r="AC554">
            <v>99.5</v>
          </cell>
          <cell r="AF554">
            <v>8202531.2400000002</v>
          </cell>
          <cell r="AG554" t="str">
            <v>V</v>
          </cell>
          <cell r="AH554">
            <v>99.5</v>
          </cell>
          <cell r="AI554">
            <v>95</v>
          </cell>
          <cell r="AK554" t="str">
            <v>Term Loan</v>
          </cell>
          <cell r="AN554">
            <v>56529000</v>
          </cell>
          <cell r="AO554" t="str">
            <v>USD</v>
          </cell>
          <cell r="AS554">
            <v>3.79</v>
          </cell>
          <cell r="AU554" t="str">
            <v>12303 Technology Blvd</v>
          </cell>
          <cell r="AV554" t="str">
            <v>Suite 950</v>
          </cell>
          <cell r="AW554">
            <v>0</v>
          </cell>
          <cell r="AX554">
            <v>42277</v>
          </cell>
          <cell r="AY554">
            <v>42338</v>
          </cell>
          <cell r="AZ554">
            <v>15690000</v>
          </cell>
          <cell r="BA554">
            <v>2.2799999999999998</v>
          </cell>
          <cell r="BB554">
            <v>8.98</v>
          </cell>
          <cell r="BC554">
            <v>7.07</v>
          </cell>
          <cell r="BD554">
            <v>0</v>
          </cell>
          <cell r="BF554" t="str">
            <v>3.7900000</v>
          </cell>
          <cell r="BG554">
            <v>-13750000</v>
          </cell>
          <cell r="BH554" t="str">
            <v>5.33</v>
          </cell>
          <cell r="BI554">
            <v>466080000</v>
          </cell>
          <cell r="BJ554" t="str">
            <v>SIP - Tag Along</v>
          </cell>
          <cell r="BL554">
            <v>41722</v>
          </cell>
          <cell r="BM554">
            <v>44057</v>
          </cell>
          <cell r="BP554">
            <v>244096800</v>
          </cell>
          <cell r="BQ554">
            <v>321581000</v>
          </cell>
          <cell r="BR554">
            <v>335331000</v>
          </cell>
          <cell r="BS554">
            <v>8202531.2400000002</v>
          </cell>
          <cell r="BT554">
            <v>100</v>
          </cell>
          <cell r="BW554">
            <v>0</v>
          </cell>
          <cell r="BX554" t="str">
            <v>Paramus, New Jersey 07652</v>
          </cell>
          <cell r="CA554" t="str">
            <v>0010536481</v>
          </cell>
          <cell r="CB554">
            <v>8202531.2400000002</v>
          </cell>
          <cell r="CC554">
            <v>1</v>
          </cell>
          <cell r="CD554">
            <v>8202531.2400000002</v>
          </cell>
          <cell r="CF554">
            <v>80</v>
          </cell>
          <cell r="CG554" t="str">
            <v>N</v>
          </cell>
        </row>
        <row r="555">
          <cell r="A555">
            <v>553</v>
          </cell>
          <cell r="B555" t="str">
            <v>DETAILS</v>
          </cell>
          <cell r="C555">
            <v>0</v>
          </cell>
          <cell r="D555">
            <v>81627657</v>
          </cell>
          <cell r="E555">
            <v>84069606</v>
          </cell>
          <cell r="F555">
            <v>344944</v>
          </cell>
          <cell r="G555">
            <v>42403</v>
          </cell>
          <cell r="H555">
            <v>42237</v>
          </cell>
          <cell r="I555">
            <v>28507</v>
          </cell>
          <cell r="J555">
            <v>242242</v>
          </cell>
          <cell r="K555">
            <v>211865</v>
          </cell>
          <cell r="L555">
            <v>42185</v>
          </cell>
          <cell r="M555" t="str">
            <v>Nielsen and Bainbridge LLC</v>
          </cell>
          <cell r="N555" t="str">
            <v>Nielsen and Bainbridge LLC 1st Lien Term Loan</v>
          </cell>
          <cell r="O555" t="str">
            <v>L</v>
          </cell>
          <cell r="P555" t="str">
            <v>LIBOR (6 months)</v>
          </cell>
          <cell r="R555">
            <v>20834429.370000001</v>
          </cell>
          <cell r="S555">
            <v>1352366</v>
          </cell>
          <cell r="T555" t="str">
            <v>United States</v>
          </cell>
          <cell r="U555" t="str">
            <v>Retail (22)</v>
          </cell>
          <cell r="W555" t="str">
            <v>United States</v>
          </cell>
          <cell r="X555">
            <v>0</v>
          </cell>
          <cell r="Y555" t="str">
            <v>First Lien First Out</v>
          </cell>
          <cell r="AB555" t="str">
            <v>Nielsen and Bainbridge LLC</v>
          </cell>
          <cell r="AC555">
            <v>99.5</v>
          </cell>
          <cell r="AF555">
            <v>20834429.370000001</v>
          </cell>
          <cell r="AG555" t="str">
            <v>V</v>
          </cell>
          <cell r="AH555">
            <v>99.5</v>
          </cell>
          <cell r="AI555">
            <v>95</v>
          </cell>
          <cell r="AK555" t="str">
            <v>Term Loan</v>
          </cell>
          <cell r="AN555">
            <v>56529000</v>
          </cell>
          <cell r="AO555" t="str">
            <v>USD</v>
          </cell>
          <cell r="AS555">
            <v>3.79</v>
          </cell>
          <cell r="AU555" t="str">
            <v>12303 Technology Blvd</v>
          </cell>
          <cell r="AV555" t="str">
            <v>Suite 950</v>
          </cell>
          <cell r="AW555">
            <v>0</v>
          </cell>
          <cell r="AX555">
            <v>42277</v>
          </cell>
          <cell r="AY555">
            <v>42338</v>
          </cell>
          <cell r="AZ555">
            <v>15690000</v>
          </cell>
          <cell r="BA555">
            <v>2.2799999999999998</v>
          </cell>
          <cell r="BB555">
            <v>8.98</v>
          </cell>
          <cell r="BC555">
            <v>7.07</v>
          </cell>
          <cell r="BD555">
            <v>0</v>
          </cell>
          <cell r="BF555" t="str">
            <v>3.7900000</v>
          </cell>
          <cell r="BG555">
            <v>-13750000</v>
          </cell>
          <cell r="BH555" t="str">
            <v>5.33</v>
          </cell>
          <cell r="BI555">
            <v>466080000</v>
          </cell>
          <cell r="BJ555" t="str">
            <v>Antares/TMT</v>
          </cell>
          <cell r="BL555">
            <v>41722</v>
          </cell>
          <cell r="BM555">
            <v>44057</v>
          </cell>
          <cell r="BP555">
            <v>244096800</v>
          </cell>
          <cell r="BQ555">
            <v>321581000</v>
          </cell>
          <cell r="BR555">
            <v>335331000</v>
          </cell>
          <cell r="BS555">
            <v>20834429.370000001</v>
          </cell>
          <cell r="BT555">
            <v>100</v>
          </cell>
          <cell r="BU555">
            <v>42228</v>
          </cell>
          <cell r="BW555">
            <v>0</v>
          </cell>
          <cell r="BX555" t="str">
            <v>Paramus, New Jersey 07652</v>
          </cell>
          <cell r="CA555" t="str">
            <v>0010536481</v>
          </cell>
          <cell r="CB555">
            <v>20834429.370000001</v>
          </cell>
          <cell r="CC555">
            <v>1</v>
          </cell>
          <cell r="CD555">
            <v>20834429.370000001</v>
          </cell>
          <cell r="CF555">
            <v>80</v>
          </cell>
          <cell r="CG555" t="str">
            <v>N</v>
          </cell>
        </row>
        <row r="556">
          <cell r="A556">
            <v>554</v>
          </cell>
          <cell r="B556" t="str">
            <v>DETAILS</v>
          </cell>
          <cell r="C556">
            <v>0</v>
          </cell>
          <cell r="D556">
            <v>81627716</v>
          </cell>
          <cell r="E556">
            <v>84069605</v>
          </cell>
          <cell r="F556">
            <v>344944</v>
          </cell>
          <cell r="G556">
            <v>42403</v>
          </cell>
          <cell r="H556">
            <v>42237</v>
          </cell>
          <cell r="I556">
            <v>28507</v>
          </cell>
          <cell r="J556">
            <v>249353</v>
          </cell>
          <cell r="K556">
            <v>211865</v>
          </cell>
          <cell r="L556">
            <v>42185</v>
          </cell>
          <cell r="M556" t="str">
            <v>Nielsen and Bainbridge LLC</v>
          </cell>
          <cell r="N556" t="str">
            <v>Nielsen and Bainbridge LLC 1st Lien Term Loan</v>
          </cell>
          <cell r="O556" t="str">
            <v>L</v>
          </cell>
          <cell r="P556" t="str">
            <v>LIBOR (3 months)</v>
          </cell>
          <cell r="R556">
            <v>1672532.81</v>
          </cell>
          <cell r="S556">
            <v>1352365</v>
          </cell>
          <cell r="T556" t="str">
            <v>United States</v>
          </cell>
          <cell r="U556" t="str">
            <v>Retail (22)</v>
          </cell>
          <cell r="W556" t="str">
            <v>United States</v>
          </cell>
          <cell r="X556">
            <v>0</v>
          </cell>
          <cell r="Y556" t="str">
            <v>First Lien First Out</v>
          </cell>
          <cell r="AB556" t="str">
            <v>Nielsen and Bainbridge LLC</v>
          </cell>
          <cell r="AC556">
            <v>99.5</v>
          </cell>
          <cell r="AF556">
            <v>1672532.81</v>
          </cell>
          <cell r="AG556" t="str">
            <v>V</v>
          </cell>
          <cell r="AH556">
            <v>99.5</v>
          </cell>
          <cell r="AI556">
            <v>95</v>
          </cell>
          <cell r="AK556" t="str">
            <v>Term Loan</v>
          </cell>
          <cell r="AN556">
            <v>56529000</v>
          </cell>
          <cell r="AO556" t="str">
            <v>USD</v>
          </cell>
          <cell r="AS556">
            <v>3.79</v>
          </cell>
          <cell r="AU556" t="str">
            <v>12303 Technology Blvd</v>
          </cell>
          <cell r="AV556" t="str">
            <v>Suite 950</v>
          </cell>
          <cell r="AW556">
            <v>0</v>
          </cell>
          <cell r="AX556">
            <v>42277</v>
          </cell>
          <cell r="AY556">
            <v>42338</v>
          </cell>
          <cell r="AZ556">
            <v>15690000</v>
          </cell>
          <cell r="BA556">
            <v>2.2799999999999998</v>
          </cell>
          <cell r="BB556">
            <v>8.98</v>
          </cell>
          <cell r="BC556">
            <v>7.07</v>
          </cell>
          <cell r="BD556">
            <v>0</v>
          </cell>
          <cell r="BF556" t="str">
            <v>3.7900000</v>
          </cell>
          <cell r="BG556">
            <v>-13750000</v>
          </cell>
          <cell r="BH556" t="str">
            <v>5.33</v>
          </cell>
          <cell r="BI556">
            <v>466080000</v>
          </cell>
          <cell r="BJ556" t="str">
            <v>SIP - Tag Along</v>
          </cell>
          <cell r="BL556">
            <v>41722</v>
          </cell>
          <cell r="BM556">
            <v>44057</v>
          </cell>
          <cell r="BP556">
            <v>244096800</v>
          </cell>
          <cell r="BQ556">
            <v>321581000</v>
          </cell>
          <cell r="BR556">
            <v>335331000</v>
          </cell>
          <cell r="BS556">
            <v>1672532.81</v>
          </cell>
          <cell r="BT556">
            <v>100</v>
          </cell>
          <cell r="BU556">
            <v>42228</v>
          </cell>
          <cell r="BW556">
            <v>0</v>
          </cell>
          <cell r="BX556" t="str">
            <v>Paramus, New Jersey 07652</v>
          </cell>
          <cell r="CA556" t="str">
            <v>0010536481</v>
          </cell>
          <cell r="CB556">
            <v>1672532.81</v>
          </cell>
          <cell r="CC556">
            <v>1</v>
          </cell>
          <cell r="CD556">
            <v>1672532.81</v>
          </cell>
          <cell r="CF556">
            <v>80</v>
          </cell>
          <cell r="CG556" t="str">
            <v>N</v>
          </cell>
        </row>
        <row r="557">
          <cell r="A557">
            <v>555</v>
          </cell>
          <cell r="B557" t="str">
            <v>DETAILS</v>
          </cell>
          <cell r="C557">
            <v>0</v>
          </cell>
          <cell r="D557">
            <v>81627716</v>
          </cell>
          <cell r="E557">
            <v>84069607</v>
          </cell>
          <cell r="F557">
            <v>344944</v>
          </cell>
          <cell r="G557">
            <v>42403</v>
          </cell>
          <cell r="H557">
            <v>42237</v>
          </cell>
          <cell r="I557">
            <v>28507</v>
          </cell>
          <cell r="J557">
            <v>249353</v>
          </cell>
          <cell r="K557">
            <v>211865</v>
          </cell>
          <cell r="L557">
            <v>42185</v>
          </cell>
          <cell r="M557" t="str">
            <v>Nielsen and Bainbridge LLC</v>
          </cell>
          <cell r="N557" t="str">
            <v>Nielsen and Bainbridge LLC 1st Lien Term Loan</v>
          </cell>
          <cell r="O557" t="str">
            <v>L</v>
          </cell>
          <cell r="P557" t="str">
            <v>LIBOR (3 months)</v>
          </cell>
          <cell r="R557">
            <v>4248233.34</v>
          </cell>
          <cell r="S557">
            <v>1352366</v>
          </cell>
          <cell r="T557" t="str">
            <v>United States</v>
          </cell>
          <cell r="U557" t="str">
            <v>Retail (22)</v>
          </cell>
          <cell r="W557" t="str">
            <v>United States</v>
          </cell>
          <cell r="X557">
            <v>0</v>
          </cell>
          <cell r="Y557" t="str">
            <v>First Lien First Out</v>
          </cell>
          <cell r="AB557" t="str">
            <v>Nielsen and Bainbridge LLC</v>
          </cell>
          <cell r="AC557">
            <v>99.5</v>
          </cell>
          <cell r="AF557">
            <v>4248233.34</v>
          </cell>
          <cell r="AG557" t="str">
            <v>V</v>
          </cell>
          <cell r="AH557">
            <v>99.5</v>
          </cell>
          <cell r="AI557">
            <v>95</v>
          </cell>
          <cell r="AK557" t="str">
            <v>Term Loan</v>
          </cell>
          <cell r="AN557">
            <v>56529000</v>
          </cell>
          <cell r="AO557" t="str">
            <v>USD</v>
          </cell>
          <cell r="AS557">
            <v>3.79</v>
          </cell>
          <cell r="AU557" t="str">
            <v>12303 Technology Blvd</v>
          </cell>
          <cell r="AV557" t="str">
            <v>Suite 950</v>
          </cell>
          <cell r="AW557">
            <v>0</v>
          </cell>
          <cell r="AX557">
            <v>42277</v>
          </cell>
          <cell r="AY557">
            <v>42338</v>
          </cell>
          <cell r="AZ557">
            <v>15690000</v>
          </cell>
          <cell r="BA557">
            <v>2.2799999999999998</v>
          </cell>
          <cell r="BB557">
            <v>8.98</v>
          </cell>
          <cell r="BC557">
            <v>7.07</v>
          </cell>
          <cell r="BD557">
            <v>0</v>
          </cell>
          <cell r="BF557" t="str">
            <v>3.7900000</v>
          </cell>
          <cell r="BG557">
            <v>-13750000</v>
          </cell>
          <cell r="BH557" t="str">
            <v>5.33</v>
          </cell>
          <cell r="BI557">
            <v>466080000</v>
          </cell>
          <cell r="BJ557" t="str">
            <v>Antares/TMT</v>
          </cell>
          <cell r="BL557">
            <v>41722</v>
          </cell>
          <cell r="BM557">
            <v>44057</v>
          </cell>
          <cell r="BP557">
            <v>244096800</v>
          </cell>
          <cell r="BQ557">
            <v>321581000</v>
          </cell>
          <cell r="BR557">
            <v>335331000</v>
          </cell>
          <cell r="BS557">
            <v>4248233.34</v>
          </cell>
          <cell r="BT557">
            <v>100</v>
          </cell>
          <cell r="BU557">
            <v>42228</v>
          </cell>
          <cell r="BW557">
            <v>0</v>
          </cell>
          <cell r="BX557" t="str">
            <v>Paramus, New Jersey 07652</v>
          </cell>
          <cell r="CA557" t="str">
            <v>0010536481</v>
          </cell>
          <cell r="CB557">
            <v>4248233.34</v>
          </cell>
          <cell r="CC557">
            <v>1</v>
          </cell>
          <cell r="CD557">
            <v>4248233.34</v>
          </cell>
          <cell r="CF557">
            <v>80</v>
          </cell>
          <cell r="CG557" t="str">
            <v>N</v>
          </cell>
        </row>
        <row r="558">
          <cell r="A558">
            <v>556</v>
          </cell>
          <cell r="B558" t="str">
            <v>DETAILS</v>
          </cell>
          <cell r="C558">
            <v>0</v>
          </cell>
          <cell r="D558">
            <v>81628155</v>
          </cell>
          <cell r="E558">
            <v>84069828</v>
          </cell>
          <cell r="F558">
            <v>344944</v>
          </cell>
          <cell r="G558">
            <v>42403</v>
          </cell>
          <cell r="H558">
            <v>42321</v>
          </cell>
          <cell r="I558">
            <v>26902</v>
          </cell>
          <cell r="J558">
            <v>255069</v>
          </cell>
          <cell r="K558">
            <v>239224</v>
          </cell>
          <cell r="L558">
            <v>42314</v>
          </cell>
          <cell r="M558" t="str">
            <v>Nomacorc LLC</v>
          </cell>
          <cell r="N558" t="str">
            <v>Nomacorc LLC Term Loan</v>
          </cell>
          <cell r="O558" t="str">
            <v>L</v>
          </cell>
          <cell r="P558" t="str">
            <v>LIBOR (1 month)</v>
          </cell>
          <cell r="R558">
            <v>7920000</v>
          </cell>
          <cell r="S558">
            <v>1429334</v>
          </cell>
          <cell r="T558" t="str">
            <v>United States</v>
          </cell>
          <cell r="U558" t="str">
            <v>Chemicals; Plastics &amp; Rubber (6)</v>
          </cell>
          <cell r="W558" t="str">
            <v>United States</v>
          </cell>
          <cell r="X558">
            <v>0</v>
          </cell>
          <cell r="Y558" t="str">
            <v>First Lien First Out</v>
          </cell>
          <cell r="AB558" t="str">
            <v>Nomacorc LLC</v>
          </cell>
          <cell r="AC558">
            <v>99.455532009999999</v>
          </cell>
          <cell r="AF558">
            <v>7920000</v>
          </cell>
          <cell r="AG558" t="str">
            <v>V</v>
          </cell>
          <cell r="AH558">
            <v>100</v>
          </cell>
          <cell r="AK558" t="str">
            <v>Term Loan</v>
          </cell>
          <cell r="AN558">
            <v>22444000</v>
          </cell>
          <cell r="AO558" t="str">
            <v>USD</v>
          </cell>
          <cell r="AS558">
            <v>3.58</v>
          </cell>
          <cell r="AU558" t="str">
            <v>400 Vintage Park Drive</v>
          </cell>
          <cell r="AV558" t="str">
            <v>NA</v>
          </cell>
          <cell r="AW558">
            <v>0</v>
          </cell>
          <cell r="AX558">
            <v>42277</v>
          </cell>
          <cell r="AY558">
            <v>42277</v>
          </cell>
          <cell r="AZ558">
            <v>7760000</v>
          </cell>
          <cell r="BA558">
            <v>2.5099999999999998</v>
          </cell>
          <cell r="BB558">
            <v>8.06</v>
          </cell>
          <cell r="BC558">
            <v>7.36</v>
          </cell>
          <cell r="BD558">
            <v>0</v>
          </cell>
          <cell r="BF558" t="str">
            <v>3.5800000</v>
          </cell>
          <cell r="BG558">
            <v>13340000</v>
          </cell>
          <cell r="BH558" t="str">
            <v>4.97</v>
          </cell>
          <cell r="BI558">
            <v>109570000</v>
          </cell>
          <cell r="BJ558" t="str">
            <v>Antares/TMT</v>
          </cell>
          <cell r="BL558">
            <v>42009</v>
          </cell>
          <cell r="BM558">
            <v>44201</v>
          </cell>
          <cell r="BP558">
            <v>83158400</v>
          </cell>
          <cell r="BQ558">
            <v>127882700</v>
          </cell>
          <cell r="BR558">
            <v>114542700</v>
          </cell>
          <cell r="BS558">
            <v>7920000</v>
          </cell>
          <cell r="BT558">
            <v>100</v>
          </cell>
          <cell r="BU558">
            <v>42228</v>
          </cell>
          <cell r="BW558">
            <v>0</v>
          </cell>
          <cell r="BX558" t="str">
            <v>Zebulon, North Carolina 27597</v>
          </cell>
          <cell r="CA558" t="str">
            <v>0010534208</v>
          </cell>
          <cell r="CB558">
            <v>7920000</v>
          </cell>
          <cell r="CC558">
            <v>1</v>
          </cell>
          <cell r="CD558">
            <v>7920000</v>
          </cell>
          <cell r="CF558">
            <v>80</v>
          </cell>
          <cell r="CG558" t="str">
            <v>N</v>
          </cell>
        </row>
        <row r="559">
          <cell r="A559">
            <v>557</v>
          </cell>
          <cell r="B559" t="str">
            <v>DETAILS</v>
          </cell>
          <cell r="C559">
            <v>0</v>
          </cell>
          <cell r="D559">
            <v>81628155</v>
          </cell>
          <cell r="E559">
            <v>84069608</v>
          </cell>
          <cell r="F559">
            <v>344944</v>
          </cell>
          <cell r="G559">
            <v>42403</v>
          </cell>
          <cell r="H559">
            <v>42237</v>
          </cell>
          <cell r="I559">
            <v>26902</v>
          </cell>
          <cell r="J559">
            <v>255069</v>
          </cell>
          <cell r="K559">
            <v>239224</v>
          </cell>
          <cell r="L559">
            <v>42185</v>
          </cell>
          <cell r="M559" t="str">
            <v>Nomacorc LLC</v>
          </cell>
          <cell r="N559" t="str">
            <v>Nomacorc LLC Term Loan</v>
          </cell>
          <cell r="O559" t="str">
            <v>L</v>
          </cell>
          <cell r="P559" t="str">
            <v>LIBOR (1 month)</v>
          </cell>
          <cell r="R559">
            <v>7177500</v>
          </cell>
          <cell r="S559">
            <v>1352367</v>
          </cell>
          <cell r="T559" t="str">
            <v>United States</v>
          </cell>
          <cell r="U559" t="str">
            <v>Chemicals; Plastics &amp; Rubber (6)</v>
          </cell>
          <cell r="W559" t="str">
            <v>United States</v>
          </cell>
          <cell r="X559">
            <v>0</v>
          </cell>
          <cell r="Y559" t="str">
            <v>First Lien First Out</v>
          </cell>
          <cell r="AB559" t="str">
            <v>Nomacorc LLC</v>
          </cell>
          <cell r="AC559">
            <v>99.455532009999999</v>
          </cell>
          <cell r="AF559">
            <v>7177500</v>
          </cell>
          <cell r="AG559" t="str">
            <v>V</v>
          </cell>
          <cell r="AH559">
            <v>99.455500000000001</v>
          </cell>
          <cell r="AK559" t="str">
            <v>Term Loan</v>
          </cell>
          <cell r="AN559">
            <v>22444000</v>
          </cell>
          <cell r="AO559" t="str">
            <v>USD</v>
          </cell>
          <cell r="AS559">
            <v>3.58</v>
          </cell>
          <cell r="AU559" t="str">
            <v>400 Vintage Park Drive</v>
          </cell>
          <cell r="AV559" t="str">
            <v>NA</v>
          </cell>
          <cell r="AW559">
            <v>0</v>
          </cell>
          <cell r="AX559">
            <v>42277</v>
          </cell>
          <cell r="AY559">
            <v>42277</v>
          </cell>
          <cell r="AZ559">
            <v>7760000</v>
          </cell>
          <cell r="BA559">
            <v>2.5099999999999998</v>
          </cell>
          <cell r="BB559">
            <v>8.06</v>
          </cell>
          <cell r="BC559">
            <v>7.36</v>
          </cell>
          <cell r="BD559">
            <v>0</v>
          </cell>
          <cell r="BF559" t="str">
            <v>3.5800000</v>
          </cell>
          <cell r="BG559">
            <v>13340000</v>
          </cell>
          <cell r="BH559" t="str">
            <v>4.97</v>
          </cell>
          <cell r="BI559">
            <v>109570000</v>
          </cell>
          <cell r="BJ559" t="str">
            <v>SIP - Tag Along</v>
          </cell>
          <cell r="BL559">
            <v>42009</v>
          </cell>
          <cell r="BM559">
            <v>44201</v>
          </cell>
          <cell r="BP559">
            <v>83158400</v>
          </cell>
          <cell r="BQ559">
            <v>127882700</v>
          </cell>
          <cell r="BR559">
            <v>114542700</v>
          </cell>
          <cell r="BS559">
            <v>7177500</v>
          </cell>
          <cell r="BT559">
            <v>100</v>
          </cell>
          <cell r="BU559">
            <v>42228</v>
          </cell>
          <cell r="BW559">
            <v>0</v>
          </cell>
          <cell r="BX559" t="str">
            <v>Zebulon, North Carolina 27597</v>
          </cell>
          <cell r="CA559" t="str">
            <v>0010534208</v>
          </cell>
          <cell r="CB559">
            <v>7177500</v>
          </cell>
          <cell r="CC559">
            <v>1</v>
          </cell>
          <cell r="CD559">
            <v>7177500</v>
          </cell>
          <cell r="CF559">
            <v>80</v>
          </cell>
          <cell r="CG559" t="str">
            <v>N</v>
          </cell>
        </row>
        <row r="560">
          <cell r="A560">
            <v>558</v>
          </cell>
          <cell r="B560" t="str">
            <v>DETAILS</v>
          </cell>
          <cell r="C560">
            <v>0</v>
          </cell>
          <cell r="D560">
            <v>81628155</v>
          </cell>
          <cell r="E560">
            <v>84069609</v>
          </cell>
          <cell r="F560">
            <v>344944</v>
          </cell>
          <cell r="G560">
            <v>42403</v>
          </cell>
          <cell r="H560">
            <v>42237</v>
          </cell>
          <cell r="I560">
            <v>26902</v>
          </cell>
          <cell r="J560">
            <v>255069</v>
          </cell>
          <cell r="K560">
            <v>239224</v>
          </cell>
          <cell r="L560">
            <v>42185</v>
          </cell>
          <cell r="M560" t="str">
            <v>Nomacorc LLC</v>
          </cell>
          <cell r="N560" t="str">
            <v>Nomacorc LLC Term Loan</v>
          </cell>
          <cell r="O560" t="str">
            <v>L</v>
          </cell>
          <cell r="P560" t="str">
            <v>LIBOR (1 month)</v>
          </cell>
          <cell r="R560">
            <v>14404484.210000001</v>
          </cell>
          <cell r="S560">
            <v>1352368</v>
          </cell>
          <cell r="T560" t="str">
            <v>United States</v>
          </cell>
          <cell r="U560" t="str">
            <v>Chemicals; Plastics &amp; Rubber (6)</v>
          </cell>
          <cell r="W560" t="str">
            <v>United States</v>
          </cell>
          <cell r="X560">
            <v>0</v>
          </cell>
          <cell r="Y560" t="str">
            <v>First Lien First Out</v>
          </cell>
          <cell r="AB560" t="str">
            <v>Nomacorc LLC</v>
          </cell>
          <cell r="AC560">
            <v>99.455532009999999</v>
          </cell>
          <cell r="AF560">
            <v>14404484.210000001</v>
          </cell>
          <cell r="AG560" t="str">
            <v>V</v>
          </cell>
          <cell r="AH560">
            <v>99.455500000000001</v>
          </cell>
          <cell r="AK560" t="str">
            <v>Term Loan</v>
          </cell>
          <cell r="AN560">
            <v>22444000</v>
          </cell>
          <cell r="AO560" t="str">
            <v>USD</v>
          </cell>
          <cell r="AS560">
            <v>3.58</v>
          </cell>
          <cell r="AU560" t="str">
            <v>400 Vintage Park Drive</v>
          </cell>
          <cell r="AV560" t="str">
            <v>NA</v>
          </cell>
          <cell r="AW560">
            <v>0</v>
          </cell>
          <cell r="AX560">
            <v>42277</v>
          </cell>
          <cell r="AY560">
            <v>42277</v>
          </cell>
          <cell r="AZ560">
            <v>7760000</v>
          </cell>
          <cell r="BA560">
            <v>2.5099999999999998</v>
          </cell>
          <cell r="BB560">
            <v>8.06</v>
          </cell>
          <cell r="BC560">
            <v>7.36</v>
          </cell>
          <cell r="BD560">
            <v>0</v>
          </cell>
          <cell r="BF560" t="str">
            <v>3.5800000</v>
          </cell>
          <cell r="BG560">
            <v>13340000</v>
          </cell>
          <cell r="BH560" t="str">
            <v>4.97</v>
          </cell>
          <cell r="BI560">
            <v>109570000</v>
          </cell>
          <cell r="BJ560" t="str">
            <v>Antares/TMT</v>
          </cell>
          <cell r="BL560">
            <v>42009</v>
          </cell>
          <cell r="BM560">
            <v>44201</v>
          </cell>
          <cell r="BP560">
            <v>83158400</v>
          </cell>
          <cell r="BQ560">
            <v>127882700</v>
          </cell>
          <cell r="BR560">
            <v>114542700</v>
          </cell>
          <cell r="BS560">
            <v>14404484.210000001</v>
          </cell>
          <cell r="BT560">
            <v>100</v>
          </cell>
          <cell r="BW560">
            <v>0</v>
          </cell>
          <cell r="BX560" t="str">
            <v>Zebulon, North Carolina 27597</v>
          </cell>
          <cell r="CA560" t="str">
            <v>0010534208</v>
          </cell>
          <cell r="CB560">
            <v>14404484.210000001</v>
          </cell>
          <cell r="CC560">
            <v>1</v>
          </cell>
          <cell r="CD560">
            <v>14404484.210000001</v>
          </cell>
          <cell r="CF560">
            <v>80</v>
          </cell>
          <cell r="CG560" t="str">
            <v>N</v>
          </cell>
        </row>
        <row r="561">
          <cell r="A561">
            <v>559</v>
          </cell>
          <cell r="B561" t="str">
            <v>DETAILS</v>
          </cell>
          <cell r="C561">
            <v>0</v>
          </cell>
          <cell r="D561">
            <v>81627864</v>
          </cell>
          <cell r="E561">
            <v>84070263</v>
          </cell>
          <cell r="F561">
            <v>344944</v>
          </cell>
          <cell r="G561">
            <v>42403</v>
          </cell>
          <cell r="H561">
            <v>42265</v>
          </cell>
          <cell r="I561">
            <v>31588</v>
          </cell>
          <cell r="J561">
            <v>252453</v>
          </cell>
          <cell r="K561">
            <v>243889</v>
          </cell>
          <cell r="L561">
            <v>42262</v>
          </cell>
          <cell r="M561" t="str">
            <v>Nordco Inc</v>
          </cell>
          <cell r="N561" t="str">
            <v>Nordco Inc Term Loan</v>
          </cell>
          <cell r="O561" t="str">
            <v>L</v>
          </cell>
          <cell r="P561" t="str">
            <v>LIBOR (3 months)</v>
          </cell>
          <cell r="R561">
            <v>70250000</v>
          </cell>
          <cell r="S561">
            <v>1373413</v>
          </cell>
          <cell r="T561" t="str">
            <v>United States</v>
          </cell>
          <cell r="U561" t="str">
            <v>Capital Equipment (5)</v>
          </cell>
          <cell r="W561" t="str">
            <v>United States</v>
          </cell>
          <cell r="X561">
            <v>0</v>
          </cell>
          <cell r="Y561" t="str">
            <v>First Lien First Out</v>
          </cell>
          <cell r="AB561" t="str">
            <v>Nordco Inc</v>
          </cell>
          <cell r="AE561">
            <v>0</v>
          </cell>
          <cell r="AF561">
            <v>70250000</v>
          </cell>
          <cell r="AG561" t="str">
            <v>V</v>
          </cell>
          <cell r="AH561">
            <v>100</v>
          </cell>
          <cell r="AK561" t="str">
            <v>Term Loan</v>
          </cell>
          <cell r="AN561">
            <v>50200000</v>
          </cell>
          <cell r="AO561" t="str">
            <v>USD</v>
          </cell>
          <cell r="AR561" t="str">
            <v>Deutsche Bank</v>
          </cell>
          <cell r="AS561">
            <v>5.61</v>
          </cell>
          <cell r="AU561" t="str">
            <v>245 WEST FOREST HILL AVENUE</v>
          </cell>
          <cell r="AV561" t="str">
            <v>NA</v>
          </cell>
          <cell r="AX561">
            <v>42277</v>
          </cell>
          <cell r="AY561">
            <v>42338</v>
          </cell>
          <cell r="AZ561">
            <v>0</v>
          </cell>
          <cell r="BA561">
            <v>1.97</v>
          </cell>
          <cell r="BB561">
            <v>4.46</v>
          </cell>
          <cell r="BC561">
            <v>3.49</v>
          </cell>
          <cell r="BD561">
            <v>0</v>
          </cell>
          <cell r="BF561" t="str">
            <v>5.6100000</v>
          </cell>
          <cell r="BG561">
            <v>90770000</v>
          </cell>
          <cell r="BH561" t="str">
            <v>5.61</v>
          </cell>
          <cell r="BI561">
            <v>230940000</v>
          </cell>
          <cell r="BJ561" t="str">
            <v>Antares/TMT</v>
          </cell>
          <cell r="BL561">
            <v>42156</v>
          </cell>
          <cell r="BM561">
            <v>44069</v>
          </cell>
          <cell r="BP561">
            <v>282626000</v>
          </cell>
          <cell r="BQ561">
            <v>373396000</v>
          </cell>
          <cell r="BR561">
            <v>282626000</v>
          </cell>
          <cell r="BS561">
            <v>70250000</v>
          </cell>
          <cell r="BT561">
            <v>100</v>
          </cell>
          <cell r="BU561">
            <v>42265</v>
          </cell>
          <cell r="BW561">
            <v>0</v>
          </cell>
          <cell r="BX561" t="str">
            <v>Oak Creek, WI 53154</v>
          </cell>
          <cell r="CA561" t="str">
            <v>0010548062</v>
          </cell>
          <cell r="CB561">
            <v>70250000</v>
          </cell>
          <cell r="CD561">
            <v>70250000</v>
          </cell>
          <cell r="CE561">
            <v>80.213903743299994</v>
          </cell>
          <cell r="CF561">
            <v>74.064171122999994</v>
          </cell>
          <cell r="CG561" t="str">
            <v>N</v>
          </cell>
        </row>
        <row r="562">
          <cell r="A562">
            <v>560</v>
          </cell>
          <cell r="B562" t="str">
            <v>DETAILS</v>
          </cell>
          <cell r="C562">
            <v>0</v>
          </cell>
          <cell r="D562">
            <v>81627865</v>
          </cell>
          <cell r="E562">
            <v>84070264</v>
          </cell>
          <cell r="F562">
            <v>344944</v>
          </cell>
          <cell r="G562">
            <v>42403</v>
          </cell>
          <cell r="H562">
            <v>42265</v>
          </cell>
          <cell r="I562">
            <v>31588</v>
          </cell>
          <cell r="J562">
            <v>252454</v>
          </cell>
          <cell r="K562">
            <v>243889</v>
          </cell>
          <cell r="L562">
            <v>42262</v>
          </cell>
          <cell r="M562" t="str">
            <v>Nordco Inc</v>
          </cell>
          <cell r="N562" t="str">
            <v>Nordco Inc Term Loan</v>
          </cell>
          <cell r="O562" t="str">
            <v>L</v>
          </cell>
          <cell r="P562" t="str">
            <v>Prime</v>
          </cell>
          <cell r="R562">
            <v>11406.25</v>
          </cell>
          <cell r="S562">
            <v>1373413</v>
          </cell>
          <cell r="T562" t="str">
            <v>United States</v>
          </cell>
          <cell r="U562" t="str">
            <v>Capital Equipment (5)</v>
          </cell>
          <cell r="W562" t="str">
            <v>United States</v>
          </cell>
          <cell r="X562">
            <v>0</v>
          </cell>
          <cell r="Y562" t="str">
            <v>First Lien First Out</v>
          </cell>
          <cell r="AB562" t="str">
            <v>Nordco Inc</v>
          </cell>
          <cell r="AE562">
            <v>0</v>
          </cell>
          <cell r="AF562">
            <v>11406.25</v>
          </cell>
          <cell r="AG562" t="str">
            <v>V</v>
          </cell>
          <cell r="AH562">
            <v>100</v>
          </cell>
          <cell r="AK562" t="str">
            <v>Term Loan</v>
          </cell>
          <cell r="AN562">
            <v>50200000</v>
          </cell>
          <cell r="AO562" t="str">
            <v>USD</v>
          </cell>
          <cell r="AR562" t="str">
            <v>Deutsche Bank</v>
          </cell>
          <cell r="AS562">
            <v>5.61</v>
          </cell>
          <cell r="AU562" t="str">
            <v>245 WEST FOREST HILL AVENUE</v>
          </cell>
          <cell r="AV562" t="str">
            <v>NA</v>
          </cell>
          <cell r="AX562">
            <v>42277</v>
          </cell>
          <cell r="AY562">
            <v>42338</v>
          </cell>
          <cell r="AZ562">
            <v>0</v>
          </cell>
          <cell r="BA562">
            <v>1.97</v>
          </cell>
          <cell r="BB562">
            <v>4.46</v>
          </cell>
          <cell r="BC562">
            <v>3.49</v>
          </cell>
          <cell r="BD562">
            <v>0</v>
          </cell>
          <cell r="BF562" t="str">
            <v>5.6100000</v>
          </cell>
          <cell r="BG562">
            <v>90770000</v>
          </cell>
          <cell r="BH562" t="str">
            <v>5.61</v>
          </cell>
          <cell r="BI562">
            <v>230940000</v>
          </cell>
          <cell r="BJ562" t="str">
            <v>Antares/TMT</v>
          </cell>
          <cell r="BL562">
            <v>42156</v>
          </cell>
          <cell r="BM562">
            <v>44069</v>
          </cell>
          <cell r="BP562">
            <v>282626000</v>
          </cell>
          <cell r="BQ562">
            <v>373396000</v>
          </cell>
          <cell r="BR562">
            <v>282626000</v>
          </cell>
          <cell r="BS562">
            <v>11406.25</v>
          </cell>
          <cell r="BT562">
            <v>100</v>
          </cell>
          <cell r="BU562">
            <v>42265</v>
          </cell>
          <cell r="BW562">
            <v>0</v>
          </cell>
          <cell r="BX562" t="str">
            <v>Oak Creek, WI 53154</v>
          </cell>
          <cell r="CA562" t="str">
            <v>0010548062</v>
          </cell>
          <cell r="CB562">
            <v>11406.25</v>
          </cell>
          <cell r="CD562">
            <v>11406.25</v>
          </cell>
          <cell r="CE562">
            <v>80.213903743299994</v>
          </cell>
          <cell r="CF562">
            <v>74.064171122999994</v>
          </cell>
          <cell r="CG562" t="str">
            <v>N</v>
          </cell>
        </row>
        <row r="563">
          <cell r="A563">
            <v>561</v>
          </cell>
          <cell r="B563" t="str">
            <v>DETAILS</v>
          </cell>
          <cell r="C563">
            <v>0</v>
          </cell>
          <cell r="D563">
            <v>81628378</v>
          </cell>
          <cell r="E563">
            <v>84069356</v>
          </cell>
          <cell r="F563">
            <v>344944</v>
          </cell>
          <cell r="G563">
            <v>42403</v>
          </cell>
          <cell r="H563">
            <v>42237</v>
          </cell>
          <cell r="I563">
            <v>31293</v>
          </cell>
          <cell r="J563">
            <v>256505</v>
          </cell>
          <cell r="K563">
            <v>239240</v>
          </cell>
          <cell r="L563">
            <v>42185</v>
          </cell>
          <cell r="M563" t="str">
            <v>OGCI Inc</v>
          </cell>
          <cell r="N563" t="str">
            <v>OGCI Inc Term Loan</v>
          </cell>
          <cell r="O563" t="str">
            <v>L</v>
          </cell>
          <cell r="P563" t="str">
            <v>LIBOR (3 months)</v>
          </cell>
          <cell r="R563">
            <v>13045933.73</v>
          </cell>
          <cell r="S563">
            <v>1334764</v>
          </cell>
          <cell r="T563" t="str">
            <v>United States</v>
          </cell>
          <cell r="U563" t="str">
            <v>Services: Business (23)</v>
          </cell>
          <cell r="W563" t="str">
            <v>United States</v>
          </cell>
          <cell r="X563">
            <v>0</v>
          </cell>
          <cell r="Y563" t="str">
            <v>First Lien First Out</v>
          </cell>
          <cell r="AB563" t="str">
            <v>OGCI Inc</v>
          </cell>
          <cell r="AC563">
            <v>97</v>
          </cell>
          <cell r="AF563">
            <v>13045933.73</v>
          </cell>
          <cell r="AG563" t="str">
            <v>V</v>
          </cell>
          <cell r="AH563">
            <v>97</v>
          </cell>
          <cell r="AK563" t="str">
            <v>Term Loan</v>
          </cell>
          <cell r="AN563">
            <v>18373242</v>
          </cell>
          <cell r="AO563" t="str">
            <v>USD</v>
          </cell>
          <cell r="AS563">
            <v>2.1800000000000002</v>
          </cell>
          <cell r="AU563" t="str">
            <v>2930 S. Yale Avenue</v>
          </cell>
          <cell r="AV563" t="str">
            <v>NA</v>
          </cell>
          <cell r="AW563">
            <v>0</v>
          </cell>
          <cell r="AX563">
            <v>42277</v>
          </cell>
          <cell r="AY563">
            <v>42277</v>
          </cell>
          <cell r="AZ563">
            <v>2900000</v>
          </cell>
          <cell r="BA563">
            <v>8.8800000000000008</v>
          </cell>
          <cell r="BB563">
            <v>2.87</v>
          </cell>
          <cell r="BC563">
            <v>2.67</v>
          </cell>
          <cell r="BD563">
            <v>0</v>
          </cell>
          <cell r="BF563" t="str">
            <v>2.1800000</v>
          </cell>
          <cell r="BG563">
            <v>40770000</v>
          </cell>
          <cell r="BH563" t="str">
            <v>2.18</v>
          </cell>
          <cell r="BI563">
            <v>71850000</v>
          </cell>
          <cell r="BJ563" t="str">
            <v>Antares/TMT</v>
          </cell>
          <cell r="BL563">
            <v>41640</v>
          </cell>
          <cell r="BM563">
            <v>43465</v>
          </cell>
          <cell r="BP563">
            <v>38373600</v>
          </cell>
          <cell r="BQ563">
            <v>79143600</v>
          </cell>
          <cell r="BR563">
            <v>38373600</v>
          </cell>
          <cell r="BS563">
            <v>13045933.73</v>
          </cell>
          <cell r="BT563">
            <v>100</v>
          </cell>
          <cell r="BU563">
            <v>42228</v>
          </cell>
          <cell r="BW563">
            <v>0</v>
          </cell>
          <cell r="BX563" t="str">
            <v>Tulsa, Oklahoma 74114-6252</v>
          </cell>
          <cell r="CA563" t="str">
            <v>0010456586</v>
          </cell>
          <cell r="CB563">
            <v>13045933.73</v>
          </cell>
          <cell r="CC563">
            <v>1</v>
          </cell>
          <cell r="CD563">
            <v>13045933.73</v>
          </cell>
          <cell r="CF563">
            <v>80</v>
          </cell>
          <cell r="CG563" t="str">
            <v>N</v>
          </cell>
        </row>
        <row r="564">
          <cell r="A564">
            <v>562</v>
          </cell>
          <cell r="B564" t="str">
            <v>DETAILS</v>
          </cell>
          <cell r="C564">
            <v>0</v>
          </cell>
          <cell r="D564">
            <v>81628267</v>
          </cell>
          <cell r="E564">
            <v>84069361</v>
          </cell>
          <cell r="F564">
            <v>344944</v>
          </cell>
          <cell r="G564">
            <v>42403</v>
          </cell>
          <cell r="H564">
            <v>42237</v>
          </cell>
          <cell r="I564">
            <v>16128</v>
          </cell>
          <cell r="J564">
            <v>255787</v>
          </cell>
          <cell r="K564">
            <v>172460</v>
          </cell>
          <cell r="L564">
            <v>42185</v>
          </cell>
          <cell r="M564" t="str">
            <v>Omnova Solutions Inc</v>
          </cell>
          <cell r="N564" t="str">
            <v>Omnova Solutions Inc Term B-1 Loan</v>
          </cell>
          <cell r="O564" t="str">
            <v>L</v>
          </cell>
          <cell r="P564" t="str">
            <v>LIBOR (1 month)</v>
          </cell>
          <cell r="R564">
            <v>25789363.100000001</v>
          </cell>
          <cell r="S564">
            <v>1334787</v>
          </cell>
          <cell r="T564" t="str">
            <v>United States</v>
          </cell>
          <cell r="U564" t="str">
            <v>Chemicals; Plastics &amp; Rubber (6)</v>
          </cell>
          <cell r="W564" t="str">
            <v>United States</v>
          </cell>
          <cell r="X564">
            <v>0</v>
          </cell>
          <cell r="Y564" t="str">
            <v>Bifurcated 2nd Lien</v>
          </cell>
          <cell r="AB564" t="str">
            <v>Omnova Solutions Inc</v>
          </cell>
          <cell r="AC564">
            <v>99.688000000000002</v>
          </cell>
          <cell r="AF564">
            <v>25789363.100000001</v>
          </cell>
          <cell r="AG564" t="str">
            <v>V</v>
          </cell>
          <cell r="AH564">
            <v>99.688000000000002</v>
          </cell>
          <cell r="AI564">
            <v>99</v>
          </cell>
          <cell r="AK564" t="str">
            <v>Term Loan</v>
          </cell>
          <cell r="AN564">
            <v>78900000</v>
          </cell>
          <cell r="AO564" t="str">
            <v>USD</v>
          </cell>
          <cell r="AS564">
            <v>1.6</v>
          </cell>
          <cell r="AU564" t="str">
            <v>175 GHENT ROAD</v>
          </cell>
          <cell r="AV564" t="str">
            <v>NA</v>
          </cell>
          <cell r="AW564">
            <v>0</v>
          </cell>
          <cell r="AX564">
            <v>42247</v>
          </cell>
          <cell r="AY564">
            <v>42338</v>
          </cell>
          <cell r="AZ564">
            <v>44900000</v>
          </cell>
          <cell r="BA564">
            <v>2.5499999999999998</v>
          </cell>
          <cell r="BC564">
            <v>0</v>
          </cell>
          <cell r="BD564">
            <v>0</v>
          </cell>
          <cell r="BF564" t="str">
            <v>1.6000000</v>
          </cell>
          <cell r="BG564">
            <v>109100000</v>
          </cell>
          <cell r="BH564" t="str">
            <v>4.13</v>
          </cell>
          <cell r="BI564">
            <v>838000000</v>
          </cell>
          <cell r="BJ564" t="str">
            <v>BLG</v>
          </cell>
          <cell r="BL564">
            <v>41255</v>
          </cell>
          <cell r="BM564">
            <v>43251</v>
          </cell>
          <cell r="BP564">
            <v>106503000</v>
          </cell>
          <cell r="BQ564">
            <v>415601000</v>
          </cell>
          <cell r="BR564">
            <v>306501000</v>
          </cell>
          <cell r="BS564">
            <v>25531469.469999999</v>
          </cell>
          <cell r="BT564">
            <v>99</v>
          </cell>
          <cell r="BU564">
            <v>42228</v>
          </cell>
          <cell r="BW564">
            <v>0</v>
          </cell>
          <cell r="BX564" t="str">
            <v>Fairlawn, Ohio 44333</v>
          </cell>
          <cell r="CA564" t="str">
            <v>0010280318</v>
          </cell>
          <cell r="CB564">
            <v>25531469.469999999</v>
          </cell>
          <cell r="CC564">
            <v>1</v>
          </cell>
          <cell r="CD564">
            <v>25789363.100000001</v>
          </cell>
          <cell r="CF564">
            <v>50</v>
          </cell>
          <cell r="CG564" t="str">
            <v>Y</v>
          </cell>
        </row>
        <row r="565">
          <cell r="A565">
            <v>563</v>
          </cell>
          <cell r="B565" t="str">
            <v>DETAILS</v>
          </cell>
          <cell r="C565">
            <v>0</v>
          </cell>
          <cell r="D565">
            <v>81627699</v>
          </cell>
          <cell r="E565">
            <v>84069626</v>
          </cell>
          <cell r="F565">
            <v>344944</v>
          </cell>
          <cell r="G565">
            <v>42403</v>
          </cell>
          <cell r="H565">
            <v>42237</v>
          </cell>
          <cell r="I565">
            <v>26282</v>
          </cell>
          <cell r="J565">
            <v>248940</v>
          </cell>
          <cell r="K565">
            <v>216971</v>
          </cell>
          <cell r="L565">
            <v>42185</v>
          </cell>
          <cell r="M565" t="str">
            <v>OneTouchPoint Corp.</v>
          </cell>
          <cell r="N565" t="str">
            <v>OneTouchPoint Corp. Term Loan</v>
          </cell>
          <cell r="O565" t="str">
            <v>L</v>
          </cell>
          <cell r="P565" t="str">
            <v>LIBOR (3 months)</v>
          </cell>
          <cell r="R565">
            <v>3291891.91</v>
          </cell>
          <cell r="S565">
            <v>1352374</v>
          </cell>
          <cell r="T565" t="str">
            <v>United States</v>
          </cell>
          <cell r="U565" t="str">
            <v>Media: Advertising; Printing &amp; Publishing (18)</v>
          </cell>
          <cell r="W565" t="str">
            <v>United States</v>
          </cell>
          <cell r="X565">
            <v>0</v>
          </cell>
          <cell r="Y565" t="str">
            <v>First Lien First Out</v>
          </cell>
          <cell r="AB565" t="str">
            <v>OneTouchPoint Corp.</v>
          </cell>
          <cell r="AC565">
            <v>99.5</v>
          </cell>
          <cell r="AF565">
            <v>3291891.91</v>
          </cell>
          <cell r="AG565" t="str">
            <v>V</v>
          </cell>
          <cell r="AH565">
            <v>99.5</v>
          </cell>
          <cell r="AI565">
            <v>98.5</v>
          </cell>
          <cell r="AK565" t="str">
            <v>Term Loan</v>
          </cell>
          <cell r="AN565">
            <v>16179023</v>
          </cell>
          <cell r="AO565" t="str">
            <v>USD</v>
          </cell>
          <cell r="AS565">
            <v>3.47</v>
          </cell>
          <cell r="AU565" t="str">
            <v>1200 HARGER ROAD</v>
          </cell>
          <cell r="AV565" t="str">
            <v>Suite 419</v>
          </cell>
          <cell r="AW565">
            <v>0</v>
          </cell>
          <cell r="AX565">
            <v>42277</v>
          </cell>
          <cell r="AY565">
            <v>42338</v>
          </cell>
          <cell r="AZ565">
            <v>570000</v>
          </cell>
          <cell r="BA565">
            <v>3.74</v>
          </cell>
          <cell r="BB565">
            <v>4.43</v>
          </cell>
          <cell r="BC565">
            <v>4.0199999999999996</v>
          </cell>
          <cell r="BD565">
            <v>0</v>
          </cell>
          <cell r="BF565" t="str">
            <v>3.4700000</v>
          </cell>
          <cell r="BG565">
            <v>30980000</v>
          </cell>
          <cell r="BH565" t="str">
            <v>3.47</v>
          </cell>
          <cell r="BI565">
            <v>137670000</v>
          </cell>
          <cell r="BJ565" t="str">
            <v>SIP - Tag Along</v>
          </cell>
          <cell r="BL565">
            <v>41794</v>
          </cell>
          <cell r="BM565">
            <v>43712</v>
          </cell>
          <cell r="BP565">
            <v>57143600</v>
          </cell>
          <cell r="BQ565">
            <v>88123600</v>
          </cell>
          <cell r="BR565">
            <v>57143600</v>
          </cell>
          <cell r="BS565">
            <v>3291891.91</v>
          </cell>
          <cell r="BT565">
            <v>100</v>
          </cell>
          <cell r="BW565">
            <v>0</v>
          </cell>
          <cell r="BX565" t="str">
            <v>Oak Brook, Illinois 60523</v>
          </cell>
          <cell r="CA565" t="str">
            <v>0010534951</v>
          </cell>
          <cell r="CB565">
            <v>3291891.91</v>
          </cell>
          <cell r="CC565">
            <v>1</v>
          </cell>
          <cell r="CD565">
            <v>3291891.91</v>
          </cell>
          <cell r="CF565">
            <v>80</v>
          </cell>
          <cell r="CG565" t="str">
            <v>N</v>
          </cell>
        </row>
        <row r="566">
          <cell r="A566">
            <v>564</v>
          </cell>
          <cell r="B566" t="str">
            <v>DETAILS</v>
          </cell>
          <cell r="C566">
            <v>0</v>
          </cell>
          <cell r="D566">
            <v>81627699</v>
          </cell>
          <cell r="E566">
            <v>84069611</v>
          </cell>
          <cell r="F566">
            <v>344944</v>
          </cell>
          <cell r="G566">
            <v>42403</v>
          </cell>
          <cell r="H566">
            <v>42237</v>
          </cell>
          <cell r="I566">
            <v>26282</v>
          </cell>
          <cell r="J566">
            <v>248940</v>
          </cell>
          <cell r="K566">
            <v>216971</v>
          </cell>
          <cell r="L566">
            <v>42185</v>
          </cell>
          <cell r="M566" t="str">
            <v>OneTouchPoint Corp.</v>
          </cell>
          <cell r="N566" t="str">
            <v>OneTouchPoint Corp. Term Loan</v>
          </cell>
          <cell r="O566" t="str">
            <v>L</v>
          </cell>
          <cell r="P566" t="str">
            <v>LIBOR (3 months)</v>
          </cell>
          <cell r="R566">
            <v>4800000.01</v>
          </cell>
          <cell r="S566">
            <v>1352369</v>
          </cell>
          <cell r="T566" t="str">
            <v>United States</v>
          </cell>
          <cell r="U566" t="str">
            <v>Media: Advertising; Printing &amp; Publishing (18)</v>
          </cell>
          <cell r="W566" t="str">
            <v>United States</v>
          </cell>
          <cell r="X566">
            <v>0</v>
          </cell>
          <cell r="Y566" t="str">
            <v>First Lien First Out</v>
          </cell>
          <cell r="AB566" t="str">
            <v>OneTouchPoint Corp.</v>
          </cell>
          <cell r="AC566">
            <v>99.5</v>
          </cell>
          <cell r="AF566">
            <v>4800000.01</v>
          </cell>
          <cell r="AG566" t="str">
            <v>V</v>
          </cell>
          <cell r="AH566">
            <v>99.5</v>
          </cell>
          <cell r="AI566">
            <v>98.5</v>
          </cell>
          <cell r="AK566" t="str">
            <v>Term Loan</v>
          </cell>
          <cell r="AN566">
            <v>16179023</v>
          </cell>
          <cell r="AO566" t="str">
            <v>USD</v>
          </cell>
          <cell r="AS566">
            <v>3.47</v>
          </cell>
          <cell r="AU566" t="str">
            <v>1200 HARGER ROAD</v>
          </cell>
          <cell r="AV566" t="str">
            <v>Suite 419</v>
          </cell>
          <cell r="AW566">
            <v>0</v>
          </cell>
          <cell r="AX566">
            <v>42277</v>
          </cell>
          <cell r="AY566">
            <v>42338</v>
          </cell>
          <cell r="AZ566">
            <v>570000</v>
          </cell>
          <cell r="BA566">
            <v>3.74</v>
          </cell>
          <cell r="BB566">
            <v>4.43</v>
          </cell>
          <cell r="BC566">
            <v>4.0199999999999996</v>
          </cell>
          <cell r="BD566">
            <v>0</v>
          </cell>
          <cell r="BF566" t="str">
            <v>3.4700000</v>
          </cell>
          <cell r="BG566">
            <v>30980000</v>
          </cell>
          <cell r="BH566" t="str">
            <v>3.47</v>
          </cell>
          <cell r="BI566">
            <v>137670000</v>
          </cell>
          <cell r="BJ566" t="str">
            <v>SIP - Tag Along</v>
          </cell>
          <cell r="BL566">
            <v>41794</v>
          </cell>
          <cell r="BM566">
            <v>43712</v>
          </cell>
          <cell r="BP566">
            <v>57143600</v>
          </cell>
          <cell r="BQ566">
            <v>88123600</v>
          </cell>
          <cell r="BR566">
            <v>57143600</v>
          </cell>
          <cell r="BS566">
            <v>4800000.01</v>
          </cell>
          <cell r="BT566">
            <v>100</v>
          </cell>
          <cell r="BW566">
            <v>0</v>
          </cell>
          <cell r="BX566" t="str">
            <v>Oak Brook, Illinois 60523</v>
          </cell>
          <cell r="CA566" t="str">
            <v>0010534951</v>
          </cell>
          <cell r="CB566">
            <v>4800000.01</v>
          </cell>
          <cell r="CC566">
            <v>1</v>
          </cell>
          <cell r="CD566">
            <v>4800000.01</v>
          </cell>
          <cell r="CF566">
            <v>80</v>
          </cell>
          <cell r="CG566" t="str">
            <v>N</v>
          </cell>
        </row>
        <row r="567">
          <cell r="A567">
            <v>565</v>
          </cell>
          <cell r="B567" t="str">
            <v>DETAILS</v>
          </cell>
          <cell r="C567">
            <v>0</v>
          </cell>
          <cell r="D567">
            <v>81627765</v>
          </cell>
          <cell r="E567">
            <v>84069612</v>
          </cell>
          <cell r="F567">
            <v>344944</v>
          </cell>
          <cell r="G567">
            <v>42403</v>
          </cell>
          <cell r="H567">
            <v>42237</v>
          </cell>
          <cell r="I567">
            <v>26282</v>
          </cell>
          <cell r="J567">
            <v>250976</v>
          </cell>
          <cell r="K567">
            <v>216971</v>
          </cell>
          <cell r="L567">
            <v>42185</v>
          </cell>
          <cell r="M567" t="str">
            <v>OneTouchPoint Corp.</v>
          </cell>
          <cell r="N567" t="str">
            <v>OneTouchPoint Corp. Term Loan</v>
          </cell>
          <cell r="O567" t="str">
            <v>L</v>
          </cell>
          <cell r="P567" t="str">
            <v>LIBOR (2 months)</v>
          </cell>
          <cell r="R567">
            <v>92307.69</v>
          </cell>
          <cell r="S567">
            <v>1352369</v>
          </cell>
          <cell r="T567" t="str">
            <v>United States</v>
          </cell>
          <cell r="U567" t="str">
            <v>Media: Advertising; Printing &amp; Publishing (18)</v>
          </cell>
          <cell r="W567" t="str">
            <v>United States</v>
          </cell>
          <cell r="X567">
            <v>0</v>
          </cell>
          <cell r="Y567" t="str">
            <v>First Lien First Out</v>
          </cell>
          <cell r="AB567" t="str">
            <v>OneTouchPoint Corp.</v>
          </cell>
          <cell r="AC567">
            <v>99.5</v>
          </cell>
          <cell r="AF567">
            <v>92307.69</v>
          </cell>
          <cell r="AG567" t="str">
            <v>V</v>
          </cell>
          <cell r="AH567">
            <v>99.5</v>
          </cell>
          <cell r="AI567">
            <v>98.5</v>
          </cell>
          <cell r="AK567" t="str">
            <v>Term Loan</v>
          </cell>
          <cell r="AN567">
            <v>16179023</v>
          </cell>
          <cell r="AO567" t="str">
            <v>USD</v>
          </cell>
          <cell r="AS567">
            <v>3.47</v>
          </cell>
          <cell r="AU567" t="str">
            <v>1200 HARGER ROAD</v>
          </cell>
          <cell r="AV567" t="str">
            <v>Suite 419</v>
          </cell>
          <cell r="AW567">
            <v>0</v>
          </cell>
          <cell r="AX567">
            <v>42277</v>
          </cell>
          <cell r="AY567">
            <v>42338</v>
          </cell>
          <cell r="AZ567">
            <v>570000</v>
          </cell>
          <cell r="BA567">
            <v>3.74</v>
          </cell>
          <cell r="BB567">
            <v>4.43</v>
          </cell>
          <cell r="BC567">
            <v>4.0199999999999996</v>
          </cell>
          <cell r="BD567">
            <v>0</v>
          </cell>
          <cell r="BF567" t="str">
            <v>3.4700000</v>
          </cell>
          <cell r="BG567">
            <v>30980000</v>
          </cell>
          <cell r="BH567" t="str">
            <v>3.47</v>
          </cell>
          <cell r="BI567">
            <v>137670000</v>
          </cell>
          <cell r="BJ567" t="str">
            <v>SIP - Tag Along</v>
          </cell>
          <cell r="BL567">
            <v>41794</v>
          </cell>
          <cell r="BM567">
            <v>43712</v>
          </cell>
          <cell r="BP567">
            <v>57143600</v>
          </cell>
          <cell r="BQ567">
            <v>88123600</v>
          </cell>
          <cell r="BR567">
            <v>57143600</v>
          </cell>
          <cell r="BS567">
            <v>92307.69</v>
          </cell>
          <cell r="BT567">
            <v>100</v>
          </cell>
          <cell r="BW567">
            <v>0</v>
          </cell>
          <cell r="BX567" t="str">
            <v>Oak Brook, Illinois 60523</v>
          </cell>
          <cell r="CA567" t="str">
            <v>0010534951</v>
          </cell>
          <cell r="CB567">
            <v>92307.69</v>
          </cell>
          <cell r="CC567">
            <v>1</v>
          </cell>
          <cell r="CD567">
            <v>92307.69</v>
          </cell>
          <cell r="CF567">
            <v>80</v>
          </cell>
          <cell r="CG567" t="str">
            <v>N</v>
          </cell>
        </row>
        <row r="568">
          <cell r="A568">
            <v>566</v>
          </cell>
          <cell r="B568" t="str">
            <v>DETAILS</v>
          </cell>
          <cell r="C568">
            <v>0</v>
          </cell>
          <cell r="D568">
            <v>81627699</v>
          </cell>
          <cell r="E568">
            <v>84069617</v>
          </cell>
          <cell r="F568">
            <v>344944</v>
          </cell>
          <cell r="G568">
            <v>42403</v>
          </cell>
          <cell r="H568">
            <v>42237</v>
          </cell>
          <cell r="I568">
            <v>26282</v>
          </cell>
          <cell r="J568">
            <v>248940</v>
          </cell>
          <cell r="K568">
            <v>216971</v>
          </cell>
          <cell r="L568">
            <v>42185</v>
          </cell>
          <cell r="M568" t="str">
            <v>OneTouchPoint Corp.</v>
          </cell>
          <cell r="N568" t="str">
            <v>OneTouchPoint Corp. Term Loan</v>
          </cell>
          <cell r="O568" t="str">
            <v>L</v>
          </cell>
          <cell r="P568" t="str">
            <v>LIBOR (3 months)</v>
          </cell>
          <cell r="R568">
            <v>2800000.01</v>
          </cell>
          <cell r="S568">
            <v>1352371</v>
          </cell>
          <cell r="T568" t="str">
            <v>United States</v>
          </cell>
          <cell r="U568" t="str">
            <v>Media: Advertising; Printing &amp; Publishing (18)</v>
          </cell>
          <cell r="W568" t="str">
            <v>United States</v>
          </cell>
          <cell r="X568">
            <v>0</v>
          </cell>
          <cell r="Y568" t="str">
            <v>First Lien First Out</v>
          </cell>
          <cell r="AB568" t="str">
            <v>OneTouchPoint Corp.</v>
          </cell>
          <cell r="AC568">
            <v>99.5</v>
          </cell>
          <cell r="AF568">
            <v>2800000.01</v>
          </cell>
          <cell r="AG568" t="str">
            <v>V</v>
          </cell>
          <cell r="AH568">
            <v>99.5</v>
          </cell>
          <cell r="AI568">
            <v>98.5</v>
          </cell>
          <cell r="AK568" t="str">
            <v>Term Loan</v>
          </cell>
          <cell r="AN568">
            <v>16179023</v>
          </cell>
          <cell r="AO568" t="str">
            <v>USD</v>
          </cell>
          <cell r="AS568">
            <v>3.47</v>
          </cell>
          <cell r="AU568" t="str">
            <v>1200 HARGER ROAD</v>
          </cell>
          <cell r="AV568" t="str">
            <v>Suite 419</v>
          </cell>
          <cell r="AW568">
            <v>0</v>
          </cell>
          <cell r="AX568">
            <v>42277</v>
          </cell>
          <cell r="AY568">
            <v>42338</v>
          </cell>
          <cell r="AZ568">
            <v>570000</v>
          </cell>
          <cell r="BA568">
            <v>3.74</v>
          </cell>
          <cell r="BB568">
            <v>4.43</v>
          </cell>
          <cell r="BC568">
            <v>4.0199999999999996</v>
          </cell>
          <cell r="BD568">
            <v>0</v>
          </cell>
          <cell r="BF568" t="str">
            <v>3.4700000</v>
          </cell>
          <cell r="BG568">
            <v>30980000</v>
          </cell>
          <cell r="BH568" t="str">
            <v>3.47</v>
          </cell>
          <cell r="BI568">
            <v>137670000</v>
          </cell>
          <cell r="BJ568" t="str">
            <v>SIP - Tag Along</v>
          </cell>
          <cell r="BL568">
            <v>41794</v>
          </cell>
          <cell r="BM568">
            <v>43712</v>
          </cell>
          <cell r="BP568">
            <v>57143600</v>
          </cell>
          <cell r="BQ568">
            <v>88123600</v>
          </cell>
          <cell r="BR568">
            <v>57143600</v>
          </cell>
          <cell r="BS568">
            <v>2800000.01</v>
          </cell>
          <cell r="BT568">
            <v>100</v>
          </cell>
          <cell r="BW568">
            <v>0</v>
          </cell>
          <cell r="BX568" t="str">
            <v>Oak Brook, Illinois 60523</v>
          </cell>
          <cell r="CA568" t="str">
            <v>0010534951</v>
          </cell>
          <cell r="CB568">
            <v>2800000.01</v>
          </cell>
          <cell r="CC568">
            <v>1</v>
          </cell>
          <cell r="CD568">
            <v>2800000.01</v>
          </cell>
          <cell r="CF568">
            <v>80</v>
          </cell>
          <cell r="CG568" t="str">
            <v>N</v>
          </cell>
        </row>
        <row r="569">
          <cell r="A569">
            <v>567</v>
          </cell>
          <cell r="B569" t="str">
            <v>DETAILS</v>
          </cell>
          <cell r="C569">
            <v>0</v>
          </cell>
          <cell r="D569">
            <v>81627765</v>
          </cell>
          <cell r="E569">
            <v>84069618</v>
          </cell>
          <cell r="F569">
            <v>344944</v>
          </cell>
          <cell r="G569">
            <v>42403</v>
          </cell>
          <cell r="H569">
            <v>42237</v>
          </cell>
          <cell r="I569">
            <v>26282</v>
          </cell>
          <cell r="J569">
            <v>250976</v>
          </cell>
          <cell r="K569">
            <v>216971</v>
          </cell>
          <cell r="L569">
            <v>42185</v>
          </cell>
          <cell r="M569" t="str">
            <v>OneTouchPoint Corp.</v>
          </cell>
          <cell r="N569" t="str">
            <v>OneTouchPoint Corp. Term Loan</v>
          </cell>
          <cell r="O569" t="str">
            <v>L</v>
          </cell>
          <cell r="P569" t="str">
            <v>LIBOR (2 months)</v>
          </cell>
          <cell r="R569">
            <v>53846.15</v>
          </cell>
          <cell r="S569">
            <v>1352371</v>
          </cell>
          <cell r="T569" t="str">
            <v>United States</v>
          </cell>
          <cell r="U569" t="str">
            <v>Media: Advertising; Printing &amp; Publishing (18)</v>
          </cell>
          <cell r="W569" t="str">
            <v>United States</v>
          </cell>
          <cell r="X569">
            <v>0</v>
          </cell>
          <cell r="Y569" t="str">
            <v>First Lien First Out</v>
          </cell>
          <cell r="AB569" t="str">
            <v>OneTouchPoint Corp.</v>
          </cell>
          <cell r="AC569">
            <v>99.5</v>
          </cell>
          <cell r="AF569">
            <v>53846.15</v>
          </cell>
          <cell r="AG569" t="str">
            <v>V</v>
          </cell>
          <cell r="AH569">
            <v>99.5</v>
          </cell>
          <cell r="AI569">
            <v>98.5</v>
          </cell>
          <cell r="AK569" t="str">
            <v>Term Loan</v>
          </cell>
          <cell r="AN569">
            <v>16179023</v>
          </cell>
          <cell r="AO569" t="str">
            <v>USD</v>
          </cell>
          <cell r="AS569">
            <v>3.47</v>
          </cell>
          <cell r="AU569" t="str">
            <v>1200 HARGER ROAD</v>
          </cell>
          <cell r="AV569" t="str">
            <v>Suite 419</v>
          </cell>
          <cell r="AW569">
            <v>0</v>
          </cell>
          <cell r="AX569">
            <v>42277</v>
          </cell>
          <cell r="AY569">
            <v>42338</v>
          </cell>
          <cell r="AZ569">
            <v>570000</v>
          </cell>
          <cell r="BA569">
            <v>3.74</v>
          </cell>
          <cell r="BB569">
            <v>4.43</v>
          </cell>
          <cell r="BC569">
            <v>4.0199999999999996</v>
          </cell>
          <cell r="BD569">
            <v>0</v>
          </cell>
          <cell r="BF569" t="str">
            <v>3.4700000</v>
          </cell>
          <cell r="BG569">
            <v>30980000</v>
          </cell>
          <cell r="BH569" t="str">
            <v>3.47</v>
          </cell>
          <cell r="BI569">
            <v>137670000</v>
          </cell>
          <cell r="BJ569" t="str">
            <v>SIP - Tag Along</v>
          </cell>
          <cell r="BL569">
            <v>41794</v>
          </cell>
          <cell r="BM569">
            <v>43712</v>
          </cell>
          <cell r="BP569">
            <v>57143600</v>
          </cell>
          <cell r="BQ569">
            <v>88123600</v>
          </cell>
          <cell r="BR569">
            <v>57143600</v>
          </cell>
          <cell r="BS569">
            <v>53846.15</v>
          </cell>
          <cell r="BT569">
            <v>100</v>
          </cell>
          <cell r="BW569">
            <v>0</v>
          </cell>
          <cell r="BX569" t="str">
            <v>Oak Brook, Illinois 60523</v>
          </cell>
          <cell r="CA569" t="str">
            <v>0010534951</v>
          </cell>
          <cell r="CB569">
            <v>53846.15</v>
          </cell>
          <cell r="CC569">
            <v>1</v>
          </cell>
          <cell r="CD569">
            <v>53846.15</v>
          </cell>
          <cell r="CF569">
            <v>80</v>
          </cell>
          <cell r="CG569" t="str">
            <v>N</v>
          </cell>
        </row>
        <row r="570">
          <cell r="A570">
            <v>568</v>
          </cell>
          <cell r="B570" t="str">
            <v>DETAILS</v>
          </cell>
          <cell r="C570">
            <v>0</v>
          </cell>
          <cell r="D570">
            <v>81627699</v>
          </cell>
          <cell r="E570">
            <v>84069620</v>
          </cell>
          <cell r="F570">
            <v>344944</v>
          </cell>
          <cell r="G570">
            <v>42403</v>
          </cell>
          <cell r="H570">
            <v>42237</v>
          </cell>
          <cell r="I570">
            <v>26282</v>
          </cell>
          <cell r="J570">
            <v>248940</v>
          </cell>
          <cell r="K570">
            <v>216971</v>
          </cell>
          <cell r="L570">
            <v>42185</v>
          </cell>
          <cell r="M570" t="str">
            <v>OneTouchPoint Corp.</v>
          </cell>
          <cell r="N570" t="str">
            <v>OneTouchPoint Corp. Term Loan</v>
          </cell>
          <cell r="O570" t="str">
            <v>L</v>
          </cell>
          <cell r="P570" t="str">
            <v>LIBOR (3 months)</v>
          </cell>
          <cell r="R570">
            <v>4799999.99</v>
          </cell>
          <cell r="S570">
            <v>1352372</v>
          </cell>
          <cell r="T570" t="str">
            <v>United States</v>
          </cell>
          <cell r="U570" t="str">
            <v>Media: Advertising; Printing &amp; Publishing (18)</v>
          </cell>
          <cell r="W570" t="str">
            <v>United States</v>
          </cell>
          <cell r="X570">
            <v>0</v>
          </cell>
          <cell r="Y570" t="str">
            <v>First Lien First Out</v>
          </cell>
          <cell r="AB570" t="str">
            <v>OneTouchPoint Corp.</v>
          </cell>
          <cell r="AC570">
            <v>99.5</v>
          </cell>
          <cell r="AF570">
            <v>4799999.99</v>
          </cell>
          <cell r="AG570" t="str">
            <v>V</v>
          </cell>
          <cell r="AH570">
            <v>99.5</v>
          </cell>
          <cell r="AI570">
            <v>98.5</v>
          </cell>
          <cell r="AK570" t="str">
            <v>Term Loan</v>
          </cell>
          <cell r="AN570">
            <v>16179023</v>
          </cell>
          <cell r="AO570" t="str">
            <v>USD</v>
          </cell>
          <cell r="AS570">
            <v>3.47</v>
          </cell>
          <cell r="AU570" t="str">
            <v>1200 HARGER ROAD</v>
          </cell>
          <cell r="AV570" t="str">
            <v>Suite 419</v>
          </cell>
          <cell r="AW570">
            <v>0</v>
          </cell>
          <cell r="AX570">
            <v>42277</v>
          </cell>
          <cell r="AY570">
            <v>42338</v>
          </cell>
          <cell r="AZ570">
            <v>570000</v>
          </cell>
          <cell r="BA570">
            <v>3.74</v>
          </cell>
          <cell r="BB570">
            <v>4.43</v>
          </cell>
          <cell r="BC570">
            <v>4.0199999999999996</v>
          </cell>
          <cell r="BD570">
            <v>0</v>
          </cell>
          <cell r="BF570" t="str">
            <v>3.4700000</v>
          </cell>
          <cell r="BG570">
            <v>30980000</v>
          </cell>
          <cell r="BH570" t="str">
            <v>3.47</v>
          </cell>
          <cell r="BI570">
            <v>137670000</v>
          </cell>
          <cell r="BJ570" t="str">
            <v>SIP - Tag Along</v>
          </cell>
          <cell r="BL570">
            <v>41794</v>
          </cell>
          <cell r="BM570">
            <v>43712</v>
          </cell>
          <cell r="BP570">
            <v>57143600</v>
          </cell>
          <cell r="BQ570">
            <v>88123600</v>
          </cell>
          <cell r="BR570">
            <v>57143600</v>
          </cell>
          <cell r="BS570">
            <v>4799999.99</v>
          </cell>
          <cell r="BT570">
            <v>100</v>
          </cell>
          <cell r="BW570">
            <v>0</v>
          </cell>
          <cell r="BX570" t="str">
            <v>Oak Brook, Illinois 60523</v>
          </cell>
          <cell r="CA570" t="str">
            <v>0010534951</v>
          </cell>
          <cell r="CB570">
            <v>4799999.99</v>
          </cell>
          <cell r="CC570">
            <v>1</v>
          </cell>
          <cell r="CD570">
            <v>4799999.99</v>
          </cell>
          <cell r="CF570">
            <v>80</v>
          </cell>
          <cell r="CG570" t="str">
            <v>N</v>
          </cell>
        </row>
        <row r="571">
          <cell r="A571">
            <v>569</v>
          </cell>
          <cell r="B571" t="str">
            <v>DETAILS</v>
          </cell>
          <cell r="C571">
            <v>0</v>
          </cell>
          <cell r="D571">
            <v>81627765</v>
          </cell>
          <cell r="E571">
            <v>84069621</v>
          </cell>
          <cell r="F571">
            <v>344944</v>
          </cell>
          <cell r="G571">
            <v>42403</v>
          </cell>
          <cell r="H571">
            <v>42237</v>
          </cell>
          <cell r="I571">
            <v>26282</v>
          </cell>
          <cell r="J571">
            <v>250976</v>
          </cell>
          <cell r="K571">
            <v>216971</v>
          </cell>
          <cell r="L571">
            <v>42185</v>
          </cell>
          <cell r="M571" t="str">
            <v>OneTouchPoint Corp.</v>
          </cell>
          <cell r="N571" t="str">
            <v>OneTouchPoint Corp. Term Loan</v>
          </cell>
          <cell r="O571" t="str">
            <v>L</v>
          </cell>
          <cell r="P571" t="str">
            <v>LIBOR (2 months)</v>
          </cell>
          <cell r="R571">
            <v>92307.69</v>
          </cell>
          <cell r="S571">
            <v>1352372</v>
          </cell>
          <cell r="T571" t="str">
            <v>United States</v>
          </cell>
          <cell r="U571" t="str">
            <v>Media: Advertising; Printing &amp; Publishing (18)</v>
          </cell>
          <cell r="W571" t="str">
            <v>United States</v>
          </cell>
          <cell r="X571">
            <v>0</v>
          </cell>
          <cell r="Y571" t="str">
            <v>First Lien First Out</v>
          </cell>
          <cell r="AB571" t="str">
            <v>OneTouchPoint Corp.</v>
          </cell>
          <cell r="AC571">
            <v>99.5</v>
          </cell>
          <cell r="AF571">
            <v>92307.69</v>
          </cell>
          <cell r="AG571" t="str">
            <v>V</v>
          </cell>
          <cell r="AH571">
            <v>99.5</v>
          </cell>
          <cell r="AI571">
            <v>98.5</v>
          </cell>
          <cell r="AK571" t="str">
            <v>Term Loan</v>
          </cell>
          <cell r="AN571">
            <v>16179023</v>
          </cell>
          <cell r="AO571" t="str">
            <v>USD</v>
          </cell>
          <cell r="AS571">
            <v>3.47</v>
          </cell>
          <cell r="AU571" t="str">
            <v>1200 HARGER ROAD</v>
          </cell>
          <cell r="AV571" t="str">
            <v>Suite 419</v>
          </cell>
          <cell r="AW571">
            <v>0</v>
          </cell>
          <cell r="AX571">
            <v>42277</v>
          </cell>
          <cell r="AY571">
            <v>42338</v>
          </cell>
          <cell r="AZ571">
            <v>570000</v>
          </cell>
          <cell r="BA571">
            <v>3.74</v>
          </cell>
          <cell r="BB571">
            <v>4.43</v>
          </cell>
          <cell r="BC571">
            <v>4.0199999999999996</v>
          </cell>
          <cell r="BD571">
            <v>0</v>
          </cell>
          <cell r="BF571" t="str">
            <v>3.4700000</v>
          </cell>
          <cell r="BG571">
            <v>30980000</v>
          </cell>
          <cell r="BH571" t="str">
            <v>3.47</v>
          </cell>
          <cell r="BI571">
            <v>137670000</v>
          </cell>
          <cell r="BJ571" t="str">
            <v>SIP - Tag Along</v>
          </cell>
          <cell r="BL571">
            <v>41794</v>
          </cell>
          <cell r="BM571">
            <v>43712</v>
          </cell>
          <cell r="BP571">
            <v>57143600</v>
          </cell>
          <cell r="BQ571">
            <v>88123600</v>
          </cell>
          <cell r="BR571">
            <v>57143600</v>
          </cell>
          <cell r="BS571">
            <v>92307.69</v>
          </cell>
          <cell r="BT571">
            <v>100</v>
          </cell>
          <cell r="BW571">
            <v>0</v>
          </cell>
          <cell r="BX571" t="str">
            <v>Oak Brook, Illinois 60523</v>
          </cell>
          <cell r="CA571" t="str">
            <v>0010534951</v>
          </cell>
          <cell r="CB571">
            <v>92307.69</v>
          </cell>
          <cell r="CC571">
            <v>1</v>
          </cell>
          <cell r="CD571">
            <v>92307.69</v>
          </cell>
          <cell r="CF571">
            <v>80</v>
          </cell>
          <cell r="CG571" t="str">
            <v>N</v>
          </cell>
        </row>
        <row r="572">
          <cell r="A572">
            <v>570</v>
          </cell>
          <cell r="B572" t="str">
            <v>DETAILS</v>
          </cell>
          <cell r="C572">
            <v>0</v>
          </cell>
          <cell r="D572">
            <v>81627765</v>
          </cell>
          <cell r="E572">
            <v>84069948</v>
          </cell>
          <cell r="F572">
            <v>344944</v>
          </cell>
          <cell r="G572">
            <v>42403</v>
          </cell>
          <cell r="H572">
            <v>42237</v>
          </cell>
          <cell r="I572">
            <v>26282</v>
          </cell>
          <cell r="J572">
            <v>250976</v>
          </cell>
          <cell r="K572">
            <v>216971</v>
          </cell>
          <cell r="L572">
            <v>42185</v>
          </cell>
          <cell r="M572" t="str">
            <v>OneTouchPoint Corp.</v>
          </cell>
          <cell r="N572" t="str">
            <v>OneTouchPoint Corp. Term Loan</v>
          </cell>
          <cell r="O572" t="str">
            <v>L</v>
          </cell>
          <cell r="P572" t="str">
            <v>LIBOR (2 months)</v>
          </cell>
          <cell r="R572">
            <v>63305.61</v>
          </cell>
          <cell r="S572">
            <v>1352374</v>
          </cell>
          <cell r="T572" t="str">
            <v>United States</v>
          </cell>
          <cell r="U572" t="str">
            <v>Media: Advertising; Printing &amp; Publishing (18)</v>
          </cell>
          <cell r="W572" t="str">
            <v>United States</v>
          </cell>
          <cell r="X572">
            <v>0</v>
          </cell>
          <cell r="Y572" t="str">
            <v>First Lien First Out</v>
          </cell>
          <cell r="AB572" t="str">
            <v>OneTouchPoint Corp.</v>
          </cell>
          <cell r="AC572">
            <v>99.5</v>
          </cell>
          <cell r="AF572">
            <v>63305.61</v>
          </cell>
          <cell r="AG572" t="str">
            <v>V</v>
          </cell>
          <cell r="AH572">
            <v>99.5</v>
          </cell>
          <cell r="AI572">
            <v>98.5</v>
          </cell>
          <cell r="AK572" t="str">
            <v>Term Loan</v>
          </cell>
          <cell r="AN572">
            <v>16179023</v>
          </cell>
          <cell r="AO572" t="str">
            <v>USD</v>
          </cell>
          <cell r="AS572">
            <v>3.47</v>
          </cell>
          <cell r="AU572" t="str">
            <v>1200 HARGER ROAD</v>
          </cell>
          <cell r="AV572" t="str">
            <v>Suite 419</v>
          </cell>
          <cell r="AW572">
            <v>0</v>
          </cell>
          <cell r="AX572">
            <v>42277</v>
          </cell>
          <cell r="AY572">
            <v>42338</v>
          </cell>
          <cell r="AZ572">
            <v>570000</v>
          </cell>
          <cell r="BA572">
            <v>3.74</v>
          </cell>
          <cell r="BB572">
            <v>4.43</v>
          </cell>
          <cell r="BC572">
            <v>4.0199999999999996</v>
          </cell>
          <cell r="BD572">
            <v>0</v>
          </cell>
          <cell r="BF572" t="str">
            <v>3.4700000</v>
          </cell>
          <cell r="BG572">
            <v>30980000</v>
          </cell>
          <cell r="BH572" t="str">
            <v>3.47</v>
          </cell>
          <cell r="BI572">
            <v>137670000</v>
          </cell>
          <cell r="BJ572" t="str">
            <v>SIP - Tag Along</v>
          </cell>
          <cell r="BL572">
            <v>41794</v>
          </cell>
          <cell r="BM572">
            <v>43712</v>
          </cell>
          <cell r="BP572">
            <v>57143600</v>
          </cell>
          <cell r="BQ572">
            <v>88123600</v>
          </cell>
          <cell r="BR572">
            <v>57143600</v>
          </cell>
          <cell r="BS572">
            <v>63305.61</v>
          </cell>
          <cell r="BT572">
            <v>100</v>
          </cell>
          <cell r="BW572">
            <v>0</v>
          </cell>
          <cell r="BX572" t="str">
            <v>Oak Brook, Illinois 60523</v>
          </cell>
          <cell r="CA572" t="str">
            <v>0010534951</v>
          </cell>
          <cell r="CB572">
            <v>63305.61</v>
          </cell>
          <cell r="CC572">
            <v>1</v>
          </cell>
          <cell r="CD572">
            <v>63305.61</v>
          </cell>
          <cell r="CF572">
            <v>80</v>
          </cell>
          <cell r="CG572" t="str">
            <v>N</v>
          </cell>
        </row>
        <row r="573">
          <cell r="A573">
            <v>571</v>
          </cell>
          <cell r="B573" t="str">
            <v>DETAILS</v>
          </cell>
          <cell r="C573">
            <v>0</v>
          </cell>
          <cell r="D573">
            <v>81627699</v>
          </cell>
          <cell r="E573">
            <v>84069950</v>
          </cell>
          <cell r="F573">
            <v>344944</v>
          </cell>
          <cell r="G573">
            <v>42403</v>
          </cell>
          <cell r="H573">
            <v>42237</v>
          </cell>
          <cell r="I573">
            <v>26282</v>
          </cell>
          <cell r="J573">
            <v>248940</v>
          </cell>
          <cell r="K573">
            <v>216971</v>
          </cell>
          <cell r="L573">
            <v>42185</v>
          </cell>
          <cell r="M573" t="str">
            <v>OneTouchPoint Corp.</v>
          </cell>
          <cell r="N573" t="str">
            <v>OneTouchPoint Corp. Term Loan</v>
          </cell>
          <cell r="O573" t="str">
            <v>L</v>
          </cell>
          <cell r="P573" t="str">
            <v>LIBOR (3 months)</v>
          </cell>
          <cell r="R573">
            <v>11529054.039999999</v>
          </cell>
          <cell r="S573">
            <v>1352375</v>
          </cell>
          <cell r="T573" t="str">
            <v>United States</v>
          </cell>
          <cell r="U573" t="str">
            <v>Media: Advertising; Printing &amp; Publishing (18)</v>
          </cell>
          <cell r="W573" t="str">
            <v>United States</v>
          </cell>
          <cell r="X573">
            <v>0</v>
          </cell>
          <cell r="Y573" t="str">
            <v>First Lien First Out</v>
          </cell>
          <cell r="AB573" t="str">
            <v>OneTouchPoint Corp.</v>
          </cell>
          <cell r="AC573">
            <v>99.5</v>
          </cell>
          <cell r="AF573">
            <v>11529054.039999999</v>
          </cell>
          <cell r="AG573" t="str">
            <v>V</v>
          </cell>
          <cell r="AH573">
            <v>99.5</v>
          </cell>
          <cell r="AI573">
            <v>98.5</v>
          </cell>
          <cell r="AK573" t="str">
            <v>Term Loan</v>
          </cell>
          <cell r="AN573">
            <v>16179023</v>
          </cell>
          <cell r="AO573" t="str">
            <v>USD</v>
          </cell>
          <cell r="AS573">
            <v>3.47</v>
          </cell>
          <cell r="AU573" t="str">
            <v>1200 HARGER ROAD</v>
          </cell>
          <cell r="AV573" t="str">
            <v>Suite 419</v>
          </cell>
          <cell r="AW573">
            <v>0</v>
          </cell>
          <cell r="AX573">
            <v>42277</v>
          </cell>
          <cell r="AY573">
            <v>42338</v>
          </cell>
          <cell r="AZ573">
            <v>570000</v>
          </cell>
          <cell r="BA573">
            <v>3.74</v>
          </cell>
          <cell r="BB573">
            <v>4.43</v>
          </cell>
          <cell r="BC573">
            <v>4.0199999999999996</v>
          </cell>
          <cell r="BD573">
            <v>0</v>
          </cell>
          <cell r="BF573" t="str">
            <v>3.4700000</v>
          </cell>
          <cell r="BG573">
            <v>30980000</v>
          </cell>
          <cell r="BH573" t="str">
            <v>3.47</v>
          </cell>
          <cell r="BI573">
            <v>137670000</v>
          </cell>
          <cell r="BJ573" t="str">
            <v>Antares/TMT</v>
          </cell>
          <cell r="BL573">
            <v>41794</v>
          </cell>
          <cell r="BM573">
            <v>43712</v>
          </cell>
          <cell r="BP573">
            <v>57143600</v>
          </cell>
          <cell r="BQ573">
            <v>88123600</v>
          </cell>
          <cell r="BR573">
            <v>57143600</v>
          </cell>
          <cell r="BS573">
            <v>11529054.039999999</v>
          </cell>
          <cell r="BT573">
            <v>100</v>
          </cell>
          <cell r="BU573">
            <v>42228</v>
          </cell>
          <cell r="BW573">
            <v>0</v>
          </cell>
          <cell r="BX573" t="str">
            <v>Oak Brook, Illinois 60523</v>
          </cell>
          <cell r="CA573" t="str">
            <v>0010534951</v>
          </cell>
          <cell r="CB573">
            <v>11529054.039999999</v>
          </cell>
          <cell r="CC573">
            <v>1</v>
          </cell>
          <cell r="CD573">
            <v>11529054.039999999</v>
          </cell>
          <cell r="CF573">
            <v>80</v>
          </cell>
          <cell r="CG573" t="str">
            <v>N</v>
          </cell>
        </row>
        <row r="574">
          <cell r="A574">
            <v>572</v>
          </cell>
          <cell r="B574" t="str">
            <v>DETAILS</v>
          </cell>
          <cell r="C574">
            <v>0</v>
          </cell>
          <cell r="D574">
            <v>81627765</v>
          </cell>
          <cell r="E574">
            <v>84069951</v>
          </cell>
          <cell r="F574">
            <v>344944</v>
          </cell>
          <cell r="G574">
            <v>42403</v>
          </cell>
          <cell r="H574">
            <v>42237</v>
          </cell>
          <cell r="I574">
            <v>26282</v>
          </cell>
          <cell r="J574">
            <v>250976</v>
          </cell>
          <cell r="K574">
            <v>216971</v>
          </cell>
          <cell r="L574">
            <v>42185</v>
          </cell>
          <cell r="M574" t="str">
            <v>OneTouchPoint Corp.</v>
          </cell>
          <cell r="N574" t="str">
            <v>OneTouchPoint Corp. Term Loan</v>
          </cell>
          <cell r="O574" t="str">
            <v>L</v>
          </cell>
          <cell r="P574" t="str">
            <v>LIBOR (2 months)</v>
          </cell>
          <cell r="R574">
            <v>221712.57</v>
          </cell>
          <cell r="S574">
            <v>1352375</v>
          </cell>
          <cell r="T574" t="str">
            <v>United States</v>
          </cell>
          <cell r="U574" t="str">
            <v>Media: Advertising; Printing &amp; Publishing (18)</v>
          </cell>
          <cell r="W574" t="str">
            <v>United States</v>
          </cell>
          <cell r="X574">
            <v>0</v>
          </cell>
          <cell r="Y574" t="str">
            <v>First Lien First Out</v>
          </cell>
          <cell r="AB574" t="str">
            <v>OneTouchPoint Corp.</v>
          </cell>
          <cell r="AC574">
            <v>99.5</v>
          </cell>
          <cell r="AF574">
            <v>221712.57</v>
          </cell>
          <cell r="AG574" t="str">
            <v>V</v>
          </cell>
          <cell r="AH574">
            <v>99.5</v>
          </cell>
          <cell r="AI574">
            <v>98.5</v>
          </cell>
          <cell r="AK574" t="str">
            <v>Term Loan</v>
          </cell>
          <cell r="AN574">
            <v>16179023</v>
          </cell>
          <cell r="AO574" t="str">
            <v>USD</v>
          </cell>
          <cell r="AS574">
            <v>3.47</v>
          </cell>
          <cell r="AU574" t="str">
            <v>1200 HARGER ROAD</v>
          </cell>
          <cell r="AV574" t="str">
            <v>Suite 419</v>
          </cell>
          <cell r="AW574">
            <v>0</v>
          </cell>
          <cell r="AX574">
            <v>42277</v>
          </cell>
          <cell r="AY574">
            <v>42338</v>
          </cell>
          <cell r="AZ574">
            <v>570000</v>
          </cell>
          <cell r="BA574">
            <v>3.74</v>
          </cell>
          <cell r="BB574">
            <v>4.43</v>
          </cell>
          <cell r="BC574">
            <v>4.0199999999999996</v>
          </cell>
          <cell r="BD574">
            <v>0</v>
          </cell>
          <cell r="BF574" t="str">
            <v>3.4700000</v>
          </cell>
          <cell r="BG574">
            <v>30980000</v>
          </cell>
          <cell r="BH574" t="str">
            <v>3.47</v>
          </cell>
          <cell r="BI574">
            <v>137670000</v>
          </cell>
          <cell r="BJ574" t="str">
            <v>Antares/TMT</v>
          </cell>
          <cell r="BL574">
            <v>41794</v>
          </cell>
          <cell r="BM574">
            <v>43712</v>
          </cell>
          <cell r="BP574">
            <v>57143600</v>
          </cell>
          <cell r="BQ574">
            <v>88123600</v>
          </cell>
          <cell r="BR574">
            <v>57143600</v>
          </cell>
          <cell r="BS574">
            <v>221712.57</v>
          </cell>
          <cell r="BT574">
            <v>100</v>
          </cell>
          <cell r="BU574">
            <v>42228</v>
          </cell>
          <cell r="BW574">
            <v>0</v>
          </cell>
          <cell r="BX574" t="str">
            <v>Oak Brook, Illinois 60523</v>
          </cell>
          <cell r="CA574" t="str">
            <v>0010534951</v>
          </cell>
          <cell r="CB574">
            <v>221712.57</v>
          </cell>
          <cell r="CC574">
            <v>1</v>
          </cell>
          <cell r="CD574">
            <v>221712.57</v>
          </cell>
          <cell r="CF574">
            <v>80</v>
          </cell>
          <cell r="CG574" t="str">
            <v>N</v>
          </cell>
        </row>
        <row r="575">
          <cell r="A575">
            <v>573</v>
          </cell>
          <cell r="B575" t="str">
            <v>DETAILS</v>
          </cell>
          <cell r="C575">
            <v>0</v>
          </cell>
          <cell r="D575">
            <v>81627624</v>
          </cell>
          <cell r="E575">
            <v>84069610</v>
          </cell>
          <cell r="F575">
            <v>344944</v>
          </cell>
          <cell r="G575">
            <v>42403</v>
          </cell>
          <cell r="H575">
            <v>42237</v>
          </cell>
          <cell r="I575">
            <v>26282</v>
          </cell>
          <cell r="J575">
            <v>220632</v>
          </cell>
          <cell r="K575">
            <v>216971</v>
          </cell>
          <cell r="L575">
            <v>42185</v>
          </cell>
          <cell r="M575" t="str">
            <v>OneTouchPoint Corp.</v>
          </cell>
          <cell r="N575" t="str">
            <v>OneTouchPoint Corp. Term Loan</v>
          </cell>
          <cell r="O575" t="str">
            <v>L</v>
          </cell>
          <cell r="P575" t="str">
            <v>Prime</v>
          </cell>
          <cell r="R575">
            <v>83076.92</v>
          </cell>
          <cell r="S575">
            <v>1352369</v>
          </cell>
          <cell r="T575" t="str">
            <v>United States</v>
          </cell>
          <cell r="U575" t="str">
            <v>Media: Advertising; Printing &amp; Publishing (18)</v>
          </cell>
          <cell r="W575" t="str">
            <v>United States</v>
          </cell>
          <cell r="X575">
            <v>0</v>
          </cell>
          <cell r="Y575" t="str">
            <v>First Lien First Out</v>
          </cell>
          <cell r="AB575" t="str">
            <v>OneTouchPoint Corp.</v>
          </cell>
          <cell r="AC575">
            <v>99.5</v>
          </cell>
          <cell r="AF575">
            <v>83076.92</v>
          </cell>
          <cell r="AG575" t="str">
            <v>V</v>
          </cell>
          <cell r="AH575">
            <v>99.5</v>
          </cell>
          <cell r="AI575">
            <v>98.5</v>
          </cell>
          <cell r="AK575" t="str">
            <v>Term Loan</v>
          </cell>
          <cell r="AN575">
            <v>16179023</v>
          </cell>
          <cell r="AO575" t="str">
            <v>USD</v>
          </cell>
          <cell r="AS575">
            <v>3.47</v>
          </cell>
          <cell r="AU575" t="str">
            <v>1200 HARGER ROAD</v>
          </cell>
          <cell r="AV575" t="str">
            <v>Suite 419</v>
          </cell>
          <cell r="AW575">
            <v>0</v>
          </cell>
          <cell r="AX575">
            <v>42277</v>
          </cell>
          <cell r="AY575">
            <v>42338</v>
          </cell>
          <cell r="AZ575">
            <v>570000</v>
          </cell>
          <cell r="BA575">
            <v>3.74</v>
          </cell>
          <cell r="BB575">
            <v>4.43</v>
          </cell>
          <cell r="BC575">
            <v>4.0199999999999996</v>
          </cell>
          <cell r="BD575">
            <v>0</v>
          </cell>
          <cell r="BF575" t="str">
            <v>3.4700000</v>
          </cell>
          <cell r="BG575">
            <v>30980000</v>
          </cell>
          <cell r="BH575" t="str">
            <v>3.47</v>
          </cell>
          <cell r="BI575">
            <v>137670000</v>
          </cell>
          <cell r="BJ575" t="str">
            <v>SIP - Tag Along</v>
          </cell>
          <cell r="BL575">
            <v>41794</v>
          </cell>
          <cell r="BM575">
            <v>43712</v>
          </cell>
          <cell r="BP575">
            <v>57143600</v>
          </cell>
          <cell r="BQ575">
            <v>88123600</v>
          </cell>
          <cell r="BR575">
            <v>57143600</v>
          </cell>
          <cell r="BS575">
            <v>83076.92</v>
          </cell>
          <cell r="BT575">
            <v>100</v>
          </cell>
          <cell r="BW575">
            <v>0</v>
          </cell>
          <cell r="BX575" t="str">
            <v>Oak Brook, Illinois 60523</v>
          </cell>
          <cell r="CA575" t="str">
            <v>0010534951</v>
          </cell>
          <cell r="CB575">
            <v>83076.92</v>
          </cell>
          <cell r="CC575">
            <v>1</v>
          </cell>
          <cell r="CD575">
            <v>83076.92</v>
          </cell>
          <cell r="CF575">
            <v>80</v>
          </cell>
          <cell r="CG575" t="str">
            <v>N</v>
          </cell>
        </row>
        <row r="576">
          <cell r="A576">
            <v>574</v>
          </cell>
          <cell r="B576" t="str">
            <v>DETAILS</v>
          </cell>
          <cell r="C576">
            <v>0</v>
          </cell>
          <cell r="D576">
            <v>81627624</v>
          </cell>
          <cell r="E576">
            <v>84069616</v>
          </cell>
          <cell r="F576">
            <v>344944</v>
          </cell>
          <cell r="G576">
            <v>42403</v>
          </cell>
          <cell r="H576">
            <v>42237</v>
          </cell>
          <cell r="I576">
            <v>26282</v>
          </cell>
          <cell r="J576">
            <v>220632</v>
          </cell>
          <cell r="K576">
            <v>216971</v>
          </cell>
          <cell r="L576">
            <v>42185</v>
          </cell>
          <cell r="M576" t="str">
            <v>OneTouchPoint Corp.</v>
          </cell>
          <cell r="N576" t="str">
            <v>OneTouchPoint Corp. Term Loan</v>
          </cell>
          <cell r="O576" t="str">
            <v>L</v>
          </cell>
          <cell r="P576" t="str">
            <v>Prime</v>
          </cell>
          <cell r="R576">
            <v>48461.54</v>
          </cell>
          <cell r="S576">
            <v>1352371</v>
          </cell>
          <cell r="T576" t="str">
            <v>United States</v>
          </cell>
          <cell r="U576" t="str">
            <v>Media: Advertising; Printing &amp; Publishing (18)</v>
          </cell>
          <cell r="W576" t="str">
            <v>United States</v>
          </cell>
          <cell r="X576">
            <v>0</v>
          </cell>
          <cell r="Y576" t="str">
            <v>First Lien First Out</v>
          </cell>
          <cell r="AB576" t="str">
            <v>OneTouchPoint Corp.</v>
          </cell>
          <cell r="AC576">
            <v>99.5</v>
          </cell>
          <cell r="AF576">
            <v>48461.54</v>
          </cell>
          <cell r="AG576" t="str">
            <v>V</v>
          </cell>
          <cell r="AH576">
            <v>99.5</v>
          </cell>
          <cell r="AI576">
            <v>98.5</v>
          </cell>
          <cell r="AK576" t="str">
            <v>Term Loan</v>
          </cell>
          <cell r="AN576">
            <v>16179023</v>
          </cell>
          <cell r="AO576" t="str">
            <v>USD</v>
          </cell>
          <cell r="AS576">
            <v>3.47</v>
          </cell>
          <cell r="AU576" t="str">
            <v>1200 HARGER ROAD</v>
          </cell>
          <cell r="AV576" t="str">
            <v>Suite 419</v>
          </cell>
          <cell r="AW576">
            <v>0</v>
          </cell>
          <cell r="AX576">
            <v>42277</v>
          </cell>
          <cell r="AY576">
            <v>42338</v>
          </cell>
          <cell r="AZ576">
            <v>570000</v>
          </cell>
          <cell r="BA576">
            <v>3.74</v>
          </cell>
          <cell r="BB576">
            <v>4.43</v>
          </cell>
          <cell r="BC576">
            <v>4.0199999999999996</v>
          </cell>
          <cell r="BD576">
            <v>0</v>
          </cell>
          <cell r="BF576" t="str">
            <v>3.4700000</v>
          </cell>
          <cell r="BG576">
            <v>30980000</v>
          </cell>
          <cell r="BH576" t="str">
            <v>3.47</v>
          </cell>
          <cell r="BI576">
            <v>137670000</v>
          </cell>
          <cell r="BJ576" t="str">
            <v>SIP - Tag Along</v>
          </cell>
          <cell r="BL576">
            <v>41794</v>
          </cell>
          <cell r="BM576">
            <v>43712</v>
          </cell>
          <cell r="BP576">
            <v>57143600</v>
          </cell>
          <cell r="BQ576">
            <v>88123600</v>
          </cell>
          <cell r="BR576">
            <v>57143600</v>
          </cell>
          <cell r="BS576">
            <v>48461.54</v>
          </cell>
          <cell r="BT576">
            <v>100</v>
          </cell>
          <cell r="BW576">
            <v>0</v>
          </cell>
          <cell r="BX576" t="str">
            <v>Oak Brook, Illinois 60523</v>
          </cell>
          <cell r="CA576" t="str">
            <v>0010534951</v>
          </cell>
          <cell r="CB576">
            <v>48461.54</v>
          </cell>
          <cell r="CC576">
            <v>1</v>
          </cell>
          <cell r="CD576">
            <v>48461.54</v>
          </cell>
          <cell r="CF576">
            <v>80</v>
          </cell>
          <cell r="CG576" t="str">
            <v>N</v>
          </cell>
        </row>
        <row r="577">
          <cell r="A577">
            <v>575</v>
          </cell>
          <cell r="B577" t="str">
            <v>DETAILS</v>
          </cell>
          <cell r="C577">
            <v>0</v>
          </cell>
          <cell r="D577">
            <v>81627624</v>
          </cell>
          <cell r="E577">
            <v>84069619</v>
          </cell>
          <cell r="F577">
            <v>344944</v>
          </cell>
          <cell r="G577">
            <v>42403</v>
          </cell>
          <cell r="H577">
            <v>42237</v>
          </cell>
          <cell r="I577">
            <v>26282</v>
          </cell>
          <cell r="J577">
            <v>220632</v>
          </cell>
          <cell r="K577">
            <v>216971</v>
          </cell>
          <cell r="L577">
            <v>42185</v>
          </cell>
          <cell r="M577" t="str">
            <v>OneTouchPoint Corp.</v>
          </cell>
          <cell r="N577" t="str">
            <v>OneTouchPoint Corp. Term Loan</v>
          </cell>
          <cell r="O577" t="str">
            <v>L</v>
          </cell>
          <cell r="P577" t="str">
            <v>Prime</v>
          </cell>
          <cell r="R577">
            <v>83076.92</v>
          </cell>
          <cell r="S577">
            <v>1352372</v>
          </cell>
          <cell r="T577" t="str">
            <v>United States</v>
          </cell>
          <cell r="U577" t="str">
            <v>Media: Advertising; Printing &amp; Publishing (18)</v>
          </cell>
          <cell r="W577" t="str">
            <v>United States</v>
          </cell>
          <cell r="X577">
            <v>0</v>
          </cell>
          <cell r="Y577" t="str">
            <v>First Lien First Out</v>
          </cell>
          <cell r="AB577" t="str">
            <v>OneTouchPoint Corp.</v>
          </cell>
          <cell r="AC577">
            <v>99.5</v>
          </cell>
          <cell r="AF577">
            <v>83076.92</v>
          </cell>
          <cell r="AG577" t="str">
            <v>V</v>
          </cell>
          <cell r="AH577">
            <v>99.5</v>
          </cell>
          <cell r="AI577">
            <v>98.5</v>
          </cell>
          <cell r="AK577" t="str">
            <v>Term Loan</v>
          </cell>
          <cell r="AN577">
            <v>16179023</v>
          </cell>
          <cell r="AO577" t="str">
            <v>USD</v>
          </cell>
          <cell r="AS577">
            <v>3.47</v>
          </cell>
          <cell r="AU577" t="str">
            <v>1200 HARGER ROAD</v>
          </cell>
          <cell r="AV577" t="str">
            <v>Suite 419</v>
          </cell>
          <cell r="AW577">
            <v>0</v>
          </cell>
          <cell r="AX577">
            <v>42277</v>
          </cell>
          <cell r="AY577">
            <v>42338</v>
          </cell>
          <cell r="AZ577">
            <v>570000</v>
          </cell>
          <cell r="BA577">
            <v>3.74</v>
          </cell>
          <cell r="BB577">
            <v>4.43</v>
          </cell>
          <cell r="BC577">
            <v>4.0199999999999996</v>
          </cell>
          <cell r="BD577">
            <v>0</v>
          </cell>
          <cell r="BF577" t="str">
            <v>3.4700000</v>
          </cell>
          <cell r="BG577">
            <v>30980000</v>
          </cell>
          <cell r="BH577" t="str">
            <v>3.47</v>
          </cell>
          <cell r="BI577">
            <v>137670000</v>
          </cell>
          <cell r="BJ577" t="str">
            <v>SIP - Tag Along</v>
          </cell>
          <cell r="BL577">
            <v>41794</v>
          </cell>
          <cell r="BM577">
            <v>43712</v>
          </cell>
          <cell r="BP577">
            <v>57143600</v>
          </cell>
          <cell r="BQ577">
            <v>88123600</v>
          </cell>
          <cell r="BR577">
            <v>57143600</v>
          </cell>
          <cell r="BS577">
            <v>83076.92</v>
          </cell>
          <cell r="BT577">
            <v>100</v>
          </cell>
          <cell r="BU577">
            <v>42228</v>
          </cell>
          <cell r="BW577">
            <v>0</v>
          </cell>
          <cell r="BX577" t="str">
            <v>Oak Brook, Illinois 60523</v>
          </cell>
          <cell r="CA577" t="str">
            <v>0010534951</v>
          </cell>
          <cell r="CB577">
            <v>83076.92</v>
          </cell>
          <cell r="CC577">
            <v>1</v>
          </cell>
          <cell r="CD577">
            <v>83076.92</v>
          </cell>
          <cell r="CF577">
            <v>80</v>
          </cell>
          <cell r="CG577" t="str">
            <v>N</v>
          </cell>
        </row>
        <row r="578">
          <cell r="A578">
            <v>576</v>
          </cell>
          <cell r="B578" t="str">
            <v>DETAILS</v>
          </cell>
          <cell r="C578">
            <v>0</v>
          </cell>
          <cell r="D578">
            <v>81627624</v>
          </cell>
          <cell r="E578">
            <v>84069625</v>
          </cell>
          <cell r="F578">
            <v>344944</v>
          </cell>
          <cell r="G578">
            <v>42403</v>
          </cell>
          <cell r="H578">
            <v>42237</v>
          </cell>
          <cell r="I578">
            <v>26282</v>
          </cell>
          <cell r="J578">
            <v>220632</v>
          </cell>
          <cell r="K578">
            <v>216971</v>
          </cell>
          <cell r="L578">
            <v>42185</v>
          </cell>
          <cell r="M578" t="str">
            <v>OneTouchPoint Corp.</v>
          </cell>
          <cell r="N578" t="str">
            <v>OneTouchPoint Corp. Term Loan</v>
          </cell>
          <cell r="O578" t="str">
            <v>L</v>
          </cell>
          <cell r="P578" t="str">
            <v>Prime</v>
          </cell>
          <cell r="R578">
            <v>56975.05</v>
          </cell>
          <cell r="S578">
            <v>1352374</v>
          </cell>
          <cell r="T578" t="str">
            <v>United States</v>
          </cell>
          <cell r="U578" t="str">
            <v>Media: Advertising; Printing &amp; Publishing (18)</v>
          </cell>
          <cell r="W578" t="str">
            <v>United States</v>
          </cell>
          <cell r="X578">
            <v>0</v>
          </cell>
          <cell r="Y578" t="str">
            <v>First Lien First Out</v>
          </cell>
          <cell r="AB578" t="str">
            <v>OneTouchPoint Corp.</v>
          </cell>
          <cell r="AC578">
            <v>99.5</v>
          </cell>
          <cell r="AF578">
            <v>56975.05</v>
          </cell>
          <cell r="AG578" t="str">
            <v>V</v>
          </cell>
          <cell r="AH578">
            <v>99.5</v>
          </cell>
          <cell r="AI578">
            <v>98.5</v>
          </cell>
          <cell r="AK578" t="str">
            <v>Term Loan</v>
          </cell>
          <cell r="AN578">
            <v>16179023</v>
          </cell>
          <cell r="AO578" t="str">
            <v>USD</v>
          </cell>
          <cell r="AS578">
            <v>3.47</v>
          </cell>
          <cell r="AU578" t="str">
            <v>1200 HARGER ROAD</v>
          </cell>
          <cell r="AV578" t="str">
            <v>Suite 419</v>
          </cell>
          <cell r="AW578">
            <v>0</v>
          </cell>
          <cell r="AX578">
            <v>42277</v>
          </cell>
          <cell r="AY578">
            <v>42338</v>
          </cell>
          <cell r="AZ578">
            <v>570000</v>
          </cell>
          <cell r="BA578">
            <v>3.74</v>
          </cell>
          <cell r="BB578">
            <v>4.43</v>
          </cell>
          <cell r="BC578">
            <v>4.0199999999999996</v>
          </cell>
          <cell r="BD578">
            <v>0</v>
          </cell>
          <cell r="BF578" t="str">
            <v>3.4700000</v>
          </cell>
          <cell r="BG578">
            <v>30980000</v>
          </cell>
          <cell r="BH578" t="str">
            <v>3.47</v>
          </cell>
          <cell r="BI578">
            <v>137670000</v>
          </cell>
          <cell r="BJ578" t="str">
            <v>SIP - Tag Along</v>
          </cell>
          <cell r="BL578">
            <v>41794</v>
          </cell>
          <cell r="BM578">
            <v>43712</v>
          </cell>
          <cell r="BP578">
            <v>57143600</v>
          </cell>
          <cell r="BQ578">
            <v>88123600</v>
          </cell>
          <cell r="BR578">
            <v>57143600</v>
          </cell>
          <cell r="BS578">
            <v>56975.05</v>
          </cell>
          <cell r="BT578">
            <v>100</v>
          </cell>
          <cell r="BU578">
            <v>42228</v>
          </cell>
          <cell r="BW578">
            <v>0</v>
          </cell>
          <cell r="BX578" t="str">
            <v>Oak Brook, Illinois 60523</v>
          </cell>
          <cell r="CA578" t="str">
            <v>0010534951</v>
          </cell>
          <cell r="CB578">
            <v>56975.05</v>
          </cell>
          <cell r="CC578">
            <v>1</v>
          </cell>
          <cell r="CD578">
            <v>56975.05</v>
          </cell>
          <cell r="CF578">
            <v>80</v>
          </cell>
          <cell r="CG578" t="str">
            <v>N</v>
          </cell>
        </row>
        <row r="579">
          <cell r="A579">
            <v>577</v>
          </cell>
          <cell r="B579" t="str">
            <v>DETAILS</v>
          </cell>
          <cell r="C579">
            <v>0</v>
          </cell>
          <cell r="D579">
            <v>81627624</v>
          </cell>
          <cell r="E579">
            <v>84069949</v>
          </cell>
          <cell r="F579">
            <v>344944</v>
          </cell>
          <cell r="G579">
            <v>42403</v>
          </cell>
          <cell r="H579">
            <v>42237</v>
          </cell>
          <cell r="I579">
            <v>26282</v>
          </cell>
          <cell r="J579">
            <v>220632</v>
          </cell>
          <cell r="K579">
            <v>216971</v>
          </cell>
          <cell r="L579">
            <v>42185</v>
          </cell>
          <cell r="M579" t="str">
            <v>OneTouchPoint Corp.</v>
          </cell>
          <cell r="N579" t="str">
            <v>OneTouchPoint Corp. Term Loan</v>
          </cell>
          <cell r="O579" t="str">
            <v>L</v>
          </cell>
          <cell r="P579" t="str">
            <v>Prime</v>
          </cell>
          <cell r="R579">
            <v>199541.32</v>
          </cell>
          <cell r="S579">
            <v>1352375</v>
          </cell>
          <cell r="T579" t="str">
            <v>United States</v>
          </cell>
          <cell r="U579" t="str">
            <v>Media: Advertising; Printing &amp; Publishing (18)</v>
          </cell>
          <cell r="W579" t="str">
            <v>United States</v>
          </cell>
          <cell r="X579">
            <v>0</v>
          </cell>
          <cell r="Y579" t="str">
            <v>First Lien First Out</v>
          </cell>
          <cell r="AB579" t="str">
            <v>OneTouchPoint Corp.</v>
          </cell>
          <cell r="AC579">
            <v>99.5</v>
          </cell>
          <cell r="AF579">
            <v>199541.32</v>
          </cell>
          <cell r="AG579" t="str">
            <v>V</v>
          </cell>
          <cell r="AH579">
            <v>99.5</v>
          </cell>
          <cell r="AI579">
            <v>98.5</v>
          </cell>
          <cell r="AK579" t="str">
            <v>Term Loan</v>
          </cell>
          <cell r="AN579">
            <v>16179023</v>
          </cell>
          <cell r="AO579" t="str">
            <v>USD</v>
          </cell>
          <cell r="AS579">
            <v>3.47</v>
          </cell>
          <cell r="AU579" t="str">
            <v>1200 HARGER ROAD</v>
          </cell>
          <cell r="AV579" t="str">
            <v>Suite 419</v>
          </cell>
          <cell r="AW579">
            <v>0</v>
          </cell>
          <cell r="AX579">
            <v>42277</v>
          </cell>
          <cell r="AY579">
            <v>42338</v>
          </cell>
          <cell r="AZ579">
            <v>570000</v>
          </cell>
          <cell r="BA579">
            <v>3.74</v>
          </cell>
          <cell r="BB579">
            <v>4.43</v>
          </cell>
          <cell r="BC579">
            <v>4.0199999999999996</v>
          </cell>
          <cell r="BD579">
            <v>0</v>
          </cell>
          <cell r="BF579" t="str">
            <v>3.4700000</v>
          </cell>
          <cell r="BG579">
            <v>30980000</v>
          </cell>
          <cell r="BH579" t="str">
            <v>3.47</v>
          </cell>
          <cell r="BI579">
            <v>137670000</v>
          </cell>
          <cell r="BJ579" t="str">
            <v>Antares/TMT</v>
          </cell>
          <cell r="BL579">
            <v>41794</v>
          </cell>
          <cell r="BM579">
            <v>43712</v>
          </cell>
          <cell r="BP579">
            <v>57143600</v>
          </cell>
          <cell r="BQ579">
            <v>88123600</v>
          </cell>
          <cell r="BR579">
            <v>57143600</v>
          </cell>
          <cell r="BS579">
            <v>199541.32</v>
          </cell>
          <cell r="BT579">
            <v>100</v>
          </cell>
          <cell r="BU579">
            <v>42228</v>
          </cell>
          <cell r="BW579">
            <v>0</v>
          </cell>
          <cell r="BX579" t="str">
            <v>Oak Brook, Illinois 60523</v>
          </cell>
          <cell r="CA579" t="str">
            <v>0010534951</v>
          </cell>
          <cell r="CB579">
            <v>199541.32</v>
          </cell>
          <cell r="CC579">
            <v>1</v>
          </cell>
          <cell r="CD579">
            <v>199541.32</v>
          </cell>
          <cell r="CF579">
            <v>80</v>
          </cell>
          <cell r="CG579" t="str">
            <v>N</v>
          </cell>
        </row>
        <row r="580">
          <cell r="A580">
            <v>578</v>
          </cell>
          <cell r="B580" t="str">
            <v>DETAILS</v>
          </cell>
          <cell r="C580">
            <v>0</v>
          </cell>
          <cell r="D580">
            <v>81628220</v>
          </cell>
          <cell r="E580">
            <v>84069369</v>
          </cell>
          <cell r="F580">
            <v>344944</v>
          </cell>
          <cell r="G580">
            <v>42403</v>
          </cell>
          <cell r="H580">
            <v>42237</v>
          </cell>
          <cell r="I580">
            <v>25278</v>
          </cell>
          <cell r="J580">
            <v>255493</v>
          </cell>
          <cell r="K580">
            <v>197635</v>
          </cell>
          <cell r="L580">
            <v>42185</v>
          </cell>
          <cell r="M580" t="str">
            <v>OpenLink International Inc (OLF)</v>
          </cell>
          <cell r="N580" t="str">
            <v>OpenLink International Inc (OLF) Replacement Term Loan</v>
          </cell>
          <cell r="O580" t="str">
            <v>L</v>
          </cell>
          <cell r="P580" t="str">
            <v>LIBOR (1 month)</v>
          </cell>
          <cell r="R580">
            <v>9575000</v>
          </cell>
          <cell r="S580">
            <v>1334796</v>
          </cell>
          <cell r="T580" t="str">
            <v>United States</v>
          </cell>
          <cell r="U580" t="str">
            <v>High Tech Industries (16)</v>
          </cell>
          <cell r="W580" t="str">
            <v>United States</v>
          </cell>
          <cell r="X580">
            <v>1</v>
          </cell>
          <cell r="Y580" t="str">
            <v>First Lien First Out</v>
          </cell>
          <cell r="AB580" t="str">
            <v>OpenLink International Inc (OLF)</v>
          </cell>
          <cell r="AC580">
            <v>99.5</v>
          </cell>
          <cell r="AF580">
            <v>9575000</v>
          </cell>
          <cell r="AG580" t="str">
            <v>V</v>
          </cell>
          <cell r="AH580">
            <v>99.5</v>
          </cell>
          <cell r="AI580">
            <v>98.75</v>
          </cell>
          <cell r="AK580" t="str">
            <v>Term Loan</v>
          </cell>
          <cell r="AN580">
            <v>85473000</v>
          </cell>
          <cell r="AO580" t="str">
            <v>USD</v>
          </cell>
          <cell r="AS580">
            <v>3.5409999999999999</v>
          </cell>
          <cell r="AU580" t="str">
            <v>1502 RXR PLAZA WEST TOWER</v>
          </cell>
          <cell r="AV580" t="str">
            <v>15th Fl</v>
          </cell>
          <cell r="AW580">
            <v>0</v>
          </cell>
          <cell r="AX580">
            <v>42277</v>
          </cell>
          <cell r="AY580">
            <v>42277</v>
          </cell>
          <cell r="AZ580">
            <v>29320000</v>
          </cell>
          <cell r="BA580">
            <v>1.6040000000000001</v>
          </cell>
          <cell r="BB580">
            <v>4.82</v>
          </cell>
          <cell r="BC580">
            <v>4.54</v>
          </cell>
          <cell r="BD580">
            <v>0</v>
          </cell>
          <cell r="BF580" t="str">
            <v>3.5410000</v>
          </cell>
          <cell r="BG580">
            <v>131330000</v>
          </cell>
          <cell r="BH580" t="str">
            <v>6.358</v>
          </cell>
          <cell r="BI580">
            <v>310930000</v>
          </cell>
          <cell r="BJ580" t="str">
            <v>BLG</v>
          </cell>
          <cell r="BL580">
            <v>41599</v>
          </cell>
          <cell r="BM580">
            <v>43038</v>
          </cell>
          <cell r="BP580">
            <v>299440000</v>
          </cell>
          <cell r="BQ580">
            <v>675838000</v>
          </cell>
          <cell r="BR580">
            <v>544508000</v>
          </cell>
          <cell r="BS580">
            <v>9455312.5</v>
          </cell>
          <cell r="BT580">
            <v>98.75</v>
          </cell>
          <cell r="BU580">
            <v>42228</v>
          </cell>
          <cell r="BW580">
            <v>0</v>
          </cell>
          <cell r="BX580" t="str">
            <v>Uniondale, New York 11556-1502</v>
          </cell>
          <cell r="CA580" t="str">
            <v>0010460145</v>
          </cell>
          <cell r="CB580">
            <v>9455312.5</v>
          </cell>
          <cell r="CC580">
            <v>1</v>
          </cell>
          <cell r="CD580">
            <v>9575000</v>
          </cell>
          <cell r="CF580">
            <v>80</v>
          </cell>
          <cell r="CG580" t="str">
            <v>Y</v>
          </cell>
        </row>
        <row r="581">
          <cell r="A581">
            <v>579</v>
          </cell>
          <cell r="B581" t="str">
            <v>DETAILS</v>
          </cell>
          <cell r="C581">
            <v>0</v>
          </cell>
          <cell r="D581">
            <v>81628222</v>
          </cell>
          <cell r="E581">
            <v>84069370</v>
          </cell>
          <cell r="F581">
            <v>344944</v>
          </cell>
          <cell r="G581">
            <v>42403</v>
          </cell>
          <cell r="H581">
            <v>42237</v>
          </cell>
          <cell r="I581">
            <v>25278</v>
          </cell>
          <cell r="J581">
            <v>255495</v>
          </cell>
          <cell r="K581">
            <v>197635</v>
          </cell>
          <cell r="L581">
            <v>42185</v>
          </cell>
          <cell r="M581" t="str">
            <v>OpenLink International Inc (OLF)</v>
          </cell>
          <cell r="N581" t="str">
            <v>OpenLink International Inc (OLF) Replacement Term Loan</v>
          </cell>
          <cell r="O581" t="str">
            <v>L</v>
          </cell>
          <cell r="P581" t="str">
            <v>LIBOR (2 months)</v>
          </cell>
          <cell r="R581">
            <v>25000</v>
          </cell>
          <cell r="S581">
            <v>1334796</v>
          </cell>
          <cell r="T581" t="str">
            <v>United States</v>
          </cell>
          <cell r="U581" t="str">
            <v>High Tech Industries (16)</v>
          </cell>
          <cell r="W581" t="str">
            <v>United States</v>
          </cell>
          <cell r="X581">
            <v>1</v>
          </cell>
          <cell r="Y581" t="str">
            <v>First Lien First Out</v>
          </cell>
          <cell r="AB581" t="str">
            <v>OpenLink International Inc (OLF)</v>
          </cell>
          <cell r="AC581">
            <v>99.5</v>
          </cell>
          <cell r="AF581">
            <v>25000</v>
          </cell>
          <cell r="AG581" t="str">
            <v>V</v>
          </cell>
          <cell r="AH581">
            <v>99.5</v>
          </cell>
          <cell r="AI581">
            <v>98.75</v>
          </cell>
          <cell r="AK581" t="str">
            <v>Term Loan</v>
          </cell>
          <cell r="AN581">
            <v>85473000</v>
          </cell>
          <cell r="AO581" t="str">
            <v>USD</v>
          </cell>
          <cell r="AS581">
            <v>3.5409999999999999</v>
          </cell>
          <cell r="AU581" t="str">
            <v>1502 RXR PLAZA WEST TOWER</v>
          </cell>
          <cell r="AV581" t="str">
            <v>15th Fl</v>
          </cell>
          <cell r="AW581">
            <v>0</v>
          </cell>
          <cell r="AX581">
            <v>42277</v>
          </cell>
          <cell r="AY581">
            <v>42277</v>
          </cell>
          <cell r="AZ581">
            <v>29320000</v>
          </cell>
          <cell r="BA581">
            <v>1.6040000000000001</v>
          </cell>
          <cell r="BB581">
            <v>4.82</v>
          </cell>
          <cell r="BC581">
            <v>4.54</v>
          </cell>
          <cell r="BD581">
            <v>0</v>
          </cell>
          <cell r="BF581" t="str">
            <v>3.5410000</v>
          </cell>
          <cell r="BG581">
            <v>131330000</v>
          </cell>
          <cell r="BH581" t="str">
            <v>6.358</v>
          </cell>
          <cell r="BI581">
            <v>310930000</v>
          </cell>
          <cell r="BJ581" t="str">
            <v>BLG</v>
          </cell>
          <cell r="BL581">
            <v>41599</v>
          </cell>
          <cell r="BM581">
            <v>43038</v>
          </cell>
          <cell r="BP581">
            <v>299440000</v>
          </cell>
          <cell r="BQ581">
            <v>675838000</v>
          </cell>
          <cell r="BR581">
            <v>544508000</v>
          </cell>
          <cell r="BS581">
            <v>24687.5</v>
          </cell>
          <cell r="BT581">
            <v>98.75</v>
          </cell>
          <cell r="BU581">
            <v>42228</v>
          </cell>
          <cell r="BW581">
            <v>0</v>
          </cell>
          <cell r="BX581" t="str">
            <v>Uniondale, New York 11556-1502</v>
          </cell>
          <cell r="CA581" t="str">
            <v>0010460145</v>
          </cell>
          <cell r="CB581">
            <v>24687.5</v>
          </cell>
          <cell r="CC581">
            <v>1</v>
          </cell>
          <cell r="CD581">
            <v>25000</v>
          </cell>
          <cell r="CF581">
            <v>80</v>
          </cell>
          <cell r="CG581" t="str">
            <v>Y</v>
          </cell>
        </row>
        <row r="582">
          <cell r="A582">
            <v>580</v>
          </cell>
          <cell r="B582" t="str">
            <v>DETAILS</v>
          </cell>
          <cell r="C582">
            <v>0</v>
          </cell>
          <cell r="D582">
            <v>81627721</v>
          </cell>
          <cell r="E582">
            <v>84069837</v>
          </cell>
          <cell r="F582">
            <v>344944</v>
          </cell>
          <cell r="G582">
            <v>42403</v>
          </cell>
          <cell r="H582">
            <v>42328</v>
          </cell>
          <cell r="I582">
            <v>31859</v>
          </cell>
          <cell r="J582">
            <v>249531</v>
          </cell>
          <cell r="K582">
            <v>249530</v>
          </cell>
          <cell r="L582">
            <v>42324</v>
          </cell>
          <cell r="M582" t="str">
            <v>ORG Chemical Midco LLC</v>
          </cell>
          <cell r="N582" t="str">
            <v>ORG Chemical Midco LLC Term Loan</v>
          </cell>
          <cell r="O582" t="str">
            <v>L</v>
          </cell>
          <cell r="P582" t="str">
            <v>LIBOR (3 months)</v>
          </cell>
          <cell r="R582">
            <v>20606250</v>
          </cell>
          <cell r="S582">
            <v>1432757</v>
          </cell>
          <cell r="T582" t="str">
            <v>United States</v>
          </cell>
          <cell r="U582" t="str">
            <v>Chemicals; Plastics &amp; Rubber (6)</v>
          </cell>
          <cell r="W582" t="str">
            <v>United States</v>
          </cell>
          <cell r="Y582" t="str">
            <v>First Lien First Out</v>
          </cell>
          <cell r="AB582" t="str">
            <v>ORG Chemical Midco LLC</v>
          </cell>
          <cell r="AF582">
            <v>20606250</v>
          </cell>
          <cell r="AG582" t="str">
            <v>V</v>
          </cell>
          <cell r="AH582">
            <v>99.5</v>
          </cell>
          <cell r="AK582" t="str">
            <v>Term Loan</v>
          </cell>
          <cell r="AN582">
            <v>30900000</v>
          </cell>
          <cell r="AO582" t="str">
            <v>USD</v>
          </cell>
          <cell r="AS582">
            <v>2.36</v>
          </cell>
          <cell r="AU582" t="str">
            <v>16503 Ramsey Road</v>
          </cell>
          <cell r="AV582" t="str">
            <v>NA</v>
          </cell>
          <cell r="AX582">
            <v>42247</v>
          </cell>
          <cell r="AY582">
            <v>42338</v>
          </cell>
          <cell r="AZ582">
            <v>7870000</v>
          </cell>
          <cell r="BA582">
            <v>7.58</v>
          </cell>
          <cell r="BB582">
            <v>3.42</v>
          </cell>
          <cell r="BC582">
            <v>3.06</v>
          </cell>
          <cell r="BF582" t="str">
            <v>2.36</v>
          </cell>
          <cell r="BG582">
            <v>65340000</v>
          </cell>
          <cell r="BH582" t="str">
            <v>2.90</v>
          </cell>
          <cell r="BI582">
            <v>137310000</v>
          </cell>
          <cell r="BJ582" t="str">
            <v>Antares/TMT</v>
          </cell>
          <cell r="BL582">
            <v>42217</v>
          </cell>
          <cell r="BM582">
            <v>44141</v>
          </cell>
          <cell r="BP582">
            <v>72961997.849999994</v>
          </cell>
          <cell r="BQ582">
            <v>155093252.15000001</v>
          </cell>
          <cell r="BR582">
            <v>89753252.150000006</v>
          </cell>
          <cell r="BS582">
            <v>20606250</v>
          </cell>
          <cell r="BT582">
            <v>100</v>
          </cell>
          <cell r="BU582">
            <v>42328</v>
          </cell>
          <cell r="BW582">
            <v>0</v>
          </cell>
          <cell r="BX582" t="str">
            <v>Crosby, Texas 77532</v>
          </cell>
          <cell r="CA582" t="str">
            <v>0010555613</v>
          </cell>
          <cell r="CB582">
            <v>20606250</v>
          </cell>
          <cell r="CD582">
            <v>20606250</v>
          </cell>
          <cell r="CF582">
            <v>80</v>
          </cell>
          <cell r="CG582" t="str">
            <v>N</v>
          </cell>
        </row>
        <row r="583">
          <cell r="A583">
            <v>581</v>
          </cell>
          <cell r="B583" t="str">
            <v>DETAILS</v>
          </cell>
          <cell r="C583">
            <v>0</v>
          </cell>
          <cell r="D583">
            <v>81627721</v>
          </cell>
          <cell r="E583">
            <v>84069925</v>
          </cell>
          <cell r="F583">
            <v>344944</v>
          </cell>
          <cell r="G583">
            <v>42403</v>
          </cell>
          <cell r="H583">
            <v>42384</v>
          </cell>
          <cell r="I583">
            <v>31859</v>
          </cell>
          <cell r="J583">
            <v>249531</v>
          </cell>
          <cell r="K583">
            <v>249530</v>
          </cell>
          <cell r="L583">
            <v>42375</v>
          </cell>
          <cell r="M583" t="str">
            <v>ORG Chemical Midco LLC</v>
          </cell>
          <cell r="N583" t="str">
            <v>ORG Chemical Midco LLC Term Loan</v>
          </cell>
          <cell r="O583" t="str">
            <v>L</v>
          </cell>
          <cell r="P583" t="str">
            <v>LIBOR (3 months)</v>
          </cell>
          <cell r="R583">
            <v>6868750</v>
          </cell>
          <cell r="S583">
            <v>1490380</v>
          </cell>
          <cell r="T583" t="str">
            <v>United States</v>
          </cell>
          <cell r="U583" t="str">
            <v>Chemicals; Plastics &amp; Rubber (6)</v>
          </cell>
          <cell r="W583" t="str">
            <v>United States</v>
          </cell>
          <cell r="Y583" t="str">
            <v>First Lien First Out</v>
          </cell>
          <cell r="AB583" t="str">
            <v>ORG Chemical Midco LLC</v>
          </cell>
          <cell r="AF583">
            <v>6868750</v>
          </cell>
          <cell r="AG583" t="str">
            <v>V</v>
          </cell>
          <cell r="AH583">
            <v>99.5</v>
          </cell>
          <cell r="AK583" t="str">
            <v>Term Loan</v>
          </cell>
          <cell r="AN583">
            <v>30900000</v>
          </cell>
          <cell r="AO583" t="str">
            <v>USD</v>
          </cell>
          <cell r="AS583">
            <v>2.36</v>
          </cell>
          <cell r="AU583" t="str">
            <v>16503 Ramsey Road</v>
          </cell>
          <cell r="AV583" t="str">
            <v>NA</v>
          </cell>
          <cell r="AX583">
            <v>42247</v>
          </cell>
          <cell r="AY583">
            <v>42338</v>
          </cell>
          <cell r="AZ583">
            <v>7870000</v>
          </cell>
          <cell r="BA583">
            <v>7.58</v>
          </cell>
          <cell r="BB583">
            <v>3.42</v>
          </cell>
          <cell r="BC583">
            <v>3.06</v>
          </cell>
          <cell r="BF583" t="str">
            <v>2.36</v>
          </cell>
          <cell r="BG583">
            <v>65340000</v>
          </cell>
          <cell r="BH583" t="str">
            <v>2.90</v>
          </cell>
          <cell r="BI583">
            <v>137310000</v>
          </cell>
          <cell r="BJ583" t="str">
            <v>Antares/TMT</v>
          </cell>
          <cell r="BL583">
            <v>42217</v>
          </cell>
          <cell r="BM583">
            <v>44141</v>
          </cell>
          <cell r="BP583">
            <v>72961997.849999994</v>
          </cell>
          <cell r="BQ583">
            <v>155093252.15000001</v>
          </cell>
          <cell r="BR583">
            <v>89753252.150000006</v>
          </cell>
          <cell r="BS583">
            <v>6868750</v>
          </cell>
          <cell r="BT583">
            <v>100</v>
          </cell>
          <cell r="BU583">
            <v>42384</v>
          </cell>
          <cell r="BW583">
            <v>0</v>
          </cell>
          <cell r="BX583" t="str">
            <v>Crosby, Texas 77532</v>
          </cell>
          <cell r="CA583" t="str">
            <v>0010555613</v>
          </cell>
          <cell r="CB583">
            <v>6868750</v>
          </cell>
          <cell r="CD583">
            <v>6868750</v>
          </cell>
          <cell r="CF583">
            <v>80</v>
          </cell>
          <cell r="CG583" t="str">
            <v>N</v>
          </cell>
        </row>
        <row r="584">
          <cell r="A584">
            <v>582</v>
          </cell>
          <cell r="B584" t="str">
            <v>DETAILS</v>
          </cell>
          <cell r="C584">
            <v>0</v>
          </cell>
          <cell r="D584">
            <v>81628277</v>
          </cell>
          <cell r="E584">
            <v>84069952</v>
          </cell>
          <cell r="F584">
            <v>344944</v>
          </cell>
          <cell r="G584">
            <v>42403</v>
          </cell>
          <cell r="H584">
            <v>42237</v>
          </cell>
          <cell r="I584">
            <v>31296</v>
          </cell>
          <cell r="J584">
            <v>255831</v>
          </cell>
          <cell r="K584">
            <v>239250</v>
          </cell>
          <cell r="L584">
            <v>42185</v>
          </cell>
          <cell r="M584" t="str">
            <v>OTB Acquisition LLC</v>
          </cell>
          <cell r="N584" t="str">
            <v>OTB Acquisition LLC Term Loan</v>
          </cell>
          <cell r="O584" t="str">
            <v>L</v>
          </cell>
          <cell r="P584" t="str">
            <v>LIBOR (1 month)</v>
          </cell>
          <cell r="R584">
            <v>12246093.73</v>
          </cell>
          <cell r="S584">
            <v>1352377</v>
          </cell>
          <cell r="T584" t="str">
            <v>United States</v>
          </cell>
          <cell r="U584" t="str">
            <v>Hotel; Gaming &amp; Leisure (17)</v>
          </cell>
          <cell r="W584" t="str">
            <v>United States</v>
          </cell>
          <cell r="X584">
            <v>0</v>
          </cell>
          <cell r="Y584" t="str">
            <v>First Lien First Out</v>
          </cell>
          <cell r="AB584" t="str">
            <v>OTB Acquisition LLC</v>
          </cell>
          <cell r="AC584">
            <v>99.5</v>
          </cell>
          <cell r="AF584">
            <v>12246093.73</v>
          </cell>
          <cell r="AG584" t="str">
            <v>V</v>
          </cell>
          <cell r="AH584">
            <v>99.5</v>
          </cell>
          <cell r="AK584" t="str">
            <v>Term Loan</v>
          </cell>
          <cell r="AN584">
            <v>28457139</v>
          </cell>
          <cell r="AO584" t="str">
            <v>USD</v>
          </cell>
          <cell r="AS584">
            <v>4.29</v>
          </cell>
          <cell r="AU584" t="str">
            <v>2201 WEST ROYAL LANE</v>
          </cell>
          <cell r="AV584" t="str">
            <v>Suite 240</v>
          </cell>
          <cell r="AW584">
            <v>0</v>
          </cell>
          <cell r="AX584">
            <v>42277</v>
          </cell>
          <cell r="AY584">
            <v>42274</v>
          </cell>
          <cell r="AZ584">
            <v>3110000</v>
          </cell>
          <cell r="BA584">
            <v>4.74</v>
          </cell>
          <cell r="BB584">
            <v>1.4</v>
          </cell>
          <cell r="BC584">
            <v>0</v>
          </cell>
          <cell r="BD584">
            <v>0</v>
          </cell>
          <cell r="BF584" t="str">
            <v>4.2900000</v>
          </cell>
          <cell r="BG584">
            <v>28830000</v>
          </cell>
          <cell r="BH584" t="str">
            <v>4.29</v>
          </cell>
          <cell r="BI584">
            <v>321470000</v>
          </cell>
          <cell r="BJ584" t="str">
            <v>Franchise Finance</v>
          </cell>
          <cell r="BL584">
            <v>41789</v>
          </cell>
          <cell r="BM584">
            <v>43981</v>
          </cell>
          <cell r="BP584">
            <v>120541600</v>
          </cell>
          <cell r="BQ584">
            <v>149371600</v>
          </cell>
          <cell r="BR584">
            <v>120541600</v>
          </cell>
          <cell r="BS584">
            <v>12246093.73</v>
          </cell>
          <cell r="BT584">
            <v>100</v>
          </cell>
          <cell r="BU584">
            <v>42228</v>
          </cell>
          <cell r="BW584">
            <v>0</v>
          </cell>
          <cell r="BX584" t="str">
            <v>Irving, Texas 75063</v>
          </cell>
          <cell r="CA584" t="str">
            <v>0010534765</v>
          </cell>
          <cell r="CB584">
            <v>12246093.73</v>
          </cell>
          <cell r="CC584">
            <v>1</v>
          </cell>
          <cell r="CD584">
            <v>12246093.73</v>
          </cell>
          <cell r="CF584">
            <v>80</v>
          </cell>
          <cell r="CG584" t="str">
            <v>N</v>
          </cell>
        </row>
        <row r="585">
          <cell r="A585">
            <v>583</v>
          </cell>
          <cell r="B585" t="str">
            <v>DETAILS</v>
          </cell>
          <cell r="C585">
            <v>0</v>
          </cell>
          <cell r="D585">
            <v>81628269</v>
          </cell>
          <cell r="E585">
            <v>84069953</v>
          </cell>
          <cell r="F585">
            <v>344944</v>
          </cell>
          <cell r="G585">
            <v>42403</v>
          </cell>
          <cell r="H585">
            <v>42237</v>
          </cell>
          <cell r="I585">
            <v>31378</v>
          </cell>
          <cell r="J585">
            <v>255800</v>
          </cell>
          <cell r="K585">
            <v>240144</v>
          </cell>
          <cell r="L585">
            <v>42185</v>
          </cell>
          <cell r="M585" t="str">
            <v>OTELCO INC</v>
          </cell>
          <cell r="N585" t="str">
            <v>OTELCO INC Term Loan</v>
          </cell>
          <cell r="O585" t="str">
            <v>L</v>
          </cell>
          <cell r="P585" t="str">
            <v>LIBOR (1 month)</v>
          </cell>
          <cell r="R585">
            <v>38480937.979999997</v>
          </cell>
          <cell r="S585">
            <v>1352378</v>
          </cell>
          <cell r="T585" t="str">
            <v>United States</v>
          </cell>
          <cell r="U585" t="str">
            <v>Telecommunications (26)</v>
          </cell>
          <cell r="W585" t="str">
            <v>United States</v>
          </cell>
          <cell r="X585">
            <v>0</v>
          </cell>
          <cell r="Y585" t="str">
            <v>First Lien First Out</v>
          </cell>
          <cell r="AB585" t="str">
            <v>OTELCO INC</v>
          </cell>
          <cell r="AC585">
            <v>90</v>
          </cell>
          <cell r="AF585">
            <v>38480937.979999997</v>
          </cell>
          <cell r="AG585" t="str">
            <v>V</v>
          </cell>
          <cell r="AH585">
            <v>90</v>
          </cell>
          <cell r="AK585" t="str">
            <v>Term Loan</v>
          </cell>
          <cell r="AM585">
            <v>1</v>
          </cell>
          <cell r="AN585">
            <v>29203000</v>
          </cell>
          <cell r="AO585" t="str">
            <v>USD</v>
          </cell>
          <cell r="AS585">
            <v>3.48</v>
          </cell>
          <cell r="AU585" t="str">
            <v>505 THIRD AVENUE EAST</v>
          </cell>
          <cell r="AV585" t="str">
            <v>NA</v>
          </cell>
          <cell r="AW585">
            <v>0</v>
          </cell>
          <cell r="AX585">
            <v>42277</v>
          </cell>
          <cell r="AY585">
            <v>42369</v>
          </cell>
          <cell r="AZ585">
            <v>6880000</v>
          </cell>
          <cell r="BA585">
            <v>3.39</v>
          </cell>
          <cell r="BC585">
            <v>0</v>
          </cell>
          <cell r="BD585">
            <v>0</v>
          </cell>
          <cell r="BF585" t="str">
            <v>3.4800000</v>
          </cell>
          <cell r="BG585">
            <v>-16160000</v>
          </cell>
          <cell r="BH585" t="str">
            <v>3.48</v>
          </cell>
          <cell r="BI585">
            <v>71100000</v>
          </cell>
          <cell r="BJ585" t="str">
            <v>Antares/TMT</v>
          </cell>
          <cell r="BL585">
            <v>42094</v>
          </cell>
          <cell r="BM585">
            <v>42490</v>
          </cell>
          <cell r="BP585">
            <v>96037200</v>
          </cell>
          <cell r="BQ585">
            <v>79877200</v>
          </cell>
          <cell r="BR585">
            <v>96037200</v>
          </cell>
          <cell r="BS585">
            <v>34632844.18</v>
          </cell>
          <cell r="BT585">
            <v>90</v>
          </cell>
          <cell r="BU585">
            <v>42228</v>
          </cell>
          <cell r="BW585">
            <v>0</v>
          </cell>
          <cell r="BX585" t="str">
            <v>Oneonta, Alabama 35121</v>
          </cell>
          <cell r="CA585" t="str">
            <v>0010526614</v>
          </cell>
          <cell r="CB585">
            <v>34632844.18</v>
          </cell>
          <cell r="CC585">
            <v>1</v>
          </cell>
          <cell r="CD585">
            <v>38480937.979999997</v>
          </cell>
          <cell r="CF585">
            <v>80</v>
          </cell>
          <cell r="CG585" t="str">
            <v>N</v>
          </cell>
        </row>
        <row r="586">
          <cell r="A586">
            <v>584</v>
          </cell>
          <cell r="B586" t="str">
            <v>DETAILS</v>
          </cell>
          <cell r="C586">
            <v>0</v>
          </cell>
          <cell r="D586">
            <v>81627828</v>
          </cell>
          <cell r="E586">
            <v>84069380</v>
          </cell>
          <cell r="F586">
            <v>344944</v>
          </cell>
          <cell r="G586">
            <v>42403</v>
          </cell>
          <cell r="H586">
            <v>42237</v>
          </cell>
          <cell r="I586">
            <v>27493</v>
          </cell>
          <cell r="J586">
            <v>252082</v>
          </cell>
          <cell r="K586">
            <v>205938</v>
          </cell>
          <cell r="L586">
            <v>42185</v>
          </cell>
          <cell r="M586" t="str">
            <v>Otter Products, LLC</v>
          </cell>
          <cell r="N586" t="str">
            <v>Otter Products LLC 1st Lien Term Loan B</v>
          </cell>
          <cell r="O586" t="str">
            <v>L</v>
          </cell>
          <cell r="P586" t="str">
            <v>LIBOR (1 month)</v>
          </cell>
          <cell r="R586">
            <v>27472826.09</v>
          </cell>
          <cell r="S586">
            <v>1334866</v>
          </cell>
          <cell r="T586" t="str">
            <v>United States</v>
          </cell>
          <cell r="U586" t="str">
            <v>Consumer goods: Durable (8)</v>
          </cell>
          <cell r="W586" t="str">
            <v>United States</v>
          </cell>
          <cell r="X586">
            <v>0</v>
          </cell>
          <cell r="Y586" t="str">
            <v>First Lien First Out</v>
          </cell>
          <cell r="AB586" t="str">
            <v>Otter Products, LLC</v>
          </cell>
          <cell r="AC586">
            <v>98.25</v>
          </cell>
          <cell r="AF586">
            <v>27472826.09</v>
          </cell>
          <cell r="AG586" t="str">
            <v>V</v>
          </cell>
          <cell r="AH586">
            <v>98.25</v>
          </cell>
          <cell r="AI586">
            <v>93</v>
          </cell>
          <cell r="AK586" t="str">
            <v>Term Loan</v>
          </cell>
          <cell r="AN586">
            <v>290370000</v>
          </cell>
          <cell r="AO586" t="str">
            <v>USD</v>
          </cell>
          <cell r="AS586">
            <v>1.94</v>
          </cell>
          <cell r="AU586" t="str">
            <v>209 S. Meldrum St.</v>
          </cell>
          <cell r="AV586" t="str">
            <v>NA</v>
          </cell>
          <cell r="AW586">
            <v>0</v>
          </cell>
          <cell r="AX586">
            <v>42277</v>
          </cell>
          <cell r="AY586">
            <v>42277</v>
          </cell>
          <cell r="AZ586">
            <v>30540000</v>
          </cell>
          <cell r="BA586">
            <v>8.0552611869999993</v>
          </cell>
          <cell r="BB586">
            <v>1.89</v>
          </cell>
          <cell r="BC586">
            <v>1.76</v>
          </cell>
          <cell r="BD586">
            <v>0</v>
          </cell>
          <cell r="BF586" t="str">
            <v>1.9400000</v>
          </cell>
          <cell r="BG586">
            <v>-199970000</v>
          </cell>
          <cell r="BH586" t="str">
            <v>1.94</v>
          </cell>
          <cell r="BI586">
            <v>1091100000</v>
          </cell>
          <cell r="BJ586" t="str">
            <v>BLG</v>
          </cell>
          <cell r="BK586" t="str">
            <v>Broadly Syndicated Loan</v>
          </cell>
          <cell r="BL586">
            <v>41682</v>
          </cell>
          <cell r="BM586">
            <v>43985</v>
          </cell>
          <cell r="BP586">
            <v>553239900</v>
          </cell>
          <cell r="BQ586">
            <v>353269900</v>
          </cell>
          <cell r="BR586">
            <v>553239900</v>
          </cell>
          <cell r="BS586">
            <v>25549728.260000002</v>
          </cell>
          <cell r="BT586">
            <v>93</v>
          </cell>
          <cell r="BU586">
            <v>42228</v>
          </cell>
          <cell r="BW586">
            <v>0</v>
          </cell>
          <cell r="BX586" t="str">
            <v>Fort Collins, Colorado 80521</v>
          </cell>
          <cell r="CA586" t="str">
            <v>0010471041</v>
          </cell>
          <cell r="CB586">
            <v>25549728.260000002</v>
          </cell>
          <cell r="CC586">
            <v>1</v>
          </cell>
          <cell r="CD586">
            <v>27472826.09</v>
          </cell>
          <cell r="CF586">
            <v>80</v>
          </cell>
          <cell r="CG586" t="str">
            <v>Y</v>
          </cell>
        </row>
        <row r="587">
          <cell r="A587">
            <v>585</v>
          </cell>
          <cell r="B587" t="str">
            <v>DETAILS</v>
          </cell>
          <cell r="C587">
            <v>0</v>
          </cell>
          <cell r="D587">
            <v>81627692</v>
          </cell>
          <cell r="E587">
            <v>84069659</v>
          </cell>
          <cell r="F587">
            <v>344944</v>
          </cell>
          <cell r="G587">
            <v>42403</v>
          </cell>
          <cell r="H587">
            <v>42237</v>
          </cell>
          <cell r="I587">
            <v>31474</v>
          </cell>
          <cell r="J587">
            <v>248219</v>
          </cell>
          <cell r="K587">
            <v>195609</v>
          </cell>
          <cell r="L587">
            <v>42185</v>
          </cell>
          <cell r="M587" t="str">
            <v>Outfront Media Capital LLC</v>
          </cell>
          <cell r="N587" t="str">
            <v>Outfront Media Capital LLC (CBS Outdoor Americas) 1st Lien Term Loan B</v>
          </cell>
          <cell r="O587" t="str">
            <v>L</v>
          </cell>
          <cell r="P587" t="str">
            <v>LIBOR (3 months)</v>
          </cell>
          <cell r="R587">
            <v>4687500</v>
          </cell>
          <cell r="S587">
            <v>1335042</v>
          </cell>
          <cell r="T587" t="str">
            <v>United States</v>
          </cell>
          <cell r="U587" t="str">
            <v>Media: Advertising; Printing &amp; Publishing (18)</v>
          </cell>
          <cell r="W587" t="str">
            <v>United States</v>
          </cell>
          <cell r="X587">
            <v>1</v>
          </cell>
          <cell r="Y587" t="str">
            <v>First Lien First Out</v>
          </cell>
          <cell r="AB587" t="str">
            <v>Outfront Media Capital LLC</v>
          </cell>
          <cell r="AC587">
            <v>99.563000000000002</v>
          </cell>
          <cell r="AF587">
            <v>4687500</v>
          </cell>
          <cell r="AG587" t="str">
            <v>V</v>
          </cell>
          <cell r="AH587">
            <v>99.563000000000002</v>
          </cell>
          <cell r="AI587">
            <v>98.625</v>
          </cell>
          <cell r="AK587" t="str">
            <v>Term Loan</v>
          </cell>
          <cell r="AN587">
            <v>459700000</v>
          </cell>
          <cell r="AO587" t="str">
            <v>USD</v>
          </cell>
          <cell r="AS587">
            <v>1.62</v>
          </cell>
          <cell r="AU587" t="str">
            <v>405 LEXINGTON AVENUE</v>
          </cell>
          <cell r="AV587" t="str">
            <v>NA</v>
          </cell>
          <cell r="AW587">
            <v>0</v>
          </cell>
          <cell r="AX587">
            <v>42277</v>
          </cell>
          <cell r="AY587">
            <v>42277</v>
          </cell>
          <cell r="AZ587">
            <v>106400000</v>
          </cell>
          <cell r="BA587">
            <v>4.24</v>
          </cell>
          <cell r="BC587">
            <v>0</v>
          </cell>
          <cell r="BD587">
            <v>0</v>
          </cell>
          <cell r="BF587" t="str">
            <v>1.6200000</v>
          </cell>
          <cell r="BG587">
            <v>1334000000</v>
          </cell>
          <cell r="BH587" t="str">
            <v>4.89</v>
          </cell>
          <cell r="BI587">
            <v>1510300000</v>
          </cell>
          <cell r="BJ587" t="str">
            <v>BLG</v>
          </cell>
          <cell r="BK587" t="str">
            <v>Broadly Syndicated Loan</v>
          </cell>
          <cell r="BL587">
            <v>41284</v>
          </cell>
          <cell r="BM587">
            <v>44228</v>
          </cell>
          <cell r="BP587">
            <v>693000000</v>
          </cell>
          <cell r="BQ587">
            <v>3530000000</v>
          </cell>
          <cell r="BR587">
            <v>2196000000</v>
          </cell>
          <cell r="BS587">
            <v>4623046.88</v>
          </cell>
          <cell r="BT587">
            <v>98.625</v>
          </cell>
          <cell r="BU587">
            <v>42228</v>
          </cell>
          <cell r="BW587">
            <v>0</v>
          </cell>
          <cell r="BX587" t="str">
            <v>New York, New York 10174</v>
          </cell>
          <cell r="CA587" t="str">
            <v>0010456262</v>
          </cell>
          <cell r="CB587">
            <v>4623046.88</v>
          </cell>
          <cell r="CC587">
            <v>1</v>
          </cell>
          <cell r="CD587">
            <v>4687500</v>
          </cell>
          <cell r="CF587">
            <v>80</v>
          </cell>
          <cell r="CG587" t="str">
            <v>Y</v>
          </cell>
        </row>
        <row r="588">
          <cell r="A588">
            <v>586</v>
          </cell>
          <cell r="B588" t="str">
            <v>DETAILS</v>
          </cell>
          <cell r="C588">
            <v>0</v>
          </cell>
          <cell r="D588">
            <v>81627641</v>
          </cell>
          <cell r="E588">
            <v>84069383</v>
          </cell>
          <cell r="F588">
            <v>344944</v>
          </cell>
          <cell r="G588">
            <v>42403</v>
          </cell>
          <cell r="H588">
            <v>42237</v>
          </cell>
          <cell r="I588">
            <v>26712</v>
          </cell>
          <cell r="J588">
            <v>240329</v>
          </cell>
          <cell r="K588">
            <v>190365</v>
          </cell>
          <cell r="L588">
            <v>42185</v>
          </cell>
          <cell r="M588" t="str">
            <v>P2 Upstream Acquisition Co</v>
          </cell>
          <cell r="N588" t="str">
            <v>P2 Upstream Acquisition Co 1st Term Loan</v>
          </cell>
          <cell r="O588" t="str">
            <v>L</v>
          </cell>
          <cell r="P588" t="str">
            <v>LIBOR (6 months)</v>
          </cell>
          <cell r="R588">
            <v>4900000</v>
          </cell>
          <cell r="S588">
            <v>1334872</v>
          </cell>
          <cell r="T588" t="str">
            <v>United States</v>
          </cell>
          <cell r="U588" t="str">
            <v>High Tech Industries (16)</v>
          </cell>
          <cell r="W588" t="str">
            <v>United States</v>
          </cell>
          <cell r="X588">
            <v>1</v>
          </cell>
          <cell r="Y588" t="str">
            <v>First Lien First Out</v>
          </cell>
          <cell r="AB588" t="str">
            <v>P2 Upstream Acquisition Co</v>
          </cell>
          <cell r="AC588">
            <v>98.875</v>
          </cell>
          <cell r="AF588">
            <v>4900000</v>
          </cell>
          <cell r="AG588" t="str">
            <v>V</v>
          </cell>
          <cell r="AH588">
            <v>98.875</v>
          </cell>
          <cell r="AI588">
            <v>87.5</v>
          </cell>
          <cell r="AK588" t="str">
            <v>Term Loan</v>
          </cell>
          <cell r="AN588">
            <v>81230000</v>
          </cell>
          <cell r="AO588" t="str">
            <v>USD</v>
          </cell>
          <cell r="AS588">
            <v>3.49</v>
          </cell>
          <cell r="AU588" t="str">
            <v>1670 Broadway</v>
          </cell>
          <cell r="AV588" t="str">
            <v>Suite 2800</v>
          </cell>
          <cell r="AW588">
            <v>0</v>
          </cell>
          <cell r="AX588">
            <v>42277</v>
          </cell>
          <cell r="AY588">
            <v>42277</v>
          </cell>
          <cell r="AZ588">
            <v>30580000</v>
          </cell>
          <cell r="BA588">
            <v>3.08</v>
          </cell>
          <cell r="BB588">
            <v>8.1199999999999992</v>
          </cell>
          <cell r="BC588">
            <v>7.6</v>
          </cell>
          <cell r="BD588">
            <v>0</v>
          </cell>
          <cell r="BF588" t="str">
            <v>3.4900000</v>
          </cell>
          <cell r="BG588">
            <v>250140000</v>
          </cell>
          <cell r="BH588" t="str">
            <v>6.48</v>
          </cell>
          <cell r="BI588">
            <v>179560000</v>
          </cell>
          <cell r="BJ588" t="str">
            <v>BLG</v>
          </cell>
          <cell r="BL588">
            <v>41485</v>
          </cell>
          <cell r="BM588">
            <v>44134</v>
          </cell>
          <cell r="BP588">
            <v>274901000</v>
          </cell>
          <cell r="BQ588">
            <v>767514000</v>
          </cell>
          <cell r="BR588">
            <v>517374000</v>
          </cell>
          <cell r="BS588">
            <v>4287500</v>
          </cell>
          <cell r="BT588">
            <v>87.5</v>
          </cell>
          <cell r="BU588">
            <v>42228</v>
          </cell>
          <cell r="BW588">
            <v>0</v>
          </cell>
          <cell r="BX588" t="str">
            <v>Denver, Colorado 80202</v>
          </cell>
          <cell r="CA588" t="str">
            <v>0010445344</v>
          </cell>
          <cell r="CB588">
            <v>4287500</v>
          </cell>
          <cell r="CC588">
            <v>1</v>
          </cell>
          <cell r="CD588">
            <v>4900000</v>
          </cell>
          <cell r="CF588">
            <v>80</v>
          </cell>
          <cell r="CG588" t="str">
            <v>Y</v>
          </cell>
        </row>
        <row r="589">
          <cell r="A589">
            <v>587</v>
          </cell>
          <cell r="B589" t="str">
            <v>DETAILS</v>
          </cell>
          <cell r="C589">
            <v>0</v>
          </cell>
          <cell r="D589">
            <v>81628303</v>
          </cell>
          <cell r="E589">
            <v>84069386</v>
          </cell>
          <cell r="F589">
            <v>344944</v>
          </cell>
          <cell r="G589">
            <v>42403</v>
          </cell>
          <cell r="H589">
            <v>42237</v>
          </cell>
          <cell r="I589">
            <v>31299</v>
          </cell>
          <cell r="J589">
            <v>256036</v>
          </cell>
          <cell r="K589">
            <v>239267</v>
          </cell>
          <cell r="L589">
            <v>42185</v>
          </cell>
          <cell r="M589" t="str">
            <v>Pamal Broadcasting LTD</v>
          </cell>
          <cell r="N589" t="str">
            <v>Pamal Broadcasting LTD Term Loan</v>
          </cell>
          <cell r="O589" t="str">
            <v>L</v>
          </cell>
          <cell r="P589" t="str">
            <v>LIBOR (1 month)</v>
          </cell>
          <cell r="R589">
            <v>3616043.73</v>
          </cell>
          <cell r="S589">
            <v>1334879</v>
          </cell>
          <cell r="T589" t="str">
            <v>United States</v>
          </cell>
          <cell r="U589" t="str">
            <v>Media: Broadcasting &amp; Subscription (19)</v>
          </cell>
          <cell r="W589" t="str">
            <v>United States</v>
          </cell>
          <cell r="X589">
            <v>0</v>
          </cell>
          <cell r="Y589" t="str">
            <v>First Lien First Out</v>
          </cell>
          <cell r="AB589" t="str">
            <v>Pamal Broadcasting LTD</v>
          </cell>
          <cell r="AC589">
            <v>97</v>
          </cell>
          <cell r="AF589">
            <v>3616043.73</v>
          </cell>
          <cell r="AG589" t="str">
            <v>V</v>
          </cell>
          <cell r="AH589">
            <v>97</v>
          </cell>
          <cell r="AK589" t="str">
            <v>Term Loan</v>
          </cell>
          <cell r="AN589">
            <v>12170000</v>
          </cell>
          <cell r="AO589" t="str">
            <v>USD</v>
          </cell>
          <cell r="AS589">
            <v>2.75</v>
          </cell>
          <cell r="AU589" t="str">
            <v>6 JOHNSON ROAD</v>
          </cell>
          <cell r="AV589" t="str">
            <v>NA</v>
          </cell>
          <cell r="AW589">
            <v>0</v>
          </cell>
          <cell r="AX589">
            <v>42274</v>
          </cell>
          <cell r="AY589">
            <v>42334</v>
          </cell>
          <cell r="AZ589">
            <v>2490000</v>
          </cell>
          <cell r="BA589">
            <v>7.17</v>
          </cell>
          <cell r="BB589">
            <v>0.34</v>
          </cell>
          <cell r="BC589">
            <v>0.31</v>
          </cell>
          <cell r="BD589">
            <v>0</v>
          </cell>
          <cell r="BF589" t="str">
            <v>2.7500000</v>
          </cell>
          <cell r="BG589">
            <v>30180000</v>
          </cell>
          <cell r="BH589" t="str">
            <v>2.75</v>
          </cell>
          <cell r="BI589">
            <v>27160000</v>
          </cell>
          <cell r="BJ589" t="str">
            <v>Antares/TMT</v>
          </cell>
          <cell r="BL589">
            <v>41942</v>
          </cell>
          <cell r="BM589">
            <v>44134</v>
          </cell>
          <cell r="BP589">
            <v>29644800</v>
          </cell>
          <cell r="BQ589">
            <v>59824800</v>
          </cell>
          <cell r="BR589">
            <v>29644800</v>
          </cell>
          <cell r="BS589">
            <v>3616043.73</v>
          </cell>
          <cell r="BT589">
            <v>100</v>
          </cell>
          <cell r="BU589">
            <v>42228</v>
          </cell>
          <cell r="BW589">
            <v>0</v>
          </cell>
          <cell r="BX589" t="str">
            <v>Latham, New York 12110</v>
          </cell>
          <cell r="CA589" t="str">
            <v>0010528818</v>
          </cell>
          <cell r="CB589">
            <v>3616043.73</v>
          </cell>
          <cell r="CC589">
            <v>1</v>
          </cell>
          <cell r="CD589">
            <v>3616043.73</v>
          </cell>
          <cell r="CF589">
            <v>80</v>
          </cell>
          <cell r="CG589" t="str">
            <v>N</v>
          </cell>
        </row>
        <row r="590">
          <cell r="A590">
            <v>588</v>
          </cell>
          <cell r="B590" t="str">
            <v>DETAILS</v>
          </cell>
          <cell r="C590">
            <v>0</v>
          </cell>
          <cell r="D590">
            <v>81628303</v>
          </cell>
          <cell r="E590">
            <v>84069387</v>
          </cell>
          <cell r="F590">
            <v>344944</v>
          </cell>
          <cell r="G590">
            <v>42403</v>
          </cell>
          <cell r="H590">
            <v>42237</v>
          </cell>
          <cell r="I590">
            <v>31299</v>
          </cell>
          <cell r="J590">
            <v>256036</v>
          </cell>
          <cell r="K590">
            <v>239267</v>
          </cell>
          <cell r="L590">
            <v>42185</v>
          </cell>
          <cell r="M590" t="str">
            <v>Pamal Broadcasting LTD</v>
          </cell>
          <cell r="N590" t="str">
            <v>Pamal Broadcasting LTD Term Loan</v>
          </cell>
          <cell r="O590" t="str">
            <v>L</v>
          </cell>
          <cell r="P590" t="str">
            <v>LIBOR (1 month)</v>
          </cell>
          <cell r="R590">
            <v>5627977.8300000001</v>
          </cell>
          <cell r="S590">
            <v>1334881</v>
          </cell>
          <cell r="T590" t="str">
            <v>United States</v>
          </cell>
          <cell r="U590" t="str">
            <v>Media: Broadcasting &amp; Subscription (19)</v>
          </cell>
          <cell r="W590" t="str">
            <v>United States</v>
          </cell>
          <cell r="X590">
            <v>0</v>
          </cell>
          <cell r="Y590" t="str">
            <v>First Lien First Out</v>
          </cell>
          <cell r="AB590" t="str">
            <v>Pamal Broadcasting LTD</v>
          </cell>
          <cell r="AC590">
            <v>97</v>
          </cell>
          <cell r="AF590">
            <v>5627977.8300000001</v>
          </cell>
          <cell r="AG590" t="str">
            <v>V</v>
          </cell>
          <cell r="AH590">
            <v>97</v>
          </cell>
          <cell r="AK590" t="str">
            <v>Term Loan</v>
          </cell>
          <cell r="AN590">
            <v>12170000</v>
          </cell>
          <cell r="AO590" t="str">
            <v>USD</v>
          </cell>
          <cell r="AS590">
            <v>2.75</v>
          </cell>
          <cell r="AU590" t="str">
            <v>6 JOHNSON ROAD</v>
          </cell>
          <cell r="AV590" t="str">
            <v>NA</v>
          </cell>
          <cell r="AW590">
            <v>0</v>
          </cell>
          <cell r="AX590">
            <v>42274</v>
          </cell>
          <cell r="AY590">
            <v>42334</v>
          </cell>
          <cell r="AZ590">
            <v>2490000</v>
          </cell>
          <cell r="BA590">
            <v>7.17</v>
          </cell>
          <cell r="BB590">
            <v>0.34</v>
          </cell>
          <cell r="BC590">
            <v>0.31</v>
          </cell>
          <cell r="BD590">
            <v>0</v>
          </cell>
          <cell r="BF590" t="str">
            <v>2.7500000</v>
          </cell>
          <cell r="BG590">
            <v>30180000</v>
          </cell>
          <cell r="BH590" t="str">
            <v>2.75</v>
          </cell>
          <cell r="BI590">
            <v>27160000</v>
          </cell>
          <cell r="BJ590" t="str">
            <v>Antares/TMT</v>
          </cell>
          <cell r="BL590">
            <v>41942</v>
          </cell>
          <cell r="BM590">
            <v>44134</v>
          </cell>
          <cell r="BP590">
            <v>29644800</v>
          </cell>
          <cell r="BQ590">
            <v>59824800</v>
          </cell>
          <cell r="BR590">
            <v>29644800</v>
          </cell>
          <cell r="BS590">
            <v>5627977.8300000001</v>
          </cell>
          <cell r="BT590">
            <v>100</v>
          </cell>
          <cell r="BW590">
            <v>0</v>
          </cell>
          <cell r="BX590" t="str">
            <v>Latham, New York 12110</v>
          </cell>
          <cell r="CA590" t="str">
            <v>0010528818</v>
          </cell>
          <cell r="CB590">
            <v>5627977.8300000001</v>
          </cell>
          <cell r="CC590">
            <v>1</v>
          </cell>
          <cell r="CD590">
            <v>5627977.8300000001</v>
          </cell>
          <cell r="CF590">
            <v>80</v>
          </cell>
          <cell r="CG590" t="str">
            <v>N</v>
          </cell>
        </row>
        <row r="591">
          <cell r="A591">
            <v>589</v>
          </cell>
          <cell r="B591" t="str">
            <v>DETAILS</v>
          </cell>
          <cell r="C591">
            <v>0</v>
          </cell>
          <cell r="D591">
            <v>81628282</v>
          </cell>
          <cell r="E591">
            <v>84069954</v>
          </cell>
          <cell r="F591">
            <v>344944</v>
          </cell>
          <cell r="G591">
            <v>42403</v>
          </cell>
          <cell r="H591">
            <v>42237</v>
          </cell>
          <cell r="I591">
            <v>30526</v>
          </cell>
          <cell r="J591">
            <v>255874</v>
          </cell>
          <cell r="K591">
            <v>227819</v>
          </cell>
          <cell r="L591">
            <v>42185</v>
          </cell>
          <cell r="M591" t="str">
            <v>Panolam Industries International Inc</v>
          </cell>
          <cell r="N591" t="str">
            <v>Panolam Industries International Inc Term Loan</v>
          </cell>
          <cell r="O591" t="str">
            <v>L</v>
          </cell>
          <cell r="P591" t="str">
            <v>LIBOR (1 month)</v>
          </cell>
          <cell r="R591">
            <v>10258504.01</v>
          </cell>
          <cell r="S591">
            <v>1352379</v>
          </cell>
          <cell r="T591" t="str">
            <v>United States</v>
          </cell>
          <cell r="U591" t="str">
            <v>Construction &amp; Building (7)</v>
          </cell>
          <cell r="W591" t="str">
            <v>United States</v>
          </cell>
          <cell r="X591">
            <v>0</v>
          </cell>
          <cell r="Y591" t="str">
            <v>First Lien First Out</v>
          </cell>
          <cell r="AB591" t="str">
            <v>Panolam Industries International Inc</v>
          </cell>
          <cell r="AC591">
            <v>99</v>
          </cell>
          <cell r="AF591">
            <v>10258504.01</v>
          </cell>
          <cell r="AG591" t="str">
            <v>V</v>
          </cell>
          <cell r="AH591">
            <v>99</v>
          </cell>
          <cell r="AI591">
            <v>98</v>
          </cell>
          <cell r="AK591" t="str">
            <v>Term Loan</v>
          </cell>
          <cell r="AN591">
            <v>24994000</v>
          </cell>
          <cell r="AO591" t="str">
            <v>USD</v>
          </cell>
          <cell r="AS591">
            <v>3.09</v>
          </cell>
          <cell r="AU591" t="str">
            <v>20 PROGRESS DRIVE</v>
          </cell>
          <cell r="AV591" t="str">
            <v>NA</v>
          </cell>
          <cell r="AW591">
            <v>0</v>
          </cell>
          <cell r="AX591">
            <v>42277</v>
          </cell>
          <cell r="AY591">
            <v>42338</v>
          </cell>
          <cell r="AZ591">
            <v>6520000</v>
          </cell>
          <cell r="BA591">
            <v>2.62</v>
          </cell>
          <cell r="BB591">
            <v>3.86</v>
          </cell>
          <cell r="BC591">
            <v>3.82</v>
          </cell>
          <cell r="BD591">
            <v>0</v>
          </cell>
          <cell r="BF591" t="str">
            <v>3.0900000</v>
          </cell>
          <cell r="BG591">
            <v>15600000</v>
          </cell>
          <cell r="BH591" t="str">
            <v>4.2</v>
          </cell>
          <cell r="BI591">
            <v>285600000</v>
          </cell>
          <cell r="BJ591" t="str">
            <v>Antares/TMT</v>
          </cell>
          <cell r="BL591">
            <v>41974</v>
          </cell>
          <cell r="BM591">
            <v>42970</v>
          </cell>
          <cell r="BP591">
            <v>70129800</v>
          </cell>
          <cell r="BQ591">
            <v>113435400</v>
          </cell>
          <cell r="BR591">
            <v>97835400</v>
          </cell>
          <cell r="BS591">
            <v>10258504.01</v>
          </cell>
          <cell r="BT591">
            <v>100</v>
          </cell>
          <cell r="BU591">
            <v>42228</v>
          </cell>
          <cell r="BW591">
            <v>0</v>
          </cell>
          <cell r="BX591" t="str">
            <v>Shelton, Connecticut 06484</v>
          </cell>
          <cell r="CA591" t="str">
            <v>0010535344</v>
          </cell>
          <cell r="CB591">
            <v>10258504.01</v>
          </cell>
          <cell r="CC591">
            <v>1</v>
          </cell>
          <cell r="CD591">
            <v>10258504.01</v>
          </cell>
          <cell r="CF591">
            <v>80</v>
          </cell>
          <cell r="CG591" t="str">
            <v>N</v>
          </cell>
        </row>
        <row r="592">
          <cell r="A592">
            <v>590</v>
          </cell>
          <cell r="B592" t="str">
            <v>DETAILS</v>
          </cell>
          <cell r="C592">
            <v>0</v>
          </cell>
          <cell r="D592">
            <v>81627844</v>
          </cell>
          <cell r="E592">
            <v>84069393</v>
          </cell>
          <cell r="F592">
            <v>344944</v>
          </cell>
          <cell r="G592">
            <v>42403</v>
          </cell>
          <cell r="H592">
            <v>42237</v>
          </cell>
          <cell r="I592">
            <v>28176</v>
          </cell>
          <cell r="J592">
            <v>252261</v>
          </cell>
          <cell r="K592">
            <v>190573</v>
          </cell>
          <cell r="L592">
            <v>42185</v>
          </cell>
          <cell r="M592" t="str">
            <v>Paradigm DKD Group LLC</v>
          </cell>
          <cell r="N592" t="str">
            <v>Paradigm DKD Group LLC Term Loan</v>
          </cell>
          <cell r="O592" t="str">
            <v>L</v>
          </cell>
          <cell r="P592" t="str">
            <v>LIBOR (3 months)</v>
          </cell>
          <cell r="R592">
            <v>22189250</v>
          </cell>
          <cell r="S592">
            <v>1334891</v>
          </cell>
          <cell r="T592" t="str">
            <v>United States</v>
          </cell>
          <cell r="U592" t="str">
            <v>Services: Business (23)</v>
          </cell>
          <cell r="W592" t="str">
            <v>United States</v>
          </cell>
          <cell r="X592">
            <v>0</v>
          </cell>
          <cell r="Y592" t="str">
            <v>First Lien First Out</v>
          </cell>
          <cell r="AB592" t="str">
            <v>Paradigm DKD Group LLC</v>
          </cell>
          <cell r="AC592">
            <v>97</v>
          </cell>
          <cell r="AF592">
            <v>22189250</v>
          </cell>
          <cell r="AG592" t="str">
            <v>V</v>
          </cell>
          <cell r="AH592">
            <v>97</v>
          </cell>
          <cell r="AK592" t="str">
            <v>Term Loan</v>
          </cell>
          <cell r="AN592">
            <v>16817000</v>
          </cell>
          <cell r="AO592" t="str">
            <v>USD</v>
          </cell>
          <cell r="AS592">
            <v>4.1100000000000003</v>
          </cell>
          <cell r="AU592" t="str">
            <v>3030 North Central Ave.</v>
          </cell>
          <cell r="AV592" t="str">
            <v>Suite 1001</v>
          </cell>
          <cell r="AW592">
            <v>0</v>
          </cell>
          <cell r="AX592">
            <v>42274</v>
          </cell>
          <cell r="AY592">
            <v>42334</v>
          </cell>
          <cell r="AZ592">
            <v>1860000</v>
          </cell>
          <cell r="BA592">
            <v>2.5499999999999998</v>
          </cell>
          <cell r="BB592">
            <v>8.83</v>
          </cell>
          <cell r="BC592">
            <v>8.36</v>
          </cell>
          <cell r="BD592">
            <v>0</v>
          </cell>
          <cell r="BF592" t="str">
            <v>4.1100000</v>
          </cell>
          <cell r="BG592">
            <v>40520000</v>
          </cell>
          <cell r="BH592" t="str">
            <v>5.3</v>
          </cell>
          <cell r="BI592">
            <v>45840000</v>
          </cell>
          <cell r="BJ592" t="str">
            <v>Antares/TMT</v>
          </cell>
          <cell r="BL592">
            <v>41487</v>
          </cell>
          <cell r="BM592">
            <v>43405</v>
          </cell>
          <cell r="BN592">
            <v>42300</v>
          </cell>
          <cell r="BO592">
            <v>42237</v>
          </cell>
          <cell r="BP592">
            <v>69055200</v>
          </cell>
          <cell r="BQ592">
            <v>129591200</v>
          </cell>
          <cell r="BR592">
            <v>89071200</v>
          </cell>
          <cell r="BS592">
            <v>21945168.25</v>
          </cell>
          <cell r="BT592">
            <v>98.9</v>
          </cell>
          <cell r="BU592">
            <v>42228</v>
          </cell>
          <cell r="BW592">
            <v>0</v>
          </cell>
          <cell r="BX592" t="str">
            <v>Phoenix, Arizona 85012</v>
          </cell>
          <cell r="BY592">
            <v>42300</v>
          </cell>
          <cell r="CA592" t="str">
            <v>0010445211</v>
          </cell>
          <cell r="CB592">
            <v>21945168.25</v>
          </cell>
          <cell r="CC592">
            <v>1</v>
          </cell>
          <cell r="CD592">
            <v>22189250</v>
          </cell>
          <cell r="CF592">
            <v>80</v>
          </cell>
          <cell r="CG592" t="str">
            <v>N</v>
          </cell>
        </row>
        <row r="593">
          <cell r="A593">
            <v>591</v>
          </cell>
          <cell r="B593" t="str">
            <v>DETAILS</v>
          </cell>
          <cell r="C593">
            <v>0</v>
          </cell>
          <cell r="D593">
            <v>81627845</v>
          </cell>
          <cell r="E593">
            <v>84069394</v>
          </cell>
          <cell r="F593">
            <v>344944</v>
          </cell>
          <cell r="G593">
            <v>42403</v>
          </cell>
          <cell r="H593">
            <v>42237</v>
          </cell>
          <cell r="I593">
            <v>28176</v>
          </cell>
          <cell r="J593">
            <v>252262</v>
          </cell>
          <cell r="K593">
            <v>190573</v>
          </cell>
          <cell r="L593">
            <v>42185</v>
          </cell>
          <cell r="M593" t="str">
            <v>Paradigm DKD Group LLC</v>
          </cell>
          <cell r="N593" t="str">
            <v>Paradigm DKD Group LLC Term Loan</v>
          </cell>
          <cell r="O593" t="str">
            <v>L</v>
          </cell>
          <cell r="P593" t="str">
            <v>LIBOR (3 months)</v>
          </cell>
          <cell r="R593">
            <v>56750</v>
          </cell>
          <cell r="S593">
            <v>1334891</v>
          </cell>
          <cell r="T593" t="str">
            <v>United States</v>
          </cell>
          <cell r="U593" t="str">
            <v>Services: Business (23)</v>
          </cell>
          <cell r="W593" t="str">
            <v>United States</v>
          </cell>
          <cell r="X593">
            <v>0</v>
          </cell>
          <cell r="Y593" t="str">
            <v>First Lien First Out</v>
          </cell>
          <cell r="AB593" t="str">
            <v>Paradigm DKD Group LLC</v>
          </cell>
          <cell r="AC593">
            <v>97</v>
          </cell>
          <cell r="AF593">
            <v>56750</v>
          </cell>
          <cell r="AG593" t="str">
            <v>V</v>
          </cell>
          <cell r="AH593">
            <v>97</v>
          </cell>
          <cell r="AK593" t="str">
            <v>Term Loan</v>
          </cell>
          <cell r="AN593">
            <v>16817000</v>
          </cell>
          <cell r="AO593" t="str">
            <v>USD</v>
          </cell>
          <cell r="AS593">
            <v>4.1100000000000003</v>
          </cell>
          <cell r="AU593" t="str">
            <v>3030 North Central Ave.</v>
          </cell>
          <cell r="AV593" t="str">
            <v>Suite 1001</v>
          </cell>
          <cell r="AW593">
            <v>0</v>
          </cell>
          <cell r="AX593">
            <v>42274</v>
          </cell>
          <cell r="AY593">
            <v>42334</v>
          </cell>
          <cell r="AZ593">
            <v>1860000</v>
          </cell>
          <cell r="BA593">
            <v>2.5499999999999998</v>
          </cell>
          <cell r="BB593">
            <v>8.83</v>
          </cell>
          <cell r="BC593">
            <v>8.36</v>
          </cell>
          <cell r="BD593">
            <v>0</v>
          </cell>
          <cell r="BF593" t="str">
            <v>4.1100000</v>
          </cell>
          <cell r="BG593">
            <v>40520000</v>
          </cell>
          <cell r="BH593" t="str">
            <v>5.3</v>
          </cell>
          <cell r="BI593">
            <v>45840000</v>
          </cell>
          <cell r="BJ593" t="str">
            <v>Antares/TMT</v>
          </cell>
          <cell r="BL593">
            <v>41487</v>
          </cell>
          <cell r="BM593">
            <v>43405</v>
          </cell>
          <cell r="BN593">
            <v>42300</v>
          </cell>
          <cell r="BO593">
            <v>42237</v>
          </cell>
          <cell r="BP593">
            <v>69055200</v>
          </cell>
          <cell r="BQ593">
            <v>129591200</v>
          </cell>
          <cell r="BR593">
            <v>89071200</v>
          </cell>
          <cell r="BS593">
            <v>56125.75</v>
          </cell>
          <cell r="BT593">
            <v>98.9</v>
          </cell>
          <cell r="BU593">
            <v>42228</v>
          </cell>
          <cell r="BW593">
            <v>0</v>
          </cell>
          <cell r="BX593" t="str">
            <v>Phoenix, Arizona 85012</v>
          </cell>
          <cell r="BY593">
            <v>42300</v>
          </cell>
          <cell r="CA593" t="str">
            <v>0010445211</v>
          </cell>
          <cell r="CB593">
            <v>56125.75</v>
          </cell>
          <cell r="CC593">
            <v>1</v>
          </cell>
          <cell r="CD593">
            <v>56750</v>
          </cell>
          <cell r="CF593">
            <v>80</v>
          </cell>
          <cell r="CG593" t="str">
            <v>N</v>
          </cell>
        </row>
        <row r="594">
          <cell r="A594">
            <v>592</v>
          </cell>
          <cell r="B594" t="str">
            <v>DETAILS</v>
          </cell>
          <cell r="C594">
            <v>0</v>
          </cell>
          <cell r="D594">
            <v>81628203</v>
          </cell>
          <cell r="E594">
            <v>84069399</v>
          </cell>
          <cell r="F594">
            <v>344944</v>
          </cell>
          <cell r="G594">
            <v>42403</v>
          </cell>
          <cell r="H594">
            <v>42237</v>
          </cell>
          <cell r="I594">
            <v>30381</v>
          </cell>
          <cell r="J594">
            <v>255388</v>
          </cell>
          <cell r="K594">
            <v>225308</v>
          </cell>
          <cell r="L594">
            <v>42185</v>
          </cell>
          <cell r="M594" t="str">
            <v>Paris Presents Incorporated</v>
          </cell>
          <cell r="N594" t="str">
            <v>Paris Presents Incorporated Term Loan</v>
          </cell>
          <cell r="O594" t="str">
            <v>L</v>
          </cell>
          <cell r="P594" t="str">
            <v>LIBOR (1 month)</v>
          </cell>
          <cell r="R594">
            <v>6523578.4800000004</v>
          </cell>
          <cell r="S594">
            <v>1334903</v>
          </cell>
          <cell r="T594" t="str">
            <v>United States</v>
          </cell>
          <cell r="U594" t="str">
            <v>Consumer goods: Non-Durable (9)</v>
          </cell>
          <cell r="W594" t="str">
            <v>United States</v>
          </cell>
          <cell r="X594">
            <v>0</v>
          </cell>
          <cell r="Y594" t="str">
            <v>First Lien First Out</v>
          </cell>
          <cell r="AB594" t="str">
            <v>Paris Presents Incorporated</v>
          </cell>
          <cell r="AC594">
            <v>99</v>
          </cell>
          <cell r="AF594">
            <v>6523578.4800000004</v>
          </cell>
          <cell r="AG594" t="str">
            <v>V</v>
          </cell>
          <cell r="AH594">
            <v>99</v>
          </cell>
          <cell r="AI594">
            <v>98.875</v>
          </cell>
          <cell r="AK594" t="str">
            <v>Term Loan</v>
          </cell>
          <cell r="AN594">
            <v>27909000</v>
          </cell>
          <cell r="AO594" t="str">
            <v>USD</v>
          </cell>
          <cell r="AS594">
            <v>3.2610000000000001</v>
          </cell>
          <cell r="AU594" t="str">
            <v>3800 Swanson Court</v>
          </cell>
          <cell r="AV594" t="str">
            <v>NA</v>
          </cell>
          <cell r="AW594">
            <v>0</v>
          </cell>
          <cell r="AX594">
            <v>42277</v>
          </cell>
          <cell r="AY594">
            <v>42308</v>
          </cell>
          <cell r="AZ594">
            <v>3900000</v>
          </cell>
          <cell r="BA594">
            <v>3</v>
          </cell>
          <cell r="BB594">
            <v>2.04</v>
          </cell>
          <cell r="BC594">
            <v>1.55</v>
          </cell>
          <cell r="BD594">
            <v>0</v>
          </cell>
          <cell r="BF594" t="str">
            <v>3.2610000</v>
          </cell>
          <cell r="BG594">
            <v>119830000</v>
          </cell>
          <cell r="BH594" t="str">
            <v>4.336</v>
          </cell>
          <cell r="BI594">
            <v>154640000</v>
          </cell>
          <cell r="BJ594" t="str">
            <v>BLG</v>
          </cell>
          <cell r="BL594">
            <v>41919</v>
          </cell>
          <cell r="BM594">
            <v>44196</v>
          </cell>
          <cell r="BP594">
            <v>99298900</v>
          </cell>
          <cell r="BQ594">
            <v>249228000</v>
          </cell>
          <cell r="BR594">
            <v>129398000</v>
          </cell>
          <cell r="BS594">
            <v>6450188.2199999997</v>
          </cell>
          <cell r="BT594">
            <v>98.875</v>
          </cell>
          <cell r="BU594">
            <v>42228</v>
          </cell>
          <cell r="BW594">
            <v>0</v>
          </cell>
          <cell r="BX594" t="str">
            <v>Gurnee, Illinois 60031</v>
          </cell>
          <cell r="CA594" t="str">
            <v>0010505724</v>
          </cell>
          <cell r="CB594">
            <v>6450188.2199999997</v>
          </cell>
          <cell r="CC594">
            <v>1</v>
          </cell>
          <cell r="CD594">
            <v>6523578.4800000004</v>
          </cell>
          <cell r="CF594">
            <v>80</v>
          </cell>
          <cell r="CG594" t="str">
            <v>Y</v>
          </cell>
        </row>
        <row r="595">
          <cell r="A595">
            <v>593</v>
          </cell>
          <cell r="B595" t="str">
            <v>DETAILS</v>
          </cell>
          <cell r="C595">
            <v>0</v>
          </cell>
          <cell r="D595">
            <v>81627627</v>
          </cell>
          <cell r="E595">
            <v>84069398</v>
          </cell>
          <cell r="F595">
            <v>344944</v>
          </cell>
          <cell r="G595">
            <v>42403</v>
          </cell>
          <cell r="H595">
            <v>42237</v>
          </cell>
          <cell r="I595">
            <v>30381</v>
          </cell>
          <cell r="J595">
            <v>225678</v>
          </cell>
          <cell r="K595">
            <v>225308</v>
          </cell>
          <cell r="L595">
            <v>42185</v>
          </cell>
          <cell r="M595" t="str">
            <v>Paris Presents Incorporated</v>
          </cell>
          <cell r="N595" t="str">
            <v>Paris Presents Incorporated Term Loan</v>
          </cell>
          <cell r="O595" t="str">
            <v>L</v>
          </cell>
          <cell r="P595" t="str">
            <v>Prime</v>
          </cell>
          <cell r="R595">
            <v>187500</v>
          </cell>
          <cell r="S595">
            <v>1334903</v>
          </cell>
          <cell r="T595" t="str">
            <v>United States</v>
          </cell>
          <cell r="U595" t="str">
            <v>Consumer goods: Non-Durable (9)</v>
          </cell>
          <cell r="W595" t="str">
            <v>United States</v>
          </cell>
          <cell r="X595">
            <v>0</v>
          </cell>
          <cell r="Y595" t="str">
            <v>First Lien First Out</v>
          </cell>
          <cell r="AB595" t="str">
            <v>Paris Presents Incorporated</v>
          </cell>
          <cell r="AC595">
            <v>99</v>
          </cell>
          <cell r="AF595">
            <v>187500</v>
          </cell>
          <cell r="AG595" t="str">
            <v>V</v>
          </cell>
          <cell r="AH595">
            <v>99</v>
          </cell>
          <cell r="AI595">
            <v>98.875</v>
          </cell>
          <cell r="AK595" t="str">
            <v>Term Loan</v>
          </cell>
          <cell r="AN595">
            <v>27909000</v>
          </cell>
          <cell r="AO595" t="str">
            <v>USD</v>
          </cell>
          <cell r="AS595">
            <v>3.2610000000000001</v>
          </cell>
          <cell r="AU595" t="str">
            <v>3800 Swanson Court</v>
          </cell>
          <cell r="AV595" t="str">
            <v>NA</v>
          </cell>
          <cell r="AW595">
            <v>0</v>
          </cell>
          <cell r="AX595">
            <v>42277</v>
          </cell>
          <cell r="AY595">
            <v>42308</v>
          </cell>
          <cell r="AZ595">
            <v>3900000</v>
          </cell>
          <cell r="BA595">
            <v>3</v>
          </cell>
          <cell r="BB595">
            <v>2.04</v>
          </cell>
          <cell r="BC595">
            <v>1.55</v>
          </cell>
          <cell r="BD595">
            <v>0</v>
          </cell>
          <cell r="BF595" t="str">
            <v>3.2610000</v>
          </cell>
          <cell r="BG595">
            <v>119830000</v>
          </cell>
          <cell r="BH595" t="str">
            <v>4.336</v>
          </cell>
          <cell r="BI595">
            <v>154640000</v>
          </cell>
          <cell r="BJ595" t="str">
            <v>BLG</v>
          </cell>
          <cell r="BL595">
            <v>41919</v>
          </cell>
          <cell r="BM595">
            <v>44196</v>
          </cell>
          <cell r="BP595">
            <v>99298900</v>
          </cell>
          <cell r="BQ595">
            <v>249228000</v>
          </cell>
          <cell r="BR595">
            <v>129398000</v>
          </cell>
          <cell r="BS595">
            <v>185390.63</v>
          </cell>
          <cell r="BT595">
            <v>98.875</v>
          </cell>
          <cell r="BU595">
            <v>42228</v>
          </cell>
          <cell r="BW595">
            <v>0</v>
          </cell>
          <cell r="BX595" t="str">
            <v>Gurnee, Illinois 60031</v>
          </cell>
          <cell r="CA595" t="str">
            <v>0010505724</v>
          </cell>
          <cell r="CB595">
            <v>185390.63</v>
          </cell>
          <cell r="CC595">
            <v>1</v>
          </cell>
          <cell r="CD595">
            <v>187500</v>
          </cell>
          <cell r="CF595">
            <v>80</v>
          </cell>
          <cell r="CG595" t="str">
            <v>Y</v>
          </cell>
        </row>
        <row r="596">
          <cell r="A596">
            <v>594</v>
          </cell>
          <cell r="B596" t="str">
            <v>DETAILS</v>
          </cell>
          <cell r="C596">
            <v>0</v>
          </cell>
          <cell r="D596">
            <v>81627717</v>
          </cell>
          <cell r="E596">
            <v>84070276</v>
          </cell>
          <cell r="F596">
            <v>344944</v>
          </cell>
          <cell r="G596">
            <v>42403</v>
          </cell>
          <cell r="H596">
            <v>42237</v>
          </cell>
          <cell r="I596">
            <v>26882</v>
          </cell>
          <cell r="J596">
            <v>249360</v>
          </cell>
          <cell r="K596">
            <v>166193</v>
          </cell>
          <cell r="L596">
            <v>42237</v>
          </cell>
          <cell r="M596" t="str">
            <v>Pasternack Enterprises Inc</v>
          </cell>
          <cell r="N596" t="str">
            <v>Pasternack Enterprises Inc Term Loan</v>
          </cell>
          <cell r="O596" t="str">
            <v>L</v>
          </cell>
          <cell r="P596" t="str">
            <v>LIBOR (3 months)</v>
          </cell>
          <cell r="R596">
            <v>21578.42</v>
          </cell>
          <cell r="S596">
            <v>1404231</v>
          </cell>
          <cell r="T596" t="str">
            <v>United States</v>
          </cell>
          <cell r="U596" t="str">
            <v>High Tech Industries (16)</v>
          </cell>
          <cell r="W596" t="str">
            <v>United States</v>
          </cell>
          <cell r="X596">
            <v>0</v>
          </cell>
          <cell r="Y596" t="str">
            <v>First Lien First Out</v>
          </cell>
          <cell r="AB596" t="str">
            <v>Pasternack Enterprises Inc</v>
          </cell>
          <cell r="AC596">
            <v>99.5</v>
          </cell>
          <cell r="AF596">
            <v>21578.42</v>
          </cell>
          <cell r="AG596" t="str">
            <v>V</v>
          </cell>
          <cell r="AH596">
            <v>99.5</v>
          </cell>
          <cell r="AK596" t="str">
            <v>Term Loan</v>
          </cell>
          <cell r="AL596" t="str">
            <v>Restructure</v>
          </cell>
          <cell r="AN596">
            <v>25550000</v>
          </cell>
          <cell r="AO596" t="str">
            <v>USD</v>
          </cell>
          <cell r="AS596">
            <v>3.47</v>
          </cell>
          <cell r="AU596" t="str">
            <v>1851 KETTERING STREET</v>
          </cell>
          <cell r="AV596" t="str">
            <v>NA</v>
          </cell>
          <cell r="AW596">
            <v>0</v>
          </cell>
          <cell r="AX596">
            <v>42277</v>
          </cell>
          <cell r="AY596">
            <v>42369</v>
          </cell>
          <cell r="AZ596">
            <v>8960000</v>
          </cell>
          <cell r="BA596">
            <v>4.13</v>
          </cell>
          <cell r="BB596">
            <v>0.64</v>
          </cell>
          <cell r="BC596">
            <v>0.52</v>
          </cell>
          <cell r="BD596">
            <v>0</v>
          </cell>
          <cell r="BF596" t="str">
            <v>3.4700000</v>
          </cell>
          <cell r="BG596">
            <v>58030000</v>
          </cell>
          <cell r="BH596" t="str">
            <v>3.47</v>
          </cell>
          <cell r="BI596">
            <v>63700000</v>
          </cell>
          <cell r="BJ596" t="str">
            <v>Antares/TMT</v>
          </cell>
          <cell r="BL596">
            <v>41163</v>
          </cell>
          <cell r="BM596">
            <v>43080</v>
          </cell>
          <cell r="BP596">
            <v>86396400</v>
          </cell>
          <cell r="BQ596">
            <v>144426400</v>
          </cell>
          <cell r="BR596">
            <v>86396400</v>
          </cell>
          <cell r="BS596">
            <v>21578.42</v>
          </cell>
          <cell r="BT596">
            <v>100</v>
          </cell>
          <cell r="BU596">
            <v>42228</v>
          </cell>
          <cell r="BW596">
            <v>0</v>
          </cell>
          <cell r="BX596" t="str">
            <v>Irvine, California 92614</v>
          </cell>
          <cell r="CA596" t="str">
            <v>0010528586</v>
          </cell>
          <cell r="CB596">
            <v>21578.42</v>
          </cell>
          <cell r="CC596">
            <v>1</v>
          </cell>
          <cell r="CD596">
            <v>21578.42</v>
          </cell>
          <cell r="CF596">
            <v>80</v>
          </cell>
          <cell r="CG596" t="str">
            <v>N</v>
          </cell>
        </row>
        <row r="597">
          <cell r="A597">
            <v>595</v>
          </cell>
          <cell r="B597" t="str">
            <v>DETAILS</v>
          </cell>
          <cell r="C597">
            <v>0</v>
          </cell>
          <cell r="D597">
            <v>81627717</v>
          </cell>
          <cell r="E597">
            <v>84069402</v>
          </cell>
          <cell r="F597">
            <v>344944</v>
          </cell>
          <cell r="G597">
            <v>42403</v>
          </cell>
          <cell r="H597">
            <v>42237</v>
          </cell>
          <cell r="I597">
            <v>26882</v>
          </cell>
          <cell r="J597">
            <v>249360</v>
          </cell>
          <cell r="K597">
            <v>166193</v>
          </cell>
          <cell r="L597">
            <v>42185</v>
          </cell>
          <cell r="M597" t="str">
            <v>Pasternack Enterprises Inc</v>
          </cell>
          <cell r="N597" t="str">
            <v>Pasternack Enterprises Inc Term Loan</v>
          </cell>
          <cell r="O597" t="str">
            <v>L</v>
          </cell>
          <cell r="P597" t="str">
            <v>LIBOR (3 months)</v>
          </cell>
          <cell r="R597">
            <v>3215462.84</v>
          </cell>
          <cell r="S597">
            <v>1334910</v>
          </cell>
          <cell r="T597" t="str">
            <v>United States</v>
          </cell>
          <cell r="U597" t="str">
            <v>High Tech Industries (16)</v>
          </cell>
          <cell r="W597" t="str">
            <v>United States</v>
          </cell>
          <cell r="X597">
            <v>0</v>
          </cell>
          <cell r="Y597" t="str">
            <v>First Lien First Out</v>
          </cell>
          <cell r="AB597" t="str">
            <v>Pasternack Enterprises Inc</v>
          </cell>
          <cell r="AC597">
            <v>99.5</v>
          </cell>
          <cell r="AF597">
            <v>3215462.84</v>
          </cell>
          <cell r="AG597" t="str">
            <v>V</v>
          </cell>
          <cell r="AH597">
            <v>99.5</v>
          </cell>
          <cell r="AK597" t="str">
            <v>Term Loan</v>
          </cell>
          <cell r="AN597">
            <v>25550000</v>
          </cell>
          <cell r="AO597" t="str">
            <v>USD</v>
          </cell>
          <cell r="AS597">
            <v>3.47</v>
          </cell>
          <cell r="AU597" t="str">
            <v>1851 KETTERING STREET</v>
          </cell>
          <cell r="AV597" t="str">
            <v>NA</v>
          </cell>
          <cell r="AW597">
            <v>0</v>
          </cell>
          <cell r="AX597">
            <v>42277</v>
          </cell>
          <cell r="AY597">
            <v>42369</v>
          </cell>
          <cell r="AZ597">
            <v>8960000</v>
          </cell>
          <cell r="BA597">
            <v>4.13</v>
          </cell>
          <cell r="BB597">
            <v>0.64</v>
          </cell>
          <cell r="BC597">
            <v>0.52</v>
          </cell>
          <cell r="BD597">
            <v>0</v>
          </cell>
          <cell r="BF597" t="str">
            <v>3.4700000</v>
          </cell>
          <cell r="BG597">
            <v>58030000</v>
          </cell>
          <cell r="BH597" t="str">
            <v>3.47</v>
          </cell>
          <cell r="BI597">
            <v>63700000</v>
          </cell>
          <cell r="BJ597" t="str">
            <v>Antares/TMT</v>
          </cell>
          <cell r="BL597">
            <v>41163</v>
          </cell>
          <cell r="BM597">
            <v>43080</v>
          </cell>
          <cell r="BP597">
            <v>86396400</v>
          </cell>
          <cell r="BQ597">
            <v>144426400</v>
          </cell>
          <cell r="BR597">
            <v>86396400</v>
          </cell>
          <cell r="BS597">
            <v>3215462.84</v>
          </cell>
          <cell r="BT597">
            <v>100</v>
          </cell>
          <cell r="BU597">
            <v>42228</v>
          </cell>
          <cell r="BW597">
            <v>0</v>
          </cell>
          <cell r="BX597" t="str">
            <v>Irvine, California 92614</v>
          </cell>
          <cell r="CA597" t="str">
            <v>0010528586</v>
          </cell>
          <cell r="CB597">
            <v>3215462.84</v>
          </cell>
          <cell r="CC597">
            <v>1</v>
          </cell>
          <cell r="CD597">
            <v>3215462.84</v>
          </cell>
          <cell r="CF597">
            <v>80</v>
          </cell>
          <cell r="CG597" t="str">
            <v>N</v>
          </cell>
        </row>
        <row r="598">
          <cell r="A598">
            <v>596</v>
          </cell>
          <cell r="B598" t="str">
            <v>DETAILS</v>
          </cell>
          <cell r="C598">
            <v>0</v>
          </cell>
          <cell r="D598">
            <v>81628096</v>
          </cell>
          <cell r="E598">
            <v>84069404</v>
          </cell>
          <cell r="F598">
            <v>344944</v>
          </cell>
          <cell r="G598">
            <v>42403</v>
          </cell>
          <cell r="H598">
            <v>42237</v>
          </cell>
          <cell r="I598">
            <v>26882</v>
          </cell>
          <cell r="J598">
            <v>254720</v>
          </cell>
          <cell r="K598">
            <v>166193</v>
          </cell>
          <cell r="L598">
            <v>42185</v>
          </cell>
          <cell r="M598" t="str">
            <v>Pasternack Enterprises Inc</v>
          </cell>
          <cell r="N598" t="str">
            <v>Pasternack Enterprises Inc Term Loan</v>
          </cell>
          <cell r="O598" t="str">
            <v>L</v>
          </cell>
          <cell r="P598" t="str">
            <v>LIBOR (3 months)</v>
          </cell>
          <cell r="R598">
            <v>3760456.54</v>
          </cell>
          <cell r="S598">
            <v>1334910</v>
          </cell>
          <cell r="T598" t="str">
            <v>United States</v>
          </cell>
          <cell r="U598" t="str">
            <v>High Tech Industries (16)</v>
          </cell>
          <cell r="W598" t="str">
            <v>United States</v>
          </cell>
          <cell r="X598">
            <v>0</v>
          </cell>
          <cell r="Y598" t="str">
            <v>First Lien First Out</v>
          </cell>
          <cell r="AB598" t="str">
            <v>Pasternack Enterprises Inc</v>
          </cell>
          <cell r="AC598">
            <v>99.5</v>
          </cell>
          <cell r="AF598">
            <v>3760456.54</v>
          </cell>
          <cell r="AG598" t="str">
            <v>V</v>
          </cell>
          <cell r="AH598">
            <v>99.5</v>
          </cell>
          <cell r="AK598" t="str">
            <v>Term Loan</v>
          </cell>
          <cell r="AN598">
            <v>25550000</v>
          </cell>
          <cell r="AO598" t="str">
            <v>USD</v>
          </cell>
          <cell r="AS598">
            <v>3.47</v>
          </cell>
          <cell r="AU598" t="str">
            <v>1851 KETTERING STREET</v>
          </cell>
          <cell r="AV598" t="str">
            <v>NA</v>
          </cell>
          <cell r="AW598">
            <v>0</v>
          </cell>
          <cell r="AX598">
            <v>42277</v>
          </cell>
          <cell r="AY598">
            <v>42369</v>
          </cell>
          <cell r="AZ598">
            <v>8960000</v>
          </cell>
          <cell r="BA598">
            <v>4.13</v>
          </cell>
          <cell r="BB598">
            <v>0.64</v>
          </cell>
          <cell r="BC598">
            <v>0.52</v>
          </cell>
          <cell r="BD598">
            <v>0</v>
          </cell>
          <cell r="BF598" t="str">
            <v>3.4700000</v>
          </cell>
          <cell r="BG598">
            <v>58030000</v>
          </cell>
          <cell r="BH598" t="str">
            <v>3.47</v>
          </cell>
          <cell r="BI598">
            <v>63700000</v>
          </cell>
          <cell r="BJ598" t="str">
            <v>Antares/TMT</v>
          </cell>
          <cell r="BL598">
            <v>41163</v>
          </cell>
          <cell r="BM598">
            <v>43080</v>
          </cell>
          <cell r="BP598">
            <v>86396400</v>
          </cell>
          <cell r="BQ598">
            <v>144426400</v>
          </cell>
          <cell r="BR598">
            <v>86396400</v>
          </cell>
          <cell r="BS598">
            <v>3760456.54</v>
          </cell>
          <cell r="BT598">
            <v>100</v>
          </cell>
          <cell r="BU598">
            <v>42228</v>
          </cell>
          <cell r="BW598">
            <v>0</v>
          </cell>
          <cell r="BX598" t="str">
            <v>Irvine, California 92614</v>
          </cell>
          <cell r="CA598" t="str">
            <v>0010528586</v>
          </cell>
          <cell r="CB598">
            <v>3760456.54</v>
          </cell>
          <cell r="CC598">
            <v>1</v>
          </cell>
          <cell r="CD598">
            <v>3760456.54</v>
          </cell>
          <cell r="CF598">
            <v>80</v>
          </cell>
          <cell r="CG598" t="str">
            <v>N</v>
          </cell>
        </row>
        <row r="599">
          <cell r="A599">
            <v>597</v>
          </cell>
          <cell r="B599" t="str">
            <v>DETAILS</v>
          </cell>
          <cell r="C599">
            <v>0</v>
          </cell>
          <cell r="D599">
            <v>81628096</v>
          </cell>
          <cell r="E599">
            <v>84069408</v>
          </cell>
          <cell r="F599">
            <v>344944</v>
          </cell>
          <cell r="G599">
            <v>42403</v>
          </cell>
          <cell r="H599">
            <v>42237</v>
          </cell>
          <cell r="I599">
            <v>26882</v>
          </cell>
          <cell r="J599">
            <v>254720</v>
          </cell>
          <cell r="K599">
            <v>166193</v>
          </cell>
          <cell r="L599">
            <v>42185</v>
          </cell>
          <cell r="M599" t="str">
            <v>Pasternack Enterprises Inc</v>
          </cell>
          <cell r="N599" t="str">
            <v>Pasternack Enterprises Inc Term Loan</v>
          </cell>
          <cell r="O599" t="str">
            <v>L</v>
          </cell>
          <cell r="P599" t="str">
            <v>LIBOR (3 months)</v>
          </cell>
          <cell r="R599">
            <v>5756466.0300000003</v>
          </cell>
          <cell r="S599">
            <v>1334913</v>
          </cell>
          <cell r="T599" t="str">
            <v>United States</v>
          </cell>
          <cell r="U599" t="str">
            <v>High Tech Industries (16)</v>
          </cell>
          <cell r="W599" t="str">
            <v>United States</v>
          </cell>
          <cell r="X599">
            <v>0</v>
          </cell>
          <cell r="Y599" t="str">
            <v>First Lien First Out</v>
          </cell>
          <cell r="AB599" t="str">
            <v>Pasternack Enterprises Inc</v>
          </cell>
          <cell r="AC599">
            <v>99.5</v>
          </cell>
          <cell r="AF599">
            <v>5756466.0300000003</v>
          </cell>
          <cell r="AG599" t="str">
            <v>V</v>
          </cell>
          <cell r="AH599">
            <v>99.5</v>
          </cell>
          <cell r="AK599" t="str">
            <v>Term Loan</v>
          </cell>
          <cell r="AN599">
            <v>25550000</v>
          </cell>
          <cell r="AO599" t="str">
            <v>USD</v>
          </cell>
          <cell r="AS599">
            <v>3.47</v>
          </cell>
          <cell r="AU599" t="str">
            <v>1851 KETTERING STREET</v>
          </cell>
          <cell r="AV599" t="str">
            <v>NA</v>
          </cell>
          <cell r="AW599">
            <v>0</v>
          </cell>
          <cell r="AX599">
            <v>42277</v>
          </cell>
          <cell r="AY599">
            <v>42369</v>
          </cell>
          <cell r="AZ599">
            <v>8960000</v>
          </cell>
          <cell r="BA599">
            <v>4.13</v>
          </cell>
          <cell r="BB599">
            <v>0.64</v>
          </cell>
          <cell r="BC599">
            <v>0.52</v>
          </cell>
          <cell r="BD599">
            <v>0</v>
          </cell>
          <cell r="BF599" t="str">
            <v>3.4700000</v>
          </cell>
          <cell r="BG599">
            <v>58030000</v>
          </cell>
          <cell r="BH599" t="str">
            <v>3.47</v>
          </cell>
          <cell r="BI599">
            <v>63700000</v>
          </cell>
          <cell r="BJ599" t="str">
            <v>Antares/TMT</v>
          </cell>
          <cell r="BL599">
            <v>41163</v>
          </cell>
          <cell r="BM599">
            <v>43080</v>
          </cell>
          <cell r="BP599">
            <v>86396400</v>
          </cell>
          <cell r="BQ599">
            <v>144426400</v>
          </cell>
          <cell r="BR599">
            <v>86396400</v>
          </cell>
          <cell r="BS599">
            <v>5756466.0300000003</v>
          </cell>
          <cell r="BT599">
            <v>100</v>
          </cell>
          <cell r="BW599">
            <v>0</v>
          </cell>
          <cell r="BX599" t="str">
            <v>Irvine, California 92614</v>
          </cell>
          <cell r="CA599" t="str">
            <v>0010528586</v>
          </cell>
          <cell r="CB599">
            <v>5756466.0300000003</v>
          </cell>
          <cell r="CC599">
            <v>1</v>
          </cell>
          <cell r="CD599">
            <v>5756466.0300000003</v>
          </cell>
          <cell r="CF599">
            <v>80</v>
          </cell>
          <cell r="CG599" t="str">
            <v>N</v>
          </cell>
        </row>
        <row r="600">
          <cell r="A600">
            <v>598</v>
          </cell>
          <cell r="B600" t="str">
            <v>DETAILS</v>
          </cell>
          <cell r="C600">
            <v>0</v>
          </cell>
          <cell r="D600">
            <v>81627778</v>
          </cell>
          <cell r="E600">
            <v>84069403</v>
          </cell>
          <cell r="F600">
            <v>344944</v>
          </cell>
          <cell r="G600">
            <v>42403</v>
          </cell>
          <cell r="H600">
            <v>42237</v>
          </cell>
          <cell r="I600">
            <v>26882</v>
          </cell>
          <cell r="J600">
            <v>251254</v>
          </cell>
          <cell r="K600">
            <v>166193</v>
          </cell>
          <cell r="L600">
            <v>42185</v>
          </cell>
          <cell r="M600" t="str">
            <v>Pasternack Enterprises Inc</v>
          </cell>
          <cell r="N600" t="str">
            <v>Pasternack Enterprises Inc Term Loan</v>
          </cell>
          <cell r="O600" t="str">
            <v>L</v>
          </cell>
          <cell r="P600" t="str">
            <v>LIBOR (3 months)</v>
          </cell>
          <cell r="R600">
            <v>2724968.51</v>
          </cell>
          <cell r="S600">
            <v>1334910</v>
          </cell>
          <cell r="T600" t="str">
            <v>United States</v>
          </cell>
          <cell r="U600" t="str">
            <v>High Tech Industries (16)</v>
          </cell>
          <cell r="W600" t="str">
            <v>United States</v>
          </cell>
          <cell r="X600">
            <v>0</v>
          </cell>
          <cell r="Y600" t="str">
            <v>First Lien First Out</v>
          </cell>
          <cell r="AB600" t="str">
            <v>Pasternack Enterprises Inc</v>
          </cell>
          <cell r="AC600">
            <v>99.5</v>
          </cell>
          <cell r="AF600">
            <v>2724968.51</v>
          </cell>
          <cell r="AG600" t="str">
            <v>V</v>
          </cell>
          <cell r="AH600">
            <v>99.5</v>
          </cell>
          <cell r="AK600" t="str">
            <v>Term Loan</v>
          </cell>
          <cell r="AN600">
            <v>25550000</v>
          </cell>
          <cell r="AO600" t="str">
            <v>USD</v>
          </cell>
          <cell r="AS600">
            <v>3.47</v>
          </cell>
          <cell r="AU600" t="str">
            <v>1851 KETTERING STREET</v>
          </cell>
          <cell r="AV600" t="str">
            <v>NA</v>
          </cell>
          <cell r="AW600">
            <v>0</v>
          </cell>
          <cell r="AX600">
            <v>42277</v>
          </cell>
          <cell r="AY600">
            <v>42369</v>
          </cell>
          <cell r="AZ600">
            <v>8960000</v>
          </cell>
          <cell r="BA600">
            <v>4.13</v>
          </cell>
          <cell r="BB600">
            <v>0.64</v>
          </cell>
          <cell r="BC600">
            <v>0.52</v>
          </cell>
          <cell r="BD600">
            <v>0</v>
          </cell>
          <cell r="BF600" t="str">
            <v>3.4700000</v>
          </cell>
          <cell r="BG600">
            <v>58030000</v>
          </cell>
          <cell r="BH600" t="str">
            <v>3.47</v>
          </cell>
          <cell r="BI600">
            <v>63700000</v>
          </cell>
          <cell r="BJ600" t="str">
            <v>Antares/TMT</v>
          </cell>
          <cell r="BL600">
            <v>41163</v>
          </cell>
          <cell r="BM600">
            <v>43080</v>
          </cell>
          <cell r="BP600">
            <v>86396400</v>
          </cell>
          <cell r="BQ600">
            <v>144426400</v>
          </cell>
          <cell r="BR600">
            <v>86396400</v>
          </cell>
          <cell r="BS600">
            <v>2724968.51</v>
          </cell>
          <cell r="BT600">
            <v>100</v>
          </cell>
          <cell r="BU600">
            <v>42228</v>
          </cell>
          <cell r="BW600">
            <v>0</v>
          </cell>
          <cell r="BX600" t="str">
            <v>Irvine, California 92614</v>
          </cell>
          <cell r="CA600" t="str">
            <v>0010528586</v>
          </cell>
          <cell r="CB600">
            <v>2724968.51</v>
          </cell>
          <cell r="CC600">
            <v>1</v>
          </cell>
          <cell r="CD600">
            <v>2724968.51</v>
          </cell>
          <cell r="CF600">
            <v>80</v>
          </cell>
          <cell r="CG600" t="str">
            <v>N</v>
          </cell>
        </row>
        <row r="601">
          <cell r="A601">
            <v>599</v>
          </cell>
          <cell r="B601" t="str">
            <v>DETAILS</v>
          </cell>
          <cell r="C601">
            <v>0</v>
          </cell>
          <cell r="D601">
            <v>81627778</v>
          </cell>
          <cell r="E601">
            <v>84069407</v>
          </cell>
          <cell r="F601">
            <v>344944</v>
          </cell>
          <cell r="G601">
            <v>42403</v>
          </cell>
          <cell r="H601">
            <v>42237</v>
          </cell>
          <cell r="I601">
            <v>26882</v>
          </cell>
          <cell r="J601">
            <v>251254</v>
          </cell>
          <cell r="K601">
            <v>166193</v>
          </cell>
          <cell r="L601">
            <v>42185</v>
          </cell>
          <cell r="M601" t="str">
            <v>Pasternack Enterprises Inc</v>
          </cell>
          <cell r="N601" t="str">
            <v>Pasternack Enterprises Inc Term Loan</v>
          </cell>
          <cell r="O601" t="str">
            <v>L</v>
          </cell>
          <cell r="P601" t="str">
            <v>LIBOR (3 months)</v>
          </cell>
          <cell r="R601">
            <v>4171352.19</v>
          </cell>
          <cell r="S601">
            <v>1334913</v>
          </cell>
          <cell r="T601" t="str">
            <v>United States</v>
          </cell>
          <cell r="U601" t="str">
            <v>High Tech Industries (16)</v>
          </cell>
          <cell r="W601" t="str">
            <v>United States</v>
          </cell>
          <cell r="X601">
            <v>0</v>
          </cell>
          <cell r="Y601" t="str">
            <v>First Lien First Out</v>
          </cell>
          <cell r="AB601" t="str">
            <v>Pasternack Enterprises Inc</v>
          </cell>
          <cell r="AC601">
            <v>99.5</v>
          </cell>
          <cell r="AF601">
            <v>4171352.19</v>
          </cell>
          <cell r="AG601" t="str">
            <v>V</v>
          </cell>
          <cell r="AH601">
            <v>99.5</v>
          </cell>
          <cell r="AK601" t="str">
            <v>Term Loan</v>
          </cell>
          <cell r="AN601">
            <v>25550000</v>
          </cell>
          <cell r="AO601" t="str">
            <v>USD</v>
          </cell>
          <cell r="AS601">
            <v>3.47</v>
          </cell>
          <cell r="AU601" t="str">
            <v>1851 KETTERING STREET</v>
          </cell>
          <cell r="AV601" t="str">
            <v>NA</v>
          </cell>
          <cell r="AW601">
            <v>0</v>
          </cell>
          <cell r="AX601">
            <v>42277</v>
          </cell>
          <cell r="AY601">
            <v>42369</v>
          </cell>
          <cell r="AZ601">
            <v>8960000</v>
          </cell>
          <cell r="BA601">
            <v>4.13</v>
          </cell>
          <cell r="BB601">
            <v>0.64</v>
          </cell>
          <cell r="BC601">
            <v>0.52</v>
          </cell>
          <cell r="BD601">
            <v>0</v>
          </cell>
          <cell r="BF601" t="str">
            <v>3.4700000</v>
          </cell>
          <cell r="BG601">
            <v>58030000</v>
          </cell>
          <cell r="BH601" t="str">
            <v>3.47</v>
          </cell>
          <cell r="BI601">
            <v>63700000</v>
          </cell>
          <cell r="BJ601" t="str">
            <v>Antares/TMT</v>
          </cell>
          <cell r="BL601">
            <v>41163</v>
          </cell>
          <cell r="BM601">
            <v>43080</v>
          </cell>
          <cell r="BP601">
            <v>86396400</v>
          </cell>
          <cell r="BQ601">
            <v>144426400</v>
          </cell>
          <cell r="BR601">
            <v>86396400</v>
          </cell>
          <cell r="BS601">
            <v>4171352.19</v>
          </cell>
          <cell r="BT601">
            <v>100</v>
          </cell>
          <cell r="BW601">
            <v>0</v>
          </cell>
          <cell r="BX601" t="str">
            <v>Irvine, California 92614</v>
          </cell>
          <cell r="CA601" t="str">
            <v>0010528586</v>
          </cell>
          <cell r="CB601">
            <v>4171352.19</v>
          </cell>
          <cell r="CC601">
            <v>1</v>
          </cell>
          <cell r="CD601">
            <v>4171352.19</v>
          </cell>
          <cell r="CF601">
            <v>80</v>
          </cell>
          <cell r="CG601" t="str">
            <v>N</v>
          </cell>
        </row>
        <row r="602">
          <cell r="A602">
            <v>600</v>
          </cell>
          <cell r="B602" t="str">
            <v>DETAILS</v>
          </cell>
          <cell r="C602">
            <v>0</v>
          </cell>
          <cell r="D602">
            <v>81627778</v>
          </cell>
          <cell r="E602">
            <v>84070277</v>
          </cell>
          <cell r="F602">
            <v>344944</v>
          </cell>
          <cell r="G602">
            <v>42403</v>
          </cell>
          <cell r="H602">
            <v>42237</v>
          </cell>
          <cell r="I602">
            <v>26882</v>
          </cell>
          <cell r="J602">
            <v>251254</v>
          </cell>
          <cell r="K602">
            <v>166193</v>
          </cell>
          <cell r="L602">
            <v>42237</v>
          </cell>
          <cell r="M602" t="str">
            <v>Pasternack Enterprises Inc</v>
          </cell>
          <cell r="N602" t="str">
            <v>Pasternack Enterprises Inc Term Loan</v>
          </cell>
          <cell r="O602" t="str">
            <v>L</v>
          </cell>
          <cell r="P602" t="str">
            <v>LIBOR (3 months)</v>
          </cell>
          <cell r="R602">
            <v>18286.79</v>
          </cell>
          <cell r="S602">
            <v>1404231</v>
          </cell>
          <cell r="T602" t="str">
            <v>United States</v>
          </cell>
          <cell r="U602" t="str">
            <v>High Tech Industries (16)</v>
          </cell>
          <cell r="W602" t="str">
            <v>United States</v>
          </cell>
          <cell r="X602">
            <v>0</v>
          </cell>
          <cell r="Y602" t="str">
            <v>First Lien First Out</v>
          </cell>
          <cell r="AB602" t="str">
            <v>Pasternack Enterprises Inc</v>
          </cell>
          <cell r="AC602">
            <v>99.5</v>
          </cell>
          <cell r="AF602">
            <v>18286.79</v>
          </cell>
          <cell r="AG602" t="str">
            <v>V</v>
          </cell>
          <cell r="AH602">
            <v>99.5</v>
          </cell>
          <cell r="AK602" t="str">
            <v>Term Loan</v>
          </cell>
          <cell r="AL602" t="str">
            <v>Restructure</v>
          </cell>
          <cell r="AN602">
            <v>25550000</v>
          </cell>
          <cell r="AO602" t="str">
            <v>USD</v>
          </cell>
          <cell r="AS602">
            <v>3.47</v>
          </cell>
          <cell r="AU602" t="str">
            <v>1851 KETTERING STREET</v>
          </cell>
          <cell r="AV602" t="str">
            <v>NA</v>
          </cell>
          <cell r="AW602">
            <v>0</v>
          </cell>
          <cell r="AX602">
            <v>42277</v>
          </cell>
          <cell r="AY602">
            <v>42369</v>
          </cell>
          <cell r="AZ602">
            <v>8960000</v>
          </cell>
          <cell r="BA602">
            <v>4.13</v>
          </cell>
          <cell r="BB602">
            <v>0.64</v>
          </cell>
          <cell r="BC602">
            <v>0.52</v>
          </cell>
          <cell r="BD602">
            <v>0</v>
          </cell>
          <cell r="BF602" t="str">
            <v>3.4700000</v>
          </cell>
          <cell r="BG602">
            <v>58030000</v>
          </cell>
          <cell r="BH602" t="str">
            <v>3.47</v>
          </cell>
          <cell r="BI602">
            <v>63700000</v>
          </cell>
          <cell r="BJ602" t="str">
            <v>Antares/TMT</v>
          </cell>
          <cell r="BL602">
            <v>41163</v>
          </cell>
          <cell r="BM602">
            <v>43080</v>
          </cell>
          <cell r="BP602">
            <v>86396400</v>
          </cell>
          <cell r="BQ602">
            <v>144426400</v>
          </cell>
          <cell r="BR602">
            <v>86396400</v>
          </cell>
          <cell r="BS602">
            <v>18286.79</v>
          </cell>
          <cell r="BT602">
            <v>100</v>
          </cell>
          <cell r="BW602">
            <v>0</v>
          </cell>
          <cell r="BX602" t="str">
            <v>Irvine, California 92614</v>
          </cell>
          <cell r="CA602" t="str">
            <v>0010528586</v>
          </cell>
          <cell r="CB602">
            <v>18286.79</v>
          </cell>
          <cell r="CD602">
            <v>18286.79</v>
          </cell>
          <cell r="CF602">
            <v>80</v>
          </cell>
          <cell r="CG602" t="str">
            <v>N</v>
          </cell>
        </row>
        <row r="603">
          <cell r="A603">
            <v>601</v>
          </cell>
          <cell r="B603" t="str">
            <v>DETAILS</v>
          </cell>
          <cell r="C603">
            <v>0</v>
          </cell>
          <cell r="D603">
            <v>81627717</v>
          </cell>
          <cell r="E603">
            <v>84069406</v>
          </cell>
          <cell r="F603">
            <v>344944</v>
          </cell>
          <cell r="G603">
            <v>42403</v>
          </cell>
          <cell r="H603">
            <v>42237</v>
          </cell>
          <cell r="I603">
            <v>26882</v>
          </cell>
          <cell r="J603">
            <v>249360</v>
          </cell>
          <cell r="K603">
            <v>166193</v>
          </cell>
          <cell r="L603">
            <v>42185</v>
          </cell>
          <cell r="M603" t="str">
            <v>Pasternack Enterprises Inc</v>
          </cell>
          <cell r="N603" t="str">
            <v>Pasternack Enterprises Inc Term Loan</v>
          </cell>
          <cell r="O603" t="str">
            <v>L</v>
          </cell>
          <cell r="P603" t="str">
            <v>LIBOR (3 months)</v>
          </cell>
          <cell r="R603">
            <v>4922195.58</v>
          </cell>
          <cell r="S603">
            <v>1334913</v>
          </cell>
          <cell r="T603" t="str">
            <v>United States</v>
          </cell>
          <cell r="U603" t="str">
            <v>High Tech Industries (16)</v>
          </cell>
          <cell r="W603" t="str">
            <v>United States</v>
          </cell>
          <cell r="X603">
            <v>0</v>
          </cell>
          <cell r="Y603" t="str">
            <v>First Lien First Out</v>
          </cell>
          <cell r="AB603" t="str">
            <v>Pasternack Enterprises Inc</v>
          </cell>
          <cell r="AC603">
            <v>99.5</v>
          </cell>
          <cell r="AF603">
            <v>4922195.58</v>
          </cell>
          <cell r="AG603" t="str">
            <v>V</v>
          </cell>
          <cell r="AH603">
            <v>99.5</v>
          </cell>
          <cell r="AK603" t="str">
            <v>Term Loan</v>
          </cell>
          <cell r="AL603" t="str">
            <v>Restructure</v>
          </cell>
          <cell r="AN603">
            <v>25550000</v>
          </cell>
          <cell r="AO603" t="str">
            <v>USD</v>
          </cell>
          <cell r="AS603">
            <v>3.47</v>
          </cell>
          <cell r="AU603" t="str">
            <v>1851 KETTERING STREET</v>
          </cell>
          <cell r="AV603" t="str">
            <v>NA</v>
          </cell>
          <cell r="AW603">
            <v>0</v>
          </cell>
          <cell r="AX603">
            <v>42277</v>
          </cell>
          <cell r="AY603">
            <v>42369</v>
          </cell>
          <cell r="AZ603">
            <v>8960000</v>
          </cell>
          <cell r="BA603">
            <v>4.13</v>
          </cell>
          <cell r="BB603">
            <v>0.64</v>
          </cell>
          <cell r="BC603">
            <v>0.52</v>
          </cell>
          <cell r="BD603">
            <v>0</v>
          </cell>
          <cell r="BF603" t="str">
            <v>3.4700000</v>
          </cell>
          <cell r="BG603">
            <v>58030000</v>
          </cell>
          <cell r="BH603" t="str">
            <v>3.47</v>
          </cell>
          <cell r="BI603">
            <v>63700000</v>
          </cell>
          <cell r="BJ603" t="str">
            <v>Antares/TMT</v>
          </cell>
          <cell r="BL603">
            <v>41163</v>
          </cell>
          <cell r="BM603">
            <v>43080</v>
          </cell>
          <cell r="BP603">
            <v>86396400</v>
          </cell>
          <cell r="BQ603">
            <v>144426400</v>
          </cell>
          <cell r="BR603">
            <v>86396400</v>
          </cell>
          <cell r="BS603">
            <v>4922195.58</v>
          </cell>
          <cell r="BT603">
            <v>100</v>
          </cell>
          <cell r="BW603">
            <v>0</v>
          </cell>
          <cell r="BX603" t="str">
            <v>Irvine, California 92614</v>
          </cell>
          <cell r="CA603" t="str">
            <v>0010528586</v>
          </cell>
          <cell r="CB603">
            <v>4922195.58</v>
          </cell>
          <cell r="CC603">
            <v>1</v>
          </cell>
          <cell r="CD603">
            <v>4922195.58</v>
          </cell>
          <cell r="CF603">
            <v>80</v>
          </cell>
          <cell r="CG603" t="str">
            <v>N</v>
          </cell>
        </row>
        <row r="604">
          <cell r="A604">
            <v>602</v>
          </cell>
          <cell r="B604" t="str">
            <v>DETAILS</v>
          </cell>
          <cell r="C604">
            <v>0</v>
          </cell>
          <cell r="D604">
            <v>81628096</v>
          </cell>
          <cell r="E604">
            <v>84070278</v>
          </cell>
          <cell r="F604">
            <v>344944</v>
          </cell>
          <cell r="G604">
            <v>42403</v>
          </cell>
          <cell r="H604">
            <v>42237</v>
          </cell>
          <cell r="I604">
            <v>26882</v>
          </cell>
          <cell r="J604">
            <v>254720</v>
          </cell>
          <cell r="K604">
            <v>166193</v>
          </cell>
          <cell r="L604">
            <v>42237</v>
          </cell>
          <cell r="M604" t="str">
            <v>Pasternack Enterprises Inc</v>
          </cell>
          <cell r="N604" t="str">
            <v>Pasternack Enterprises Inc Term Loan</v>
          </cell>
          <cell r="O604" t="str">
            <v>L</v>
          </cell>
          <cell r="P604" t="str">
            <v>LIBOR (3 months)</v>
          </cell>
          <cell r="R604">
            <v>25235.78</v>
          </cell>
          <cell r="S604">
            <v>1404231</v>
          </cell>
          <cell r="T604" t="str">
            <v>United States</v>
          </cell>
          <cell r="U604" t="str">
            <v>High Tech Industries (16)</v>
          </cell>
          <cell r="W604" t="str">
            <v>United States</v>
          </cell>
          <cell r="X604">
            <v>0</v>
          </cell>
          <cell r="Y604" t="str">
            <v>First Lien First Out</v>
          </cell>
          <cell r="AB604" t="str">
            <v>Pasternack Enterprises Inc</v>
          </cell>
          <cell r="AC604">
            <v>99.5</v>
          </cell>
          <cell r="AF604">
            <v>25235.78</v>
          </cell>
          <cell r="AG604" t="str">
            <v>V</v>
          </cell>
          <cell r="AH604">
            <v>99.5</v>
          </cell>
          <cell r="AK604" t="str">
            <v>Term Loan</v>
          </cell>
          <cell r="AL604" t="str">
            <v>Restructure</v>
          </cell>
          <cell r="AN604">
            <v>25550000</v>
          </cell>
          <cell r="AO604" t="str">
            <v>USD</v>
          </cell>
          <cell r="AS604">
            <v>3.47</v>
          </cell>
          <cell r="AU604" t="str">
            <v>1851 KETTERING STREET</v>
          </cell>
          <cell r="AV604" t="str">
            <v>NA</v>
          </cell>
          <cell r="AW604">
            <v>0</v>
          </cell>
          <cell r="AX604">
            <v>42277</v>
          </cell>
          <cell r="AY604">
            <v>42369</v>
          </cell>
          <cell r="AZ604">
            <v>8960000</v>
          </cell>
          <cell r="BA604">
            <v>4.13</v>
          </cell>
          <cell r="BB604">
            <v>0.64</v>
          </cell>
          <cell r="BC604">
            <v>0.52</v>
          </cell>
          <cell r="BD604">
            <v>0</v>
          </cell>
          <cell r="BF604" t="str">
            <v>3.4700000</v>
          </cell>
          <cell r="BG604">
            <v>58030000</v>
          </cell>
          <cell r="BH604" t="str">
            <v>3.47</v>
          </cell>
          <cell r="BI604">
            <v>63700000</v>
          </cell>
          <cell r="BJ604" t="str">
            <v>Antares/TMT</v>
          </cell>
          <cell r="BL604">
            <v>41163</v>
          </cell>
          <cell r="BM604">
            <v>43080</v>
          </cell>
          <cell r="BP604">
            <v>86396400</v>
          </cell>
          <cell r="BQ604">
            <v>144426400</v>
          </cell>
          <cell r="BR604">
            <v>86396400</v>
          </cell>
          <cell r="BS604">
            <v>25235.78</v>
          </cell>
          <cell r="BT604">
            <v>100</v>
          </cell>
          <cell r="BW604">
            <v>0</v>
          </cell>
          <cell r="BX604" t="str">
            <v>Irvine, California 92614</v>
          </cell>
          <cell r="CA604" t="str">
            <v>0010528586</v>
          </cell>
          <cell r="CB604">
            <v>25235.78</v>
          </cell>
          <cell r="CD604">
            <v>25235.78</v>
          </cell>
          <cell r="CF604">
            <v>80</v>
          </cell>
          <cell r="CG604" t="str">
            <v>N</v>
          </cell>
        </row>
        <row r="605">
          <cell r="A605">
            <v>603</v>
          </cell>
          <cell r="B605" t="str">
            <v>DETAILS</v>
          </cell>
          <cell r="C605">
            <v>0</v>
          </cell>
          <cell r="D605">
            <v>81627713</v>
          </cell>
          <cell r="E605">
            <v>84069485</v>
          </cell>
          <cell r="F605">
            <v>344944</v>
          </cell>
          <cell r="G605">
            <v>42403</v>
          </cell>
          <cell r="H605">
            <v>42237</v>
          </cell>
          <cell r="I605">
            <v>31344</v>
          </cell>
          <cell r="J605">
            <v>249318</v>
          </cell>
          <cell r="K605">
            <v>241289</v>
          </cell>
          <cell r="L605">
            <v>42185</v>
          </cell>
          <cell r="M605" t="str">
            <v>Patientpoint Network Solutions LLC</v>
          </cell>
          <cell r="N605" t="str">
            <v>Patientpoint Network Solutions Delayed Draw Term Loan</v>
          </cell>
          <cell r="O605" t="str">
            <v>L</v>
          </cell>
          <cell r="P605" t="str">
            <v>LIBOR (3 months)</v>
          </cell>
          <cell r="R605">
            <v>71188.19</v>
          </cell>
          <cell r="S605">
            <v>1352110</v>
          </cell>
          <cell r="T605" t="str">
            <v>United States</v>
          </cell>
          <cell r="U605" t="str">
            <v>Media: Advertising; Printing &amp; Publishing (18)</v>
          </cell>
          <cell r="W605" t="str">
            <v>United States</v>
          </cell>
          <cell r="X605">
            <v>0</v>
          </cell>
          <cell r="Y605" t="str">
            <v>First Lien First Out</v>
          </cell>
          <cell r="AB605" t="str">
            <v>Patientpoint Network Solutions LLC</v>
          </cell>
          <cell r="AC605">
            <v>98.332711290000006</v>
          </cell>
          <cell r="AF605">
            <v>71188.19</v>
          </cell>
          <cell r="AG605" t="str">
            <v>V</v>
          </cell>
          <cell r="AH605">
            <v>98.332700000000003</v>
          </cell>
          <cell r="AK605" t="str">
            <v>Term Loan</v>
          </cell>
          <cell r="AN605">
            <v>18066000</v>
          </cell>
          <cell r="AO605" t="str">
            <v>USD</v>
          </cell>
          <cell r="AS605">
            <v>3.65</v>
          </cell>
          <cell r="AU605" t="str">
            <v>8230 MONTGOMERY ROAD, SUITE 300</v>
          </cell>
          <cell r="AV605" t="str">
            <v>NA</v>
          </cell>
          <cell r="AW605">
            <v>0</v>
          </cell>
          <cell r="AX605">
            <v>42277</v>
          </cell>
          <cell r="AY605">
            <v>42338</v>
          </cell>
          <cell r="AZ605">
            <v>5790000</v>
          </cell>
          <cell r="BA605">
            <v>2.38</v>
          </cell>
          <cell r="BB605">
            <v>6.05</v>
          </cell>
          <cell r="BC605">
            <v>5.71</v>
          </cell>
          <cell r="BD605">
            <v>0</v>
          </cell>
          <cell r="BF605" t="str">
            <v>3.6500000</v>
          </cell>
          <cell r="BG605">
            <v>-17840000</v>
          </cell>
          <cell r="BH605" t="str">
            <v>5.33</v>
          </cell>
          <cell r="BI605">
            <v>69940000</v>
          </cell>
          <cell r="BJ605" t="str">
            <v>Antares/TMT</v>
          </cell>
          <cell r="BL605">
            <v>42095</v>
          </cell>
          <cell r="BM605">
            <v>43404</v>
          </cell>
          <cell r="BP605">
            <v>65286300</v>
          </cell>
          <cell r="BQ605">
            <v>77783800</v>
          </cell>
          <cell r="BR605">
            <v>95623800</v>
          </cell>
          <cell r="BS605">
            <v>71188.19</v>
          </cell>
          <cell r="BT605">
            <v>100</v>
          </cell>
          <cell r="BU605">
            <v>42228</v>
          </cell>
          <cell r="BW605">
            <v>0</v>
          </cell>
          <cell r="BX605" t="str">
            <v>Cincinnati, Ohio 45236-2292</v>
          </cell>
          <cell r="CA605" t="str">
            <v>0010534585</v>
          </cell>
          <cell r="CB605">
            <v>71188.19</v>
          </cell>
          <cell r="CC605">
            <v>1</v>
          </cell>
          <cell r="CD605">
            <v>71188.19</v>
          </cell>
          <cell r="CF605">
            <v>80</v>
          </cell>
          <cell r="CG605" t="str">
            <v>N</v>
          </cell>
        </row>
        <row r="606">
          <cell r="A606">
            <v>604</v>
          </cell>
          <cell r="B606" t="str">
            <v>DETAILS</v>
          </cell>
          <cell r="C606">
            <v>0</v>
          </cell>
          <cell r="D606">
            <v>81627714</v>
          </cell>
          <cell r="E606">
            <v>84069486</v>
          </cell>
          <cell r="F606">
            <v>344944</v>
          </cell>
          <cell r="G606">
            <v>42403</v>
          </cell>
          <cell r="H606">
            <v>42237</v>
          </cell>
          <cell r="I606">
            <v>31344</v>
          </cell>
          <cell r="J606">
            <v>249320</v>
          </cell>
          <cell r="K606">
            <v>241289</v>
          </cell>
          <cell r="L606">
            <v>42185</v>
          </cell>
          <cell r="M606" t="str">
            <v>Patientpoint Network Solutions LLC</v>
          </cell>
          <cell r="N606" t="str">
            <v>Patientpoint Network Solutions Delayed Draw Term Loan</v>
          </cell>
          <cell r="O606" t="str">
            <v>L</v>
          </cell>
          <cell r="P606" t="str">
            <v>LIBOR (6 months)</v>
          </cell>
          <cell r="R606">
            <v>1542410.71</v>
          </cell>
          <cell r="S606">
            <v>1352110</v>
          </cell>
          <cell r="T606" t="str">
            <v>United States</v>
          </cell>
          <cell r="U606" t="str">
            <v>Media: Advertising; Printing &amp; Publishing (18)</v>
          </cell>
          <cell r="W606" t="str">
            <v>United States</v>
          </cell>
          <cell r="X606">
            <v>0</v>
          </cell>
          <cell r="Y606" t="str">
            <v>First Lien First Out</v>
          </cell>
          <cell r="AB606" t="str">
            <v>Patientpoint Network Solutions LLC</v>
          </cell>
          <cell r="AC606">
            <v>98.332711290000006</v>
          </cell>
          <cell r="AF606">
            <v>1542410.71</v>
          </cell>
          <cell r="AG606" t="str">
            <v>V</v>
          </cell>
          <cell r="AH606">
            <v>98.332700000000003</v>
          </cell>
          <cell r="AK606" t="str">
            <v>Term Loan</v>
          </cell>
          <cell r="AN606">
            <v>18066000</v>
          </cell>
          <cell r="AO606" t="str">
            <v>USD</v>
          </cell>
          <cell r="AS606">
            <v>3.65</v>
          </cell>
          <cell r="AU606" t="str">
            <v>8230 MONTGOMERY ROAD, SUITE 300</v>
          </cell>
          <cell r="AV606" t="str">
            <v>NA</v>
          </cell>
          <cell r="AW606">
            <v>0</v>
          </cell>
          <cell r="AX606">
            <v>42277</v>
          </cell>
          <cell r="AY606">
            <v>42338</v>
          </cell>
          <cell r="AZ606">
            <v>5790000</v>
          </cell>
          <cell r="BA606">
            <v>2.38</v>
          </cell>
          <cell r="BB606">
            <v>6.05</v>
          </cell>
          <cell r="BC606">
            <v>5.71</v>
          </cell>
          <cell r="BD606">
            <v>0</v>
          </cell>
          <cell r="BF606" t="str">
            <v>3.6500000</v>
          </cell>
          <cell r="BG606">
            <v>-17840000</v>
          </cell>
          <cell r="BH606" t="str">
            <v>5.33</v>
          </cell>
          <cell r="BI606">
            <v>69940000</v>
          </cell>
          <cell r="BJ606" t="str">
            <v>Antares/TMT</v>
          </cell>
          <cell r="BL606">
            <v>42095</v>
          </cell>
          <cell r="BM606">
            <v>43404</v>
          </cell>
          <cell r="BP606">
            <v>65286300</v>
          </cell>
          <cell r="BQ606">
            <v>77783800</v>
          </cell>
          <cell r="BR606">
            <v>95623800</v>
          </cell>
          <cell r="BS606">
            <v>1542410.71</v>
          </cell>
          <cell r="BT606">
            <v>100</v>
          </cell>
          <cell r="BU606">
            <v>42228</v>
          </cell>
          <cell r="BW606">
            <v>0</v>
          </cell>
          <cell r="BX606" t="str">
            <v>Cincinnati, Ohio 45236-2292</v>
          </cell>
          <cell r="CA606" t="str">
            <v>0010534585</v>
          </cell>
          <cell r="CB606">
            <v>1542410.71</v>
          </cell>
          <cell r="CC606">
            <v>1</v>
          </cell>
          <cell r="CD606">
            <v>1542410.71</v>
          </cell>
          <cell r="CF606">
            <v>80</v>
          </cell>
          <cell r="CG606" t="str">
            <v>N</v>
          </cell>
        </row>
        <row r="607">
          <cell r="A607">
            <v>605</v>
          </cell>
          <cell r="B607" t="str">
            <v>DETAILS</v>
          </cell>
          <cell r="C607">
            <v>0</v>
          </cell>
          <cell r="D607">
            <v>81627711</v>
          </cell>
          <cell r="E607">
            <v>84069789</v>
          </cell>
          <cell r="F607">
            <v>344944</v>
          </cell>
          <cell r="G607">
            <v>42403</v>
          </cell>
          <cell r="H607">
            <v>42237</v>
          </cell>
          <cell r="I607">
            <v>31344</v>
          </cell>
          <cell r="J607">
            <v>249315</v>
          </cell>
          <cell r="K607">
            <v>239932</v>
          </cell>
          <cell r="L607">
            <v>42185</v>
          </cell>
          <cell r="M607" t="str">
            <v>Patientpoint Network Solutions LLC</v>
          </cell>
          <cell r="N607" t="str">
            <v>Patientpoint Network Solutions Term Loan</v>
          </cell>
          <cell r="O607" t="str">
            <v>L</v>
          </cell>
          <cell r="P607" t="str">
            <v>LIBOR (3 months)</v>
          </cell>
          <cell r="R607">
            <v>1067822.8</v>
          </cell>
          <cell r="S607">
            <v>1339731</v>
          </cell>
          <cell r="T607" t="str">
            <v>United States</v>
          </cell>
          <cell r="U607" t="str">
            <v>Media: Advertising; Printing &amp; Publishing (18)</v>
          </cell>
          <cell r="W607" t="str">
            <v>United States</v>
          </cell>
          <cell r="X607">
            <v>0</v>
          </cell>
          <cell r="Y607" t="str">
            <v>First Lien First Out</v>
          </cell>
          <cell r="AB607" t="str">
            <v>Patientpoint Network Solutions LLC</v>
          </cell>
          <cell r="AC607">
            <v>98.332711290000006</v>
          </cell>
          <cell r="AF607">
            <v>1067822.8</v>
          </cell>
          <cell r="AG607" t="str">
            <v>V</v>
          </cell>
          <cell r="AH607">
            <v>98.332700000000003</v>
          </cell>
          <cell r="AK607" t="str">
            <v>Term Loan</v>
          </cell>
          <cell r="AN607">
            <v>18066000</v>
          </cell>
          <cell r="AO607" t="str">
            <v>USD</v>
          </cell>
          <cell r="AS607">
            <v>3.65</v>
          </cell>
          <cell r="AU607" t="str">
            <v>8230 MONTGOMERY ROAD, SUITE 300</v>
          </cell>
          <cell r="AV607" t="str">
            <v>NA</v>
          </cell>
          <cell r="AW607">
            <v>0</v>
          </cell>
          <cell r="AX607">
            <v>42277</v>
          </cell>
          <cell r="AY607">
            <v>42338</v>
          </cell>
          <cell r="AZ607">
            <v>5790000</v>
          </cell>
          <cell r="BA607">
            <v>2.38</v>
          </cell>
          <cell r="BB607">
            <v>6.05</v>
          </cell>
          <cell r="BC607">
            <v>5.71</v>
          </cell>
          <cell r="BD607">
            <v>0</v>
          </cell>
          <cell r="BF607" t="str">
            <v>3.6500000</v>
          </cell>
          <cell r="BG607">
            <v>-17840000</v>
          </cell>
          <cell r="BH607" t="str">
            <v>5.33</v>
          </cell>
          <cell r="BI607">
            <v>69940000</v>
          </cell>
          <cell r="BJ607" t="str">
            <v>Antares/TMT</v>
          </cell>
          <cell r="BL607">
            <v>41578</v>
          </cell>
          <cell r="BM607">
            <v>43404</v>
          </cell>
          <cell r="BP607">
            <v>65286300</v>
          </cell>
          <cell r="BQ607">
            <v>77783800</v>
          </cell>
          <cell r="BR607">
            <v>95623800</v>
          </cell>
          <cell r="BS607">
            <v>1067822.8</v>
          </cell>
          <cell r="BT607">
            <v>100</v>
          </cell>
          <cell r="BU607">
            <v>42228</v>
          </cell>
          <cell r="BW607">
            <v>0</v>
          </cell>
          <cell r="BX607" t="str">
            <v>CINCINNATI, Ohio 45236-2292</v>
          </cell>
          <cell r="CA607" t="str">
            <v>0010534614</v>
          </cell>
          <cell r="CB607">
            <v>1067822.8</v>
          </cell>
          <cell r="CC607">
            <v>1</v>
          </cell>
          <cell r="CD607">
            <v>1067822.8</v>
          </cell>
          <cell r="CF607">
            <v>80</v>
          </cell>
          <cell r="CG607" t="str">
            <v>N</v>
          </cell>
        </row>
        <row r="608">
          <cell r="A608">
            <v>606</v>
          </cell>
          <cell r="B608" t="str">
            <v>DETAILS</v>
          </cell>
          <cell r="C608">
            <v>0</v>
          </cell>
          <cell r="D608">
            <v>81627712</v>
          </cell>
          <cell r="E608">
            <v>84069790</v>
          </cell>
          <cell r="F608">
            <v>344944</v>
          </cell>
          <cell r="G608">
            <v>42403</v>
          </cell>
          <cell r="H608">
            <v>42237</v>
          </cell>
          <cell r="I608">
            <v>31344</v>
          </cell>
          <cell r="J608">
            <v>249317</v>
          </cell>
          <cell r="K608">
            <v>239932</v>
          </cell>
          <cell r="L608">
            <v>42185</v>
          </cell>
          <cell r="M608" t="str">
            <v>Patientpoint Network Solutions LLC</v>
          </cell>
          <cell r="N608" t="str">
            <v>Patientpoint Network Solutions Term Loan</v>
          </cell>
          <cell r="O608" t="str">
            <v>L</v>
          </cell>
          <cell r="P608" t="str">
            <v>LIBOR (6 months)</v>
          </cell>
          <cell r="R608">
            <v>23136160.719999999</v>
          </cell>
          <cell r="S608">
            <v>1339731</v>
          </cell>
          <cell r="T608" t="str">
            <v>United States</v>
          </cell>
          <cell r="U608" t="str">
            <v>Media: Advertising; Printing &amp; Publishing (18)</v>
          </cell>
          <cell r="W608" t="str">
            <v>United States</v>
          </cell>
          <cell r="X608">
            <v>0</v>
          </cell>
          <cell r="Y608" t="str">
            <v>First Lien First Out</v>
          </cell>
          <cell r="AB608" t="str">
            <v>Patientpoint Network Solutions LLC</v>
          </cell>
          <cell r="AC608">
            <v>98.332711290000006</v>
          </cell>
          <cell r="AF608">
            <v>23136160.719999999</v>
          </cell>
          <cell r="AG608" t="str">
            <v>V</v>
          </cell>
          <cell r="AH608">
            <v>98.332700000000003</v>
          </cell>
          <cell r="AK608" t="str">
            <v>Term Loan</v>
          </cell>
          <cell r="AN608">
            <v>18066000</v>
          </cell>
          <cell r="AO608" t="str">
            <v>USD</v>
          </cell>
          <cell r="AS608">
            <v>3.65</v>
          </cell>
          <cell r="AU608" t="str">
            <v>8230 MONTGOMERY ROAD, SUITE 300</v>
          </cell>
          <cell r="AV608" t="str">
            <v>NA</v>
          </cell>
          <cell r="AW608">
            <v>0</v>
          </cell>
          <cell r="AX608">
            <v>42277</v>
          </cell>
          <cell r="AY608">
            <v>42338</v>
          </cell>
          <cell r="AZ608">
            <v>5790000</v>
          </cell>
          <cell r="BA608">
            <v>2.38</v>
          </cell>
          <cell r="BB608">
            <v>6.05</v>
          </cell>
          <cell r="BC608">
            <v>5.71</v>
          </cell>
          <cell r="BD608">
            <v>0</v>
          </cell>
          <cell r="BF608" t="str">
            <v>3.6500000</v>
          </cell>
          <cell r="BG608">
            <v>-17840000</v>
          </cell>
          <cell r="BH608" t="str">
            <v>5.33</v>
          </cell>
          <cell r="BI608">
            <v>69940000</v>
          </cell>
          <cell r="BJ608" t="str">
            <v>Antares/TMT</v>
          </cell>
          <cell r="BL608">
            <v>41578</v>
          </cell>
          <cell r="BM608">
            <v>43404</v>
          </cell>
          <cell r="BP608">
            <v>65286300</v>
          </cell>
          <cell r="BQ608">
            <v>77783800</v>
          </cell>
          <cell r="BR608">
            <v>95623800</v>
          </cell>
          <cell r="BS608">
            <v>23136160.719999999</v>
          </cell>
          <cell r="BT608">
            <v>100</v>
          </cell>
          <cell r="BU608">
            <v>42228</v>
          </cell>
          <cell r="BW608">
            <v>0</v>
          </cell>
          <cell r="BX608" t="str">
            <v>CINCINNATI, Ohio 45236-2292</v>
          </cell>
          <cell r="CA608" t="str">
            <v>0010534614</v>
          </cell>
          <cell r="CB608">
            <v>23136160.719999999</v>
          </cell>
          <cell r="CC608">
            <v>1</v>
          </cell>
          <cell r="CD608">
            <v>23136160.719999999</v>
          </cell>
          <cell r="CF608">
            <v>80</v>
          </cell>
          <cell r="CG608" t="str">
            <v>N</v>
          </cell>
        </row>
        <row r="609">
          <cell r="A609">
            <v>607</v>
          </cell>
          <cell r="B609" t="str">
            <v>DETAILS</v>
          </cell>
          <cell r="C609">
            <v>0</v>
          </cell>
          <cell r="D609">
            <v>81628194</v>
          </cell>
          <cell r="E609">
            <v>84070101</v>
          </cell>
          <cell r="F609">
            <v>344944</v>
          </cell>
          <cell r="G609">
            <v>42403</v>
          </cell>
          <cell r="H609">
            <v>42237</v>
          </cell>
          <cell r="I609">
            <v>31196</v>
          </cell>
          <cell r="J609">
            <v>255332</v>
          </cell>
          <cell r="K609">
            <v>238822</v>
          </cell>
          <cell r="L609">
            <v>42185</v>
          </cell>
          <cell r="M609" t="str">
            <v>Peacock Engineering Company LLC</v>
          </cell>
          <cell r="N609" t="str">
            <v>Peacock Engineering Company LLC Term Loan</v>
          </cell>
          <cell r="O609" t="str">
            <v>L</v>
          </cell>
          <cell r="P609" t="str">
            <v>LIBOR (6 months)</v>
          </cell>
          <cell r="R609">
            <v>617543.86</v>
          </cell>
          <cell r="S609">
            <v>1354047</v>
          </cell>
          <cell r="T609" t="str">
            <v>United States</v>
          </cell>
          <cell r="U609" t="str">
            <v>Containers; Packaging &amp; Glass (10)</v>
          </cell>
          <cell r="W609" t="str">
            <v>United States</v>
          </cell>
          <cell r="X609">
            <v>1</v>
          </cell>
          <cell r="Y609" t="str">
            <v>First Lien First Out</v>
          </cell>
          <cell r="AB609" t="str">
            <v>Peacock Engineering Company LLC</v>
          </cell>
          <cell r="AF609">
            <v>617543.86</v>
          </cell>
          <cell r="AG609" t="str">
            <v>V</v>
          </cell>
          <cell r="AH609">
            <v>99.5</v>
          </cell>
          <cell r="AI609">
            <v>98.042000000000002</v>
          </cell>
          <cell r="AK609" t="str">
            <v>Term Loan</v>
          </cell>
          <cell r="AN609">
            <v>64900000</v>
          </cell>
          <cell r="AO609" t="str">
            <v>USD</v>
          </cell>
          <cell r="AS609">
            <v>4.3945762999999998</v>
          </cell>
          <cell r="AU609" t="str">
            <v>1800 Averill Road</v>
          </cell>
          <cell r="AV609" t="str">
            <v>NA</v>
          </cell>
          <cell r="AX609">
            <v>42277</v>
          </cell>
          <cell r="AY609">
            <v>42277</v>
          </cell>
          <cell r="AZ609">
            <v>10550000</v>
          </cell>
          <cell r="BA609">
            <v>3.1970443350000002</v>
          </cell>
          <cell r="BB609">
            <v>5.59</v>
          </cell>
          <cell r="BC609">
            <v>5.54</v>
          </cell>
          <cell r="BF609" t="str">
            <v>4.3945763</v>
          </cell>
          <cell r="BG609">
            <v>92370000</v>
          </cell>
          <cell r="BH609" t="str">
            <v>5.2782126348</v>
          </cell>
          <cell r="BI609">
            <v>976660000</v>
          </cell>
          <cell r="BJ609" t="str">
            <v>Antares/TMT - BSL</v>
          </cell>
          <cell r="BK609" t="str">
            <v>Broadly Syndicated Loan</v>
          </cell>
          <cell r="BL609">
            <v>42103</v>
          </cell>
          <cell r="BM609">
            <v>44769</v>
          </cell>
          <cell r="BP609">
            <v>279702000</v>
          </cell>
          <cell r="BQ609">
            <v>427330200</v>
          </cell>
          <cell r="BR609">
            <v>334960200</v>
          </cell>
          <cell r="BS609">
            <v>605452.35</v>
          </cell>
          <cell r="BT609">
            <v>98.042000000000002</v>
          </cell>
          <cell r="BU609">
            <v>42228</v>
          </cell>
          <cell r="BW609">
            <v>0</v>
          </cell>
          <cell r="BX609" t="str">
            <v>Geneva, Illinois 60134</v>
          </cell>
          <cell r="CA609" t="str">
            <v>0010538358</v>
          </cell>
          <cell r="CB609">
            <v>605452.35</v>
          </cell>
          <cell r="CC609">
            <v>1</v>
          </cell>
          <cell r="CD609">
            <v>617543.86</v>
          </cell>
          <cell r="CF609">
            <v>80</v>
          </cell>
          <cell r="CG609" t="str">
            <v>N</v>
          </cell>
        </row>
        <row r="610">
          <cell r="A610">
            <v>608</v>
          </cell>
          <cell r="B610" t="str">
            <v>DETAILS</v>
          </cell>
          <cell r="C610">
            <v>0</v>
          </cell>
          <cell r="D610">
            <v>81627644</v>
          </cell>
          <cell r="E610">
            <v>84070099</v>
          </cell>
          <cell r="F610">
            <v>344944</v>
          </cell>
          <cell r="G610">
            <v>42403</v>
          </cell>
          <cell r="H610">
            <v>42237</v>
          </cell>
          <cell r="I610">
            <v>31196</v>
          </cell>
          <cell r="J610">
            <v>240781</v>
          </cell>
          <cell r="K610">
            <v>238822</v>
          </cell>
          <cell r="L610">
            <v>42185</v>
          </cell>
          <cell r="M610" t="str">
            <v>Peacock Engineering Company LLC</v>
          </cell>
          <cell r="N610" t="str">
            <v>Peacock Engineering Company LLC Term Loan</v>
          </cell>
          <cell r="O610" t="str">
            <v>L</v>
          </cell>
          <cell r="P610" t="str">
            <v>LIBOR (3 months)</v>
          </cell>
          <cell r="R610">
            <v>7298245.6100000003</v>
          </cell>
          <cell r="S610">
            <v>1354047</v>
          </cell>
          <cell r="T610" t="str">
            <v>United States</v>
          </cell>
          <cell r="U610" t="str">
            <v>Containers; Packaging &amp; Glass (10)</v>
          </cell>
          <cell r="W610" t="str">
            <v>United States</v>
          </cell>
          <cell r="X610">
            <v>1</v>
          </cell>
          <cell r="Y610" t="str">
            <v>First Lien First Out</v>
          </cell>
          <cell r="AB610" t="str">
            <v>Peacock Engineering Company LLC</v>
          </cell>
          <cell r="AF610">
            <v>7298245.6100000003</v>
          </cell>
          <cell r="AG610" t="str">
            <v>V</v>
          </cell>
          <cell r="AH610">
            <v>99.5</v>
          </cell>
          <cell r="AI610">
            <v>98.042000000000002</v>
          </cell>
          <cell r="AK610" t="str">
            <v>Term Loan</v>
          </cell>
          <cell r="AN610">
            <v>64900000</v>
          </cell>
          <cell r="AO610" t="str">
            <v>USD</v>
          </cell>
          <cell r="AS610">
            <v>4.3945762999999998</v>
          </cell>
          <cell r="AU610" t="str">
            <v>1800 Averill Road</v>
          </cell>
          <cell r="AV610" t="str">
            <v>NA</v>
          </cell>
          <cell r="AX610">
            <v>42277</v>
          </cell>
          <cell r="AY610">
            <v>42277</v>
          </cell>
          <cell r="AZ610">
            <v>10550000</v>
          </cell>
          <cell r="BA610">
            <v>3.1970443350000002</v>
          </cell>
          <cell r="BB610">
            <v>5.59</v>
          </cell>
          <cell r="BC610">
            <v>5.54</v>
          </cell>
          <cell r="BF610" t="str">
            <v>4.3945763</v>
          </cell>
          <cell r="BG610">
            <v>92370000</v>
          </cell>
          <cell r="BH610" t="str">
            <v>5.2782126348</v>
          </cell>
          <cell r="BI610">
            <v>976660000</v>
          </cell>
          <cell r="BJ610" t="str">
            <v>Antares/TMT - BSL</v>
          </cell>
          <cell r="BK610" t="str">
            <v>Broadly Syndicated Loan</v>
          </cell>
          <cell r="BL610">
            <v>42103</v>
          </cell>
          <cell r="BM610">
            <v>44769</v>
          </cell>
          <cell r="BP610">
            <v>279702000</v>
          </cell>
          <cell r="BQ610">
            <v>427330200</v>
          </cell>
          <cell r="BR610">
            <v>334960200</v>
          </cell>
          <cell r="BS610">
            <v>7155345.96</v>
          </cell>
          <cell r="BT610">
            <v>98.042000000000002</v>
          </cell>
          <cell r="BU610">
            <v>42228</v>
          </cell>
          <cell r="BW610">
            <v>0</v>
          </cell>
          <cell r="BX610" t="str">
            <v>Geneva, Illinois 60134</v>
          </cell>
          <cell r="CA610" t="str">
            <v>0010538358</v>
          </cell>
          <cell r="CB610">
            <v>7155345.96</v>
          </cell>
          <cell r="CC610">
            <v>1</v>
          </cell>
          <cell r="CD610">
            <v>7298245.6100000003</v>
          </cell>
          <cell r="CF610">
            <v>80</v>
          </cell>
          <cell r="CG610" t="str">
            <v>N</v>
          </cell>
        </row>
        <row r="611">
          <cell r="A611">
            <v>609</v>
          </cell>
          <cell r="B611" t="str">
            <v>DETAILS</v>
          </cell>
          <cell r="C611">
            <v>0</v>
          </cell>
          <cell r="D611">
            <v>81627645</v>
          </cell>
          <cell r="E611">
            <v>84070100</v>
          </cell>
          <cell r="F611">
            <v>344944</v>
          </cell>
          <cell r="G611">
            <v>42403</v>
          </cell>
          <cell r="H611">
            <v>42237</v>
          </cell>
          <cell r="I611">
            <v>31196</v>
          </cell>
          <cell r="J611">
            <v>240783</v>
          </cell>
          <cell r="K611">
            <v>238822</v>
          </cell>
          <cell r="L611">
            <v>42185</v>
          </cell>
          <cell r="M611" t="str">
            <v>Peacock Engineering Company LLC</v>
          </cell>
          <cell r="N611" t="str">
            <v>Peacock Engineering Company LLC Term Loan</v>
          </cell>
          <cell r="O611" t="str">
            <v>L</v>
          </cell>
          <cell r="P611" t="str">
            <v>Prime</v>
          </cell>
          <cell r="R611">
            <v>64210.53</v>
          </cell>
          <cell r="S611">
            <v>1354047</v>
          </cell>
          <cell r="T611" t="str">
            <v>United States</v>
          </cell>
          <cell r="U611" t="str">
            <v>Containers; Packaging &amp; Glass (10)</v>
          </cell>
          <cell r="W611" t="str">
            <v>United States</v>
          </cell>
          <cell r="X611">
            <v>1</v>
          </cell>
          <cell r="Y611" t="str">
            <v>First Lien First Out</v>
          </cell>
          <cell r="AB611" t="str">
            <v>Peacock Engineering Company LLC</v>
          </cell>
          <cell r="AF611">
            <v>64210.53</v>
          </cell>
          <cell r="AG611" t="str">
            <v>V</v>
          </cell>
          <cell r="AH611">
            <v>99.5</v>
          </cell>
          <cell r="AI611">
            <v>98.042000000000002</v>
          </cell>
          <cell r="AK611" t="str">
            <v>Term Loan</v>
          </cell>
          <cell r="AN611">
            <v>64900000</v>
          </cell>
          <cell r="AO611" t="str">
            <v>USD</v>
          </cell>
          <cell r="AS611">
            <v>4.3945762999999998</v>
          </cell>
          <cell r="AU611" t="str">
            <v>1800 Averill Road</v>
          </cell>
          <cell r="AV611" t="str">
            <v>NA</v>
          </cell>
          <cell r="AX611">
            <v>42277</v>
          </cell>
          <cell r="AY611">
            <v>42277</v>
          </cell>
          <cell r="AZ611">
            <v>10550000</v>
          </cell>
          <cell r="BA611">
            <v>3.1970443350000002</v>
          </cell>
          <cell r="BB611">
            <v>5.59</v>
          </cell>
          <cell r="BC611">
            <v>5.54</v>
          </cell>
          <cell r="BF611" t="str">
            <v>4.3945763</v>
          </cell>
          <cell r="BG611">
            <v>92370000</v>
          </cell>
          <cell r="BH611" t="str">
            <v>5.2782126348</v>
          </cell>
          <cell r="BI611">
            <v>976660000</v>
          </cell>
          <cell r="BJ611" t="str">
            <v>Antares/TMT - BSL</v>
          </cell>
          <cell r="BK611" t="str">
            <v>Broadly Syndicated Loan</v>
          </cell>
          <cell r="BL611">
            <v>42103</v>
          </cell>
          <cell r="BM611">
            <v>44769</v>
          </cell>
          <cell r="BP611">
            <v>279702000</v>
          </cell>
          <cell r="BQ611">
            <v>427330200</v>
          </cell>
          <cell r="BR611">
            <v>334960200</v>
          </cell>
          <cell r="BS611">
            <v>62953.29</v>
          </cell>
          <cell r="BT611">
            <v>98.042000000000002</v>
          </cell>
          <cell r="BU611">
            <v>42228</v>
          </cell>
          <cell r="BW611">
            <v>0</v>
          </cell>
          <cell r="BX611" t="str">
            <v>Geneva, Illinois 60134</v>
          </cell>
          <cell r="CA611" t="str">
            <v>0010538358</v>
          </cell>
          <cell r="CB611">
            <v>62953.29</v>
          </cell>
          <cell r="CC611">
            <v>1</v>
          </cell>
          <cell r="CD611">
            <v>64210.53</v>
          </cell>
          <cell r="CF611">
            <v>80</v>
          </cell>
          <cell r="CG611" t="str">
            <v>N</v>
          </cell>
        </row>
        <row r="612">
          <cell r="A612">
            <v>610</v>
          </cell>
          <cell r="B612" t="str">
            <v>DETAILS</v>
          </cell>
          <cell r="C612">
            <v>0</v>
          </cell>
          <cell r="D612">
            <v>81627850</v>
          </cell>
          <cell r="E612">
            <v>84069424</v>
          </cell>
          <cell r="F612">
            <v>344944</v>
          </cell>
          <cell r="G612">
            <v>42403</v>
          </cell>
          <cell r="H612">
            <v>42237</v>
          </cell>
          <cell r="I612">
            <v>25488</v>
          </cell>
          <cell r="J612">
            <v>252290</v>
          </cell>
          <cell r="K612">
            <v>201767</v>
          </cell>
          <cell r="L612">
            <v>42185</v>
          </cell>
          <cell r="M612" t="str">
            <v>Pelican Products Inc</v>
          </cell>
          <cell r="N612" t="str">
            <v>Pelican Products Inc 1st Lien Term Loan</v>
          </cell>
          <cell r="O612" t="str">
            <v>L</v>
          </cell>
          <cell r="P612" t="str">
            <v>LIBOR (3 months)</v>
          </cell>
          <cell r="R612">
            <v>11790000</v>
          </cell>
          <cell r="S612">
            <v>1334942</v>
          </cell>
          <cell r="T612" t="str">
            <v>United States</v>
          </cell>
          <cell r="U612" t="str">
            <v>Consumer goods: Durable (8)</v>
          </cell>
          <cell r="W612" t="str">
            <v>United States</v>
          </cell>
          <cell r="X612">
            <v>1</v>
          </cell>
          <cell r="Y612" t="str">
            <v>First Lien First Out</v>
          </cell>
          <cell r="AB612" t="str">
            <v>Pelican Products Inc</v>
          </cell>
          <cell r="AC612">
            <v>99.688000000000002</v>
          </cell>
          <cell r="AF612">
            <v>11790000</v>
          </cell>
          <cell r="AG612" t="str">
            <v>V</v>
          </cell>
          <cell r="AH612">
            <v>99.688000000000002</v>
          </cell>
          <cell r="AI612">
            <v>96</v>
          </cell>
          <cell r="AK612" t="str">
            <v>Term Loan</v>
          </cell>
          <cell r="AN612">
            <v>89100000</v>
          </cell>
          <cell r="AO612" t="str">
            <v>USD</v>
          </cell>
          <cell r="AS612">
            <v>3.8745848000000001</v>
          </cell>
          <cell r="AU612" t="str">
            <v>23215 EARLY AVENUE</v>
          </cell>
          <cell r="AV612" t="str">
            <v>NA</v>
          </cell>
          <cell r="AW612">
            <v>0</v>
          </cell>
          <cell r="AX612">
            <v>42277</v>
          </cell>
          <cell r="AY612">
            <v>42277</v>
          </cell>
          <cell r="AZ612">
            <v>27010000</v>
          </cell>
          <cell r="BA612">
            <v>2.0476617257999998</v>
          </cell>
          <cell r="BB612">
            <v>2.04</v>
          </cell>
          <cell r="BC612">
            <v>1.83</v>
          </cell>
          <cell r="BD612">
            <v>0</v>
          </cell>
          <cell r="BF612" t="str">
            <v>3.8745848</v>
          </cell>
          <cell r="BG612">
            <v>-228150000</v>
          </cell>
          <cell r="BH612" t="str">
            <v>5.8385818818</v>
          </cell>
          <cell r="BI612">
            <v>374020000</v>
          </cell>
          <cell r="BJ612" t="str">
            <v>BLG</v>
          </cell>
          <cell r="BL612">
            <v>41651</v>
          </cell>
          <cell r="BM612">
            <v>43931</v>
          </cell>
          <cell r="BP612">
            <v>328719600</v>
          </cell>
          <cell r="BQ612">
            <v>275720700</v>
          </cell>
          <cell r="BR612">
            <v>503870700</v>
          </cell>
          <cell r="BS612">
            <v>11318400</v>
          </cell>
          <cell r="BT612">
            <v>96</v>
          </cell>
          <cell r="BU612">
            <v>42228</v>
          </cell>
          <cell r="BW612">
            <v>0</v>
          </cell>
          <cell r="BX612" t="str">
            <v>Torrance, California 90505</v>
          </cell>
          <cell r="CA612" t="str">
            <v>0010523017</v>
          </cell>
          <cell r="CB612">
            <v>11318400</v>
          </cell>
          <cell r="CC612">
            <v>1</v>
          </cell>
          <cell r="CD612">
            <v>11790000</v>
          </cell>
          <cell r="CF612">
            <v>80</v>
          </cell>
          <cell r="CG612" t="str">
            <v>Y</v>
          </cell>
        </row>
        <row r="613">
          <cell r="A613">
            <v>611</v>
          </cell>
          <cell r="B613" t="str">
            <v>DETAILS</v>
          </cell>
          <cell r="C613">
            <v>0</v>
          </cell>
          <cell r="D613">
            <v>81627738</v>
          </cell>
          <cell r="E613">
            <v>84069418</v>
          </cell>
          <cell r="F613">
            <v>344944</v>
          </cell>
          <cell r="G613">
            <v>42403</v>
          </cell>
          <cell r="H613">
            <v>42237</v>
          </cell>
          <cell r="I613">
            <v>31301</v>
          </cell>
          <cell r="J613">
            <v>250431</v>
          </cell>
          <cell r="K613">
            <v>239272</v>
          </cell>
          <cell r="L613">
            <v>42185</v>
          </cell>
          <cell r="M613" t="str">
            <v>Penda Corporation</v>
          </cell>
          <cell r="N613" t="str">
            <v>Penda Corporation Term Loan</v>
          </cell>
          <cell r="O613" t="str">
            <v>L</v>
          </cell>
          <cell r="P613" t="str">
            <v>LIBOR (3 months)</v>
          </cell>
          <cell r="R613">
            <v>8518234.8399999999</v>
          </cell>
          <cell r="S613">
            <v>1334929</v>
          </cell>
          <cell r="T613" t="str">
            <v>United States</v>
          </cell>
          <cell r="U613" t="str">
            <v>Automotive (2)</v>
          </cell>
          <cell r="W613" t="str">
            <v>United States</v>
          </cell>
          <cell r="X613">
            <v>0</v>
          </cell>
          <cell r="Y613" t="str">
            <v>First Lien First Out</v>
          </cell>
          <cell r="AB613" t="str">
            <v>Penda Corporation</v>
          </cell>
          <cell r="AC613">
            <v>97</v>
          </cell>
          <cell r="AF613">
            <v>8518234.8399999999</v>
          </cell>
          <cell r="AG613" t="str">
            <v>V</v>
          </cell>
          <cell r="AH613">
            <v>97</v>
          </cell>
          <cell r="AK613" t="str">
            <v>Term Loan</v>
          </cell>
          <cell r="AN613">
            <v>13274000</v>
          </cell>
          <cell r="AO613" t="str">
            <v>USD</v>
          </cell>
          <cell r="AS613">
            <v>3</v>
          </cell>
          <cell r="AU613" t="str">
            <v>2344 W WISCONSIN STREET</v>
          </cell>
          <cell r="AV613" t="str">
            <v>NA</v>
          </cell>
          <cell r="AW613">
            <v>0</v>
          </cell>
          <cell r="AX613">
            <v>42277</v>
          </cell>
          <cell r="AY613">
            <v>42338</v>
          </cell>
          <cell r="AZ613">
            <v>570000</v>
          </cell>
          <cell r="BA613">
            <v>3.52</v>
          </cell>
          <cell r="BB613">
            <v>5.19</v>
          </cell>
          <cell r="BC613">
            <v>5.14</v>
          </cell>
          <cell r="BD613">
            <v>0</v>
          </cell>
          <cell r="BF613" t="str">
            <v>3.0000000</v>
          </cell>
          <cell r="BG613">
            <v>3180000</v>
          </cell>
          <cell r="BH613" t="str">
            <v>4.08</v>
          </cell>
          <cell r="BI613">
            <v>136710000</v>
          </cell>
          <cell r="BJ613" t="str">
            <v>Antares/TMT</v>
          </cell>
          <cell r="BL613">
            <v>41481</v>
          </cell>
          <cell r="BM613">
            <v>43307</v>
          </cell>
          <cell r="BO613">
            <v>42277</v>
          </cell>
          <cell r="BP613">
            <v>41226900</v>
          </cell>
          <cell r="BQ613">
            <v>58422000</v>
          </cell>
          <cell r="BR613">
            <v>55242000</v>
          </cell>
          <cell r="BS613">
            <v>7887885.46</v>
          </cell>
          <cell r="BT613">
            <v>92.6</v>
          </cell>
          <cell r="BU613">
            <v>42228</v>
          </cell>
          <cell r="BW613">
            <v>0</v>
          </cell>
          <cell r="BX613" t="str">
            <v>Portage, Wisconsin 53901-0449</v>
          </cell>
          <cell r="BY613">
            <v>42339</v>
          </cell>
          <cell r="BZ613">
            <v>42522</v>
          </cell>
          <cell r="CA613" t="str">
            <v>0010426187</v>
          </cell>
          <cell r="CB613">
            <v>7887885.46</v>
          </cell>
          <cell r="CC613">
            <v>1</v>
          </cell>
          <cell r="CD613">
            <v>8518234.8399999999</v>
          </cell>
          <cell r="CF613">
            <v>80</v>
          </cell>
          <cell r="CG613" t="str">
            <v>N</v>
          </cell>
        </row>
        <row r="614">
          <cell r="A614">
            <v>612</v>
          </cell>
          <cell r="B614" t="str">
            <v>DETAILS</v>
          </cell>
          <cell r="C614">
            <v>0</v>
          </cell>
          <cell r="D614">
            <v>81627975</v>
          </cell>
          <cell r="E614">
            <v>84069413</v>
          </cell>
          <cell r="F614">
            <v>344944</v>
          </cell>
          <cell r="G614">
            <v>42403</v>
          </cell>
          <cell r="H614">
            <v>42237</v>
          </cell>
          <cell r="I614">
            <v>27016</v>
          </cell>
          <cell r="J614">
            <v>253744</v>
          </cell>
          <cell r="K614">
            <v>168472</v>
          </cell>
          <cell r="L614">
            <v>42185</v>
          </cell>
          <cell r="M614" t="str">
            <v>Peninsula Packaging LLC</v>
          </cell>
          <cell r="N614" t="str">
            <v>Peninsula Packaging LLC Term Loan</v>
          </cell>
          <cell r="O614" t="str">
            <v>L</v>
          </cell>
          <cell r="P614" t="str">
            <v>LIBOR (3 months)</v>
          </cell>
          <cell r="R614">
            <v>8446428.5800000001</v>
          </cell>
          <cell r="S614">
            <v>1334924</v>
          </cell>
          <cell r="T614" t="str">
            <v>United States</v>
          </cell>
          <cell r="U614" t="str">
            <v>Containers; Packaging &amp; Glass (10)</v>
          </cell>
          <cell r="W614" t="str">
            <v>United States</v>
          </cell>
          <cell r="X614">
            <v>0</v>
          </cell>
          <cell r="Y614" t="str">
            <v>First Lien First Out</v>
          </cell>
          <cell r="AB614" t="str">
            <v>Peninsula Packaging LLC</v>
          </cell>
          <cell r="AC614">
            <v>99.375</v>
          </cell>
          <cell r="AF614">
            <v>8446428.5800000001</v>
          </cell>
          <cell r="AG614" t="str">
            <v>V</v>
          </cell>
          <cell r="AH614">
            <v>99.375</v>
          </cell>
          <cell r="AI614">
            <v>96</v>
          </cell>
          <cell r="AK614" t="str">
            <v>Term Loan</v>
          </cell>
          <cell r="AN614">
            <v>22123000</v>
          </cell>
          <cell r="AO614" t="str">
            <v>USD</v>
          </cell>
          <cell r="AS614">
            <v>4.26</v>
          </cell>
          <cell r="AU614" t="str">
            <v>C/O Packaging Holdings, LLC</v>
          </cell>
          <cell r="AV614" t="str">
            <v>1030 North Anderson Road</v>
          </cell>
          <cell r="AW614">
            <v>0</v>
          </cell>
          <cell r="AX614">
            <v>42277</v>
          </cell>
          <cell r="AY614">
            <v>42277</v>
          </cell>
          <cell r="AZ614">
            <v>1540000</v>
          </cell>
          <cell r="BA614">
            <v>2.1</v>
          </cell>
          <cell r="BB614">
            <v>6.54</v>
          </cell>
          <cell r="BC614">
            <v>5.97</v>
          </cell>
          <cell r="BD614">
            <v>0</v>
          </cell>
          <cell r="BF614" t="str">
            <v>4.2600000</v>
          </cell>
          <cell r="BG614">
            <v>27030000</v>
          </cell>
          <cell r="BH614" t="str">
            <v>5.96</v>
          </cell>
          <cell r="BI614">
            <v>174720000</v>
          </cell>
          <cell r="BJ614" t="str">
            <v>BLG</v>
          </cell>
          <cell r="BL614">
            <v>41249</v>
          </cell>
          <cell r="BM614">
            <v>43075</v>
          </cell>
          <cell r="BP614">
            <v>93755000</v>
          </cell>
          <cell r="BQ614">
            <v>158948800</v>
          </cell>
          <cell r="BR614">
            <v>131918800</v>
          </cell>
          <cell r="BS614">
            <v>8108571.4400000004</v>
          </cell>
          <cell r="BT614">
            <v>96</v>
          </cell>
          <cell r="BU614">
            <v>42228</v>
          </cell>
          <cell r="BW614">
            <v>0</v>
          </cell>
          <cell r="BX614" t="str">
            <v>Exeter, California 93221</v>
          </cell>
          <cell r="CA614" t="str">
            <v>0010523048</v>
          </cell>
          <cell r="CB614">
            <v>8108571.4400000004</v>
          </cell>
          <cell r="CC614">
            <v>1</v>
          </cell>
          <cell r="CD614">
            <v>8446428.5800000001</v>
          </cell>
          <cell r="CF614">
            <v>80</v>
          </cell>
          <cell r="CG614" t="str">
            <v>Y</v>
          </cell>
        </row>
        <row r="615">
          <cell r="A615">
            <v>613</v>
          </cell>
          <cell r="B615" t="str">
            <v>DETAILS</v>
          </cell>
          <cell r="C615">
            <v>0</v>
          </cell>
          <cell r="D615">
            <v>81627950</v>
          </cell>
          <cell r="E615">
            <v>84069955</v>
          </cell>
          <cell r="F615">
            <v>344944</v>
          </cell>
          <cell r="G615">
            <v>42403</v>
          </cell>
          <cell r="H615">
            <v>42237</v>
          </cell>
          <cell r="I615">
            <v>14014</v>
          </cell>
          <cell r="J615">
            <v>253483</v>
          </cell>
          <cell r="K615">
            <v>232987</v>
          </cell>
          <cell r="L615">
            <v>42185</v>
          </cell>
          <cell r="M615" t="str">
            <v>Penton Business Media Inc</v>
          </cell>
          <cell r="N615" t="str">
            <v>Penton Media Inc Term B-1 Loan</v>
          </cell>
          <cell r="O615" t="str">
            <v>L</v>
          </cell>
          <cell r="P615" t="str">
            <v>LIBOR (3 months)</v>
          </cell>
          <cell r="R615">
            <v>18014472.510000002</v>
          </cell>
          <cell r="S615">
            <v>1352380</v>
          </cell>
          <cell r="T615" t="str">
            <v>United States</v>
          </cell>
          <cell r="U615" t="str">
            <v>Media: Advertising; Printing &amp; Publishing (18)</v>
          </cell>
          <cell r="W615" t="str">
            <v>United States</v>
          </cell>
          <cell r="X615">
            <v>1</v>
          </cell>
          <cell r="Y615" t="str">
            <v>First Lien First Out</v>
          </cell>
          <cell r="AB615" t="str">
            <v>Penton Business Media Inc</v>
          </cell>
          <cell r="AC615">
            <v>97</v>
          </cell>
          <cell r="AF615">
            <v>18014472.510000002</v>
          </cell>
          <cell r="AG615" t="str">
            <v>V</v>
          </cell>
          <cell r="AH615">
            <v>97</v>
          </cell>
          <cell r="AI615">
            <v>98.688000000000002</v>
          </cell>
          <cell r="AK615" t="str">
            <v>Term Loan</v>
          </cell>
          <cell r="AN615">
            <v>138560000</v>
          </cell>
          <cell r="AO615" t="str">
            <v>USD</v>
          </cell>
          <cell r="AS615">
            <v>3.25</v>
          </cell>
          <cell r="AU615" t="str">
            <v>249 WEST 17TH STREET 4th floor</v>
          </cell>
          <cell r="AV615" t="str">
            <v>NA</v>
          </cell>
          <cell r="AW615">
            <v>0</v>
          </cell>
          <cell r="AX615">
            <v>42277</v>
          </cell>
          <cell r="AY615">
            <v>42277</v>
          </cell>
          <cell r="AZ615">
            <v>10810000</v>
          </cell>
          <cell r="BA615">
            <v>2.9990000000000001</v>
          </cell>
          <cell r="BB615">
            <v>4.04</v>
          </cell>
          <cell r="BC615">
            <v>3.66</v>
          </cell>
          <cell r="BD615">
            <v>0</v>
          </cell>
          <cell r="BF615" t="str">
            <v>3.2500000</v>
          </cell>
          <cell r="BG615">
            <v>-22380000</v>
          </cell>
          <cell r="BH615" t="str">
            <v>4.73</v>
          </cell>
          <cell r="BI615">
            <v>380640000</v>
          </cell>
          <cell r="BJ615" t="str">
            <v>Antares/TMT</v>
          </cell>
          <cell r="BL615">
            <v>42036</v>
          </cell>
          <cell r="BM615">
            <v>43741</v>
          </cell>
          <cell r="BP615">
            <v>438924000</v>
          </cell>
          <cell r="BQ615">
            <v>612393000</v>
          </cell>
          <cell r="BR615">
            <v>634773000</v>
          </cell>
          <cell r="BS615">
            <v>18014472.510000002</v>
          </cell>
          <cell r="BT615">
            <v>100</v>
          </cell>
          <cell r="BU615">
            <v>42228</v>
          </cell>
          <cell r="BW615">
            <v>0</v>
          </cell>
          <cell r="BX615" t="str">
            <v>New York, New York 10011</v>
          </cell>
          <cell r="CA615" t="str">
            <v>0010438011</v>
          </cell>
          <cell r="CB615">
            <v>18014472.510000002</v>
          </cell>
          <cell r="CC615">
            <v>1</v>
          </cell>
          <cell r="CD615">
            <v>18014472.510000002</v>
          </cell>
          <cell r="CF615">
            <v>80</v>
          </cell>
          <cell r="CG615" t="str">
            <v>N</v>
          </cell>
        </row>
        <row r="616">
          <cell r="A616">
            <v>614</v>
          </cell>
          <cell r="B616" t="str">
            <v>DETAILS</v>
          </cell>
          <cell r="C616">
            <v>0</v>
          </cell>
          <cell r="D616">
            <v>81627733</v>
          </cell>
          <cell r="E616">
            <v>84069432</v>
          </cell>
          <cell r="F616">
            <v>344944</v>
          </cell>
          <cell r="G616">
            <v>42403</v>
          </cell>
          <cell r="H616">
            <v>42237</v>
          </cell>
          <cell r="I616">
            <v>28636</v>
          </cell>
          <cell r="J616">
            <v>250025</v>
          </cell>
          <cell r="K616">
            <v>201286</v>
          </cell>
          <cell r="L616">
            <v>42185</v>
          </cell>
          <cell r="M616" t="str">
            <v>Performance Sports Group Ltd</v>
          </cell>
          <cell r="N616" t="str">
            <v>Performance Sports Group Ltd Term Loan B</v>
          </cell>
          <cell r="O616" t="str">
            <v>L</v>
          </cell>
          <cell r="P616" t="str">
            <v>LIBOR (3 months)</v>
          </cell>
          <cell r="R616">
            <v>19915249.670000002</v>
          </cell>
          <cell r="S616">
            <v>1334952</v>
          </cell>
          <cell r="T616" t="str">
            <v>United States</v>
          </cell>
          <cell r="U616" t="str">
            <v>Consumer goods: Durable (8)</v>
          </cell>
          <cell r="W616" t="str">
            <v>United States</v>
          </cell>
          <cell r="X616">
            <v>1</v>
          </cell>
          <cell r="Y616" t="str">
            <v>Bifurcated 2nd Lien</v>
          </cell>
          <cell r="AB616" t="str">
            <v>Performance Sports Group Ltd</v>
          </cell>
          <cell r="AC616">
            <v>99.625</v>
          </cell>
          <cell r="AF616">
            <v>19915249.670000002</v>
          </cell>
          <cell r="AG616" t="str">
            <v>V</v>
          </cell>
          <cell r="AH616">
            <v>99.625</v>
          </cell>
          <cell r="AI616">
            <v>92.417000000000002</v>
          </cell>
          <cell r="AK616" t="str">
            <v>Term Loan</v>
          </cell>
          <cell r="AN616">
            <v>107126000</v>
          </cell>
          <cell r="AO616" t="str">
            <v>USD</v>
          </cell>
          <cell r="AS616">
            <v>3.88</v>
          </cell>
          <cell r="AU616" t="str">
            <v>100 Domain Drive</v>
          </cell>
          <cell r="AV616" t="str">
            <v>NA</v>
          </cell>
          <cell r="AW616">
            <v>0</v>
          </cell>
          <cell r="AX616">
            <v>42247</v>
          </cell>
          <cell r="AY616">
            <v>42338</v>
          </cell>
          <cell r="AZ616">
            <v>10600000</v>
          </cell>
          <cell r="BA616">
            <v>5.81</v>
          </cell>
          <cell r="BB616">
            <v>4.78</v>
          </cell>
          <cell r="BC616">
            <v>0</v>
          </cell>
          <cell r="BD616">
            <v>0</v>
          </cell>
          <cell r="BF616" t="str">
            <v>3.8800000</v>
          </cell>
          <cell r="BG616">
            <v>297510000</v>
          </cell>
          <cell r="BH616" t="str">
            <v>3.88</v>
          </cell>
          <cell r="BI616">
            <v>613380000</v>
          </cell>
          <cell r="BJ616" t="str">
            <v>BLG</v>
          </cell>
          <cell r="BL616">
            <v>41641</v>
          </cell>
          <cell r="BM616">
            <v>44301</v>
          </cell>
          <cell r="BP616">
            <v>430036500</v>
          </cell>
          <cell r="BQ616">
            <v>727546500</v>
          </cell>
          <cell r="BR616">
            <v>430036500</v>
          </cell>
          <cell r="BS616">
            <v>18405076.289999999</v>
          </cell>
          <cell r="BT616">
            <v>92.417000000000002</v>
          </cell>
          <cell r="BU616">
            <v>42228</v>
          </cell>
          <cell r="BW616">
            <v>0</v>
          </cell>
          <cell r="BX616" t="str">
            <v>Exeter, New Hampshire 03833</v>
          </cell>
          <cell r="CA616" t="str">
            <v>0010466389</v>
          </cell>
          <cell r="CB616">
            <v>18405076.289999999</v>
          </cell>
          <cell r="CC616">
            <v>1</v>
          </cell>
          <cell r="CD616">
            <v>19915249.670000002</v>
          </cell>
          <cell r="CF616">
            <v>50</v>
          </cell>
          <cell r="CG616" t="str">
            <v>Y</v>
          </cell>
        </row>
        <row r="617">
          <cell r="A617">
            <v>615</v>
          </cell>
          <cell r="B617" t="str">
            <v>DETAILS</v>
          </cell>
          <cell r="C617">
            <v>0</v>
          </cell>
          <cell r="D617">
            <v>81628309</v>
          </cell>
          <cell r="E617">
            <v>84069836</v>
          </cell>
          <cell r="F617">
            <v>344944</v>
          </cell>
          <cell r="G617">
            <v>42403</v>
          </cell>
          <cell r="H617">
            <v>42328</v>
          </cell>
          <cell r="I617">
            <v>31532</v>
          </cell>
          <cell r="J617">
            <v>256058</v>
          </cell>
          <cell r="K617">
            <v>243226</v>
          </cell>
          <cell r="L617">
            <v>42324</v>
          </cell>
          <cell r="M617" t="str">
            <v>Petrochoice Holdings Inc</v>
          </cell>
          <cell r="N617" t="str">
            <v>Petrochoice Holdings Inc Term Loan</v>
          </cell>
          <cell r="O617" t="str">
            <v>L</v>
          </cell>
          <cell r="P617" t="str">
            <v>LIBOR (1 month)</v>
          </cell>
          <cell r="R617">
            <v>19950000</v>
          </cell>
          <cell r="S617">
            <v>1432755</v>
          </cell>
          <cell r="T617" t="str">
            <v>United States</v>
          </cell>
          <cell r="U617" t="str">
            <v>Chemicals; Plastics &amp; Rubber (6)</v>
          </cell>
          <cell r="W617" t="str">
            <v>United States</v>
          </cell>
          <cell r="X617">
            <v>1</v>
          </cell>
          <cell r="Y617" t="str">
            <v>First Lien First Out</v>
          </cell>
          <cell r="AB617" t="str">
            <v>Petrochoice Holdings Inc</v>
          </cell>
          <cell r="AF617">
            <v>19950000</v>
          </cell>
          <cell r="AG617" t="str">
            <v>V</v>
          </cell>
          <cell r="AH617">
            <v>97.5</v>
          </cell>
          <cell r="AI617">
            <v>98.25</v>
          </cell>
          <cell r="AK617" t="str">
            <v>Term Loan</v>
          </cell>
          <cell r="AN617">
            <v>52371343.789999999</v>
          </cell>
          <cell r="AO617" t="str">
            <v>USD</v>
          </cell>
          <cell r="AS617">
            <v>4.5099855</v>
          </cell>
          <cell r="AU617" t="str">
            <v>One Embarcadero Center</v>
          </cell>
          <cell r="AV617" t="str">
            <v>39th Floor</v>
          </cell>
          <cell r="AX617">
            <v>42185</v>
          </cell>
          <cell r="AY617">
            <v>42277</v>
          </cell>
          <cell r="AZ617">
            <v>7850000</v>
          </cell>
          <cell r="BA617">
            <v>2.27068</v>
          </cell>
          <cell r="BB617">
            <v>15.68</v>
          </cell>
          <cell r="BC617">
            <v>9.49</v>
          </cell>
          <cell r="BF617" t="str">
            <v>4.5099855</v>
          </cell>
          <cell r="BG617">
            <v>194210000</v>
          </cell>
          <cell r="BH617" t="str">
            <v>6.2284825326</v>
          </cell>
          <cell r="BI617">
            <v>620380000</v>
          </cell>
          <cell r="BJ617" t="str">
            <v>Antares/TMT</v>
          </cell>
          <cell r="BL617">
            <v>42125</v>
          </cell>
          <cell r="BM617">
            <v>44795</v>
          </cell>
          <cell r="BP617">
            <v>236194000</v>
          </cell>
          <cell r="BQ617">
            <v>520404000</v>
          </cell>
          <cell r="BR617">
            <v>326194000</v>
          </cell>
          <cell r="BS617">
            <v>19950000</v>
          </cell>
          <cell r="BT617">
            <v>100</v>
          </cell>
          <cell r="BU617">
            <v>42328</v>
          </cell>
          <cell r="BW617">
            <v>0</v>
          </cell>
          <cell r="BX617" t="str">
            <v>Ft. Washington, PA 19034</v>
          </cell>
          <cell r="CA617" t="str">
            <v>0010555119</v>
          </cell>
          <cell r="CB617">
            <v>19950000</v>
          </cell>
          <cell r="CD617">
            <v>19950000</v>
          </cell>
          <cell r="CE617">
            <v>99.778591305899994</v>
          </cell>
          <cell r="CF617">
            <v>79.9335773918</v>
          </cell>
          <cell r="CG617" t="str">
            <v>N</v>
          </cell>
        </row>
        <row r="618">
          <cell r="A618">
            <v>616</v>
          </cell>
          <cell r="B618" t="str">
            <v>DETAILS</v>
          </cell>
          <cell r="C618">
            <v>0</v>
          </cell>
          <cell r="D618">
            <v>81627886</v>
          </cell>
          <cell r="E618">
            <v>84069442</v>
          </cell>
          <cell r="F618">
            <v>344944</v>
          </cell>
          <cell r="G618">
            <v>42403</v>
          </cell>
          <cell r="H618">
            <v>42237</v>
          </cell>
          <cell r="I618">
            <v>30092</v>
          </cell>
          <cell r="J618">
            <v>252716</v>
          </cell>
          <cell r="K618">
            <v>220783</v>
          </cell>
          <cell r="L618">
            <v>42185</v>
          </cell>
          <cell r="M618" t="str">
            <v>PetVet Care Centers LLC</v>
          </cell>
          <cell r="N618" t="str">
            <v>PetVet Care Centers LLC 1st Lien Term Loan</v>
          </cell>
          <cell r="O618" t="str">
            <v>L</v>
          </cell>
          <cell r="P618" t="str">
            <v>LIBOR (3 months)</v>
          </cell>
          <cell r="R618">
            <v>14004930.050000001</v>
          </cell>
          <cell r="S618">
            <v>1334967</v>
          </cell>
          <cell r="T618" t="str">
            <v>United States</v>
          </cell>
          <cell r="U618" t="str">
            <v>Healthcare &amp; Pharmaceuticals (15)</v>
          </cell>
          <cell r="W618" t="str">
            <v>United States</v>
          </cell>
          <cell r="X618">
            <v>0</v>
          </cell>
          <cell r="Y618" t="str">
            <v>First Lien First Out</v>
          </cell>
          <cell r="AB618" t="str">
            <v>PetVet Care Centers LLC</v>
          </cell>
          <cell r="AC618">
            <v>99.5</v>
          </cell>
          <cell r="AF618">
            <v>14004930.050000001</v>
          </cell>
          <cell r="AG618" t="str">
            <v>V</v>
          </cell>
          <cell r="AH618">
            <v>99.5</v>
          </cell>
          <cell r="AK618" t="str">
            <v>Term Loan</v>
          </cell>
          <cell r="AN618">
            <v>38474550</v>
          </cell>
          <cell r="AO618" t="str">
            <v>USD</v>
          </cell>
          <cell r="AS618">
            <v>3.71</v>
          </cell>
          <cell r="AU618" t="str">
            <v>One Gorham Island</v>
          </cell>
          <cell r="AV618" t="str">
            <v>Suite 300</v>
          </cell>
          <cell r="AW618">
            <v>0</v>
          </cell>
          <cell r="AX618">
            <v>42277</v>
          </cell>
          <cell r="AY618">
            <v>42338</v>
          </cell>
          <cell r="AZ618">
            <v>12870000</v>
          </cell>
          <cell r="BA618">
            <v>9.33</v>
          </cell>
          <cell r="BB618">
            <v>4.49</v>
          </cell>
          <cell r="BC618">
            <v>4.2300000000000004</v>
          </cell>
          <cell r="BD618">
            <v>0</v>
          </cell>
          <cell r="BF618" t="str">
            <v>3.7100000</v>
          </cell>
          <cell r="BG618">
            <v>254840000</v>
          </cell>
          <cell r="BH618" t="str">
            <v>5.64</v>
          </cell>
          <cell r="BI618">
            <v>171610000</v>
          </cell>
          <cell r="BJ618" t="str">
            <v>Antares/TMT</v>
          </cell>
          <cell r="BL618">
            <v>41883</v>
          </cell>
          <cell r="BM618">
            <v>44182</v>
          </cell>
          <cell r="BP618">
            <v>155513600</v>
          </cell>
          <cell r="BQ618">
            <v>484388000</v>
          </cell>
          <cell r="BR618">
            <v>229548000</v>
          </cell>
          <cell r="BS618">
            <v>14004930.050000001</v>
          </cell>
          <cell r="BT618">
            <v>100</v>
          </cell>
          <cell r="BU618">
            <v>42228</v>
          </cell>
          <cell r="BW618">
            <v>0</v>
          </cell>
          <cell r="BX618" t="str">
            <v>Westport, Connecticut 06880</v>
          </cell>
          <cell r="CA618" t="str">
            <v>0010500352</v>
          </cell>
          <cell r="CB618">
            <v>14004930.050000001</v>
          </cell>
          <cell r="CC618">
            <v>1</v>
          </cell>
          <cell r="CD618">
            <v>14004930.050000001</v>
          </cell>
          <cell r="CF618">
            <v>80</v>
          </cell>
          <cell r="CG618" t="str">
            <v>N</v>
          </cell>
        </row>
        <row r="619">
          <cell r="A619">
            <v>617</v>
          </cell>
          <cell r="B619" t="str">
            <v>DETAILS</v>
          </cell>
          <cell r="C619">
            <v>0</v>
          </cell>
          <cell r="D619">
            <v>81628300</v>
          </cell>
          <cell r="E619">
            <v>84069956</v>
          </cell>
          <cell r="F619">
            <v>344944</v>
          </cell>
          <cell r="G619">
            <v>42403</v>
          </cell>
          <cell r="H619">
            <v>42237</v>
          </cell>
          <cell r="I619">
            <v>31305</v>
          </cell>
          <cell r="J619">
            <v>256021</v>
          </cell>
          <cell r="K619">
            <v>239278</v>
          </cell>
          <cell r="L619">
            <v>42185</v>
          </cell>
          <cell r="M619" t="str">
            <v>PF Growth Partners LLC</v>
          </cell>
          <cell r="N619" t="str">
            <v>PF Growth Partners LLC Term Loan</v>
          </cell>
          <cell r="O619" t="str">
            <v>L</v>
          </cell>
          <cell r="P619" t="str">
            <v>LIBOR (1 month)</v>
          </cell>
          <cell r="R619">
            <v>5347037.68</v>
          </cell>
          <cell r="S619">
            <v>1352381</v>
          </cell>
          <cell r="T619" t="str">
            <v>United States</v>
          </cell>
          <cell r="U619" t="str">
            <v>Services: Consumer (24)</v>
          </cell>
          <cell r="W619" t="str">
            <v>United States</v>
          </cell>
          <cell r="X619">
            <v>0</v>
          </cell>
          <cell r="Y619" t="str">
            <v>First Lien First Out</v>
          </cell>
          <cell r="AB619" t="str">
            <v>PF Growth Partners LLC</v>
          </cell>
          <cell r="AC619">
            <v>97</v>
          </cell>
          <cell r="AF619">
            <v>5347037.68</v>
          </cell>
          <cell r="AG619" t="str">
            <v>V</v>
          </cell>
          <cell r="AH619">
            <v>97</v>
          </cell>
          <cell r="AK619" t="str">
            <v>Term Loan</v>
          </cell>
          <cell r="AN619">
            <v>12976380</v>
          </cell>
          <cell r="AO619" t="str">
            <v>USD</v>
          </cell>
          <cell r="AS619">
            <v>2.9673389999999999</v>
          </cell>
          <cell r="AU619" t="str">
            <v>212 W. Padonia Rd</v>
          </cell>
          <cell r="AV619" t="str">
            <v>NA</v>
          </cell>
          <cell r="AW619">
            <v>0</v>
          </cell>
          <cell r="AX619">
            <v>42277</v>
          </cell>
          <cell r="AY619">
            <v>42338</v>
          </cell>
          <cell r="AZ619">
            <v>610000</v>
          </cell>
          <cell r="BA619">
            <v>5.9243110255999998</v>
          </cell>
          <cell r="BB619">
            <v>2.34</v>
          </cell>
          <cell r="BC619">
            <v>0</v>
          </cell>
          <cell r="BD619">
            <v>0</v>
          </cell>
          <cell r="BF619" t="str">
            <v>2.9673390</v>
          </cell>
          <cell r="BG619">
            <v>4340000</v>
          </cell>
          <cell r="BH619" t="str">
            <v>2.9673390029</v>
          </cell>
          <cell r="BI619">
            <v>51600000</v>
          </cell>
          <cell r="BJ619" t="str">
            <v>Franchise Finance</v>
          </cell>
          <cell r="BL619">
            <v>41968</v>
          </cell>
          <cell r="BM619">
            <v>43794</v>
          </cell>
          <cell r="BP619">
            <v>45264000</v>
          </cell>
          <cell r="BQ619">
            <v>49604000</v>
          </cell>
          <cell r="BR619">
            <v>45264000</v>
          </cell>
          <cell r="BS619">
            <v>5347037.68</v>
          </cell>
          <cell r="BT619">
            <v>100</v>
          </cell>
          <cell r="BU619">
            <v>42228</v>
          </cell>
          <cell r="BW619">
            <v>0</v>
          </cell>
          <cell r="BX619" t="str">
            <v>Timonium, Maryland 21093</v>
          </cell>
          <cell r="CA619" t="str">
            <v>0010526298</v>
          </cell>
          <cell r="CB619">
            <v>5347037.68</v>
          </cell>
          <cell r="CC619">
            <v>1</v>
          </cell>
          <cell r="CD619">
            <v>5347037.68</v>
          </cell>
          <cell r="CF619">
            <v>80</v>
          </cell>
          <cell r="CG619" t="str">
            <v>N</v>
          </cell>
        </row>
        <row r="620">
          <cell r="A620">
            <v>618</v>
          </cell>
          <cell r="B620" t="str">
            <v>DETAILS</v>
          </cell>
          <cell r="C620">
            <v>0</v>
          </cell>
          <cell r="D620">
            <v>81628301</v>
          </cell>
          <cell r="E620">
            <v>84069957</v>
          </cell>
          <cell r="F620">
            <v>344944</v>
          </cell>
          <cell r="G620">
            <v>42403</v>
          </cell>
          <cell r="H620">
            <v>42237</v>
          </cell>
          <cell r="I620">
            <v>31305</v>
          </cell>
          <cell r="J620">
            <v>256022</v>
          </cell>
          <cell r="K620">
            <v>239278</v>
          </cell>
          <cell r="L620">
            <v>42185</v>
          </cell>
          <cell r="M620" t="str">
            <v>PF Growth Partners LLC</v>
          </cell>
          <cell r="N620" t="str">
            <v>PF Growth Partners LLC Term Loan</v>
          </cell>
          <cell r="O620" t="str">
            <v>L</v>
          </cell>
          <cell r="P620" t="str">
            <v>LIBOR (1 month)</v>
          </cell>
          <cell r="R620">
            <v>4961472.96</v>
          </cell>
          <cell r="S620">
            <v>1352381</v>
          </cell>
          <cell r="T620" t="str">
            <v>United States</v>
          </cell>
          <cell r="U620" t="str">
            <v>Services: Consumer (24)</v>
          </cell>
          <cell r="W620" t="str">
            <v>United States</v>
          </cell>
          <cell r="X620">
            <v>0</v>
          </cell>
          <cell r="Y620" t="str">
            <v>First Lien First Out</v>
          </cell>
          <cell r="AB620" t="str">
            <v>PF Growth Partners LLC</v>
          </cell>
          <cell r="AC620">
            <v>97</v>
          </cell>
          <cell r="AF620">
            <v>4961472.96</v>
          </cell>
          <cell r="AG620" t="str">
            <v>V</v>
          </cell>
          <cell r="AH620">
            <v>97</v>
          </cell>
          <cell r="AK620" t="str">
            <v>Term Loan</v>
          </cell>
          <cell r="AN620">
            <v>12976380</v>
          </cell>
          <cell r="AO620" t="str">
            <v>USD</v>
          </cell>
          <cell r="AS620">
            <v>2.9673389999999999</v>
          </cell>
          <cell r="AU620" t="str">
            <v>212 W. Padonia Rd</v>
          </cell>
          <cell r="AV620" t="str">
            <v>NA</v>
          </cell>
          <cell r="AW620">
            <v>0</v>
          </cell>
          <cell r="AX620">
            <v>42277</v>
          </cell>
          <cell r="AY620">
            <v>42338</v>
          </cell>
          <cell r="AZ620">
            <v>610000</v>
          </cell>
          <cell r="BA620">
            <v>5.9243110255999998</v>
          </cell>
          <cell r="BB620">
            <v>2.34</v>
          </cell>
          <cell r="BC620">
            <v>0</v>
          </cell>
          <cell r="BD620">
            <v>0</v>
          </cell>
          <cell r="BF620" t="str">
            <v>2.9673390</v>
          </cell>
          <cell r="BG620">
            <v>4340000</v>
          </cell>
          <cell r="BH620" t="str">
            <v>2.9673390029</v>
          </cell>
          <cell r="BI620">
            <v>51600000</v>
          </cell>
          <cell r="BJ620" t="str">
            <v>Franchise Finance</v>
          </cell>
          <cell r="BL620">
            <v>41968</v>
          </cell>
          <cell r="BM620">
            <v>43794</v>
          </cell>
          <cell r="BP620">
            <v>45264000</v>
          </cell>
          <cell r="BQ620">
            <v>49604000</v>
          </cell>
          <cell r="BR620">
            <v>45264000</v>
          </cell>
          <cell r="BS620">
            <v>4961472.96</v>
          </cell>
          <cell r="BT620">
            <v>100</v>
          </cell>
          <cell r="BU620">
            <v>42228</v>
          </cell>
          <cell r="BW620">
            <v>0</v>
          </cell>
          <cell r="BX620" t="str">
            <v>Timonium, Maryland 21093</v>
          </cell>
          <cell r="CA620" t="str">
            <v>0010526298</v>
          </cell>
          <cell r="CB620">
            <v>4961472.96</v>
          </cell>
          <cell r="CC620">
            <v>1</v>
          </cell>
          <cell r="CD620">
            <v>4961472.96</v>
          </cell>
          <cell r="CF620">
            <v>80</v>
          </cell>
          <cell r="CG620" t="str">
            <v>N</v>
          </cell>
        </row>
        <row r="621">
          <cell r="A621">
            <v>619</v>
          </cell>
          <cell r="B621" t="str">
            <v>DETAILS</v>
          </cell>
          <cell r="C621">
            <v>0</v>
          </cell>
          <cell r="D621">
            <v>81628287</v>
          </cell>
          <cell r="E621">
            <v>84069959</v>
          </cell>
          <cell r="F621">
            <v>344944</v>
          </cell>
          <cell r="G621">
            <v>42403</v>
          </cell>
          <cell r="H621">
            <v>42237</v>
          </cell>
          <cell r="I621">
            <v>28182</v>
          </cell>
          <cell r="J621">
            <v>255886</v>
          </cell>
          <cell r="K621">
            <v>228028</v>
          </cell>
          <cell r="L621">
            <v>42185</v>
          </cell>
          <cell r="M621" t="str">
            <v>Phillips &amp; Temro Industries Inc</v>
          </cell>
          <cell r="N621" t="str">
            <v>Phillips &amp; Temro Industries Inc Term Loan</v>
          </cell>
          <cell r="O621" t="str">
            <v>L</v>
          </cell>
          <cell r="P621" t="str">
            <v>LIBOR (1 month)</v>
          </cell>
          <cell r="R621">
            <v>5853849.3300000001</v>
          </cell>
          <cell r="S621">
            <v>1352382</v>
          </cell>
          <cell r="T621" t="str">
            <v>United States</v>
          </cell>
          <cell r="U621" t="str">
            <v>Capital Equipment (5)</v>
          </cell>
          <cell r="W621" t="str">
            <v>United States</v>
          </cell>
          <cell r="X621">
            <v>0</v>
          </cell>
          <cell r="Y621" t="str">
            <v>First Lien First Out</v>
          </cell>
          <cell r="AB621" t="str">
            <v>Phillips &amp; Temro Industries Inc</v>
          </cell>
          <cell r="AC621">
            <v>99.5</v>
          </cell>
          <cell r="AF621">
            <v>5853849.3300000001</v>
          </cell>
          <cell r="AG621" t="str">
            <v>V</v>
          </cell>
          <cell r="AH621">
            <v>99.5</v>
          </cell>
          <cell r="AI621">
            <v>98.25</v>
          </cell>
          <cell r="AK621" t="str">
            <v>Term Loan</v>
          </cell>
          <cell r="AN621">
            <v>43450000</v>
          </cell>
          <cell r="AO621" t="str">
            <v>USD</v>
          </cell>
          <cell r="AS621">
            <v>3.7</v>
          </cell>
          <cell r="AU621" t="str">
            <v>9700 West 74th Street</v>
          </cell>
          <cell r="AV621" t="str">
            <v>NA</v>
          </cell>
          <cell r="AW621">
            <v>0</v>
          </cell>
          <cell r="AX621">
            <v>42277</v>
          </cell>
          <cell r="AY621">
            <v>42369</v>
          </cell>
          <cell r="AZ621">
            <v>13690000</v>
          </cell>
          <cell r="BA621">
            <v>2.73</v>
          </cell>
          <cell r="BB621">
            <v>9.42</v>
          </cell>
          <cell r="BC621">
            <v>8.36</v>
          </cell>
          <cell r="BD621">
            <v>0</v>
          </cell>
          <cell r="BF621" t="str">
            <v>3.7000000</v>
          </cell>
          <cell r="BG621">
            <v>81680000</v>
          </cell>
          <cell r="BH621" t="str">
            <v>5.23</v>
          </cell>
          <cell r="BI621">
            <v>124600000</v>
          </cell>
          <cell r="BJ621" t="str">
            <v>Antares/TMT</v>
          </cell>
          <cell r="BL621">
            <v>41985</v>
          </cell>
          <cell r="BM621">
            <v>44267</v>
          </cell>
          <cell r="BO621">
            <v>42369</v>
          </cell>
          <cell r="BP621">
            <v>156910600</v>
          </cell>
          <cell r="BQ621">
            <v>305888600</v>
          </cell>
          <cell r="BR621">
            <v>224208600</v>
          </cell>
          <cell r="BS621">
            <v>5853849.3300000001</v>
          </cell>
          <cell r="BT621">
            <v>100</v>
          </cell>
          <cell r="BU621">
            <v>42228</v>
          </cell>
          <cell r="BW621">
            <v>0</v>
          </cell>
          <cell r="BX621" t="str">
            <v>Eden Prairie, Minnesota 55344</v>
          </cell>
          <cell r="CA621" t="str">
            <v>0010529124</v>
          </cell>
          <cell r="CB621">
            <v>5853849.3300000001</v>
          </cell>
          <cell r="CC621">
            <v>1</v>
          </cell>
          <cell r="CD621">
            <v>5853849.3300000001</v>
          </cell>
          <cell r="CF621">
            <v>80</v>
          </cell>
          <cell r="CG621" t="str">
            <v>N</v>
          </cell>
        </row>
        <row r="622">
          <cell r="A622">
            <v>620</v>
          </cell>
          <cell r="B622" t="str">
            <v>DETAILS</v>
          </cell>
          <cell r="C622">
            <v>0</v>
          </cell>
          <cell r="D622">
            <v>81628287</v>
          </cell>
          <cell r="E622">
            <v>84069961</v>
          </cell>
          <cell r="F622">
            <v>344944</v>
          </cell>
          <cell r="G622">
            <v>42403</v>
          </cell>
          <cell r="H622">
            <v>42237</v>
          </cell>
          <cell r="I622">
            <v>28182</v>
          </cell>
          <cell r="J622">
            <v>255886</v>
          </cell>
          <cell r="K622">
            <v>228028</v>
          </cell>
          <cell r="L622">
            <v>42185</v>
          </cell>
          <cell r="M622" t="str">
            <v>Phillips &amp; Temro Industries Inc</v>
          </cell>
          <cell r="N622" t="str">
            <v>Phillips &amp; Temro Industries Inc Term Loan</v>
          </cell>
          <cell r="O622" t="str">
            <v>L</v>
          </cell>
          <cell r="P622" t="str">
            <v>LIBOR (1 month)</v>
          </cell>
          <cell r="R622">
            <v>20301661.899999999</v>
          </cell>
          <cell r="S622">
            <v>1352383</v>
          </cell>
          <cell r="T622" t="str">
            <v>United States</v>
          </cell>
          <cell r="U622" t="str">
            <v>Capital Equipment (5)</v>
          </cell>
          <cell r="W622" t="str">
            <v>United States</v>
          </cell>
          <cell r="X622">
            <v>0</v>
          </cell>
          <cell r="Y622" t="str">
            <v>First Lien First Out</v>
          </cell>
          <cell r="AB622" t="str">
            <v>Phillips &amp; Temro Industries Inc</v>
          </cell>
          <cell r="AC622">
            <v>99.5</v>
          </cell>
          <cell r="AF622">
            <v>20301661.899999999</v>
          </cell>
          <cell r="AG622" t="str">
            <v>V</v>
          </cell>
          <cell r="AH622">
            <v>99.5</v>
          </cell>
          <cell r="AI622">
            <v>98.25</v>
          </cell>
          <cell r="AK622" t="str">
            <v>Term Loan</v>
          </cell>
          <cell r="AN622">
            <v>43450000</v>
          </cell>
          <cell r="AO622" t="str">
            <v>USD</v>
          </cell>
          <cell r="AS622">
            <v>3.7</v>
          </cell>
          <cell r="AU622" t="str">
            <v>9700 West 74th Street</v>
          </cell>
          <cell r="AV622" t="str">
            <v>NA</v>
          </cell>
          <cell r="AW622">
            <v>0</v>
          </cell>
          <cell r="AX622">
            <v>42277</v>
          </cell>
          <cell r="AY622">
            <v>42369</v>
          </cell>
          <cell r="AZ622">
            <v>13690000</v>
          </cell>
          <cell r="BA622">
            <v>2.73</v>
          </cell>
          <cell r="BB622">
            <v>9.42</v>
          </cell>
          <cell r="BC622">
            <v>8.36</v>
          </cell>
          <cell r="BD622">
            <v>0</v>
          </cell>
          <cell r="BF622" t="str">
            <v>3.7000000</v>
          </cell>
          <cell r="BG622">
            <v>81680000</v>
          </cell>
          <cell r="BH622" t="str">
            <v>5.23</v>
          </cell>
          <cell r="BI622">
            <v>124600000</v>
          </cell>
          <cell r="BJ622" t="str">
            <v>Antares/TMT</v>
          </cell>
          <cell r="BL622">
            <v>41985</v>
          </cell>
          <cell r="BM622">
            <v>44267</v>
          </cell>
          <cell r="BO622">
            <v>42369</v>
          </cell>
          <cell r="BP622">
            <v>156910600</v>
          </cell>
          <cell r="BQ622">
            <v>305888600</v>
          </cell>
          <cell r="BR622">
            <v>224208600</v>
          </cell>
          <cell r="BS622">
            <v>20301661.899999999</v>
          </cell>
          <cell r="BT622">
            <v>100</v>
          </cell>
          <cell r="BU622">
            <v>42228</v>
          </cell>
          <cell r="BW622">
            <v>0</v>
          </cell>
          <cell r="BX622" t="str">
            <v>Eden Prairie, Minnesota 55344</v>
          </cell>
          <cell r="CA622" t="str">
            <v>0010529124</v>
          </cell>
          <cell r="CB622">
            <v>20301661.899999999</v>
          </cell>
          <cell r="CC622">
            <v>1</v>
          </cell>
          <cell r="CD622">
            <v>20301661.899999999</v>
          </cell>
          <cell r="CF622">
            <v>80</v>
          </cell>
          <cell r="CG622" t="str">
            <v>N</v>
          </cell>
        </row>
        <row r="623">
          <cell r="A623">
            <v>621</v>
          </cell>
          <cell r="B623" t="str">
            <v>DETAILS</v>
          </cell>
          <cell r="C623">
            <v>0</v>
          </cell>
          <cell r="D623">
            <v>81627629</v>
          </cell>
          <cell r="E623">
            <v>84069958</v>
          </cell>
          <cell r="F623">
            <v>344944</v>
          </cell>
          <cell r="G623">
            <v>42403</v>
          </cell>
          <cell r="H623">
            <v>42237</v>
          </cell>
          <cell r="I623">
            <v>28182</v>
          </cell>
          <cell r="J623">
            <v>228029</v>
          </cell>
          <cell r="K623">
            <v>228028</v>
          </cell>
          <cell r="L623">
            <v>42185</v>
          </cell>
          <cell r="M623" t="str">
            <v>Phillips &amp; Temro Industries Inc</v>
          </cell>
          <cell r="N623" t="str">
            <v>Phillips &amp; Temro Industries Inc Term Loan</v>
          </cell>
          <cell r="O623" t="str">
            <v>L</v>
          </cell>
          <cell r="P623" t="str">
            <v>Prime</v>
          </cell>
          <cell r="R623">
            <v>186692.9</v>
          </cell>
          <cell r="S623">
            <v>1352382</v>
          </cell>
          <cell r="T623" t="str">
            <v>United States</v>
          </cell>
          <cell r="U623" t="str">
            <v>Capital Equipment (5)</v>
          </cell>
          <cell r="W623" t="str">
            <v>United States</v>
          </cell>
          <cell r="X623">
            <v>0</v>
          </cell>
          <cell r="Y623" t="str">
            <v>First Lien First Out</v>
          </cell>
          <cell r="AB623" t="str">
            <v>Phillips &amp; Temro Industries Inc</v>
          </cell>
          <cell r="AC623">
            <v>99.5</v>
          </cell>
          <cell r="AF623">
            <v>186692.9</v>
          </cell>
          <cell r="AG623" t="str">
            <v>V</v>
          </cell>
          <cell r="AH623">
            <v>99.5</v>
          </cell>
          <cell r="AI623">
            <v>98.25</v>
          </cell>
          <cell r="AK623" t="str">
            <v>Term Loan</v>
          </cell>
          <cell r="AN623">
            <v>43450000</v>
          </cell>
          <cell r="AO623" t="str">
            <v>USD</v>
          </cell>
          <cell r="AS623">
            <v>3.7</v>
          </cell>
          <cell r="AU623" t="str">
            <v>9700 West 74th Street</v>
          </cell>
          <cell r="AV623" t="str">
            <v>NA</v>
          </cell>
          <cell r="AW623">
            <v>0</v>
          </cell>
          <cell r="AX623">
            <v>42277</v>
          </cell>
          <cell r="AY623">
            <v>42369</v>
          </cell>
          <cell r="AZ623">
            <v>13690000</v>
          </cell>
          <cell r="BA623">
            <v>2.73</v>
          </cell>
          <cell r="BB623">
            <v>9.42</v>
          </cell>
          <cell r="BC623">
            <v>8.36</v>
          </cell>
          <cell r="BD623">
            <v>0</v>
          </cell>
          <cell r="BF623" t="str">
            <v>3.7000000</v>
          </cell>
          <cell r="BG623">
            <v>81680000</v>
          </cell>
          <cell r="BH623" t="str">
            <v>5.23</v>
          </cell>
          <cell r="BI623">
            <v>124600000</v>
          </cell>
          <cell r="BJ623" t="str">
            <v>Antares/TMT</v>
          </cell>
          <cell r="BL623">
            <v>41985</v>
          </cell>
          <cell r="BM623">
            <v>44267</v>
          </cell>
          <cell r="BO623">
            <v>42369</v>
          </cell>
          <cell r="BP623">
            <v>156910600</v>
          </cell>
          <cell r="BQ623">
            <v>305888600</v>
          </cell>
          <cell r="BR623">
            <v>224208600</v>
          </cell>
          <cell r="BS623">
            <v>186692.9</v>
          </cell>
          <cell r="BT623">
            <v>100</v>
          </cell>
          <cell r="BU623">
            <v>42228</v>
          </cell>
          <cell r="BW623">
            <v>0</v>
          </cell>
          <cell r="BX623" t="str">
            <v>Eden Prairie, Minnesota 55344</v>
          </cell>
          <cell r="CA623" t="str">
            <v>0010529124</v>
          </cell>
          <cell r="CB623">
            <v>186692.9</v>
          </cell>
          <cell r="CC623">
            <v>1</v>
          </cell>
          <cell r="CD623">
            <v>186692.9</v>
          </cell>
          <cell r="CF623">
            <v>80</v>
          </cell>
          <cell r="CG623" t="str">
            <v>N</v>
          </cell>
        </row>
        <row r="624">
          <cell r="A624">
            <v>622</v>
          </cell>
          <cell r="B624" t="str">
            <v>DETAILS</v>
          </cell>
          <cell r="C624">
            <v>0</v>
          </cell>
          <cell r="D624">
            <v>81627629</v>
          </cell>
          <cell r="E624">
            <v>84069960</v>
          </cell>
          <cell r="F624">
            <v>344944</v>
          </cell>
          <cell r="G624">
            <v>42403</v>
          </cell>
          <cell r="H624">
            <v>42237</v>
          </cell>
          <cell r="I624">
            <v>28182</v>
          </cell>
          <cell r="J624">
            <v>228029</v>
          </cell>
          <cell r="K624">
            <v>228028</v>
          </cell>
          <cell r="L624">
            <v>42185</v>
          </cell>
          <cell r="M624" t="str">
            <v>Phillips &amp; Temro Industries Inc</v>
          </cell>
          <cell r="N624" t="str">
            <v>Phillips &amp; Temro Industries Inc Term Loan</v>
          </cell>
          <cell r="O624" t="str">
            <v>L</v>
          </cell>
          <cell r="P624" t="str">
            <v>Prime</v>
          </cell>
          <cell r="R624">
            <v>647467.32999999996</v>
          </cell>
          <cell r="S624">
            <v>1352383</v>
          </cell>
          <cell r="T624" t="str">
            <v>United States</v>
          </cell>
          <cell r="U624" t="str">
            <v>Capital Equipment (5)</v>
          </cell>
          <cell r="W624" t="str">
            <v>United States</v>
          </cell>
          <cell r="X624">
            <v>0</v>
          </cell>
          <cell r="Y624" t="str">
            <v>First Lien First Out</v>
          </cell>
          <cell r="AB624" t="str">
            <v>Phillips &amp; Temro Industries Inc</v>
          </cell>
          <cell r="AC624">
            <v>99.5</v>
          </cell>
          <cell r="AF624">
            <v>647467.32999999996</v>
          </cell>
          <cell r="AG624" t="str">
            <v>V</v>
          </cell>
          <cell r="AH624">
            <v>99.5</v>
          </cell>
          <cell r="AI624">
            <v>98.25</v>
          </cell>
          <cell r="AK624" t="str">
            <v>Term Loan</v>
          </cell>
          <cell r="AN624">
            <v>43450000</v>
          </cell>
          <cell r="AO624" t="str">
            <v>USD</v>
          </cell>
          <cell r="AS624">
            <v>3.7</v>
          </cell>
          <cell r="AU624" t="str">
            <v>9700 West 74th Street</v>
          </cell>
          <cell r="AV624" t="str">
            <v>NA</v>
          </cell>
          <cell r="AW624">
            <v>0</v>
          </cell>
          <cell r="AX624">
            <v>42277</v>
          </cell>
          <cell r="AY624">
            <v>42369</v>
          </cell>
          <cell r="AZ624">
            <v>13690000</v>
          </cell>
          <cell r="BA624">
            <v>2.73</v>
          </cell>
          <cell r="BB624">
            <v>9.42</v>
          </cell>
          <cell r="BC624">
            <v>8.36</v>
          </cell>
          <cell r="BD624">
            <v>0</v>
          </cell>
          <cell r="BF624" t="str">
            <v>3.7000000</v>
          </cell>
          <cell r="BG624">
            <v>81680000</v>
          </cell>
          <cell r="BH624" t="str">
            <v>5.23</v>
          </cell>
          <cell r="BI624">
            <v>124600000</v>
          </cell>
          <cell r="BJ624" t="str">
            <v>Antares/TMT</v>
          </cell>
          <cell r="BL624">
            <v>41985</v>
          </cell>
          <cell r="BM624">
            <v>44267</v>
          </cell>
          <cell r="BO624">
            <v>42369</v>
          </cell>
          <cell r="BP624">
            <v>156910600</v>
          </cell>
          <cell r="BQ624">
            <v>305888600</v>
          </cell>
          <cell r="BR624">
            <v>224208600</v>
          </cell>
          <cell r="BS624">
            <v>647467.32999999996</v>
          </cell>
          <cell r="BT624">
            <v>100</v>
          </cell>
          <cell r="BW624">
            <v>0</v>
          </cell>
          <cell r="BX624" t="str">
            <v>Eden Prairie, Minnesota 55344</v>
          </cell>
          <cell r="CA624" t="str">
            <v>0010529124</v>
          </cell>
          <cell r="CB624">
            <v>647467.32999999996</v>
          </cell>
          <cell r="CC624">
            <v>1</v>
          </cell>
          <cell r="CD624">
            <v>647467.32999999996</v>
          </cell>
          <cell r="CF624">
            <v>80</v>
          </cell>
          <cell r="CG624" t="str">
            <v>N</v>
          </cell>
        </row>
        <row r="625">
          <cell r="A625">
            <v>623</v>
          </cell>
          <cell r="B625" t="str">
            <v>DETAILS</v>
          </cell>
          <cell r="C625">
            <v>0</v>
          </cell>
          <cell r="D625">
            <v>81627629</v>
          </cell>
          <cell r="E625">
            <v>84069817</v>
          </cell>
          <cell r="F625">
            <v>344944</v>
          </cell>
          <cell r="G625">
            <v>42403</v>
          </cell>
          <cell r="H625">
            <v>42321</v>
          </cell>
          <cell r="I625">
            <v>28182</v>
          </cell>
          <cell r="J625">
            <v>228029</v>
          </cell>
          <cell r="K625">
            <v>228028</v>
          </cell>
          <cell r="L625">
            <v>42314</v>
          </cell>
          <cell r="M625" t="str">
            <v>Phillips &amp; Temro Industries Inc</v>
          </cell>
          <cell r="N625" t="str">
            <v>Phillips &amp; Temro Industries Inc Term Loan</v>
          </cell>
          <cell r="O625" t="str">
            <v>L</v>
          </cell>
          <cell r="P625" t="str">
            <v>Prime</v>
          </cell>
          <cell r="R625">
            <v>136612.01999999999</v>
          </cell>
          <cell r="S625">
            <v>1429330</v>
          </cell>
          <cell r="T625" t="str">
            <v>United States</v>
          </cell>
          <cell r="U625" t="str">
            <v>Capital Equipment (5)</v>
          </cell>
          <cell r="W625" t="str">
            <v>United States</v>
          </cell>
          <cell r="X625">
            <v>0</v>
          </cell>
          <cell r="Y625" t="str">
            <v>First Lien First Out</v>
          </cell>
          <cell r="AB625" t="str">
            <v>Phillips &amp; Temro Industries Inc</v>
          </cell>
          <cell r="AC625">
            <v>99.5</v>
          </cell>
          <cell r="AF625">
            <v>136612.01999999999</v>
          </cell>
          <cell r="AG625" t="str">
            <v>V</v>
          </cell>
          <cell r="AH625">
            <v>100</v>
          </cell>
          <cell r="AI625">
            <v>98.25</v>
          </cell>
          <cell r="AK625" t="str">
            <v>Term Loan</v>
          </cell>
          <cell r="AN625">
            <v>43450000</v>
          </cell>
          <cell r="AO625" t="str">
            <v>USD</v>
          </cell>
          <cell r="AS625">
            <v>3.7</v>
          </cell>
          <cell r="AU625" t="str">
            <v>9700 West 74th Street</v>
          </cell>
          <cell r="AV625" t="str">
            <v>NA</v>
          </cell>
          <cell r="AW625">
            <v>0</v>
          </cell>
          <cell r="AX625">
            <v>42277</v>
          </cell>
          <cell r="AY625">
            <v>42369</v>
          </cell>
          <cell r="AZ625">
            <v>13690000</v>
          </cell>
          <cell r="BA625">
            <v>2.73</v>
          </cell>
          <cell r="BB625">
            <v>9.42</v>
          </cell>
          <cell r="BC625">
            <v>8.36</v>
          </cell>
          <cell r="BD625">
            <v>0</v>
          </cell>
          <cell r="BF625" t="str">
            <v>3.7000000</v>
          </cell>
          <cell r="BG625">
            <v>81680000</v>
          </cell>
          <cell r="BH625" t="str">
            <v>5.23</v>
          </cell>
          <cell r="BI625">
            <v>124600000</v>
          </cell>
          <cell r="BJ625" t="str">
            <v>Antares/TMT</v>
          </cell>
          <cell r="BL625">
            <v>41985</v>
          </cell>
          <cell r="BM625">
            <v>44267</v>
          </cell>
          <cell r="BO625">
            <v>42369</v>
          </cell>
          <cell r="BP625">
            <v>156910600</v>
          </cell>
          <cell r="BQ625">
            <v>305888600</v>
          </cell>
          <cell r="BR625">
            <v>224208600</v>
          </cell>
          <cell r="BS625">
            <v>136612.01999999999</v>
          </cell>
          <cell r="BT625">
            <v>100</v>
          </cell>
          <cell r="BW625">
            <v>0</v>
          </cell>
          <cell r="BX625" t="str">
            <v>Eden Prairie, Minnesota 55344</v>
          </cell>
          <cell r="CA625" t="str">
            <v>0010529124</v>
          </cell>
          <cell r="CB625">
            <v>136612.01999999999</v>
          </cell>
          <cell r="CD625">
            <v>136612.01999999999</v>
          </cell>
          <cell r="CF625">
            <v>80</v>
          </cell>
          <cell r="CG625" t="str">
            <v>N</v>
          </cell>
        </row>
        <row r="626">
          <cell r="A626">
            <v>624</v>
          </cell>
          <cell r="B626" t="str">
            <v>DETAILS</v>
          </cell>
          <cell r="C626">
            <v>0</v>
          </cell>
          <cell r="D626">
            <v>81628287</v>
          </cell>
          <cell r="E626">
            <v>84069818</v>
          </cell>
          <cell r="F626">
            <v>344944</v>
          </cell>
          <cell r="G626">
            <v>42403</v>
          </cell>
          <cell r="H626">
            <v>42321</v>
          </cell>
          <cell r="I626">
            <v>28182</v>
          </cell>
          <cell r="J626">
            <v>255886</v>
          </cell>
          <cell r="K626">
            <v>228028</v>
          </cell>
          <cell r="L626">
            <v>42314</v>
          </cell>
          <cell r="M626" t="str">
            <v>Phillips &amp; Temro Industries Inc</v>
          </cell>
          <cell r="N626" t="str">
            <v>Phillips &amp; Temro Industries Inc Term Loan</v>
          </cell>
          <cell r="O626" t="str">
            <v>L</v>
          </cell>
          <cell r="P626" t="str">
            <v>LIBOR (1 month)</v>
          </cell>
          <cell r="R626">
            <v>4283538.25</v>
          </cell>
          <cell r="S626">
            <v>1429330</v>
          </cell>
          <cell r="T626" t="str">
            <v>United States</v>
          </cell>
          <cell r="U626" t="str">
            <v>Capital Equipment (5)</v>
          </cell>
          <cell r="W626" t="str">
            <v>United States</v>
          </cell>
          <cell r="X626">
            <v>0</v>
          </cell>
          <cell r="Y626" t="str">
            <v>First Lien First Out</v>
          </cell>
          <cell r="AB626" t="str">
            <v>Phillips &amp; Temro Industries Inc</v>
          </cell>
          <cell r="AC626">
            <v>99.5</v>
          </cell>
          <cell r="AF626">
            <v>4283538.25</v>
          </cell>
          <cell r="AG626" t="str">
            <v>V</v>
          </cell>
          <cell r="AH626">
            <v>100</v>
          </cell>
          <cell r="AI626">
            <v>98.25</v>
          </cell>
          <cell r="AK626" t="str">
            <v>Term Loan</v>
          </cell>
          <cell r="AN626">
            <v>43450000</v>
          </cell>
          <cell r="AO626" t="str">
            <v>USD</v>
          </cell>
          <cell r="AS626">
            <v>3.7</v>
          </cell>
          <cell r="AU626" t="str">
            <v>9700 West 74th Street</v>
          </cell>
          <cell r="AV626" t="str">
            <v>NA</v>
          </cell>
          <cell r="AW626">
            <v>0</v>
          </cell>
          <cell r="AX626">
            <v>42277</v>
          </cell>
          <cell r="AY626">
            <v>42369</v>
          </cell>
          <cell r="AZ626">
            <v>13690000</v>
          </cell>
          <cell r="BA626">
            <v>2.73</v>
          </cell>
          <cell r="BB626">
            <v>9.42</v>
          </cell>
          <cell r="BC626">
            <v>8.36</v>
          </cell>
          <cell r="BD626">
            <v>0</v>
          </cell>
          <cell r="BF626" t="str">
            <v>3.7000000</v>
          </cell>
          <cell r="BG626">
            <v>81680000</v>
          </cell>
          <cell r="BH626" t="str">
            <v>5.23</v>
          </cell>
          <cell r="BI626">
            <v>124600000</v>
          </cell>
          <cell r="BJ626" t="str">
            <v>Antares/TMT</v>
          </cell>
          <cell r="BL626">
            <v>41985</v>
          </cell>
          <cell r="BM626">
            <v>44267</v>
          </cell>
          <cell r="BO626">
            <v>42369</v>
          </cell>
          <cell r="BP626">
            <v>156910600</v>
          </cell>
          <cell r="BQ626">
            <v>305888600</v>
          </cell>
          <cell r="BR626">
            <v>224208600</v>
          </cell>
          <cell r="BS626">
            <v>4283538.25</v>
          </cell>
          <cell r="BT626">
            <v>100</v>
          </cell>
          <cell r="BW626">
            <v>0</v>
          </cell>
          <cell r="BX626" t="str">
            <v>Eden Prairie, Minnesota 55344</v>
          </cell>
          <cell r="CA626" t="str">
            <v>0010529124</v>
          </cell>
          <cell r="CB626">
            <v>4283538.25</v>
          </cell>
          <cell r="CD626">
            <v>4283538.25</v>
          </cell>
          <cell r="CF626">
            <v>80</v>
          </cell>
          <cell r="CG626" t="str">
            <v>N</v>
          </cell>
        </row>
        <row r="627">
          <cell r="A627">
            <v>625</v>
          </cell>
          <cell r="B627" t="str">
            <v>DETAILS</v>
          </cell>
          <cell r="C627">
            <v>0</v>
          </cell>
          <cell r="D627">
            <v>81627776</v>
          </cell>
          <cell r="E627">
            <v>84069963</v>
          </cell>
          <cell r="F627">
            <v>344944</v>
          </cell>
          <cell r="G627">
            <v>42403</v>
          </cell>
          <cell r="H627">
            <v>42237</v>
          </cell>
          <cell r="I627">
            <v>31200</v>
          </cell>
          <cell r="J627">
            <v>251169</v>
          </cell>
          <cell r="K627">
            <v>238856</v>
          </cell>
          <cell r="L627">
            <v>42185</v>
          </cell>
          <cell r="M627" t="str">
            <v>Phoenix Childrens Academy Inc</v>
          </cell>
          <cell r="N627" t="str">
            <v>Phoenix Childrens Academy Inc Term Loan</v>
          </cell>
          <cell r="O627" t="str">
            <v>L</v>
          </cell>
          <cell r="P627" t="str">
            <v>LIBOR (3 months)</v>
          </cell>
          <cell r="R627">
            <v>19399126.359999999</v>
          </cell>
          <cell r="S627">
            <v>1352384</v>
          </cell>
          <cell r="T627" t="str">
            <v>United States</v>
          </cell>
          <cell r="U627" t="str">
            <v>Services: Consumer (24)</v>
          </cell>
          <cell r="W627" t="str">
            <v>United States</v>
          </cell>
          <cell r="X627">
            <v>0</v>
          </cell>
          <cell r="Y627" t="str">
            <v>First Lien First Out</v>
          </cell>
          <cell r="AB627" t="str">
            <v>Phoenix Childrens Academy Inc</v>
          </cell>
          <cell r="AC627">
            <v>97.5</v>
          </cell>
          <cell r="AF627">
            <v>19399126.359999999</v>
          </cell>
          <cell r="AG627" t="str">
            <v>V</v>
          </cell>
          <cell r="AH627">
            <v>97.5</v>
          </cell>
          <cell r="AK627" t="str">
            <v>Term Loan</v>
          </cell>
          <cell r="AN627">
            <v>16069279</v>
          </cell>
          <cell r="AO627" t="str">
            <v>USD</v>
          </cell>
          <cell r="AS627">
            <v>3.1960000000000002</v>
          </cell>
          <cell r="AU627" t="str">
            <v>8767 E. Via de Venture</v>
          </cell>
          <cell r="AV627" t="str">
            <v>Suite 200</v>
          </cell>
          <cell r="AW627">
            <v>0</v>
          </cell>
          <cell r="AX627">
            <v>42277</v>
          </cell>
          <cell r="AY627">
            <v>42338</v>
          </cell>
          <cell r="AZ627">
            <v>5680000</v>
          </cell>
          <cell r="BA627">
            <v>3.0139999999999998</v>
          </cell>
          <cell r="BB627">
            <v>4.47</v>
          </cell>
          <cell r="BC627">
            <v>4.21</v>
          </cell>
          <cell r="BD627">
            <v>0</v>
          </cell>
          <cell r="BF627" t="str">
            <v>3.1960000</v>
          </cell>
          <cell r="BG627">
            <v>5750000</v>
          </cell>
          <cell r="BH627" t="str">
            <v>4.194</v>
          </cell>
          <cell r="BI627">
            <v>156200000</v>
          </cell>
          <cell r="BJ627" t="str">
            <v>Antares/TMT</v>
          </cell>
          <cell r="BL627">
            <v>40781</v>
          </cell>
          <cell r="BM627">
            <v>42608</v>
          </cell>
          <cell r="BP627">
            <v>48614400</v>
          </cell>
          <cell r="BQ627">
            <v>70569200</v>
          </cell>
          <cell r="BR627">
            <v>64819200</v>
          </cell>
          <cell r="BS627">
            <v>19399126.359999999</v>
          </cell>
          <cell r="BT627">
            <v>100</v>
          </cell>
          <cell r="BU627">
            <v>42228</v>
          </cell>
          <cell r="BW627">
            <v>0</v>
          </cell>
          <cell r="BX627" t="str">
            <v>Scottsdale, Arizona 85258</v>
          </cell>
          <cell r="CA627" t="str">
            <v>0010529109</v>
          </cell>
          <cell r="CB627">
            <v>19399126.359999999</v>
          </cell>
          <cell r="CC627">
            <v>1</v>
          </cell>
          <cell r="CD627">
            <v>19399126.359999999</v>
          </cell>
          <cell r="CF627">
            <v>80</v>
          </cell>
          <cell r="CG627" t="str">
            <v>N</v>
          </cell>
        </row>
        <row r="628">
          <cell r="A628">
            <v>626</v>
          </cell>
          <cell r="B628" t="str">
            <v>DETAILS</v>
          </cell>
          <cell r="C628">
            <v>0</v>
          </cell>
          <cell r="D628">
            <v>81627667</v>
          </cell>
          <cell r="E628">
            <v>84069962</v>
          </cell>
          <cell r="F628">
            <v>344944</v>
          </cell>
          <cell r="G628">
            <v>42403</v>
          </cell>
          <cell r="H628">
            <v>42237</v>
          </cell>
          <cell r="I628">
            <v>31200</v>
          </cell>
          <cell r="J628">
            <v>243555</v>
          </cell>
          <cell r="K628">
            <v>238856</v>
          </cell>
          <cell r="L628">
            <v>42185</v>
          </cell>
          <cell r="M628" t="str">
            <v>Phoenix Childrens Academy Inc</v>
          </cell>
          <cell r="N628" t="str">
            <v>Phoenix Childrens Academy Inc Term Loan</v>
          </cell>
          <cell r="O628" t="str">
            <v>L</v>
          </cell>
          <cell r="P628" t="str">
            <v>Prime</v>
          </cell>
          <cell r="R628">
            <v>29276.07</v>
          </cell>
          <cell r="S628">
            <v>1352384</v>
          </cell>
          <cell r="T628" t="str">
            <v>United States</v>
          </cell>
          <cell r="U628" t="str">
            <v>Services: Consumer (24)</v>
          </cell>
          <cell r="W628" t="str">
            <v>United States</v>
          </cell>
          <cell r="X628">
            <v>0</v>
          </cell>
          <cell r="Y628" t="str">
            <v>First Lien First Out</v>
          </cell>
          <cell r="AB628" t="str">
            <v>Phoenix Childrens Academy Inc</v>
          </cell>
          <cell r="AC628">
            <v>97.5</v>
          </cell>
          <cell r="AF628">
            <v>29276.07</v>
          </cell>
          <cell r="AG628" t="str">
            <v>V</v>
          </cell>
          <cell r="AH628">
            <v>97.5</v>
          </cell>
          <cell r="AK628" t="str">
            <v>Term Loan</v>
          </cell>
          <cell r="AN628">
            <v>16069279</v>
          </cell>
          <cell r="AO628" t="str">
            <v>USD</v>
          </cell>
          <cell r="AS628">
            <v>3.1960000000000002</v>
          </cell>
          <cell r="AU628" t="str">
            <v>8767 E. Via de Venture</v>
          </cell>
          <cell r="AV628" t="str">
            <v>Suite 200</v>
          </cell>
          <cell r="AW628">
            <v>0</v>
          </cell>
          <cell r="AX628">
            <v>42277</v>
          </cell>
          <cell r="AY628">
            <v>42338</v>
          </cell>
          <cell r="AZ628">
            <v>5680000</v>
          </cell>
          <cell r="BA628">
            <v>3.0139999999999998</v>
          </cell>
          <cell r="BB628">
            <v>4.47</v>
          </cell>
          <cell r="BC628">
            <v>4.21</v>
          </cell>
          <cell r="BD628">
            <v>0</v>
          </cell>
          <cell r="BF628" t="str">
            <v>3.1960000</v>
          </cell>
          <cell r="BG628">
            <v>5750000</v>
          </cell>
          <cell r="BH628" t="str">
            <v>4.194</v>
          </cell>
          <cell r="BI628">
            <v>156200000</v>
          </cell>
          <cell r="BJ628" t="str">
            <v>Antares/TMT</v>
          </cell>
          <cell r="BL628">
            <v>40781</v>
          </cell>
          <cell r="BM628">
            <v>42608</v>
          </cell>
          <cell r="BP628">
            <v>48614400</v>
          </cell>
          <cell r="BQ628">
            <v>70569200</v>
          </cell>
          <cell r="BR628">
            <v>64819200</v>
          </cell>
          <cell r="BS628">
            <v>29276.07</v>
          </cell>
          <cell r="BT628">
            <v>100</v>
          </cell>
          <cell r="BU628">
            <v>42228</v>
          </cell>
          <cell r="BW628">
            <v>0</v>
          </cell>
          <cell r="BX628" t="str">
            <v>Scottsdale, Arizona 85258</v>
          </cell>
          <cell r="CA628" t="str">
            <v>0010529109</v>
          </cell>
          <cell r="CB628">
            <v>29276.07</v>
          </cell>
          <cell r="CC628">
            <v>1</v>
          </cell>
          <cell r="CD628">
            <v>29276.07</v>
          </cell>
          <cell r="CF628">
            <v>80</v>
          </cell>
          <cell r="CG628" t="str">
            <v>N</v>
          </cell>
        </row>
        <row r="629">
          <cell r="A629">
            <v>627</v>
          </cell>
          <cell r="B629" t="str">
            <v>DETAILS</v>
          </cell>
          <cell r="C629">
            <v>0</v>
          </cell>
          <cell r="D629">
            <v>81627896</v>
          </cell>
          <cell r="E629">
            <v>84069964</v>
          </cell>
          <cell r="F629">
            <v>344944</v>
          </cell>
          <cell r="G629">
            <v>42403</v>
          </cell>
          <cell r="H629">
            <v>42237</v>
          </cell>
          <cell r="I629">
            <v>10297</v>
          </cell>
          <cell r="J629">
            <v>252827</v>
          </cell>
          <cell r="K629">
            <v>184457</v>
          </cell>
          <cell r="L629">
            <v>42185</v>
          </cell>
          <cell r="M629" t="str">
            <v>Pinnacle Entertainment Inc</v>
          </cell>
          <cell r="N629" t="str">
            <v>Pinnacle Entertainment Inc Tranche B-2 Term Loans</v>
          </cell>
          <cell r="O629" t="str">
            <v>L</v>
          </cell>
          <cell r="P629" t="str">
            <v>LIBOR (3 months)</v>
          </cell>
          <cell r="R629">
            <v>5204536.01</v>
          </cell>
          <cell r="S629">
            <v>1352385</v>
          </cell>
          <cell r="T629" t="str">
            <v>United States</v>
          </cell>
          <cell r="U629" t="str">
            <v>Hotel; Gaming &amp; Leisure (17)</v>
          </cell>
          <cell r="W629" t="str">
            <v>United States</v>
          </cell>
          <cell r="X629">
            <v>1</v>
          </cell>
          <cell r="Y629" t="str">
            <v>First Lien First Out</v>
          </cell>
          <cell r="AB629" t="str">
            <v>Pinnacle Entertainment Inc</v>
          </cell>
          <cell r="AC629">
            <v>99.875</v>
          </cell>
          <cell r="AF629">
            <v>5204536.01</v>
          </cell>
          <cell r="AG629" t="str">
            <v>V</v>
          </cell>
          <cell r="AH629">
            <v>99.875</v>
          </cell>
          <cell r="AI629">
            <v>99.825000000000003</v>
          </cell>
          <cell r="AK629" t="str">
            <v>Term Loan</v>
          </cell>
          <cell r="AN629">
            <v>628451000</v>
          </cell>
          <cell r="AO629" t="str">
            <v>USD</v>
          </cell>
          <cell r="AS629">
            <v>2.0499999999999998</v>
          </cell>
          <cell r="AU629" t="str">
            <v>8918 Spanish Ridge Avenue</v>
          </cell>
          <cell r="AV629" t="str">
            <v>NA</v>
          </cell>
          <cell r="AW629">
            <v>0</v>
          </cell>
          <cell r="AX629">
            <v>42277</v>
          </cell>
          <cell r="AY629">
            <v>42277</v>
          </cell>
          <cell r="AZ629">
            <v>123010000</v>
          </cell>
          <cell r="BA629">
            <v>2.6</v>
          </cell>
          <cell r="BB629">
            <v>2.0699999999999998</v>
          </cell>
          <cell r="BC629">
            <v>0</v>
          </cell>
          <cell r="BD629">
            <v>0</v>
          </cell>
          <cell r="BF629" t="str">
            <v>2.0500000</v>
          </cell>
          <cell r="BG629">
            <v>372010000</v>
          </cell>
          <cell r="BH629" t="str">
            <v>6.13</v>
          </cell>
          <cell r="BI629">
            <v>2287710000</v>
          </cell>
          <cell r="BJ629" t="str">
            <v>BLG</v>
          </cell>
          <cell r="BK629" t="str">
            <v>Broadly Syndicated Loan</v>
          </cell>
          <cell r="BL629">
            <v>41399</v>
          </cell>
          <cell r="BM629">
            <v>44056</v>
          </cell>
          <cell r="BP629">
            <v>942600000</v>
          </cell>
          <cell r="BQ629">
            <v>3878482000</v>
          </cell>
          <cell r="BR629">
            <v>3506472000</v>
          </cell>
          <cell r="BS629">
            <v>5195428.07</v>
          </cell>
          <cell r="BT629">
            <v>99.825000000000003</v>
          </cell>
          <cell r="BU629">
            <v>42228</v>
          </cell>
          <cell r="BW629">
            <v>0</v>
          </cell>
          <cell r="BX629" t="str">
            <v>Las Vegas, Nevada 89148</v>
          </cell>
          <cell r="CA629" t="str">
            <v>0010433439</v>
          </cell>
          <cell r="CB629">
            <v>5195428.07</v>
          </cell>
          <cell r="CC629">
            <v>1</v>
          </cell>
          <cell r="CD629">
            <v>5204536.01</v>
          </cell>
          <cell r="CF629">
            <v>80</v>
          </cell>
          <cell r="CG629" t="str">
            <v>Y</v>
          </cell>
        </row>
        <row r="630">
          <cell r="A630">
            <v>628</v>
          </cell>
          <cell r="B630" t="str">
            <v>DETAILS</v>
          </cell>
          <cell r="C630">
            <v>0</v>
          </cell>
          <cell r="D630">
            <v>81628211</v>
          </cell>
          <cell r="E630">
            <v>84069640</v>
          </cell>
          <cell r="F630">
            <v>344944</v>
          </cell>
          <cell r="G630">
            <v>42403</v>
          </cell>
          <cell r="H630">
            <v>42237</v>
          </cell>
          <cell r="I630">
            <v>23322</v>
          </cell>
          <cell r="J630">
            <v>255460</v>
          </cell>
          <cell r="K630">
            <v>176656</v>
          </cell>
          <cell r="L630">
            <v>42185</v>
          </cell>
          <cell r="M630" t="str">
            <v>Pinnacle Foods Finance LLC</v>
          </cell>
          <cell r="N630" t="str">
            <v>Pinnacle Foods Finance LLC Tranche G Term Loan</v>
          </cell>
          <cell r="O630" t="str">
            <v>L</v>
          </cell>
          <cell r="P630" t="str">
            <v>LIBOR (3 months)</v>
          </cell>
          <cell r="R630">
            <v>18648006.129999999</v>
          </cell>
          <cell r="S630">
            <v>1335000</v>
          </cell>
          <cell r="T630" t="str">
            <v>United States</v>
          </cell>
          <cell r="U630" t="str">
            <v>Beverage; Food &amp; Tobacco (4)</v>
          </cell>
          <cell r="W630" t="str">
            <v>United States</v>
          </cell>
          <cell r="X630">
            <v>0</v>
          </cell>
          <cell r="Y630" t="str">
            <v>First Lien First Out</v>
          </cell>
          <cell r="AB630" t="str">
            <v>Pinnacle Foods Finance LLC</v>
          </cell>
          <cell r="AC630">
            <v>99.546999999999997</v>
          </cell>
          <cell r="AF630">
            <v>18648006.129999999</v>
          </cell>
          <cell r="AG630" t="str">
            <v>V</v>
          </cell>
          <cell r="AH630">
            <v>99.546999999999997</v>
          </cell>
          <cell r="AI630">
            <v>98.738</v>
          </cell>
          <cell r="AK630" t="str">
            <v>Term Loan</v>
          </cell>
          <cell r="AN630">
            <v>540778000</v>
          </cell>
          <cell r="AO630" t="str">
            <v>USD</v>
          </cell>
          <cell r="AS630">
            <v>3.51</v>
          </cell>
          <cell r="AU630" t="str">
            <v>1 OLD BLOOMFIELD AVENUE</v>
          </cell>
          <cell r="AV630" t="str">
            <v>NA</v>
          </cell>
          <cell r="AW630">
            <v>0</v>
          </cell>
          <cell r="AX630">
            <v>42277</v>
          </cell>
          <cell r="AY630">
            <v>42277</v>
          </cell>
          <cell r="AZ630">
            <v>73020000</v>
          </cell>
          <cell r="BA630">
            <v>6.13</v>
          </cell>
          <cell r="BC630">
            <v>0</v>
          </cell>
          <cell r="BD630">
            <v>0</v>
          </cell>
          <cell r="BF630" t="str">
            <v>3.5100000</v>
          </cell>
          <cell r="BG630">
            <v>1757790000</v>
          </cell>
          <cell r="BH630" t="str">
            <v>4.18</v>
          </cell>
          <cell r="BI630">
            <v>2638650000</v>
          </cell>
          <cell r="BJ630" t="str">
            <v>BLG</v>
          </cell>
          <cell r="BK630" t="str">
            <v>Broadly Syndicated Loan</v>
          </cell>
          <cell r="BL630">
            <v>41290</v>
          </cell>
          <cell r="BM630">
            <v>43950</v>
          </cell>
          <cell r="BP630">
            <v>1870762400</v>
          </cell>
          <cell r="BQ630">
            <v>3988314400</v>
          </cell>
          <cell r="BR630">
            <v>2230524400</v>
          </cell>
          <cell r="BS630">
            <v>18412668.289999999</v>
          </cell>
          <cell r="BT630">
            <v>98.738</v>
          </cell>
          <cell r="BU630">
            <v>42228</v>
          </cell>
          <cell r="BW630">
            <v>0</v>
          </cell>
          <cell r="BX630" t="str">
            <v>Mt. Lakes, New Jersey 07046</v>
          </cell>
          <cell r="CA630" t="str">
            <v>0010415454</v>
          </cell>
          <cell r="CB630">
            <v>18412668.289999999</v>
          </cell>
          <cell r="CC630">
            <v>1</v>
          </cell>
          <cell r="CD630">
            <v>18648006.129999999</v>
          </cell>
          <cell r="CF630">
            <v>80</v>
          </cell>
          <cell r="CG630" t="str">
            <v>Y</v>
          </cell>
        </row>
        <row r="631">
          <cell r="A631">
            <v>629</v>
          </cell>
          <cell r="B631" t="str">
            <v>DETAILS</v>
          </cell>
          <cell r="C631">
            <v>0</v>
          </cell>
          <cell r="D631">
            <v>81628208</v>
          </cell>
          <cell r="E631">
            <v>84069578</v>
          </cell>
          <cell r="F631">
            <v>344944</v>
          </cell>
          <cell r="G631">
            <v>42403</v>
          </cell>
          <cell r="H631">
            <v>42237</v>
          </cell>
          <cell r="I631">
            <v>23322</v>
          </cell>
          <cell r="J631">
            <v>255449</v>
          </cell>
          <cell r="K631">
            <v>186813</v>
          </cell>
          <cell r="L631">
            <v>42185</v>
          </cell>
          <cell r="M631" t="str">
            <v>Pinnacle Foods Finance LLC</v>
          </cell>
          <cell r="N631" t="str">
            <v>Pinnacle Foods Finance LLC Tranche H Term Loan</v>
          </cell>
          <cell r="O631" t="str">
            <v>L</v>
          </cell>
          <cell r="P631" t="str">
            <v>LIBOR (1 month)</v>
          </cell>
          <cell r="R631">
            <v>19130366.16</v>
          </cell>
          <cell r="S631">
            <v>1352319</v>
          </cell>
          <cell r="T631" t="str">
            <v>United States</v>
          </cell>
          <cell r="U631" t="str">
            <v>Beverage; Food &amp; Tobacco (4)</v>
          </cell>
          <cell r="W631" t="str">
            <v>United States</v>
          </cell>
          <cell r="X631">
            <v>0</v>
          </cell>
          <cell r="Y631" t="str">
            <v>First Lien First Out</v>
          </cell>
          <cell r="AB631" t="str">
            <v>Pinnacle Foods Finance LLC</v>
          </cell>
          <cell r="AC631">
            <v>99.525000000000006</v>
          </cell>
          <cell r="AF631">
            <v>19130366.16</v>
          </cell>
          <cell r="AG631" t="str">
            <v>V</v>
          </cell>
          <cell r="AH631">
            <v>99.525000000000006</v>
          </cell>
          <cell r="AI631">
            <v>98.766000000000005</v>
          </cell>
          <cell r="AK631" t="str">
            <v>Term Loan</v>
          </cell>
          <cell r="AN631">
            <v>540778000</v>
          </cell>
          <cell r="AO631" t="str">
            <v>USD</v>
          </cell>
          <cell r="AS631">
            <v>3.51</v>
          </cell>
          <cell r="AU631" t="str">
            <v>1 OLD BLOOMFIELD AVENUE</v>
          </cell>
          <cell r="AV631" t="str">
            <v>NA</v>
          </cell>
          <cell r="AW631">
            <v>0</v>
          </cell>
          <cell r="AX631">
            <v>42277</v>
          </cell>
          <cell r="AY631">
            <v>42277</v>
          </cell>
          <cell r="AZ631">
            <v>73020000</v>
          </cell>
          <cell r="BA631">
            <v>6.13</v>
          </cell>
          <cell r="BC631">
            <v>0</v>
          </cell>
          <cell r="BD631">
            <v>0</v>
          </cell>
          <cell r="BF631" t="str">
            <v>3.5100000</v>
          </cell>
          <cell r="BG631">
            <v>1757790000</v>
          </cell>
          <cell r="BH631" t="str">
            <v>4.18</v>
          </cell>
          <cell r="BI631">
            <v>2638650000</v>
          </cell>
          <cell r="BJ631" t="str">
            <v>BLG</v>
          </cell>
          <cell r="BK631" t="str">
            <v>Broadly Syndicated Loan</v>
          </cell>
          <cell r="BL631">
            <v>41435</v>
          </cell>
          <cell r="BM631">
            <v>43950</v>
          </cell>
          <cell r="BP631">
            <v>1870762400</v>
          </cell>
          <cell r="BQ631">
            <v>3988314400</v>
          </cell>
          <cell r="BR631">
            <v>2230524400</v>
          </cell>
          <cell r="BS631">
            <v>18894297.440000001</v>
          </cell>
          <cell r="BT631">
            <v>98.766000000000005</v>
          </cell>
          <cell r="BU631">
            <v>42228</v>
          </cell>
          <cell r="BW631">
            <v>0</v>
          </cell>
          <cell r="BX631" t="str">
            <v>MT. LAKES, New Jersey 07046</v>
          </cell>
          <cell r="CA631" t="str">
            <v>0010439389</v>
          </cell>
          <cell r="CB631">
            <v>18894297.440000001</v>
          </cell>
          <cell r="CC631">
            <v>1</v>
          </cell>
          <cell r="CD631">
            <v>19130366.16</v>
          </cell>
          <cell r="CF631">
            <v>80</v>
          </cell>
          <cell r="CG631" t="str">
            <v>Y</v>
          </cell>
        </row>
        <row r="632">
          <cell r="A632">
            <v>630</v>
          </cell>
          <cell r="B632" t="str">
            <v>DETAILS</v>
          </cell>
          <cell r="C632">
            <v>0</v>
          </cell>
          <cell r="D632">
            <v>81628317</v>
          </cell>
          <cell r="E632">
            <v>84069646</v>
          </cell>
          <cell r="F632">
            <v>344944</v>
          </cell>
          <cell r="G632">
            <v>42403</v>
          </cell>
          <cell r="H632">
            <v>42237</v>
          </cell>
          <cell r="I632">
            <v>31205</v>
          </cell>
          <cell r="J632">
            <v>256089</v>
          </cell>
          <cell r="K632">
            <v>238884</v>
          </cell>
          <cell r="L632">
            <v>42185</v>
          </cell>
          <cell r="M632" t="str">
            <v>PJ United Inc</v>
          </cell>
          <cell r="N632" t="str">
            <v>PJ United Inc Term Loan</v>
          </cell>
          <cell r="O632" t="str">
            <v>L</v>
          </cell>
          <cell r="P632" t="str">
            <v>LIBOR (1 month)</v>
          </cell>
          <cell r="R632">
            <v>16996906.710000001</v>
          </cell>
          <cell r="S632">
            <v>1335007</v>
          </cell>
          <cell r="T632" t="str">
            <v>United States</v>
          </cell>
          <cell r="U632" t="str">
            <v>Hotel; Gaming &amp; Leisure (17)</v>
          </cell>
          <cell r="W632" t="str">
            <v>United States</v>
          </cell>
          <cell r="X632">
            <v>0</v>
          </cell>
          <cell r="Y632" t="str">
            <v>First Lien First Out</v>
          </cell>
          <cell r="AB632" t="str">
            <v>PJ United Inc</v>
          </cell>
          <cell r="AC632">
            <v>99.5</v>
          </cell>
          <cell r="AF632">
            <v>16996906.710000001</v>
          </cell>
          <cell r="AG632" t="str">
            <v>V</v>
          </cell>
          <cell r="AH632">
            <v>99.5</v>
          </cell>
          <cell r="AK632" t="str">
            <v>Term Loan</v>
          </cell>
          <cell r="AN632">
            <v>19450000</v>
          </cell>
          <cell r="AO632" t="str">
            <v>USD</v>
          </cell>
          <cell r="AS632">
            <v>4.4400000000000004</v>
          </cell>
          <cell r="AU632" t="str">
            <v>2300 RESOURCE DRIVE</v>
          </cell>
          <cell r="AV632" t="str">
            <v>NA</v>
          </cell>
          <cell r="AW632">
            <v>0</v>
          </cell>
          <cell r="AX632">
            <v>42277</v>
          </cell>
          <cell r="AY632">
            <v>42277</v>
          </cell>
          <cell r="AZ632">
            <v>7700000</v>
          </cell>
          <cell r="BA632">
            <v>7.74</v>
          </cell>
          <cell r="BB632">
            <v>0.96</v>
          </cell>
          <cell r="BC632">
            <v>0</v>
          </cell>
          <cell r="BD632">
            <v>0</v>
          </cell>
          <cell r="BF632" t="str">
            <v>4.4400000</v>
          </cell>
          <cell r="BG632">
            <v>38150000</v>
          </cell>
          <cell r="BH632" t="str">
            <v>4.44</v>
          </cell>
          <cell r="BI632">
            <v>154400000</v>
          </cell>
          <cell r="BJ632" t="str">
            <v>Franchise Finance</v>
          </cell>
          <cell r="BL632">
            <v>41639</v>
          </cell>
          <cell r="BM632">
            <v>43465</v>
          </cell>
          <cell r="BP632">
            <v>81608000</v>
          </cell>
          <cell r="BQ632">
            <v>123192000</v>
          </cell>
          <cell r="BR632">
            <v>85042000</v>
          </cell>
          <cell r="BS632">
            <v>16996906.710000001</v>
          </cell>
          <cell r="BT632">
            <v>100</v>
          </cell>
          <cell r="BU632">
            <v>42228</v>
          </cell>
          <cell r="BW632">
            <v>0</v>
          </cell>
          <cell r="BX632" t="str">
            <v>Birmingham, Alabama 35242</v>
          </cell>
          <cell r="CA632" t="str">
            <v>0010534488</v>
          </cell>
          <cell r="CB632">
            <v>16996906.710000001</v>
          </cell>
          <cell r="CC632">
            <v>1</v>
          </cell>
          <cell r="CD632">
            <v>16996906.710000001</v>
          </cell>
          <cell r="CF632">
            <v>80</v>
          </cell>
          <cell r="CG632" t="str">
            <v>N</v>
          </cell>
        </row>
        <row r="633">
          <cell r="A633">
            <v>631</v>
          </cell>
          <cell r="B633" t="str">
            <v>DETAILS</v>
          </cell>
          <cell r="C633">
            <v>0</v>
          </cell>
          <cell r="D633">
            <v>81627628</v>
          </cell>
          <cell r="E633">
            <v>84069966</v>
          </cell>
          <cell r="F633">
            <v>344944</v>
          </cell>
          <cell r="G633">
            <v>42403</v>
          </cell>
          <cell r="H633">
            <v>42237</v>
          </cell>
          <cell r="I633">
            <v>30016</v>
          </cell>
          <cell r="J633">
            <v>225760</v>
          </cell>
          <cell r="K633">
            <v>219926</v>
          </cell>
          <cell r="L633">
            <v>42185</v>
          </cell>
          <cell r="M633" t="str">
            <v>PKC Holding Corporation</v>
          </cell>
          <cell r="N633" t="str">
            <v>PKC Holding Corp Term Loan</v>
          </cell>
          <cell r="O633" t="str">
            <v>L</v>
          </cell>
          <cell r="P633" t="str">
            <v>Prime</v>
          </cell>
          <cell r="R633">
            <v>1610.27</v>
          </cell>
          <cell r="S633">
            <v>1352387</v>
          </cell>
          <cell r="T633" t="str">
            <v>United States</v>
          </cell>
          <cell r="U633" t="str">
            <v>Chemicals; Plastics &amp; Rubber (6)</v>
          </cell>
          <cell r="W633" t="str">
            <v>United States</v>
          </cell>
          <cell r="X633">
            <v>0</v>
          </cell>
          <cell r="Y633" t="str">
            <v>First Lien First Out</v>
          </cell>
          <cell r="AB633" t="str">
            <v>PKC Holding Corporation</v>
          </cell>
          <cell r="AC633">
            <v>98.797223090000003</v>
          </cell>
          <cell r="AF633">
            <v>1610.27</v>
          </cell>
          <cell r="AG633" t="str">
            <v>V</v>
          </cell>
          <cell r="AH633">
            <v>98.797200000000004</v>
          </cell>
          <cell r="AK633" t="str">
            <v>Term Loan</v>
          </cell>
          <cell r="AN633">
            <v>33000000</v>
          </cell>
          <cell r="AO633" t="str">
            <v>USD</v>
          </cell>
          <cell r="AS633">
            <v>3.77</v>
          </cell>
          <cell r="AU633" t="str">
            <v>10101 78th Avenue</v>
          </cell>
          <cell r="AV633" t="str">
            <v>NA</v>
          </cell>
          <cell r="AW633">
            <v>0</v>
          </cell>
          <cell r="AX633">
            <v>42277</v>
          </cell>
          <cell r="AY633">
            <v>42308</v>
          </cell>
          <cell r="AZ633">
            <v>21100000</v>
          </cell>
          <cell r="BA633">
            <v>3.0339999999999998</v>
          </cell>
          <cell r="BB633">
            <v>5.79</v>
          </cell>
          <cell r="BC633">
            <v>3.27</v>
          </cell>
          <cell r="BD633">
            <v>0</v>
          </cell>
          <cell r="BF633" t="str">
            <v>3.7700000</v>
          </cell>
          <cell r="BG633">
            <v>121500000</v>
          </cell>
          <cell r="BH633" t="str">
            <v>5.11</v>
          </cell>
          <cell r="BI633">
            <v>178270000</v>
          </cell>
          <cell r="BJ633" t="str">
            <v>SIP - Tag Along</v>
          </cell>
          <cell r="BL633">
            <v>41855</v>
          </cell>
          <cell r="BM633">
            <v>44139</v>
          </cell>
          <cell r="BP633">
            <v>123657600</v>
          </cell>
          <cell r="BQ633">
            <v>289421400</v>
          </cell>
          <cell r="BR633">
            <v>167921400</v>
          </cell>
          <cell r="BS633">
            <v>1610.27</v>
          </cell>
          <cell r="BT633">
            <v>100</v>
          </cell>
          <cell r="BW633">
            <v>0</v>
          </cell>
          <cell r="BX633" t="str">
            <v>Pleasant Prairie, Wisconsin 53158</v>
          </cell>
          <cell r="CA633" t="str">
            <v>0010530428</v>
          </cell>
          <cell r="CB633">
            <v>1610.27</v>
          </cell>
          <cell r="CC633">
            <v>1</v>
          </cell>
          <cell r="CD633">
            <v>1610.27</v>
          </cell>
          <cell r="CF633">
            <v>80</v>
          </cell>
          <cell r="CG633" t="str">
            <v>N</v>
          </cell>
        </row>
        <row r="634">
          <cell r="A634">
            <v>632</v>
          </cell>
          <cell r="B634" t="str">
            <v>DETAILS</v>
          </cell>
          <cell r="C634">
            <v>0</v>
          </cell>
          <cell r="D634">
            <v>81627628</v>
          </cell>
          <cell r="E634">
            <v>84069969</v>
          </cell>
          <cell r="F634">
            <v>344944</v>
          </cell>
          <cell r="G634">
            <v>42403</v>
          </cell>
          <cell r="H634">
            <v>42237</v>
          </cell>
          <cell r="I634">
            <v>30016</v>
          </cell>
          <cell r="J634">
            <v>225760</v>
          </cell>
          <cell r="K634">
            <v>219926</v>
          </cell>
          <cell r="L634">
            <v>42185</v>
          </cell>
          <cell r="M634" t="str">
            <v>PKC Holding Corporation</v>
          </cell>
          <cell r="N634" t="str">
            <v>PKC Holding Corp Term Loan</v>
          </cell>
          <cell r="O634" t="str">
            <v>L</v>
          </cell>
          <cell r="P634" t="str">
            <v>Prime</v>
          </cell>
          <cell r="R634">
            <v>1633.04</v>
          </cell>
          <cell r="S634">
            <v>1352388</v>
          </cell>
          <cell r="T634" t="str">
            <v>United States</v>
          </cell>
          <cell r="U634" t="str">
            <v>Chemicals; Plastics &amp; Rubber (6)</v>
          </cell>
          <cell r="W634" t="str">
            <v>United States</v>
          </cell>
          <cell r="X634">
            <v>0</v>
          </cell>
          <cell r="Y634" t="str">
            <v>First Lien First Out</v>
          </cell>
          <cell r="AB634" t="str">
            <v>PKC Holding Corporation</v>
          </cell>
          <cell r="AC634">
            <v>98.797223090000003</v>
          </cell>
          <cell r="AF634">
            <v>1633.04</v>
          </cell>
          <cell r="AG634" t="str">
            <v>V</v>
          </cell>
          <cell r="AH634">
            <v>98.797200000000004</v>
          </cell>
          <cell r="AK634" t="str">
            <v>Term Loan</v>
          </cell>
          <cell r="AN634">
            <v>33000000</v>
          </cell>
          <cell r="AO634" t="str">
            <v>USD</v>
          </cell>
          <cell r="AS634">
            <v>3.77</v>
          </cell>
          <cell r="AU634" t="str">
            <v>10101 78th Avenue</v>
          </cell>
          <cell r="AV634" t="str">
            <v>NA</v>
          </cell>
          <cell r="AW634">
            <v>0</v>
          </cell>
          <cell r="AX634">
            <v>42277</v>
          </cell>
          <cell r="AY634">
            <v>42308</v>
          </cell>
          <cell r="AZ634">
            <v>21100000</v>
          </cell>
          <cell r="BA634">
            <v>3.0339999999999998</v>
          </cell>
          <cell r="BB634">
            <v>5.79</v>
          </cell>
          <cell r="BC634">
            <v>3.27</v>
          </cell>
          <cell r="BD634">
            <v>0</v>
          </cell>
          <cell r="BF634" t="str">
            <v>3.7700000</v>
          </cell>
          <cell r="BG634">
            <v>121500000</v>
          </cell>
          <cell r="BH634" t="str">
            <v>5.11</v>
          </cell>
          <cell r="BI634">
            <v>178270000</v>
          </cell>
          <cell r="BJ634" t="str">
            <v>Antares/TMT</v>
          </cell>
          <cell r="BL634">
            <v>41855</v>
          </cell>
          <cell r="BM634">
            <v>44139</v>
          </cell>
          <cell r="BP634">
            <v>123657600</v>
          </cell>
          <cell r="BQ634">
            <v>289421400</v>
          </cell>
          <cell r="BR634">
            <v>167921400</v>
          </cell>
          <cell r="BS634">
            <v>1633.04</v>
          </cell>
          <cell r="BT634">
            <v>100</v>
          </cell>
          <cell r="BW634">
            <v>0</v>
          </cell>
          <cell r="BX634" t="str">
            <v>Pleasant Prairie, Wisconsin 53158</v>
          </cell>
          <cell r="CA634" t="str">
            <v>0010530428</v>
          </cell>
          <cell r="CB634">
            <v>1633.04</v>
          </cell>
          <cell r="CC634">
            <v>1</v>
          </cell>
          <cell r="CD634">
            <v>1633.04</v>
          </cell>
          <cell r="CF634">
            <v>80</v>
          </cell>
          <cell r="CG634" t="str">
            <v>N</v>
          </cell>
        </row>
        <row r="635">
          <cell r="A635">
            <v>633</v>
          </cell>
          <cell r="B635" t="str">
            <v>DETAILS</v>
          </cell>
          <cell r="C635">
            <v>0</v>
          </cell>
          <cell r="D635">
            <v>81627628</v>
          </cell>
          <cell r="E635">
            <v>84069972</v>
          </cell>
          <cell r="F635">
            <v>344944</v>
          </cell>
          <cell r="G635">
            <v>42403</v>
          </cell>
          <cell r="H635">
            <v>42237</v>
          </cell>
          <cell r="I635">
            <v>30016</v>
          </cell>
          <cell r="J635">
            <v>225760</v>
          </cell>
          <cell r="K635">
            <v>219926</v>
          </cell>
          <cell r="L635">
            <v>42185</v>
          </cell>
          <cell r="M635" t="str">
            <v>PKC Holding Corporation</v>
          </cell>
          <cell r="N635" t="str">
            <v>PKC Holding Corp Term Loan</v>
          </cell>
          <cell r="O635" t="str">
            <v>L</v>
          </cell>
          <cell r="P635" t="str">
            <v>Prime</v>
          </cell>
          <cell r="R635">
            <v>544.35</v>
          </cell>
          <cell r="S635">
            <v>1352389</v>
          </cell>
          <cell r="T635" t="str">
            <v>United States</v>
          </cell>
          <cell r="U635" t="str">
            <v>Chemicals; Plastics &amp; Rubber (6)</v>
          </cell>
          <cell r="W635" t="str">
            <v>United States</v>
          </cell>
          <cell r="X635">
            <v>0</v>
          </cell>
          <cell r="Y635" t="str">
            <v>First Lien First Out</v>
          </cell>
          <cell r="AB635" t="str">
            <v>PKC Holding Corporation</v>
          </cell>
          <cell r="AC635">
            <v>98.797223090000003</v>
          </cell>
          <cell r="AF635">
            <v>544.35</v>
          </cell>
          <cell r="AG635" t="str">
            <v>V</v>
          </cell>
          <cell r="AH635">
            <v>99.5</v>
          </cell>
          <cell r="AK635" t="str">
            <v>Term Loan</v>
          </cell>
          <cell r="AN635">
            <v>33000000</v>
          </cell>
          <cell r="AO635" t="str">
            <v>USD</v>
          </cell>
          <cell r="AS635">
            <v>3.77</v>
          </cell>
          <cell r="AU635" t="str">
            <v>10101 78th Avenue</v>
          </cell>
          <cell r="AV635" t="str">
            <v>NA</v>
          </cell>
          <cell r="AW635">
            <v>0</v>
          </cell>
          <cell r="AX635">
            <v>42277</v>
          </cell>
          <cell r="AY635">
            <v>42308</v>
          </cell>
          <cell r="AZ635">
            <v>21100000</v>
          </cell>
          <cell r="BA635">
            <v>3.0339999999999998</v>
          </cell>
          <cell r="BB635">
            <v>5.79</v>
          </cell>
          <cell r="BC635">
            <v>3.27</v>
          </cell>
          <cell r="BD635">
            <v>0</v>
          </cell>
          <cell r="BF635" t="str">
            <v>3.7700000</v>
          </cell>
          <cell r="BG635">
            <v>121500000</v>
          </cell>
          <cell r="BH635" t="str">
            <v>5.11</v>
          </cell>
          <cell r="BI635">
            <v>178270000</v>
          </cell>
          <cell r="BJ635" t="str">
            <v>Antares/TMT</v>
          </cell>
          <cell r="BL635">
            <v>41855</v>
          </cell>
          <cell r="BM635">
            <v>44139</v>
          </cell>
          <cell r="BP635">
            <v>123657600</v>
          </cell>
          <cell r="BQ635">
            <v>289421400</v>
          </cell>
          <cell r="BR635">
            <v>167921400</v>
          </cell>
          <cell r="BS635">
            <v>544.35</v>
          </cell>
          <cell r="BT635">
            <v>100</v>
          </cell>
          <cell r="BU635">
            <v>42228</v>
          </cell>
          <cell r="BW635">
            <v>0</v>
          </cell>
          <cell r="BX635" t="str">
            <v>Pleasant Prairie, Wisconsin 53158</v>
          </cell>
          <cell r="CA635" t="str">
            <v>0010530428</v>
          </cell>
          <cell r="CB635">
            <v>544.35</v>
          </cell>
          <cell r="CC635">
            <v>1</v>
          </cell>
          <cell r="CD635">
            <v>544.35</v>
          </cell>
          <cell r="CF635">
            <v>80</v>
          </cell>
          <cell r="CG635" t="str">
            <v>N</v>
          </cell>
        </row>
        <row r="636">
          <cell r="A636">
            <v>634</v>
          </cell>
          <cell r="B636" t="str">
            <v>DETAILS</v>
          </cell>
          <cell r="C636">
            <v>0</v>
          </cell>
          <cell r="D636">
            <v>81627628</v>
          </cell>
          <cell r="E636">
            <v>84069933</v>
          </cell>
          <cell r="F636">
            <v>344944</v>
          </cell>
          <cell r="G636">
            <v>42403</v>
          </cell>
          <cell r="H636">
            <v>42391</v>
          </cell>
          <cell r="I636">
            <v>30016</v>
          </cell>
          <cell r="J636">
            <v>225760</v>
          </cell>
          <cell r="K636">
            <v>219926</v>
          </cell>
          <cell r="L636">
            <v>42384</v>
          </cell>
          <cell r="M636" t="str">
            <v>PKC Holding Corporation</v>
          </cell>
          <cell r="N636" t="str">
            <v>PKC Holding Corp Term Loan</v>
          </cell>
          <cell r="O636" t="str">
            <v>L</v>
          </cell>
          <cell r="P636" t="str">
            <v>Prime</v>
          </cell>
          <cell r="R636">
            <v>3261.31</v>
          </cell>
          <cell r="S636">
            <v>1491562</v>
          </cell>
          <cell r="T636" t="str">
            <v>United States</v>
          </cell>
          <cell r="U636" t="str">
            <v>Chemicals; Plastics &amp; Rubber (6)</v>
          </cell>
          <cell r="W636" t="str">
            <v>United States</v>
          </cell>
          <cell r="X636">
            <v>0</v>
          </cell>
          <cell r="Y636" t="str">
            <v>First Lien First Out</v>
          </cell>
          <cell r="AB636" t="str">
            <v>PKC Holding Corporation</v>
          </cell>
          <cell r="AC636">
            <v>98.797223090000003</v>
          </cell>
          <cell r="AF636">
            <v>3261.31</v>
          </cell>
          <cell r="AG636" t="str">
            <v>V</v>
          </cell>
          <cell r="AH636">
            <v>99</v>
          </cell>
          <cell r="AK636" t="str">
            <v>Term Loan</v>
          </cell>
          <cell r="AN636">
            <v>33000000</v>
          </cell>
          <cell r="AO636" t="str">
            <v>USD</v>
          </cell>
          <cell r="AR636" t="str">
            <v>Antares Capital LP</v>
          </cell>
          <cell r="AS636">
            <v>3.77</v>
          </cell>
          <cell r="AU636" t="str">
            <v>10101 78th Avenue</v>
          </cell>
          <cell r="AV636" t="str">
            <v>NA</v>
          </cell>
          <cell r="AW636">
            <v>0</v>
          </cell>
          <cell r="AX636">
            <v>42277</v>
          </cell>
          <cell r="AY636">
            <v>42308</v>
          </cell>
          <cell r="AZ636">
            <v>21100000</v>
          </cell>
          <cell r="BA636">
            <v>3.0339999999999998</v>
          </cell>
          <cell r="BB636">
            <v>5.79</v>
          </cell>
          <cell r="BC636">
            <v>3.27</v>
          </cell>
          <cell r="BD636">
            <v>0</v>
          </cell>
          <cell r="BF636" t="str">
            <v>3.7700000</v>
          </cell>
          <cell r="BG636">
            <v>121500000</v>
          </cell>
          <cell r="BH636" t="str">
            <v>5.11</v>
          </cell>
          <cell r="BI636">
            <v>178270000</v>
          </cell>
          <cell r="BJ636" t="str">
            <v>Antares/TMT</v>
          </cell>
          <cell r="BL636">
            <v>41855</v>
          </cell>
          <cell r="BM636">
            <v>44139</v>
          </cell>
          <cell r="BP636">
            <v>123657600</v>
          </cell>
          <cell r="BQ636">
            <v>289421400</v>
          </cell>
          <cell r="BR636">
            <v>167921400</v>
          </cell>
          <cell r="BS636">
            <v>3261.31</v>
          </cell>
          <cell r="BT636">
            <v>100</v>
          </cell>
          <cell r="BU636">
            <v>42391</v>
          </cell>
          <cell r="BW636">
            <v>0</v>
          </cell>
          <cell r="BX636" t="str">
            <v>Pleasant Prairie, Wisconsin 53158</v>
          </cell>
          <cell r="CA636" t="str">
            <v>0010530428</v>
          </cell>
          <cell r="CB636">
            <v>3261.31</v>
          </cell>
          <cell r="CC636">
            <v>1</v>
          </cell>
          <cell r="CD636">
            <v>3261.31</v>
          </cell>
          <cell r="CF636">
            <v>80</v>
          </cell>
          <cell r="CG636" t="str">
            <v>N</v>
          </cell>
        </row>
        <row r="637">
          <cell r="A637">
            <v>635</v>
          </cell>
          <cell r="B637" t="str">
            <v>DETAILS</v>
          </cell>
          <cell r="C637">
            <v>0</v>
          </cell>
          <cell r="D637">
            <v>81627702</v>
          </cell>
          <cell r="E637">
            <v>84069967</v>
          </cell>
          <cell r="F637">
            <v>344944</v>
          </cell>
          <cell r="G637">
            <v>42403</v>
          </cell>
          <cell r="H637">
            <v>42237</v>
          </cell>
          <cell r="I637">
            <v>30016</v>
          </cell>
          <cell r="J637">
            <v>249036</v>
          </cell>
          <cell r="K637">
            <v>219926</v>
          </cell>
          <cell r="L637">
            <v>42185</v>
          </cell>
          <cell r="M637" t="str">
            <v>PKC Holding Corporation</v>
          </cell>
          <cell r="N637" t="str">
            <v>PKC Holding Corp Term Loan</v>
          </cell>
          <cell r="O637" t="str">
            <v>L</v>
          </cell>
          <cell r="P637" t="str">
            <v>LIBOR (3 months)</v>
          </cell>
          <cell r="R637">
            <v>8585171.2200000007</v>
          </cell>
          <cell r="S637">
            <v>1352387</v>
          </cell>
          <cell r="T637" t="str">
            <v>United States</v>
          </cell>
          <cell r="U637" t="str">
            <v>Chemicals; Plastics &amp; Rubber (6)</v>
          </cell>
          <cell r="W637" t="str">
            <v>United States</v>
          </cell>
          <cell r="X637">
            <v>0</v>
          </cell>
          <cell r="Y637" t="str">
            <v>First Lien First Out</v>
          </cell>
          <cell r="AB637" t="str">
            <v>PKC Holding Corporation</v>
          </cell>
          <cell r="AC637">
            <v>98.797223090000003</v>
          </cell>
          <cell r="AF637">
            <v>8585171.2200000007</v>
          </cell>
          <cell r="AG637" t="str">
            <v>V</v>
          </cell>
          <cell r="AH637">
            <v>98.797200000000004</v>
          </cell>
          <cell r="AK637" t="str">
            <v>Term Loan</v>
          </cell>
          <cell r="AN637">
            <v>33000000</v>
          </cell>
          <cell r="AO637" t="str">
            <v>USD</v>
          </cell>
          <cell r="AS637">
            <v>3.77</v>
          </cell>
          <cell r="AU637" t="str">
            <v>10101 78th Avenue</v>
          </cell>
          <cell r="AV637" t="str">
            <v>NA</v>
          </cell>
          <cell r="AW637">
            <v>0</v>
          </cell>
          <cell r="AX637">
            <v>42277</v>
          </cell>
          <cell r="AY637">
            <v>42308</v>
          </cell>
          <cell r="AZ637">
            <v>21100000</v>
          </cell>
          <cell r="BA637">
            <v>3.0339999999999998</v>
          </cell>
          <cell r="BB637">
            <v>5.79</v>
          </cell>
          <cell r="BC637">
            <v>3.27</v>
          </cell>
          <cell r="BD637">
            <v>0</v>
          </cell>
          <cell r="BF637" t="str">
            <v>3.7700000</v>
          </cell>
          <cell r="BG637">
            <v>121500000</v>
          </cell>
          <cell r="BH637" t="str">
            <v>5.11</v>
          </cell>
          <cell r="BI637">
            <v>178270000</v>
          </cell>
          <cell r="BJ637" t="str">
            <v>SIP - Tag Along</v>
          </cell>
          <cell r="BL637">
            <v>41855</v>
          </cell>
          <cell r="BM637">
            <v>44139</v>
          </cell>
          <cell r="BP637">
            <v>123657600</v>
          </cell>
          <cell r="BQ637">
            <v>289421400</v>
          </cell>
          <cell r="BR637">
            <v>167921400</v>
          </cell>
          <cell r="BS637">
            <v>8585171.2200000007</v>
          </cell>
          <cell r="BT637">
            <v>100</v>
          </cell>
          <cell r="BU637">
            <v>42228</v>
          </cell>
          <cell r="BW637">
            <v>0</v>
          </cell>
          <cell r="BX637" t="str">
            <v>Pleasant Prairie, Wisconsin 53158</v>
          </cell>
          <cell r="CA637" t="str">
            <v>0010530428</v>
          </cell>
          <cell r="CB637">
            <v>8585171.2200000007</v>
          </cell>
          <cell r="CC637">
            <v>1</v>
          </cell>
          <cell r="CD637">
            <v>8585171.2200000007</v>
          </cell>
          <cell r="CF637">
            <v>80</v>
          </cell>
          <cell r="CG637" t="str">
            <v>N</v>
          </cell>
        </row>
        <row r="638">
          <cell r="A638">
            <v>636</v>
          </cell>
          <cell r="B638" t="str">
            <v>DETAILS</v>
          </cell>
          <cell r="C638">
            <v>0</v>
          </cell>
          <cell r="D638">
            <v>81627702</v>
          </cell>
          <cell r="E638">
            <v>84069970</v>
          </cell>
          <cell r="F638">
            <v>344944</v>
          </cell>
          <cell r="G638">
            <v>42403</v>
          </cell>
          <cell r="H638">
            <v>42237</v>
          </cell>
          <cell r="I638">
            <v>30016</v>
          </cell>
          <cell r="J638">
            <v>249036</v>
          </cell>
          <cell r="K638">
            <v>219926</v>
          </cell>
          <cell r="L638">
            <v>42185</v>
          </cell>
          <cell r="M638" t="str">
            <v>PKC Holding Corporation</v>
          </cell>
          <cell r="N638" t="str">
            <v>PKC Holding Corp Term Loan</v>
          </cell>
          <cell r="O638" t="str">
            <v>L</v>
          </cell>
          <cell r="P638" t="str">
            <v>LIBOR (3 months)</v>
          </cell>
          <cell r="R638">
            <v>8706570.9100000001</v>
          </cell>
          <cell r="S638">
            <v>1352388</v>
          </cell>
          <cell r="T638" t="str">
            <v>United States</v>
          </cell>
          <cell r="U638" t="str">
            <v>Chemicals; Plastics &amp; Rubber (6)</v>
          </cell>
          <cell r="W638" t="str">
            <v>United States</v>
          </cell>
          <cell r="X638">
            <v>0</v>
          </cell>
          <cell r="Y638" t="str">
            <v>First Lien First Out</v>
          </cell>
          <cell r="AB638" t="str">
            <v>PKC Holding Corporation</v>
          </cell>
          <cell r="AC638">
            <v>98.797223090000003</v>
          </cell>
          <cell r="AF638">
            <v>8706570.9100000001</v>
          </cell>
          <cell r="AG638" t="str">
            <v>V</v>
          </cell>
          <cell r="AH638">
            <v>98.797200000000004</v>
          </cell>
          <cell r="AK638" t="str">
            <v>Term Loan</v>
          </cell>
          <cell r="AN638">
            <v>33000000</v>
          </cell>
          <cell r="AO638" t="str">
            <v>USD</v>
          </cell>
          <cell r="AS638">
            <v>3.77</v>
          </cell>
          <cell r="AU638" t="str">
            <v>10101 78th Avenue</v>
          </cell>
          <cell r="AV638" t="str">
            <v>NA</v>
          </cell>
          <cell r="AW638">
            <v>0</v>
          </cell>
          <cell r="AX638">
            <v>42277</v>
          </cell>
          <cell r="AY638">
            <v>42308</v>
          </cell>
          <cell r="AZ638">
            <v>21100000</v>
          </cell>
          <cell r="BA638">
            <v>3.0339999999999998</v>
          </cell>
          <cell r="BB638">
            <v>5.79</v>
          </cell>
          <cell r="BC638">
            <v>3.27</v>
          </cell>
          <cell r="BD638">
            <v>0</v>
          </cell>
          <cell r="BF638" t="str">
            <v>3.7700000</v>
          </cell>
          <cell r="BG638">
            <v>121500000</v>
          </cell>
          <cell r="BH638" t="str">
            <v>5.11</v>
          </cell>
          <cell r="BI638">
            <v>178270000</v>
          </cell>
          <cell r="BJ638" t="str">
            <v>Antares/TMT</v>
          </cell>
          <cell r="BL638">
            <v>41855</v>
          </cell>
          <cell r="BM638">
            <v>44139</v>
          </cell>
          <cell r="BP638">
            <v>123657600</v>
          </cell>
          <cell r="BQ638">
            <v>289421400</v>
          </cell>
          <cell r="BR638">
            <v>167921400</v>
          </cell>
          <cell r="BS638">
            <v>8706570.9100000001</v>
          </cell>
          <cell r="BT638">
            <v>100</v>
          </cell>
          <cell r="BU638">
            <v>42228</v>
          </cell>
          <cell r="BW638">
            <v>0</v>
          </cell>
          <cell r="BX638" t="str">
            <v>Pleasant Prairie, Wisconsin 53158</v>
          </cell>
          <cell r="CA638" t="str">
            <v>0010530428</v>
          </cell>
          <cell r="CB638">
            <v>8706570.9100000001</v>
          </cell>
          <cell r="CC638">
            <v>1</v>
          </cell>
          <cell r="CD638">
            <v>8706570.9100000001</v>
          </cell>
          <cell r="CF638">
            <v>80</v>
          </cell>
          <cell r="CG638" t="str">
            <v>N</v>
          </cell>
        </row>
        <row r="639">
          <cell r="A639">
            <v>637</v>
          </cell>
          <cell r="B639" t="str">
            <v>DETAILS</v>
          </cell>
          <cell r="C639">
            <v>0</v>
          </cell>
          <cell r="D639">
            <v>81627702</v>
          </cell>
          <cell r="E639">
            <v>84069973</v>
          </cell>
          <cell r="F639">
            <v>344944</v>
          </cell>
          <cell r="G639">
            <v>42403</v>
          </cell>
          <cell r="H639">
            <v>42237</v>
          </cell>
          <cell r="I639">
            <v>30016</v>
          </cell>
          <cell r="J639">
            <v>249036</v>
          </cell>
          <cell r="K639">
            <v>219926</v>
          </cell>
          <cell r="L639">
            <v>42185</v>
          </cell>
          <cell r="M639" t="str">
            <v>PKC Holding Corporation</v>
          </cell>
          <cell r="N639" t="str">
            <v>PKC Holding Corp Term Loan</v>
          </cell>
          <cell r="O639" t="str">
            <v>L</v>
          </cell>
          <cell r="P639" t="str">
            <v>LIBOR (3 months)</v>
          </cell>
          <cell r="R639">
            <v>2902190.31</v>
          </cell>
          <cell r="S639">
            <v>1352389</v>
          </cell>
          <cell r="T639" t="str">
            <v>United States</v>
          </cell>
          <cell r="U639" t="str">
            <v>Chemicals; Plastics &amp; Rubber (6)</v>
          </cell>
          <cell r="W639" t="str">
            <v>United States</v>
          </cell>
          <cell r="X639">
            <v>0</v>
          </cell>
          <cell r="Y639" t="str">
            <v>First Lien First Out</v>
          </cell>
          <cell r="AB639" t="str">
            <v>PKC Holding Corporation</v>
          </cell>
          <cell r="AC639">
            <v>98.797223090000003</v>
          </cell>
          <cell r="AF639">
            <v>2902190.31</v>
          </cell>
          <cell r="AG639" t="str">
            <v>V</v>
          </cell>
          <cell r="AH639">
            <v>99.5</v>
          </cell>
          <cell r="AK639" t="str">
            <v>Term Loan</v>
          </cell>
          <cell r="AN639">
            <v>33000000</v>
          </cell>
          <cell r="AO639" t="str">
            <v>USD</v>
          </cell>
          <cell r="AR639" t="str">
            <v>Antares Capital LP</v>
          </cell>
          <cell r="AS639">
            <v>3.77</v>
          </cell>
          <cell r="AU639" t="str">
            <v>10101 78th Avenue</v>
          </cell>
          <cell r="AV639" t="str">
            <v>NA</v>
          </cell>
          <cell r="AW639">
            <v>0</v>
          </cell>
          <cell r="AX639">
            <v>42277</v>
          </cell>
          <cell r="AY639">
            <v>42308</v>
          </cell>
          <cell r="AZ639">
            <v>21100000</v>
          </cell>
          <cell r="BA639">
            <v>3.0339999999999998</v>
          </cell>
          <cell r="BB639">
            <v>5.79</v>
          </cell>
          <cell r="BC639">
            <v>3.27</v>
          </cell>
          <cell r="BD639">
            <v>0</v>
          </cell>
          <cell r="BF639" t="str">
            <v>3.7700000</v>
          </cell>
          <cell r="BG639">
            <v>121500000</v>
          </cell>
          <cell r="BH639" t="str">
            <v>5.11</v>
          </cell>
          <cell r="BI639">
            <v>178270000</v>
          </cell>
          <cell r="BJ639" t="str">
            <v>Antares/TMT</v>
          </cell>
          <cell r="BL639">
            <v>41855</v>
          </cell>
          <cell r="BM639">
            <v>44139</v>
          </cell>
          <cell r="BP639">
            <v>123657600</v>
          </cell>
          <cell r="BQ639">
            <v>289421400</v>
          </cell>
          <cell r="BR639">
            <v>167921400</v>
          </cell>
          <cell r="BS639">
            <v>2902190.31</v>
          </cell>
          <cell r="BT639">
            <v>100</v>
          </cell>
          <cell r="BU639">
            <v>42228</v>
          </cell>
          <cell r="BW639">
            <v>0</v>
          </cell>
          <cell r="BX639" t="str">
            <v>Pleasant Prairie, Wisconsin 53158</v>
          </cell>
          <cell r="CA639" t="str">
            <v>0010530428</v>
          </cell>
          <cell r="CB639">
            <v>2902190.31</v>
          </cell>
          <cell r="CC639">
            <v>1</v>
          </cell>
          <cell r="CD639">
            <v>2902190.31</v>
          </cell>
          <cell r="CF639">
            <v>80</v>
          </cell>
          <cell r="CG639" t="str">
            <v>N</v>
          </cell>
        </row>
        <row r="640">
          <cell r="A640">
            <v>638</v>
          </cell>
          <cell r="B640" t="str">
            <v>DETAILS</v>
          </cell>
          <cell r="C640">
            <v>0</v>
          </cell>
          <cell r="D640">
            <v>81627702</v>
          </cell>
          <cell r="E640">
            <v>84069934</v>
          </cell>
          <cell r="F640">
            <v>344944</v>
          </cell>
          <cell r="G640">
            <v>42403</v>
          </cell>
          <cell r="H640">
            <v>42391</v>
          </cell>
          <cell r="I640">
            <v>30016</v>
          </cell>
          <cell r="J640">
            <v>249036</v>
          </cell>
          <cell r="K640">
            <v>219926</v>
          </cell>
          <cell r="L640">
            <v>42384</v>
          </cell>
          <cell r="M640" t="str">
            <v>PKC Holding Corporation</v>
          </cell>
          <cell r="N640" t="str">
            <v>PKC Holding Corp Term Loan</v>
          </cell>
          <cell r="O640" t="str">
            <v>L</v>
          </cell>
          <cell r="P640" t="str">
            <v>LIBOR (3 months)</v>
          </cell>
          <cell r="R640">
            <v>17387688.550000001</v>
          </cell>
          <cell r="S640">
            <v>1491562</v>
          </cell>
          <cell r="T640" t="str">
            <v>United States</v>
          </cell>
          <cell r="U640" t="str">
            <v>Chemicals; Plastics &amp; Rubber (6)</v>
          </cell>
          <cell r="W640" t="str">
            <v>United States</v>
          </cell>
          <cell r="X640">
            <v>0</v>
          </cell>
          <cell r="Y640" t="str">
            <v>First Lien First Out</v>
          </cell>
          <cell r="AB640" t="str">
            <v>PKC Holding Corporation</v>
          </cell>
          <cell r="AC640">
            <v>98.797223090000003</v>
          </cell>
          <cell r="AF640">
            <v>17387688.550000001</v>
          </cell>
          <cell r="AG640" t="str">
            <v>V</v>
          </cell>
          <cell r="AH640">
            <v>99</v>
          </cell>
          <cell r="AK640" t="str">
            <v>Term Loan</v>
          </cell>
          <cell r="AN640">
            <v>33000000</v>
          </cell>
          <cell r="AO640" t="str">
            <v>USD</v>
          </cell>
          <cell r="AR640" t="str">
            <v>Antares Capital LP</v>
          </cell>
          <cell r="AS640">
            <v>3.77</v>
          </cell>
          <cell r="AU640" t="str">
            <v>10101 78th Avenue</v>
          </cell>
          <cell r="AV640" t="str">
            <v>NA</v>
          </cell>
          <cell r="AW640">
            <v>0</v>
          </cell>
          <cell r="AX640">
            <v>42277</v>
          </cell>
          <cell r="AY640">
            <v>42308</v>
          </cell>
          <cell r="AZ640">
            <v>21100000</v>
          </cell>
          <cell r="BA640">
            <v>3.0339999999999998</v>
          </cell>
          <cell r="BB640">
            <v>5.79</v>
          </cell>
          <cell r="BC640">
            <v>3.27</v>
          </cell>
          <cell r="BD640">
            <v>0</v>
          </cell>
          <cell r="BF640" t="str">
            <v>3.7700000</v>
          </cell>
          <cell r="BG640">
            <v>121500000</v>
          </cell>
          <cell r="BH640" t="str">
            <v>5.11</v>
          </cell>
          <cell r="BI640">
            <v>178270000</v>
          </cell>
          <cell r="BJ640" t="str">
            <v>Antares/TMT</v>
          </cell>
          <cell r="BL640">
            <v>41855</v>
          </cell>
          <cell r="BM640">
            <v>44139</v>
          </cell>
          <cell r="BP640">
            <v>123657600</v>
          </cell>
          <cell r="BQ640">
            <v>289421400</v>
          </cell>
          <cell r="BR640">
            <v>167921400</v>
          </cell>
          <cell r="BS640">
            <v>17387688.550000001</v>
          </cell>
          <cell r="BT640">
            <v>100</v>
          </cell>
          <cell r="BU640">
            <v>42391</v>
          </cell>
          <cell r="BW640">
            <v>0</v>
          </cell>
          <cell r="BX640" t="str">
            <v>Pleasant Prairie, Wisconsin 53158</v>
          </cell>
          <cell r="CA640" t="str">
            <v>0010530428</v>
          </cell>
          <cell r="CB640">
            <v>17387688.550000001</v>
          </cell>
          <cell r="CD640">
            <v>17387688.550000001</v>
          </cell>
          <cell r="CF640">
            <v>80</v>
          </cell>
          <cell r="CG640" t="str">
            <v>N</v>
          </cell>
        </row>
        <row r="641">
          <cell r="A641">
            <v>639</v>
          </cell>
          <cell r="B641" t="str">
            <v>DETAILS</v>
          </cell>
          <cell r="C641">
            <v>0</v>
          </cell>
          <cell r="D641">
            <v>81628379</v>
          </cell>
          <cell r="E641">
            <v>84069968</v>
          </cell>
          <cell r="F641">
            <v>344944</v>
          </cell>
          <cell r="G641">
            <v>42403</v>
          </cell>
          <cell r="H641">
            <v>42237</v>
          </cell>
          <cell r="I641">
            <v>30016</v>
          </cell>
          <cell r="J641">
            <v>256635</v>
          </cell>
          <cell r="K641">
            <v>219926</v>
          </cell>
          <cell r="L641">
            <v>42185</v>
          </cell>
          <cell r="M641" t="str">
            <v>PKC Holding Corporation</v>
          </cell>
          <cell r="N641" t="str">
            <v>PKC Holding Corp Term Loan</v>
          </cell>
          <cell r="O641" t="str">
            <v>L</v>
          </cell>
          <cell r="P641" t="str">
            <v>LIBOR (3 months)</v>
          </cell>
          <cell r="R641">
            <v>1288218.51</v>
          </cell>
          <cell r="S641">
            <v>1352387</v>
          </cell>
          <cell r="T641" t="str">
            <v>United States</v>
          </cell>
          <cell r="U641" t="str">
            <v>Chemicals; Plastics &amp; Rubber (6)</v>
          </cell>
          <cell r="W641" t="str">
            <v>United States</v>
          </cell>
          <cell r="X641">
            <v>0</v>
          </cell>
          <cell r="Y641" t="str">
            <v>First Lien First Out</v>
          </cell>
          <cell r="AB641" t="str">
            <v>PKC Holding Corporation</v>
          </cell>
          <cell r="AC641">
            <v>98.797223090000003</v>
          </cell>
          <cell r="AF641">
            <v>1288218.51</v>
          </cell>
          <cell r="AG641" t="str">
            <v>V</v>
          </cell>
          <cell r="AH641">
            <v>98.797200000000004</v>
          </cell>
          <cell r="AK641" t="str">
            <v>Term Loan</v>
          </cell>
          <cell r="AN641">
            <v>33000000</v>
          </cell>
          <cell r="AO641" t="str">
            <v>USD</v>
          </cell>
          <cell r="AS641">
            <v>3.77</v>
          </cell>
          <cell r="AU641" t="str">
            <v>10101 78th Avenue</v>
          </cell>
          <cell r="AV641" t="str">
            <v>NA</v>
          </cell>
          <cell r="AW641">
            <v>0</v>
          </cell>
          <cell r="AX641">
            <v>42277</v>
          </cell>
          <cell r="AY641">
            <v>42308</v>
          </cell>
          <cell r="AZ641">
            <v>21100000</v>
          </cell>
          <cell r="BA641">
            <v>3.0339999999999998</v>
          </cell>
          <cell r="BB641">
            <v>5.79</v>
          </cell>
          <cell r="BC641">
            <v>3.27</v>
          </cell>
          <cell r="BD641">
            <v>0</v>
          </cell>
          <cell r="BF641" t="str">
            <v>3.7700000</v>
          </cell>
          <cell r="BG641">
            <v>121500000</v>
          </cell>
          <cell r="BH641" t="str">
            <v>5.11</v>
          </cell>
          <cell r="BI641">
            <v>178270000</v>
          </cell>
          <cell r="BJ641" t="str">
            <v>SIP - Tag Along</v>
          </cell>
          <cell r="BL641">
            <v>41855</v>
          </cell>
          <cell r="BM641">
            <v>44139</v>
          </cell>
          <cell r="BP641">
            <v>123657600</v>
          </cell>
          <cell r="BQ641">
            <v>289421400</v>
          </cell>
          <cell r="BR641">
            <v>167921400</v>
          </cell>
          <cell r="BS641">
            <v>1288218.51</v>
          </cell>
          <cell r="BT641">
            <v>100</v>
          </cell>
          <cell r="BU641">
            <v>42341</v>
          </cell>
          <cell r="BW641">
            <v>0</v>
          </cell>
          <cell r="BX641" t="str">
            <v>Pleasant Prairie, Wisconsin 53158</v>
          </cell>
          <cell r="CA641" t="str">
            <v>0010530428</v>
          </cell>
          <cell r="CB641">
            <v>1288218.51</v>
          </cell>
          <cell r="CC641">
            <v>1</v>
          </cell>
          <cell r="CD641">
            <v>1288218.51</v>
          </cell>
          <cell r="CF641">
            <v>80</v>
          </cell>
          <cell r="CG641" t="str">
            <v>N</v>
          </cell>
        </row>
        <row r="642">
          <cell r="A642">
            <v>640</v>
          </cell>
          <cell r="B642" t="str">
            <v>DETAILS</v>
          </cell>
          <cell r="C642">
            <v>0</v>
          </cell>
          <cell r="D642">
            <v>81628379</v>
          </cell>
          <cell r="E642">
            <v>84069971</v>
          </cell>
          <cell r="F642">
            <v>344944</v>
          </cell>
          <cell r="G642">
            <v>42403</v>
          </cell>
          <cell r="H642">
            <v>42237</v>
          </cell>
          <cell r="I642">
            <v>30016</v>
          </cell>
          <cell r="J642">
            <v>256635</v>
          </cell>
          <cell r="K642">
            <v>219926</v>
          </cell>
          <cell r="L642">
            <v>42185</v>
          </cell>
          <cell r="M642" t="str">
            <v>PKC Holding Corporation</v>
          </cell>
          <cell r="N642" t="str">
            <v>PKC Holding Corp Term Loan</v>
          </cell>
          <cell r="O642" t="str">
            <v>L</v>
          </cell>
          <cell r="P642" t="str">
            <v>LIBOR (3 months)</v>
          </cell>
          <cell r="R642">
            <v>1306434.72</v>
          </cell>
          <cell r="S642">
            <v>1352388</v>
          </cell>
          <cell r="T642" t="str">
            <v>United States</v>
          </cell>
          <cell r="U642" t="str">
            <v>Chemicals; Plastics &amp; Rubber (6)</v>
          </cell>
          <cell r="W642" t="str">
            <v>United States</v>
          </cell>
          <cell r="X642">
            <v>0</v>
          </cell>
          <cell r="Y642" t="str">
            <v>First Lien First Out</v>
          </cell>
          <cell r="AB642" t="str">
            <v>PKC Holding Corporation</v>
          </cell>
          <cell r="AC642">
            <v>98.797223090000003</v>
          </cell>
          <cell r="AF642">
            <v>1306434.72</v>
          </cell>
          <cell r="AG642" t="str">
            <v>V</v>
          </cell>
          <cell r="AH642">
            <v>98.797200000000004</v>
          </cell>
          <cell r="AI642">
            <v>98.25</v>
          </cell>
          <cell r="AK642" t="str">
            <v>Term Loan</v>
          </cell>
          <cell r="AN642">
            <v>33000000</v>
          </cell>
          <cell r="AO642" t="str">
            <v>USD</v>
          </cell>
          <cell r="AS642">
            <v>3.77</v>
          </cell>
          <cell r="AU642" t="str">
            <v>10101 78th Avenue</v>
          </cell>
          <cell r="AV642" t="str">
            <v>NA</v>
          </cell>
          <cell r="AW642">
            <v>0</v>
          </cell>
          <cell r="AX642">
            <v>42277</v>
          </cell>
          <cell r="AY642">
            <v>42308</v>
          </cell>
          <cell r="AZ642">
            <v>21100000</v>
          </cell>
          <cell r="BA642">
            <v>3.0339999999999998</v>
          </cell>
          <cell r="BB642">
            <v>5.79</v>
          </cell>
          <cell r="BC642">
            <v>3.27</v>
          </cell>
          <cell r="BD642">
            <v>0</v>
          </cell>
          <cell r="BF642" t="str">
            <v>3.7700000</v>
          </cell>
          <cell r="BG642">
            <v>121500000</v>
          </cell>
          <cell r="BH642" t="str">
            <v>5.11</v>
          </cell>
          <cell r="BI642">
            <v>178270000</v>
          </cell>
          <cell r="BJ642" t="str">
            <v>Antares/TMT</v>
          </cell>
          <cell r="BL642">
            <v>41855</v>
          </cell>
          <cell r="BM642">
            <v>44139</v>
          </cell>
          <cell r="BP642">
            <v>123657600</v>
          </cell>
          <cell r="BQ642">
            <v>289421400</v>
          </cell>
          <cell r="BR642">
            <v>167921400</v>
          </cell>
          <cell r="BS642">
            <v>1306434.72</v>
          </cell>
          <cell r="BT642">
            <v>100</v>
          </cell>
          <cell r="BU642">
            <v>42353</v>
          </cell>
          <cell r="BW642">
            <v>0</v>
          </cell>
          <cell r="BX642" t="str">
            <v>Pleasant Prairie, Wisconsin 53158</v>
          </cell>
          <cell r="CA642" t="str">
            <v>0010530428</v>
          </cell>
          <cell r="CB642">
            <v>1306434.72</v>
          </cell>
          <cell r="CC642">
            <v>1</v>
          </cell>
          <cell r="CD642">
            <v>1306434.72</v>
          </cell>
          <cell r="CF642">
            <v>80</v>
          </cell>
          <cell r="CG642" t="str">
            <v>N</v>
          </cell>
        </row>
        <row r="643">
          <cell r="A643">
            <v>641</v>
          </cell>
          <cell r="B643" t="str">
            <v>DETAILS</v>
          </cell>
          <cell r="C643">
            <v>0</v>
          </cell>
          <cell r="D643">
            <v>81628379</v>
          </cell>
          <cell r="E643">
            <v>84069974</v>
          </cell>
          <cell r="F643">
            <v>344944</v>
          </cell>
          <cell r="G643">
            <v>42403</v>
          </cell>
          <cell r="H643">
            <v>42237</v>
          </cell>
          <cell r="I643">
            <v>30016</v>
          </cell>
          <cell r="J643">
            <v>256635</v>
          </cell>
          <cell r="K643">
            <v>219926</v>
          </cell>
          <cell r="L643">
            <v>42185</v>
          </cell>
          <cell r="M643" t="str">
            <v>PKC Holding Corporation</v>
          </cell>
          <cell r="N643" t="str">
            <v>PKC Holding Corp Term Loan</v>
          </cell>
          <cell r="O643" t="str">
            <v>L</v>
          </cell>
          <cell r="P643" t="str">
            <v>LIBOR (3 months)</v>
          </cell>
          <cell r="R643">
            <v>435478.24</v>
          </cell>
          <cell r="S643">
            <v>1352389</v>
          </cell>
          <cell r="T643" t="str">
            <v>United States</v>
          </cell>
          <cell r="U643" t="str">
            <v>Chemicals; Plastics &amp; Rubber (6)</v>
          </cell>
          <cell r="W643" t="str">
            <v>United States</v>
          </cell>
          <cell r="X643">
            <v>0</v>
          </cell>
          <cell r="Y643" t="str">
            <v>First Lien First Out</v>
          </cell>
          <cell r="AB643" t="str">
            <v>PKC Holding Corporation</v>
          </cell>
          <cell r="AC643">
            <v>98.797223090000003</v>
          </cell>
          <cell r="AF643">
            <v>435478.24</v>
          </cell>
          <cell r="AG643" t="str">
            <v>V</v>
          </cell>
          <cell r="AH643">
            <v>99.5</v>
          </cell>
          <cell r="AI643">
            <v>98.25</v>
          </cell>
          <cell r="AK643" t="str">
            <v>Term Loan</v>
          </cell>
          <cell r="AN643">
            <v>33000000</v>
          </cell>
          <cell r="AO643" t="str">
            <v>USD</v>
          </cell>
          <cell r="AS643">
            <v>3.77</v>
          </cell>
          <cell r="AU643" t="str">
            <v>10101 78th Avenue</v>
          </cell>
          <cell r="AV643" t="str">
            <v>NA</v>
          </cell>
          <cell r="AW643">
            <v>0</v>
          </cell>
          <cell r="AX643">
            <v>42277</v>
          </cell>
          <cell r="AY643">
            <v>42308</v>
          </cell>
          <cell r="AZ643">
            <v>21100000</v>
          </cell>
          <cell r="BA643">
            <v>3.0339999999999998</v>
          </cell>
          <cell r="BB643">
            <v>5.79</v>
          </cell>
          <cell r="BC643">
            <v>3.27</v>
          </cell>
          <cell r="BD643">
            <v>0</v>
          </cell>
          <cell r="BF643" t="str">
            <v>3.7700000</v>
          </cell>
          <cell r="BG643">
            <v>121500000</v>
          </cell>
          <cell r="BH643" t="str">
            <v>5.11</v>
          </cell>
          <cell r="BI643">
            <v>178270000</v>
          </cell>
          <cell r="BJ643" t="str">
            <v>Antares/TMT</v>
          </cell>
          <cell r="BL643">
            <v>41855</v>
          </cell>
          <cell r="BM643">
            <v>44139</v>
          </cell>
          <cell r="BP643">
            <v>123657600</v>
          </cell>
          <cell r="BQ643">
            <v>289421400</v>
          </cell>
          <cell r="BR643">
            <v>167921400</v>
          </cell>
          <cell r="BS643">
            <v>435478.24</v>
          </cell>
          <cell r="BT643">
            <v>100</v>
          </cell>
          <cell r="BU643">
            <v>42228</v>
          </cell>
          <cell r="BW643">
            <v>0</v>
          </cell>
          <cell r="BX643" t="str">
            <v>Pleasant Prairie, Wisconsin 53158</v>
          </cell>
          <cell r="CA643" t="str">
            <v>0010530428</v>
          </cell>
          <cell r="CB643">
            <v>435478.24</v>
          </cell>
          <cell r="CC643">
            <v>1</v>
          </cell>
          <cell r="CD643">
            <v>435478.24</v>
          </cell>
          <cell r="CF643">
            <v>80</v>
          </cell>
          <cell r="CG643" t="str">
            <v>N</v>
          </cell>
        </row>
        <row r="644">
          <cell r="A644">
            <v>642</v>
          </cell>
          <cell r="B644" t="str">
            <v>DETAILS</v>
          </cell>
          <cell r="C644">
            <v>0</v>
          </cell>
          <cell r="D644">
            <v>81628379</v>
          </cell>
          <cell r="E644">
            <v>84069935</v>
          </cell>
          <cell r="F644">
            <v>344944</v>
          </cell>
          <cell r="G644">
            <v>42403</v>
          </cell>
          <cell r="H644">
            <v>42391</v>
          </cell>
          <cell r="I644">
            <v>30016</v>
          </cell>
          <cell r="J644">
            <v>256635</v>
          </cell>
          <cell r="K644">
            <v>219926</v>
          </cell>
          <cell r="L644">
            <v>42384</v>
          </cell>
          <cell r="M644" t="str">
            <v>PKC Holding Corporation</v>
          </cell>
          <cell r="N644" t="str">
            <v>PKC Holding Corp Term Loan</v>
          </cell>
          <cell r="O644" t="str">
            <v>L</v>
          </cell>
          <cell r="P644" t="str">
            <v>LIBOR (3 months)</v>
          </cell>
          <cell r="R644">
            <v>2609050.14</v>
          </cell>
          <cell r="S644">
            <v>1491562</v>
          </cell>
          <cell r="T644" t="str">
            <v>United States</v>
          </cell>
          <cell r="U644" t="str">
            <v>Chemicals; Plastics &amp; Rubber (6)</v>
          </cell>
          <cell r="W644" t="str">
            <v>United States</v>
          </cell>
          <cell r="X644">
            <v>0</v>
          </cell>
          <cell r="Y644" t="str">
            <v>First Lien First Out</v>
          </cell>
          <cell r="AB644" t="str">
            <v>PKC Holding Corporation</v>
          </cell>
          <cell r="AC644">
            <v>98.797223090000003</v>
          </cell>
          <cell r="AF644">
            <v>2609050.14</v>
          </cell>
          <cell r="AG644" t="str">
            <v>V</v>
          </cell>
          <cell r="AH644">
            <v>99</v>
          </cell>
          <cell r="AI644">
            <v>98.25</v>
          </cell>
          <cell r="AK644" t="str">
            <v>Term Loan</v>
          </cell>
          <cell r="AN644">
            <v>33000000</v>
          </cell>
          <cell r="AO644" t="str">
            <v>USD</v>
          </cell>
          <cell r="AR644" t="str">
            <v>Antares Capital LP</v>
          </cell>
          <cell r="AS644">
            <v>3.77</v>
          </cell>
          <cell r="AU644" t="str">
            <v>10101 78th Avenue</v>
          </cell>
          <cell r="AV644" t="str">
            <v>NA</v>
          </cell>
          <cell r="AW644">
            <v>0</v>
          </cell>
          <cell r="AX644">
            <v>42277</v>
          </cell>
          <cell r="AY644">
            <v>42308</v>
          </cell>
          <cell r="AZ644">
            <v>21100000</v>
          </cell>
          <cell r="BA644">
            <v>3.0339999999999998</v>
          </cell>
          <cell r="BB644">
            <v>5.79</v>
          </cell>
          <cell r="BC644">
            <v>3.27</v>
          </cell>
          <cell r="BD644">
            <v>0</v>
          </cell>
          <cell r="BF644" t="str">
            <v>3.7700000</v>
          </cell>
          <cell r="BG644">
            <v>121500000</v>
          </cell>
          <cell r="BH644" t="str">
            <v>5.11</v>
          </cell>
          <cell r="BI644">
            <v>178270000</v>
          </cell>
          <cell r="BJ644" t="str">
            <v>Antares/TMT</v>
          </cell>
          <cell r="BL644">
            <v>41855</v>
          </cell>
          <cell r="BM644">
            <v>44139</v>
          </cell>
          <cell r="BP644">
            <v>123657600</v>
          </cell>
          <cell r="BQ644">
            <v>289421400</v>
          </cell>
          <cell r="BR644">
            <v>167921400</v>
          </cell>
          <cell r="BS644">
            <v>2609050.14</v>
          </cell>
          <cell r="BT644">
            <v>100</v>
          </cell>
          <cell r="BU644">
            <v>42391</v>
          </cell>
          <cell r="BW644">
            <v>0</v>
          </cell>
          <cell r="BX644" t="str">
            <v>Pleasant Prairie, Wisconsin 53158</v>
          </cell>
          <cell r="CA644" t="str">
            <v>0010530428</v>
          </cell>
          <cell r="CB644">
            <v>2609050.14</v>
          </cell>
          <cell r="CD644">
            <v>2609050.14</v>
          </cell>
          <cell r="CE644">
            <v>87.548638132299999</v>
          </cell>
          <cell r="CF644">
            <v>80</v>
          </cell>
          <cell r="CG644" t="str">
            <v>N</v>
          </cell>
        </row>
        <row r="645">
          <cell r="A645">
            <v>643</v>
          </cell>
          <cell r="B645" t="str">
            <v>DETAILS</v>
          </cell>
          <cell r="C645">
            <v>0</v>
          </cell>
          <cell r="D645">
            <v>81627697</v>
          </cell>
          <cell r="E645">
            <v>84069863</v>
          </cell>
          <cell r="F645">
            <v>344944</v>
          </cell>
          <cell r="G645">
            <v>42403</v>
          </cell>
          <cell r="H645">
            <v>42341</v>
          </cell>
          <cell r="I645">
            <v>31791</v>
          </cell>
          <cell r="J645">
            <v>248820</v>
          </cell>
          <cell r="K645">
            <v>248819</v>
          </cell>
          <cell r="L645">
            <v>42335</v>
          </cell>
          <cell r="M645" t="str">
            <v>Plaskolite Inc.</v>
          </cell>
          <cell r="N645" t="str">
            <v>Plaskolite Inc. Term Loan B</v>
          </cell>
          <cell r="O645" t="str">
            <v>L</v>
          </cell>
          <cell r="P645" t="str">
            <v>LIBOR (3 months)</v>
          </cell>
          <cell r="R645">
            <v>16170000</v>
          </cell>
          <cell r="S645">
            <v>1444279</v>
          </cell>
          <cell r="T645" t="str">
            <v>United States</v>
          </cell>
          <cell r="U645" t="str">
            <v>Chemicals; Plastics &amp; Rubber (6)</v>
          </cell>
          <cell r="W645" t="str">
            <v>United States</v>
          </cell>
          <cell r="X645">
            <v>1</v>
          </cell>
          <cell r="Y645" t="str">
            <v>First Lien First Out</v>
          </cell>
          <cell r="AB645" t="str">
            <v>Plaskolite Inc.</v>
          </cell>
          <cell r="AF645">
            <v>16170000</v>
          </cell>
          <cell r="AG645" t="str">
            <v>V</v>
          </cell>
          <cell r="AH645">
            <v>99</v>
          </cell>
          <cell r="AI645">
            <v>98.25</v>
          </cell>
          <cell r="AK645" t="str">
            <v>Term Loan</v>
          </cell>
          <cell r="AN645">
            <v>70819645.859999999</v>
          </cell>
          <cell r="AO645" t="str">
            <v>USD</v>
          </cell>
          <cell r="AR645" t="str">
            <v>Antares Capital LP</v>
          </cell>
          <cell r="AS645">
            <v>4.3099999999999996</v>
          </cell>
          <cell r="AU645" t="str">
            <v>1770 Joyce Ave</v>
          </cell>
          <cell r="AV645" t="str">
            <v>NA</v>
          </cell>
          <cell r="AX645">
            <v>42277</v>
          </cell>
          <cell r="AY645">
            <v>42277</v>
          </cell>
          <cell r="AZ645">
            <v>7500000</v>
          </cell>
          <cell r="BA645">
            <v>2.5299999999999998</v>
          </cell>
          <cell r="BB645">
            <v>0.91</v>
          </cell>
          <cell r="BC645">
            <v>0.83</v>
          </cell>
          <cell r="BF645" t="str">
            <v>4.31</v>
          </cell>
          <cell r="BG645">
            <v>49720000</v>
          </cell>
          <cell r="BH645" t="str">
            <v>5.80</v>
          </cell>
          <cell r="BI645">
            <v>349170000</v>
          </cell>
          <cell r="BJ645" t="str">
            <v>Antares/TMT</v>
          </cell>
          <cell r="BL645">
            <v>42187</v>
          </cell>
          <cell r="BM645">
            <v>44868</v>
          </cell>
          <cell r="BP645">
            <v>305232673.66000003</v>
          </cell>
          <cell r="BQ645">
            <v>460473946</v>
          </cell>
          <cell r="BR645">
            <v>410753945.99000001</v>
          </cell>
          <cell r="BS645">
            <v>16170000</v>
          </cell>
          <cell r="BT645">
            <v>100</v>
          </cell>
          <cell r="BU645">
            <v>42341</v>
          </cell>
          <cell r="BW645">
            <v>0</v>
          </cell>
          <cell r="BX645" t="str">
            <v>Columbus, OH 43219</v>
          </cell>
          <cell r="CA645" t="str">
            <v>0010556432</v>
          </cell>
          <cell r="CB645">
            <v>16170000</v>
          </cell>
          <cell r="CD645">
            <v>16170000</v>
          </cell>
          <cell r="CE645">
            <v>87.548638132299999</v>
          </cell>
          <cell r="CF645">
            <v>80</v>
          </cell>
          <cell r="CG645" t="str">
            <v>N</v>
          </cell>
        </row>
        <row r="646">
          <cell r="A646">
            <v>644</v>
          </cell>
          <cell r="B646" t="str">
            <v>DETAILS</v>
          </cell>
          <cell r="C646">
            <v>0</v>
          </cell>
          <cell r="D646">
            <v>81627796</v>
          </cell>
          <cell r="E646">
            <v>84069946</v>
          </cell>
          <cell r="F646">
            <v>344944</v>
          </cell>
          <cell r="G646">
            <v>42403</v>
          </cell>
          <cell r="H646">
            <v>42237</v>
          </cell>
          <cell r="I646">
            <v>22864</v>
          </cell>
          <cell r="J646">
            <v>251567</v>
          </cell>
          <cell r="K646">
            <v>240095</v>
          </cell>
          <cell r="L646">
            <v>42369</v>
          </cell>
          <cell r="M646" t="str">
            <v>Plaze, Inc.</v>
          </cell>
          <cell r="N646" t="str">
            <v>Plaze Inc Term Loan</v>
          </cell>
          <cell r="O646" t="str">
            <v>L</v>
          </cell>
          <cell r="P646" t="str">
            <v>LIBOR (3 months)</v>
          </cell>
          <cell r="Q646">
            <v>0</v>
          </cell>
          <cell r="R646">
            <v>18403.759999999998</v>
          </cell>
          <cell r="S646">
            <v>1511247</v>
          </cell>
          <cell r="T646" t="str">
            <v>United States</v>
          </cell>
          <cell r="U646" t="str">
            <v>Chemicals; Plastics &amp; Rubber (6)</v>
          </cell>
          <cell r="W646" t="str">
            <v>United States</v>
          </cell>
          <cell r="X646">
            <v>1</v>
          </cell>
          <cell r="Y646" t="str">
            <v>First Lien First Out</v>
          </cell>
          <cell r="AB646" t="str">
            <v>Plaze, Inc.</v>
          </cell>
          <cell r="AC646">
            <v>99.5</v>
          </cell>
          <cell r="AF646">
            <v>18403.759999999998</v>
          </cell>
          <cell r="AG646" t="str">
            <v>V</v>
          </cell>
          <cell r="AH646">
            <v>0</v>
          </cell>
          <cell r="AI646">
            <v>98.25</v>
          </cell>
          <cell r="AK646" t="str">
            <v>Term Loan</v>
          </cell>
          <cell r="AL646" t="str">
            <v>Restructure</v>
          </cell>
          <cell r="AM646">
            <v>1</v>
          </cell>
          <cell r="AN646">
            <v>91500000</v>
          </cell>
          <cell r="AO646" t="str">
            <v>USD</v>
          </cell>
          <cell r="AS646">
            <v>5.14</v>
          </cell>
          <cell r="AU646" t="str">
            <v>105 Bolte Lane</v>
          </cell>
          <cell r="AV646" t="str">
            <v>NA</v>
          </cell>
          <cell r="AW646">
            <v>0</v>
          </cell>
          <cell r="AX646">
            <v>42308</v>
          </cell>
          <cell r="AY646">
            <v>42185</v>
          </cell>
          <cell r="AZ646">
            <v>6730000</v>
          </cell>
          <cell r="BA646">
            <v>3.68</v>
          </cell>
          <cell r="BB646">
            <v>1.88</v>
          </cell>
          <cell r="BC646">
            <v>1.75</v>
          </cell>
          <cell r="BD646">
            <v>0</v>
          </cell>
          <cell r="BF646" t="str">
            <v>5.14</v>
          </cell>
          <cell r="BG646">
            <v>126450000</v>
          </cell>
          <cell r="BH646" t="str">
            <v>5.17</v>
          </cell>
          <cell r="BI646">
            <v>393900000</v>
          </cell>
          <cell r="BJ646" t="str">
            <v>Franchise Finance</v>
          </cell>
          <cell r="BL646">
            <v>42124</v>
          </cell>
          <cell r="BM646">
            <v>44773</v>
          </cell>
          <cell r="BP646">
            <v>470310000</v>
          </cell>
          <cell r="BQ646">
            <v>599505000</v>
          </cell>
          <cell r="BR646">
            <v>473055000</v>
          </cell>
          <cell r="BS646">
            <v>0</v>
          </cell>
          <cell r="BT646">
            <v>0</v>
          </cell>
          <cell r="BU646">
            <v>42228</v>
          </cell>
          <cell r="BW646">
            <v>0</v>
          </cell>
          <cell r="BX646" t="str">
            <v>St. Clair, MO 63077</v>
          </cell>
          <cell r="CA646" t="str">
            <v>0010538371</v>
          </cell>
          <cell r="CB646">
            <v>0</v>
          </cell>
          <cell r="CC646">
            <v>1</v>
          </cell>
          <cell r="CD646">
            <v>18403.759999999998</v>
          </cell>
          <cell r="CE646">
            <v>87.548638132299999</v>
          </cell>
          <cell r="CF646">
            <v>76.264591439699998</v>
          </cell>
          <cell r="CG646" t="str">
            <v>N</v>
          </cell>
        </row>
        <row r="647">
          <cell r="A647">
            <v>645</v>
          </cell>
          <cell r="B647" t="str">
            <v>DETAILS</v>
          </cell>
          <cell r="C647">
            <v>0</v>
          </cell>
          <cell r="D647">
            <v>81627900</v>
          </cell>
          <cell r="E647">
            <v>84069947</v>
          </cell>
          <cell r="F647">
            <v>344944</v>
          </cell>
          <cell r="G647">
            <v>42403</v>
          </cell>
          <cell r="H647">
            <v>42237</v>
          </cell>
          <cell r="I647">
            <v>22864</v>
          </cell>
          <cell r="J647">
            <v>252905</v>
          </cell>
          <cell r="K647">
            <v>240095</v>
          </cell>
          <cell r="L647">
            <v>42369</v>
          </cell>
          <cell r="M647" t="str">
            <v>Plaze, Inc.</v>
          </cell>
          <cell r="N647" t="str">
            <v>Plaze Inc Term Loan</v>
          </cell>
          <cell r="O647" t="str">
            <v>L</v>
          </cell>
          <cell r="P647" t="str">
            <v>LIBOR (3 months)</v>
          </cell>
          <cell r="Q647">
            <v>0</v>
          </cell>
          <cell r="R647">
            <v>37307.68</v>
          </cell>
          <cell r="S647">
            <v>1511247</v>
          </cell>
          <cell r="T647" t="str">
            <v>United States</v>
          </cell>
          <cell r="U647" t="str">
            <v>Chemicals; Plastics &amp; Rubber (6)</v>
          </cell>
          <cell r="W647" t="str">
            <v>United States</v>
          </cell>
          <cell r="X647">
            <v>1</v>
          </cell>
          <cell r="Y647" t="str">
            <v>First Lien First Out</v>
          </cell>
          <cell r="AB647" t="str">
            <v>Plaze, Inc.</v>
          </cell>
          <cell r="AC647">
            <v>99.5</v>
          </cell>
          <cell r="AF647">
            <v>37307.68</v>
          </cell>
          <cell r="AG647" t="str">
            <v>V</v>
          </cell>
          <cell r="AH647">
            <v>0</v>
          </cell>
          <cell r="AI647">
            <v>98.25</v>
          </cell>
          <cell r="AK647" t="str">
            <v>Term Loan</v>
          </cell>
          <cell r="AL647" t="str">
            <v>Restructure</v>
          </cell>
          <cell r="AM647">
            <v>1</v>
          </cell>
          <cell r="AN647">
            <v>91500000</v>
          </cell>
          <cell r="AO647" t="str">
            <v>USD</v>
          </cell>
          <cell r="AS647">
            <v>5.14</v>
          </cell>
          <cell r="AU647" t="str">
            <v>105 Bolte Lane</v>
          </cell>
          <cell r="AV647" t="str">
            <v>NA</v>
          </cell>
          <cell r="AW647">
            <v>0</v>
          </cell>
          <cell r="AX647">
            <v>42308</v>
          </cell>
          <cell r="AY647">
            <v>42185</v>
          </cell>
          <cell r="AZ647">
            <v>6730000</v>
          </cell>
          <cell r="BA647">
            <v>3.68</v>
          </cell>
          <cell r="BB647">
            <v>1.88</v>
          </cell>
          <cell r="BC647">
            <v>1.75</v>
          </cell>
          <cell r="BD647">
            <v>0</v>
          </cell>
          <cell r="BF647" t="str">
            <v>5.14</v>
          </cell>
          <cell r="BG647">
            <v>126450000</v>
          </cell>
          <cell r="BH647" t="str">
            <v>5.17</v>
          </cell>
          <cell r="BI647">
            <v>393900000</v>
          </cell>
          <cell r="BJ647" t="str">
            <v>Franchise Finance</v>
          </cell>
          <cell r="BL647">
            <v>42124</v>
          </cell>
          <cell r="BM647">
            <v>44773</v>
          </cell>
          <cell r="BP647">
            <v>470310000</v>
          </cell>
          <cell r="BQ647">
            <v>599505000</v>
          </cell>
          <cell r="BR647">
            <v>473055000</v>
          </cell>
          <cell r="BS647">
            <v>0</v>
          </cell>
          <cell r="BT647">
            <v>0</v>
          </cell>
          <cell r="BU647">
            <v>42228</v>
          </cell>
          <cell r="BW647">
            <v>0</v>
          </cell>
          <cell r="BX647" t="str">
            <v>St. Clair, MO 63077</v>
          </cell>
          <cell r="CA647" t="str">
            <v>0010538371</v>
          </cell>
          <cell r="CB647">
            <v>0</v>
          </cell>
          <cell r="CC647">
            <v>1</v>
          </cell>
          <cell r="CD647">
            <v>37307.68</v>
          </cell>
          <cell r="CE647">
            <v>87.548638132299999</v>
          </cell>
          <cell r="CF647">
            <v>76.264591439699998</v>
          </cell>
          <cell r="CG647" t="str">
            <v>N</v>
          </cell>
        </row>
        <row r="648">
          <cell r="A648">
            <v>646</v>
          </cell>
          <cell r="B648" t="str">
            <v>DETAILS</v>
          </cell>
          <cell r="C648">
            <v>0</v>
          </cell>
          <cell r="D648">
            <v>81627796</v>
          </cell>
          <cell r="E648">
            <v>84069886</v>
          </cell>
          <cell r="F648">
            <v>344944</v>
          </cell>
          <cell r="G648">
            <v>42403</v>
          </cell>
          <cell r="H648">
            <v>42361</v>
          </cell>
          <cell r="I648">
            <v>22864</v>
          </cell>
          <cell r="J648">
            <v>251567</v>
          </cell>
          <cell r="K648">
            <v>240095</v>
          </cell>
          <cell r="L648">
            <v>42355</v>
          </cell>
          <cell r="M648" t="str">
            <v>Plaze, Inc.</v>
          </cell>
          <cell r="N648" t="str">
            <v>Plaze Inc Term Loan</v>
          </cell>
          <cell r="O648" t="str">
            <v>L</v>
          </cell>
          <cell r="P648" t="str">
            <v>LIBOR (3 months)</v>
          </cell>
          <cell r="Q648">
            <v>0</v>
          </cell>
          <cell r="R648">
            <v>7337765.96</v>
          </cell>
          <cell r="S648">
            <v>1455346</v>
          </cell>
          <cell r="T648" t="str">
            <v>United States</v>
          </cell>
          <cell r="U648" t="str">
            <v>Chemicals; Plastics &amp; Rubber (6)</v>
          </cell>
          <cell r="W648" t="str">
            <v>United States</v>
          </cell>
          <cell r="X648">
            <v>1</v>
          </cell>
          <cell r="Y648" t="str">
            <v>First Lien First Out</v>
          </cell>
          <cell r="AB648" t="str">
            <v>Plaze, Inc.</v>
          </cell>
          <cell r="AC648">
            <v>99.5</v>
          </cell>
          <cell r="AF648">
            <v>7337765.96</v>
          </cell>
          <cell r="AG648" t="str">
            <v>V</v>
          </cell>
          <cell r="AH648">
            <v>99</v>
          </cell>
          <cell r="AI648">
            <v>98.25</v>
          </cell>
          <cell r="AK648" t="str">
            <v>Term Loan</v>
          </cell>
          <cell r="AN648">
            <v>91500000</v>
          </cell>
          <cell r="AO648" t="str">
            <v>USD</v>
          </cell>
          <cell r="AR648" t="str">
            <v>Antares Capital LP</v>
          </cell>
          <cell r="AS648">
            <v>5.14</v>
          </cell>
          <cell r="AU648" t="str">
            <v>105 Bolte Lane</v>
          </cell>
          <cell r="AV648" t="str">
            <v>NA</v>
          </cell>
          <cell r="AW648">
            <v>0</v>
          </cell>
          <cell r="AX648">
            <v>42308</v>
          </cell>
          <cell r="AY648">
            <v>42185</v>
          </cell>
          <cell r="AZ648">
            <v>6730000</v>
          </cell>
          <cell r="BA648">
            <v>3.68</v>
          </cell>
          <cell r="BB648">
            <v>1.88</v>
          </cell>
          <cell r="BC648">
            <v>1.75</v>
          </cell>
          <cell r="BD648">
            <v>0</v>
          </cell>
          <cell r="BF648" t="str">
            <v>5.14</v>
          </cell>
          <cell r="BG648">
            <v>126450000</v>
          </cell>
          <cell r="BH648" t="str">
            <v>5.17</v>
          </cell>
          <cell r="BI648">
            <v>393900000</v>
          </cell>
          <cell r="BJ648" t="str">
            <v>Antares/TMT</v>
          </cell>
          <cell r="BL648">
            <v>42124</v>
          </cell>
          <cell r="BM648">
            <v>44773</v>
          </cell>
          <cell r="BP648">
            <v>470310000</v>
          </cell>
          <cell r="BQ648">
            <v>599505000</v>
          </cell>
          <cell r="BR648">
            <v>473055000</v>
          </cell>
          <cell r="BS648">
            <v>7337765.96</v>
          </cell>
          <cell r="BT648">
            <v>100</v>
          </cell>
          <cell r="BU648">
            <v>42353</v>
          </cell>
          <cell r="BW648">
            <v>0</v>
          </cell>
          <cell r="BX648" t="str">
            <v>St. Clair, MO 63077</v>
          </cell>
          <cell r="CA648" t="str">
            <v>0010538371</v>
          </cell>
          <cell r="CB648">
            <v>7337765.96</v>
          </cell>
          <cell r="CC648">
            <v>1</v>
          </cell>
          <cell r="CD648">
            <v>7337765.96</v>
          </cell>
          <cell r="CE648">
            <v>87.548638132299999</v>
          </cell>
          <cell r="CF648">
            <v>76.264591439699998</v>
          </cell>
          <cell r="CG648" t="str">
            <v>N</v>
          </cell>
        </row>
        <row r="649">
          <cell r="A649">
            <v>647</v>
          </cell>
          <cell r="B649" t="str">
            <v>DETAILS</v>
          </cell>
          <cell r="C649">
            <v>0</v>
          </cell>
          <cell r="D649">
            <v>81627900</v>
          </cell>
          <cell r="E649">
            <v>84069887</v>
          </cell>
          <cell r="F649">
            <v>344944</v>
          </cell>
          <cell r="G649">
            <v>42403</v>
          </cell>
          <cell r="H649">
            <v>42361</v>
          </cell>
          <cell r="I649">
            <v>22864</v>
          </cell>
          <cell r="J649">
            <v>252905</v>
          </cell>
          <cell r="K649">
            <v>240095</v>
          </cell>
          <cell r="L649">
            <v>42355</v>
          </cell>
          <cell r="M649" t="str">
            <v>Plaze, Inc.</v>
          </cell>
          <cell r="N649" t="str">
            <v>Plaze Inc Term Loan</v>
          </cell>
          <cell r="O649" t="str">
            <v>L</v>
          </cell>
          <cell r="P649" t="str">
            <v>LIBOR (3 months)</v>
          </cell>
          <cell r="Q649">
            <v>0</v>
          </cell>
          <cell r="R649">
            <v>14874953.449999999</v>
          </cell>
          <cell r="S649">
            <v>1455346</v>
          </cell>
          <cell r="T649" t="str">
            <v>United States</v>
          </cell>
          <cell r="U649" t="str">
            <v>Chemicals; Plastics &amp; Rubber (6)</v>
          </cell>
          <cell r="W649" t="str">
            <v>United States</v>
          </cell>
          <cell r="X649">
            <v>1</v>
          </cell>
          <cell r="Y649" t="str">
            <v>First Lien First Out</v>
          </cell>
          <cell r="AB649" t="str">
            <v>Plaze, Inc.</v>
          </cell>
          <cell r="AC649">
            <v>99.5</v>
          </cell>
          <cell r="AF649">
            <v>14874953.449999999</v>
          </cell>
          <cell r="AG649" t="str">
            <v>V</v>
          </cell>
          <cell r="AH649">
            <v>99</v>
          </cell>
          <cell r="AI649">
            <v>98.25</v>
          </cell>
          <cell r="AK649" t="str">
            <v>Term Loan</v>
          </cell>
          <cell r="AN649">
            <v>91500000</v>
          </cell>
          <cell r="AO649" t="str">
            <v>USD</v>
          </cell>
          <cell r="AR649" t="str">
            <v>Antares Capital LP</v>
          </cell>
          <cell r="AS649">
            <v>5.14</v>
          </cell>
          <cell r="AU649" t="str">
            <v>105 Bolte Lane</v>
          </cell>
          <cell r="AV649" t="str">
            <v>NA</v>
          </cell>
          <cell r="AW649">
            <v>0</v>
          </cell>
          <cell r="AX649">
            <v>42308</v>
          </cell>
          <cell r="AY649">
            <v>42185</v>
          </cell>
          <cell r="AZ649">
            <v>6730000</v>
          </cell>
          <cell r="BA649">
            <v>3.68</v>
          </cell>
          <cell r="BB649">
            <v>1.88</v>
          </cell>
          <cell r="BC649">
            <v>1.75</v>
          </cell>
          <cell r="BD649">
            <v>0</v>
          </cell>
          <cell r="BF649" t="str">
            <v>5.14</v>
          </cell>
          <cell r="BG649">
            <v>126450000</v>
          </cell>
          <cell r="BH649" t="str">
            <v>5.17</v>
          </cell>
          <cell r="BI649">
            <v>393900000</v>
          </cell>
          <cell r="BJ649" t="str">
            <v>Antares/TMT</v>
          </cell>
          <cell r="BL649">
            <v>42124</v>
          </cell>
          <cell r="BM649">
            <v>44773</v>
          </cell>
          <cell r="BP649">
            <v>470310000</v>
          </cell>
          <cell r="BQ649">
            <v>599505000</v>
          </cell>
          <cell r="BR649">
            <v>473055000</v>
          </cell>
          <cell r="BS649">
            <v>14874953.449999999</v>
          </cell>
          <cell r="BT649">
            <v>100</v>
          </cell>
          <cell r="BU649">
            <v>42353</v>
          </cell>
          <cell r="BW649">
            <v>0</v>
          </cell>
          <cell r="BX649" t="str">
            <v>St. Clair, MO 63077</v>
          </cell>
          <cell r="CA649" t="str">
            <v>0010538371</v>
          </cell>
          <cell r="CB649">
            <v>14874953.449999999</v>
          </cell>
          <cell r="CC649">
            <v>1</v>
          </cell>
          <cell r="CD649">
            <v>14874953.449999999</v>
          </cell>
          <cell r="CE649">
            <v>87.548638132299999</v>
          </cell>
          <cell r="CF649">
            <v>76.264591439699998</v>
          </cell>
          <cell r="CG649" t="str">
            <v>N</v>
          </cell>
        </row>
        <row r="650">
          <cell r="A650">
            <v>648</v>
          </cell>
          <cell r="B650" t="str">
            <v>DETAILS</v>
          </cell>
          <cell r="C650">
            <v>0</v>
          </cell>
          <cell r="D650">
            <v>81627796</v>
          </cell>
          <cell r="E650">
            <v>84070102</v>
          </cell>
          <cell r="F650">
            <v>344944</v>
          </cell>
          <cell r="G650">
            <v>42403</v>
          </cell>
          <cell r="H650">
            <v>42237</v>
          </cell>
          <cell r="I650">
            <v>22864</v>
          </cell>
          <cell r="J650">
            <v>251567</v>
          </cell>
          <cell r="K650">
            <v>240095</v>
          </cell>
          <cell r="L650">
            <v>42185</v>
          </cell>
          <cell r="M650" t="str">
            <v>Plaze, Inc.</v>
          </cell>
          <cell r="N650" t="str">
            <v>Plaze Inc Term Loan</v>
          </cell>
          <cell r="O650" t="str">
            <v>L</v>
          </cell>
          <cell r="P650" t="str">
            <v>LIBOR (3 months)</v>
          </cell>
          <cell r="Q650">
            <v>0</v>
          </cell>
          <cell r="R650">
            <v>3627659.57</v>
          </cell>
          <cell r="S650">
            <v>1354048</v>
          </cell>
          <cell r="T650" t="str">
            <v>United States</v>
          </cell>
          <cell r="U650" t="str">
            <v>Chemicals; Plastics &amp; Rubber (6)</v>
          </cell>
          <cell r="W650" t="str">
            <v>United States</v>
          </cell>
          <cell r="X650">
            <v>1</v>
          </cell>
          <cell r="Y650" t="str">
            <v>First Lien First Out</v>
          </cell>
          <cell r="AB650" t="str">
            <v>Plaze, Inc.</v>
          </cell>
          <cell r="AC650">
            <v>99.763999999999996</v>
          </cell>
          <cell r="AF650">
            <v>3627659.57</v>
          </cell>
          <cell r="AG650" t="str">
            <v>V</v>
          </cell>
          <cell r="AH650">
            <v>99.5</v>
          </cell>
          <cell r="AI650">
            <v>98.25</v>
          </cell>
          <cell r="AK650" t="str">
            <v>Term Loan</v>
          </cell>
          <cell r="AN650">
            <v>91500000</v>
          </cell>
          <cell r="AO650" t="str">
            <v>USD</v>
          </cell>
          <cell r="AS650">
            <v>5.14</v>
          </cell>
          <cell r="AU650" t="str">
            <v>105 Bolte Lane</v>
          </cell>
          <cell r="AV650" t="str">
            <v>NA</v>
          </cell>
          <cell r="AW650">
            <v>0</v>
          </cell>
          <cell r="AX650">
            <v>42308</v>
          </cell>
          <cell r="AY650">
            <v>42185</v>
          </cell>
          <cell r="AZ650">
            <v>6730000</v>
          </cell>
          <cell r="BA650">
            <v>3.68</v>
          </cell>
          <cell r="BB650">
            <v>1.88</v>
          </cell>
          <cell r="BC650">
            <v>1.75</v>
          </cell>
          <cell r="BD650">
            <v>0</v>
          </cell>
          <cell r="BF650" t="str">
            <v>5.14</v>
          </cell>
          <cell r="BG650">
            <v>126450000</v>
          </cell>
          <cell r="BH650" t="str">
            <v>5.17</v>
          </cell>
          <cell r="BI650">
            <v>393900000</v>
          </cell>
          <cell r="BJ650" t="str">
            <v>Antares/TMT</v>
          </cell>
          <cell r="BK650" t="str">
            <v>Broadly Syndicated Loan</v>
          </cell>
          <cell r="BL650">
            <v>42124</v>
          </cell>
          <cell r="BM650">
            <v>44773</v>
          </cell>
          <cell r="BP650">
            <v>470310000</v>
          </cell>
          <cell r="BQ650">
            <v>599505000</v>
          </cell>
          <cell r="BR650">
            <v>473055000</v>
          </cell>
          <cell r="BS650">
            <v>3627659.57</v>
          </cell>
          <cell r="BT650">
            <v>100</v>
          </cell>
          <cell r="BU650">
            <v>42353</v>
          </cell>
          <cell r="BW650">
            <v>0</v>
          </cell>
          <cell r="BX650" t="str">
            <v>St. Clair, MO 63077</v>
          </cell>
          <cell r="CA650" t="str">
            <v>0010538371</v>
          </cell>
          <cell r="CB650">
            <v>3627659.57</v>
          </cell>
          <cell r="CC650">
            <v>1</v>
          </cell>
          <cell r="CD650">
            <v>3627659.57</v>
          </cell>
          <cell r="CF650">
            <v>80</v>
          </cell>
          <cell r="CG650" t="str">
            <v>N</v>
          </cell>
        </row>
        <row r="651">
          <cell r="A651">
            <v>649</v>
          </cell>
          <cell r="B651" t="str">
            <v>DETAILS</v>
          </cell>
          <cell r="C651">
            <v>0</v>
          </cell>
          <cell r="D651">
            <v>81627900</v>
          </cell>
          <cell r="E651">
            <v>84070103</v>
          </cell>
          <cell r="F651">
            <v>344944</v>
          </cell>
          <cell r="G651">
            <v>42403</v>
          </cell>
          <cell r="H651">
            <v>42237</v>
          </cell>
          <cell r="I651">
            <v>22864</v>
          </cell>
          <cell r="J651">
            <v>252905</v>
          </cell>
          <cell r="K651">
            <v>240095</v>
          </cell>
          <cell r="L651">
            <v>42185</v>
          </cell>
          <cell r="M651" t="str">
            <v>Plaze, Inc.</v>
          </cell>
          <cell r="N651" t="str">
            <v>Plaze Inc Term Loan</v>
          </cell>
          <cell r="O651" t="str">
            <v>L</v>
          </cell>
          <cell r="P651" t="str">
            <v>LIBOR (3 months)</v>
          </cell>
          <cell r="Q651">
            <v>0</v>
          </cell>
          <cell r="R651">
            <v>7353909.5800000001</v>
          </cell>
          <cell r="S651">
            <v>1354048</v>
          </cell>
          <cell r="T651" t="str">
            <v>United States</v>
          </cell>
          <cell r="U651" t="str">
            <v>Chemicals; Plastics &amp; Rubber (6)</v>
          </cell>
          <cell r="W651" t="str">
            <v>United States</v>
          </cell>
          <cell r="X651">
            <v>1</v>
          </cell>
          <cell r="Y651" t="str">
            <v>First Lien First Out</v>
          </cell>
          <cell r="AB651" t="str">
            <v>Plaze, Inc.</v>
          </cell>
          <cell r="AC651">
            <v>99.5</v>
          </cell>
          <cell r="AF651">
            <v>7353909.5800000001</v>
          </cell>
          <cell r="AG651" t="str">
            <v>V</v>
          </cell>
          <cell r="AH651">
            <v>99.5</v>
          </cell>
          <cell r="AI651">
            <v>98.25</v>
          </cell>
          <cell r="AK651" t="str">
            <v>Term Loan</v>
          </cell>
          <cell r="AN651">
            <v>91500000</v>
          </cell>
          <cell r="AO651" t="str">
            <v>USD</v>
          </cell>
          <cell r="AS651">
            <v>5.14</v>
          </cell>
          <cell r="AU651" t="str">
            <v>105 Bolte Lane</v>
          </cell>
          <cell r="AV651" t="str">
            <v>NA</v>
          </cell>
          <cell r="AW651">
            <v>0</v>
          </cell>
          <cell r="AX651">
            <v>42308</v>
          </cell>
          <cell r="AY651">
            <v>42185</v>
          </cell>
          <cell r="AZ651">
            <v>6730000</v>
          </cell>
          <cell r="BA651">
            <v>3.68</v>
          </cell>
          <cell r="BB651">
            <v>1.88</v>
          </cell>
          <cell r="BC651">
            <v>1.75</v>
          </cell>
          <cell r="BD651">
            <v>0</v>
          </cell>
          <cell r="BF651" t="str">
            <v>5.14</v>
          </cell>
          <cell r="BG651">
            <v>126450000</v>
          </cell>
          <cell r="BH651" t="str">
            <v>5.17</v>
          </cell>
          <cell r="BI651">
            <v>393900000</v>
          </cell>
          <cell r="BJ651" t="str">
            <v>Antares/TMT</v>
          </cell>
          <cell r="BL651">
            <v>42124</v>
          </cell>
          <cell r="BM651">
            <v>44773</v>
          </cell>
          <cell r="BP651">
            <v>470310000</v>
          </cell>
          <cell r="BQ651">
            <v>599505000</v>
          </cell>
          <cell r="BR651">
            <v>473055000</v>
          </cell>
          <cell r="BS651">
            <v>7353909.5800000001</v>
          </cell>
          <cell r="BT651">
            <v>100</v>
          </cell>
          <cell r="BU651">
            <v>42353</v>
          </cell>
          <cell r="BW651">
            <v>0</v>
          </cell>
          <cell r="BX651" t="str">
            <v>St. Clair, MO 63077</v>
          </cell>
          <cell r="CA651" t="str">
            <v>0010538371</v>
          </cell>
          <cell r="CB651">
            <v>7353909.5800000001</v>
          </cell>
          <cell r="CC651">
            <v>1</v>
          </cell>
          <cell r="CD651">
            <v>7353909.5800000001</v>
          </cell>
          <cell r="CF651">
            <v>80</v>
          </cell>
          <cell r="CG651" t="str">
            <v>N</v>
          </cell>
        </row>
        <row r="652">
          <cell r="A652">
            <v>650</v>
          </cell>
          <cell r="B652" t="str">
            <v>DETAILS</v>
          </cell>
          <cell r="C652">
            <v>0</v>
          </cell>
          <cell r="D652">
            <v>81627693</v>
          </cell>
          <cell r="E652">
            <v>84069282</v>
          </cell>
          <cell r="F652">
            <v>344944</v>
          </cell>
          <cell r="G652">
            <v>42403</v>
          </cell>
          <cell r="H652">
            <v>42237</v>
          </cell>
          <cell r="I652">
            <v>26135</v>
          </cell>
          <cell r="J652">
            <v>248438</v>
          </cell>
          <cell r="K652">
            <v>238918</v>
          </cell>
          <cell r="L652">
            <v>42185</v>
          </cell>
          <cell r="M652" t="str">
            <v>PMI Holdings Inc  (Papa Murphys)</v>
          </cell>
          <cell r="N652" t="str">
            <v>PMI Holdings Inc (Papa Murphys)</v>
          </cell>
          <cell r="O652" t="str">
            <v>L</v>
          </cell>
          <cell r="P652" t="str">
            <v>Prime</v>
          </cell>
          <cell r="R652">
            <v>312500</v>
          </cell>
          <cell r="S652">
            <v>1334080</v>
          </cell>
          <cell r="T652" t="str">
            <v>United States</v>
          </cell>
          <cell r="U652" t="str">
            <v>Hotel; Gaming &amp; Leisure (17)</v>
          </cell>
          <cell r="W652" t="str">
            <v>United States</v>
          </cell>
          <cell r="X652">
            <v>0</v>
          </cell>
          <cell r="Y652" t="str">
            <v>First Lien First Out</v>
          </cell>
          <cell r="AB652" t="str">
            <v>PMI Holdings Inc  (Papa Murphys)</v>
          </cell>
          <cell r="AC652">
            <v>99.5</v>
          </cell>
          <cell r="AF652">
            <v>312500</v>
          </cell>
          <cell r="AG652" t="str">
            <v>V</v>
          </cell>
          <cell r="AH652">
            <v>99.5</v>
          </cell>
          <cell r="AI652">
            <v>98.5</v>
          </cell>
          <cell r="AK652" t="str">
            <v>Term Loan</v>
          </cell>
          <cell r="AN652">
            <v>31338000</v>
          </cell>
          <cell r="AO652" t="str">
            <v>USD</v>
          </cell>
          <cell r="AS652">
            <v>3.57</v>
          </cell>
          <cell r="AU652" t="str">
            <v>8000 N.E. Parkway Drive</v>
          </cell>
          <cell r="AV652" t="str">
            <v>Suite 350</v>
          </cell>
          <cell r="AW652">
            <v>0</v>
          </cell>
          <cell r="AX652">
            <v>42277</v>
          </cell>
          <cell r="AY652">
            <v>42277</v>
          </cell>
          <cell r="AZ652">
            <v>5480000</v>
          </cell>
          <cell r="BA652">
            <v>6.79</v>
          </cell>
          <cell r="BB652">
            <v>2.61</v>
          </cell>
          <cell r="BC652">
            <v>0</v>
          </cell>
          <cell r="BD652">
            <v>0</v>
          </cell>
          <cell r="BF652" t="str">
            <v>3.5700000</v>
          </cell>
          <cell r="BG652">
            <v>94700000</v>
          </cell>
          <cell r="BH652" t="str">
            <v>3.67</v>
          </cell>
          <cell r="BI652">
            <v>114690000</v>
          </cell>
          <cell r="BJ652" t="str">
            <v>Franchise Finance</v>
          </cell>
          <cell r="BL652">
            <v>41879</v>
          </cell>
          <cell r="BM652">
            <v>43705</v>
          </cell>
          <cell r="BP652">
            <v>106732500</v>
          </cell>
          <cell r="BQ652">
            <v>204425000</v>
          </cell>
          <cell r="BR652">
            <v>109725000</v>
          </cell>
          <cell r="BS652">
            <v>312500</v>
          </cell>
          <cell r="BT652">
            <v>100</v>
          </cell>
          <cell r="BW652">
            <v>0</v>
          </cell>
          <cell r="BX652" t="str">
            <v>Vancouver, Washington 98662</v>
          </cell>
          <cell r="CA652" t="str">
            <v>0010527897</v>
          </cell>
          <cell r="CB652">
            <v>312500</v>
          </cell>
          <cell r="CC652">
            <v>1</v>
          </cell>
          <cell r="CD652">
            <v>312500</v>
          </cell>
          <cell r="CF652">
            <v>80</v>
          </cell>
          <cell r="CG652" t="str">
            <v>N</v>
          </cell>
        </row>
        <row r="653">
          <cell r="A653">
            <v>651</v>
          </cell>
          <cell r="B653" t="str">
            <v>DETAILS</v>
          </cell>
          <cell r="C653">
            <v>0</v>
          </cell>
          <cell r="D653">
            <v>81627693</v>
          </cell>
          <cell r="E653">
            <v>84069975</v>
          </cell>
          <cell r="F653">
            <v>344944</v>
          </cell>
          <cell r="G653">
            <v>42403</v>
          </cell>
          <cell r="H653">
            <v>42237</v>
          </cell>
          <cell r="I653">
            <v>26135</v>
          </cell>
          <cell r="J653">
            <v>248438</v>
          </cell>
          <cell r="K653">
            <v>238918</v>
          </cell>
          <cell r="L653">
            <v>42185</v>
          </cell>
          <cell r="M653" t="str">
            <v>PMI Holdings Inc  (Papa Murphys)</v>
          </cell>
          <cell r="N653" t="str">
            <v>PMI Holdings Inc (Papa Murphys)</v>
          </cell>
          <cell r="O653" t="str">
            <v>L</v>
          </cell>
          <cell r="P653" t="str">
            <v>Prime</v>
          </cell>
          <cell r="R653">
            <v>137500</v>
          </cell>
          <cell r="S653">
            <v>1352390</v>
          </cell>
          <cell r="T653" t="str">
            <v>United States</v>
          </cell>
          <cell r="U653" t="str">
            <v>Hotel; Gaming &amp; Leisure (17)</v>
          </cell>
          <cell r="W653" t="str">
            <v>United States</v>
          </cell>
          <cell r="X653">
            <v>0</v>
          </cell>
          <cell r="Y653" t="str">
            <v>First Lien First Out</v>
          </cell>
          <cell r="AB653" t="str">
            <v>PMI Holdings Inc  (Papa Murphys)</v>
          </cell>
          <cell r="AC653">
            <v>99.5</v>
          </cell>
          <cell r="AF653">
            <v>137500</v>
          </cell>
          <cell r="AG653" t="str">
            <v>V</v>
          </cell>
          <cell r="AH653">
            <v>99.5</v>
          </cell>
          <cell r="AI653">
            <v>98.5</v>
          </cell>
          <cell r="AK653" t="str">
            <v>Term Loan</v>
          </cell>
          <cell r="AN653">
            <v>31338000</v>
          </cell>
          <cell r="AO653" t="str">
            <v>USD</v>
          </cell>
          <cell r="AS653">
            <v>3.57</v>
          </cell>
          <cell r="AU653" t="str">
            <v>8000 N.E. Parkway Drive</v>
          </cell>
          <cell r="AV653" t="str">
            <v>Suite 350</v>
          </cell>
          <cell r="AW653">
            <v>0</v>
          </cell>
          <cell r="AX653">
            <v>42277</v>
          </cell>
          <cell r="AY653">
            <v>42277</v>
          </cell>
          <cell r="AZ653">
            <v>5480000</v>
          </cell>
          <cell r="BA653">
            <v>6.79</v>
          </cell>
          <cell r="BB653">
            <v>2.61</v>
          </cell>
          <cell r="BC653">
            <v>0</v>
          </cell>
          <cell r="BD653">
            <v>0</v>
          </cell>
          <cell r="BF653" t="str">
            <v>3.5700000</v>
          </cell>
          <cell r="BG653">
            <v>94700000</v>
          </cell>
          <cell r="BH653" t="str">
            <v>3.67</v>
          </cell>
          <cell r="BI653">
            <v>114690000</v>
          </cell>
          <cell r="BJ653" t="str">
            <v>Franchise Finance</v>
          </cell>
          <cell r="BL653">
            <v>41879</v>
          </cell>
          <cell r="BM653">
            <v>43705</v>
          </cell>
          <cell r="BP653">
            <v>106732500</v>
          </cell>
          <cell r="BQ653">
            <v>204425000</v>
          </cell>
          <cell r="BR653">
            <v>109725000</v>
          </cell>
          <cell r="BS653">
            <v>137500</v>
          </cell>
          <cell r="BT653">
            <v>100</v>
          </cell>
          <cell r="BU653">
            <v>42228</v>
          </cell>
          <cell r="BW653">
            <v>0</v>
          </cell>
          <cell r="BX653" t="str">
            <v>Vancouver, Washington 98662</v>
          </cell>
          <cell r="CA653" t="str">
            <v>0010527897</v>
          </cell>
          <cell r="CB653">
            <v>137500</v>
          </cell>
          <cell r="CC653">
            <v>1</v>
          </cell>
          <cell r="CD653">
            <v>137500</v>
          </cell>
          <cell r="CF653">
            <v>80</v>
          </cell>
          <cell r="CG653" t="str">
            <v>N</v>
          </cell>
        </row>
        <row r="654">
          <cell r="A654">
            <v>652</v>
          </cell>
          <cell r="B654" t="str">
            <v>DETAILS</v>
          </cell>
          <cell r="C654">
            <v>0</v>
          </cell>
          <cell r="D654">
            <v>81628345</v>
          </cell>
          <cell r="E654">
            <v>84069976</v>
          </cell>
          <cell r="F654">
            <v>344944</v>
          </cell>
          <cell r="G654">
            <v>42403</v>
          </cell>
          <cell r="H654">
            <v>42237</v>
          </cell>
          <cell r="I654">
            <v>26135</v>
          </cell>
          <cell r="J654">
            <v>256176</v>
          </cell>
          <cell r="K654">
            <v>238918</v>
          </cell>
          <cell r="L654">
            <v>42185</v>
          </cell>
          <cell r="M654" t="str">
            <v>PMI Holdings Inc  (Papa Murphys)</v>
          </cell>
          <cell r="N654" t="str">
            <v>PMI Holdings Inc (Papa Murphys)</v>
          </cell>
          <cell r="O654" t="str">
            <v>L</v>
          </cell>
          <cell r="P654" t="str">
            <v>LIBOR (1 month)</v>
          </cell>
          <cell r="R654">
            <v>10312499.99</v>
          </cell>
          <cell r="S654">
            <v>1352390</v>
          </cell>
          <cell r="T654" t="str">
            <v>United States</v>
          </cell>
          <cell r="U654" t="str">
            <v>Hotel; Gaming &amp; Leisure (17)</v>
          </cell>
          <cell r="W654" t="str">
            <v>United States</v>
          </cell>
          <cell r="X654">
            <v>0</v>
          </cell>
          <cell r="Y654" t="str">
            <v>First Lien First Out</v>
          </cell>
          <cell r="AB654" t="str">
            <v>PMI Holdings Inc  (Papa Murphys)</v>
          </cell>
          <cell r="AC654">
            <v>99.5</v>
          </cell>
          <cell r="AF654">
            <v>10312499.99</v>
          </cell>
          <cell r="AG654" t="str">
            <v>V</v>
          </cell>
          <cell r="AH654">
            <v>99.5</v>
          </cell>
          <cell r="AI654">
            <v>98.5</v>
          </cell>
          <cell r="AK654" t="str">
            <v>Term Loan</v>
          </cell>
          <cell r="AN654">
            <v>31338000</v>
          </cell>
          <cell r="AO654" t="str">
            <v>USD</v>
          </cell>
          <cell r="AS654">
            <v>3.57</v>
          </cell>
          <cell r="AU654" t="str">
            <v>8000 N.E. Parkway Drive</v>
          </cell>
          <cell r="AV654" t="str">
            <v>Suite 350</v>
          </cell>
          <cell r="AW654">
            <v>0</v>
          </cell>
          <cell r="AX654">
            <v>42277</v>
          </cell>
          <cell r="AY654">
            <v>42277</v>
          </cell>
          <cell r="AZ654">
            <v>5480000</v>
          </cell>
          <cell r="BA654">
            <v>6.79</v>
          </cell>
          <cell r="BB654">
            <v>2.61</v>
          </cell>
          <cell r="BC654">
            <v>0</v>
          </cell>
          <cell r="BD654">
            <v>0</v>
          </cell>
          <cell r="BF654" t="str">
            <v>3.5700000</v>
          </cell>
          <cell r="BG654">
            <v>94700000</v>
          </cell>
          <cell r="BH654" t="str">
            <v>3.67</v>
          </cell>
          <cell r="BI654">
            <v>114690000</v>
          </cell>
          <cell r="BJ654" t="str">
            <v>Franchise Finance</v>
          </cell>
          <cell r="BL654">
            <v>41879</v>
          </cell>
          <cell r="BM654">
            <v>43705</v>
          </cell>
          <cell r="BP654">
            <v>106732500</v>
          </cell>
          <cell r="BQ654">
            <v>204425000</v>
          </cell>
          <cell r="BR654">
            <v>109725000</v>
          </cell>
          <cell r="BS654">
            <v>10312499.99</v>
          </cell>
          <cell r="BT654">
            <v>100</v>
          </cell>
          <cell r="BU654">
            <v>42228</v>
          </cell>
          <cell r="BW654">
            <v>0</v>
          </cell>
          <cell r="BX654" t="str">
            <v>Vancouver, Washington 98662</v>
          </cell>
          <cell r="CA654" t="str">
            <v>0010527897</v>
          </cell>
          <cell r="CB654">
            <v>10312499.99</v>
          </cell>
          <cell r="CC654">
            <v>1</v>
          </cell>
          <cell r="CD654">
            <v>10312499.99</v>
          </cell>
          <cell r="CF654">
            <v>80</v>
          </cell>
          <cell r="CG654" t="str">
            <v>N</v>
          </cell>
        </row>
        <row r="655">
          <cell r="A655">
            <v>653</v>
          </cell>
          <cell r="B655" t="str">
            <v>DETAILS</v>
          </cell>
          <cell r="C655">
            <v>0</v>
          </cell>
          <cell r="D655">
            <v>81628345</v>
          </cell>
          <cell r="E655">
            <v>84069283</v>
          </cell>
          <cell r="F655">
            <v>344944</v>
          </cell>
          <cell r="G655">
            <v>42403</v>
          </cell>
          <cell r="H655">
            <v>42237</v>
          </cell>
          <cell r="I655">
            <v>26135</v>
          </cell>
          <cell r="J655">
            <v>256176</v>
          </cell>
          <cell r="K655">
            <v>238918</v>
          </cell>
          <cell r="L655">
            <v>42185</v>
          </cell>
          <cell r="M655" t="str">
            <v>PMI Holdings Inc  (Papa Murphys)</v>
          </cell>
          <cell r="N655" t="str">
            <v>PMI Holdings Inc (Papa Murphys)</v>
          </cell>
          <cell r="O655" t="str">
            <v>L</v>
          </cell>
          <cell r="P655" t="str">
            <v>LIBOR (1 month)</v>
          </cell>
          <cell r="R655">
            <v>23437500</v>
          </cell>
          <cell r="S655">
            <v>1334080</v>
          </cell>
          <cell r="T655" t="str">
            <v>United States</v>
          </cell>
          <cell r="U655" t="str">
            <v>Hotel; Gaming &amp; Leisure (17)</v>
          </cell>
          <cell r="W655" t="str">
            <v>United States</v>
          </cell>
          <cell r="X655">
            <v>0</v>
          </cell>
          <cell r="Y655" t="str">
            <v>First Lien First Out</v>
          </cell>
          <cell r="AB655" t="str">
            <v>PMI Holdings Inc  (Papa Murphys)</v>
          </cell>
          <cell r="AC655">
            <v>99.5</v>
          </cell>
          <cell r="AF655">
            <v>23437500</v>
          </cell>
          <cell r="AG655" t="str">
            <v>V</v>
          </cell>
          <cell r="AH655">
            <v>99.5</v>
          </cell>
          <cell r="AI655">
            <v>98.5</v>
          </cell>
          <cell r="AK655" t="str">
            <v>Term Loan</v>
          </cell>
          <cell r="AN655">
            <v>31338000</v>
          </cell>
          <cell r="AO655" t="str">
            <v>USD</v>
          </cell>
          <cell r="AS655">
            <v>3.57</v>
          </cell>
          <cell r="AU655" t="str">
            <v>8000 N.E. Parkway Drive</v>
          </cell>
          <cell r="AV655" t="str">
            <v>Suite 350</v>
          </cell>
          <cell r="AW655">
            <v>0</v>
          </cell>
          <cell r="AX655">
            <v>42277</v>
          </cell>
          <cell r="AY655">
            <v>42277</v>
          </cell>
          <cell r="AZ655">
            <v>5480000</v>
          </cell>
          <cell r="BA655">
            <v>6.79</v>
          </cell>
          <cell r="BB655">
            <v>2.61</v>
          </cell>
          <cell r="BC655">
            <v>0</v>
          </cell>
          <cell r="BD655">
            <v>0</v>
          </cell>
          <cell r="BF655" t="str">
            <v>3.5700000</v>
          </cell>
          <cell r="BG655">
            <v>94700000</v>
          </cell>
          <cell r="BH655" t="str">
            <v>3.67</v>
          </cell>
          <cell r="BI655">
            <v>114690000</v>
          </cell>
          <cell r="BJ655" t="str">
            <v>Franchise Finance</v>
          </cell>
          <cell r="BL655">
            <v>41879</v>
          </cell>
          <cell r="BM655">
            <v>43705</v>
          </cell>
          <cell r="BP655">
            <v>106732500</v>
          </cell>
          <cell r="BQ655">
            <v>204425000</v>
          </cell>
          <cell r="BR655">
            <v>109725000</v>
          </cell>
          <cell r="BS655">
            <v>23437500</v>
          </cell>
          <cell r="BT655">
            <v>100</v>
          </cell>
          <cell r="BW655">
            <v>0</v>
          </cell>
          <cell r="BX655" t="str">
            <v>Vancouver, Washington 98662</v>
          </cell>
          <cell r="CA655" t="str">
            <v>0010527897</v>
          </cell>
          <cell r="CB655">
            <v>23437500</v>
          </cell>
          <cell r="CC655">
            <v>1</v>
          </cell>
          <cell r="CD655">
            <v>23437500</v>
          </cell>
          <cell r="CF655">
            <v>80</v>
          </cell>
          <cell r="CG655" t="str">
            <v>N</v>
          </cell>
        </row>
        <row r="656">
          <cell r="A656">
            <v>654</v>
          </cell>
          <cell r="B656" t="str">
            <v>DETAILS</v>
          </cell>
          <cell r="C656">
            <v>0</v>
          </cell>
          <cell r="D656">
            <v>81628000</v>
          </cell>
          <cell r="E656">
            <v>84070223</v>
          </cell>
          <cell r="F656">
            <v>344944</v>
          </cell>
          <cell r="G656">
            <v>42403</v>
          </cell>
          <cell r="H656">
            <v>42237</v>
          </cell>
          <cell r="I656">
            <v>29001</v>
          </cell>
          <cell r="J656">
            <v>253914</v>
          </cell>
          <cell r="K656">
            <v>204968</v>
          </cell>
          <cell r="L656">
            <v>42185</v>
          </cell>
          <cell r="M656" t="str">
            <v>Post Holdings Inc</v>
          </cell>
          <cell r="N656" t="str">
            <v>Post Holdings Inc Series A Incremental Term Loan</v>
          </cell>
          <cell r="O656" t="str">
            <v>L</v>
          </cell>
          <cell r="P656" t="str">
            <v>LIBOR (1 month)</v>
          </cell>
          <cell r="R656">
            <v>4708465.54</v>
          </cell>
          <cell r="S656">
            <v>1364927</v>
          </cell>
          <cell r="T656" t="str">
            <v>United States</v>
          </cell>
          <cell r="U656" t="str">
            <v>Beverage; Food &amp; Tobacco (4)</v>
          </cell>
          <cell r="W656" t="str">
            <v>United States</v>
          </cell>
          <cell r="X656">
            <v>0</v>
          </cell>
          <cell r="Y656" t="str">
            <v>First Lien First Out</v>
          </cell>
          <cell r="AB656" t="str">
            <v>Post Holdings Inc</v>
          </cell>
          <cell r="AC656">
            <v>99.763999999999996</v>
          </cell>
          <cell r="AF656">
            <v>4708465.54</v>
          </cell>
          <cell r="AG656" t="str">
            <v>V</v>
          </cell>
          <cell r="AH656">
            <v>99.763999999999996</v>
          </cell>
          <cell r="AI656">
            <v>99.813000000000002</v>
          </cell>
          <cell r="AK656" t="str">
            <v>Term Loan</v>
          </cell>
          <cell r="AN656">
            <v>577500000</v>
          </cell>
          <cell r="AO656" t="str">
            <v>USD</v>
          </cell>
          <cell r="AS656">
            <v>1.36</v>
          </cell>
          <cell r="AU656" t="str">
            <v>2503 S. Hanley Road</v>
          </cell>
          <cell r="AV656" t="str">
            <v>NA</v>
          </cell>
          <cell r="AW656">
            <v>0</v>
          </cell>
          <cell r="AX656">
            <v>42277</v>
          </cell>
          <cell r="AY656">
            <v>42277</v>
          </cell>
          <cell r="AZ656">
            <v>860200000</v>
          </cell>
          <cell r="BA656">
            <v>2.2999999999999998</v>
          </cell>
          <cell r="BB656">
            <v>2.69</v>
          </cell>
          <cell r="BC656">
            <v>0</v>
          </cell>
          <cell r="BD656">
            <v>0</v>
          </cell>
          <cell r="BF656" t="str">
            <v>1.3600000</v>
          </cell>
          <cell r="BG656">
            <v>2976000000</v>
          </cell>
          <cell r="BH656" t="str">
            <v>6.4</v>
          </cell>
          <cell r="BI656">
            <v>4648200000</v>
          </cell>
          <cell r="BJ656" t="str">
            <v>BLG</v>
          </cell>
          <cell r="BK656" t="str">
            <v>Broadly Syndicated Loan</v>
          </cell>
          <cell r="BL656">
            <v>41698</v>
          </cell>
          <cell r="BM656">
            <v>44349</v>
          </cell>
          <cell r="BP656">
            <v>282816000</v>
          </cell>
          <cell r="BQ656">
            <v>7461776000</v>
          </cell>
          <cell r="BR656">
            <v>4485776000</v>
          </cell>
          <cell r="BS656">
            <v>4699660.71</v>
          </cell>
          <cell r="BT656">
            <v>99.813000000000002</v>
          </cell>
          <cell r="BU656">
            <v>42228</v>
          </cell>
          <cell r="BW656">
            <v>0</v>
          </cell>
          <cell r="BX656" t="str">
            <v>St.Louis, Missouri 63144</v>
          </cell>
          <cell r="CA656" t="str">
            <v>0010474157</v>
          </cell>
          <cell r="CB656">
            <v>4699660.71</v>
          </cell>
          <cell r="CC656">
            <v>1</v>
          </cell>
          <cell r="CD656">
            <v>4708465.54</v>
          </cell>
          <cell r="CF656">
            <v>80</v>
          </cell>
          <cell r="CG656" t="str">
            <v>Y</v>
          </cell>
        </row>
        <row r="657">
          <cell r="A657">
            <v>655</v>
          </cell>
          <cell r="B657" t="str">
            <v>DETAILS</v>
          </cell>
          <cell r="C657">
            <v>0</v>
          </cell>
          <cell r="D657">
            <v>81628162</v>
          </cell>
          <cell r="E657">
            <v>84069978</v>
          </cell>
          <cell r="F657">
            <v>344944</v>
          </cell>
          <cell r="G657">
            <v>42403</v>
          </cell>
          <cell r="H657">
            <v>42237</v>
          </cell>
          <cell r="I657">
            <v>23762</v>
          </cell>
          <cell r="J657">
            <v>255133</v>
          </cell>
          <cell r="K657">
            <v>118921</v>
          </cell>
          <cell r="L657">
            <v>42185</v>
          </cell>
          <cell r="M657" t="str">
            <v>Potpourri Group, Inc.</v>
          </cell>
          <cell r="N657" t="str">
            <v>Potpourri Group, Inc. Tranche A Term Loan</v>
          </cell>
          <cell r="O657" t="str">
            <v>L</v>
          </cell>
          <cell r="P657" t="str">
            <v>LIBOR (2 months)</v>
          </cell>
          <cell r="R657">
            <v>40625</v>
          </cell>
          <cell r="S657">
            <v>1352391</v>
          </cell>
          <cell r="T657" t="str">
            <v>United States</v>
          </cell>
          <cell r="U657" t="str">
            <v>Consumer goods: Non-Durable (9)</v>
          </cell>
          <cell r="W657" t="str">
            <v>United States</v>
          </cell>
          <cell r="X657">
            <v>0</v>
          </cell>
          <cell r="Y657" t="str">
            <v>First Lien First Out</v>
          </cell>
          <cell r="AB657" t="str">
            <v>Potpourri Group, Inc.</v>
          </cell>
          <cell r="AC657">
            <v>99.5</v>
          </cell>
          <cell r="AF657">
            <v>40625</v>
          </cell>
          <cell r="AG657" t="str">
            <v>V</v>
          </cell>
          <cell r="AH657">
            <v>99.5</v>
          </cell>
          <cell r="AI657">
            <v>98.5</v>
          </cell>
          <cell r="AK657" t="str">
            <v>Term Loan</v>
          </cell>
          <cell r="AL657" t="str">
            <v>Restructure</v>
          </cell>
          <cell r="AN657">
            <v>34777587</v>
          </cell>
          <cell r="AO657" t="str">
            <v>USD</v>
          </cell>
          <cell r="AR657" t="str">
            <v>Credit Suisse AG Cayman Branch</v>
          </cell>
          <cell r="AS657">
            <v>4.1479999999999997</v>
          </cell>
          <cell r="AU657" t="str">
            <v>101 BILLERICA AVE, BLDG 2</v>
          </cell>
          <cell r="AV657" t="str">
            <v>NA</v>
          </cell>
          <cell r="AW657">
            <v>0</v>
          </cell>
          <cell r="AX657">
            <v>42277</v>
          </cell>
          <cell r="AY657">
            <v>42338</v>
          </cell>
          <cell r="AZ657">
            <v>16460000</v>
          </cell>
          <cell r="BA657">
            <v>4.1269999999999998</v>
          </cell>
          <cell r="BB657">
            <v>2.94</v>
          </cell>
          <cell r="BC657">
            <v>2.13</v>
          </cell>
          <cell r="BD657">
            <v>0</v>
          </cell>
          <cell r="BF657" t="str">
            <v>4.1480000</v>
          </cell>
          <cell r="BG657">
            <v>13350000</v>
          </cell>
          <cell r="BH657" t="str">
            <v>4.148</v>
          </cell>
          <cell r="BI657">
            <v>325290000</v>
          </cell>
          <cell r="BJ657" t="str">
            <v>SIP - Tag Along</v>
          </cell>
          <cell r="BK657" t="str">
            <v>Broadly Syndicated Loan</v>
          </cell>
          <cell r="BL657">
            <v>40360</v>
          </cell>
          <cell r="BM657">
            <v>43946</v>
          </cell>
          <cell r="BP657">
            <v>146954600</v>
          </cell>
          <cell r="BQ657">
            <v>160304600</v>
          </cell>
          <cell r="BR657">
            <v>146954600</v>
          </cell>
          <cell r="BS657">
            <v>40625</v>
          </cell>
          <cell r="BT657">
            <v>100</v>
          </cell>
          <cell r="BU657">
            <v>42228</v>
          </cell>
          <cell r="BW657">
            <v>0</v>
          </cell>
          <cell r="BX657" t="str">
            <v>Billerica, Massachusetts 01862</v>
          </cell>
          <cell r="CA657" t="str">
            <v>0010527956</v>
          </cell>
          <cell r="CB657">
            <v>40625</v>
          </cell>
          <cell r="CC657">
            <v>1</v>
          </cell>
          <cell r="CD657">
            <v>40625</v>
          </cell>
          <cell r="CF657">
            <v>80</v>
          </cell>
          <cell r="CG657" t="str">
            <v>N</v>
          </cell>
        </row>
        <row r="658">
          <cell r="A658">
            <v>656</v>
          </cell>
          <cell r="B658" t="str">
            <v>DETAILS</v>
          </cell>
          <cell r="C658">
            <v>0</v>
          </cell>
          <cell r="D658">
            <v>81628162</v>
          </cell>
          <cell r="E658">
            <v>84069980</v>
          </cell>
          <cell r="F658">
            <v>344944</v>
          </cell>
          <cell r="G658">
            <v>42403</v>
          </cell>
          <cell r="H658">
            <v>42237</v>
          </cell>
          <cell r="I658">
            <v>23762</v>
          </cell>
          <cell r="J658">
            <v>255133</v>
          </cell>
          <cell r="K658">
            <v>118921</v>
          </cell>
          <cell r="L658">
            <v>42185</v>
          </cell>
          <cell r="M658" t="str">
            <v>Potpourri Group, Inc.</v>
          </cell>
          <cell r="N658" t="str">
            <v>Potpourri Group, Inc. Tranche A Term Loan</v>
          </cell>
          <cell r="O658" t="str">
            <v>L</v>
          </cell>
          <cell r="P658" t="str">
            <v>LIBOR (2 months)</v>
          </cell>
          <cell r="R658">
            <v>12653.05</v>
          </cell>
          <cell r="S658">
            <v>1352392</v>
          </cell>
          <cell r="T658" t="str">
            <v>United States</v>
          </cell>
          <cell r="U658" t="str">
            <v>Consumer goods: Non-Durable (9)</v>
          </cell>
          <cell r="W658" t="str">
            <v>United States</v>
          </cell>
          <cell r="X658">
            <v>0</v>
          </cell>
          <cell r="Y658" t="str">
            <v>First Lien First Out</v>
          </cell>
          <cell r="AB658" t="str">
            <v>Potpourri Group, Inc.</v>
          </cell>
          <cell r="AC658">
            <v>99.5</v>
          </cell>
          <cell r="AF658">
            <v>12653.05</v>
          </cell>
          <cell r="AG658" t="str">
            <v>V</v>
          </cell>
          <cell r="AH658">
            <v>99.5</v>
          </cell>
          <cell r="AI658">
            <v>98.5</v>
          </cell>
          <cell r="AK658" t="str">
            <v>Term Loan</v>
          </cell>
          <cell r="AL658" t="str">
            <v>Restructure</v>
          </cell>
          <cell r="AN658">
            <v>34777587</v>
          </cell>
          <cell r="AO658" t="str">
            <v>USD</v>
          </cell>
          <cell r="AR658" t="str">
            <v>Credit Suisse AG Cayman Branch</v>
          </cell>
          <cell r="AS658">
            <v>4.1479999999999997</v>
          </cell>
          <cell r="AU658" t="str">
            <v>101 BILLERICA AVE, BLDG 2</v>
          </cell>
          <cell r="AV658" t="str">
            <v>NA</v>
          </cell>
          <cell r="AW658">
            <v>0</v>
          </cell>
          <cell r="AX658">
            <v>42277</v>
          </cell>
          <cell r="AY658">
            <v>42338</v>
          </cell>
          <cell r="AZ658">
            <v>16460000</v>
          </cell>
          <cell r="BA658">
            <v>4.1269999999999998</v>
          </cell>
          <cell r="BB658">
            <v>2.94</v>
          </cell>
          <cell r="BC658">
            <v>2.13</v>
          </cell>
          <cell r="BD658">
            <v>0</v>
          </cell>
          <cell r="BF658" t="str">
            <v>4.1480000</v>
          </cell>
          <cell r="BG658">
            <v>13350000</v>
          </cell>
          <cell r="BH658" t="str">
            <v>4.148</v>
          </cell>
          <cell r="BI658">
            <v>325290000</v>
          </cell>
          <cell r="BJ658" t="str">
            <v>Antares/TMT</v>
          </cell>
          <cell r="BK658" t="str">
            <v>Broadly Syndicated Loan</v>
          </cell>
          <cell r="BL658">
            <v>40360</v>
          </cell>
          <cell r="BM658">
            <v>43946</v>
          </cell>
          <cell r="BP658">
            <v>146954600</v>
          </cell>
          <cell r="BQ658">
            <v>160304600</v>
          </cell>
          <cell r="BR658">
            <v>146954600</v>
          </cell>
          <cell r="BS658">
            <v>12653.05</v>
          </cell>
          <cell r="BT658">
            <v>100</v>
          </cell>
          <cell r="BU658">
            <v>42228</v>
          </cell>
          <cell r="BW658">
            <v>0</v>
          </cell>
          <cell r="BX658" t="str">
            <v>Billerica, Massachusetts 01862</v>
          </cell>
          <cell r="CA658" t="str">
            <v>0010527956</v>
          </cell>
          <cell r="CB658">
            <v>12653.05</v>
          </cell>
          <cell r="CC658">
            <v>1</v>
          </cell>
          <cell r="CD658">
            <v>12653.05</v>
          </cell>
          <cell r="CF658">
            <v>80</v>
          </cell>
          <cell r="CG658" t="str">
            <v>N</v>
          </cell>
        </row>
        <row r="659">
          <cell r="A659">
            <v>657</v>
          </cell>
          <cell r="B659" t="str">
            <v>DETAILS</v>
          </cell>
          <cell r="C659">
            <v>0</v>
          </cell>
          <cell r="D659">
            <v>81628162</v>
          </cell>
          <cell r="E659">
            <v>84069982</v>
          </cell>
          <cell r="F659">
            <v>344944</v>
          </cell>
          <cell r="G659">
            <v>42403</v>
          </cell>
          <cell r="H659">
            <v>42237</v>
          </cell>
          <cell r="I659">
            <v>23762</v>
          </cell>
          <cell r="J659">
            <v>255133</v>
          </cell>
          <cell r="K659">
            <v>118921</v>
          </cell>
          <cell r="L659">
            <v>42185</v>
          </cell>
          <cell r="M659" t="str">
            <v>Potpourri Group, Inc.</v>
          </cell>
          <cell r="N659" t="str">
            <v>Potpourri Group, Inc. Tranche A Term Loan</v>
          </cell>
          <cell r="O659" t="str">
            <v>L</v>
          </cell>
          <cell r="P659" t="str">
            <v>LIBOR (2 months)</v>
          </cell>
          <cell r="R659">
            <v>187500</v>
          </cell>
          <cell r="S659">
            <v>1352393</v>
          </cell>
          <cell r="T659" t="str">
            <v>United States</v>
          </cell>
          <cell r="U659" t="str">
            <v>Consumer goods: Non-Durable (9)</v>
          </cell>
          <cell r="W659" t="str">
            <v>United States</v>
          </cell>
          <cell r="X659">
            <v>0</v>
          </cell>
          <cell r="Y659" t="str">
            <v>First Lien First Out</v>
          </cell>
          <cell r="AB659" t="str">
            <v>Potpourri Group, Inc.</v>
          </cell>
          <cell r="AC659">
            <v>99.5</v>
          </cell>
          <cell r="AF659">
            <v>187500</v>
          </cell>
          <cell r="AG659" t="str">
            <v>V</v>
          </cell>
          <cell r="AH659">
            <v>99.5</v>
          </cell>
          <cell r="AI659">
            <v>98.5</v>
          </cell>
          <cell r="AK659" t="str">
            <v>Term Loan</v>
          </cell>
          <cell r="AL659" t="str">
            <v>Restructure</v>
          </cell>
          <cell r="AN659">
            <v>34777587</v>
          </cell>
          <cell r="AO659" t="str">
            <v>USD</v>
          </cell>
          <cell r="AR659" t="str">
            <v>Credit Suisse AG Cayman Branch</v>
          </cell>
          <cell r="AS659">
            <v>4.1479999999999997</v>
          </cell>
          <cell r="AU659" t="str">
            <v>101 BILLERICA AVE, BLDG 2</v>
          </cell>
          <cell r="AV659" t="str">
            <v>NA</v>
          </cell>
          <cell r="AW659">
            <v>0</v>
          </cell>
          <cell r="AX659">
            <v>42277</v>
          </cell>
          <cell r="AY659">
            <v>42338</v>
          </cell>
          <cell r="AZ659">
            <v>16460000</v>
          </cell>
          <cell r="BA659">
            <v>4.1269999999999998</v>
          </cell>
          <cell r="BB659">
            <v>2.94</v>
          </cell>
          <cell r="BC659">
            <v>2.13</v>
          </cell>
          <cell r="BD659">
            <v>0</v>
          </cell>
          <cell r="BF659" t="str">
            <v>4.1480000</v>
          </cell>
          <cell r="BG659">
            <v>13350000</v>
          </cell>
          <cell r="BH659" t="str">
            <v>4.148</v>
          </cell>
          <cell r="BI659">
            <v>325290000</v>
          </cell>
          <cell r="BJ659" t="str">
            <v>Antares/TMT</v>
          </cell>
          <cell r="BK659" t="str">
            <v>Broadly Syndicated Loan</v>
          </cell>
          <cell r="BL659">
            <v>40360</v>
          </cell>
          <cell r="BM659">
            <v>43946</v>
          </cell>
          <cell r="BP659">
            <v>146954600</v>
          </cell>
          <cell r="BQ659">
            <v>160304600</v>
          </cell>
          <cell r="BR659">
            <v>146954600</v>
          </cell>
          <cell r="BS659">
            <v>187500</v>
          </cell>
          <cell r="BT659">
            <v>100</v>
          </cell>
          <cell r="BU659">
            <v>42228</v>
          </cell>
          <cell r="BW659">
            <v>0</v>
          </cell>
          <cell r="BX659" t="str">
            <v>Billerica, Massachusetts 01862</v>
          </cell>
          <cell r="CA659" t="str">
            <v>0010527956</v>
          </cell>
          <cell r="CB659">
            <v>187500</v>
          </cell>
          <cell r="CC659">
            <v>1</v>
          </cell>
          <cell r="CD659">
            <v>187500</v>
          </cell>
          <cell r="CF659">
            <v>80</v>
          </cell>
          <cell r="CG659" t="str">
            <v>N</v>
          </cell>
        </row>
        <row r="660">
          <cell r="A660">
            <v>658</v>
          </cell>
          <cell r="B660" t="str">
            <v>DETAILS</v>
          </cell>
          <cell r="C660">
            <v>0</v>
          </cell>
          <cell r="D660">
            <v>81627690</v>
          </cell>
          <cell r="E660">
            <v>84069977</v>
          </cell>
          <cell r="F660">
            <v>344944</v>
          </cell>
          <cell r="G660">
            <v>42403</v>
          </cell>
          <cell r="H660">
            <v>42237</v>
          </cell>
          <cell r="I660">
            <v>23762</v>
          </cell>
          <cell r="J660">
            <v>247700</v>
          </cell>
          <cell r="K660">
            <v>118921</v>
          </cell>
          <cell r="L660">
            <v>42185</v>
          </cell>
          <cell r="M660" t="str">
            <v>Potpourri Group, Inc.</v>
          </cell>
          <cell r="N660" t="str">
            <v>Potpourri Group, Inc. Tranche A Term Loan</v>
          </cell>
          <cell r="O660" t="str">
            <v>L</v>
          </cell>
          <cell r="P660" t="str">
            <v>LIBOR (6 months)</v>
          </cell>
          <cell r="R660">
            <v>6139947.8499999996</v>
          </cell>
          <cell r="S660">
            <v>1352391</v>
          </cell>
          <cell r="T660" t="str">
            <v>United States</v>
          </cell>
          <cell r="U660" t="str">
            <v>Consumer goods: Non-Durable (9)</v>
          </cell>
          <cell r="W660" t="str">
            <v>United States</v>
          </cell>
          <cell r="X660">
            <v>0</v>
          </cell>
          <cell r="Y660" t="str">
            <v>First Lien First Out</v>
          </cell>
          <cell r="AB660" t="str">
            <v>Potpourri Group, Inc.</v>
          </cell>
          <cell r="AC660">
            <v>99.5</v>
          </cell>
          <cell r="AF660">
            <v>6139947.8499999996</v>
          </cell>
          <cell r="AG660" t="str">
            <v>V</v>
          </cell>
          <cell r="AH660">
            <v>99.5</v>
          </cell>
          <cell r="AI660">
            <v>98.5</v>
          </cell>
          <cell r="AK660" t="str">
            <v>Term Loan</v>
          </cell>
          <cell r="AN660">
            <v>34777587</v>
          </cell>
          <cell r="AO660" t="str">
            <v>USD</v>
          </cell>
          <cell r="AS660">
            <v>4.1479999999999997</v>
          </cell>
          <cell r="AU660" t="str">
            <v>101 BILLERICA AVE, BLDG 2</v>
          </cell>
          <cell r="AV660" t="str">
            <v>NA</v>
          </cell>
          <cell r="AW660">
            <v>0</v>
          </cell>
          <cell r="AX660">
            <v>42277</v>
          </cell>
          <cell r="AY660">
            <v>42338</v>
          </cell>
          <cell r="AZ660">
            <v>16460000</v>
          </cell>
          <cell r="BA660">
            <v>4.1269999999999998</v>
          </cell>
          <cell r="BB660">
            <v>2.94</v>
          </cell>
          <cell r="BC660">
            <v>2.13</v>
          </cell>
          <cell r="BD660">
            <v>0</v>
          </cell>
          <cell r="BF660" t="str">
            <v>4.1480000</v>
          </cell>
          <cell r="BG660">
            <v>13350000</v>
          </cell>
          <cell r="BH660" t="str">
            <v>4.148</v>
          </cell>
          <cell r="BI660">
            <v>325290000</v>
          </cell>
          <cell r="BJ660" t="str">
            <v>SIP - Tag Along</v>
          </cell>
          <cell r="BK660" t="str">
            <v>Broadly Syndicated Loan</v>
          </cell>
          <cell r="BL660">
            <v>40360</v>
          </cell>
          <cell r="BM660">
            <v>43946</v>
          </cell>
          <cell r="BP660">
            <v>146954600</v>
          </cell>
          <cell r="BQ660">
            <v>160304600</v>
          </cell>
          <cell r="BR660">
            <v>146954600</v>
          </cell>
          <cell r="BS660">
            <v>6139947.8499999996</v>
          </cell>
          <cell r="BT660">
            <v>100</v>
          </cell>
          <cell r="BU660">
            <v>42228</v>
          </cell>
          <cell r="BW660">
            <v>0</v>
          </cell>
          <cell r="BX660" t="str">
            <v>Billerica, Massachusetts 01862</v>
          </cell>
          <cell r="CA660" t="str">
            <v>0010527956</v>
          </cell>
          <cell r="CB660">
            <v>6139947.8499999996</v>
          </cell>
          <cell r="CC660">
            <v>1</v>
          </cell>
          <cell r="CD660">
            <v>6139947.8499999996</v>
          </cell>
          <cell r="CF660">
            <v>80</v>
          </cell>
          <cell r="CG660" t="str">
            <v>N</v>
          </cell>
        </row>
        <row r="661">
          <cell r="A661">
            <v>659</v>
          </cell>
          <cell r="B661" t="str">
            <v>DETAILS</v>
          </cell>
          <cell r="C661">
            <v>0</v>
          </cell>
          <cell r="D661">
            <v>81627690</v>
          </cell>
          <cell r="E661">
            <v>84069979</v>
          </cell>
          <cell r="F661">
            <v>344944</v>
          </cell>
          <cell r="G661">
            <v>42403</v>
          </cell>
          <cell r="H661">
            <v>42237</v>
          </cell>
          <cell r="I661">
            <v>23762</v>
          </cell>
          <cell r="J661">
            <v>247700</v>
          </cell>
          <cell r="K661">
            <v>118921</v>
          </cell>
          <cell r="L661">
            <v>42185</v>
          </cell>
          <cell r="M661" t="str">
            <v>Potpourri Group, Inc.</v>
          </cell>
          <cell r="N661" t="str">
            <v>Potpourri Group, Inc. Tranche A Term Loan</v>
          </cell>
          <cell r="O661" t="str">
            <v>L</v>
          </cell>
          <cell r="P661" t="str">
            <v>LIBOR (6 months)</v>
          </cell>
          <cell r="R661">
            <v>1912346.81</v>
          </cell>
          <cell r="S661">
            <v>1352392</v>
          </cell>
          <cell r="T661" t="str">
            <v>United States</v>
          </cell>
          <cell r="U661" t="str">
            <v>Consumer goods: Non-Durable (9)</v>
          </cell>
          <cell r="W661" t="str">
            <v>United States</v>
          </cell>
          <cell r="X661">
            <v>0</v>
          </cell>
          <cell r="Y661" t="str">
            <v>First Lien First Out</v>
          </cell>
          <cell r="AB661" t="str">
            <v>Potpourri Group, Inc.</v>
          </cell>
          <cell r="AC661">
            <v>99.5</v>
          </cell>
          <cell r="AF661">
            <v>1912346.81</v>
          </cell>
          <cell r="AG661" t="str">
            <v>V</v>
          </cell>
          <cell r="AH661">
            <v>99.5</v>
          </cell>
          <cell r="AI661">
            <v>98.5</v>
          </cell>
          <cell r="AK661" t="str">
            <v>Term Loan</v>
          </cell>
          <cell r="AN661">
            <v>34777587</v>
          </cell>
          <cell r="AO661" t="str">
            <v>USD</v>
          </cell>
          <cell r="AS661">
            <v>4.1479999999999997</v>
          </cell>
          <cell r="AU661" t="str">
            <v>101 BILLERICA AVE, BLDG 2</v>
          </cell>
          <cell r="AV661" t="str">
            <v>NA</v>
          </cell>
          <cell r="AW661">
            <v>0</v>
          </cell>
          <cell r="AX661">
            <v>42277</v>
          </cell>
          <cell r="AY661">
            <v>42338</v>
          </cell>
          <cell r="AZ661">
            <v>16460000</v>
          </cell>
          <cell r="BA661">
            <v>4.1269999999999998</v>
          </cell>
          <cell r="BB661">
            <v>2.94</v>
          </cell>
          <cell r="BC661">
            <v>2.13</v>
          </cell>
          <cell r="BD661">
            <v>0</v>
          </cell>
          <cell r="BF661" t="str">
            <v>4.1480000</v>
          </cell>
          <cell r="BG661">
            <v>13350000</v>
          </cell>
          <cell r="BH661" t="str">
            <v>4.148</v>
          </cell>
          <cell r="BI661">
            <v>325290000</v>
          </cell>
          <cell r="BJ661" t="str">
            <v>Antares/TMT</v>
          </cell>
          <cell r="BK661" t="str">
            <v>Broadly Syndicated Loan</v>
          </cell>
          <cell r="BL661">
            <v>40360</v>
          </cell>
          <cell r="BM661">
            <v>43946</v>
          </cell>
          <cell r="BP661">
            <v>146954600</v>
          </cell>
          <cell r="BQ661">
            <v>160304600</v>
          </cell>
          <cell r="BR661">
            <v>146954600</v>
          </cell>
          <cell r="BS661">
            <v>1912346.81</v>
          </cell>
          <cell r="BT661">
            <v>100</v>
          </cell>
          <cell r="BU661">
            <v>42228</v>
          </cell>
          <cell r="BW661">
            <v>0</v>
          </cell>
          <cell r="BX661" t="str">
            <v>Billerica, Massachusetts 01862</v>
          </cell>
          <cell r="CA661" t="str">
            <v>0010527956</v>
          </cell>
          <cell r="CB661">
            <v>1912346.81</v>
          </cell>
          <cell r="CC661">
            <v>1</v>
          </cell>
          <cell r="CD661">
            <v>1912346.81</v>
          </cell>
          <cell r="CF661">
            <v>80</v>
          </cell>
          <cell r="CG661" t="str">
            <v>N</v>
          </cell>
        </row>
        <row r="662">
          <cell r="A662">
            <v>660</v>
          </cell>
          <cell r="B662" t="str">
            <v>DETAILS</v>
          </cell>
          <cell r="C662">
            <v>0</v>
          </cell>
          <cell r="D662">
            <v>81627690</v>
          </cell>
          <cell r="E662">
            <v>84069981</v>
          </cell>
          <cell r="F662">
            <v>344944</v>
          </cell>
          <cell r="G662">
            <v>42403</v>
          </cell>
          <cell r="H662">
            <v>42237</v>
          </cell>
          <cell r="I662">
            <v>23762</v>
          </cell>
          <cell r="J662">
            <v>247700</v>
          </cell>
          <cell r="K662">
            <v>118921</v>
          </cell>
          <cell r="L662">
            <v>42185</v>
          </cell>
          <cell r="M662" t="str">
            <v>Potpourri Group, Inc.</v>
          </cell>
          <cell r="N662" t="str">
            <v>Potpourri Group, Inc. Tranche A Term Loan</v>
          </cell>
          <cell r="O662" t="str">
            <v>L</v>
          </cell>
          <cell r="P662" t="str">
            <v>LIBOR (6 months)</v>
          </cell>
          <cell r="R662">
            <v>28338220.859999999</v>
          </cell>
          <cell r="S662">
            <v>1352393</v>
          </cell>
          <cell r="T662" t="str">
            <v>United States</v>
          </cell>
          <cell r="U662" t="str">
            <v>Consumer goods: Non-Durable (9)</v>
          </cell>
          <cell r="W662" t="str">
            <v>United States</v>
          </cell>
          <cell r="X662">
            <v>0</v>
          </cell>
          <cell r="Y662" t="str">
            <v>First Lien First Out</v>
          </cell>
          <cell r="AB662" t="str">
            <v>Potpourri Group, Inc.</v>
          </cell>
          <cell r="AC662">
            <v>99.5</v>
          </cell>
          <cell r="AF662">
            <v>28338220.859999999</v>
          </cell>
          <cell r="AG662" t="str">
            <v>V</v>
          </cell>
          <cell r="AH662">
            <v>99.5</v>
          </cell>
          <cell r="AI662">
            <v>98.5</v>
          </cell>
          <cell r="AK662" t="str">
            <v>Term Loan</v>
          </cell>
          <cell r="AN662">
            <v>34777587</v>
          </cell>
          <cell r="AO662" t="str">
            <v>USD</v>
          </cell>
          <cell r="AS662">
            <v>4.1479999999999997</v>
          </cell>
          <cell r="AU662" t="str">
            <v>101 BILLERICA AVE, BLDG 2</v>
          </cell>
          <cell r="AV662" t="str">
            <v>NA</v>
          </cell>
          <cell r="AW662">
            <v>0</v>
          </cell>
          <cell r="AX662">
            <v>42277</v>
          </cell>
          <cell r="AY662">
            <v>42338</v>
          </cell>
          <cell r="AZ662">
            <v>16460000</v>
          </cell>
          <cell r="BA662">
            <v>4.1269999999999998</v>
          </cell>
          <cell r="BB662">
            <v>2.94</v>
          </cell>
          <cell r="BC662">
            <v>2.13</v>
          </cell>
          <cell r="BD662">
            <v>0</v>
          </cell>
          <cell r="BF662" t="str">
            <v>4.1480000</v>
          </cell>
          <cell r="BG662">
            <v>13350000</v>
          </cell>
          <cell r="BH662" t="str">
            <v>4.148</v>
          </cell>
          <cell r="BI662">
            <v>325290000</v>
          </cell>
          <cell r="BJ662" t="str">
            <v>Antares/TMT</v>
          </cell>
          <cell r="BK662" t="str">
            <v>Broadly Syndicated Loan</v>
          </cell>
          <cell r="BL662">
            <v>40360</v>
          </cell>
          <cell r="BM662">
            <v>43946</v>
          </cell>
          <cell r="BP662">
            <v>146954600</v>
          </cell>
          <cell r="BQ662">
            <v>160304600</v>
          </cell>
          <cell r="BR662">
            <v>146954600</v>
          </cell>
          <cell r="BS662">
            <v>28338220.859999999</v>
          </cell>
          <cell r="BT662">
            <v>100</v>
          </cell>
          <cell r="BU662">
            <v>42228</v>
          </cell>
          <cell r="BW662">
            <v>0</v>
          </cell>
          <cell r="BX662" t="str">
            <v>Billerica, Massachusetts 01862</v>
          </cell>
          <cell r="CA662" t="str">
            <v>0010527956</v>
          </cell>
          <cell r="CB662">
            <v>28338220.859999999</v>
          </cell>
          <cell r="CC662">
            <v>1</v>
          </cell>
          <cell r="CD662">
            <v>28338220.859999999</v>
          </cell>
          <cell r="CF662">
            <v>80</v>
          </cell>
          <cell r="CG662" t="str">
            <v>N</v>
          </cell>
        </row>
        <row r="663">
          <cell r="A663">
            <v>661</v>
          </cell>
          <cell r="B663" t="str">
            <v>DETAILS</v>
          </cell>
          <cell r="C663">
            <v>0</v>
          </cell>
          <cell r="D663">
            <v>81627862</v>
          </cell>
          <cell r="E663">
            <v>84070246</v>
          </cell>
          <cell r="F663">
            <v>344944</v>
          </cell>
          <cell r="G663">
            <v>42403</v>
          </cell>
          <cell r="H663">
            <v>42240</v>
          </cell>
          <cell r="I663">
            <v>27509</v>
          </cell>
          <cell r="J663">
            <v>252393</v>
          </cell>
          <cell r="K663">
            <v>179160</v>
          </cell>
          <cell r="L663">
            <v>42240</v>
          </cell>
          <cell r="M663" t="str">
            <v>Power Buyer LLC</v>
          </cell>
          <cell r="N663" t="str">
            <v>Power Buyer LLC Initial Term Loan</v>
          </cell>
          <cell r="O663" t="str">
            <v>L</v>
          </cell>
          <cell r="P663" t="str">
            <v>LIBOR (3 months)</v>
          </cell>
          <cell r="R663">
            <v>1171766.98</v>
          </cell>
          <cell r="S663">
            <v>1368093</v>
          </cell>
          <cell r="T663" t="str">
            <v>United States</v>
          </cell>
          <cell r="U663" t="str">
            <v>Utilities: Electric (29)</v>
          </cell>
          <cell r="W663" t="str">
            <v>United States</v>
          </cell>
          <cell r="X663">
            <v>1</v>
          </cell>
          <cell r="Y663" t="str">
            <v>First Lien First Out</v>
          </cell>
          <cell r="AB663" t="str">
            <v>Power Buyer LLC</v>
          </cell>
          <cell r="AC663">
            <v>97</v>
          </cell>
          <cell r="AF663">
            <v>1171766.98</v>
          </cell>
          <cell r="AG663" t="str">
            <v>V</v>
          </cell>
          <cell r="AH663">
            <v>97</v>
          </cell>
          <cell r="AI663">
            <v>97.5</v>
          </cell>
          <cell r="AK663" t="str">
            <v>Term Loan</v>
          </cell>
          <cell r="AL663" t="str">
            <v>Restructure</v>
          </cell>
          <cell r="AN663">
            <v>108494000</v>
          </cell>
          <cell r="AO663" t="str">
            <v>USD</v>
          </cell>
          <cell r="AR663" t="str">
            <v>Credit Suisse AG Cayman Branch</v>
          </cell>
          <cell r="AS663">
            <v>3.89</v>
          </cell>
          <cell r="AU663" t="str">
            <v>6411 Masonic Drive</v>
          </cell>
          <cell r="AV663" t="str">
            <v>NA</v>
          </cell>
          <cell r="AW663">
            <v>0</v>
          </cell>
          <cell r="AX663">
            <v>42277</v>
          </cell>
          <cell r="AY663">
            <v>42277</v>
          </cell>
          <cell r="AZ663">
            <v>11980000</v>
          </cell>
          <cell r="BA663">
            <v>3.22</v>
          </cell>
          <cell r="BB663">
            <v>2.63</v>
          </cell>
          <cell r="BC663">
            <v>2.38</v>
          </cell>
          <cell r="BD663">
            <v>0</v>
          </cell>
          <cell r="BF663" t="str">
            <v>3.8900000</v>
          </cell>
          <cell r="BG663">
            <v>201610000</v>
          </cell>
          <cell r="BH663" t="str">
            <v>5.45</v>
          </cell>
          <cell r="BI663">
            <v>768270000</v>
          </cell>
          <cell r="BJ663" t="str">
            <v>Antares/TMT - BSL</v>
          </cell>
          <cell r="BK663" t="str">
            <v>Broadly Syndicated Loan</v>
          </cell>
          <cell r="BL663">
            <v>41320</v>
          </cell>
          <cell r="BM663">
            <v>43957</v>
          </cell>
          <cell r="BP663">
            <v>455246500</v>
          </cell>
          <cell r="BQ663">
            <v>826506000</v>
          </cell>
          <cell r="BR663">
            <v>624896000</v>
          </cell>
          <cell r="BS663">
            <v>1142472.81</v>
          </cell>
          <cell r="BT663">
            <v>97.5</v>
          </cell>
          <cell r="BU663">
            <v>42228</v>
          </cell>
          <cell r="BW663">
            <v>0</v>
          </cell>
          <cell r="BX663" t="str">
            <v>Alexandria, Louisiana 71301</v>
          </cell>
          <cell r="CA663" t="str">
            <v>0010417311</v>
          </cell>
          <cell r="CB663">
            <v>1142472.81</v>
          </cell>
          <cell r="CC663">
            <v>1</v>
          </cell>
          <cell r="CD663">
            <v>1171766.98</v>
          </cell>
          <cell r="CF663">
            <v>80</v>
          </cell>
          <cell r="CG663" t="str">
            <v>N</v>
          </cell>
        </row>
        <row r="664">
          <cell r="A664">
            <v>662</v>
          </cell>
          <cell r="B664" t="str">
            <v>DETAILS</v>
          </cell>
          <cell r="C664">
            <v>0</v>
          </cell>
          <cell r="D664">
            <v>81627863</v>
          </cell>
          <cell r="E664">
            <v>84070247</v>
          </cell>
          <cell r="F664">
            <v>344944</v>
          </cell>
          <cell r="G664">
            <v>42403</v>
          </cell>
          <cell r="H664">
            <v>42240</v>
          </cell>
          <cell r="I664">
            <v>27509</v>
          </cell>
          <cell r="J664">
            <v>252396</v>
          </cell>
          <cell r="K664">
            <v>179160</v>
          </cell>
          <cell r="L664">
            <v>42240</v>
          </cell>
          <cell r="M664" t="str">
            <v>Power Buyer LLC</v>
          </cell>
          <cell r="N664" t="str">
            <v>Power Buyer LLC Initial Term Loan</v>
          </cell>
          <cell r="O664" t="str">
            <v>L</v>
          </cell>
          <cell r="P664" t="str">
            <v>LIBOR (3 months)</v>
          </cell>
          <cell r="R664">
            <v>65130.13</v>
          </cell>
          <cell r="S664">
            <v>1368093</v>
          </cell>
          <cell r="T664" t="str">
            <v>United States</v>
          </cell>
          <cell r="U664" t="str">
            <v>Utilities: Electric (29)</v>
          </cell>
          <cell r="W664" t="str">
            <v>United States</v>
          </cell>
          <cell r="X664">
            <v>1</v>
          </cell>
          <cell r="Y664" t="str">
            <v>First Lien First Out</v>
          </cell>
          <cell r="AB664" t="str">
            <v>Power Buyer LLC</v>
          </cell>
          <cell r="AC664">
            <v>97</v>
          </cell>
          <cell r="AF664">
            <v>65130.13</v>
          </cell>
          <cell r="AG664" t="str">
            <v>V</v>
          </cell>
          <cell r="AH664">
            <v>97</v>
          </cell>
          <cell r="AI664">
            <v>97.5</v>
          </cell>
          <cell r="AK664" t="str">
            <v>Term Loan</v>
          </cell>
          <cell r="AL664" t="str">
            <v>Restructure</v>
          </cell>
          <cell r="AN664">
            <v>108494000</v>
          </cell>
          <cell r="AO664" t="str">
            <v>USD</v>
          </cell>
          <cell r="AR664" t="str">
            <v>Credit Suisse AG Cayman Branch</v>
          </cell>
          <cell r="AS664">
            <v>3.89</v>
          </cell>
          <cell r="AU664" t="str">
            <v>6411 Masonic Drive</v>
          </cell>
          <cell r="AV664" t="str">
            <v>NA</v>
          </cell>
          <cell r="AW664">
            <v>0</v>
          </cell>
          <cell r="AX664">
            <v>42277</v>
          </cell>
          <cell r="AY664">
            <v>42277</v>
          </cell>
          <cell r="AZ664">
            <v>11980000</v>
          </cell>
          <cell r="BA664">
            <v>3.22</v>
          </cell>
          <cell r="BB664">
            <v>2.63</v>
          </cell>
          <cell r="BC664">
            <v>2.38</v>
          </cell>
          <cell r="BD664">
            <v>0</v>
          </cell>
          <cell r="BF664" t="str">
            <v>3.8900000</v>
          </cell>
          <cell r="BG664">
            <v>201610000</v>
          </cell>
          <cell r="BH664" t="str">
            <v>5.45</v>
          </cell>
          <cell r="BI664">
            <v>768270000</v>
          </cell>
          <cell r="BJ664" t="str">
            <v>Antares/TMT - BSL</v>
          </cell>
          <cell r="BK664" t="str">
            <v>Broadly Syndicated Loan</v>
          </cell>
          <cell r="BL664">
            <v>41320</v>
          </cell>
          <cell r="BM664">
            <v>43957</v>
          </cell>
          <cell r="BP664">
            <v>455246500</v>
          </cell>
          <cell r="BQ664">
            <v>826506000</v>
          </cell>
          <cell r="BR664">
            <v>624896000</v>
          </cell>
          <cell r="BS664">
            <v>63501.88</v>
          </cell>
          <cell r="BT664">
            <v>97.5</v>
          </cell>
          <cell r="BU664">
            <v>42228</v>
          </cell>
          <cell r="BW664">
            <v>0</v>
          </cell>
          <cell r="BX664" t="str">
            <v>Alexandria, Louisiana 71301</v>
          </cell>
          <cell r="CA664" t="str">
            <v>0010417311</v>
          </cell>
          <cell r="CB664">
            <v>63501.88</v>
          </cell>
          <cell r="CC664">
            <v>1</v>
          </cell>
          <cell r="CD664">
            <v>65130.13</v>
          </cell>
          <cell r="CF664">
            <v>80</v>
          </cell>
          <cell r="CG664" t="str">
            <v>N</v>
          </cell>
        </row>
        <row r="665">
          <cell r="A665">
            <v>663</v>
          </cell>
          <cell r="B665" t="str">
            <v>DETAILS</v>
          </cell>
          <cell r="C665">
            <v>0</v>
          </cell>
          <cell r="D665">
            <v>81627893</v>
          </cell>
          <cell r="E665">
            <v>84070248</v>
          </cell>
          <cell r="F665">
            <v>344944</v>
          </cell>
          <cell r="G665">
            <v>42403</v>
          </cell>
          <cell r="H665">
            <v>42240</v>
          </cell>
          <cell r="I665">
            <v>27509</v>
          </cell>
          <cell r="J665">
            <v>252782</v>
          </cell>
          <cell r="K665">
            <v>179160</v>
          </cell>
          <cell r="L665">
            <v>42240</v>
          </cell>
          <cell r="M665" t="str">
            <v>Power Buyer LLC</v>
          </cell>
          <cell r="N665" t="str">
            <v>Power Buyer LLC Initial Term Loan</v>
          </cell>
          <cell r="O665" t="str">
            <v>L</v>
          </cell>
          <cell r="P665" t="str">
            <v>LIBOR (3 months)</v>
          </cell>
          <cell r="R665">
            <v>158843.20000000001</v>
          </cell>
          <cell r="S665">
            <v>1368093</v>
          </cell>
          <cell r="T665" t="str">
            <v>United States</v>
          </cell>
          <cell r="U665" t="str">
            <v>Utilities: Electric (29)</v>
          </cell>
          <cell r="W665" t="str">
            <v>United States</v>
          </cell>
          <cell r="X665">
            <v>1</v>
          </cell>
          <cell r="Y665" t="str">
            <v>First Lien First Out</v>
          </cell>
          <cell r="AB665" t="str">
            <v>Power Buyer LLC</v>
          </cell>
          <cell r="AC665">
            <v>97</v>
          </cell>
          <cell r="AF665">
            <v>158843.20000000001</v>
          </cell>
          <cell r="AG665" t="str">
            <v>V</v>
          </cell>
          <cell r="AH665">
            <v>97</v>
          </cell>
          <cell r="AI665">
            <v>97.5</v>
          </cell>
          <cell r="AK665" t="str">
            <v>Term Loan</v>
          </cell>
          <cell r="AL665" t="str">
            <v>Restructure</v>
          </cell>
          <cell r="AN665">
            <v>108494000</v>
          </cell>
          <cell r="AO665" t="str">
            <v>USD</v>
          </cell>
          <cell r="AR665" t="str">
            <v>Credit Suisse AG Cayman Branch</v>
          </cell>
          <cell r="AS665">
            <v>3.89</v>
          </cell>
          <cell r="AU665" t="str">
            <v>6411 Masonic Drive</v>
          </cell>
          <cell r="AV665" t="str">
            <v>NA</v>
          </cell>
          <cell r="AW665">
            <v>0</v>
          </cell>
          <cell r="AX665">
            <v>42277</v>
          </cell>
          <cell r="AY665">
            <v>42277</v>
          </cell>
          <cell r="AZ665">
            <v>11980000</v>
          </cell>
          <cell r="BA665">
            <v>3.22</v>
          </cell>
          <cell r="BB665">
            <v>2.63</v>
          </cell>
          <cell r="BC665">
            <v>2.38</v>
          </cell>
          <cell r="BD665">
            <v>0</v>
          </cell>
          <cell r="BF665" t="str">
            <v>3.8900000</v>
          </cell>
          <cell r="BG665">
            <v>201610000</v>
          </cell>
          <cell r="BH665" t="str">
            <v>5.45</v>
          </cell>
          <cell r="BI665">
            <v>768270000</v>
          </cell>
          <cell r="BJ665" t="str">
            <v>Antares/TMT - BSL</v>
          </cell>
          <cell r="BK665" t="str">
            <v>Broadly Syndicated Loan</v>
          </cell>
          <cell r="BL665">
            <v>41320</v>
          </cell>
          <cell r="BM665">
            <v>43957</v>
          </cell>
          <cell r="BP665">
            <v>455246500</v>
          </cell>
          <cell r="BQ665">
            <v>826506000</v>
          </cell>
          <cell r="BR665">
            <v>624896000</v>
          </cell>
          <cell r="BS665">
            <v>154872.12</v>
          </cell>
          <cell r="BT665">
            <v>97.5</v>
          </cell>
          <cell r="BU665">
            <v>42228</v>
          </cell>
          <cell r="BW665">
            <v>0</v>
          </cell>
          <cell r="BX665" t="str">
            <v>Alexandria, Louisiana 71301</v>
          </cell>
          <cell r="CA665" t="str">
            <v>0010417311</v>
          </cell>
          <cell r="CB665">
            <v>154872.12</v>
          </cell>
          <cell r="CC665">
            <v>1</v>
          </cell>
          <cell r="CD665">
            <v>158843.20000000001</v>
          </cell>
          <cell r="CF665">
            <v>80</v>
          </cell>
          <cell r="CG665" t="str">
            <v>N</v>
          </cell>
        </row>
        <row r="666">
          <cell r="A666">
            <v>664</v>
          </cell>
          <cell r="B666" t="str">
            <v>DETAILS</v>
          </cell>
          <cell r="C666">
            <v>0</v>
          </cell>
          <cell r="D666">
            <v>81627862</v>
          </cell>
          <cell r="E666">
            <v>84069299</v>
          </cell>
          <cell r="F666">
            <v>344944</v>
          </cell>
          <cell r="G666">
            <v>42403</v>
          </cell>
          <cell r="H666">
            <v>42237</v>
          </cell>
          <cell r="I666">
            <v>27509</v>
          </cell>
          <cell r="J666">
            <v>252393</v>
          </cell>
          <cell r="K666">
            <v>179160</v>
          </cell>
          <cell r="L666">
            <v>42185</v>
          </cell>
          <cell r="M666" t="str">
            <v>Power Buyer LLC</v>
          </cell>
          <cell r="N666" t="str">
            <v>Power Buyer LLC Initial Term Loan</v>
          </cell>
          <cell r="O666" t="str">
            <v>L</v>
          </cell>
          <cell r="P666" t="str">
            <v>LIBOR (3 months)</v>
          </cell>
          <cell r="R666">
            <v>21833502.18</v>
          </cell>
          <cell r="S666">
            <v>1334309</v>
          </cell>
          <cell r="T666" t="str">
            <v>United States</v>
          </cell>
          <cell r="U666" t="str">
            <v>Utilities: Electric (29)</v>
          </cell>
          <cell r="W666" t="str">
            <v>United States</v>
          </cell>
          <cell r="X666">
            <v>1</v>
          </cell>
          <cell r="Y666" t="str">
            <v>First Lien First Out</v>
          </cell>
          <cell r="AB666" t="str">
            <v>Power Buyer LLC</v>
          </cell>
          <cell r="AC666">
            <v>97</v>
          </cell>
          <cell r="AF666">
            <v>21833502.18</v>
          </cell>
          <cell r="AG666" t="str">
            <v>V</v>
          </cell>
          <cell r="AH666">
            <v>97</v>
          </cell>
          <cell r="AI666">
            <v>97.5</v>
          </cell>
          <cell r="AK666" t="str">
            <v>Term Loan</v>
          </cell>
          <cell r="AN666">
            <v>108494000</v>
          </cell>
          <cell r="AO666" t="str">
            <v>USD</v>
          </cell>
          <cell r="AS666">
            <v>3.89</v>
          </cell>
          <cell r="AU666" t="str">
            <v>6411 Masonic Drive</v>
          </cell>
          <cell r="AV666" t="str">
            <v>NA</v>
          </cell>
          <cell r="AW666">
            <v>0</v>
          </cell>
          <cell r="AX666">
            <v>42277</v>
          </cell>
          <cell r="AY666">
            <v>42277</v>
          </cell>
          <cell r="AZ666">
            <v>11980000</v>
          </cell>
          <cell r="BA666">
            <v>3.22</v>
          </cell>
          <cell r="BB666">
            <v>2.63</v>
          </cell>
          <cell r="BC666">
            <v>2.38</v>
          </cell>
          <cell r="BD666">
            <v>0</v>
          </cell>
          <cell r="BF666" t="str">
            <v>3.8900000</v>
          </cell>
          <cell r="BG666">
            <v>201610000</v>
          </cell>
          <cell r="BH666" t="str">
            <v>5.45</v>
          </cell>
          <cell r="BI666">
            <v>768270000</v>
          </cell>
          <cell r="BJ666" t="str">
            <v>Antares/TMT - BSL</v>
          </cell>
          <cell r="BK666" t="str">
            <v>Broadly Syndicated Loan</v>
          </cell>
          <cell r="BL666">
            <v>41320</v>
          </cell>
          <cell r="BM666">
            <v>43957</v>
          </cell>
          <cell r="BP666">
            <v>455246500</v>
          </cell>
          <cell r="BQ666">
            <v>826506000</v>
          </cell>
          <cell r="BR666">
            <v>624896000</v>
          </cell>
          <cell r="BS666">
            <v>21287664.629999999</v>
          </cell>
          <cell r="BT666">
            <v>97.5</v>
          </cell>
          <cell r="BU666">
            <v>42228</v>
          </cell>
          <cell r="BW666">
            <v>0</v>
          </cell>
          <cell r="BX666" t="str">
            <v>Alexandria, Louisiana 71301</v>
          </cell>
          <cell r="CA666" t="str">
            <v>0010417311</v>
          </cell>
          <cell r="CB666">
            <v>21287664.629999999</v>
          </cell>
          <cell r="CC666">
            <v>1</v>
          </cell>
          <cell r="CD666">
            <v>21833502.18</v>
          </cell>
          <cell r="CF666">
            <v>80</v>
          </cell>
          <cell r="CG666" t="str">
            <v>N</v>
          </cell>
        </row>
        <row r="667">
          <cell r="A667">
            <v>665</v>
          </cell>
          <cell r="B667" t="str">
            <v>DETAILS</v>
          </cell>
          <cell r="C667">
            <v>0</v>
          </cell>
          <cell r="D667">
            <v>81627863</v>
          </cell>
          <cell r="E667">
            <v>84069300</v>
          </cell>
          <cell r="F667">
            <v>344944</v>
          </cell>
          <cell r="G667">
            <v>42403</v>
          </cell>
          <cell r="H667">
            <v>42237</v>
          </cell>
          <cell r="I667">
            <v>27509</v>
          </cell>
          <cell r="J667">
            <v>252396</v>
          </cell>
          <cell r="K667">
            <v>179160</v>
          </cell>
          <cell r="L667">
            <v>42185</v>
          </cell>
          <cell r="M667" t="str">
            <v>Power Buyer LLC</v>
          </cell>
          <cell r="N667" t="str">
            <v>Power Buyer LLC Initial Term Loan</v>
          </cell>
          <cell r="O667" t="str">
            <v>L</v>
          </cell>
          <cell r="P667" t="str">
            <v>LIBOR (3 months)</v>
          </cell>
          <cell r="R667">
            <v>1213568.01</v>
          </cell>
          <cell r="S667">
            <v>1334309</v>
          </cell>
          <cell r="T667" t="str">
            <v>United States</v>
          </cell>
          <cell r="U667" t="str">
            <v>Utilities: Electric (29)</v>
          </cell>
          <cell r="W667" t="str">
            <v>United States</v>
          </cell>
          <cell r="X667">
            <v>1</v>
          </cell>
          <cell r="Y667" t="str">
            <v>First Lien First Out</v>
          </cell>
          <cell r="AB667" t="str">
            <v>Power Buyer LLC</v>
          </cell>
          <cell r="AC667">
            <v>97</v>
          </cell>
          <cell r="AF667">
            <v>1213568.01</v>
          </cell>
          <cell r="AG667" t="str">
            <v>V</v>
          </cell>
          <cell r="AH667">
            <v>97</v>
          </cell>
          <cell r="AI667">
            <v>97.5</v>
          </cell>
          <cell r="AK667" t="str">
            <v>Term Loan</v>
          </cell>
          <cell r="AN667">
            <v>108494000</v>
          </cell>
          <cell r="AO667" t="str">
            <v>USD</v>
          </cell>
          <cell r="AS667">
            <v>3.89</v>
          </cell>
          <cell r="AU667" t="str">
            <v>6411 Masonic Drive</v>
          </cell>
          <cell r="AV667" t="str">
            <v>NA</v>
          </cell>
          <cell r="AW667">
            <v>0</v>
          </cell>
          <cell r="AX667">
            <v>42277</v>
          </cell>
          <cell r="AY667">
            <v>42277</v>
          </cell>
          <cell r="AZ667">
            <v>11980000</v>
          </cell>
          <cell r="BA667">
            <v>3.22</v>
          </cell>
          <cell r="BB667">
            <v>2.63</v>
          </cell>
          <cell r="BC667">
            <v>2.38</v>
          </cell>
          <cell r="BD667">
            <v>0</v>
          </cell>
          <cell r="BF667" t="str">
            <v>3.8900000</v>
          </cell>
          <cell r="BG667">
            <v>201610000</v>
          </cell>
          <cell r="BH667" t="str">
            <v>5.45</v>
          </cell>
          <cell r="BI667">
            <v>768270000</v>
          </cell>
          <cell r="BJ667" t="str">
            <v>Antares/TMT - BSL</v>
          </cell>
          <cell r="BK667" t="str">
            <v>Broadly Syndicated Loan</v>
          </cell>
          <cell r="BL667">
            <v>41320</v>
          </cell>
          <cell r="BM667">
            <v>43957</v>
          </cell>
          <cell r="BP667">
            <v>455246500</v>
          </cell>
          <cell r="BQ667">
            <v>826506000</v>
          </cell>
          <cell r="BR667">
            <v>624896000</v>
          </cell>
          <cell r="BS667">
            <v>1183228.81</v>
          </cell>
          <cell r="BT667">
            <v>97.5</v>
          </cell>
          <cell r="BU667">
            <v>42228</v>
          </cell>
          <cell r="BW667">
            <v>0</v>
          </cell>
          <cell r="BX667" t="str">
            <v>Alexandria, Louisiana 71301</v>
          </cell>
          <cell r="CA667" t="str">
            <v>0010417311</v>
          </cell>
          <cell r="CB667">
            <v>1183228.81</v>
          </cell>
          <cell r="CC667">
            <v>1</v>
          </cell>
          <cell r="CD667">
            <v>1213568.01</v>
          </cell>
          <cell r="CF667">
            <v>80</v>
          </cell>
          <cell r="CG667" t="str">
            <v>N</v>
          </cell>
        </row>
        <row r="668">
          <cell r="A668">
            <v>666</v>
          </cell>
          <cell r="B668" t="str">
            <v>DETAILS</v>
          </cell>
          <cell r="C668">
            <v>0</v>
          </cell>
          <cell r="D668">
            <v>81627893</v>
          </cell>
          <cell r="E668">
            <v>84069301</v>
          </cell>
          <cell r="F668">
            <v>344944</v>
          </cell>
          <cell r="G668">
            <v>42403</v>
          </cell>
          <cell r="H668">
            <v>42237</v>
          </cell>
          <cell r="I668">
            <v>27509</v>
          </cell>
          <cell r="J668">
            <v>252782</v>
          </cell>
          <cell r="K668">
            <v>179160</v>
          </cell>
          <cell r="L668">
            <v>42185</v>
          </cell>
          <cell r="M668" t="str">
            <v>Power Buyer LLC</v>
          </cell>
          <cell r="N668" t="str">
            <v>Power Buyer LLC Initial Term Loan</v>
          </cell>
          <cell r="O668" t="str">
            <v>L</v>
          </cell>
          <cell r="P668" t="str">
            <v>LIBOR (3 months)</v>
          </cell>
          <cell r="R668">
            <v>2959721.09</v>
          </cell>
          <cell r="S668">
            <v>1334309</v>
          </cell>
          <cell r="T668" t="str">
            <v>United States</v>
          </cell>
          <cell r="U668" t="str">
            <v>Utilities: Electric (29)</v>
          </cell>
          <cell r="W668" t="str">
            <v>United States</v>
          </cell>
          <cell r="X668">
            <v>1</v>
          </cell>
          <cell r="Y668" t="str">
            <v>First Lien First Out</v>
          </cell>
          <cell r="AB668" t="str">
            <v>Power Buyer LLC</v>
          </cell>
          <cell r="AC668">
            <v>97</v>
          </cell>
          <cell r="AF668">
            <v>2959721.09</v>
          </cell>
          <cell r="AG668" t="str">
            <v>V</v>
          </cell>
          <cell r="AH668">
            <v>97</v>
          </cell>
          <cell r="AI668">
            <v>97.5</v>
          </cell>
          <cell r="AK668" t="str">
            <v>Term Loan</v>
          </cell>
          <cell r="AN668">
            <v>108494000</v>
          </cell>
          <cell r="AO668" t="str">
            <v>USD</v>
          </cell>
          <cell r="AS668">
            <v>3.89</v>
          </cell>
          <cell r="AU668" t="str">
            <v>6411 Masonic Drive</v>
          </cell>
          <cell r="AV668" t="str">
            <v>NA</v>
          </cell>
          <cell r="AW668">
            <v>0</v>
          </cell>
          <cell r="AX668">
            <v>42277</v>
          </cell>
          <cell r="AY668">
            <v>42277</v>
          </cell>
          <cell r="AZ668">
            <v>11980000</v>
          </cell>
          <cell r="BA668">
            <v>3.22</v>
          </cell>
          <cell r="BB668">
            <v>2.63</v>
          </cell>
          <cell r="BC668">
            <v>2.38</v>
          </cell>
          <cell r="BD668">
            <v>0</v>
          </cell>
          <cell r="BF668" t="str">
            <v>3.8900000</v>
          </cell>
          <cell r="BG668">
            <v>201610000</v>
          </cell>
          <cell r="BH668" t="str">
            <v>5.45</v>
          </cell>
          <cell r="BI668">
            <v>768270000</v>
          </cell>
          <cell r="BJ668" t="str">
            <v>Antares/TMT - BSL</v>
          </cell>
          <cell r="BK668" t="str">
            <v>Broadly Syndicated Loan</v>
          </cell>
          <cell r="BL668">
            <v>41320</v>
          </cell>
          <cell r="BM668">
            <v>43957</v>
          </cell>
          <cell r="BP668">
            <v>455246500</v>
          </cell>
          <cell r="BQ668">
            <v>826506000</v>
          </cell>
          <cell r="BR668">
            <v>624896000</v>
          </cell>
          <cell r="BS668">
            <v>2885728.06</v>
          </cell>
          <cell r="BT668">
            <v>97.5</v>
          </cell>
          <cell r="BU668">
            <v>42228</v>
          </cell>
          <cell r="BW668">
            <v>0</v>
          </cell>
          <cell r="BX668" t="str">
            <v>Alexandria, Louisiana 71301</v>
          </cell>
          <cell r="CA668" t="str">
            <v>0010417311</v>
          </cell>
          <cell r="CB668">
            <v>2885728.06</v>
          </cell>
          <cell r="CC668">
            <v>1</v>
          </cell>
          <cell r="CD668">
            <v>2959721.09</v>
          </cell>
          <cell r="CF668">
            <v>80</v>
          </cell>
          <cell r="CG668" t="str">
            <v>N</v>
          </cell>
        </row>
        <row r="669">
          <cell r="A669">
            <v>667</v>
          </cell>
          <cell r="B669" t="str">
            <v>DETAILS</v>
          </cell>
          <cell r="C669">
            <v>0</v>
          </cell>
          <cell r="D669">
            <v>81627607</v>
          </cell>
          <cell r="E669">
            <v>84070312</v>
          </cell>
          <cell r="F669">
            <v>344944</v>
          </cell>
          <cell r="G669">
            <v>42403</v>
          </cell>
          <cell r="H669">
            <v>42321</v>
          </cell>
          <cell r="I669">
            <v>26342</v>
          </cell>
          <cell r="J669">
            <v>183305</v>
          </cell>
          <cell r="K669">
            <v>180064</v>
          </cell>
          <cell r="L669">
            <v>42314</v>
          </cell>
          <cell r="M669" t="str">
            <v>Power Services Holdings Company</v>
          </cell>
          <cell r="N669" t="str">
            <v>Power Services Holdings 2nd AMD Incremental Term Loan</v>
          </cell>
          <cell r="O669" t="str">
            <v>L</v>
          </cell>
          <cell r="P669" t="str">
            <v>Prime</v>
          </cell>
          <cell r="R669">
            <v>1184.1600000000001</v>
          </cell>
          <cell r="S669">
            <v>1429323</v>
          </cell>
          <cell r="T669" t="str">
            <v>United States</v>
          </cell>
          <cell r="U669" t="str">
            <v>Utilities: Electric (29)</v>
          </cell>
          <cell r="W669" t="str">
            <v>United States</v>
          </cell>
          <cell r="X669">
            <v>0</v>
          </cell>
          <cell r="Y669" t="str">
            <v>First Lien First Out</v>
          </cell>
          <cell r="AB669" t="str">
            <v>Power Services Holdings Company</v>
          </cell>
          <cell r="AC669">
            <v>99.123000000000005</v>
          </cell>
          <cell r="AF669">
            <v>1184.1600000000001</v>
          </cell>
          <cell r="AG669" t="str">
            <v>V</v>
          </cell>
          <cell r="AH669">
            <v>100</v>
          </cell>
          <cell r="AK669" t="str">
            <v>Term Loan</v>
          </cell>
          <cell r="AN669">
            <v>29543000</v>
          </cell>
          <cell r="AO669" t="str">
            <v>USD</v>
          </cell>
          <cell r="AS669">
            <v>4.09</v>
          </cell>
          <cell r="AU669" t="str">
            <v>3 INDEPENDENCE POINTE SUITE 100</v>
          </cell>
          <cell r="AV669" t="str">
            <v>NA</v>
          </cell>
          <cell r="AW669">
            <v>0</v>
          </cell>
          <cell r="AX669">
            <v>42277</v>
          </cell>
          <cell r="AY669">
            <v>42369</v>
          </cell>
          <cell r="AZ669">
            <v>6460000</v>
          </cell>
          <cell r="BA669">
            <v>2.2599999999999998</v>
          </cell>
          <cell r="BB669">
            <v>3.79</v>
          </cell>
          <cell r="BC669">
            <v>2.91</v>
          </cell>
          <cell r="BD669">
            <v>0</v>
          </cell>
          <cell r="BF669" t="str">
            <v>4.0900000</v>
          </cell>
          <cell r="BG669">
            <v>113510000</v>
          </cell>
          <cell r="BH669" t="str">
            <v>5.67</v>
          </cell>
          <cell r="BI669">
            <v>228790000</v>
          </cell>
          <cell r="BJ669" t="str">
            <v>Antares/TMT</v>
          </cell>
          <cell r="BL669">
            <v>41311</v>
          </cell>
          <cell r="BM669">
            <v>43312</v>
          </cell>
          <cell r="BP669">
            <v>118934500</v>
          </cell>
          <cell r="BQ669">
            <v>278813900</v>
          </cell>
          <cell r="BR669">
            <v>165303900</v>
          </cell>
          <cell r="BS669">
            <v>1184.1600000000001</v>
          </cell>
          <cell r="BT669">
            <v>100</v>
          </cell>
          <cell r="BW669">
            <v>0</v>
          </cell>
          <cell r="BX669" t="str">
            <v>Greenville, South Carolina 29615</v>
          </cell>
          <cell r="CA669" t="str">
            <v>0010536437</v>
          </cell>
          <cell r="CB669">
            <v>1184.1600000000001</v>
          </cell>
          <cell r="CD669">
            <v>1184.1600000000001</v>
          </cell>
          <cell r="CF669">
            <v>80</v>
          </cell>
          <cell r="CG669" t="str">
            <v>N</v>
          </cell>
        </row>
        <row r="670">
          <cell r="A670">
            <v>668</v>
          </cell>
          <cell r="B670" t="str">
            <v>DETAILS</v>
          </cell>
          <cell r="C670">
            <v>0</v>
          </cell>
          <cell r="D670">
            <v>81627607</v>
          </cell>
          <cell r="E670">
            <v>84070255</v>
          </cell>
          <cell r="F670">
            <v>344944</v>
          </cell>
          <cell r="G670">
            <v>42403</v>
          </cell>
          <cell r="H670">
            <v>42237</v>
          </cell>
          <cell r="I670">
            <v>26342</v>
          </cell>
          <cell r="J670">
            <v>183305</v>
          </cell>
          <cell r="K670">
            <v>180064</v>
          </cell>
          <cell r="L670">
            <v>42185</v>
          </cell>
          <cell r="M670" t="str">
            <v>Power Services Holdings Company</v>
          </cell>
          <cell r="N670" t="str">
            <v>Power Services Holdings 2nd AMD Incremental Term Loan</v>
          </cell>
          <cell r="O670" t="str">
            <v>L</v>
          </cell>
          <cell r="P670" t="str">
            <v>Prime</v>
          </cell>
          <cell r="R670">
            <v>3830.2</v>
          </cell>
          <cell r="S670">
            <v>1368834</v>
          </cell>
          <cell r="T670" t="str">
            <v>United States</v>
          </cell>
          <cell r="U670" t="str">
            <v>Utilities: Electric (29)</v>
          </cell>
          <cell r="W670" t="str">
            <v>United States</v>
          </cell>
          <cell r="X670">
            <v>0</v>
          </cell>
          <cell r="Y670" t="str">
            <v>First Lien First Out</v>
          </cell>
          <cell r="AB670" t="str">
            <v>Power Services Holdings Company</v>
          </cell>
          <cell r="AC670">
            <v>99.123000000000005</v>
          </cell>
          <cell r="AF670">
            <v>3830.2</v>
          </cell>
          <cell r="AG670" t="str">
            <v>V</v>
          </cell>
          <cell r="AH670">
            <v>99.123500000000007</v>
          </cell>
          <cell r="AK670" t="str">
            <v>Term Loan</v>
          </cell>
          <cell r="AN670">
            <v>29543000</v>
          </cell>
          <cell r="AO670" t="str">
            <v>USD</v>
          </cell>
          <cell r="AS670">
            <v>4.09</v>
          </cell>
          <cell r="AU670" t="str">
            <v>3 INDEPENDENCE POINTE SUITE 100</v>
          </cell>
          <cell r="AV670" t="str">
            <v>NA</v>
          </cell>
          <cell r="AW670">
            <v>0</v>
          </cell>
          <cell r="AX670">
            <v>42277</v>
          </cell>
          <cell r="AY670">
            <v>42369</v>
          </cell>
          <cell r="AZ670">
            <v>6460000</v>
          </cell>
          <cell r="BA670">
            <v>2.2599999999999998</v>
          </cell>
          <cell r="BB670">
            <v>3.79</v>
          </cell>
          <cell r="BC670">
            <v>2.91</v>
          </cell>
          <cell r="BD670">
            <v>0</v>
          </cell>
          <cell r="BF670" t="str">
            <v>4.0900000</v>
          </cell>
          <cell r="BG670">
            <v>113510000</v>
          </cell>
          <cell r="BH670" t="str">
            <v>5.67</v>
          </cell>
          <cell r="BI670">
            <v>228790000</v>
          </cell>
          <cell r="BJ670" t="str">
            <v>Antares/TMT</v>
          </cell>
          <cell r="BL670">
            <v>41311</v>
          </cell>
          <cell r="BM670">
            <v>43312</v>
          </cell>
          <cell r="BP670">
            <v>118934500</v>
          </cell>
          <cell r="BQ670">
            <v>278813900</v>
          </cell>
          <cell r="BR670">
            <v>165303900</v>
          </cell>
          <cell r="BS670">
            <v>3830.2</v>
          </cell>
          <cell r="BT670">
            <v>100</v>
          </cell>
          <cell r="BU670">
            <v>42228</v>
          </cell>
          <cell r="BW670">
            <v>0</v>
          </cell>
          <cell r="BX670" t="str">
            <v>Greenville, South Carolina 29615</v>
          </cell>
          <cell r="CA670" t="str">
            <v>0010536437</v>
          </cell>
          <cell r="CB670">
            <v>3830.2</v>
          </cell>
          <cell r="CC670">
            <v>1</v>
          </cell>
          <cell r="CD670">
            <v>3830.2</v>
          </cell>
          <cell r="CF670">
            <v>80</v>
          </cell>
          <cell r="CG670" t="str">
            <v>N</v>
          </cell>
        </row>
        <row r="671">
          <cell r="A671">
            <v>669</v>
          </cell>
          <cell r="B671" t="str">
            <v>DETAILS</v>
          </cell>
          <cell r="C671">
            <v>0</v>
          </cell>
          <cell r="D671">
            <v>81628004</v>
          </cell>
          <cell r="E671">
            <v>84070256</v>
          </cell>
          <cell r="F671">
            <v>344944</v>
          </cell>
          <cell r="G671">
            <v>42403</v>
          </cell>
          <cell r="H671">
            <v>42237</v>
          </cell>
          <cell r="I671">
            <v>26342</v>
          </cell>
          <cell r="J671">
            <v>253919</v>
          </cell>
          <cell r="K671">
            <v>180064</v>
          </cell>
          <cell r="L671">
            <v>42185</v>
          </cell>
          <cell r="M671" t="str">
            <v>Power Services Holdings Company</v>
          </cell>
          <cell r="N671" t="str">
            <v>Power Services Holdings 2nd AMD Incremental Term Loan</v>
          </cell>
          <cell r="O671" t="str">
            <v>L</v>
          </cell>
          <cell r="P671" t="str">
            <v>LIBOR (3 months)</v>
          </cell>
          <cell r="R671">
            <v>1587468.14</v>
          </cell>
          <cell r="S671">
            <v>1368834</v>
          </cell>
          <cell r="T671" t="str">
            <v>United States</v>
          </cell>
          <cell r="U671" t="str">
            <v>Utilities: Electric (29)</v>
          </cell>
          <cell r="W671" t="str">
            <v>United States</v>
          </cell>
          <cell r="X671">
            <v>0</v>
          </cell>
          <cell r="Y671" t="str">
            <v>First Lien First Out</v>
          </cell>
          <cell r="AB671" t="str">
            <v>Power Services Holdings Company</v>
          </cell>
          <cell r="AC671">
            <v>99.123000000000005</v>
          </cell>
          <cell r="AF671">
            <v>1587468.14</v>
          </cell>
          <cell r="AG671" t="str">
            <v>V</v>
          </cell>
          <cell r="AH671">
            <v>99.123500000000007</v>
          </cell>
          <cell r="AK671" t="str">
            <v>Term Loan</v>
          </cell>
          <cell r="AN671">
            <v>29543000</v>
          </cell>
          <cell r="AO671" t="str">
            <v>USD</v>
          </cell>
          <cell r="AS671">
            <v>4.09</v>
          </cell>
          <cell r="AU671" t="str">
            <v>3 INDEPENDENCE POINTE SUITE 100</v>
          </cell>
          <cell r="AV671" t="str">
            <v>NA</v>
          </cell>
          <cell r="AW671">
            <v>0</v>
          </cell>
          <cell r="AX671">
            <v>42277</v>
          </cell>
          <cell r="AY671">
            <v>42369</v>
          </cell>
          <cell r="AZ671">
            <v>6460000</v>
          </cell>
          <cell r="BA671">
            <v>2.2599999999999998</v>
          </cell>
          <cell r="BB671">
            <v>3.79</v>
          </cell>
          <cell r="BC671">
            <v>2.91</v>
          </cell>
          <cell r="BD671">
            <v>0</v>
          </cell>
          <cell r="BF671" t="str">
            <v>4.0900000</v>
          </cell>
          <cell r="BG671">
            <v>113510000</v>
          </cell>
          <cell r="BH671" t="str">
            <v>5.67</v>
          </cell>
          <cell r="BI671">
            <v>228790000</v>
          </cell>
          <cell r="BJ671" t="str">
            <v>Antares/TMT</v>
          </cell>
          <cell r="BL671">
            <v>41311</v>
          </cell>
          <cell r="BM671">
            <v>43312</v>
          </cell>
          <cell r="BP671">
            <v>118934500</v>
          </cell>
          <cell r="BQ671">
            <v>278813900</v>
          </cell>
          <cell r="BR671">
            <v>165303900</v>
          </cell>
          <cell r="BS671">
            <v>1587468.14</v>
          </cell>
          <cell r="BT671">
            <v>100</v>
          </cell>
          <cell r="BU671">
            <v>42228</v>
          </cell>
          <cell r="BW671">
            <v>0</v>
          </cell>
          <cell r="BX671" t="str">
            <v>Greenville, South Carolina 29615</v>
          </cell>
          <cell r="CA671" t="str">
            <v>0010536437</v>
          </cell>
          <cell r="CB671">
            <v>1587468.14</v>
          </cell>
          <cell r="CC671">
            <v>1</v>
          </cell>
          <cell r="CD671">
            <v>1587468.14</v>
          </cell>
          <cell r="CF671">
            <v>80</v>
          </cell>
          <cell r="CG671" t="str">
            <v>N</v>
          </cell>
        </row>
        <row r="672">
          <cell r="A672">
            <v>670</v>
          </cell>
          <cell r="B672" t="str">
            <v>DETAILS</v>
          </cell>
          <cell r="C672">
            <v>0</v>
          </cell>
          <cell r="D672">
            <v>81628004</v>
          </cell>
          <cell r="E672">
            <v>84070313</v>
          </cell>
          <cell r="F672">
            <v>344944</v>
          </cell>
          <cell r="G672">
            <v>42403</v>
          </cell>
          <cell r="H672">
            <v>42321</v>
          </cell>
          <cell r="I672">
            <v>26342</v>
          </cell>
          <cell r="J672">
            <v>253919</v>
          </cell>
          <cell r="K672">
            <v>180064</v>
          </cell>
          <cell r="L672">
            <v>42314</v>
          </cell>
          <cell r="M672" t="str">
            <v>Power Services Holdings Company</v>
          </cell>
          <cell r="N672" t="str">
            <v>Power Services Holdings 2nd AMD Incremental Term Loan</v>
          </cell>
          <cell r="O672" t="str">
            <v>L</v>
          </cell>
          <cell r="P672" t="str">
            <v>LIBOR (3 months)</v>
          </cell>
          <cell r="R672">
            <v>490790.63</v>
          </cell>
          <cell r="S672">
            <v>1429323</v>
          </cell>
          <cell r="T672" t="str">
            <v>United States</v>
          </cell>
          <cell r="U672" t="str">
            <v>Utilities: Electric (29)</v>
          </cell>
          <cell r="W672" t="str">
            <v>United States</v>
          </cell>
          <cell r="X672">
            <v>0</v>
          </cell>
          <cell r="Y672" t="str">
            <v>First Lien First Out</v>
          </cell>
          <cell r="AB672" t="str">
            <v>Power Services Holdings Company</v>
          </cell>
          <cell r="AC672">
            <v>99.123000000000005</v>
          </cell>
          <cell r="AF672">
            <v>490790.63</v>
          </cell>
          <cell r="AG672" t="str">
            <v>V</v>
          </cell>
          <cell r="AH672">
            <v>100</v>
          </cell>
          <cell r="AK672" t="str">
            <v>Term Loan</v>
          </cell>
          <cell r="AN672">
            <v>29543000</v>
          </cell>
          <cell r="AO672" t="str">
            <v>USD</v>
          </cell>
          <cell r="AS672">
            <v>4.09</v>
          </cell>
          <cell r="AU672" t="str">
            <v>3 INDEPENDENCE POINTE SUITE 100</v>
          </cell>
          <cell r="AV672" t="str">
            <v>NA</v>
          </cell>
          <cell r="AW672">
            <v>0</v>
          </cell>
          <cell r="AX672">
            <v>42277</v>
          </cell>
          <cell r="AY672">
            <v>42369</v>
          </cell>
          <cell r="AZ672">
            <v>6460000</v>
          </cell>
          <cell r="BA672">
            <v>2.2599999999999998</v>
          </cell>
          <cell r="BB672">
            <v>3.79</v>
          </cell>
          <cell r="BC672">
            <v>2.91</v>
          </cell>
          <cell r="BD672">
            <v>0</v>
          </cell>
          <cell r="BF672" t="str">
            <v>4.0900000</v>
          </cell>
          <cell r="BG672">
            <v>113510000</v>
          </cell>
          <cell r="BH672" t="str">
            <v>5.67</v>
          </cell>
          <cell r="BI672">
            <v>228790000</v>
          </cell>
          <cell r="BJ672" t="str">
            <v>Antares/TMT</v>
          </cell>
          <cell r="BL672">
            <v>41311</v>
          </cell>
          <cell r="BM672">
            <v>43312</v>
          </cell>
          <cell r="BP672">
            <v>118934500</v>
          </cell>
          <cell r="BQ672">
            <v>278813900</v>
          </cell>
          <cell r="BR672">
            <v>165303900</v>
          </cell>
          <cell r="BS672">
            <v>490790.63</v>
          </cell>
          <cell r="BT672">
            <v>100</v>
          </cell>
          <cell r="BW672">
            <v>0</v>
          </cell>
          <cell r="BX672" t="str">
            <v>Greenville, South Carolina 29615</v>
          </cell>
          <cell r="CA672" t="str">
            <v>0010536437</v>
          </cell>
          <cell r="CB672">
            <v>490790.63</v>
          </cell>
          <cell r="CD672">
            <v>490790.63</v>
          </cell>
          <cell r="CF672">
            <v>80</v>
          </cell>
          <cell r="CG672" t="str">
            <v>N</v>
          </cell>
        </row>
        <row r="673">
          <cell r="A673">
            <v>671</v>
          </cell>
          <cell r="B673" t="str">
            <v>DETAILS</v>
          </cell>
          <cell r="C673">
            <v>0</v>
          </cell>
          <cell r="D673">
            <v>81628003</v>
          </cell>
          <cell r="E673">
            <v>84070315</v>
          </cell>
          <cell r="F673">
            <v>344944</v>
          </cell>
          <cell r="G673">
            <v>42403</v>
          </cell>
          <cell r="H673">
            <v>42321</v>
          </cell>
          <cell r="I673">
            <v>26342</v>
          </cell>
          <cell r="J673">
            <v>253918</v>
          </cell>
          <cell r="K673">
            <v>243400</v>
          </cell>
          <cell r="L673">
            <v>42314</v>
          </cell>
          <cell r="M673" t="str">
            <v>Power Services Holdings Company</v>
          </cell>
          <cell r="N673" t="str">
            <v>Power Services Holdings Co 1st AMD Incremental Term Loan</v>
          </cell>
          <cell r="O673" t="str">
            <v>L</v>
          </cell>
          <cell r="P673" t="str">
            <v>LIBOR (3 months)</v>
          </cell>
          <cell r="R673">
            <v>562469.42000000004</v>
          </cell>
          <cell r="S673">
            <v>1429324</v>
          </cell>
          <cell r="T673" t="str">
            <v>United States</v>
          </cell>
          <cell r="U673" t="str">
            <v>Utilities: Electric (29)</v>
          </cell>
          <cell r="W673" t="str">
            <v>United States</v>
          </cell>
          <cell r="X673">
            <v>0</v>
          </cell>
          <cell r="Y673" t="str">
            <v>First Lien First Out</v>
          </cell>
          <cell r="AB673" t="str">
            <v>Power Services Holdings Company</v>
          </cell>
          <cell r="AC673">
            <v>99.123000000000005</v>
          </cell>
          <cell r="AF673">
            <v>562469.42000000004</v>
          </cell>
          <cell r="AG673" t="str">
            <v>V</v>
          </cell>
          <cell r="AH673">
            <v>100</v>
          </cell>
          <cell r="AK673" t="str">
            <v>Term Loan</v>
          </cell>
          <cell r="AN673">
            <v>29543000</v>
          </cell>
          <cell r="AO673" t="str">
            <v>USD</v>
          </cell>
          <cell r="AS673">
            <v>4.09</v>
          </cell>
          <cell r="AU673" t="str">
            <v>3 INDEPENDENCE POINTE SUITE 100</v>
          </cell>
          <cell r="AV673" t="str">
            <v>NA</v>
          </cell>
          <cell r="AW673">
            <v>0</v>
          </cell>
          <cell r="AX673">
            <v>42277</v>
          </cell>
          <cell r="AY673">
            <v>42369</v>
          </cell>
          <cell r="AZ673">
            <v>6460000</v>
          </cell>
          <cell r="BA673">
            <v>2.2599999999999998</v>
          </cell>
          <cell r="BB673">
            <v>3.79</v>
          </cell>
          <cell r="BC673">
            <v>2.91</v>
          </cell>
          <cell r="BD673">
            <v>0</v>
          </cell>
          <cell r="BF673" t="str">
            <v>4.0900000</v>
          </cell>
          <cell r="BG673">
            <v>113510000</v>
          </cell>
          <cell r="BH673" t="str">
            <v>5.67</v>
          </cell>
          <cell r="BI673">
            <v>228790000</v>
          </cell>
          <cell r="BJ673" t="str">
            <v>Antares/TMT</v>
          </cell>
          <cell r="BL673">
            <v>41311</v>
          </cell>
          <cell r="BM673">
            <v>43312</v>
          </cell>
          <cell r="BP673">
            <v>118934500</v>
          </cell>
          <cell r="BQ673">
            <v>278813900</v>
          </cell>
          <cell r="BR673">
            <v>165303900</v>
          </cell>
          <cell r="BS673">
            <v>562469.42000000004</v>
          </cell>
          <cell r="BT673">
            <v>100</v>
          </cell>
          <cell r="BU673">
            <v>42228</v>
          </cell>
          <cell r="BW673">
            <v>0</v>
          </cell>
          <cell r="BX673" t="str">
            <v>Greenville, South Carolina 29615</v>
          </cell>
          <cell r="CA673" t="str">
            <v>0010536406</v>
          </cell>
          <cell r="CB673">
            <v>562469.42000000004</v>
          </cell>
          <cell r="CC673">
            <v>1</v>
          </cell>
          <cell r="CD673">
            <v>562469.42000000004</v>
          </cell>
          <cell r="CF673">
            <v>80</v>
          </cell>
          <cell r="CG673" t="str">
            <v>N</v>
          </cell>
        </row>
        <row r="674">
          <cell r="A674">
            <v>672</v>
          </cell>
          <cell r="B674" t="str">
            <v>DETAILS</v>
          </cell>
          <cell r="C674">
            <v>0</v>
          </cell>
          <cell r="D674">
            <v>81628003</v>
          </cell>
          <cell r="E674">
            <v>84070254</v>
          </cell>
          <cell r="F674">
            <v>344944</v>
          </cell>
          <cell r="G674">
            <v>42403</v>
          </cell>
          <cell r="H674">
            <v>42237</v>
          </cell>
          <cell r="I674">
            <v>26342</v>
          </cell>
          <cell r="J674">
            <v>253918</v>
          </cell>
          <cell r="K674">
            <v>243400</v>
          </cell>
          <cell r="L674">
            <v>42185</v>
          </cell>
          <cell r="M674" t="str">
            <v>Power Services Holdings Company</v>
          </cell>
          <cell r="N674" t="str">
            <v>Power Services Holdings Co 1st AMD Incremental Term Loan</v>
          </cell>
          <cell r="O674" t="str">
            <v>L</v>
          </cell>
          <cell r="P674" t="str">
            <v>LIBOR (3 months)</v>
          </cell>
          <cell r="R674">
            <v>4526309.3</v>
          </cell>
          <cell r="S674">
            <v>1368831</v>
          </cell>
          <cell r="T674" t="str">
            <v>United States</v>
          </cell>
          <cell r="U674" t="str">
            <v>Utilities: Electric (29)</v>
          </cell>
          <cell r="W674" t="str">
            <v>United States</v>
          </cell>
          <cell r="X674">
            <v>0</v>
          </cell>
          <cell r="Y674" t="str">
            <v>First Lien First Out</v>
          </cell>
          <cell r="AB674" t="str">
            <v>Power Services Holdings Company</v>
          </cell>
          <cell r="AC674">
            <v>99.123000000000005</v>
          </cell>
          <cell r="AF674">
            <v>4526309.3</v>
          </cell>
          <cell r="AG674" t="str">
            <v>V</v>
          </cell>
          <cell r="AH674">
            <v>99.123500000000007</v>
          </cell>
          <cell r="AK674" t="str">
            <v>Term Loan</v>
          </cell>
          <cell r="AN674">
            <v>29543000</v>
          </cell>
          <cell r="AO674" t="str">
            <v>USD</v>
          </cell>
          <cell r="AS674">
            <v>4.09</v>
          </cell>
          <cell r="AU674" t="str">
            <v>3 INDEPENDENCE POINTE SUITE 100</v>
          </cell>
          <cell r="AV674" t="str">
            <v>NA</v>
          </cell>
          <cell r="AW674">
            <v>0</v>
          </cell>
          <cell r="AX674">
            <v>42277</v>
          </cell>
          <cell r="AY674">
            <v>42369</v>
          </cell>
          <cell r="AZ674">
            <v>6460000</v>
          </cell>
          <cell r="BA674">
            <v>2.2599999999999998</v>
          </cell>
          <cell r="BB674">
            <v>3.79</v>
          </cell>
          <cell r="BC674">
            <v>2.91</v>
          </cell>
          <cell r="BD674">
            <v>0</v>
          </cell>
          <cell r="BF674" t="str">
            <v>4.0900000</v>
          </cell>
          <cell r="BG674">
            <v>113510000</v>
          </cell>
          <cell r="BH674" t="str">
            <v>5.67</v>
          </cell>
          <cell r="BI674">
            <v>228790000</v>
          </cell>
          <cell r="BJ674" t="str">
            <v>Antares/TMT</v>
          </cell>
          <cell r="BL674">
            <v>41311</v>
          </cell>
          <cell r="BM674">
            <v>43312</v>
          </cell>
          <cell r="BP674">
            <v>118934500</v>
          </cell>
          <cell r="BQ674">
            <v>278813900</v>
          </cell>
          <cell r="BR674">
            <v>165303900</v>
          </cell>
          <cell r="BS674">
            <v>4526309.3</v>
          </cell>
          <cell r="BT674">
            <v>100</v>
          </cell>
          <cell r="BU674">
            <v>42228</v>
          </cell>
          <cell r="BW674">
            <v>0</v>
          </cell>
          <cell r="BX674" t="str">
            <v>Greenville, South Carolina 29615</v>
          </cell>
          <cell r="CA674" t="str">
            <v>0010536406</v>
          </cell>
          <cell r="CB674">
            <v>4526309.3</v>
          </cell>
          <cell r="CC674">
            <v>1</v>
          </cell>
          <cell r="CD674">
            <v>4526309.3</v>
          </cell>
          <cell r="CF674">
            <v>80</v>
          </cell>
          <cell r="CG674" t="str">
            <v>N</v>
          </cell>
        </row>
        <row r="675">
          <cell r="A675">
            <v>673</v>
          </cell>
          <cell r="B675" t="str">
            <v>DETAILS</v>
          </cell>
          <cell r="C675">
            <v>0</v>
          </cell>
          <cell r="D675">
            <v>81627663</v>
          </cell>
          <cell r="E675">
            <v>84070253</v>
          </cell>
          <cell r="F675">
            <v>344944</v>
          </cell>
          <cell r="G675">
            <v>42403</v>
          </cell>
          <cell r="H675">
            <v>42237</v>
          </cell>
          <cell r="I675">
            <v>26342</v>
          </cell>
          <cell r="J675">
            <v>243401</v>
          </cell>
          <cell r="K675">
            <v>243400</v>
          </cell>
          <cell r="L675">
            <v>42185</v>
          </cell>
          <cell r="M675" t="str">
            <v>Power Services Holdings Company</v>
          </cell>
          <cell r="N675" t="str">
            <v>Power Services Holdings Co 1st AMD Incremental Term Loan</v>
          </cell>
          <cell r="O675" t="str">
            <v>L</v>
          </cell>
          <cell r="P675" t="str">
            <v>Prime</v>
          </cell>
          <cell r="R675">
            <v>15845.74</v>
          </cell>
          <cell r="S675">
            <v>1368831</v>
          </cell>
          <cell r="T675" t="str">
            <v>United States</v>
          </cell>
          <cell r="U675" t="str">
            <v>Utilities: Electric (29)</v>
          </cell>
          <cell r="W675" t="str">
            <v>United States</v>
          </cell>
          <cell r="X675">
            <v>0</v>
          </cell>
          <cell r="Y675" t="str">
            <v>First Lien First Out</v>
          </cell>
          <cell r="AB675" t="str">
            <v>Power Services Holdings Company</v>
          </cell>
          <cell r="AC675">
            <v>99.123000000000005</v>
          </cell>
          <cell r="AF675">
            <v>15845.74</v>
          </cell>
          <cell r="AG675" t="str">
            <v>V</v>
          </cell>
          <cell r="AH675">
            <v>99.123500000000007</v>
          </cell>
          <cell r="AI675">
            <v>99.75</v>
          </cell>
          <cell r="AK675" t="str">
            <v>Term Loan</v>
          </cell>
          <cell r="AN675">
            <v>29543000</v>
          </cell>
          <cell r="AO675" t="str">
            <v>USD</v>
          </cell>
          <cell r="AS675">
            <v>4.09</v>
          </cell>
          <cell r="AU675" t="str">
            <v>3 INDEPENDENCE POINTE SUITE 100</v>
          </cell>
          <cell r="AV675" t="str">
            <v>NA</v>
          </cell>
          <cell r="AW675">
            <v>0</v>
          </cell>
          <cell r="AX675">
            <v>42277</v>
          </cell>
          <cell r="AY675">
            <v>42369</v>
          </cell>
          <cell r="AZ675">
            <v>6460000</v>
          </cell>
          <cell r="BA675">
            <v>2.2599999999999998</v>
          </cell>
          <cell r="BB675">
            <v>3.79</v>
          </cell>
          <cell r="BC675">
            <v>2.91</v>
          </cell>
          <cell r="BD675">
            <v>0</v>
          </cell>
          <cell r="BF675" t="str">
            <v>4.0900000</v>
          </cell>
          <cell r="BG675">
            <v>113510000</v>
          </cell>
          <cell r="BH675" t="str">
            <v>5.67</v>
          </cell>
          <cell r="BI675">
            <v>228790000</v>
          </cell>
          <cell r="BJ675" t="str">
            <v>Antares/TMT</v>
          </cell>
          <cell r="BK675" t="str">
            <v>Broadly Syndicated Loan</v>
          </cell>
          <cell r="BL675">
            <v>41311</v>
          </cell>
          <cell r="BM675">
            <v>43312</v>
          </cell>
          <cell r="BP675">
            <v>118934500</v>
          </cell>
          <cell r="BQ675">
            <v>278813900</v>
          </cell>
          <cell r="BR675">
            <v>165303900</v>
          </cell>
          <cell r="BS675">
            <v>15845.74</v>
          </cell>
          <cell r="BT675">
            <v>100</v>
          </cell>
          <cell r="BU675">
            <v>42228</v>
          </cell>
          <cell r="BW675">
            <v>0</v>
          </cell>
          <cell r="BX675" t="str">
            <v>Greenville, South Carolina 29615</v>
          </cell>
          <cell r="CA675" t="str">
            <v>0010536406</v>
          </cell>
          <cell r="CB675">
            <v>15845.74</v>
          </cell>
          <cell r="CC675">
            <v>1</v>
          </cell>
          <cell r="CD675">
            <v>15845.74</v>
          </cell>
          <cell r="CF675">
            <v>80</v>
          </cell>
          <cell r="CG675" t="str">
            <v>N</v>
          </cell>
        </row>
        <row r="676">
          <cell r="A676">
            <v>674</v>
          </cell>
          <cell r="B676" t="str">
            <v>DETAILS</v>
          </cell>
          <cell r="C676">
            <v>0</v>
          </cell>
          <cell r="D676">
            <v>81627663</v>
          </cell>
          <cell r="E676">
            <v>84070314</v>
          </cell>
          <cell r="F676">
            <v>344944</v>
          </cell>
          <cell r="G676">
            <v>42403</v>
          </cell>
          <cell r="H676">
            <v>42321</v>
          </cell>
          <cell r="I676">
            <v>26342</v>
          </cell>
          <cell r="J676">
            <v>243401</v>
          </cell>
          <cell r="K676">
            <v>243400</v>
          </cell>
          <cell r="L676">
            <v>42314</v>
          </cell>
          <cell r="M676" t="str">
            <v>Power Services Holdings Company</v>
          </cell>
          <cell r="N676" t="str">
            <v>Power Services Holdings Co 1st AMD Incremental Term Loan</v>
          </cell>
          <cell r="O676" t="str">
            <v>L</v>
          </cell>
          <cell r="P676" t="str">
            <v>Prime</v>
          </cell>
          <cell r="R676">
            <v>1969.1</v>
          </cell>
          <cell r="S676">
            <v>1429324</v>
          </cell>
          <cell r="T676" t="str">
            <v>United States</v>
          </cell>
          <cell r="U676" t="str">
            <v>Utilities: Electric (29)</v>
          </cell>
          <cell r="W676" t="str">
            <v>United States</v>
          </cell>
          <cell r="X676">
            <v>0</v>
          </cell>
          <cell r="Y676" t="str">
            <v>First Lien First Out</v>
          </cell>
          <cell r="AB676" t="str">
            <v>Power Services Holdings Company</v>
          </cell>
          <cell r="AC676">
            <v>99.123000000000005</v>
          </cell>
          <cell r="AF676">
            <v>1969.1</v>
          </cell>
          <cell r="AG676" t="str">
            <v>V</v>
          </cell>
          <cell r="AH676">
            <v>100</v>
          </cell>
          <cell r="AK676" t="str">
            <v>Term Loan</v>
          </cell>
          <cell r="AN676">
            <v>29543000</v>
          </cell>
          <cell r="AO676" t="str">
            <v>USD</v>
          </cell>
          <cell r="AS676">
            <v>4.09</v>
          </cell>
          <cell r="AU676" t="str">
            <v>3 INDEPENDENCE POINTE SUITE 100</v>
          </cell>
          <cell r="AV676" t="str">
            <v>NA</v>
          </cell>
          <cell r="AW676">
            <v>0</v>
          </cell>
          <cell r="AX676">
            <v>42277</v>
          </cell>
          <cell r="AY676">
            <v>42369</v>
          </cell>
          <cell r="AZ676">
            <v>6460000</v>
          </cell>
          <cell r="BA676">
            <v>2.2599999999999998</v>
          </cell>
          <cell r="BB676">
            <v>3.79</v>
          </cell>
          <cell r="BC676">
            <v>2.91</v>
          </cell>
          <cell r="BD676">
            <v>0</v>
          </cell>
          <cell r="BF676" t="str">
            <v>4.0900000</v>
          </cell>
          <cell r="BG676">
            <v>113510000</v>
          </cell>
          <cell r="BH676" t="str">
            <v>5.67</v>
          </cell>
          <cell r="BI676">
            <v>228790000</v>
          </cell>
          <cell r="BJ676" t="str">
            <v>Antares/TMT</v>
          </cell>
          <cell r="BL676">
            <v>41311</v>
          </cell>
          <cell r="BM676">
            <v>43312</v>
          </cell>
          <cell r="BP676">
            <v>118934500</v>
          </cell>
          <cell r="BQ676">
            <v>278813900</v>
          </cell>
          <cell r="BR676">
            <v>165303900</v>
          </cell>
          <cell r="BS676">
            <v>1969.1</v>
          </cell>
          <cell r="BT676">
            <v>100</v>
          </cell>
          <cell r="BU676">
            <v>42228</v>
          </cell>
          <cell r="BW676">
            <v>0</v>
          </cell>
          <cell r="BX676" t="str">
            <v>Greenville, South Carolina 29615</v>
          </cell>
          <cell r="CA676" t="str">
            <v>0010536406</v>
          </cell>
          <cell r="CB676">
            <v>1969.1</v>
          </cell>
          <cell r="CC676">
            <v>1</v>
          </cell>
          <cell r="CD676">
            <v>1969.1</v>
          </cell>
          <cell r="CF676">
            <v>80</v>
          </cell>
          <cell r="CG676" t="str">
            <v>N</v>
          </cell>
        </row>
        <row r="677">
          <cell r="A677">
            <v>675</v>
          </cell>
          <cell r="B677" t="str">
            <v>DETAILS</v>
          </cell>
          <cell r="C677">
            <v>0</v>
          </cell>
          <cell r="D677">
            <v>81627603</v>
          </cell>
          <cell r="E677">
            <v>84069811</v>
          </cell>
          <cell r="F677">
            <v>344944</v>
          </cell>
          <cell r="G677">
            <v>42403</v>
          </cell>
          <cell r="H677">
            <v>42321</v>
          </cell>
          <cell r="I677">
            <v>26342</v>
          </cell>
          <cell r="J677">
            <v>167925</v>
          </cell>
          <cell r="K677">
            <v>159033</v>
          </cell>
          <cell r="L677">
            <v>42314</v>
          </cell>
          <cell r="M677" t="str">
            <v>Power Services Holdings Company</v>
          </cell>
          <cell r="N677" t="str">
            <v>Power Services Holdings Co Initial Term Loan</v>
          </cell>
          <cell r="O677" t="str">
            <v>L</v>
          </cell>
          <cell r="P677" t="str">
            <v>Prime</v>
          </cell>
          <cell r="R677">
            <v>1428.1</v>
          </cell>
          <cell r="S677">
            <v>1429325</v>
          </cell>
          <cell r="T677" t="str">
            <v>United States</v>
          </cell>
          <cell r="U677" t="str">
            <v>Utilities: Electric (29)</v>
          </cell>
          <cell r="W677" t="str">
            <v>United States</v>
          </cell>
          <cell r="X677">
            <v>0</v>
          </cell>
          <cell r="Y677" t="str">
            <v>First Lien First Out</v>
          </cell>
          <cell r="AB677" t="str">
            <v>Power Services Holdings Company</v>
          </cell>
          <cell r="AC677">
            <v>99.123491020000003</v>
          </cell>
          <cell r="AF677">
            <v>1428.1</v>
          </cell>
          <cell r="AG677" t="str">
            <v>V</v>
          </cell>
          <cell r="AH677">
            <v>100</v>
          </cell>
          <cell r="AK677" t="str">
            <v>Term Loan</v>
          </cell>
          <cell r="AN677">
            <v>29543000</v>
          </cell>
          <cell r="AO677" t="str">
            <v>USD</v>
          </cell>
          <cell r="AS677">
            <v>4.09</v>
          </cell>
          <cell r="AU677" t="str">
            <v>3 INDEPENDENCE POINTE SUITE 100</v>
          </cell>
          <cell r="AV677" t="str">
            <v>NA</v>
          </cell>
          <cell r="AW677">
            <v>0</v>
          </cell>
          <cell r="AX677">
            <v>42277</v>
          </cell>
          <cell r="AY677">
            <v>42369</v>
          </cell>
          <cell r="AZ677">
            <v>6460000</v>
          </cell>
          <cell r="BA677">
            <v>2.2599999999999998</v>
          </cell>
          <cell r="BB677">
            <v>3.79</v>
          </cell>
          <cell r="BC677">
            <v>2.91</v>
          </cell>
          <cell r="BD677">
            <v>0</v>
          </cell>
          <cell r="BF677" t="str">
            <v>4.0900000</v>
          </cell>
          <cell r="BG677">
            <v>113510000</v>
          </cell>
          <cell r="BH677" t="str">
            <v>5.67</v>
          </cell>
          <cell r="BI677">
            <v>228790000</v>
          </cell>
          <cell r="BJ677" t="str">
            <v>Antares/TMT</v>
          </cell>
          <cell r="BL677">
            <v>41030</v>
          </cell>
          <cell r="BM677">
            <v>43312</v>
          </cell>
          <cell r="BP677">
            <v>118934500</v>
          </cell>
          <cell r="BQ677">
            <v>278813900</v>
          </cell>
          <cell r="BR677">
            <v>165303900</v>
          </cell>
          <cell r="BS677">
            <v>1428.1</v>
          </cell>
          <cell r="BT677">
            <v>100</v>
          </cell>
          <cell r="BU677">
            <v>42228</v>
          </cell>
          <cell r="BW677">
            <v>0</v>
          </cell>
          <cell r="BX677" t="str">
            <v>Greenville, South Carolina 29615</v>
          </cell>
          <cell r="CA677" t="str">
            <v>0010536391</v>
          </cell>
          <cell r="CB677">
            <v>1428.1</v>
          </cell>
          <cell r="CC677">
            <v>1</v>
          </cell>
          <cell r="CD677">
            <v>1428.1</v>
          </cell>
          <cell r="CF677">
            <v>80</v>
          </cell>
          <cell r="CG677" t="str">
            <v>N</v>
          </cell>
        </row>
        <row r="678">
          <cell r="A678">
            <v>676</v>
          </cell>
          <cell r="B678" t="str">
            <v>DETAILS</v>
          </cell>
          <cell r="C678">
            <v>0</v>
          </cell>
          <cell r="D678">
            <v>81627603</v>
          </cell>
          <cell r="E678">
            <v>84069985</v>
          </cell>
          <cell r="F678">
            <v>344944</v>
          </cell>
          <cell r="G678">
            <v>42403</v>
          </cell>
          <cell r="H678">
            <v>42237</v>
          </cell>
          <cell r="I678">
            <v>26342</v>
          </cell>
          <cell r="J678">
            <v>167925</v>
          </cell>
          <cell r="K678">
            <v>159033</v>
          </cell>
          <cell r="L678">
            <v>42185</v>
          </cell>
          <cell r="M678" t="str">
            <v>Power Services Holdings Company</v>
          </cell>
          <cell r="N678" t="str">
            <v>Power Services Holdings Co Initial Term Loan</v>
          </cell>
          <cell r="O678" t="str">
            <v>L</v>
          </cell>
          <cell r="P678" t="str">
            <v>Prime</v>
          </cell>
          <cell r="R678">
            <v>2293.2800000000002</v>
          </cell>
          <cell r="S678">
            <v>1352395</v>
          </cell>
          <cell r="T678" t="str">
            <v>United States</v>
          </cell>
          <cell r="U678" t="str">
            <v>Utilities: Electric (29)</v>
          </cell>
          <cell r="W678" t="str">
            <v>United States</v>
          </cell>
          <cell r="X678">
            <v>0</v>
          </cell>
          <cell r="Y678" t="str">
            <v>First Lien First Out</v>
          </cell>
          <cell r="AB678" t="str">
            <v>Power Services Holdings Company</v>
          </cell>
          <cell r="AC678">
            <v>99.123491020000003</v>
          </cell>
          <cell r="AF678">
            <v>2293.2800000000002</v>
          </cell>
          <cell r="AG678" t="str">
            <v>V</v>
          </cell>
          <cell r="AH678">
            <v>99.123500000000007</v>
          </cell>
          <cell r="AI678">
            <v>98.5</v>
          </cell>
          <cell r="AK678" t="str">
            <v>Term Loan</v>
          </cell>
          <cell r="AN678">
            <v>29543000</v>
          </cell>
          <cell r="AO678" t="str">
            <v>USD</v>
          </cell>
          <cell r="AS678">
            <v>4.09</v>
          </cell>
          <cell r="AU678" t="str">
            <v>3 INDEPENDENCE POINTE SUITE 100</v>
          </cell>
          <cell r="AV678" t="str">
            <v>NA</v>
          </cell>
          <cell r="AW678">
            <v>0</v>
          </cell>
          <cell r="AX678">
            <v>42277</v>
          </cell>
          <cell r="AY678">
            <v>42369</v>
          </cell>
          <cell r="AZ678">
            <v>6460000</v>
          </cell>
          <cell r="BA678">
            <v>2.2599999999999998</v>
          </cell>
          <cell r="BB678">
            <v>3.79</v>
          </cell>
          <cell r="BC678">
            <v>2.91</v>
          </cell>
          <cell r="BD678">
            <v>0</v>
          </cell>
          <cell r="BF678" t="str">
            <v>4.0900000</v>
          </cell>
          <cell r="BG678">
            <v>113510000</v>
          </cell>
          <cell r="BH678" t="str">
            <v>5.67</v>
          </cell>
          <cell r="BI678">
            <v>228790000</v>
          </cell>
          <cell r="BJ678" t="str">
            <v>Antares/TMT</v>
          </cell>
          <cell r="BK678" t="str">
            <v>Broadly Syndicated Loan</v>
          </cell>
          <cell r="BL678">
            <v>41030</v>
          </cell>
          <cell r="BM678">
            <v>43312</v>
          </cell>
          <cell r="BP678">
            <v>118934500</v>
          </cell>
          <cell r="BQ678">
            <v>278813900</v>
          </cell>
          <cell r="BR678">
            <v>165303900</v>
          </cell>
          <cell r="BS678">
            <v>2293.2800000000002</v>
          </cell>
          <cell r="BT678">
            <v>100</v>
          </cell>
          <cell r="BU678">
            <v>42228</v>
          </cell>
          <cell r="BW678">
            <v>0</v>
          </cell>
          <cell r="BX678" t="str">
            <v>Greenville, South Carolina 29615</v>
          </cell>
          <cell r="CA678" t="str">
            <v>0010536391</v>
          </cell>
          <cell r="CB678">
            <v>2293.2800000000002</v>
          </cell>
          <cell r="CC678">
            <v>1</v>
          </cell>
          <cell r="CD678">
            <v>2293.2800000000002</v>
          </cell>
          <cell r="CF678">
            <v>80</v>
          </cell>
          <cell r="CG678" t="str">
            <v>N</v>
          </cell>
        </row>
        <row r="679">
          <cell r="A679">
            <v>677</v>
          </cell>
          <cell r="B679" t="str">
            <v>DETAILS</v>
          </cell>
          <cell r="C679">
            <v>0</v>
          </cell>
          <cell r="D679">
            <v>81628002</v>
          </cell>
          <cell r="E679">
            <v>84069986</v>
          </cell>
          <cell r="F679">
            <v>344944</v>
          </cell>
          <cell r="G679">
            <v>42403</v>
          </cell>
          <cell r="H679">
            <v>42237</v>
          </cell>
          <cell r="I679">
            <v>26342</v>
          </cell>
          <cell r="J679">
            <v>253917</v>
          </cell>
          <cell r="K679">
            <v>159033</v>
          </cell>
          <cell r="L679">
            <v>42185</v>
          </cell>
          <cell r="M679" t="str">
            <v>Power Services Holdings Company</v>
          </cell>
          <cell r="N679" t="str">
            <v>Power Services Holdings Co Initial Term Loan</v>
          </cell>
          <cell r="O679" t="str">
            <v>L</v>
          </cell>
          <cell r="P679" t="str">
            <v>LIBOR (3 months)</v>
          </cell>
          <cell r="R679">
            <v>7803182.1200000001</v>
          </cell>
          <cell r="S679">
            <v>1352395</v>
          </cell>
          <cell r="T679" t="str">
            <v>United States</v>
          </cell>
          <cell r="U679" t="str">
            <v>Utilities: Electric (29)</v>
          </cell>
          <cell r="W679" t="str">
            <v>United States</v>
          </cell>
          <cell r="X679">
            <v>0</v>
          </cell>
          <cell r="Y679" t="str">
            <v>First Lien First Out</v>
          </cell>
          <cell r="AB679" t="str">
            <v>Power Services Holdings Company</v>
          </cell>
          <cell r="AC679">
            <v>99.123491020000003</v>
          </cell>
          <cell r="AF679">
            <v>7803182.1200000001</v>
          </cell>
          <cell r="AG679" t="str">
            <v>V</v>
          </cell>
          <cell r="AH679">
            <v>99.123500000000007</v>
          </cell>
          <cell r="AI679">
            <v>97.5</v>
          </cell>
          <cell r="AK679" t="str">
            <v>Term Loan</v>
          </cell>
          <cell r="AN679">
            <v>29543000</v>
          </cell>
          <cell r="AO679" t="str">
            <v>USD</v>
          </cell>
          <cell r="AS679">
            <v>4.09</v>
          </cell>
          <cell r="AU679" t="str">
            <v>3 INDEPENDENCE POINTE SUITE 100</v>
          </cell>
          <cell r="AV679" t="str">
            <v>NA</v>
          </cell>
          <cell r="AW679">
            <v>0</v>
          </cell>
          <cell r="AX679">
            <v>42277</v>
          </cell>
          <cell r="AY679">
            <v>42369</v>
          </cell>
          <cell r="AZ679">
            <v>6460000</v>
          </cell>
          <cell r="BA679">
            <v>2.2599999999999998</v>
          </cell>
          <cell r="BB679">
            <v>3.79</v>
          </cell>
          <cell r="BC679">
            <v>2.91</v>
          </cell>
          <cell r="BD679">
            <v>0</v>
          </cell>
          <cell r="BF679" t="str">
            <v>4.0900000</v>
          </cell>
          <cell r="BG679">
            <v>113510000</v>
          </cell>
          <cell r="BH679" t="str">
            <v>5.67</v>
          </cell>
          <cell r="BI679">
            <v>228790000</v>
          </cell>
          <cell r="BJ679" t="str">
            <v>Antares/TMT</v>
          </cell>
          <cell r="BK679" t="str">
            <v>Broadly Syndicated Loan</v>
          </cell>
          <cell r="BL679">
            <v>41030</v>
          </cell>
          <cell r="BM679">
            <v>43312</v>
          </cell>
          <cell r="BP679">
            <v>118934500</v>
          </cell>
          <cell r="BQ679">
            <v>278813900</v>
          </cell>
          <cell r="BR679">
            <v>165303900</v>
          </cell>
          <cell r="BS679">
            <v>7803182.1200000001</v>
          </cell>
          <cell r="BT679">
            <v>100</v>
          </cell>
          <cell r="BU679">
            <v>42228</v>
          </cell>
          <cell r="BW679">
            <v>0</v>
          </cell>
          <cell r="BX679" t="str">
            <v>Greenville, South Carolina 29615</v>
          </cell>
          <cell r="CA679" t="str">
            <v>0010536391</v>
          </cell>
          <cell r="CB679">
            <v>7803182.1200000001</v>
          </cell>
          <cell r="CC679">
            <v>1</v>
          </cell>
          <cell r="CD679">
            <v>7803182.1200000001</v>
          </cell>
          <cell r="CE679">
            <v>92.402464065700002</v>
          </cell>
          <cell r="CF679">
            <v>80</v>
          </cell>
          <cell r="CG679" t="str">
            <v>N</v>
          </cell>
        </row>
        <row r="680">
          <cell r="A680">
            <v>678</v>
          </cell>
          <cell r="B680" t="str">
            <v>DETAILS</v>
          </cell>
          <cell r="C680">
            <v>0</v>
          </cell>
          <cell r="D680">
            <v>81628002</v>
          </cell>
          <cell r="E680">
            <v>84069812</v>
          </cell>
          <cell r="F680">
            <v>344944</v>
          </cell>
          <cell r="G680">
            <v>42403</v>
          </cell>
          <cell r="H680">
            <v>42321</v>
          </cell>
          <cell r="I680">
            <v>26342</v>
          </cell>
          <cell r="J680">
            <v>253917</v>
          </cell>
          <cell r="K680">
            <v>159033</v>
          </cell>
          <cell r="L680">
            <v>42314</v>
          </cell>
          <cell r="M680" t="str">
            <v>Power Services Holdings Company</v>
          </cell>
          <cell r="N680" t="str">
            <v>Power Services Holdings Co Initial Term Loan</v>
          </cell>
          <cell r="O680" t="str">
            <v>L</v>
          </cell>
          <cell r="P680" t="str">
            <v>LIBOR (3 months)</v>
          </cell>
          <cell r="R680">
            <v>4859320.82</v>
          </cell>
          <cell r="S680">
            <v>1429325</v>
          </cell>
          <cell r="T680" t="str">
            <v>United States</v>
          </cell>
          <cell r="U680" t="str">
            <v>Utilities: Electric (29)</v>
          </cell>
          <cell r="W680" t="str">
            <v>United States</v>
          </cell>
          <cell r="X680">
            <v>0</v>
          </cell>
          <cell r="Y680" t="str">
            <v>First Lien First Out</v>
          </cell>
          <cell r="AB680" t="str">
            <v>Power Services Holdings Company</v>
          </cell>
          <cell r="AC680">
            <v>99.123491020000003</v>
          </cell>
          <cell r="AF680">
            <v>4859320.82</v>
          </cell>
          <cell r="AG680" t="str">
            <v>V</v>
          </cell>
          <cell r="AH680">
            <v>100</v>
          </cell>
          <cell r="AI680">
            <v>97.5</v>
          </cell>
          <cell r="AK680" t="str">
            <v>Term Loan</v>
          </cell>
          <cell r="AN680">
            <v>29543000</v>
          </cell>
          <cell r="AO680" t="str">
            <v>USD</v>
          </cell>
          <cell r="AS680">
            <v>4.09</v>
          </cell>
          <cell r="AU680" t="str">
            <v>3 INDEPENDENCE POINTE SUITE 100</v>
          </cell>
          <cell r="AV680" t="str">
            <v>NA</v>
          </cell>
          <cell r="AW680">
            <v>0</v>
          </cell>
          <cell r="AX680">
            <v>42277</v>
          </cell>
          <cell r="AY680">
            <v>42369</v>
          </cell>
          <cell r="AZ680">
            <v>6460000</v>
          </cell>
          <cell r="BA680">
            <v>2.2599999999999998</v>
          </cell>
          <cell r="BB680">
            <v>3.79</v>
          </cell>
          <cell r="BC680">
            <v>2.91</v>
          </cell>
          <cell r="BD680">
            <v>0</v>
          </cell>
          <cell r="BF680" t="str">
            <v>4.0900000</v>
          </cell>
          <cell r="BG680">
            <v>113510000</v>
          </cell>
          <cell r="BH680" t="str">
            <v>5.67</v>
          </cell>
          <cell r="BI680">
            <v>228790000</v>
          </cell>
          <cell r="BJ680" t="str">
            <v>Antares/TMT</v>
          </cell>
          <cell r="BK680" t="str">
            <v>Broadly Syndicated Loan</v>
          </cell>
          <cell r="BL680">
            <v>41030</v>
          </cell>
          <cell r="BM680">
            <v>43312</v>
          </cell>
          <cell r="BP680">
            <v>118934500</v>
          </cell>
          <cell r="BQ680">
            <v>278813900</v>
          </cell>
          <cell r="BR680">
            <v>165303900</v>
          </cell>
          <cell r="BS680">
            <v>4859320.82</v>
          </cell>
          <cell r="BT680">
            <v>100</v>
          </cell>
          <cell r="BU680">
            <v>42383</v>
          </cell>
          <cell r="BW680">
            <v>0</v>
          </cell>
          <cell r="BX680" t="str">
            <v>Greenville, South Carolina 29615</v>
          </cell>
          <cell r="CA680" t="str">
            <v>0010536391</v>
          </cell>
          <cell r="CB680">
            <v>4859320.82</v>
          </cell>
          <cell r="CD680">
            <v>4859320.82</v>
          </cell>
          <cell r="CE680">
            <v>92.402464065700002</v>
          </cell>
          <cell r="CF680">
            <v>80</v>
          </cell>
          <cell r="CG680" t="str">
            <v>N</v>
          </cell>
        </row>
        <row r="681">
          <cell r="A681">
            <v>679</v>
          </cell>
          <cell r="B681" t="str">
            <v>DETAILS</v>
          </cell>
          <cell r="C681">
            <v>0</v>
          </cell>
          <cell r="D681">
            <v>81628216</v>
          </cell>
          <cell r="E681">
            <v>84069302</v>
          </cell>
          <cell r="F681">
            <v>344944</v>
          </cell>
          <cell r="G681">
            <v>42403</v>
          </cell>
          <cell r="H681">
            <v>42237</v>
          </cell>
          <cell r="I681">
            <v>4452</v>
          </cell>
          <cell r="J681">
            <v>255480</v>
          </cell>
          <cell r="K681">
            <v>232066</v>
          </cell>
          <cell r="L681">
            <v>42185</v>
          </cell>
          <cell r="M681" t="str">
            <v>Prestige Brands Inc.</v>
          </cell>
          <cell r="N681" t="str">
            <v>Prestige Brands Inc Term Loan B-3</v>
          </cell>
          <cell r="O681" t="str">
            <v>L</v>
          </cell>
          <cell r="P681" t="str">
            <v>LIBOR (1 month)</v>
          </cell>
          <cell r="R681">
            <v>35665546.590000004</v>
          </cell>
          <cell r="S681">
            <v>1334315</v>
          </cell>
          <cell r="T681" t="str">
            <v>United States</v>
          </cell>
          <cell r="U681" t="str">
            <v>Healthcare &amp; Pharmaceuticals (15)</v>
          </cell>
          <cell r="W681" t="str">
            <v>United States</v>
          </cell>
          <cell r="X681">
            <v>0</v>
          </cell>
          <cell r="Y681" t="str">
            <v>Bifurcated 2nd Lien</v>
          </cell>
          <cell r="AB681" t="str">
            <v>Prestige Brands Inc.</v>
          </cell>
          <cell r="AC681">
            <v>99.679000000000002</v>
          </cell>
          <cell r="AF681">
            <v>35665546.590000004</v>
          </cell>
          <cell r="AG681" t="str">
            <v>V</v>
          </cell>
          <cell r="AH681">
            <v>99.679000000000002</v>
          </cell>
          <cell r="AI681">
            <v>99.75</v>
          </cell>
          <cell r="AK681" t="str">
            <v>Term Loan</v>
          </cell>
          <cell r="AN681">
            <v>300755000</v>
          </cell>
          <cell r="AO681" t="str">
            <v>USD</v>
          </cell>
          <cell r="AS681">
            <v>3.0670000000000002</v>
          </cell>
          <cell r="AU681" t="str">
            <v>90 North Broadway</v>
          </cell>
          <cell r="AV681" t="str">
            <v>C/O Prestige Brands Inc.</v>
          </cell>
          <cell r="AW681">
            <v>0</v>
          </cell>
          <cell r="AX681">
            <v>42277</v>
          </cell>
          <cell r="AY681">
            <v>42277</v>
          </cell>
          <cell r="AZ681">
            <v>22150000</v>
          </cell>
          <cell r="BA681">
            <v>4.2869999999999999</v>
          </cell>
          <cell r="BB681">
            <v>1.23</v>
          </cell>
          <cell r="BC681">
            <v>0</v>
          </cell>
          <cell r="BD681">
            <v>0</v>
          </cell>
          <cell r="BF681" t="str">
            <v>3.0670000</v>
          </cell>
          <cell r="BG681">
            <v>685760000</v>
          </cell>
          <cell r="BH681" t="str">
            <v>5.228</v>
          </cell>
          <cell r="BI681">
            <v>785850000</v>
          </cell>
          <cell r="BJ681" t="str">
            <v>BLG</v>
          </cell>
          <cell r="BK681" t="str">
            <v>Broadly Syndicated Loan</v>
          </cell>
          <cell r="BL681">
            <v>42005</v>
          </cell>
          <cell r="BM681">
            <v>44442</v>
          </cell>
          <cell r="BP681">
            <v>831448800</v>
          </cell>
          <cell r="BQ681">
            <v>2168805200</v>
          </cell>
          <cell r="BR681">
            <v>1483045200</v>
          </cell>
          <cell r="BS681">
            <v>35576382.719999999</v>
          </cell>
          <cell r="BT681">
            <v>99.75</v>
          </cell>
          <cell r="BU681">
            <v>42228</v>
          </cell>
          <cell r="BW681">
            <v>0</v>
          </cell>
          <cell r="BX681" t="str">
            <v>Irvington, New York 10533</v>
          </cell>
          <cell r="CA681" t="str">
            <v>0010516495</v>
          </cell>
          <cell r="CB681">
            <v>35576382.719999999</v>
          </cell>
          <cell r="CC681">
            <v>1</v>
          </cell>
          <cell r="CD681">
            <v>35665546.590000004</v>
          </cell>
          <cell r="CF681">
            <v>50</v>
          </cell>
          <cell r="CG681" t="str">
            <v>Y</v>
          </cell>
        </row>
        <row r="682">
          <cell r="A682">
            <v>680</v>
          </cell>
          <cell r="B682" t="str">
            <v>DETAILS</v>
          </cell>
          <cell r="C682">
            <v>0</v>
          </cell>
          <cell r="D682">
            <v>81627958</v>
          </cell>
          <cell r="E682">
            <v>84069987</v>
          </cell>
          <cell r="F682">
            <v>344944</v>
          </cell>
          <cell r="G682">
            <v>42403</v>
          </cell>
          <cell r="H682">
            <v>42237</v>
          </cell>
          <cell r="I682">
            <v>31213</v>
          </cell>
          <cell r="J682">
            <v>253541</v>
          </cell>
          <cell r="K682">
            <v>238927</v>
          </cell>
          <cell r="L682">
            <v>42185</v>
          </cell>
          <cell r="M682" t="str">
            <v>Primanti Corporation</v>
          </cell>
          <cell r="N682" t="str">
            <v>Primanti Corporation Term Loan</v>
          </cell>
          <cell r="O682" t="str">
            <v>L</v>
          </cell>
          <cell r="P682" t="str">
            <v>LIBOR (3 months)</v>
          </cell>
          <cell r="R682">
            <v>3039473.68</v>
          </cell>
          <cell r="S682">
            <v>1352398</v>
          </cell>
          <cell r="T682" t="str">
            <v>United States</v>
          </cell>
          <cell r="U682" t="str">
            <v>Hotel; Gaming &amp; Leisure (17)</v>
          </cell>
          <cell r="W682" t="str">
            <v>United States</v>
          </cell>
          <cell r="X682">
            <v>0</v>
          </cell>
          <cell r="Y682" t="str">
            <v>First Lien First Out</v>
          </cell>
          <cell r="AB682" t="str">
            <v>Primanti Corporation</v>
          </cell>
          <cell r="AC682">
            <v>99</v>
          </cell>
          <cell r="AF682">
            <v>3039473.68</v>
          </cell>
          <cell r="AG682" t="str">
            <v>V</v>
          </cell>
          <cell r="AH682">
            <v>99</v>
          </cell>
          <cell r="AK682" t="str">
            <v>Term Loan</v>
          </cell>
          <cell r="AN682">
            <v>7594000</v>
          </cell>
          <cell r="AO682" t="str">
            <v>USD</v>
          </cell>
          <cell r="AS682">
            <v>3.74</v>
          </cell>
          <cell r="AU682" t="str">
            <v>599 WEST PUTNAM AVENUE</v>
          </cell>
          <cell r="AV682" t="str">
            <v>NA</v>
          </cell>
          <cell r="AW682">
            <v>0</v>
          </cell>
          <cell r="AX682">
            <v>42277</v>
          </cell>
          <cell r="AY682">
            <v>42338</v>
          </cell>
          <cell r="AZ682">
            <v>-110000</v>
          </cell>
          <cell r="BA682">
            <v>4.1500000000000004</v>
          </cell>
          <cell r="BB682">
            <v>0.74</v>
          </cell>
          <cell r="BC682">
            <v>0</v>
          </cell>
          <cell r="BD682">
            <v>0</v>
          </cell>
          <cell r="BF682" t="str">
            <v>3.7400000</v>
          </cell>
          <cell r="BG682">
            <v>51630000</v>
          </cell>
          <cell r="BH682" t="str">
            <v>3.74</v>
          </cell>
          <cell r="BI682">
            <v>53790000</v>
          </cell>
          <cell r="BJ682" t="str">
            <v>Franchise Finance</v>
          </cell>
          <cell r="BL682">
            <v>41271</v>
          </cell>
          <cell r="BM682">
            <v>43969</v>
          </cell>
          <cell r="BP682">
            <v>31104000</v>
          </cell>
          <cell r="BQ682">
            <v>83118000</v>
          </cell>
          <cell r="BR682">
            <v>31488000</v>
          </cell>
          <cell r="BS682">
            <v>3039473.68</v>
          </cell>
          <cell r="BT682">
            <v>100</v>
          </cell>
          <cell r="BU682">
            <v>42228</v>
          </cell>
          <cell r="BW682">
            <v>0</v>
          </cell>
          <cell r="BX682" t="str">
            <v>Greenwich, Connecticut 06830</v>
          </cell>
          <cell r="CA682" t="str">
            <v>0010530593</v>
          </cell>
          <cell r="CB682">
            <v>3039473.68</v>
          </cell>
          <cell r="CC682">
            <v>1</v>
          </cell>
          <cell r="CD682">
            <v>3039473.68</v>
          </cell>
          <cell r="CF682">
            <v>80</v>
          </cell>
          <cell r="CG682" t="str">
            <v>N</v>
          </cell>
        </row>
        <row r="683">
          <cell r="A683">
            <v>681</v>
          </cell>
          <cell r="B683" t="str">
            <v>DETAILS</v>
          </cell>
          <cell r="C683">
            <v>0</v>
          </cell>
          <cell r="D683">
            <v>81627959</v>
          </cell>
          <cell r="E683">
            <v>84069988</v>
          </cell>
          <cell r="F683">
            <v>344944</v>
          </cell>
          <cell r="G683">
            <v>42403</v>
          </cell>
          <cell r="H683">
            <v>42237</v>
          </cell>
          <cell r="I683">
            <v>31213</v>
          </cell>
          <cell r="J683">
            <v>253542</v>
          </cell>
          <cell r="K683">
            <v>238927</v>
          </cell>
          <cell r="L683">
            <v>42185</v>
          </cell>
          <cell r="M683" t="str">
            <v>Primanti Corporation</v>
          </cell>
          <cell r="N683" t="str">
            <v>Primanti Corporation Term Loan</v>
          </cell>
          <cell r="O683" t="str">
            <v>L</v>
          </cell>
          <cell r="P683" t="str">
            <v>LIBOR (3 months)</v>
          </cell>
          <cell r="R683">
            <v>13655333.060000001</v>
          </cell>
          <cell r="S683">
            <v>1352398</v>
          </cell>
          <cell r="T683" t="str">
            <v>United States</v>
          </cell>
          <cell r="U683" t="str">
            <v>Hotel; Gaming &amp; Leisure (17)</v>
          </cell>
          <cell r="W683" t="str">
            <v>United States</v>
          </cell>
          <cell r="X683">
            <v>0</v>
          </cell>
          <cell r="Y683" t="str">
            <v>First Lien First Out</v>
          </cell>
          <cell r="AB683" t="str">
            <v>Primanti Corporation</v>
          </cell>
          <cell r="AC683">
            <v>99</v>
          </cell>
          <cell r="AF683">
            <v>13655333.060000001</v>
          </cell>
          <cell r="AG683" t="str">
            <v>V</v>
          </cell>
          <cell r="AH683">
            <v>99</v>
          </cell>
          <cell r="AK683" t="str">
            <v>Term Loan</v>
          </cell>
          <cell r="AN683">
            <v>7594000</v>
          </cell>
          <cell r="AO683" t="str">
            <v>USD</v>
          </cell>
          <cell r="AS683">
            <v>3.74</v>
          </cell>
          <cell r="AU683" t="str">
            <v>599 WEST PUTNAM AVENUE</v>
          </cell>
          <cell r="AV683" t="str">
            <v>NA</v>
          </cell>
          <cell r="AW683">
            <v>0</v>
          </cell>
          <cell r="AX683">
            <v>42277</v>
          </cell>
          <cell r="AY683">
            <v>42338</v>
          </cell>
          <cell r="AZ683">
            <v>-110000</v>
          </cell>
          <cell r="BA683">
            <v>4.1500000000000004</v>
          </cell>
          <cell r="BB683">
            <v>0.74</v>
          </cell>
          <cell r="BC683">
            <v>0</v>
          </cell>
          <cell r="BD683">
            <v>0</v>
          </cell>
          <cell r="BF683" t="str">
            <v>3.7400000</v>
          </cell>
          <cell r="BG683">
            <v>51630000</v>
          </cell>
          <cell r="BH683" t="str">
            <v>3.74</v>
          </cell>
          <cell r="BI683">
            <v>53790000</v>
          </cell>
          <cell r="BJ683" t="str">
            <v>Franchise Finance</v>
          </cell>
          <cell r="BL683">
            <v>41271</v>
          </cell>
          <cell r="BM683">
            <v>43969</v>
          </cell>
          <cell r="BP683">
            <v>31104000</v>
          </cell>
          <cell r="BQ683">
            <v>83118000</v>
          </cell>
          <cell r="BR683">
            <v>31488000</v>
          </cell>
          <cell r="BS683">
            <v>13655333.060000001</v>
          </cell>
          <cell r="BT683">
            <v>100</v>
          </cell>
          <cell r="BU683">
            <v>42228</v>
          </cell>
          <cell r="BW683">
            <v>0</v>
          </cell>
          <cell r="BX683" t="str">
            <v>Greenwich, Connecticut 06830</v>
          </cell>
          <cell r="CA683" t="str">
            <v>0010530593</v>
          </cell>
          <cell r="CB683">
            <v>13655333.060000001</v>
          </cell>
          <cell r="CC683">
            <v>1</v>
          </cell>
          <cell r="CD683">
            <v>13655333.060000001</v>
          </cell>
          <cell r="CF683">
            <v>80</v>
          </cell>
          <cell r="CG683" t="str">
            <v>N</v>
          </cell>
        </row>
        <row r="684">
          <cell r="A684">
            <v>682</v>
          </cell>
          <cell r="B684" t="str">
            <v>DETAILS</v>
          </cell>
          <cell r="C684">
            <v>0</v>
          </cell>
          <cell r="D684">
            <v>81627891</v>
          </cell>
          <cell r="E684">
            <v>84069304</v>
          </cell>
          <cell r="F684">
            <v>344944</v>
          </cell>
          <cell r="G684">
            <v>42403</v>
          </cell>
          <cell r="H684">
            <v>42237</v>
          </cell>
          <cell r="I684">
            <v>29838</v>
          </cell>
          <cell r="J684">
            <v>252751</v>
          </cell>
          <cell r="K684">
            <v>216676</v>
          </cell>
          <cell r="L684">
            <v>42185</v>
          </cell>
          <cell r="M684" t="str">
            <v>Pro Mach Group Inc</v>
          </cell>
          <cell r="N684" t="str">
            <v>Pro Mach Group Inc Dollar Term Loan</v>
          </cell>
          <cell r="O684" t="str">
            <v>L</v>
          </cell>
          <cell r="P684" t="str">
            <v>LIBOR (3 months)</v>
          </cell>
          <cell r="R684">
            <v>13612500</v>
          </cell>
          <cell r="S684">
            <v>1334407</v>
          </cell>
          <cell r="T684" t="str">
            <v>United States</v>
          </cell>
          <cell r="U684" t="str">
            <v>Capital Equipment (5)</v>
          </cell>
          <cell r="W684" t="str">
            <v>United States</v>
          </cell>
          <cell r="X684">
            <v>1</v>
          </cell>
          <cell r="Y684" t="str">
            <v>First Lien First Out</v>
          </cell>
          <cell r="AB684" t="str">
            <v>Pro Mach Group Inc</v>
          </cell>
          <cell r="AC684">
            <v>97</v>
          </cell>
          <cell r="AF684">
            <v>13612500</v>
          </cell>
          <cell r="AG684" t="str">
            <v>V</v>
          </cell>
          <cell r="AH684">
            <v>97</v>
          </cell>
          <cell r="AI684">
            <v>98.5</v>
          </cell>
          <cell r="AK684" t="str">
            <v>Term Loan</v>
          </cell>
          <cell r="AN684">
            <v>90800000</v>
          </cell>
          <cell r="AO684" t="str">
            <v>USD</v>
          </cell>
          <cell r="AS684">
            <v>4.1574</v>
          </cell>
          <cell r="AU684" t="str">
            <v>6279 Tri-Ridge Blvd Suite 410</v>
          </cell>
          <cell r="AV684" t="str">
            <v>NA</v>
          </cell>
          <cell r="AW684">
            <v>0</v>
          </cell>
          <cell r="AX684">
            <v>42277</v>
          </cell>
          <cell r="AY684">
            <v>42277</v>
          </cell>
          <cell r="AZ684">
            <v>31860000</v>
          </cell>
          <cell r="BA684">
            <v>2.2970999999999999</v>
          </cell>
          <cell r="BB684">
            <v>8.82</v>
          </cell>
          <cell r="BC684">
            <v>8.07</v>
          </cell>
          <cell r="BD684">
            <v>0</v>
          </cell>
          <cell r="BF684" t="str">
            <v>4.1574000</v>
          </cell>
          <cell r="BG684">
            <v>196090000</v>
          </cell>
          <cell r="BH684" t="str">
            <v>6.73009</v>
          </cell>
          <cell r="BI684">
            <v>517180000</v>
          </cell>
          <cell r="BJ684" t="str">
            <v>Antares/TMT - BSL</v>
          </cell>
          <cell r="BK684" t="str">
            <v>Broadly Syndicated Loan</v>
          </cell>
          <cell r="BL684">
            <v>41852</v>
          </cell>
          <cell r="BM684">
            <v>44491</v>
          </cell>
          <cell r="BP684">
            <v>375423600</v>
          </cell>
          <cell r="BQ684">
            <v>801047200</v>
          </cell>
          <cell r="BR684">
            <v>604957200</v>
          </cell>
          <cell r="BS684">
            <v>13408312.5</v>
          </cell>
          <cell r="BT684">
            <v>98.5</v>
          </cell>
          <cell r="BU684">
            <v>42228</v>
          </cell>
          <cell r="BW684">
            <v>0</v>
          </cell>
          <cell r="BX684" t="str">
            <v>Loveland, Ohio 45140</v>
          </cell>
          <cell r="CA684" t="str">
            <v>0010528992</v>
          </cell>
          <cell r="CB684">
            <v>13408312.5</v>
          </cell>
          <cell r="CC684">
            <v>1</v>
          </cell>
          <cell r="CD684">
            <v>13612500</v>
          </cell>
          <cell r="CF684">
            <v>80</v>
          </cell>
          <cell r="CG684" t="str">
            <v>N</v>
          </cell>
        </row>
        <row r="685">
          <cell r="A685">
            <v>683</v>
          </cell>
          <cell r="B685" t="str">
            <v>DETAILS</v>
          </cell>
          <cell r="C685">
            <v>0</v>
          </cell>
          <cell r="D685">
            <v>81628060</v>
          </cell>
          <cell r="E685">
            <v>84069927</v>
          </cell>
          <cell r="F685">
            <v>344944</v>
          </cell>
          <cell r="G685">
            <v>42403</v>
          </cell>
          <cell r="H685">
            <v>42384</v>
          </cell>
          <cell r="I685">
            <v>31394</v>
          </cell>
          <cell r="J685">
            <v>254426</v>
          </cell>
          <cell r="K685">
            <v>240673</v>
          </cell>
          <cell r="L685">
            <v>42377</v>
          </cell>
          <cell r="M685" t="str">
            <v>Prolampac Intermediate Inc</v>
          </cell>
          <cell r="N685" t="str">
            <v>Prolampac Intermediate Inc (Proampac) 1st Lien Term Loan</v>
          </cell>
          <cell r="O685" t="str">
            <v>L</v>
          </cell>
          <cell r="P685" t="str">
            <v>LIBOR (1 month)</v>
          </cell>
          <cell r="R685">
            <v>18223774.600000001</v>
          </cell>
          <cell r="S685">
            <v>1491109</v>
          </cell>
          <cell r="T685" t="str">
            <v>United States</v>
          </cell>
          <cell r="U685" t="str">
            <v>Containers; Packaging &amp; Glass (10)</v>
          </cell>
          <cell r="W685" t="str">
            <v>United States</v>
          </cell>
          <cell r="X685">
            <v>1</v>
          </cell>
          <cell r="Y685" t="str">
            <v>First Lien First Out</v>
          </cell>
          <cell r="AB685" t="str">
            <v>Prolampac Intermediate Inc</v>
          </cell>
          <cell r="AF685">
            <v>18223774.600000001</v>
          </cell>
          <cell r="AG685" t="str">
            <v>V</v>
          </cell>
          <cell r="AH685">
            <v>97.5</v>
          </cell>
          <cell r="AI685">
            <v>97.5</v>
          </cell>
          <cell r="AK685" t="str">
            <v>Term Loan</v>
          </cell>
          <cell r="AN685">
            <v>142012522.91</v>
          </cell>
          <cell r="AO685" t="str">
            <v>USD</v>
          </cell>
          <cell r="AS685">
            <v>4.87</v>
          </cell>
          <cell r="AU685" t="str">
            <v>390 Park Avenue</v>
          </cell>
          <cell r="AV685" t="str">
            <v>NA</v>
          </cell>
          <cell r="AX685">
            <v>42308</v>
          </cell>
          <cell r="AY685">
            <v>42308</v>
          </cell>
          <cell r="AZ685">
            <v>11728000</v>
          </cell>
          <cell r="BA685">
            <v>2.79</v>
          </cell>
          <cell r="BB685">
            <v>2.87</v>
          </cell>
          <cell r="BC685">
            <v>2.13</v>
          </cell>
          <cell r="BD685">
            <v>0</v>
          </cell>
          <cell r="BF685" t="str">
            <v>4.87</v>
          </cell>
          <cell r="BG685">
            <v>269900000</v>
          </cell>
          <cell r="BH685" t="str">
            <v>5.5</v>
          </cell>
          <cell r="BI685">
            <v>933304457.79999995</v>
          </cell>
          <cell r="BJ685" t="str">
            <v>Antares/TMT - BSL</v>
          </cell>
          <cell r="BK685" t="str">
            <v>Broadly Syndicated Loan</v>
          </cell>
          <cell r="BL685">
            <v>42130</v>
          </cell>
          <cell r="BM685">
            <v>44791</v>
          </cell>
          <cell r="BP685">
            <v>691600986.60000002</v>
          </cell>
          <cell r="BQ685">
            <v>1050968876</v>
          </cell>
          <cell r="BR685">
            <v>781068876</v>
          </cell>
          <cell r="BS685">
            <v>17768180.239999998</v>
          </cell>
          <cell r="BT685">
            <v>97.5</v>
          </cell>
          <cell r="BU685">
            <v>42383</v>
          </cell>
          <cell r="BW685">
            <v>0</v>
          </cell>
          <cell r="BX685" t="str">
            <v>New York, NY 10022</v>
          </cell>
          <cell r="CA685" t="str">
            <v>0010560685</v>
          </cell>
          <cell r="CB685">
            <v>17768180.239999998</v>
          </cell>
          <cell r="CC685">
            <v>1</v>
          </cell>
          <cell r="CD685">
            <v>18223774.600000001</v>
          </cell>
          <cell r="CE685">
            <v>92.402464065700002</v>
          </cell>
          <cell r="CF685">
            <v>77.720739219699993</v>
          </cell>
          <cell r="CG685" t="str">
            <v>N</v>
          </cell>
        </row>
        <row r="686">
          <cell r="A686">
            <v>684</v>
          </cell>
          <cell r="B686" t="str">
            <v>DETAILS</v>
          </cell>
          <cell r="C686">
            <v>0</v>
          </cell>
          <cell r="D686">
            <v>81627729</v>
          </cell>
          <cell r="E686">
            <v>84069926</v>
          </cell>
          <cell r="F686">
            <v>344944</v>
          </cell>
          <cell r="G686">
            <v>42403</v>
          </cell>
          <cell r="H686">
            <v>42384</v>
          </cell>
          <cell r="I686">
            <v>31394</v>
          </cell>
          <cell r="J686">
            <v>249763</v>
          </cell>
          <cell r="K686">
            <v>240673</v>
          </cell>
          <cell r="L686">
            <v>42377</v>
          </cell>
          <cell r="M686" t="str">
            <v>Prolampac Intermediate Inc</v>
          </cell>
          <cell r="N686" t="str">
            <v>Prolampac Intermediate Inc (Proampac) 1st Lien Term Loan</v>
          </cell>
          <cell r="O686" t="str">
            <v>L</v>
          </cell>
          <cell r="P686" t="str">
            <v>LIBOR (3 months)</v>
          </cell>
          <cell r="R686">
            <v>31763997.239999998</v>
          </cell>
          <cell r="S686">
            <v>1491109</v>
          </cell>
          <cell r="T686" t="str">
            <v>United States</v>
          </cell>
          <cell r="U686" t="str">
            <v>Containers; Packaging &amp; Glass (10)</v>
          </cell>
          <cell r="W686" t="str">
            <v>United States</v>
          </cell>
          <cell r="X686">
            <v>1</v>
          </cell>
          <cell r="Y686" t="str">
            <v>First Lien First Out</v>
          </cell>
          <cell r="AB686" t="str">
            <v>Prolampac Intermediate Inc</v>
          </cell>
          <cell r="AF686">
            <v>31763997.239999998</v>
          </cell>
          <cell r="AG686" t="str">
            <v>V</v>
          </cell>
          <cell r="AH686">
            <v>97.5</v>
          </cell>
          <cell r="AI686">
            <v>97.5</v>
          </cell>
          <cell r="AK686" t="str">
            <v>Term Loan</v>
          </cell>
          <cell r="AN686">
            <v>142012522.91</v>
          </cell>
          <cell r="AO686" t="str">
            <v>USD</v>
          </cell>
          <cell r="AS686">
            <v>4.87</v>
          </cell>
          <cell r="AU686" t="str">
            <v>390 Park Avenue</v>
          </cell>
          <cell r="AV686" t="str">
            <v>NA</v>
          </cell>
          <cell r="AX686">
            <v>42308</v>
          </cell>
          <cell r="AY686">
            <v>42308</v>
          </cell>
          <cell r="AZ686">
            <v>11728000</v>
          </cell>
          <cell r="BA686">
            <v>2.79</v>
          </cell>
          <cell r="BB686">
            <v>2.87</v>
          </cell>
          <cell r="BC686">
            <v>2.13</v>
          </cell>
          <cell r="BD686">
            <v>0</v>
          </cell>
          <cell r="BF686" t="str">
            <v>4.87</v>
          </cell>
          <cell r="BG686">
            <v>269900000</v>
          </cell>
          <cell r="BH686" t="str">
            <v>5.5</v>
          </cell>
          <cell r="BI686">
            <v>933304457.79999995</v>
          </cell>
          <cell r="BJ686" t="str">
            <v>Antares/TMT - BSL</v>
          </cell>
          <cell r="BK686" t="str">
            <v>Broadly Syndicated Loan</v>
          </cell>
          <cell r="BL686">
            <v>42130</v>
          </cell>
          <cell r="BM686">
            <v>44791</v>
          </cell>
          <cell r="BP686">
            <v>691600986.60000002</v>
          </cell>
          <cell r="BQ686">
            <v>1050968876</v>
          </cell>
          <cell r="BR686">
            <v>781068876</v>
          </cell>
          <cell r="BS686">
            <v>30969897.309999999</v>
          </cell>
          <cell r="BT686">
            <v>97.5</v>
          </cell>
          <cell r="BU686">
            <v>42383</v>
          </cell>
          <cell r="BW686">
            <v>0</v>
          </cell>
          <cell r="BX686" t="str">
            <v>New York, NY 10022</v>
          </cell>
          <cell r="CA686" t="str">
            <v>0010560685</v>
          </cell>
          <cell r="CB686">
            <v>30969897.309999999</v>
          </cell>
          <cell r="CC686">
            <v>1</v>
          </cell>
          <cell r="CD686">
            <v>31763997.239999998</v>
          </cell>
          <cell r="CE686">
            <v>92.402464065700002</v>
          </cell>
          <cell r="CF686">
            <v>77.720739219699993</v>
          </cell>
          <cell r="CG686" t="str">
            <v>N</v>
          </cell>
        </row>
        <row r="687">
          <cell r="A687">
            <v>685</v>
          </cell>
          <cell r="B687" t="str">
            <v>DETAILS</v>
          </cell>
          <cell r="C687">
            <v>0</v>
          </cell>
          <cell r="D687">
            <v>81628293</v>
          </cell>
          <cell r="E687">
            <v>84069310</v>
          </cell>
          <cell r="F687">
            <v>344944</v>
          </cell>
          <cell r="G687">
            <v>42403</v>
          </cell>
          <cell r="H687">
            <v>42237</v>
          </cell>
          <cell r="I687">
            <v>18244</v>
          </cell>
          <cell r="J687">
            <v>255927</v>
          </cell>
          <cell r="K687">
            <v>217143</v>
          </cell>
          <cell r="L687">
            <v>42185</v>
          </cell>
          <cell r="M687" t="str">
            <v>ProQuest LLC</v>
          </cell>
          <cell r="N687" t="str">
            <v>ProQuest LLC Term Loan B</v>
          </cell>
          <cell r="O687" t="str">
            <v>L</v>
          </cell>
          <cell r="P687" t="str">
            <v>LIBOR (2 months)</v>
          </cell>
          <cell r="R687">
            <v>9899836.1899999995</v>
          </cell>
          <cell r="S687">
            <v>1334467</v>
          </cell>
          <cell r="T687" t="str">
            <v>United States</v>
          </cell>
          <cell r="U687" t="str">
            <v>Media: Diversified &amp; Production (20)</v>
          </cell>
          <cell r="W687" t="str">
            <v>United States</v>
          </cell>
          <cell r="X687">
            <v>1</v>
          </cell>
          <cell r="Y687" t="str">
            <v>First Lien Last Out</v>
          </cell>
          <cell r="AB687" t="str">
            <v>ProQuest LLC</v>
          </cell>
          <cell r="AC687">
            <v>99.938000000000002</v>
          </cell>
          <cell r="AF687">
            <v>9899836.1899999995</v>
          </cell>
          <cell r="AG687" t="str">
            <v>V</v>
          </cell>
          <cell r="AH687">
            <v>99.938000000000002</v>
          </cell>
          <cell r="AI687">
            <v>96.438000000000002</v>
          </cell>
          <cell r="AK687" t="str">
            <v>Term Loan</v>
          </cell>
          <cell r="AN687">
            <v>97300000</v>
          </cell>
          <cell r="AO687" t="str">
            <v>USD</v>
          </cell>
          <cell r="AS687">
            <v>4.57</v>
          </cell>
          <cell r="AU687" t="str">
            <v>7200 WISCONSIN AVENUE, SUITE 601</v>
          </cell>
          <cell r="AV687" t="str">
            <v>NA</v>
          </cell>
          <cell r="AW687">
            <v>0</v>
          </cell>
          <cell r="AX687">
            <v>42277</v>
          </cell>
          <cell r="AY687">
            <v>42277</v>
          </cell>
          <cell r="AZ687">
            <v>5700000</v>
          </cell>
          <cell r="BA687">
            <v>4.08</v>
          </cell>
          <cell r="BB687">
            <v>7.42</v>
          </cell>
          <cell r="BC687">
            <v>7.02</v>
          </cell>
          <cell r="BD687">
            <v>0</v>
          </cell>
          <cell r="BF687" t="str">
            <v>4.5700000</v>
          </cell>
          <cell r="BG687">
            <v>-196100000</v>
          </cell>
          <cell r="BH687" t="str">
            <v>4.57</v>
          </cell>
          <cell r="BI687">
            <v>577300000</v>
          </cell>
          <cell r="BJ687" t="str">
            <v>BLG</v>
          </cell>
          <cell r="BK687" t="str">
            <v>Broadly Syndicated Loan</v>
          </cell>
          <cell r="BL687">
            <v>41814</v>
          </cell>
          <cell r="BM687">
            <v>44493</v>
          </cell>
          <cell r="BP687">
            <v>463398000</v>
          </cell>
          <cell r="BQ687">
            <v>267298000</v>
          </cell>
          <cell r="BR687">
            <v>463398000</v>
          </cell>
          <cell r="BS687">
            <v>9547204.0199999996</v>
          </cell>
          <cell r="BT687">
            <v>96.438000000000002</v>
          </cell>
          <cell r="BU687">
            <v>42228</v>
          </cell>
          <cell r="BW687">
            <v>0</v>
          </cell>
          <cell r="BX687" t="str">
            <v>Bethesda, Maryland 20814</v>
          </cell>
          <cell r="CA687" t="str">
            <v>0010491244</v>
          </cell>
          <cell r="CB687">
            <v>9547204.0199999996</v>
          </cell>
          <cell r="CC687">
            <v>1</v>
          </cell>
          <cell r="CD687">
            <v>9899836.1899999995</v>
          </cell>
          <cell r="CF687">
            <v>50</v>
          </cell>
          <cell r="CG687" t="str">
            <v>Y</v>
          </cell>
        </row>
        <row r="688">
          <cell r="A688">
            <v>686</v>
          </cell>
          <cell r="B688" t="str">
            <v>DETAILS</v>
          </cell>
          <cell r="C688">
            <v>0</v>
          </cell>
          <cell r="D688">
            <v>81627596</v>
          </cell>
          <cell r="E688">
            <v>84070107</v>
          </cell>
          <cell r="F688">
            <v>344944</v>
          </cell>
          <cell r="G688">
            <v>42403</v>
          </cell>
          <cell r="H688">
            <v>42237</v>
          </cell>
          <cell r="I688">
            <v>25970</v>
          </cell>
          <cell r="J688">
            <v>159150</v>
          </cell>
          <cell r="K688">
            <v>153948</v>
          </cell>
          <cell r="L688">
            <v>42185</v>
          </cell>
          <cell r="M688" t="str">
            <v>PRV Aerospace LLC</v>
          </cell>
          <cell r="N688" t="str">
            <v>PRV Aerospace LLC (Cadence) Term Loan</v>
          </cell>
          <cell r="O688" t="str">
            <v>L</v>
          </cell>
          <cell r="P688" t="str">
            <v>Prime</v>
          </cell>
          <cell r="R688">
            <v>144.68</v>
          </cell>
          <cell r="S688">
            <v>1354052</v>
          </cell>
          <cell r="T688" t="str">
            <v>United States</v>
          </cell>
          <cell r="U688" t="str">
            <v>Aerospace &amp; Defense (1)</v>
          </cell>
          <cell r="W688" t="str">
            <v>United States</v>
          </cell>
          <cell r="X688">
            <v>0</v>
          </cell>
          <cell r="Y688" t="str">
            <v>First Lien First Out</v>
          </cell>
          <cell r="AB688" t="str">
            <v>PRV Aerospace LLC</v>
          </cell>
          <cell r="AF688">
            <v>144.68</v>
          </cell>
          <cell r="AG688" t="str">
            <v>V</v>
          </cell>
          <cell r="AH688">
            <v>99.5</v>
          </cell>
          <cell r="AK688" t="str">
            <v>Term Loan</v>
          </cell>
          <cell r="AN688">
            <v>48044000</v>
          </cell>
          <cell r="AO688" t="str">
            <v>USD</v>
          </cell>
          <cell r="AS688">
            <v>4.32</v>
          </cell>
          <cell r="AU688" t="str">
            <v>610 Newport Center Drive</v>
          </cell>
          <cell r="AV688" t="str">
            <v>Suite 950</v>
          </cell>
          <cell r="AX688">
            <v>42277</v>
          </cell>
          <cell r="AY688">
            <v>42338</v>
          </cell>
          <cell r="AZ688">
            <v>3310000</v>
          </cell>
          <cell r="BA688">
            <v>2.0099999999999998</v>
          </cell>
          <cell r="BB688">
            <v>4.47</v>
          </cell>
          <cell r="BC688">
            <v>4.16</v>
          </cell>
          <cell r="BD688">
            <v>0</v>
          </cell>
          <cell r="BF688" t="str">
            <v>4.3200000</v>
          </cell>
          <cell r="BG688">
            <v>129940000</v>
          </cell>
          <cell r="BH688" t="str">
            <v>6.02</v>
          </cell>
          <cell r="BI688">
            <v>303040000</v>
          </cell>
          <cell r="BJ688" t="str">
            <v>Antares/TMT</v>
          </cell>
          <cell r="BL688">
            <v>40940</v>
          </cell>
          <cell r="BM688">
            <v>43230</v>
          </cell>
          <cell r="BP688">
            <v>200466000</v>
          </cell>
          <cell r="BQ688">
            <v>412501600</v>
          </cell>
          <cell r="BR688">
            <v>282561600</v>
          </cell>
          <cell r="BS688">
            <v>144.68</v>
          </cell>
          <cell r="BT688">
            <v>100</v>
          </cell>
          <cell r="BU688">
            <v>42228</v>
          </cell>
          <cell r="BW688">
            <v>0</v>
          </cell>
          <cell r="BX688" t="str">
            <v>Newport Beach, California 92660</v>
          </cell>
          <cell r="CA688" t="str">
            <v>0010538455</v>
          </cell>
          <cell r="CB688">
            <v>144.68</v>
          </cell>
          <cell r="CC688">
            <v>1</v>
          </cell>
          <cell r="CD688">
            <v>144.68</v>
          </cell>
          <cell r="CF688">
            <v>80</v>
          </cell>
          <cell r="CG688" t="str">
            <v>N</v>
          </cell>
        </row>
        <row r="689">
          <cell r="A689">
            <v>687</v>
          </cell>
          <cell r="B689" t="str">
            <v>DETAILS</v>
          </cell>
          <cell r="C689">
            <v>0</v>
          </cell>
          <cell r="D689">
            <v>81627596</v>
          </cell>
          <cell r="E689">
            <v>84070111</v>
          </cell>
          <cell r="F689">
            <v>344944</v>
          </cell>
          <cell r="G689">
            <v>42403</v>
          </cell>
          <cell r="H689">
            <v>42237</v>
          </cell>
          <cell r="I689">
            <v>25970</v>
          </cell>
          <cell r="J689">
            <v>159150</v>
          </cell>
          <cell r="K689">
            <v>153948</v>
          </cell>
          <cell r="L689">
            <v>42185</v>
          </cell>
          <cell r="M689" t="str">
            <v>PRV Aerospace LLC</v>
          </cell>
          <cell r="N689" t="str">
            <v>PRV Aerospace LLC (Cadence) Term Loan</v>
          </cell>
          <cell r="O689" t="str">
            <v>L</v>
          </cell>
          <cell r="P689" t="str">
            <v>Prime</v>
          </cell>
          <cell r="R689">
            <v>12.23</v>
          </cell>
          <cell r="S689">
            <v>1354053</v>
          </cell>
          <cell r="T689" t="str">
            <v>United States</v>
          </cell>
          <cell r="U689" t="str">
            <v>Aerospace &amp; Defense (1)</v>
          </cell>
          <cell r="W689" t="str">
            <v>United States</v>
          </cell>
          <cell r="X689">
            <v>0</v>
          </cell>
          <cell r="Y689" t="str">
            <v>First Lien First Out</v>
          </cell>
          <cell r="AB689" t="str">
            <v>PRV Aerospace LLC</v>
          </cell>
          <cell r="AF689">
            <v>12.23</v>
          </cell>
          <cell r="AG689" t="str">
            <v>V</v>
          </cell>
          <cell r="AH689">
            <v>99.5</v>
          </cell>
          <cell r="AK689" t="str">
            <v>Term Loan</v>
          </cell>
          <cell r="AN689">
            <v>48044000</v>
          </cell>
          <cell r="AO689" t="str">
            <v>USD</v>
          </cell>
          <cell r="AS689">
            <v>4.32</v>
          </cell>
          <cell r="AU689" t="str">
            <v>610 Newport Center Drive</v>
          </cell>
          <cell r="AV689" t="str">
            <v>Suite 950</v>
          </cell>
          <cell r="AX689">
            <v>42277</v>
          </cell>
          <cell r="AY689">
            <v>42338</v>
          </cell>
          <cell r="AZ689">
            <v>3310000</v>
          </cell>
          <cell r="BA689">
            <v>2.0099999999999998</v>
          </cell>
          <cell r="BB689">
            <v>4.47</v>
          </cell>
          <cell r="BC689">
            <v>4.16</v>
          </cell>
          <cell r="BD689">
            <v>0</v>
          </cell>
          <cell r="BF689" t="str">
            <v>4.3200000</v>
          </cell>
          <cell r="BG689">
            <v>129940000</v>
          </cell>
          <cell r="BH689" t="str">
            <v>6.02</v>
          </cell>
          <cell r="BI689">
            <v>303040000</v>
          </cell>
          <cell r="BJ689" t="str">
            <v>Antares/TMT</v>
          </cell>
          <cell r="BL689">
            <v>40940</v>
          </cell>
          <cell r="BM689">
            <v>43230</v>
          </cell>
          <cell r="BP689">
            <v>200466000</v>
          </cell>
          <cell r="BQ689">
            <v>412501600</v>
          </cell>
          <cell r="BR689">
            <v>282561600</v>
          </cell>
          <cell r="BS689">
            <v>12.23</v>
          </cell>
          <cell r="BT689">
            <v>100</v>
          </cell>
          <cell r="BU689">
            <v>42228</v>
          </cell>
          <cell r="BW689">
            <v>0</v>
          </cell>
          <cell r="BX689" t="str">
            <v>Newport Beach, California 92660</v>
          </cell>
          <cell r="CA689" t="str">
            <v>0010538455</v>
          </cell>
          <cell r="CB689">
            <v>12.23</v>
          </cell>
          <cell r="CC689">
            <v>1</v>
          </cell>
          <cell r="CD689">
            <v>12.23</v>
          </cell>
          <cell r="CF689">
            <v>80</v>
          </cell>
          <cell r="CG689" t="str">
            <v>N</v>
          </cell>
        </row>
        <row r="690">
          <cell r="A690">
            <v>688</v>
          </cell>
          <cell r="B690" t="str">
            <v>DETAILS</v>
          </cell>
          <cell r="C690">
            <v>0</v>
          </cell>
          <cell r="D690">
            <v>81628077</v>
          </cell>
          <cell r="E690">
            <v>84070108</v>
          </cell>
          <cell r="F690">
            <v>344944</v>
          </cell>
          <cell r="G690">
            <v>42403</v>
          </cell>
          <cell r="H690">
            <v>42237</v>
          </cell>
          <cell r="I690">
            <v>25970</v>
          </cell>
          <cell r="J690">
            <v>254599</v>
          </cell>
          <cell r="K690">
            <v>153948</v>
          </cell>
          <cell r="L690">
            <v>42185</v>
          </cell>
          <cell r="M690" t="str">
            <v>PRV Aerospace LLC</v>
          </cell>
          <cell r="N690" t="str">
            <v>PRV Aerospace LLC (Cadence) Term Loan</v>
          </cell>
          <cell r="O690" t="str">
            <v>L</v>
          </cell>
          <cell r="P690" t="str">
            <v>LIBOR (2 months)</v>
          </cell>
          <cell r="R690">
            <v>7209.16</v>
          </cell>
          <cell r="S690">
            <v>1354052</v>
          </cell>
          <cell r="T690" t="str">
            <v>United States</v>
          </cell>
          <cell r="U690" t="str">
            <v>Aerospace &amp; Defense (1)</v>
          </cell>
          <cell r="W690" t="str">
            <v>United States</v>
          </cell>
          <cell r="X690">
            <v>0</v>
          </cell>
          <cell r="Y690" t="str">
            <v>First Lien First Out</v>
          </cell>
          <cell r="AB690" t="str">
            <v>PRV Aerospace LLC</v>
          </cell>
          <cell r="AC690">
            <v>95.5</v>
          </cell>
          <cell r="AF690">
            <v>7209.16</v>
          </cell>
          <cell r="AG690" t="str">
            <v>V</v>
          </cell>
          <cell r="AH690">
            <v>99.5</v>
          </cell>
          <cell r="AI690">
            <v>91</v>
          </cell>
          <cell r="AK690" t="str">
            <v>Term Loan</v>
          </cell>
          <cell r="AN690">
            <v>48044000</v>
          </cell>
          <cell r="AO690" t="str">
            <v>USD</v>
          </cell>
          <cell r="AS690">
            <v>4.32</v>
          </cell>
          <cell r="AU690" t="str">
            <v>610 Newport Center Drive</v>
          </cell>
          <cell r="AV690" t="str">
            <v>Suite 950</v>
          </cell>
          <cell r="AW690">
            <v>0</v>
          </cell>
          <cell r="AX690">
            <v>42277</v>
          </cell>
          <cell r="AY690">
            <v>42338</v>
          </cell>
          <cell r="AZ690">
            <v>3310000</v>
          </cell>
          <cell r="BA690">
            <v>2.0099999999999998</v>
          </cell>
          <cell r="BB690">
            <v>4.47</v>
          </cell>
          <cell r="BC690">
            <v>4.16</v>
          </cell>
          <cell r="BD690">
            <v>0</v>
          </cell>
          <cell r="BF690" t="str">
            <v>4.3200000</v>
          </cell>
          <cell r="BG690">
            <v>129940000</v>
          </cell>
          <cell r="BH690" t="str">
            <v>6.02</v>
          </cell>
          <cell r="BI690">
            <v>303040000</v>
          </cell>
          <cell r="BJ690" t="str">
            <v>Antares/TMT</v>
          </cell>
          <cell r="BL690">
            <v>40940</v>
          </cell>
          <cell r="BM690">
            <v>43230</v>
          </cell>
          <cell r="BP690">
            <v>200466000</v>
          </cell>
          <cell r="BQ690">
            <v>412501600</v>
          </cell>
          <cell r="BR690">
            <v>282561600</v>
          </cell>
          <cell r="BS690">
            <v>7209.16</v>
          </cell>
          <cell r="BT690">
            <v>100</v>
          </cell>
          <cell r="BU690">
            <v>42228</v>
          </cell>
          <cell r="BW690">
            <v>0</v>
          </cell>
          <cell r="BX690" t="str">
            <v>Newport Beach, California 92660</v>
          </cell>
          <cell r="CA690" t="str">
            <v>0010538455</v>
          </cell>
          <cell r="CB690">
            <v>7209.16</v>
          </cell>
          <cell r="CC690">
            <v>1</v>
          </cell>
          <cell r="CD690">
            <v>7209.16</v>
          </cell>
          <cell r="CF690">
            <v>80</v>
          </cell>
          <cell r="CG690" t="str">
            <v>N</v>
          </cell>
        </row>
        <row r="691">
          <cell r="A691">
            <v>689</v>
          </cell>
          <cell r="B691" t="str">
            <v>DETAILS</v>
          </cell>
          <cell r="C691">
            <v>0</v>
          </cell>
          <cell r="D691">
            <v>81628078</v>
          </cell>
          <cell r="E691">
            <v>84070109</v>
          </cell>
          <cell r="F691">
            <v>344944</v>
          </cell>
          <cell r="G691">
            <v>42403</v>
          </cell>
          <cell r="H691">
            <v>42237</v>
          </cell>
          <cell r="I691">
            <v>25970</v>
          </cell>
          <cell r="J691">
            <v>254600</v>
          </cell>
          <cell r="K691">
            <v>153948</v>
          </cell>
          <cell r="L691">
            <v>42185</v>
          </cell>
          <cell r="M691" t="str">
            <v>PRV Aerospace LLC</v>
          </cell>
          <cell r="N691" t="str">
            <v>PRV Aerospace LLC (Cadence) Term Loan</v>
          </cell>
          <cell r="O691" t="str">
            <v>L</v>
          </cell>
          <cell r="P691" t="str">
            <v>LIBOR (3 months)</v>
          </cell>
          <cell r="R691">
            <v>2648139.66</v>
          </cell>
          <cell r="S691">
            <v>1354052</v>
          </cell>
          <cell r="T691" t="str">
            <v>United States</v>
          </cell>
          <cell r="U691" t="str">
            <v>Aerospace &amp; Defense (1)</v>
          </cell>
          <cell r="W691" t="str">
            <v>United States</v>
          </cell>
          <cell r="X691">
            <v>0</v>
          </cell>
          <cell r="Y691" t="str">
            <v>First Lien First Out</v>
          </cell>
          <cell r="AB691" t="str">
            <v>PRV Aerospace LLC</v>
          </cell>
          <cell r="AC691">
            <v>95.5</v>
          </cell>
          <cell r="AF691">
            <v>2648139.66</v>
          </cell>
          <cell r="AG691" t="str">
            <v>V</v>
          </cell>
          <cell r="AH691">
            <v>99.5</v>
          </cell>
          <cell r="AI691">
            <v>91</v>
          </cell>
          <cell r="AK691" t="str">
            <v>Term Loan</v>
          </cell>
          <cell r="AN691">
            <v>48044000</v>
          </cell>
          <cell r="AO691" t="str">
            <v>USD</v>
          </cell>
          <cell r="AS691">
            <v>4.32</v>
          </cell>
          <cell r="AU691" t="str">
            <v>610 Newport Center Drive</v>
          </cell>
          <cell r="AV691" t="str">
            <v>Suite 950</v>
          </cell>
          <cell r="AW691">
            <v>0</v>
          </cell>
          <cell r="AX691">
            <v>42277</v>
          </cell>
          <cell r="AY691">
            <v>42338</v>
          </cell>
          <cell r="AZ691">
            <v>3310000</v>
          </cell>
          <cell r="BA691">
            <v>2.0099999999999998</v>
          </cell>
          <cell r="BB691">
            <v>4.47</v>
          </cell>
          <cell r="BC691">
            <v>4.16</v>
          </cell>
          <cell r="BD691">
            <v>0</v>
          </cell>
          <cell r="BF691" t="str">
            <v>4.3200000</v>
          </cell>
          <cell r="BG691">
            <v>129940000</v>
          </cell>
          <cell r="BH691" t="str">
            <v>6.02</v>
          </cell>
          <cell r="BI691">
            <v>303040000</v>
          </cell>
          <cell r="BJ691" t="str">
            <v>Antares/TMT</v>
          </cell>
          <cell r="BL691">
            <v>40940</v>
          </cell>
          <cell r="BM691">
            <v>43230</v>
          </cell>
          <cell r="BP691">
            <v>200466000</v>
          </cell>
          <cell r="BQ691">
            <v>412501600</v>
          </cell>
          <cell r="BR691">
            <v>282561600</v>
          </cell>
          <cell r="BS691">
            <v>2648139.66</v>
          </cell>
          <cell r="BT691">
            <v>100</v>
          </cell>
          <cell r="BU691">
            <v>42228</v>
          </cell>
          <cell r="BW691">
            <v>0</v>
          </cell>
          <cell r="BX691" t="str">
            <v>Newport Beach, California 92660</v>
          </cell>
          <cell r="CA691" t="str">
            <v>0010538455</v>
          </cell>
          <cell r="CB691">
            <v>2648139.66</v>
          </cell>
          <cell r="CC691">
            <v>1</v>
          </cell>
          <cell r="CD691">
            <v>2648139.66</v>
          </cell>
          <cell r="CF691">
            <v>80</v>
          </cell>
          <cell r="CG691" t="str">
            <v>N</v>
          </cell>
        </row>
        <row r="692">
          <cell r="A692">
            <v>690</v>
          </cell>
          <cell r="B692" t="str">
            <v>DETAILS</v>
          </cell>
          <cell r="C692">
            <v>0</v>
          </cell>
          <cell r="D692">
            <v>81628095</v>
          </cell>
          <cell r="E692">
            <v>84070110</v>
          </cell>
          <cell r="F692">
            <v>344944</v>
          </cell>
          <cell r="G692">
            <v>42403</v>
          </cell>
          <cell r="H692">
            <v>42237</v>
          </cell>
          <cell r="I692">
            <v>25970</v>
          </cell>
          <cell r="J692">
            <v>254715</v>
          </cell>
          <cell r="K692">
            <v>153948</v>
          </cell>
          <cell r="L692">
            <v>42185</v>
          </cell>
          <cell r="M692" t="str">
            <v>PRV Aerospace LLC</v>
          </cell>
          <cell r="N692" t="str">
            <v>PRV Aerospace LLC (Cadence) Term Loan</v>
          </cell>
          <cell r="O692" t="str">
            <v>L</v>
          </cell>
          <cell r="P692" t="str">
            <v>LIBOR (3 months)</v>
          </cell>
          <cell r="R692">
            <v>170063.14</v>
          </cell>
          <cell r="S692">
            <v>1354052</v>
          </cell>
          <cell r="T692" t="str">
            <v>United States</v>
          </cell>
          <cell r="U692" t="str">
            <v>Aerospace &amp; Defense (1)</v>
          </cell>
          <cell r="W692" t="str">
            <v>United States</v>
          </cell>
          <cell r="X692">
            <v>0</v>
          </cell>
          <cell r="Y692" t="str">
            <v>First Lien First Out</v>
          </cell>
          <cell r="AB692" t="str">
            <v>PRV Aerospace LLC</v>
          </cell>
          <cell r="AC692">
            <v>97</v>
          </cell>
          <cell r="AF692">
            <v>170063.14</v>
          </cell>
          <cell r="AG692" t="str">
            <v>V</v>
          </cell>
          <cell r="AH692">
            <v>99.5</v>
          </cell>
          <cell r="AK692" t="str">
            <v>Term Loan</v>
          </cell>
          <cell r="AN692">
            <v>48044000</v>
          </cell>
          <cell r="AO692" t="str">
            <v>USD</v>
          </cell>
          <cell r="AS692">
            <v>4.32</v>
          </cell>
          <cell r="AU692" t="str">
            <v>610 Newport Center Drive</v>
          </cell>
          <cell r="AV692" t="str">
            <v>Suite 950</v>
          </cell>
          <cell r="AW692">
            <v>0</v>
          </cell>
          <cell r="AX692">
            <v>42277</v>
          </cell>
          <cell r="AY692">
            <v>42338</v>
          </cell>
          <cell r="AZ692">
            <v>3310000</v>
          </cell>
          <cell r="BA692">
            <v>2.0099999999999998</v>
          </cell>
          <cell r="BB692">
            <v>4.47</v>
          </cell>
          <cell r="BC692">
            <v>4.16</v>
          </cell>
          <cell r="BD692">
            <v>0</v>
          </cell>
          <cell r="BF692" t="str">
            <v>4.3200000</v>
          </cell>
          <cell r="BG692">
            <v>129940000</v>
          </cell>
          <cell r="BH692" t="str">
            <v>6.02</v>
          </cell>
          <cell r="BI692">
            <v>303040000</v>
          </cell>
          <cell r="BJ692" t="str">
            <v>Antares/TMT</v>
          </cell>
          <cell r="BL692">
            <v>40940</v>
          </cell>
          <cell r="BM692">
            <v>43230</v>
          </cell>
          <cell r="BP692">
            <v>200466000</v>
          </cell>
          <cell r="BQ692">
            <v>412501600</v>
          </cell>
          <cell r="BR692">
            <v>282561600</v>
          </cell>
          <cell r="BS692">
            <v>170063.14</v>
          </cell>
          <cell r="BT692">
            <v>100</v>
          </cell>
          <cell r="BU692">
            <v>42228</v>
          </cell>
          <cell r="BW692">
            <v>0</v>
          </cell>
          <cell r="BX692" t="str">
            <v>Newport Beach, California 92660</v>
          </cell>
          <cell r="CA692" t="str">
            <v>0010538455</v>
          </cell>
          <cell r="CB692">
            <v>170063.14</v>
          </cell>
          <cell r="CC692">
            <v>1</v>
          </cell>
          <cell r="CD692">
            <v>170063.14</v>
          </cell>
          <cell r="CF692">
            <v>80</v>
          </cell>
          <cell r="CG692" t="str">
            <v>N</v>
          </cell>
        </row>
        <row r="693">
          <cell r="A693">
            <v>691</v>
          </cell>
          <cell r="B693" t="str">
            <v>DETAILS</v>
          </cell>
          <cell r="C693">
            <v>0</v>
          </cell>
          <cell r="D693">
            <v>81628077</v>
          </cell>
          <cell r="E693">
            <v>84070112</v>
          </cell>
          <cell r="F693">
            <v>344944</v>
          </cell>
          <cell r="G693">
            <v>42403</v>
          </cell>
          <cell r="H693">
            <v>42237</v>
          </cell>
          <cell r="I693">
            <v>25970</v>
          </cell>
          <cell r="J693">
            <v>254599</v>
          </cell>
          <cell r="K693">
            <v>153948</v>
          </cell>
          <cell r="L693">
            <v>42185</v>
          </cell>
          <cell r="M693" t="str">
            <v>PRV Aerospace LLC</v>
          </cell>
          <cell r="N693" t="str">
            <v>PRV Aerospace LLC (Cadence) Term Loan</v>
          </cell>
          <cell r="O693" t="str">
            <v>L</v>
          </cell>
          <cell r="P693" t="str">
            <v>LIBOR (2 months)</v>
          </cell>
          <cell r="R693">
            <v>609.4</v>
          </cell>
          <cell r="S693">
            <v>1354053</v>
          </cell>
          <cell r="T693" t="str">
            <v>United States</v>
          </cell>
          <cell r="U693" t="str">
            <v>Aerospace &amp; Defense (1)</v>
          </cell>
          <cell r="W693" t="str">
            <v>United States</v>
          </cell>
          <cell r="X693">
            <v>0</v>
          </cell>
          <cell r="Y693" t="str">
            <v>First Lien First Out</v>
          </cell>
          <cell r="AB693" t="str">
            <v>PRV Aerospace LLC</v>
          </cell>
          <cell r="AC693">
            <v>97</v>
          </cell>
          <cell r="AF693">
            <v>609.4</v>
          </cell>
          <cell r="AG693" t="str">
            <v>V</v>
          </cell>
          <cell r="AH693">
            <v>99.5</v>
          </cell>
          <cell r="AK693" t="str">
            <v>Term Loan</v>
          </cell>
          <cell r="AN693">
            <v>48044000</v>
          </cell>
          <cell r="AO693" t="str">
            <v>USD</v>
          </cell>
          <cell r="AS693">
            <v>4.32</v>
          </cell>
          <cell r="AU693" t="str">
            <v>610 Newport Center Drive</v>
          </cell>
          <cell r="AV693" t="str">
            <v>Suite 950</v>
          </cell>
          <cell r="AW693">
            <v>0</v>
          </cell>
          <cell r="AX693">
            <v>42277</v>
          </cell>
          <cell r="AY693">
            <v>42338</v>
          </cell>
          <cell r="AZ693">
            <v>3310000</v>
          </cell>
          <cell r="BA693">
            <v>2.0099999999999998</v>
          </cell>
          <cell r="BB693">
            <v>4.47</v>
          </cell>
          <cell r="BC693">
            <v>4.16</v>
          </cell>
          <cell r="BD693">
            <v>0</v>
          </cell>
          <cell r="BF693" t="str">
            <v>4.3200000</v>
          </cell>
          <cell r="BG693">
            <v>129940000</v>
          </cell>
          <cell r="BH693" t="str">
            <v>6.02</v>
          </cell>
          <cell r="BI693">
            <v>303040000</v>
          </cell>
          <cell r="BJ693" t="str">
            <v>Antares/TMT</v>
          </cell>
          <cell r="BL693">
            <v>40940</v>
          </cell>
          <cell r="BM693">
            <v>43230</v>
          </cell>
          <cell r="BP693">
            <v>200466000</v>
          </cell>
          <cell r="BQ693">
            <v>412501600</v>
          </cell>
          <cell r="BR693">
            <v>282561600</v>
          </cell>
          <cell r="BS693">
            <v>609.4</v>
          </cell>
          <cell r="BT693">
            <v>100</v>
          </cell>
          <cell r="BU693">
            <v>42228</v>
          </cell>
          <cell r="BW693">
            <v>0</v>
          </cell>
          <cell r="BX693" t="str">
            <v>Newport Beach, California 92660</v>
          </cell>
          <cell r="CA693" t="str">
            <v>0010538455</v>
          </cell>
          <cell r="CB693">
            <v>609.4</v>
          </cell>
          <cell r="CC693">
            <v>1</v>
          </cell>
          <cell r="CD693">
            <v>609.4</v>
          </cell>
          <cell r="CF693">
            <v>80</v>
          </cell>
          <cell r="CG693" t="str">
            <v>N</v>
          </cell>
        </row>
        <row r="694">
          <cell r="A694">
            <v>692</v>
          </cell>
          <cell r="B694" t="str">
            <v>DETAILS</v>
          </cell>
          <cell r="C694">
            <v>0</v>
          </cell>
          <cell r="D694">
            <v>81628078</v>
          </cell>
          <cell r="E694">
            <v>84070113</v>
          </cell>
          <cell r="F694">
            <v>344944</v>
          </cell>
          <cell r="G694">
            <v>42403</v>
          </cell>
          <cell r="H694">
            <v>42237</v>
          </cell>
          <cell r="I694">
            <v>25970</v>
          </cell>
          <cell r="J694">
            <v>254600</v>
          </cell>
          <cell r="K694">
            <v>153948</v>
          </cell>
          <cell r="L694">
            <v>42185</v>
          </cell>
          <cell r="M694" t="str">
            <v>PRV Aerospace LLC</v>
          </cell>
          <cell r="N694" t="str">
            <v>PRV Aerospace LLC (Cadence) Term Loan</v>
          </cell>
          <cell r="O694" t="str">
            <v>L</v>
          </cell>
          <cell r="P694" t="str">
            <v>LIBOR (3 months)</v>
          </cell>
          <cell r="R694">
            <v>223852.47</v>
          </cell>
          <cell r="S694">
            <v>1354053</v>
          </cell>
          <cell r="T694" t="str">
            <v>United States</v>
          </cell>
          <cell r="U694" t="str">
            <v>Aerospace &amp; Defense (1)</v>
          </cell>
          <cell r="W694" t="str">
            <v>United States</v>
          </cell>
          <cell r="X694">
            <v>0</v>
          </cell>
          <cell r="Y694" t="str">
            <v>First Lien First Out</v>
          </cell>
          <cell r="AB694" t="str">
            <v>PRV Aerospace LLC</v>
          </cell>
          <cell r="AC694">
            <v>99.5</v>
          </cell>
          <cell r="AF694">
            <v>223852.47</v>
          </cell>
          <cell r="AG694" t="str">
            <v>V</v>
          </cell>
          <cell r="AH694">
            <v>99.5</v>
          </cell>
          <cell r="AI694">
            <v>98</v>
          </cell>
          <cell r="AK694" t="str">
            <v>Term Loan</v>
          </cell>
          <cell r="AN694">
            <v>48044000</v>
          </cell>
          <cell r="AO694" t="str">
            <v>USD</v>
          </cell>
          <cell r="AS694">
            <v>4.32</v>
          </cell>
          <cell r="AU694" t="str">
            <v>610 Newport Center Drive</v>
          </cell>
          <cell r="AV694" t="str">
            <v>Suite 950</v>
          </cell>
          <cell r="AW694">
            <v>0</v>
          </cell>
          <cell r="AX694">
            <v>42277</v>
          </cell>
          <cell r="AY694">
            <v>42338</v>
          </cell>
          <cell r="AZ694">
            <v>3310000</v>
          </cell>
          <cell r="BA694">
            <v>2.0099999999999998</v>
          </cell>
          <cell r="BB694">
            <v>4.47</v>
          </cell>
          <cell r="BC694">
            <v>4.16</v>
          </cell>
          <cell r="BD694">
            <v>0</v>
          </cell>
          <cell r="BF694" t="str">
            <v>4.3200000</v>
          </cell>
          <cell r="BG694">
            <v>129940000</v>
          </cell>
          <cell r="BH694" t="str">
            <v>6.02</v>
          </cell>
          <cell r="BI694">
            <v>303040000</v>
          </cell>
          <cell r="BJ694" t="str">
            <v>Antares/TMT</v>
          </cell>
          <cell r="BL694">
            <v>40940</v>
          </cell>
          <cell r="BM694">
            <v>43230</v>
          </cell>
          <cell r="BP694">
            <v>200466000</v>
          </cell>
          <cell r="BQ694">
            <v>412501600</v>
          </cell>
          <cell r="BR694">
            <v>282561600</v>
          </cell>
          <cell r="BS694">
            <v>223852.47</v>
          </cell>
          <cell r="BT694">
            <v>100</v>
          </cell>
          <cell r="BU694">
            <v>42228</v>
          </cell>
          <cell r="BW694">
            <v>0</v>
          </cell>
          <cell r="BX694" t="str">
            <v>Newport Beach, California 92660</v>
          </cell>
          <cell r="CA694" t="str">
            <v>0010538455</v>
          </cell>
          <cell r="CB694">
            <v>223852.47</v>
          </cell>
          <cell r="CC694">
            <v>1</v>
          </cell>
          <cell r="CD694">
            <v>223852.47</v>
          </cell>
          <cell r="CF694">
            <v>80</v>
          </cell>
          <cell r="CG694" t="str">
            <v>N</v>
          </cell>
        </row>
        <row r="695">
          <cell r="A695">
            <v>693</v>
          </cell>
          <cell r="B695" t="str">
            <v>DETAILS</v>
          </cell>
          <cell r="C695">
            <v>0</v>
          </cell>
          <cell r="D695">
            <v>81628095</v>
          </cell>
          <cell r="E695">
            <v>84070114</v>
          </cell>
          <cell r="F695">
            <v>344944</v>
          </cell>
          <cell r="G695">
            <v>42403</v>
          </cell>
          <cell r="H695">
            <v>42237</v>
          </cell>
          <cell r="I695">
            <v>25970</v>
          </cell>
          <cell r="J695">
            <v>254715</v>
          </cell>
          <cell r="K695">
            <v>153948</v>
          </cell>
          <cell r="L695">
            <v>42185</v>
          </cell>
          <cell r="M695" t="str">
            <v>PRV Aerospace LLC</v>
          </cell>
          <cell r="N695" t="str">
            <v>PRV Aerospace LLC (Cadence) Term Loan</v>
          </cell>
          <cell r="O695" t="str">
            <v>L</v>
          </cell>
          <cell r="P695" t="str">
            <v>LIBOR (3 months)</v>
          </cell>
          <cell r="R695">
            <v>14375.77</v>
          </cell>
          <cell r="S695">
            <v>1354053</v>
          </cell>
          <cell r="T695" t="str">
            <v>United States</v>
          </cell>
          <cell r="U695" t="str">
            <v>Aerospace &amp; Defense (1)</v>
          </cell>
          <cell r="W695" t="str">
            <v>United States</v>
          </cell>
          <cell r="X695">
            <v>0</v>
          </cell>
          <cell r="Y695" t="str">
            <v>First Lien First Out</v>
          </cell>
          <cell r="AB695" t="str">
            <v>PRV Aerospace LLC</v>
          </cell>
          <cell r="AC695">
            <v>99.5</v>
          </cell>
          <cell r="AF695">
            <v>14375.77</v>
          </cell>
          <cell r="AG695" t="str">
            <v>V</v>
          </cell>
          <cell r="AH695">
            <v>99.5</v>
          </cell>
          <cell r="AI695">
            <v>98</v>
          </cell>
          <cell r="AK695" t="str">
            <v>Term Loan</v>
          </cell>
          <cell r="AN695">
            <v>48044000</v>
          </cell>
          <cell r="AO695" t="str">
            <v>USD</v>
          </cell>
          <cell r="AS695">
            <v>4.32</v>
          </cell>
          <cell r="AU695" t="str">
            <v>610 Newport Center Drive</v>
          </cell>
          <cell r="AV695" t="str">
            <v>Suite 950</v>
          </cell>
          <cell r="AW695">
            <v>0</v>
          </cell>
          <cell r="AX695">
            <v>42277</v>
          </cell>
          <cell r="AY695">
            <v>42338</v>
          </cell>
          <cell r="AZ695">
            <v>3310000</v>
          </cell>
          <cell r="BA695">
            <v>2.0099999999999998</v>
          </cell>
          <cell r="BB695">
            <v>4.47</v>
          </cell>
          <cell r="BC695">
            <v>4.16</v>
          </cell>
          <cell r="BD695">
            <v>0</v>
          </cell>
          <cell r="BF695" t="str">
            <v>4.3200000</v>
          </cell>
          <cell r="BG695">
            <v>129940000</v>
          </cell>
          <cell r="BH695" t="str">
            <v>6.02</v>
          </cell>
          <cell r="BI695">
            <v>303040000</v>
          </cell>
          <cell r="BJ695" t="str">
            <v>Antares/TMT</v>
          </cell>
          <cell r="BL695">
            <v>40940</v>
          </cell>
          <cell r="BM695">
            <v>43230</v>
          </cell>
          <cell r="BP695">
            <v>200466000</v>
          </cell>
          <cell r="BQ695">
            <v>412501600</v>
          </cell>
          <cell r="BR695">
            <v>282561600</v>
          </cell>
          <cell r="BS695">
            <v>14375.77</v>
          </cell>
          <cell r="BT695">
            <v>100</v>
          </cell>
          <cell r="BU695">
            <v>42228</v>
          </cell>
          <cell r="BW695">
            <v>0</v>
          </cell>
          <cell r="BX695" t="str">
            <v>Newport Beach, California 92660</v>
          </cell>
          <cell r="CA695" t="str">
            <v>0010538455</v>
          </cell>
          <cell r="CB695">
            <v>14375.77</v>
          </cell>
          <cell r="CC695">
            <v>1</v>
          </cell>
          <cell r="CD695">
            <v>14375.77</v>
          </cell>
          <cell r="CF695">
            <v>80</v>
          </cell>
          <cell r="CG695" t="str">
            <v>N</v>
          </cell>
        </row>
        <row r="696">
          <cell r="A696">
            <v>694</v>
          </cell>
          <cell r="B696" t="str">
            <v>DETAILS</v>
          </cell>
          <cell r="C696">
            <v>0</v>
          </cell>
          <cell r="D696">
            <v>81628323</v>
          </cell>
          <cell r="E696">
            <v>84070095</v>
          </cell>
          <cell r="F696">
            <v>344944</v>
          </cell>
          <cell r="G696">
            <v>42403</v>
          </cell>
          <cell r="H696">
            <v>42237</v>
          </cell>
          <cell r="I696">
            <v>31353</v>
          </cell>
          <cell r="J696">
            <v>256110</v>
          </cell>
          <cell r="K696">
            <v>241293</v>
          </cell>
          <cell r="L696">
            <v>42185</v>
          </cell>
          <cell r="M696" t="str">
            <v>Q9 Networks Inc</v>
          </cell>
          <cell r="N696" t="str">
            <v>Q9 Networks Inc Term B Loan CAD</v>
          </cell>
          <cell r="O696" t="str">
            <v>L</v>
          </cell>
          <cell r="P696" t="str">
            <v>Canadian Dealer Offe</v>
          </cell>
          <cell r="R696">
            <v>5265401.6399999997</v>
          </cell>
          <cell r="S696">
            <v>1354040</v>
          </cell>
          <cell r="T696" t="str">
            <v>Canada</v>
          </cell>
          <cell r="U696" t="str">
            <v>Telecommunications (26)</v>
          </cell>
          <cell r="W696" t="str">
            <v>Canada</v>
          </cell>
          <cell r="X696">
            <v>0</v>
          </cell>
          <cell r="Y696" t="str">
            <v>First Lien First Out</v>
          </cell>
          <cell r="AB696" t="str">
            <v>Q9 Networks Inc</v>
          </cell>
          <cell r="AC696">
            <v>95.5</v>
          </cell>
          <cell r="AF696">
            <v>5265401.6399999997</v>
          </cell>
          <cell r="AG696" t="str">
            <v>V</v>
          </cell>
          <cell r="AH696">
            <v>95.5</v>
          </cell>
          <cell r="AI696">
            <v>91</v>
          </cell>
          <cell r="AK696" t="str">
            <v>Term Loan</v>
          </cell>
          <cell r="AN696">
            <v>56988000</v>
          </cell>
          <cell r="AO696" t="str">
            <v>CAD</v>
          </cell>
          <cell r="AS696">
            <v>4.95</v>
          </cell>
          <cell r="AU696" t="str">
            <v>77 KING ST. WEST, SUITE 4400</v>
          </cell>
          <cell r="AV696" t="str">
            <v>P.O. Box 235</v>
          </cell>
          <cell r="AW696">
            <v>0</v>
          </cell>
          <cell r="AX696">
            <v>42185</v>
          </cell>
          <cell r="AY696">
            <v>42216</v>
          </cell>
          <cell r="AZ696">
            <v>7750000</v>
          </cell>
          <cell r="BA696">
            <v>1.69</v>
          </cell>
          <cell r="BB696">
            <v>2.91</v>
          </cell>
          <cell r="BC696">
            <v>2.78</v>
          </cell>
          <cell r="BD696">
            <v>0</v>
          </cell>
          <cell r="BF696" t="str">
            <v>4.9500000</v>
          </cell>
          <cell r="BG696">
            <v>290860000</v>
          </cell>
          <cell r="BH696" t="str">
            <v>7.21</v>
          </cell>
          <cell r="BI696">
            <v>89200000</v>
          </cell>
          <cell r="BJ696" t="str">
            <v>BLG</v>
          </cell>
          <cell r="BL696">
            <v>42095</v>
          </cell>
          <cell r="BM696">
            <v>43389</v>
          </cell>
          <cell r="BP696">
            <v>255440000</v>
          </cell>
          <cell r="BQ696">
            <v>665265000</v>
          </cell>
          <cell r="BR696">
            <v>374405000</v>
          </cell>
          <cell r="BS696">
            <v>4791515.49</v>
          </cell>
          <cell r="BT696">
            <v>91</v>
          </cell>
          <cell r="BU696">
            <v>42228</v>
          </cell>
          <cell r="BW696">
            <v>0</v>
          </cell>
          <cell r="BX696" t="str">
            <v>TORONTO, Ontario M5K 1J3</v>
          </cell>
          <cell r="CA696" t="str">
            <v>0010384893</v>
          </cell>
          <cell r="CB696">
            <v>4791515.49</v>
          </cell>
          <cell r="CC696">
            <v>1</v>
          </cell>
          <cell r="CD696">
            <v>7256250</v>
          </cell>
          <cell r="CF696">
            <v>80</v>
          </cell>
          <cell r="CG696" t="str">
            <v>Y</v>
          </cell>
        </row>
        <row r="697">
          <cell r="A697">
            <v>695</v>
          </cell>
          <cell r="B697" t="str">
            <v>DETAILS</v>
          </cell>
          <cell r="C697">
            <v>0</v>
          </cell>
          <cell r="D697">
            <v>81628324</v>
          </cell>
          <cell r="E697">
            <v>84070094</v>
          </cell>
          <cell r="F697">
            <v>344944</v>
          </cell>
          <cell r="G697">
            <v>42403</v>
          </cell>
          <cell r="H697">
            <v>42237</v>
          </cell>
          <cell r="I697">
            <v>31353</v>
          </cell>
          <cell r="J697">
            <v>256112</v>
          </cell>
          <cell r="K697">
            <v>239963</v>
          </cell>
          <cell r="L697">
            <v>42185</v>
          </cell>
          <cell r="M697" t="str">
            <v>Q9 Networks Inc</v>
          </cell>
          <cell r="N697" t="str">
            <v>Q9 Networks Inc Term Loan A</v>
          </cell>
          <cell r="O697" t="str">
            <v>L</v>
          </cell>
          <cell r="P697" t="str">
            <v>Canadian Dealer Offe</v>
          </cell>
          <cell r="R697">
            <v>5068119.1500000004</v>
          </cell>
          <cell r="S697">
            <v>1354039</v>
          </cell>
          <cell r="T697" t="str">
            <v>Canada</v>
          </cell>
          <cell r="U697" t="str">
            <v>Telecommunications (26)</v>
          </cell>
          <cell r="W697" t="str">
            <v>Canada</v>
          </cell>
          <cell r="X697">
            <v>0</v>
          </cell>
          <cell r="Y697" t="str">
            <v>First Lien First Out</v>
          </cell>
          <cell r="AB697" t="str">
            <v>Q9 Networks Inc</v>
          </cell>
          <cell r="AC697">
            <v>95.5</v>
          </cell>
          <cell r="AF697">
            <v>5068119.1500000004</v>
          </cell>
          <cell r="AG697" t="str">
            <v>V</v>
          </cell>
          <cell r="AH697">
            <v>95.5</v>
          </cell>
          <cell r="AI697">
            <v>91</v>
          </cell>
          <cell r="AK697" t="str">
            <v>Term Loan</v>
          </cell>
          <cell r="AN697">
            <v>56988000</v>
          </cell>
          <cell r="AO697" t="str">
            <v>CAD</v>
          </cell>
          <cell r="AS697">
            <v>4.95</v>
          </cell>
          <cell r="AU697" t="str">
            <v>77 KING ST. WEST, SUITE 4400</v>
          </cell>
          <cell r="AV697" t="str">
            <v>P.O. Box 235</v>
          </cell>
          <cell r="AW697">
            <v>0</v>
          </cell>
          <cell r="AX697">
            <v>42185</v>
          </cell>
          <cell r="AY697">
            <v>42216</v>
          </cell>
          <cell r="AZ697">
            <v>7750000</v>
          </cell>
          <cell r="BA697">
            <v>1.69</v>
          </cell>
          <cell r="BB697">
            <v>2.91</v>
          </cell>
          <cell r="BC697">
            <v>2.78</v>
          </cell>
          <cell r="BD697">
            <v>0</v>
          </cell>
          <cell r="BF697" t="str">
            <v>4.9500000</v>
          </cell>
          <cell r="BG697">
            <v>290860000</v>
          </cell>
          <cell r="BH697" t="str">
            <v>7.21</v>
          </cell>
          <cell r="BI697">
            <v>89200000</v>
          </cell>
          <cell r="BJ697" t="str">
            <v>BLG</v>
          </cell>
          <cell r="BL697">
            <v>42095</v>
          </cell>
          <cell r="BM697">
            <v>43389</v>
          </cell>
          <cell r="BP697">
            <v>255440000</v>
          </cell>
          <cell r="BQ697">
            <v>665265000</v>
          </cell>
          <cell r="BR697">
            <v>374405000</v>
          </cell>
          <cell r="BS697">
            <v>4611988.43</v>
          </cell>
          <cell r="BT697">
            <v>91</v>
          </cell>
          <cell r="BU697">
            <v>42228</v>
          </cell>
          <cell r="BW697">
            <v>0</v>
          </cell>
          <cell r="BX697" t="str">
            <v>Toronto, Ontario M5K 1J3</v>
          </cell>
          <cell r="CA697" t="str">
            <v>0010384887</v>
          </cell>
          <cell r="CB697">
            <v>4611988.43</v>
          </cell>
          <cell r="CC697">
            <v>1</v>
          </cell>
          <cell r="CD697">
            <v>6984375</v>
          </cell>
          <cell r="CF697">
            <v>80</v>
          </cell>
          <cell r="CG697" t="str">
            <v>Y</v>
          </cell>
        </row>
        <row r="698">
          <cell r="A698">
            <v>696</v>
          </cell>
          <cell r="B698" t="str">
            <v>DETAILS</v>
          </cell>
          <cell r="C698">
            <v>0</v>
          </cell>
          <cell r="D698">
            <v>81628330</v>
          </cell>
          <cell r="E698">
            <v>84070259</v>
          </cell>
          <cell r="F698">
            <v>344944</v>
          </cell>
          <cell r="G698">
            <v>42403</v>
          </cell>
          <cell r="H698">
            <v>42237</v>
          </cell>
          <cell r="I698">
            <v>31232</v>
          </cell>
          <cell r="J698">
            <v>256136</v>
          </cell>
          <cell r="K698">
            <v>239003</v>
          </cell>
          <cell r="L698">
            <v>42185</v>
          </cell>
          <cell r="M698" t="str">
            <v>Quadion LLc</v>
          </cell>
          <cell r="N698" t="str">
            <v>Quadion LLC Term Loan</v>
          </cell>
          <cell r="O698" t="str">
            <v>L</v>
          </cell>
          <cell r="P698" t="str">
            <v>LIBOR (1 month)</v>
          </cell>
          <cell r="R698">
            <v>380709.21</v>
          </cell>
          <cell r="S698">
            <v>1371344</v>
          </cell>
          <cell r="T698" t="str">
            <v>United States</v>
          </cell>
          <cell r="U698" t="str">
            <v>Chemicals; Plastics &amp; Rubber (6)</v>
          </cell>
          <cell r="W698" t="str">
            <v>United States</v>
          </cell>
          <cell r="X698">
            <v>0</v>
          </cell>
          <cell r="Y698" t="str">
            <v>First Lien First Out</v>
          </cell>
          <cell r="AB698" t="str">
            <v>Quadion LLc</v>
          </cell>
          <cell r="AC698">
            <v>97</v>
          </cell>
          <cell r="AF698">
            <v>380709.21</v>
          </cell>
          <cell r="AG698" t="str">
            <v>V</v>
          </cell>
          <cell r="AH698">
            <v>97</v>
          </cell>
          <cell r="AI698">
            <v>98.875</v>
          </cell>
          <cell r="AK698" t="str">
            <v>Term Loan</v>
          </cell>
          <cell r="AN698">
            <v>25324000</v>
          </cell>
          <cell r="AO698" t="str">
            <v>USD</v>
          </cell>
          <cell r="AS698">
            <v>3.1</v>
          </cell>
          <cell r="AU698" t="str">
            <v>1100 XENIUM LANE NORTH</v>
          </cell>
          <cell r="AV698" t="str">
            <v>NA</v>
          </cell>
          <cell r="AW698">
            <v>0</v>
          </cell>
          <cell r="AX698">
            <v>42277</v>
          </cell>
          <cell r="AY698">
            <v>42369</v>
          </cell>
          <cell r="AZ698">
            <v>12160000</v>
          </cell>
          <cell r="BA698">
            <v>5.3</v>
          </cell>
          <cell r="BB698">
            <v>1.02</v>
          </cell>
          <cell r="BC698">
            <v>0.81</v>
          </cell>
          <cell r="BD698">
            <v>0</v>
          </cell>
          <cell r="BF698" t="str">
            <v>3.1000000</v>
          </cell>
          <cell r="BG698">
            <v>23860000</v>
          </cell>
          <cell r="BH698" t="str">
            <v>3.19</v>
          </cell>
          <cell r="BI698">
            <v>139170000</v>
          </cell>
          <cell r="BJ698" t="str">
            <v>Antares/TMT</v>
          </cell>
          <cell r="BL698">
            <v>41164</v>
          </cell>
          <cell r="BM698">
            <v>43766</v>
          </cell>
          <cell r="BP698">
            <v>66387600</v>
          </cell>
          <cell r="BQ698">
            <v>91886800</v>
          </cell>
          <cell r="BR698">
            <v>68026800</v>
          </cell>
          <cell r="BS698">
            <v>380709.21</v>
          </cell>
          <cell r="BT698">
            <v>100</v>
          </cell>
          <cell r="BU698">
            <v>42228</v>
          </cell>
          <cell r="BW698">
            <v>0</v>
          </cell>
          <cell r="BX698" t="str">
            <v>Minneapolis, Minnesota 55441</v>
          </cell>
          <cell r="CA698" t="str">
            <v>0010489858</v>
          </cell>
          <cell r="CB698">
            <v>380709.21</v>
          </cell>
          <cell r="CC698">
            <v>1</v>
          </cell>
          <cell r="CD698">
            <v>380709.21</v>
          </cell>
          <cell r="CF698">
            <v>80</v>
          </cell>
          <cell r="CG698" t="str">
            <v>N</v>
          </cell>
        </row>
        <row r="699">
          <cell r="A699">
            <v>697</v>
          </cell>
          <cell r="B699" t="str">
            <v>DETAILS</v>
          </cell>
          <cell r="C699">
            <v>0</v>
          </cell>
          <cell r="D699">
            <v>81628330</v>
          </cell>
          <cell r="E699">
            <v>84069325</v>
          </cell>
          <cell r="F699">
            <v>344944</v>
          </cell>
          <cell r="G699">
            <v>42403</v>
          </cell>
          <cell r="H699">
            <v>42237</v>
          </cell>
          <cell r="I699">
            <v>31232</v>
          </cell>
          <cell r="J699">
            <v>256136</v>
          </cell>
          <cell r="K699">
            <v>239003</v>
          </cell>
          <cell r="L699">
            <v>42185</v>
          </cell>
          <cell r="M699" t="str">
            <v>Quadion LLc</v>
          </cell>
          <cell r="N699" t="str">
            <v>Quadion LLC Term Loan</v>
          </cell>
          <cell r="O699" t="str">
            <v>L</v>
          </cell>
          <cell r="P699" t="str">
            <v>LIBOR (1 month)</v>
          </cell>
          <cell r="R699">
            <v>18314001.609999999</v>
          </cell>
          <cell r="S699">
            <v>1334563</v>
          </cell>
          <cell r="T699" t="str">
            <v>United States</v>
          </cell>
          <cell r="U699" t="str">
            <v>Chemicals; Plastics &amp; Rubber (6)</v>
          </cell>
          <cell r="W699" t="str">
            <v>United States</v>
          </cell>
          <cell r="X699">
            <v>0</v>
          </cell>
          <cell r="Y699" t="str">
            <v>First Lien First Out</v>
          </cell>
          <cell r="AB699" t="str">
            <v>Quadion LLc</v>
          </cell>
          <cell r="AC699">
            <v>97</v>
          </cell>
          <cell r="AF699">
            <v>18314001.609999999</v>
          </cell>
          <cell r="AG699" t="str">
            <v>V</v>
          </cell>
          <cell r="AH699">
            <v>97</v>
          </cell>
          <cell r="AK699" t="str">
            <v>Term Loan</v>
          </cell>
          <cell r="AN699">
            <v>25324000</v>
          </cell>
          <cell r="AO699" t="str">
            <v>USD</v>
          </cell>
          <cell r="AS699">
            <v>3.1</v>
          </cell>
          <cell r="AU699" t="str">
            <v>1100 XENIUM LANE NORTH</v>
          </cell>
          <cell r="AV699" t="str">
            <v>NA</v>
          </cell>
          <cell r="AW699">
            <v>0</v>
          </cell>
          <cell r="AX699">
            <v>42277</v>
          </cell>
          <cell r="AY699">
            <v>42369</v>
          </cell>
          <cell r="AZ699">
            <v>12160000</v>
          </cell>
          <cell r="BA699">
            <v>5.3</v>
          </cell>
          <cell r="BB699">
            <v>1.02</v>
          </cell>
          <cell r="BC699">
            <v>0.81</v>
          </cell>
          <cell r="BD699">
            <v>0</v>
          </cell>
          <cell r="BF699" t="str">
            <v>3.1000000</v>
          </cell>
          <cell r="BG699">
            <v>23860000</v>
          </cell>
          <cell r="BH699" t="str">
            <v>3.19</v>
          </cell>
          <cell r="BI699">
            <v>139170000</v>
          </cell>
          <cell r="BJ699" t="str">
            <v>Antares/TMT</v>
          </cell>
          <cell r="BL699">
            <v>41164</v>
          </cell>
          <cell r="BM699">
            <v>43766</v>
          </cell>
          <cell r="BP699">
            <v>66387600</v>
          </cell>
          <cell r="BQ699">
            <v>91886800</v>
          </cell>
          <cell r="BR699">
            <v>68026800</v>
          </cell>
          <cell r="BS699">
            <v>18314001.609999999</v>
          </cell>
          <cell r="BT699">
            <v>100</v>
          </cell>
          <cell r="BU699">
            <v>42228</v>
          </cell>
          <cell r="BW699">
            <v>0</v>
          </cell>
          <cell r="BX699" t="str">
            <v>Minneapolis, Minnesota 55441</v>
          </cell>
          <cell r="CA699" t="str">
            <v>0010489858</v>
          </cell>
          <cell r="CB699">
            <v>18314001.609999999</v>
          </cell>
          <cell r="CC699">
            <v>1</v>
          </cell>
          <cell r="CD699">
            <v>18314001.609999999</v>
          </cell>
          <cell r="CF699">
            <v>80</v>
          </cell>
          <cell r="CG699" t="str">
            <v>N</v>
          </cell>
        </row>
        <row r="700">
          <cell r="A700">
            <v>698</v>
          </cell>
          <cell r="B700" t="str">
            <v>DETAILS</v>
          </cell>
          <cell r="C700">
            <v>0</v>
          </cell>
          <cell r="D700">
            <v>81627740</v>
          </cell>
          <cell r="E700">
            <v>84069991</v>
          </cell>
          <cell r="F700">
            <v>344944</v>
          </cell>
          <cell r="G700">
            <v>42403</v>
          </cell>
          <cell r="H700">
            <v>42237</v>
          </cell>
          <cell r="I700">
            <v>29955</v>
          </cell>
          <cell r="J700">
            <v>250515</v>
          </cell>
          <cell r="K700">
            <v>218625</v>
          </cell>
          <cell r="L700">
            <v>42185</v>
          </cell>
          <cell r="M700" t="str">
            <v>Qualitor Acquisition Inc</v>
          </cell>
          <cell r="N700" t="str">
            <v>Qualitor Acquisition Inc Term Loan</v>
          </cell>
          <cell r="O700" t="str">
            <v>L</v>
          </cell>
          <cell r="P700" t="str">
            <v>LIBOR (3 months)</v>
          </cell>
          <cell r="R700">
            <v>7687500</v>
          </cell>
          <cell r="S700">
            <v>1352401</v>
          </cell>
          <cell r="T700" t="str">
            <v>United States</v>
          </cell>
          <cell r="U700" t="str">
            <v>Automotive (2)</v>
          </cell>
          <cell r="W700" t="str">
            <v>United States</v>
          </cell>
          <cell r="X700">
            <v>0</v>
          </cell>
          <cell r="Y700" t="str">
            <v>First Lien First Out</v>
          </cell>
          <cell r="AB700" t="str">
            <v>Qualitor Acquisition Inc</v>
          </cell>
          <cell r="AC700">
            <v>99.5</v>
          </cell>
          <cell r="AF700">
            <v>7687500</v>
          </cell>
          <cell r="AG700" t="str">
            <v>V</v>
          </cell>
          <cell r="AH700">
            <v>99.5</v>
          </cell>
          <cell r="AI700">
            <v>98</v>
          </cell>
          <cell r="AK700" t="str">
            <v>Term Loan</v>
          </cell>
          <cell r="AN700">
            <v>21946000</v>
          </cell>
          <cell r="AO700" t="str">
            <v>USD</v>
          </cell>
          <cell r="AS700">
            <v>3.07</v>
          </cell>
          <cell r="AU700" t="str">
            <v>390 Park Ave</v>
          </cell>
          <cell r="AV700" t="str">
            <v>Wellspring Capital Management Llc</v>
          </cell>
          <cell r="AW700">
            <v>0</v>
          </cell>
          <cell r="AX700">
            <v>42277</v>
          </cell>
          <cell r="AY700">
            <v>42308</v>
          </cell>
          <cell r="AZ700">
            <v>3610000</v>
          </cell>
          <cell r="BA700">
            <v>2.7</v>
          </cell>
          <cell r="BB700">
            <v>8.77</v>
          </cell>
          <cell r="BC700">
            <v>6.91</v>
          </cell>
          <cell r="BD700">
            <v>0</v>
          </cell>
          <cell r="BF700" t="str">
            <v>3.0700000</v>
          </cell>
          <cell r="BG700">
            <v>41860000</v>
          </cell>
          <cell r="BH700" t="str">
            <v>4.36</v>
          </cell>
          <cell r="BI700">
            <v>122760000</v>
          </cell>
          <cell r="BJ700" t="str">
            <v>SIP - Tag Along</v>
          </cell>
          <cell r="BL700">
            <v>41851</v>
          </cell>
          <cell r="BM700">
            <v>44134</v>
          </cell>
          <cell r="BP700">
            <v>67501100</v>
          </cell>
          <cell r="BQ700">
            <v>137803700</v>
          </cell>
          <cell r="BR700">
            <v>95943700</v>
          </cell>
          <cell r="BS700">
            <v>7687500</v>
          </cell>
          <cell r="BT700">
            <v>100</v>
          </cell>
          <cell r="BU700">
            <v>42228</v>
          </cell>
          <cell r="BW700">
            <v>0</v>
          </cell>
          <cell r="BX700" t="str">
            <v>NY, New York 10022-4608</v>
          </cell>
          <cell r="CA700" t="str">
            <v>0010528548</v>
          </cell>
          <cell r="CB700">
            <v>7687500</v>
          </cell>
          <cell r="CC700">
            <v>1</v>
          </cell>
          <cell r="CD700">
            <v>7687500</v>
          </cell>
          <cell r="CF700">
            <v>80</v>
          </cell>
          <cell r="CG700" t="str">
            <v>N</v>
          </cell>
        </row>
        <row r="701">
          <cell r="A701">
            <v>699</v>
          </cell>
          <cell r="B701" t="str">
            <v>DETAILS</v>
          </cell>
          <cell r="C701">
            <v>0</v>
          </cell>
          <cell r="D701">
            <v>81627740</v>
          </cell>
          <cell r="E701">
            <v>84069992</v>
          </cell>
          <cell r="F701">
            <v>344944</v>
          </cell>
          <cell r="G701">
            <v>42403</v>
          </cell>
          <cell r="H701">
            <v>42237</v>
          </cell>
          <cell r="I701">
            <v>29955</v>
          </cell>
          <cell r="J701">
            <v>250515</v>
          </cell>
          <cell r="K701">
            <v>218625</v>
          </cell>
          <cell r="L701">
            <v>42185</v>
          </cell>
          <cell r="M701" t="str">
            <v>Qualitor Acquisition Inc</v>
          </cell>
          <cell r="N701" t="str">
            <v>Qualitor Acquisition Inc Term Loan</v>
          </cell>
          <cell r="O701" t="str">
            <v>L</v>
          </cell>
          <cell r="P701" t="str">
            <v>LIBOR (3 months)</v>
          </cell>
          <cell r="R701">
            <v>5068723.21</v>
          </cell>
          <cell r="S701">
            <v>1352402</v>
          </cell>
          <cell r="T701" t="str">
            <v>United States</v>
          </cell>
          <cell r="U701" t="str">
            <v>Automotive (2)</v>
          </cell>
          <cell r="W701" t="str">
            <v>United States</v>
          </cell>
          <cell r="X701">
            <v>0</v>
          </cell>
          <cell r="Y701" t="str">
            <v>First Lien First Out</v>
          </cell>
          <cell r="AB701" t="str">
            <v>Qualitor Acquisition Inc</v>
          </cell>
          <cell r="AC701">
            <v>99.5</v>
          </cell>
          <cell r="AF701">
            <v>5068723.21</v>
          </cell>
          <cell r="AG701" t="str">
            <v>V</v>
          </cell>
          <cell r="AH701">
            <v>99.5</v>
          </cell>
          <cell r="AI701">
            <v>98</v>
          </cell>
          <cell r="AK701" t="str">
            <v>Term Loan</v>
          </cell>
          <cell r="AN701">
            <v>21946000</v>
          </cell>
          <cell r="AO701" t="str">
            <v>USD</v>
          </cell>
          <cell r="AS701">
            <v>3.07</v>
          </cell>
          <cell r="AU701" t="str">
            <v>390 Park Ave</v>
          </cell>
          <cell r="AV701" t="str">
            <v>Wellspring Capital Management Llc</v>
          </cell>
          <cell r="AW701">
            <v>0</v>
          </cell>
          <cell r="AX701">
            <v>42277</v>
          </cell>
          <cell r="AY701">
            <v>42308</v>
          </cell>
          <cell r="AZ701">
            <v>3610000</v>
          </cell>
          <cell r="BA701">
            <v>2.7</v>
          </cell>
          <cell r="BB701">
            <v>8.77</v>
          </cell>
          <cell r="BC701">
            <v>6.91</v>
          </cell>
          <cell r="BD701">
            <v>0</v>
          </cell>
          <cell r="BF701" t="str">
            <v>3.0700000</v>
          </cell>
          <cell r="BG701">
            <v>41860000</v>
          </cell>
          <cell r="BH701" t="str">
            <v>4.36</v>
          </cell>
          <cell r="BI701">
            <v>122760000</v>
          </cell>
          <cell r="BJ701" t="str">
            <v>Antares/TMT</v>
          </cell>
          <cell r="BL701">
            <v>41851</v>
          </cell>
          <cell r="BM701">
            <v>44134</v>
          </cell>
          <cell r="BP701">
            <v>67501100</v>
          </cell>
          <cell r="BQ701">
            <v>137803700</v>
          </cell>
          <cell r="BR701">
            <v>95943700</v>
          </cell>
          <cell r="BS701">
            <v>5068723.21</v>
          </cell>
          <cell r="BT701">
            <v>100</v>
          </cell>
          <cell r="BU701">
            <v>42228</v>
          </cell>
          <cell r="BW701">
            <v>0</v>
          </cell>
          <cell r="BX701" t="str">
            <v>NY, New York 10022-4608</v>
          </cell>
          <cell r="CA701" t="str">
            <v>0010528548</v>
          </cell>
          <cell r="CB701">
            <v>5068723.21</v>
          </cell>
          <cell r="CC701">
            <v>1</v>
          </cell>
          <cell r="CD701">
            <v>5068723.21</v>
          </cell>
          <cell r="CF701">
            <v>80</v>
          </cell>
          <cell r="CG701" t="str">
            <v>N</v>
          </cell>
        </row>
        <row r="702">
          <cell r="A702">
            <v>700</v>
          </cell>
          <cell r="B702" t="str">
            <v>DETAILS</v>
          </cell>
          <cell r="C702">
            <v>0</v>
          </cell>
          <cell r="D702">
            <v>81627649</v>
          </cell>
          <cell r="E702">
            <v>84069994</v>
          </cell>
          <cell r="F702">
            <v>344944</v>
          </cell>
          <cell r="G702">
            <v>42403</v>
          </cell>
          <cell r="H702">
            <v>42237</v>
          </cell>
          <cell r="I702">
            <v>31235</v>
          </cell>
          <cell r="J702">
            <v>241780</v>
          </cell>
          <cell r="K702">
            <v>239024</v>
          </cell>
          <cell r="L702">
            <v>42185</v>
          </cell>
          <cell r="M702" t="str">
            <v>Questex  LLC</v>
          </cell>
          <cell r="N702" t="str">
            <v>Questex LLC Term Loan</v>
          </cell>
          <cell r="O702" t="str">
            <v>L</v>
          </cell>
          <cell r="P702" t="str">
            <v>Prime</v>
          </cell>
          <cell r="R702">
            <v>9259159.4800000004</v>
          </cell>
          <cell r="S702">
            <v>1352404</v>
          </cell>
          <cell r="T702" t="str">
            <v>United States</v>
          </cell>
          <cell r="U702" t="str">
            <v>Media: Advertising; Printing &amp; Publishing (18)</v>
          </cell>
          <cell r="W702" t="str">
            <v>United States</v>
          </cell>
          <cell r="X702">
            <v>0</v>
          </cell>
          <cell r="Y702" t="str">
            <v>First Lien First Out</v>
          </cell>
          <cell r="AB702" t="str">
            <v>Questex  LLC</v>
          </cell>
          <cell r="AC702">
            <v>97</v>
          </cell>
          <cell r="AF702">
            <v>9259159.4800000004</v>
          </cell>
          <cell r="AG702" t="str">
            <v>V</v>
          </cell>
          <cell r="AH702">
            <v>97</v>
          </cell>
          <cell r="AK702" t="str">
            <v>Term Loan</v>
          </cell>
          <cell r="AN702">
            <v>18403000</v>
          </cell>
          <cell r="AO702" t="str">
            <v>USD</v>
          </cell>
          <cell r="AS702">
            <v>3.5</v>
          </cell>
          <cell r="AU702" t="str">
            <v>275 Grove street</v>
          </cell>
          <cell r="AV702" t="str">
            <v>Suite 2-130</v>
          </cell>
          <cell r="AW702">
            <v>0</v>
          </cell>
          <cell r="AX702">
            <v>42277</v>
          </cell>
          <cell r="AY702">
            <v>42277</v>
          </cell>
          <cell r="AZ702">
            <v>7040000</v>
          </cell>
          <cell r="BA702">
            <v>3.54</v>
          </cell>
          <cell r="BB702">
            <v>0.86</v>
          </cell>
          <cell r="BC702">
            <v>0.79</v>
          </cell>
          <cell r="BD702">
            <v>0</v>
          </cell>
          <cell r="BF702" t="str">
            <v>3.5000000</v>
          </cell>
          <cell r="BG702">
            <v>42410000</v>
          </cell>
          <cell r="BH702" t="str">
            <v>3.5</v>
          </cell>
          <cell r="BI702">
            <v>106630000</v>
          </cell>
          <cell r="BJ702" t="str">
            <v>Antares/TMT</v>
          </cell>
          <cell r="BL702">
            <v>41899</v>
          </cell>
          <cell r="BM702">
            <v>43725</v>
          </cell>
          <cell r="BP702">
            <v>59690600</v>
          </cell>
          <cell r="BQ702">
            <v>102100600</v>
          </cell>
          <cell r="BR702">
            <v>59690600</v>
          </cell>
          <cell r="BS702">
            <v>9259159.4800000004</v>
          </cell>
          <cell r="BT702">
            <v>100</v>
          </cell>
          <cell r="BU702">
            <v>42228</v>
          </cell>
          <cell r="BW702">
            <v>0</v>
          </cell>
          <cell r="BX702" t="str">
            <v>Newton, Massachusetts 02466</v>
          </cell>
          <cell r="CA702" t="str">
            <v>0010482738</v>
          </cell>
          <cell r="CB702">
            <v>9259159.4800000004</v>
          </cell>
          <cell r="CC702">
            <v>1</v>
          </cell>
          <cell r="CD702">
            <v>9259159.4800000004</v>
          </cell>
          <cell r="CF702">
            <v>80</v>
          </cell>
          <cell r="CG702" t="str">
            <v>N</v>
          </cell>
        </row>
        <row r="703">
          <cell r="A703">
            <v>701</v>
          </cell>
          <cell r="B703" t="str">
            <v>DETAILS</v>
          </cell>
          <cell r="C703">
            <v>0</v>
          </cell>
          <cell r="D703">
            <v>81627674</v>
          </cell>
          <cell r="E703">
            <v>84069343</v>
          </cell>
          <cell r="F703">
            <v>344944</v>
          </cell>
          <cell r="G703">
            <v>42403</v>
          </cell>
          <cell r="H703">
            <v>42237</v>
          </cell>
          <cell r="I703">
            <v>28018</v>
          </cell>
          <cell r="J703">
            <v>244302</v>
          </cell>
          <cell r="K703">
            <v>187343</v>
          </cell>
          <cell r="L703">
            <v>42185</v>
          </cell>
          <cell r="M703" t="str">
            <v>Quikrete Holdings Inc</v>
          </cell>
          <cell r="N703" t="str">
            <v>Quikrete Holdings Inc 1st Lien Initial Loan</v>
          </cell>
          <cell r="O703" t="str">
            <v>L</v>
          </cell>
          <cell r="P703" t="str">
            <v>LIBOR (12 months)</v>
          </cell>
          <cell r="R703">
            <v>16006097.550000001</v>
          </cell>
          <cell r="S703">
            <v>1334742</v>
          </cell>
          <cell r="T703" t="str">
            <v>United States</v>
          </cell>
          <cell r="U703" t="str">
            <v>Construction &amp; Building (7)</v>
          </cell>
          <cell r="W703" t="str">
            <v>United States</v>
          </cell>
          <cell r="X703">
            <v>1</v>
          </cell>
          <cell r="Y703" t="str">
            <v>Bifurcated 1st Lien</v>
          </cell>
          <cell r="AB703" t="str">
            <v>Quikrete Holdings Inc</v>
          </cell>
          <cell r="AC703">
            <v>99.542000000000002</v>
          </cell>
          <cell r="AF703">
            <v>16006097.550000001</v>
          </cell>
          <cell r="AG703" t="str">
            <v>V</v>
          </cell>
          <cell r="AH703">
            <v>99.542000000000002</v>
          </cell>
          <cell r="AI703">
            <v>98.875</v>
          </cell>
          <cell r="AK703" t="str">
            <v>Term Loan</v>
          </cell>
          <cell r="AN703">
            <v>285514000</v>
          </cell>
          <cell r="AO703" t="str">
            <v>USD</v>
          </cell>
          <cell r="AS703">
            <v>4.1950000000000003</v>
          </cell>
          <cell r="AU703" t="str">
            <v>One Securities Centre</v>
          </cell>
          <cell r="AV703" t="str">
            <v>Suite 1300</v>
          </cell>
          <cell r="AW703">
            <v>0</v>
          </cell>
          <cell r="AX703">
            <v>42277</v>
          </cell>
          <cell r="AY703">
            <v>42277</v>
          </cell>
          <cell r="AZ703">
            <v>90740000</v>
          </cell>
          <cell r="BA703">
            <v>4.173</v>
          </cell>
          <cell r="BB703">
            <v>0.57999999999999996</v>
          </cell>
          <cell r="BC703">
            <v>0.51</v>
          </cell>
          <cell r="BD703">
            <v>0</v>
          </cell>
          <cell r="BF703" t="str">
            <v>4.1950000</v>
          </cell>
          <cell r="BG703">
            <v>396780000</v>
          </cell>
          <cell r="BH703" t="str">
            <v>4.86</v>
          </cell>
          <cell r="BI703">
            <v>1941370000</v>
          </cell>
          <cell r="BJ703" t="str">
            <v>BLG</v>
          </cell>
          <cell r="BL703">
            <v>41435</v>
          </cell>
          <cell r="BM703">
            <v>44099</v>
          </cell>
          <cell r="BP703">
            <v>1054872200</v>
          </cell>
          <cell r="BQ703">
            <v>1641150200</v>
          </cell>
          <cell r="BR703">
            <v>1244370200</v>
          </cell>
          <cell r="BS703">
            <v>15826028.949999999</v>
          </cell>
          <cell r="BT703">
            <v>98.875</v>
          </cell>
          <cell r="BU703">
            <v>42228</v>
          </cell>
          <cell r="BW703">
            <v>0</v>
          </cell>
          <cell r="BX703" t="str">
            <v>Atlanta, Georgia 30305</v>
          </cell>
          <cell r="CA703" t="str">
            <v>0010439846</v>
          </cell>
          <cell r="CB703">
            <v>15826028.949999999</v>
          </cell>
          <cell r="CC703">
            <v>1</v>
          </cell>
          <cell r="CD703">
            <v>16006097.550000001</v>
          </cell>
          <cell r="CF703">
            <v>80</v>
          </cell>
          <cell r="CG703" t="str">
            <v>Y</v>
          </cell>
        </row>
        <row r="704">
          <cell r="A704">
            <v>702</v>
          </cell>
          <cell r="B704" t="str">
            <v>DETAILS</v>
          </cell>
          <cell r="C704">
            <v>0</v>
          </cell>
          <cell r="D704">
            <v>81628248</v>
          </cell>
          <cell r="E704">
            <v>84069344</v>
          </cell>
          <cell r="F704">
            <v>344944</v>
          </cell>
          <cell r="G704">
            <v>42403</v>
          </cell>
          <cell r="H704">
            <v>42237</v>
          </cell>
          <cell r="I704">
            <v>28018</v>
          </cell>
          <cell r="J704">
            <v>255673</v>
          </cell>
          <cell r="K704">
            <v>187343</v>
          </cell>
          <cell r="L704">
            <v>42185</v>
          </cell>
          <cell r="M704" t="str">
            <v>Quikrete Holdings Inc</v>
          </cell>
          <cell r="N704" t="str">
            <v>Quikrete Holdings Inc 1st Lien Initial Loan</v>
          </cell>
          <cell r="O704" t="str">
            <v>L</v>
          </cell>
          <cell r="P704" t="str">
            <v>LIBOR (1 month)</v>
          </cell>
          <cell r="R704">
            <v>537449.18999999994</v>
          </cell>
          <cell r="S704">
            <v>1334742</v>
          </cell>
          <cell r="T704" t="str">
            <v>United States</v>
          </cell>
          <cell r="U704" t="str">
            <v>Construction &amp; Building (7)</v>
          </cell>
          <cell r="W704" t="str">
            <v>United States</v>
          </cell>
          <cell r="X704">
            <v>1</v>
          </cell>
          <cell r="Y704" t="str">
            <v>Bifurcated 1st Lien</v>
          </cell>
          <cell r="AB704" t="str">
            <v>Quikrete Holdings Inc</v>
          </cell>
          <cell r="AC704">
            <v>99.542000000000002</v>
          </cell>
          <cell r="AF704">
            <v>537449.18999999994</v>
          </cell>
          <cell r="AG704" t="str">
            <v>V</v>
          </cell>
          <cell r="AH704">
            <v>99.542000000000002</v>
          </cell>
          <cell r="AI704">
            <v>98.875</v>
          </cell>
          <cell r="AK704" t="str">
            <v>Term Loan</v>
          </cell>
          <cell r="AN704">
            <v>285514000</v>
          </cell>
          <cell r="AO704" t="str">
            <v>USD</v>
          </cell>
          <cell r="AS704">
            <v>4.1950000000000003</v>
          </cell>
          <cell r="AU704" t="str">
            <v>One Securities Centre</v>
          </cell>
          <cell r="AV704" t="str">
            <v>Suite 1300</v>
          </cell>
          <cell r="AW704">
            <v>0</v>
          </cell>
          <cell r="AX704">
            <v>42277</v>
          </cell>
          <cell r="AY704">
            <v>42277</v>
          </cell>
          <cell r="AZ704">
            <v>90740000</v>
          </cell>
          <cell r="BA704">
            <v>4.173</v>
          </cell>
          <cell r="BB704">
            <v>0.57999999999999996</v>
          </cell>
          <cell r="BC704">
            <v>0.51</v>
          </cell>
          <cell r="BD704">
            <v>0</v>
          </cell>
          <cell r="BF704" t="str">
            <v>4.1950000</v>
          </cell>
          <cell r="BG704">
            <v>396780000</v>
          </cell>
          <cell r="BH704" t="str">
            <v>4.86</v>
          </cell>
          <cell r="BI704">
            <v>1941370000</v>
          </cell>
          <cell r="BJ704" t="str">
            <v>BLG</v>
          </cell>
          <cell r="BL704">
            <v>41435</v>
          </cell>
          <cell r="BM704">
            <v>44099</v>
          </cell>
          <cell r="BP704">
            <v>1054872200</v>
          </cell>
          <cell r="BQ704">
            <v>1641150200</v>
          </cell>
          <cell r="BR704">
            <v>1244370200</v>
          </cell>
          <cell r="BS704">
            <v>531402.89</v>
          </cell>
          <cell r="BT704">
            <v>98.875</v>
          </cell>
          <cell r="BU704">
            <v>42228</v>
          </cell>
          <cell r="BW704">
            <v>0</v>
          </cell>
          <cell r="BX704" t="str">
            <v>Atlanta, Georgia 30305</v>
          </cell>
          <cell r="CA704" t="str">
            <v>0010439846</v>
          </cell>
          <cell r="CB704">
            <v>531402.89</v>
          </cell>
          <cell r="CC704">
            <v>1</v>
          </cell>
          <cell r="CD704">
            <v>537449.18999999994</v>
          </cell>
          <cell r="CF704">
            <v>80</v>
          </cell>
          <cell r="CG704" t="str">
            <v>Y</v>
          </cell>
        </row>
        <row r="705">
          <cell r="A705">
            <v>703</v>
          </cell>
          <cell r="B705" t="str">
            <v>DETAILS</v>
          </cell>
          <cell r="C705">
            <v>0</v>
          </cell>
          <cell r="D705">
            <v>81628289</v>
          </cell>
          <cell r="E705">
            <v>84069453</v>
          </cell>
          <cell r="F705">
            <v>344944</v>
          </cell>
          <cell r="G705">
            <v>42403</v>
          </cell>
          <cell r="H705">
            <v>42237</v>
          </cell>
          <cell r="I705">
            <v>31360</v>
          </cell>
          <cell r="J705">
            <v>255904</v>
          </cell>
          <cell r="K705">
            <v>240008</v>
          </cell>
          <cell r="L705">
            <v>42185</v>
          </cell>
          <cell r="M705" t="str">
            <v>Randall-Reilly LLC</v>
          </cell>
          <cell r="N705" t="str">
            <v>Randall-Reilly LLC Term Loan</v>
          </cell>
          <cell r="O705" t="str">
            <v>L</v>
          </cell>
          <cell r="P705" t="str">
            <v>LIBOR (1 month)</v>
          </cell>
          <cell r="R705">
            <v>24030608.449999999</v>
          </cell>
          <cell r="S705">
            <v>1339832</v>
          </cell>
          <cell r="T705" t="str">
            <v>United States</v>
          </cell>
          <cell r="U705" t="str">
            <v>Media: Advertising; Printing &amp; Publishing (18)</v>
          </cell>
          <cell r="W705" t="str">
            <v>United States</v>
          </cell>
          <cell r="X705">
            <v>0</v>
          </cell>
          <cell r="Y705" t="str">
            <v>First Lien First Out</v>
          </cell>
          <cell r="AB705" t="str">
            <v>Randall-Reilly LLC</v>
          </cell>
          <cell r="AC705">
            <v>99.5</v>
          </cell>
          <cell r="AF705">
            <v>24030608.449999999</v>
          </cell>
          <cell r="AG705" t="str">
            <v>V</v>
          </cell>
          <cell r="AH705">
            <v>99.5</v>
          </cell>
          <cell r="AK705" t="str">
            <v>Term Loan</v>
          </cell>
          <cell r="AN705">
            <v>18414876</v>
          </cell>
          <cell r="AO705" t="str">
            <v>USD</v>
          </cell>
          <cell r="AS705">
            <v>2.444</v>
          </cell>
          <cell r="AU705" t="str">
            <v>3200 Rice Mine Road NE</v>
          </cell>
          <cell r="AV705" t="str">
            <v>NA</v>
          </cell>
          <cell r="AW705">
            <v>0</v>
          </cell>
          <cell r="AX705">
            <v>42277</v>
          </cell>
          <cell r="AY705">
            <v>42338</v>
          </cell>
          <cell r="AZ705">
            <v>6450000</v>
          </cell>
          <cell r="BA705">
            <v>2.843</v>
          </cell>
          <cell r="BB705">
            <v>2.75</v>
          </cell>
          <cell r="BC705">
            <v>2.4300000000000002</v>
          </cell>
          <cell r="BD705">
            <v>0</v>
          </cell>
          <cell r="BF705" t="str">
            <v>2.4440000</v>
          </cell>
          <cell r="BG705">
            <v>72850000</v>
          </cell>
          <cell r="BH705" t="str">
            <v>4.86</v>
          </cell>
          <cell r="BI705">
            <v>81220000</v>
          </cell>
          <cell r="BJ705" t="str">
            <v>Antares/TMT</v>
          </cell>
          <cell r="BL705">
            <v>42072</v>
          </cell>
          <cell r="BM705">
            <v>43388</v>
          </cell>
          <cell r="BP705">
            <v>43664200</v>
          </cell>
          <cell r="BQ705">
            <v>162239800</v>
          </cell>
          <cell r="BR705">
            <v>89389800</v>
          </cell>
          <cell r="BS705">
            <v>24030608.449999999</v>
          </cell>
          <cell r="BT705">
            <v>100</v>
          </cell>
          <cell r="BU705">
            <v>42228</v>
          </cell>
          <cell r="BW705">
            <v>0</v>
          </cell>
          <cell r="BX705" t="str">
            <v>Tuscaloosa, Alabama 35406</v>
          </cell>
          <cell r="CA705" t="str">
            <v>0010534329</v>
          </cell>
          <cell r="CB705">
            <v>24030608.449999999</v>
          </cell>
          <cell r="CC705">
            <v>1</v>
          </cell>
          <cell r="CD705">
            <v>24030608.449999999</v>
          </cell>
          <cell r="CF705">
            <v>80</v>
          </cell>
          <cell r="CG705" t="str">
            <v>N</v>
          </cell>
        </row>
        <row r="706">
          <cell r="A706">
            <v>704</v>
          </cell>
          <cell r="B706" t="str">
            <v>DETAILS</v>
          </cell>
          <cell r="C706">
            <v>0</v>
          </cell>
          <cell r="D706">
            <v>81628042</v>
          </cell>
          <cell r="E706">
            <v>84069347</v>
          </cell>
          <cell r="F706">
            <v>344944</v>
          </cell>
          <cell r="G706">
            <v>42403</v>
          </cell>
          <cell r="H706">
            <v>42237</v>
          </cell>
          <cell r="I706">
            <v>27598</v>
          </cell>
          <cell r="J706">
            <v>254189</v>
          </cell>
          <cell r="K706">
            <v>180722</v>
          </cell>
          <cell r="L706">
            <v>42185</v>
          </cell>
          <cell r="M706" t="str">
            <v>RAPC Holding Company</v>
          </cell>
          <cell r="N706" t="str">
            <v>RAPC Holding Company Term Loan A</v>
          </cell>
          <cell r="O706" t="str">
            <v>L</v>
          </cell>
          <cell r="P706" t="str">
            <v>LIBOR (3 months)</v>
          </cell>
          <cell r="R706">
            <v>4520354.12</v>
          </cell>
          <cell r="S706">
            <v>1334748</v>
          </cell>
          <cell r="T706" t="str">
            <v>United States</v>
          </cell>
          <cell r="U706" t="str">
            <v>Services: Business (23)</v>
          </cell>
          <cell r="W706" t="str">
            <v>United States</v>
          </cell>
          <cell r="X706">
            <v>0</v>
          </cell>
          <cell r="Y706" t="str">
            <v>First Lien First Out</v>
          </cell>
          <cell r="AB706" t="str">
            <v>RAPC Holding Company</v>
          </cell>
          <cell r="AC706">
            <v>98</v>
          </cell>
          <cell r="AF706">
            <v>4520354.12</v>
          </cell>
          <cell r="AG706" t="str">
            <v>V</v>
          </cell>
          <cell r="AH706">
            <v>98</v>
          </cell>
          <cell r="AI706">
            <v>98.5</v>
          </cell>
          <cell r="AK706" t="str">
            <v>Term Loan</v>
          </cell>
          <cell r="AN706">
            <v>14457000</v>
          </cell>
          <cell r="AO706" t="str">
            <v>USD</v>
          </cell>
          <cell r="AS706">
            <v>3.62</v>
          </cell>
          <cell r="AU706" t="str">
            <v>3201 ENTERPRISE PARKWAY, STE 200</v>
          </cell>
          <cell r="AV706" t="str">
            <v>NA</v>
          </cell>
          <cell r="AW706">
            <v>0</v>
          </cell>
          <cell r="AX706">
            <v>42274</v>
          </cell>
          <cell r="AY706">
            <v>42334</v>
          </cell>
          <cell r="AZ706">
            <v>1090000</v>
          </cell>
          <cell r="BA706">
            <v>4.24</v>
          </cell>
          <cell r="BB706">
            <v>1.87</v>
          </cell>
          <cell r="BC706">
            <v>1.5</v>
          </cell>
          <cell r="BD706">
            <v>0</v>
          </cell>
          <cell r="BF706" t="str">
            <v>3.6200000</v>
          </cell>
          <cell r="BG706">
            <v>3800000</v>
          </cell>
          <cell r="BH706" t="str">
            <v>3.62</v>
          </cell>
          <cell r="BI706">
            <v>69640000</v>
          </cell>
          <cell r="BJ706" t="str">
            <v>Antares/TMT</v>
          </cell>
          <cell r="BK706" t="str">
            <v>Broadly Syndicated Loan</v>
          </cell>
          <cell r="BL706">
            <v>39325</v>
          </cell>
          <cell r="BM706">
            <v>42978</v>
          </cell>
          <cell r="BP706">
            <v>50622000</v>
          </cell>
          <cell r="BQ706">
            <v>54422000</v>
          </cell>
          <cell r="BR706">
            <v>50622000</v>
          </cell>
          <cell r="BS706">
            <v>4520354.12</v>
          </cell>
          <cell r="BT706">
            <v>100</v>
          </cell>
          <cell r="BU706">
            <v>42228</v>
          </cell>
          <cell r="BW706">
            <v>0</v>
          </cell>
          <cell r="BX706" t="str">
            <v>Beachwood, Ohio 44122</v>
          </cell>
          <cell r="CA706" t="str">
            <v>0000056588</v>
          </cell>
          <cell r="CB706">
            <v>4520354.12</v>
          </cell>
          <cell r="CC706">
            <v>1</v>
          </cell>
          <cell r="CD706">
            <v>4520354.12</v>
          </cell>
          <cell r="CF706">
            <v>80</v>
          </cell>
          <cell r="CG706" t="str">
            <v>N</v>
          </cell>
        </row>
        <row r="707">
          <cell r="A707">
            <v>705</v>
          </cell>
          <cell r="B707" t="str">
            <v>DETAILS</v>
          </cell>
          <cell r="C707">
            <v>0</v>
          </cell>
          <cell r="D707">
            <v>81628043</v>
          </cell>
          <cell r="E707">
            <v>84069348</v>
          </cell>
          <cell r="F707">
            <v>344944</v>
          </cell>
          <cell r="G707">
            <v>42403</v>
          </cell>
          <cell r="H707">
            <v>42237</v>
          </cell>
          <cell r="I707">
            <v>27598</v>
          </cell>
          <cell r="J707">
            <v>254190</v>
          </cell>
          <cell r="K707">
            <v>180722</v>
          </cell>
          <cell r="L707">
            <v>42185</v>
          </cell>
          <cell r="M707" t="str">
            <v>RAPC Holding Company</v>
          </cell>
          <cell r="N707" t="str">
            <v>RAPC Holding Company Term Loan A</v>
          </cell>
          <cell r="O707" t="str">
            <v>L</v>
          </cell>
          <cell r="P707" t="str">
            <v>LIBOR (3 months)</v>
          </cell>
          <cell r="R707">
            <v>193829.03</v>
          </cell>
          <cell r="S707">
            <v>1334748</v>
          </cell>
          <cell r="T707" t="str">
            <v>United States</v>
          </cell>
          <cell r="U707" t="str">
            <v>Services: Business (23)</v>
          </cell>
          <cell r="W707" t="str">
            <v>United States</v>
          </cell>
          <cell r="X707">
            <v>0</v>
          </cell>
          <cell r="Y707" t="str">
            <v>First Lien First Out</v>
          </cell>
          <cell r="AB707" t="str">
            <v>RAPC Holding Company</v>
          </cell>
          <cell r="AC707">
            <v>98</v>
          </cell>
          <cell r="AF707">
            <v>193829.03</v>
          </cell>
          <cell r="AG707" t="str">
            <v>V</v>
          </cell>
          <cell r="AH707">
            <v>98</v>
          </cell>
          <cell r="AI707">
            <v>99.832999999999998</v>
          </cell>
          <cell r="AK707" t="str">
            <v>Term Loan</v>
          </cell>
          <cell r="AN707">
            <v>14457000</v>
          </cell>
          <cell r="AO707" t="str">
            <v>USD</v>
          </cell>
          <cell r="AS707">
            <v>3.62</v>
          </cell>
          <cell r="AU707" t="str">
            <v>3201 ENTERPRISE PARKWAY, STE 200</v>
          </cell>
          <cell r="AV707" t="str">
            <v>NA</v>
          </cell>
          <cell r="AW707">
            <v>0</v>
          </cell>
          <cell r="AX707">
            <v>42274</v>
          </cell>
          <cell r="AY707">
            <v>42334</v>
          </cell>
          <cell r="AZ707">
            <v>1090000</v>
          </cell>
          <cell r="BA707">
            <v>4.24</v>
          </cell>
          <cell r="BB707">
            <v>1.87</v>
          </cell>
          <cell r="BC707">
            <v>1.5</v>
          </cell>
          <cell r="BD707">
            <v>0</v>
          </cell>
          <cell r="BF707" t="str">
            <v>3.6200000</v>
          </cell>
          <cell r="BG707">
            <v>3800000</v>
          </cell>
          <cell r="BH707" t="str">
            <v>3.62</v>
          </cell>
          <cell r="BI707">
            <v>69640000</v>
          </cell>
          <cell r="BJ707" t="str">
            <v>Antares/TMT</v>
          </cell>
          <cell r="BK707" t="str">
            <v>Broadly Syndicated Loan</v>
          </cell>
          <cell r="BL707">
            <v>39325</v>
          </cell>
          <cell r="BM707">
            <v>42978</v>
          </cell>
          <cell r="BP707">
            <v>50622000</v>
          </cell>
          <cell r="BQ707">
            <v>54422000</v>
          </cell>
          <cell r="BR707">
            <v>50622000</v>
          </cell>
          <cell r="BS707">
            <v>193829.03</v>
          </cell>
          <cell r="BT707">
            <v>100</v>
          </cell>
          <cell r="BU707">
            <v>42228</v>
          </cell>
          <cell r="BW707">
            <v>0</v>
          </cell>
          <cell r="BX707" t="str">
            <v>Beachwood, Ohio 44122</v>
          </cell>
          <cell r="CA707" t="str">
            <v>0000056588</v>
          </cell>
          <cell r="CB707">
            <v>193829.03</v>
          </cell>
          <cell r="CC707">
            <v>1</v>
          </cell>
          <cell r="CD707">
            <v>193829.03</v>
          </cell>
          <cell r="CF707">
            <v>80</v>
          </cell>
          <cell r="CG707" t="str">
            <v>N</v>
          </cell>
        </row>
        <row r="708">
          <cell r="A708">
            <v>706</v>
          </cell>
          <cell r="B708" t="str">
            <v>DETAILS</v>
          </cell>
          <cell r="C708">
            <v>0</v>
          </cell>
          <cell r="D708">
            <v>81628254</v>
          </cell>
          <cell r="E708">
            <v>84069349</v>
          </cell>
          <cell r="F708">
            <v>344944</v>
          </cell>
          <cell r="G708">
            <v>42403</v>
          </cell>
          <cell r="H708">
            <v>42237</v>
          </cell>
          <cell r="I708">
            <v>27598</v>
          </cell>
          <cell r="J708">
            <v>255707</v>
          </cell>
          <cell r="K708">
            <v>180722</v>
          </cell>
          <cell r="L708">
            <v>42185</v>
          </cell>
          <cell r="M708" t="str">
            <v>RAPC Holding Company</v>
          </cell>
          <cell r="N708" t="str">
            <v>RAPC Holding Company Term Loan A</v>
          </cell>
          <cell r="O708" t="str">
            <v>L</v>
          </cell>
          <cell r="P708" t="str">
            <v>LIBOR (3 months)</v>
          </cell>
          <cell r="R708">
            <v>15927300.289999999</v>
          </cell>
          <cell r="S708">
            <v>1334748</v>
          </cell>
          <cell r="T708" t="str">
            <v>United States</v>
          </cell>
          <cell r="U708" t="str">
            <v>Services: Business (23)</v>
          </cell>
          <cell r="W708" t="str">
            <v>United States</v>
          </cell>
          <cell r="X708">
            <v>0</v>
          </cell>
          <cell r="Y708" t="str">
            <v>First Lien First Out</v>
          </cell>
          <cell r="AB708" t="str">
            <v>RAPC Holding Company</v>
          </cell>
          <cell r="AC708">
            <v>98</v>
          </cell>
          <cell r="AF708">
            <v>15927300.289999999</v>
          </cell>
          <cell r="AG708" t="str">
            <v>V</v>
          </cell>
          <cell r="AH708">
            <v>98</v>
          </cell>
          <cell r="AI708">
            <v>99.832999999999998</v>
          </cell>
          <cell r="AK708" t="str">
            <v>Term Loan</v>
          </cell>
          <cell r="AN708">
            <v>14457000</v>
          </cell>
          <cell r="AO708" t="str">
            <v>USD</v>
          </cell>
          <cell r="AS708">
            <v>3.62</v>
          </cell>
          <cell r="AU708" t="str">
            <v>3201 ENTERPRISE PARKWAY, STE 200</v>
          </cell>
          <cell r="AV708" t="str">
            <v>NA</v>
          </cell>
          <cell r="AW708">
            <v>0</v>
          </cell>
          <cell r="AX708">
            <v>42274</v>
          </cell>
          <cell r="AY708">
            <v>42334</v>
          </cell>
          <cell r="AZ708">
            <v>1090000</v>
          </cell>
          <cell r="BA708">
            <v>4.24</v>
          </cell>
          <cell r="BB708">
            <v>1.87</v>
          </cell>
          <cell r="BC708">
            <v>1.5</v>
          </cell>
          <cell r="BD708">
            <v>0</v>
          </cell>
          <cell r="BF708" t="str">
            <v>3.6200000</v>
          </cell>
          <cell r="BG708">
            <v>3800000</v>
          </cell>
          <cell r="BH708" t="str">
            <v>3.62</v>
          </cell>
          <cell r="BI708">
            <v>69640000</v>
          </cell>
          <cell r="BJ708" t="str">
            <v>Antares/TMT</v>
          </cell>
          <cell r="BK708" t="str">
            <v>Broadly Syndicated Loan</v>
          </cell>
          <cell r="BL708">
            <v>39325</v>
          </cell>
          <cell r="BM708">
            <v>42978</v>
          </cell>
          <cell r="BP708">
            <v>50622000</v>
          </cell>
          <cell r="BQ708">
            <v>54422000</v>
          </cell>
          <cell r="BR708">
            <v>50622000</v>
          </cell>
          <cell r="BS708">
            <v>15927300.289999999</v>
          </cell>
          <cell r="BT708">
            <v>100</v>
          </cell>
          <cell r="BU708">
            <v>42228</v>
          </cell>
          <cell r="BW708">
            <v>0</v>
          </cell>
          <cell r="BX708" t="str">
            <v>Beachwood, Ohio 44122</v>
          </cell>
          <cell r="CA708" t="str">
            <v>0000056588</v>
          </cell>
          <cell r="CB708">
            <v>15927300.289999999</v>
          </cell>
          <cell r="CC708">
            <v>1</v>
          </cell>
          <cell r="CD708">
            <v>15927300.289999999</v>
          </cell>
          <cell r="CF708">
            <v>80</v>
          </cell>
          <cell r="CG708" t="str">
            <v>N</v>
          </cell>
        </row>
        <row r="709">
          <cell r="A709">
            <v>707</v>
          </cell>
          <cell r="B709" t="str">
            <v>DETAILS</v>
          </cell>
          <cell r="C709">
            <v>0</v>
          </cell>
          <cell r="D709">
            <v>81627890</v>
          </cell>
          <cell r="E709">
            <v>84069346</v>
          </cell>
          <cell r="F709">
            <v>344944</v>
          </cell>
          <cell r="G709">
            <v>42403</v>
          </cell>
          <cell r="H709">
            <v>42237</v>
          </cell>
          <cell r="I709">
            <v>27598</v>
          </cell>
          <cell r="J709">
            <v>252750</v>
          </cell>
          <cell r="K709">
            <v>180722</v>
          </cell>
          <cell r="L709">
            <v>42185</v>
          </cell>
          <cell r="M709" t="str">
            <v>RAPC Holding Company</v>
          </cell>
          <cell r="N709" t="str">
            <v>RAPC Holding Company Term Loan A</v>
          </cell>
          <cell r="O709" t="str">
            <v>L</v>
          </cell>
          <cell r="P709" t="str">
            <v>LIBOR (3 months)</v>
          </cell>
          <cell r="R709">
            <v>121172.23</v>
          </cell>
          <cell r="S709">
            <v>1334748</v>
          </cell>
          <cell r="T709" t="str">
            <v>United States</v>
          </cell>
          <cell r="U709" t="str">
            <v>Services: Business (23)</v>
          </cell>
          <cell r="W709" t="str">
            <v>United States</v>
          </cell>
          <cell r="X709">
            <v>0</v>
          </cell>
          <cell r="Y709" t="str">
            <v>First Lien First Out</v>
          </cell>
          <cell r="AB709" t="str">
            <v>RAPC Holding Company</v>
          </cell>
          <cell r="AC709">
            <v>98</v>
          </cell>
          <cell r="AF709">
            <v>121172.23</v>
          </cell>
          <cell r="AG709" t="str">
            <v>V</v>
          </cell>
          <cell r="AH709">
            <v>98</v>
          </cell>
          <cell r="AK709" t="str">
            <v>Term Loan</v>
          </cell>
          <cell r="AN709">
            <v>14457000</v>
          </cell>
          <cell r="AO709" t="str">
            <v>USD</v>
          </cell>
          <cell r="AS709">
            <v>3.62</v>
          </cell>
          <cell r="AU709" t="str">
            <v>3201 ENTERPRISE PARKWAY, STE 200</v>
          </cell>
          <cell r="AV709" t="str">
            <v>NA</v>
          </cell>
          <cell r="AW709">
            <v>0</v>
          </cell>
          <cell r="AX709">
            <v>42274</v>
          </cell>
          <cell r="AY709">
            <v>42334</v>
          </cell>
          <cell r="AZ709">
            <v>1090000</v>
          </cell>
          <cell r="BA709">
            <v>4.24</v>
          </cell>
          <cell r="BB709">
            <v>1.87</v>
          </cell>
          <cell r="BC709">
            <v>1.5</v>
          </cell>
          <cell r="BD709">
            <v>0</v>
          </cell>
          <cell r="BF709" t="str">
            <v>3.6200000</v>
          </cell>
          <cell r="BG709">
            <v>3800000</v>
          </cell>
          <cell r="BH709" t="str">
            <v>3.62</v>
          </cell>
          <cell r="BI709">
            <v>69640000</v>
          </cell>
          <cell r="BJ709" t="str">
            <v>Antares/TMT</v>
          </cell>
          <cell r="BL709">
            <v>39325</v>
          </cell>
          <cell r="BM709">
            <v>42978</v>
          </cell>
          <cell r="BP709">
            <v>50622000</v>
          </cell>
          <cell r="BQ709">
            <v>54422000</v>
          </cell>
          <cell r="BR709">
            <v>50622000</v>
          </cell>
          <cell r="BS709">
            <v>121172.23</v>
          </cell>
          <cell r="BT709">
            <v>100</v>
          </cell>
          <cell r="BU709">
            <v>42228</v>
          </cell>
          <cell r="BW709">
            <v>0</v>
          </cell>
          <cell r="BX709" t="str">
            <v>Beachwood, Ohio 44122</v>
          </cell>
          <cell r="CA709" t="str">
            <v>0000056588</v>
          </cell>
          <cell r="CB709">
            <v>121172.23</v>
          </cell>
          <cell r="CC709">
            <v>1</v>
          </cell>
          <cell r="CD709">
            <v>121172.23</v>
          </cell>
          <cell r="CF709">
            <v>80</v>
          </cell>
          <cell r="CG709" t="str">
            <v>N</v>
          </cell>
        </row>
        <row r="710">
          <cell r="A710">
            <v>708</v>
          </cell>
          <cell r="B710" t="str">
            <v>DETAILS</v>
          </cell>
          <cell r="C710">
            <v>0</v>
          </cell>
          <cell r="D710">
            <v>81628226</v>
          </cell>
          <cell r="E710">
            <v>84069354</v>
          </cell>
          <cell r="F710">
            <v>344944</v>
          </cell>
          <cell r="G710">
            <v>42403</v>
          </cell>
          <cell r="H710">
            <v>42237</v>
          </cell>
          <cell r="I710">
            <v>20635</v>
          </cell>
          <cell r="J710">
            <v>255508</v>
          </cell>
          <cell r="K710">
            <v>211018</v>
          </cell>
          <cell r="L710">
            <v>42185</v>
          </cell>
          <cell r="M710" t="str">
            <v>Raycom TV Broadcasting LLC</v>
          </cell>
          <cell r="N710" t="str">
            <v>Raycom TV Broadcasting LLC Term Loan B</v>
          </cell>
          <cell r="O710" t="str">
            <v>L</v>
          </cell>
          <cell r="P710" t="str">
            <v>LIBOR (1 month)</v>
          </cell>
          <cell r="R710">
            <v>19750000</v>
          </cell>
          <cell r="S710">
            <v>1334755</v>
          </cell>
          <cell r="T710" t="str">
            <v>United States</v>
          </cell>
          <cell r="U710" t="str">
            <v>Media: Broadcasting &amp; Subscription (19)</v>
          </cell>
          <cell r="W710" t="str">
            <v>United States</v>
          </cell>
          <cell r="X710">
            <v>1</v>
          </cell>
          <cell r="Y710" t="str">
            <v>First Lien First Out</v>
          </cell>
          <cell r="AB710" t="str">
            <v>Raycom TV Broadcasting LLC</v>
          </cell>
          <cell r="AC710">
            <v>99.125</v>
          </cell>
          <cell r="AF710">
            <v>19750000</v>
          </cell>
          <cell r="AG710" t="str">
            <v>V</v>
          </cell>
          <cell r="AH710">
            <v>99.125</v>
          </cell>
          <cell r="AI710">
            <v>98.875</v>
          </cell>
          <cell r="AK710" t="str">
            <v>Term Loan</v>
          </cell>
          <cell r="AN710">
            <v>224153000</v>
          </cell>
          <cell r="AO710" t="str">
            <v>USD</v>
          </cell>
          <cell r="AS710">
            <v>2.04</v>
          </cell>
          <cell r="AU710" t="str">
            <v>RSA TOWER, 20TH FLOOR</v>
          </cell>
          <cell r="AV710" t="str">
            <v>201 Monroe Street</v>
          </cell>
          <cell r="AW710">
            <v>0</v>
          </cell>
          <cell r="AX710">
            <v>42277</v>
          </cell>
          <cell r="AY710">
            <v>42277</v>
          </cell>
          <cell r="AZ710">
            <v>43150000</v>
          </cell>
          <cell r="BA710">
            <v>12.63</v>
          </cell>
          <cell r="BB710">
            <v>1.37</v>
          </cell>
          <cell r="BC710">
            <v>1.29</v>
          </cell>
          <cell r="BD710">
            <v>0</v>
          </cell>
          <cell r="BF710" t="str">
            <v>2.0400000</v>
          </cell>
          <cell r="BG710">
            <v>276600000</v>
          </cell>
          <cell r="BH710" t="str">
            <v>2.04</v>
          </cell>
          <cell r="BI710">
            <v>584950000</v>
          </cell>
          <cell r="BJ710" t="str">
            <v>BLG</v>
          </cell>
          <cell r="BL710">
            <v>41763</v>
          </cell>
          <cell r="BM710">
            <v>44412</v>
          </cell>
          <cell r="BP710">
            <v>461937600</v>
          </cell>
          <cell r="BQ710">
            <v>738537600</v>
          </cell>
          <cell r="BR710">
            <v>461937600</v>
          </cell>
          <cell r="BS710">
            <v>19527812.5</v>
          </cell>
          <cell r="BT710">
            <v>98.875</v>
          </cell>
          <cell r="BU710">
            <v>42228</v>
          </cell>
          <cell r="BW710">
            <v>0</v>
          </cell>
          <cell r="BX710" t="str">
            <v>Montgomery, Alabama 36104</v>
          </cell>
          <cell r="CA710" t="str">
            <v>0010478431</v>
          </cell>
          <cell r="CB710">
            <v>19527812.5</v>
          </cell>
          <cell r="CC710">
            <v>1</v>
          </cell>
          <cell r="CD710">
            <v>19750000</v>
          </cell>
          <cell r="CF710">
            <v>80</v>
          </cell>
          <cell r="CG710" t="str">
            <v>Y</v>
          </cell>
        </row>
        <row r="711">
          <cell r="A711">
            <v>709</v>
          </cell>
          <cell r="B711" t="str">
            <v>DETAILS</v>
          </cell>
          <cell r="C711">
            <v>0</v>
          </cell>
          <cell r="D711">
            <v>81628360</v>
          </cell>
          <cell r="E711">
            <v>84070162</v>
          </cell>
          <cell r="F711">
            <v>344944</v>
          </cell>
          <cell r="G711">
            <v>42403</v>
          </cell>
          <cell r="H711">
            <v>42237</v>
          </cell>
          <cell r="I711">
            <v>31366</v>
          </cell>
          <cell r="J711">
            <v>256300</v>
          </cell>
          <cell r="K711">
            <v>240031</v>
          </cell>
          <cell r="L711">
            <v>42185</v>
          </cell>
          <cell r="M711" t="str">
            <v>Recochem Inc</v>
          </cell>
          <cell r="N711" t="str">
            <v>Recochem Inc Term Loan A</v>
          </cell>
          <cell r="O711" t="str">
            <v>L</v>
          </cell>
          <cell r="P711" t="str">
            <v>Canadian Dealer Offe</v>
          </cell>
          <cell r="R711">
            <v>15075851.380000001</v>
          </cell>
          <cell r="S711">
            <v>1356016</v>
          </cell>
          <cell r="T711" t="str">
            <v>Canada</v>
          </cell>
          <cell r="U711" t="str">
            <v>Chemicals; Plastics &amp; Rubber (6)</v>
          </cell>
          <cell r="W711" t="str">
            <v>Canada</v>
          </cell>
          <cell r="X711">
            <v>0</v>
          </cell>
          <cell r="Y711" t="str">
            <v>First Lien First Out</v>
          </cell>
          <cell r="AB711" t="str">
            <v>Recochem Inc</v>
          </cell>
          <cell r="AC711">
            <v>95</v>
          </cell>
          <cell r="AF711">
            <v>15075851.380000001</v>
          </cell>
          <cell r="AG711" t="str">
            <v>V</v>
          </cell>
          <cell r="AH711">
            <v>95</v>
          </cell>
          <cell r="AK711" t="str">
            <v>Term Loan</v>
          </cell>
          <cell r="AN711">
            <v>37985486</v>
          </cell>
          <cell r="AO711" t="str">
            <v>CAD</v>
          </cell>
          <cell r="AS711">
            <v>2.66</v>
          </cell>
          <cell r="AU711" t="str">
            <v>850 Montee De Liesse</v>
          </cell>
          <cell r="AV711" t="str">
            <v>NA</v>
          </cell>
          <cell r="AW711">
            <v>0</v>
          </cell>
          <cell r="AX711">
            <v>42308</v>
          </cell>
          <cell r="AY711">
            <v>42338</v>
          </cell>
          <cell r="AZ711">
            <v>9080000</v>
          </cell>
          <cell r="BA711">
            <v>3.56</v>
          </cell>
          <cell r="BB711">
            <v>0.62</v>
          </cell>
          <cell r="BC711">
            <v>0.52</v>
          </cell>
          <cell r="BD711">
            <v>0</v>
          </cell>
          <cell r="BF711" t="str">
            <v>2.6600000</v>
          </cell>
          <cell r="BG711">
            <v>91010000</v>
          </cell>
          <cell r="BH711" t="str">
            <v>3.82</v>
          </cell>
          <cell r="BI711">
            <v>301590000</v>
          </cell>
          <cell r="BJ711" t="str">
            <v>Antares/TMT</v>
          </cell>
          <cell r="BL711">
            <v>41670</v>
          </cell>
          <cell r="BM711">
            <v>43496</v>
          </cell>
          <cell r="BP711">
            <v>131410400</v>
          </cell>
          <cell r="BQ711">
            <v>278054000</v>
          </cell>
          <cell r="BR711">
            <v>187044000</v>
          </cell>
          <cell r="BS711">
            <v>15075851.380000001</v>
          </cell>
          <cell r="BT711">
            <v>100</v>
          </cell>
          <cell r="BU711">
            <v>42228</v>
          </cell>
          <cell r="BW711">
            <v>0</v>
          </cell>
          <cell r="BX711" t="str">
            <v>Montreal, Quebec H4T-1P4</v>
          </cell>
          <cell r="CA711" t="str">
            <v>0010537101</v>
          </cell>
          <cell r="CB711">
            <v>15075851.380000001</v>
          </cell>
          <cell r="CC711">
            <v>1</v>
          </cell>
          <cell r="CD711">
            <v>20776030.780000001</v>
          </cell>
          <cell r="CF711">
            <v>80</v>
          </cell>
          <cell r="CG711" t="str">
            <v>N</v>
          </cell>
        </row>
        <row r="712">
          <cell r="A712">
            <v>710</v>
          </cell>
          <cell r="B712" t="str">
            <v>DETAILS</v>
          </cell>
          <cell r="C712">
            <v>0</v>
          </cell>
          <cell r="D712">
            <v>81627920</v>
          </cell>
          <cell r="E712">
            <v>84069362</v>
          </cell>
          <cell r="F712">
            <v>344944</v>
          </cell>
          <cell r="G712">
            <v>42403</v>
          </cell>
          <cell r="H712">
            <v>42237</v>
          </cell>
          <cell r="I712">
            <v>29325</v>
          </cell>
          <cell r="J712">
            <v>253044</v>
          </cell>
          <cell r="K712">
            <v>209416</v>
          </cell>
          <cell r="L712">
            <v>42185</v>
          </cell>
          <cell r="M712" t="str">
            <v>Red Lobster Management LLC</v>
          </cell>
          <cell r="N712" t="str">
            <v>Red Lobster Management LLC Term Loan B</v>
          </cell>
          <cell r="O712" t="str">
            <v>L</v>
          </cell>
          <cell r="P712" t="str">
            <v>LIBOR (3 months)</v>
          </cell>
          <cell r="R712">
            <v>9776250</v>
          </cell>
          <cell r="S712">
            <v>1334789</v>
          </cell>
          <cell r="T712" t="str">
            <v>United States</v>
          </cell>
          <cell r="U712" t="str">
            <v>Hotel; Gaming &amp; Leisure (17)</v>
          </cell>
          <cell r="W712" t="str">
            <v>United States</v>
          </cell>
          <cell r="X712">
            <v>1</v>
          </cell>
          <cell r="Y712" t="str">
            <v>Bifurcated 2nd Lien</v>
          </cell>
          <cell r="AB712" t="str">
            <v>Red Lobster Management LLC</v>
          </cell>
          <cell r="AC712">
            <v>97</v>
          </cell>
          <cell r="AF712">
            <v>9776250</v>
          </cell>
          <cell r="AG712" t="str">
            <v>V</v>
          </cell>
          <cell r="AH712">
            <v>97</v>
          </cell>
          <cell r="AI712">
            <v>98.5</v>
          </cell>
          <cell r="AK712" t="str">
            <v>Term Loan</v>
          </cell>
          <cell r="AN712">
            <v>163300000</v>
          </cell>
          <cell r="AO712" t="str">
            <v>USD</v>
          </cell>
          <cell r="AS712">
            <v>1.1200000000000001</v>
          </cell>
          <cell r="AU712" t="str">
            <v>One Embarcadero Center</v>
          </cell>
          <cell r="AV712" t="str">
            <v>39th Floor</v>
          </cell>
          <cell r="AW712">
            <v>0</v>
          </cell>
          <cell r="AX712">
            <v>42247</v>
          </cell>
          <cell r="AY712">
            <v>42337</v>
          </cell>
          <cell r="AZ712">
            <v>181000000</v>
          </cell>
          <cell r="BA712">
            <v>6.96</v>
          </cell>
          <cell r="BB712">
            <v>0.44</v>
          </cell>
          <cell r="BC712">
            <v>0</v>
          </cell>
          <cell r="BD712">
            <v>0</v>
          </cell>
          <cell r="BF712" t="str">
            <v>1.1200000</v>
          </cell>
          <cell r="BG712">
            <v>90900000</v>
          </cell>
          <cell r="BH712" t="str">
            <v>1.12</v>
          </cell>
          <cell r="BI712">
            <v>2520200000</v>
          </cell>
          <cell r="BJ712" t="str">
            <v>Franchise Finance - BSL</v>
          </cell>
          <cell r="BK712" t="str">
            <v>Broadly Syndicated Loan</v>
          </cell>
          <cell r="BL712">
            <v>41740</v>
          </cell>
          <cell r="BM712">
            <v>44405</v>
          </cell>
          <cell r="BP712">
            <v>82148000</v>
          </cell>
          <cell r="BQ712">
            <v>173048000</v>
          </cell>
          <cell r="BR712">
            <v>82148000</v>
          </cell>
          <cell r="BS712">
            <v>9629606.25</v>
          </cell>
          <cell r="BT712">
            <v>98.5</v>
          </cell>
          <cell r="BU712">
            <v>42228</v>
          </cell>
          <cell r="BW712">
            <v>0</v>
          </cell>
          <cell r="BX712" t="str">
            <v>San Francisco, California 94111</v>
          </cell>
          <cell r="CA712" t="str">
            <v>0010481093</v>
          </cell>
          <cell r="CB712">
            <v>9629606.25</v>
          </cell>
          <cell r="CC712">
            <v>1</v>
          </cell>
          <cell r="CD712">
            <v>9776250</v>
          </cell>
          <cell r="CF712">
            <v>50</v>
          </cell>
          <cell r="CG712" t="str">
            <v>N</v>
          </cell>
        </row>
        <row r="713">
          <cell r="A713">
            <v>711</v>
          </cell>
          <cell r="B713" t="str">
            <v>DETAILS</v>
          </cell>
          <cell r="C713">
            <v>0</v>
          </cell>
          <cell r="D713">
            <v>81627894</v>
          </cell>
          <cell r="E713">
            <v>84069367</v>
          </cell>
          <cell r="F713">
            <v>344944</v>
          </cell>
          <cell r="G713">
            <v>42403</v>
          </cell>
          <cell r="H713">
            <v>42237</v>
          </cell>
          <cell r="I713">
            <v>22807</v>
          </cell>
          <cell r="J713">
            <v>252786</v>
          </cell>
          <cell r="K713">
            <v>228685</v>
          </cell>
          <cell r="L713">
            <v>42185</v>
          </cell>
          <cell r="M713" t="str">
            <v>Regal Cinemas Corporation</v>
          </cell>
          <cell r="N713" t="str">
            <v>Regal Cinemas Corporation Term Loan</v>
          </cell>
          <cell r="O713" t="str">
            <v>L</v>
          </cell>
          <cell r="P713" t="str">
            <v>LIBOR (6 months)</v>
          </cell>
          <cell r="R713">
            <v>12298678.09</v>
          </cell>
          <cell r="S713">
            <v>1334795</v>
          </cell>
          <cell r="T713" t="str">
            <v>United States</v>
          </cell>
          <cell r="U713" t="str">
            <v>Media: Diversified &amp; Production (20)</v>
          </cell>
          <cell r="W713" t="str">
            <v>United States</v>
          </cell>
          <cell r="X713">
            <v>1</v>
          </cell>
          <cell r="Y713" t="str">
            <v>First Lien First Out</v>
          </cell>
          <cell r="AB713" t="str">
            <v>Regal Cinemas Corporation</v>
          </cell>
          <cell r="AC713">
            <v>99.891999999999996</v>
          </cell>
          <cell r="AF713">
            <v>12298678.09</v>
          </cell>
          <cell r="AG713" t="str">
            <v>V</v>
          </cell>
          <cell r="AH713">
            <v>99.891999999999996</v>
          </cell>
          <cell r="AI713">
            <v>99.832999999999998</v>
          </cell>
          <cell r="AK713" t="str">
            <v>Term Loan</v>
          </cell>
          <cell r="AN713">
            <v>548466000</v>
          </cell>
          <cell r="AO713" t="str">
            <v>USD</v>
          </cell>
          <cell r="AS713">
            <v>1.65</v>
          </cell>
          <cell r="AU713" t="str">
            <v>7132 REGAL LANE</v>
          </cell>
          <cell r="AV713" t="str">
            <v>NA</v>
          </cell>
          <cell r="AW713">
            <v>0</v>
          </cell>
          <cell r="AX713">
            <v>42277</v>
          </cell>
          <cell r="AY713">
            <v>42277</v>
          </cell>
          <cell r="AZ713">
            <v>99600000</v>
          </cell>
          <cell r="BA713">
            <v>4.37</v>
          </cell>
          <cell r="BB713">
            <v>4.2</v>
          </cell>
          <cell r="BC713">
            <v>0</v>
          </cell>
          <cell r="BD713">
            <v>0</v>
          </cell>
          <cell r="BF713" t="str">
            <v>1.6500000</v>
          </cell>
          <cell r="BG713">
            <v>-902000000</v>
          </cell>
          <cell r="BH713" t="str">
            <v>1.65</v>
          </cell>
          <cell r="BI713">
            <v>3078200000</v>
          </cell>
          <cell r="BJ713" t="str">
            <v>BLG</v>
          </cell>
          <cell r="BK713" t="str">
            <v>Broadly Syndicated Loan</v>
          </cell>
          <cell r="BL713">
            <v>42005</v>
          </cell>
          <cell r="BM713">
            <v>44652</v>
          </cell>
          <cell r="BP713">
            <v>971564800</v>
          </cell>
          <cell r="BQ713">
            <v>69564800</v>
          </cell>
          <cell r="BR713">
            <v>971564800</v>
          </cell>
          <cell r="BS713">
            <v>12278139.300000001</v>
          </cell>
          <cell r="BT713">
            <v>99.832999999999998</v>
          </cell>
          <cell r="BU713">
            <v>42228</v>
          </cell>
          <cell r="BW713">
            <v>0</v>
          </cell>
          <cell r="BX713" t="str">
            <v>Knoxville, Tennessee 37918</v>
          </cell>
          <cell r="CA713" t="str">
            <v>0010512711</v>
          </cell>
          <cell r="CB713">
            <v>12278139.300000001</v>
          </cell>
          <cell r="CC713">
            <v>1</v>
          </cell>
          <cell r="CD713">
            <v>12298678.09</v>
          </cell>
          <cell r="CF713">
            <v>80</v>
          </cell>
          <cell r="CG713" t="str">
            <v>Y</v>
          </cell>
        </row>
        <row r="714">
          <cell r="A714">
            <v>712</v>
          </cell>
          <cell r="B714" t="str">
            <v>DETAILS</v>
          </cell>
          <cell r="C714">
            <v>0</v>
          </cell>
          <cell r="D714">
            <v>81628224</v>
          </cell>
          <cell r="E714">
            <v>84069368</v>
          </cell>
          <cell r="F714">
            <v>344944</v>
          </cell>
          <cell r="G714">
            <v>42403</v>
          </cell>
          <cell r="H714">
            <v>42237</v>
          </cell>
          <cell r="I714">
            <v>22807</v>
          </cell>
          <cell r="J714">
            <v>255500</v>
          </cell>
          <cell r="K714">
            <v>228685</v>
          </cell>
          <cell r="L714">
            <v>42185</v>
          </cell>
          <cell r="M714" t="str">
            <v>Regal Cinemas Corporation</v>
          </cell>
          <cell r="N714" t="str">
            <v>Regal Cinemas Corporation Term Loan</v>
          </cell>
          <cell r="O714" t="str">
            <v>L</v>
          </cell>
          <cell r="P714" t="str">
            <v>LIBOR (1 month)</v>
          </cell>
          <cell r="R714">
            <v>7045862.6600000001</v>
          </cell>
          <cell r="S714">
            <v>1334795</v>
          </cell>
          <cell r="T714" t="str">
            <v>United States</v>
          </cell>
          <cell r="U714" t="str">
            <v>Media: Diversified &amp; Production (20)</v>
          </cell>
          <cell r="W714" t="str">
            <v>United States</v>
          </cell>
          <cell r="X714">
            <v>1</v>
          </cell>
          <cell r="Y714" t="str">
            <v>First Lien First Out</v>
          </cell>
          <cell r="AB714" t="str">
            <v>Regal Cinemas Corporation</v>
          </cell>
          <cell r="AC714">
            <v>99.891999999999996</v>
          </cell>
          <cell r="AF714">
            <v>7045862.6600000001</v>
          </cell>
          <cell r="AG714" t="str">
            <v>V</v>
          </cell>
          <cell r="AH714">
            <v>99.891999999999996</v>
          </cell>
          <cell r="AI714">
            <v>99.832999999999998</v>
          </cell>
          <cell r="AK714" t="str">
            <v>Term Loan</v>
          </cell>
          <cell r="AN714">
            <v>548466000</v>
          </cell>
          <cell r="AO714" t="str">
            <v>USD</v>
          </cell>
          <cell r="AS714">
            <v>1.65</v>
          </cell>
          <cell r="AU714" t="str">
            <v>7132 REGAL LANE</v>
          </cell>
          <cell r="AV714" t="str">
            <v>NA</v>
          </cell>
          <cell r="AW714">
            <v>0</v>
          </cell>
          <cell r="AX714">
            <v>42277</v>
          </cell>
          <cell r="AY714">
            <v>42277</v>
          </cell>
          <cell r="AZ714">
            <v>99600000</v>
          </cell>
          <cell r="BA714">
            <v>4.37</v>
          </cell>
          <cell r="BB714">
            <v>4.2</v>
          </cell>
          <cell r="BC714">
            <v>0</v>
          </cell>
          <cell r="BD714">
            <v>0</v>
          </cell>
          <cell r="BF714" t="str">
            <v>1.6500000</v>
          </cell>
          <cell r="BG714">
            <v>-902000000</v>
          </cell>
          <cell r="BH714" t="str">
            <v>1.65</v>
          </cell>
          <cell r="BI714">
            <v>3078200000</v>
          </cell>
          <cell r="BJ714" t="str">
            <v>BLG</v>
          </cell>
          <cell r="BK714" t="str">
            <v>Broadly Syndicated Loan</v>
          </cell>
          <cell r="BL714">
            <v>42005</v>
          </cell>
          <cell r="BM714">
            <v>44652</v>
          </cell>
          <cell r="BP714">
            <v>971564800</v>
          </cell>
          <cell r="BQ714">
            <v>69564800</v>
          </cell>
          <cell r="BR714">
            <v>971564800</v>
          </cell>
          <cell r="BS714">
            <v>7034096.0700000003</v>
          </cell>
          <cell r="BT714">
            <v>99.832999999999998</v>
          </cell>
          <cell r="BU714">
            <v>42228</v>
          </cell>
          <cell r="BW714">
            <v>0</v>
          </cell>
          <cell r="BX714" t="str">
            <v>Knoxville, Tennessee 37918</v>
          </cell>
          <cell r="CA714" t="str">
            <v>0010512711</v>
          </cell>
          <cell r="CB714">
            <v>7034096.0700000003</v>
          </cell>
          <cell r="CC714">
            <v>1</v>
          </cell>
          <cell r="CD714">
            <v>7045862.6600000001</v>
          </cell>
          <cell r="CF714">
            <v>80</v>
          </cell>
          <cell r="CG714" t="str">
            <v>Y</v>
          </cell>
        </row>
        <row r="715">
          <cell r="A715">
            <v>713</v>
          </cell>
          <cell r="B715" t="str">
            <v>DETAILS</v>
          </cell>
          <cell r="C715">
            <v>0</v>
          </cell>
          <cell r="D715">
            <v>81628358</v>
          </cell>
          <cell r="E715">
            <v>84070096</v>
          </cell>
          <cell r="F715">
            <v>344944</v>
          </cell>
          <cell r="G715">
            <v>42403</v>
          </cell>
          <cell r="H715">
            <v>42237</v>
          </cell>
          <cell r="I715">
            <v>31469</v>
          </cell>
          <cell r="J715">
            <v>256298</v>
          </cell>
          <cell r="K715">
            <v>241782</v>
          </cell>
          <cell r="L715">
            <v>42185</v>
          </cell>
          <cell r="M715" t="str">
            <v>Reliable Parts Holding LLC</v>
          </cell>
          <cell r="N715" t="str">
            <v>Reliable Parts CAD Term Loan</v>
          </cell>
          <cell r="O715" t="str">
            <v>L</v>
          </cell>
          <cell r="P715" t="str">
            <v>Canadian Dealer Offe</v>
          </cell>
          <cell r="R715">
            <v>18224708.510000002</v>
          </cell>
          <cell r="S715">
            <v>1354043</v>
          </cell>
          <cell r="T715" t="str">
            <v>Canada</v>
          </cell>
          <cell r="U715" t="str">
            <v>Consumer goods: Durable (8)</v>
          </cell>
          <cell r="W715" t="str">
            <v>Canada</v>
          </cell>
          <cell r="X715">
            <v>0</v>
          </cell>
          <cell r="Y715" t="str">
            <v>First Lien First Out</v>
          </cell>
          <cell r="AB715" t="str">
            <v>Reliable Parts Holding LLC</v>
          </cell>
          <cell r="AC715">
            <v>99.5</v>
          </cell>
          <cell r="AF715">
            <v>18224708.510000002</v>
          </cell>
          <cell r="AG715" t="str">
            <v>V</v>
          </cell>
          <cell r="AH715">
            <v>97</v>
          </cell>
          <cell r="AI715">
            <v>97.25</v>
          </cell>
          <cell r="AK715" t="str">
            <v>Term Loan</v>
          </cell>
          <cell r="AN715">
            <v>17710000</v>
          </cell>
          <cell r="AO715" t="str">
            <v>CAD</v>
          </cell>
          <cell r="AS715">
            <v>4.1500000000000004</v>
          </cell>
          <cell r="AU715" t="str">
            <v>1 North Franklin</v>
          </cell>
          <cell r="AV715" t="str">
            <v>St. 1500</v>
          </cell>
          <cell r="AW715">
            <v>0</v>
          </cell>
          <cell r="AX715">
            <v>42277</v>
          </cell>
          <cell r="AY715">
            <v>42369</v>
          </cell>
          <cell r="AZ715">
            <v>4590000</v>
          </cell>
          <cell r="BA715">
            <v>4.0199999999999996</v>
          </cell>
          <cell r="BB715">
            <v>4.5</v>
          </cell>
          <cell r="BC715">
            <v>3.13</v>
          </cell>
          <cell r="BD715">
            <v>0</v>
          </cell>
          <cell r="BF715" t="str">
            <v>4.1500000</v>
          </cell>
          <cell r="BG715">
            <v>49180000</v>
          </cell>
          <cell r="BH715" t="str">
            <v>4.15</v>
          </cell>
          <cell r="BI715">
            <v>170390000</v>
          </cell>
          <cell r="BJ715" t="str">
            <v>Antares/TMT</v>
          </cell>
          <cell r="BL715">
            <v>41691</v>
          </cell>
          <cell r="BM715">
            <v>44013</v>
          </cell>
          <cell r="BP715">
            <v>66087900</v>
          </cell>
          <cell r="BQ715">
            <v>115267900</v>
          </cell>
          <cell r="BR715">
            <v>66087900</v>
          </cell>
          <cell r="BS715">
            <v>18224708.510000002</v>
          </cell>
          <cell r="BT715">
            <v>100</v>
          </cell>
          <cell r="BU715">
            <v>42228</v>
          </cell>
          <cell r="BW715">
            <v>0</v>
          </cell>
          <cell r="BX715" t="str">
            <v>Chicago, Illinois</v>
          </cell>
          <cell r="CA715" t="str">
            <v>0010537082</v>
          </cell>
          <cell r="CB715">
            <v>18224708.510000002</v>
          </cell>
          <cell r="CC715">
            <v>1</v>
          </cell>
          <cell r="CD715">
            <v>25115470.800000001</v>
          </cell>
          <cell r="CF715">
            <v>80</v>
          </cell>
          <cell r="CG715" t="str">
            <v>N</v>
          </cell>
        </row>
        <row r="716">
          <cell r="A716">
            <v>714</v>
          </cell>
          <cell r="B716" t="str">
            <v>DETAILS</v>
          </cell>
          <cell r="C716">
            <v>0</v>
          </cell>
          <cell r="D716">
            <v>81627951</v>
          </cell>
          <cell r="E716">
            <v>84070047</v>
          </cell>
          <cell r="F716">
            <v>344944</v>
          </cell>
          <cell r="G716">
            <v>42403</v>
          </cell>
          <cell r="H716">
            <v>42237</v>
          </cell>
          <cell r="I716">
            <v>28923</v>
          </cell>
          <cell r="J716">
            <v>253502</v>
          </cell>
          <cell r="K716">
            <v>204418</v>
          </cell>
          <cell r="L716">
            <v>42185</v>
          </cell>
          <cell r="M716" t="str">
            <v>Reliable Parts U.S. Holdings LLC</v>
          </cell>
          <cell r="N716" t="str">
            <v>Reliable Parts U.S. Holdings LLC 1st Lien Term Loan</v>
          </cell>
          <cell r="O716" t="str">
            <v>L</v>
          </cell>
          <cell r="P716" t="str">
            <v>LIBOR (3 months)</v>
          </cell>
          <cell r="R716">
            <v>7048706.9400000004</v>
          </cell>
          <cell r="S716">
            <v>1352785</v>
          </cell>
          <cell r="T716" t="str">
            <v>United States</v>
          </cell>
          <cell r="U716" t="str">
            <v>Consumer goods: Durable (8)</v>
          </cell>
          <cell r="W716" t="str">
            <v>United States</v>
          </cell>
          <cell r="X716">
            <v>0</v>
          </cell>
          <cell r="Y716" t="str">
            <v>First Lien First Out</v>
          </cell>
          <cell r="AB716" t="str">
            <v>Reliable Parts U.S. Holdings LLC</v>
          </cell>
          <cell r="AC716">
            <v>97</v>
          </cell>
          <cell r="AF716">
            <v>7048706.9400000004</v>
          </cell>
          <cell r="AG716" t="str">
            <v>V</v>
          </cell>
          <cell r="AH716">
            <v>98.5</v>
          </cell>
          <cell r="AI716">
            <v>97.25</v>
          </cell>
          <cell r="AK716" t="str">
            <v>Term Loan</v>
          </cell>
          <cell r="AN716">
            <v>17710000</v>
          </cell>
          <cell r="AO716" t="str">
            <v>USD</v>
          </cell>
          <cell r="AS716">
            <v>4.1500000000000004</v>
          </cell>
          <cell r="AU716" t="str">
            <v>1 North Franklin</v>
          </cell>
          <cell r="AV716" t="str">
            <v>St. 1500</v>
          </cell>
          <cell r="AW716">
            <v>0</v>
          </cell>
          <cell r="AX716">
            <v>42277</v>
          </cell>
          <cell r="AY716">
            <v>42369</v>
          </cell>
          <cell r="AZ716">
            <v>4590000</v>
          </cell>
          <cell r="BA716">
            <v>4.0199999999999996</v>
          </cell>
          <cell r="BB716">
            <v>4.5</v>
          </cell>
          <cell r="BC716">
            <v>3.13</v>
          </cell>
          <cell r="BD716">
            <v>0</v>
          </cell>
          <cell r="BF716" t="str">
            <v>4.1500000</v>
          </cell>
          <cell r="BG716">
            <v>49180000</v>
          </cell>
          <cell r="BH716" t="str">
            <v>4.15</v>
          </cell>
          <cell r="BI716">
            <v>170390000</v>
          </cell>
          <cell r="BJ716" t="str">
            <v>Antares/TMT</v>
          </cell>
          <cell r="BL716">
            <v>41691</v>
          </cell>
          <cell r="BM716">
            <v>44013</v>
          </cell>
          <cell r="BP716">
            <v>66087900</v>
          </cell>
          <cell r="BQ716">
            <v>115267900</v>
          </cell>
          <cell r="BR716">
            <v>66087900</v>
          </cell>
          <cell r="BS716">
            <v>7048706.9400000004</v>
          </cell>
          <cell r="BT716">
            <v>100</v>
          </cell>
          <cell r="BU716">
            <v>42228</v>
          </cell>
          <cell r="BW716">
            <v>0</v>
          </cell>
          <cell r="BX716" t="str">
            <v>Chicago, Illinois 60606</v>
          </cell>
          <cell r="CA716" t="str">
            <v>0010538389</v>
          </cell>
          <cell r="CB716">
            <v>7048706.9400000004</v>
          </cell>
          <cell r="CC716">
            <v>1</v>
          </cell>
          <cell r="CD716">
            <v>7048706.9400000004</v>
          </cell>
          <cell r="CF716">
            <v>80</v>
          </cell>
          <cell r="CG716" t="str">
            <v>N</v>
          </cell>
        </row>
        <row r="717">
          <cell r="A717">
            <v>715</v>
          </cell>
          <cell r="B717" t="str">
            <v>DETAILS</v>
          </cell>
          <cell r="C717">
            <v>0</v>
          </cell>
          <cell r="D717">
            <v>81627610</v>
          </cell>
          <cell r="E717">
            <v>84069997</v>
          </cell>
          <cell r="F717">
            <v>344944</v>
          </cell>
          <cell r="G717">
            <v>42403</v>
          </cell>
          <cell r="H717">
            <v>42237</v>
          </cell>
          <cell r="I717">
            <v>28052</v>
          </cell>
          <cell r="J717">
            <v>188939</v>
          </cell>
          <cell r="K717">
            <v>188937</v>
          </cell>
          <cell r="L717">
            <v>42185</v>
          </cell>
          <cell r="M717" t="str">
            <v>Renew Life Formulas Inc</v>
          </cell>
          <cell r="N717" t="str">
            <v>Renew Life Formulas Inc Term Loan A</v>
          </cell>
          <cell r="O717" t="str">
            <v>L</v>
          </cell>
          <cell r="P717" t="str">
            <v>Prime</v>
          </cell>
          <cell r="R717">
            <v>21361.07</v>
          </cell>
          <cell r="S717">
            <v>1352413</v>
          </cell>
          <cell r="T717" t="str">
            <v>United States</v>
          </cell>
          <cell r="U717" t="str">
            <v>Healthcare &amp; Pharmaceuticals (15)</v>
          </cell>
          <cell r="W717" t="str">
            <v>United States</v>
          </cell>
          <cell r="X717">
            <v>0</v>
          </cell>
          <cell r="Y717" t="str">
            <v>First Lien First Out</v>
          </cell>
          <cell r="AB717" t="str">
            <v>Renew Life Formulas Inc</v>
          </cell>
          <cell r="AC717">
            <v>98</v>
          </cell>
          <cell r="AF717">
            <v>21361.07</v>
          </cell>
          <cell r="AG717" t="str">
            <v>V</v>
          </cell>
          <cell r="AH717">
            <v>98</v>
          </cell>
          <cell r="AI717">
            <v>97.25</v>
          </cell>
          <cell r="AK717" t="str">
            <v>Term Loan</v>
          </cell>
          <cell r="AN717">
            <v>14420000</v>
          </cell>
          <cell r="AO717" t="str">
            <v>USD</v>
          </cell>
          <cell r="AS717">
            <v>3.54</v>
          </cell>
          <cell r="AU717" t="str">
            <v>198 PALM HARBOR BLVD. SOUTH</v>
          </cell>
          <cell r="AV717" t="str">
            <v>NA</v>
          </cell>
          <cell r="AW717">
            <v>0</v>
          </cell>
          <cell r="AX717">
            <v>42277</v>
          </cell>
          <cell r="AY717">
            <v>42338</v>
          </cell>
          <cell r="AZ717">
            <v>1770000</v>
          </cell>
          <cell r="BA717">
            <v>4.38</v>
          </cell>
          <cell r="BB717">
            <v>4.2</v>
          </cell>
          <cell r="BC717">
            <v>3.2</v>
          </cell>
          <cell r="BD717">
            <v>0</v>
          </cell>
          <cell r="BF717" t="str">
            <v>3.5400000</v>
          </cell>
          <cell r="BG717">
            <v>6420000</v>
          </cell>
          <cell r="BH717" t="str">
            <v>3.54</v>
          </cell>
          <cell r="BI717">
            <v>117050000</v>
          </cell>
          <cell r="BJ717" t="str">
            <v>Antares/TMT</v>
          </cell>
          <cell r="BL717">
            <v>41456</v>
          </cell>
          <cell r="BM717">
            <v>42447</v>
          </cell>
          <cell r="BP717">
            <v>50239600</v>
          </cell>
          <cell r="BQ717">
            <v>56659600</v>
          </cell>
          <cell r="BR717">
            <v>50239600</v>
          </cell>
          <cell r="BS717">
            <v>21361.07</v>
          </cell>
          <cell r="BT717">
            <v>100</v>
          </cell>
          <cell r="BU717">
            <v>42228</v>
          </cell>
          <cell r="BW717">
            <v>0</v>
          </cell>
          <cell r="BX717" t="str">
            <v>Palm Harbor, Florida 33683</v>
          </cell>
          <cell r="CA717" t="str">
            <v>0010530441</v>
          </cell>
          <cell r="CB717">
            <v>21361.07</v>
          </cell>
          <cell r="CC717">
            <v>1</v>
          </cell>
          <cell r="CD717">
            <v>21361.07</v>
          </cell>
          <cell r="CF717">
            <v>80</v>
          </cell>
          <cell r="CG717" t="str">
            <v>N</v>
          </cell>
        </row>
        <row r="718">
          <cell r="A718">
            <v>716</v>
          </cell>
          <cell r="B718" t="str">
            <v>DETAILS</v>
          </cell>
          <cell r="C718">
            <v>0</v>
          </cell>
          <cell r="D718">
            <v>81627610</v>
          </cell>
          <cell r="E718">
            <v>84069999</v>
          </cell>
          <cell r="F718">
            <v>344944</v>
          </cell>
          <cell r="G718">
            <v>42403</v>
          </cell>
          <cell r="H718">
            <v>42237</v>
          </cell>
          <cell r="I718">
            <v>28052</v>
          </cell>
          <cell r="J718">
            <v>188939</v>
          </cell>
          <cell r="K718">
            <v>188937</v>
          </cell>
          <cell r="L718">
            <v>42185</v>
          </cell>
          <cell r="M718" t="str">
            <v>Renew Life Formulas Inc</v>
          </cell>
          <cell r="N718" t="str">
            <v>Renew Life Formulas Inc Term Loan A</v>
          </cell>
          <cell r="O718" t="str">
            <v>L</v>
          </cell>
          <cell r="P718" t="str">
            <v>Prime</v>
          </cell>
          <cell r="R718">
            <v>6562.83</v>
          </cell>
          <cell r="S718">
            <v>1352414</v>
          </cell>
          <cell r="T718" t="str">
            <v>United States</v>
          </cell>
          <cell r="U718" t="str">
            <v>Healthcare &amp; Pharmaceuticals (15)</v>
          </cell>
          <cell r="W718" t="str">
            <v>United States</v>
          </cell>
          <cell r="X718">
            <v>0</v>
          </cell>
          <cell r="Y718" t="str">
            <v>First Lien First Out</v>
          </cell>
          <cell r="AB718" t="str">
            <v>Renew Life Formulas Inc</v>
          </cell>
          <cell r="AC718">
            <v>98</v>
          </cell>
          <cell r="AF718">
            <v>6562.83</v>
          </cell>
          <cell r="AG718" t="str">
            <v>V</v>
          </cell>
          <cell r="AH718">
            <v>98</v>
          </cell>
          <cell r="AI718">
            <v>97.25</v>
          </cell>
          <cell r="AK718" t="str">
            <v>Term Loan</v>
          </cell>
          <cell r="AN718">
            <v>14420000</v>
          </cell>
          <cell r="AO718" t="str">
            <v>USD</v>
          </cell>
          <cell r="AS718">
            <v>3.54</v>
          </cell>
          <cell r="AU718" t="str">
            <v>198 PALM HARBOR BLVD. SOUTH</v>
          </cell>
          <cell r="AV718" t="str">
            <v>NA</v>
          </cell>
          <cell r="AW718">
            <v>0</v>
          </cell>
          <cell r="AX718">
            <v>42277</v>
          </cell>
          <cell r="AY718">
            <v>42338</v>
          </cell>
          <cell r="AZ718">
            <v>1770000</v>
          </cell>
          <cell r="BA718">
            <v>4.38</v>
          </cell>
          <cell r="BB718">
            <v>4.2</v>
          </cell>
          <cell r="BC718">
            <v>3.2</v>
          </cell>
          <cell r="BD718">
            <v>0</v>
          </cell>
          <cell r="BF718" t="str">
            <v>3.5400000</v>
          </cell>
          <cell r="BG718">
            <v>6420000</v>
          </cell>
          <cell r="BH718" t="str">
            <v>3.54</v>
          </cell>
          <cell r="BI718">
            <v>117050000</v>
          </cell>
          <cell r="BJ718" t="str">
            <v>Antares/TMT</v>
          </cell>
          <cell r="BL718">
            <v>41456</v>
          </cell>
          <cell r="BM718">
            <v>42447</v>
          </cell>
          <cell r="BP718">
            <v>50239600</v>
          </cell>
          <cell r="BQ718">
            <v>56659600</v>
          </cell>
          <cell r="BR718">
            <v>50239600</v>
          </cell>
          <cell r="BS718">
            <v>6562.83</v>
          </cell>
          <cell r="BT718">
            <v>100</v>
          </cell>
          <cell r="BU718">
            <v>42228</v>
          </cell>
          <cell r="BW718">
            <v>0</v>
          </cell>
          <cell r="BX718" t="str">
            <v>Palm Harbor, Florida 33683</v>
          </cell>
          <cell r="CA718" t="str">
            <v>0010530441</v>
          </cell>
          <cell r="CB718">
            <v>6562.83</v>
          </cell>
          <cell r="CC718">
            <v>1</v>
          </cell>
          <cell r="CD718">
            <v>6562.83</v>
          </cell>
          <cell r="CF718">
            <v>80</v>
          </cell>
          <cell r="CG718" t="str">
            <v>N</v>
          </cell>
        </row>
        <row r="719">
          <cell r="A719">
            <v>717</v>
          </cell>
          <cell r="B719" t="str">
            <v>DETAILS</v>
          </cell>
          <cell r="C719">
            <v>0</v>
          </cell>
          <cell r="D719">
            <v>81628231</v>
          </cell>
          <cell r="E719">
            <v>84069998</v>
          </cell>
          <cell r="F719">
            <v>344944</v>
          </cell>
          <cell r="G719">
            <v>42403</v>
          </cell>
          <cell r="H719">
            <v>42237</v>
          </cell>
          <cell r="I719">
            <v>28052</v>
          </cell>
          <cell r="J719">
            <v>255553</v>
          </cell>
          <cell r="K719">
            <v>188937</v>
          </cell>
          <cell r="L719">
            <v>42185</v>
          </cell>
          <cell r="M719" t="str">
            <v>Renew Life Formulas Inc</v>
          </cell>
          <cell r="N719" t="str">
            <v>Renew Life Formulas Inc Term Loan A</v>
          </cell>
          <cell r="O719" t="str">
            <v>L</v>
          </cell>
          <cell r="P719" t="str">
            <v>LIBOR (1 month)</v>
          </cell>
          <cell r="R719">
            <v>18416759.390000001</v>
          </cell>
          <cell r="S719">
            <v>1352413</v>
          </cell>
          <cell r="T719" t="str">
            <v>United States</v>
          </cell>
          <cell r="U719" t="str">
            <v>Healthcare &amp; Pharmaceuticals (15)</v>
          </cell>
          <cell r="W719" t="str">
            <v>United States</v>
          </cell>
          <cell r="X719">
            <v>0</v>
          </cell>
          <cell r="Y719" t="str">
            <v>First Lien First Out</v>
          </cell>
          <cell r="AB719" t="str">
            <v>Renew Life Formulas Inc</v>
          </cell>
          <cell r="AC719">
            <v>98</v>
          </cell>
          <cell r="AF719">
            <v>18416759.390000001</v>
          </cell>
          <cell r="AG719" t="str">
            <v>V</v>
          </cell>
          <cell r="AH719">
            <v>98</v>
          </cell>
          <cell r="AI719">
            <v>97.5</v>
          </cell>
          <cell r="AK719" t="str">
            <v>Term Loan</v>
          </cell>
          <cell r="AN719">
            <v>14420000</v>
          </cell>
          <cell r="AO719" t="str">
            <v>USD</v>
          </cell>
          <cell r="AS719">
            <v>3.54</v>
          </cell>
          <cell r="AU719" t="str">
            <v>198 PALM HARBOR BLVD. SOUTH</v>
          </cell>
          <cell r="AV719" t="str">
            <v>NA</v>
          </cell>
          <cell r="AW719">
            <v>0</v>
          </cell>
          <cell r="AX719">
            <v>42277</v>
          </cell>
          <cell r="AY719">
            <v>42338</v>
          </cell>
          <cell r="AZ719">
            <v>1770000</v>
          </cell>
          <cell r="BA719">
            <v>4.38</v>
          </cell>
          <cell r="BB719">
            <v>4.2</v>
          </cell>
          <cell r="BC719">
            <v>3.2</v>
          </cell>
          <cell r="BD719">
            <v>0</v>
          </cell>
          <cell r="BF719" t="str">
            <v>3.5400000</v>
          </cell>
          <cell r="BG719">
            <v>6420000</v>
          </cell>
          <cell r="BH719" t="str">
            <v>3.54</v>
          </cell>
          <cell r="BI719">
            <v>117050000</v>
          </cell>
          <cell r="BJ719" t="str">
            <v>Antares/TMT</v>
          </cell>
          <cell r="BL719">
            <v>41456</v>
          </cell>
          <cell r="BM719">
            <v>42447</v>
          </cell>
          <cell r="BP719">
            <v>50239600</v>
          </cell>
          <cell r="BQ719">
            <v>56659600</v>
          </cell>
          <cell r="BR719">
            <v>50239600</v>
          </cell>
          <cell r="BS719">
            <v>18416759.390000001</v>
          </cell>
          <cell r="BT719">
            <v>100</v>
          </cell>
          <cell r="BU719">
            <v>42228</v>
          </cell>
          <cell r="BW719">
            <v>0</v>
          </cell>
          <cell r="BX719" t="str">
            <v>Palm Harbor, Florida 33683</v>
          </cell>
          <cell r="CA719" t="str">
            <v>0010530441</v>
          </cell>
          <cell r="CB719">
            <v>18416759.390000001</v>
          </cell>
          <cell r="CC719">
            <v>1</v>
          </cell>
          <cell r="CD719">
            <v>18416759.390000001</v>
          </cell>
          <cell r="CF719">
            <v>80</v>
          </cell>
          <cell r="CG719" t="str">
            <v>N</v>
          </cell>
        </row>
        <row r="720">
          <cell r="A720">
            <v>718</v>
          </cell>
          <cell r="B720" t="str">
            <v>DETAILS</v>
          </cell>
          <cell r="C720">
            <v>0</v>
          </cell>
          <cell r="D720">
            <v>81628231</v>
          </cell>
          <cell r="E720">
            <v>84070000</v>
          </cell>
          <cell r="F720">
            <v>344944</v>
          </cell>
          <cell r="G720">
            <v>42403</v>
          </cell>
          <cell r="H720">
            <v>42237</v>
          </cell>
          <cell r="I720">
            <v>28052</v>
          </cell>
          <cell r="J720">
            <v>255553</v>
          </cell>
          <cell r="K720">
            <v>188937</v>
          </cell>
          <cell r="L720">
            <v>42185</v>
          </cell>
          <cell r="M720" t="str">
            <v>Renew Life Formulas Inc</v>
          </cell>
          <cell r="N720" t="str">
            <v>Renew Life Formulas Inc Term Loan A</v>
          </cell>
          <cell r="O720" t="str">
            <v>L</v>
          </cell>
          <cell r="P720" t="str">
            <v>LIBOR (1 month)</v>
          </cell>
          <cell r="R720">
            <v>5658240.6100000003</v>
          </cell>
          <cell r="S720">
            <v>1352414</v>
          </cell>
          <cell r="T720" t="str">
            <v>United States</v>
          </cell>
          <cell r="U720" t="str">
            <v>Healthcare &amp; Pharmaceuticals (15)</v>
          </cell>
          <cell r="W720" t="str">
            <v>United States</v>
          </cell>
          <cell r="X720">
            <v>0</v>
          </cell>
          <cell r="Y720" t="str">
            <v>First Lien First Out</v>
          </cell>
          <cell r="AB720" t="str">
            <v>Renew Life Formulas Inc</v>
          </cell>
          <cell r="AC720">
            <v>98</v>
          </cell>
          <cell r="AF720">
            <v>5658240.6100000003</v>
          </cell>
          <cell r="AG720" t="str">
            <v>V</v>
          </cell>
          <cell r="AH720">
            <v>98</v>
          </cell>
          <cell r="AI720">
            <v>97.5</v>
          </cell>
          <cell r="AK720" t="str">
            <v>Term Loan</v>
          </cell>
          <cell r="AN720">
            <v>14420000</v>
          </cell>
          <cell r="AO720" t="str">
            <v>USD</v>
          </cell>
          <cell r="AS720">
            <v>3.54</v>
          </cell>
          <cell r="AU720" t="str">
            <v>198 PALM HARBOR BLVD. SOUTH</v>
          </cell>
          <cell r="AV720" t="str">
            <v>NA</v>
          </cell>
          <cell r="AW720">
            <v>0</v>
          </cell>
          <cell r="AX720">
            <v>42277</v>
          </cell>
          <cell r="AY720">
            <v>42338</v>
          </cell>
          <cell r="AZ720">
            <v>1770000</v>
          </cell>
          <cell r="BA720">
            <v>4.38</v>
          </cell>
          <cell r="BB720">
            <v>4.2</v>
          </cell>
          <cell r="BC720">
            <v>3.2</v>
          </cell>
          <cell r="BD720">
            <v>0</v>
          </cell>
          <cell r="BF720" t="str">
            <v>3.5400000</v>
          </cell>
          <cell r="BG720">
            <v>6420000</v>
          </cell>
          <cell r="BH720" t="str">
            <v>3.54</v>
          </cell>
          <cell r="BI720">
            <v>117050000</v>
          </cell>
          <cell r="BJ720" t="str">
            <v>Antares/TMT</v>
          </cell>
          <cell r="BL720">
            <v>41456</v>
          </cell>
          <cell r="BM720">
            <v>42447</v>
          </cell>
          <cell r="BP720">
            <v>50239600</v>
          </cell>
          <cell r="BQ720">
            <v>56659600</v>
          </cell>
          <cell r="BR720">
            <v>50239600</v>
          </cell>
          <cell r="BS720">
            <v>5658240.6100000003</v>
          </cell>
          <cell r="BT720">
            <v>100</v>
          </cell>
          <cell r="BW720">
            <v>0</v>
          </cell>
          <cell r="BX720" t="str">
            <v>Palm Harbor, Florida 33683</v>
          </cell>
          <cell r="CA720" t="str">
            <v>0010530441</v>
          </cell>
          <cell r="CB720">
            <v>5658240.6100000003</v>
          </cell>
          <cell r="CC720">
            <v>1</v>
          </cell>
          <cell r="CD720">
            <v>5658240.6100000003</v>
          </cell>
          <cell r="CF720">
            <v>80</v>
          </cell>
          <cell r="CG720" t="str">
            <v>N</v>
          </cell>
        </row>
        <row r="721">
          <cell r="A721">
            <v>719</v>
          </cell>
          <cell r="B721" t="str">
            <v>DETAILS</v>
          </cell>
          <cell r="C721">
            <v>0</v>
          </cell>
          <cell r="D721">
            <v>81628204</v>
          </cell>
          <cell r="E721">
            <v>84070003</v>
          </cell>
          <cell r="F721">
            <v>344944</v>
          </cell>
          <cell r="G721">
            <v>42403</v>
          </cell>
          <cell r="H721">
            <v>42237</v>
          </cell>
          <cell r="I721">
            <v>16618</v>
          </cell>
          <cell r="J721">
            <v>255421</v>
          </cell>
          <cell r="K721">
            <v>168964</v>
          </cell>
          <cell r="L721">
            <v>42185</v>
          </cell>
          <cell r="M721" t="str">
            <v>Renfro Corporation</v>
          </cell>
          <cell r="N721" t="str">
            <v>Renfro Corporation Tranche B Term Loan</v>
          </cell>
          <cell r="O721" t="str">
            <v>L</v>
          </cell>
          <cell r="P721" t="str">
            <v>LIBOR (1 month)</v>
          </cell>
          <cell r="R721">
            <v>96363.64</v>
          </cell>
          <cell r="S721">
            <v>1352416</v>
          </cell>
          <cell r="T721" t="str">
            <v>United States</v>
          </cell>
          <cell r="U721" t="str">
            <v>Consumer goods: Non-Durable (9)</v>
          </cell>
          <cell r="W721" t="str">
            <v>United States</v>
          </cell>
          <cell r="X721">
            <v>0</v>
          </cell>
          <cell r="Y721" t="str">
            <v>Bifurcated 2nd Lien</v>
          </cell>
          <cell r="AB721" t="str">
            <v>Renfro Corporation</v>
          </cell>
          <cell r="AC721">
            <v>99.5</v>
          </cell>
          <cell r="AF721">
            <v>96363.64</v>
          </cell>
          <cell r="AG721" t="str">
            <v>V</v>
          </cell>
          <cell r="AH721">
            <v>99.5</v>
          </cell>
          <cell r="AI721">
            <v>97.25</v>
          </cell>
          <cell r="AK721" t="str">
            <v>Term Loan</v>
          </cell>
          <cell r="AN721">
            <v>51161000</v>
          </cell>
          <cell r="AO721" t="str">
            <v>USD</v>
          </cell>
          <cell r="AS721">
            <v>4.4414103999999996</v>
          </cell>
          <cell r="AU721" t="str">
            <v>661 LINVILLE ROAD</v>
          </cell>
          <cell r="AV721" t="str">
            <v>P.O. Box 908</v>
          </cell>
          <cell r="AW721">
            <v>0</v>
          </cell>
          <cell r="AX721">
            <v>42308</v>
          </cell>
          <cell r="AY721">
            <v>42308</v>
          </cell>
          <cell r="AZ721">
            <v>4870000</v>
          </cell>
          <cell r="BA721">
            <v>3.4059649824</v>
          </cell>
          <cell r="BB721">
            <v>7.46</v>
          </cell>
          <cell r="BC721">
            <v>7.39</v>
          </cell>
          <cell r="BD721">
            <v>0</v>
          </cell>
          <cell r="BF721" t="str">
            <v>4.4414104</v>
          </cell>
          <cell r="BG721">
            <v>-9240000</v>
          </cell>
          <cell r="BH721" t="str">
            <v>4.4414104494</v>
          </cell>
          <cell r="BI721">
            <v>513750000</v>
          </cell>
          <cell r="BJ721" t="str">
            <v>BLG</v>
          </cell>
          <cell r="BK721" t="str">
            <v>Broadly Syndicated Loan</v>
          </cell>
          <cell r="BL721">
            <v>41205</v>
          </cell>
          <cell r="BM721">
            <v>43495</v>
          </cell>
          <cell r="BP721">
            <v>207669000</v>
          </cell>
          <cell r="BQ721">
            <v>198429000</v>
          </cell>
          <cell r="BR721">
            <v>207669000</v>
          </cell>
          <cell r="BS721">
            <v>93713.64</v>
          </cell>
          <cell r="BT721">
            <v>97.25</v>
          </cell>
          <cell r="BU721">
            <v>42228</v>
          </cell>
          <cell r="BW721">
            <v>0</v>
          </cell>
          <cell r="BX721" t="str">
            <v>Mount Airy, North Carolina 27030</v>
          </cell>
          <cell r="CA721" t="str">
            <v>0010409093</v>
          </cell>
          <cell r="CB721">
            <v>93713.64</v>
          </cell>
          <cell r="CC721">
            <v>1</v>
          </cell>
          <cell r="CD721">
            <v>96363.64</v>
          </cell>
          <cell r="CF721">
            <v>50</v>
          </cell>
          <cell r="CG721" t="str">
            <v>Y</v>
          </cell>
        </row>
        <row r="722">
          <cell r="A722">
            <v>720</v>
          </cell>
          <cell r="B722" t="str">
            <v>DETAILS</v>
          </cell>
          <cell r="C722">
            <v>0</v>
          </cell>
          <cell r="D722">
            <v>81628204</v>
          </cell>
          <cell r="E722">
            <v>84070005</v>
          </cell>
          <cell r="F722">
            <v>344944</v>
          </cell>
          <cell r="G722">
            <v>42403</v>
          </cell>
          <cell r="H722">
            <v>42237</v>
          </cell>
          <cell r="I722">
            <v>16618</v>
          </cell>
          <cell r="J722">
            <v>255421</v>
          </cell>
          <cell r="K722">
            <v>168964</v>
          </cell>
          <cell r="L722">
            <v>42185</v>
          </cell>
          <cell r="M722" t="str">
            <v>Renfro Corporation</v>
          </cell>
          <cell r="N722" t="str">
            <v>Renfro Corporation Tranche B Term Loan</v>
          </cell>
          <cell r="O722" t="str">
            <v>L</v>
          </cell>
          <cell r="P722" t="str">
            <v>LIBOR (1 month)</v>
          </cell>
          <cell r="R722">
            <v>241029.84</v>
          </cell>
          <cell r="S722">
            <v>1352418</v>
          </cell>
          <cell r="T722" t="str">
            <v>United States</v>
          </cell>
          <cell r="U722" t="str">
            <v>Consumer goods: Non-Durable (9)</v>
          </cell>
          <cell r="W722" t="str">
            <v>United States</v>
          </cell>
          <cell r="X722">
            <v>0</v>
          </cell>
          <cell r="Y722" t="str">
            <v>Bifurcated 2nd Lien</v>
          </cell>
          <cell r="AB722" t="str">
            <v>Renfro Corporation</v>
          </cell>
          <cell r="AC722">
            <v>99.5</v>
          </cell>
          <cell r="AF722">
            <v>241029.84</v>
          </cell>
          <cell r="AG722" t="str">
            <v>V</v>
          </cell>
          <cell r="AH722">
            <v>99.5</v>
          </cell>
          <cell r="AI722">
            <v>97.25</v>
          </cell>
          <cell r="AK722" t="str">
            <v>Term Loan</v>
          </cell>
          <cell r="AN722">
            <v>51161000</v>
          </cell>
          <cell r="AO722" t="str">
            <v>USD</v>
          </cell>
          <cell r="AS722">
            <v>4.4414103999999996</v>
          </cell>
          <cell r="AU722" t="str">
            <v>661 LINVILLE ROAD</v>
          </cell>
          <cell r="AV722" t="str">
            <v>P.O. Box 908</v>
          </cell>
          <cell r="AW722">
            <v>0</v>
          </cell>
          <cell r="AX722">
            <v>42308</v>
          </cell>
          <cell r="AY722">
            <v>42308</v>
          </cell>
          <cell r="AZ722">
            <v>4870000</v>
          </cell>
          <cell r="BA722">
            <v>3.4059649824</v>
          </cell>
          <cell r="BB722">
            <v>7.46</v>
          </cell>
          <cell r="BC722">
            <v>7.39</v>
          </cell>
          <cell r="BD722">
            <v>0</v>
          </cell>
          <cell r="BF722" t="str">
            <v>4.4414104</v>
          </cell>
          <cell r="BG722">
            <v>-9240000</v>
          </cell>
          <cell r="BH722" t="str">
            <v>4.4414104494</v>
          </cell>
          <cell r="BI722">
            <v>513750000</v>
          </cell>
          <cell r="BJ722" t="str">
            <v>BLG</v>
          </cell>
          <cell r="BK722" t="str">
            <v>Broadly Syndicated Loan</v>
          </cell>
          <cell r="BL722">
            <v>41205</v>
          </cell>
          <cell r="BM722">
            <v>43495</v>
          </cell>
          <cell r="BP722">
            <v>207669000</v>
          </cell>
          <cell r="BQ722">
            <v>198429000</v>
          </cell>
          <cell r="BR722">
            <v>207669000</v>
          </cell>
          <cell r="BS722">
            <v>234401.52</v>
          </cell>
          <cell r="BT722">
            <v>97.25</v>
          </cell>
          <cell r="BU722">
            <v>42228</v>
          </cell>
          <cell r="BW722">
            <v>0</v>
          </cell>
          <cell r="BX722" t="str">
            <v>Mount Airy, North Carolina 27030</v>
          </cell>
          <cell r="CA722" t="str">
            <v>0010409093</v>
          </cell>
          <cell r="CB722">
            <v>234401.52</v>
          </cell>
          <cell r="CC722">
            <v>1</v>
          </cell>
          <cell r="CD722">
            <v>241029.84</v>
          </cell>
          <cell r="CF722">
            <v>50</v>
          </cell>
          <cell r="CG722" t="str">
            <v>Y</v>
          </cell>
        </row>
        <row r="723">
          <cell r="A723">
            <v>721</v>
          </cell>
          <cell r="B723" t="str">
            <v>DETAILS</v>
          </cell>
          <cell r="C723">
            <v>0</v>
          </cell>
          <cell r="D723">
            <v>81627752</v>
          </cell>
          <cell r="E723">
            <v>84070002</v>
          </cell>
          <cell r="F723">
            <v>344944</v>
          </cell>
          <cell r="G723">
            <v>42403</v>
          </cell>
          <cell r="H723">
            <v>42237</v>
          </cell>
          <cell r="I723">
            <v>16618</v>
          </cell>
          <cell r="J723">
            <v>250694</v>
          </cell>
          <cell r="K723">
            <v>168964</v>
          </cell>
          <cell r="L723">
            <v>42185</v>
          </cell>
          <cell r="M723" t="str">
            <v>Renfro Corporation</v>
          </cell>
          <cell r="N723" t="str">
            <v>Renfro Corporation Tranche B Term Loan</v>
          </cell>
          <cell r="O723" t="str">
            <v>L</v>
          </cell>
          <cell r="P723" t="str">
            <v>LIBOR (1 month)</v>
          </cell>
          <cell r="R723">
            <v>1545454.54</v>
          </cell>
          <cell r="S723">
            <v>1352416</v>
          </cell>
          <cell r="T723" t="str">
            <v>United States</v>
          </cell>
          <cell r="U723" t="str">
            <v>Consumer goods: Non-Durable (9)</v>
          </cell>
          <cell r="W723" t="str">
            <v>United States</v>
          </cell>
          <cell r="X723">
            <v>0</v>
          </cell>
          <cell r="Y723" t="str">
            <v>Bifurcated 2nd Lien</v>
          </cell>
          <cell r="AB723" t="str">
            <v>Renfro Corporation</v>
          </cell>
          <cell r="AC723">
            <v>99.5</v>
          </cell>
          <cell r="AF723">
            <v>1545454.54</v>
          </cell>
          <cell r="AG723" t="str">
            <v>V</v>
          </cell>
          <cell r="AH723">
            <v>99.5</v>
          </cell>
          <cell r="AI723">
            <v>97.25</v>
          </cell>
          <cell r="AK723" t="str">
            <v>Term Loan</v>
          </cell>
          <cell r="AN723">
            <v>51161000</v>
          </cell>
          <cell r="AO723" t="str">
            <v>USD</v>
          </cell>
          <cell r="AS723">
            <v>4.4414103999999996</v>
          </cell>
          <cell r="AU723" t="str">
            <v>661 LINVILLE ROAD</v>
          </cell>
          <cell r="AV723" t="str">
            <v>P.O. Box 908</v>
          </cell>
          <cell r="AW723">
            <v>0</v>
          </cell>
          <cell r="AX723">
            <v>42308</v>
          </cell>
          <cell r="AY723">
            <v>42308</v>
          </cell>
          <cell r="AZ723">
            <v>4870000</v>
          </cell>
          <cell r="BA723">
            <v>3.4059649824</v>
          </cell>
          <cell r="BB723">
            <v>7.46</v>
          </cell>
          <cell r="BC723">
            <v>7.39</v>
          </cell>
          <cell r="BD723">
            <v>0</v>
          </cell>
          <cell r="BF723" t="str">
            <v>4.4414104</v>
          </cell>
          <cell r="BG723">
            <v>-9240000</v>
          </cell>
          <cell r="BH723" t="str">
            <v>4.4414104494</v>
          </cell>
          <cell r="BI723">
            <v>513750000</v>
          </cell>
          <cell r="BJ723" t="str">
            <v>BLG</v>
          </cell>
          <cell r="BK723" t="str">
            <v>Broadly Syndicated Loan</v>
          </cell>
          <cell r="BL723">
            <v>41205</v>
          </cell>
          <cell r="BM723">
            <v>43495</v>
          </cell>
          <cell r="BP723">
            <v>207669000</v>
          </cell>
          <cell r="BQ723">
            <v>198429000</v>
          </cell>
          <cell r="BR723">
            <v>207669000</v>
          </cell>
          <cell r="BS723">
            <v>1502954.54</v>
          </cell>
          <cell r="BT723">
            <v>97.25</v>
          </cell>
          <cell r="BU723">
            <v>42228</v>
          </cell>
          <cell r="BW723">
            <v>0</v>
          </cell>
          <cell r="BX723" t="str">
            <v>Mount Airy, North Carolina 27030</v>
          </cell>
          <cell r="CA723" t="str">
            <v>0010409093</v>
          </cell>
          <cell r="CB723">
            <v>1502954.54</v>
          </cell>
          <cell r="CC723">
            <v>1</v>
          </cell>
          <cell r="CD723">
            <v>1545454.54</v>
          </cell>
          <cell r="CF723">
            <v>50</v>
          </cell>
          <cell r="CG723" t="str">
            <v>Y</v>
          </cell>
        </row>
        <row r="724">
          <cell r="A724">
            <v>722</v>
          </cell>
          <cell r="B724" t="str">
            <v>DETAILS</v>
          </cell>
          <cell r="C724">
            <v>0</v>
          </cell>
          <cell r="D724">
            <v>81627752</v>
          </cell>
          <cell r="E724">
            <v>84070004</v>
          </cell>
          <cell r="F724">
            <v>344944</v>
          </cell>
          <cell r="G724">
            <v>42403</v>
          </cell>
          <cell r="H724">
            <v>42237</v>
          </cell>
          <cell r="I724">
            <v>16618</v>
          </cell>
          <cell r="J724">
            <v>250694</v>
          </cell>
          <cell r="K724">
            <v>168964</v>
          </cell>
          <cell r="L724">
            <v>42185</v>
          </cell>
          <cell r="M724" t="str">
            <v>Renfro Corporation</v>
          </cell>
          <cell r="N724" t="str">
            <v>Renfro Corporation Tranche B Term Loan</v>
          </cell>
          <cell r="O724" t="str">
            <v>L</v>
          </cell>
          <cell r="P724" t="str">
            <v>LIBOR (1 month)</v>
          </cell>
          <cell r="R724">
            <v>3865573.02</v>
          </cell>
          <cell r="S724">
            <v>1352418</v>
          </cell>
          <cell r="T724" t="str">
            <v>United States</v>
          </cell>
          <cell r="U724" t="str">
            <v>Consumer goods: Non-Durable (9)</v>
          </cell>
          <cell r="W724" t="str">
            <v>United States</v>
          </cell>
          <cell r="X724">
            <v>0</v>
          </cell>
          <cell r="Y724" t="str">
            <v>Bifurcated 2nd Lien</v>
          </cell>
          <cell r="AB724" t="str">
            <v>Renfro Corporation</v>
          </cell>
          <cell r="AC724">
            <v>99.5</v>
          </cell>
          <cell r="AF724">
            <v>3865573.02</v>
          </cell>
          <cell r="AG724" t="str">
            <v>V</v>
          </cell>
          <cell r="AH724">
            <v>99.5</v>
          </cell>
          <cell r="AI724">
            <v>97.25</v>
          </cell>
          <cell r="AK724" t="str">
            <v>Term Loan</v>
          </cell>
          <cell r="AM724">
            <v>1</v>
          </cell>
          <cell r="AN724">
            <v>51161000</v>
          </cell>
          <cell r="AO724" t="str">
            <v>USD</v>
          </cell>
          <cell r="AS724">
            <v>4.4414103999999996</v>
          </cell>
          <cell r="AU724" t="str">
            <v>661 LINVILLE ROAD</v>
          </cell>
          <cell r="AV724" t="str">
            <v>P.O. Box 908</v>
          </cell>
          <cell r="AW724">
            <v>0</v>
          </cell>
          <cell r="AX724">
            <v>42308</v>
          </cell>
          <cell r="AY724">
            <v>42308</v>
          </cell>
          <cell r="AZ724">
            <v>4870000</v>
          </cell>
          <cell r="BA724">
            <v>3.4059649824</v>
          </cell>
          <cell r="BB724">
            <v>7.46</v>
          </cell>
          <cell r="BC724">
            <v>7.39</v>
          </cell>
          <cell r="BD724">
            <v>0</v>
          </cell>
          <cell r="BF724" t="str">
            <v>4.4414104</v>
          </cell>
          <cell r="BG724">
            <v>-9240000</v>
          </cell>
          <cell r="BH724" t="str">
            <v>4.4414104494</v>
          </cell>
          <cell r="BI724">
            <v>513750000</v>
          </cell>
          <cell r="BJ724" t="str">
            <v>BLG</v>
          </cell>
          <cell r="BL724">
            <v>41205</v>
          </cell>
          <cell r="BM724">
            <v>43495</v>
          </cell>
          <cell r="BP724">
            <v>207669000</v>
          </cell>
          <cell r="BQ724">
            <v>198429000</v>
          </cell>
          <cell r="BR724">
            <v>207669000</v>
          </cell>
          <cell r="BS724">
            <v>3759269.76</v>
          </cell>
          <cell r="BT724">
            <v>97.25</v>
          </cell>
          <cell r="BU724">
            <v>42228</v>
          </cell>
          <cell r="BW724">
            <v>0</v>
          </cell>
          <cell r="BX724" t="str">
            <v>Mount Airy, North Carolina 27030</v>
          </cell>
          <cell r="CA724" t="str">
            <v>0010409093</v>
          </cell>
          <cell r="CB724">
            <v>3759269.76</v>
          </cell>
          <cell r="CC724">
            <v>1</v>
          </cell>
          <cell r="CD724">
            <v>3865573.02</v>
          </cell>
          <cell r="CF724">
            <v>50</v>
          </cell>
          <cell r="CG724" t="str">
            <v>Y</v>
          </cell>
        </row>
        <row r="725">
          <cell r="A725">
            <v>723</v>
          </cell>
          <cell r="B725" t="str">
            <v>DETAILS</v>
          </cell>
          <cell r="C725">
            <v>0</v>
          </cell>
          <cell r="D725">
            <v>81627939</v>
          </cell>
          <cell r="E725">
            <v>84070267</v>
          </cell>
          <cell r="F725">
            <v>344944</v>
          </cell>
          <cell r="G725">
            <v>42403</v>
          </cell>
          <cell r="H725">
            <v>42237</v>
          </cell>
          <cell r="I725">
            <v>30527</v>
          </cell>
          <cell r="J725">
            <v>253374</v>
          </cell>
          <cell r="K725">
            <v>227823</v>
          </cell>
          <cell r="L725">
            <v>42185</v>
          </cell>
          <cell r="M725" t="str">
            <v>Research Now Group Inc</v>
          </cell>
          <cell r="N725" t="str">
            <v>Research Now Group Inc Term Loan</v>
          </cell>
          <cell r="O725" t="str">
            <v>L</v>
          </cell>
          <cell r="P725" t="str">
            <v>LIBOR (3 months)</v>
          </cell>
          <cell r="R725">
            <v>5746299.6500000004</v>
          </cell>
          <cell r="S725">
            <v>1395874</v>
          </cell>
          <cell r="T725" t="str">
            <v>United States</v>
          </cell>
          <cell r="U725" t="str">
            <v>Services: Business (23)</v>
          </cell>
          <cell r="W725" t="str">
            <v>United States</v>
          </cell>
          <cell r="X725">
            <v>0</v>
          </cell>
          <cell r="Y725" t="str">
            <v>First Lien First Out</v>
          </cell>
          <cell r="AB725" t="str">
            <v>Research Now Group Inc</v>
          </cell>
          <cell r="AC725">
            <v>99.5</v>
          </cell>
          <cell r="AF725">
            <v>5746299.6500000004</v>
          </cell>
          <cell r="AG725" t="str">
            <v>V</v>
          </cell>
          <cell r="AH725">
            <v>99.5</v>
          </cell>
          <cell r="AI725">
            <v>97.5</v>
          </cell>
          <cell r="AK725" t="str">
            <v>Term Loan</v>
          </cell>
          <cell r="AL725" t="str">
            <v>Restructure</v>
          </cell>
          <cell r="AM725">
            <v>1</v>
          </cell>
          <cell r="AN725">
            <v>73283000</v>
          </cell>
          <cell r="AO725" t="str">
            <v>USD</v>
          </cell>
          <cell r="AS725">
            <v>3.56</v>
          </cell>
          <cell r="AU725" t="str">
            <v>5800 Tennyson Pkwy</v>
          </cell>
          <cell r="AV725" t="str">
            <v>Ste 600</v>
          </cell>
          <cell r="AW725">
            <v>0</v>
          </cell>
          <cell r="AX725">
            <v>42277</v>
          </cell>
          <cell r="AY725">
            <v>42277</v>
          </cell>
          <cell r="AZ725">
            <v>24240000</v>
          </cell>
          <cell r="BA725">
            <v>2.62</v>
          </cell>
          <cell r="BB725">
            <v>1.75</v>
          </cell>
          <cell r="BC725">
            <v>1.65</v>
          </cell>
          <cell r="BD725">
            <v>0</v>
          </cell>
          <cell r="BF725" t="str">
            <v>3.5600000</v>
          </cell>
          <cell r="BG725">
            <v>229030000</v>
          </cell>
          <cell r="BH725" t="str">
            <v>5.4</v>
          </cell>
          <cell r="BI725">
            <v>330840000</v>
          </cell>
          <cell r="BJ725" t="str">
            <v>Antares/TMT</v>
          </cell>
          <cell r="BL725">
            <v>41974</v>
          </cell>
          <cell r="BM725">
            <v>44273</v>
          </cell>
          <cell r="BP725">
            <v>260373600</v>
          </cell>
          <cell r="BQ725">
            <v>624079600</v>
          </cell>
          <cell r="BR725">
            <v>395049600</v>
          </cell>
          <cell r="BS725">
            <v>5746299.6500000004</v>
          </cell>
          <cell r="BT725">
            <v>100</v>
          </cell>
          <cell r="BU725">
            <v>42228</v>
          </cell>
          <cell r="BW725">
            <v>0</v>
          </cell>
          <cell r="BX725" t="str">
            <v>Plano, Texas 75024</v>
          </cell>
          <cell r="CA725" t="str">
            <v>0010531027</v>
          </cell>
          <cell r="CB725">
            <v>5746299.6500000004</v>
          </cell>
          <cell r="CC725">
            <v>1</v>
          </cell>
          <cell r="CD725">
            <v>5746299.6500000004</v>
          </cell>
          <cell r="CF725">
            <v>80</v>
          </cell>
          <cell r="CG725" t="str">
            <v>N</v>
          </cell>
        </row>
        <row r="726">
          <cell r="A726">
            <v>724</v>
          </cell>
          <cell r="B726" t="str">
            <v>DETAILS</v>
          </cell>
          <cell r="C726">
            <v>0</v>
          </cell>
          <cell r="D726">
            <v>81627939</v>
          </cell>
          <cell r="E726">
            <v>84069831</v>
          </cell>
          <cell r="F726">
            <v>344944</v>
          </cell>
          <cell r="G726">
            <v>42403</v>
          </cell>
          <cell r="H726">
            <v>42321</v>
          </cell>
          <cell r="I726">
            <v>30527</v>
          </cell>
          <cell r="J726">
            <v>253374</v>
          </cell>
          <cell r="K726">
            <v>227823</v>
          </cell>
          <cell r="L726">
            <v>42314</v>
          </cell>
          <cell r="M726" t="str">
            <v>Research Now Group Inc</v>
          </cell>
          <cell r="N726" t="str">
            <v>Research Now Group Inc Term Loan</v>
          </cell>
          <cell r="O726" t="str">
            <v>L</v>
          </cell>
          <cell r="P726" t="str">
            <v>LIBOR (3 months)</v>
          </cell>
          <cell r="R726">
            <v>8623360.6600000001</v>
          </cell>
          <cell r="S726">
            <v>1429337</v>
          </cell>
          <cell r="T726" t="str">
            <v>United States</v>
          </cell>
          <cell r="U726" t="str">
            <v>Services: Business (23)</v>
          </cell>
          <cell r="W726" t="str">
            <v>United States</v>
          </cell>
          <cell r="X726">
            <v>0</v>
          </cell>
          <cell r="Y726" t="str">
            <v>First Lien First Out</v>
          </cell>
          <cell r="AB726" t="str">
            <v>Research Now Group Inc</v>
          </cell>
          <cell r="AC726">
            <v>99.5</v>
          </cell>
          <cell r="AF726">
            <v>8623360.6600000001</v>
          </cell>
          <cell r="AG726" t="str">
            <v>V</v>
          </cell>
          <cell r="AH726">
            <v>100</v>
          </cell>
          <cell r="AI726">
            <v>97.5</v>
          </cell>
          <cell r="AK726" t="str">
            <v>Term Loan</v>
          </cell>
          <cell r="AL726" t="str">
            <v>Restructure</v>
          </cell>
          <cell r="AM726">
            <v>1</v>
          </cell>
          <cell r="AN726">
            <v>73283000</v>
          </cell>
          <cell r="AO726" t="str">
            <v>USD</v>
          </cell>
          <cell r="AS726">
            <v>3.56</v>
          </cell>
          <cell r="AU726" t="str">
            <v>5800 Tennyson Pkwy</v>
          </cell>
          <cell r="AV726" t="str">
            <v>Ste 600</v>
          </cell>
          <cell r="AW726">
            <v>0</v>
          </cell>
          <cell r="AX726">
            <v>42277</v>
          </cell>
          <cell r="AY726">
            <v>42277</v>
          </cell>
          <cell r="AZ726">
            <v>24240000</v>
          </cell>
          <cell r="BA726">
            <v>2.62</v>
          </cell>
          <cell r="BB726">
            <v>1.75</v>
          </cell>
          <cell r="BC726">
            <v>1.65</v>
          </cell>
          <cell r="BD726">
            <v>0</v>
          </cell>
          <cell r="BF726" t="str">
            <v>3.5600000</v>
          </cell>
          <cell r="BG726">
            <v>229030000</v>
          </cell>
          <cell r="BH726" t="str">
            <v>5.4</v>
          </cell>
          <cell r="BI726">
            <v>330840000</v>
          </cell>
          <cell r="BJ726" t="str">
            <v>Antares/TMT</v>
          </cell>
          <cell r="BL726">
            <v>41974</v>
          </cell>
          <cell r="BM726">
            <v>44273</v>
          </cell>
          <cell r="BP726">
            <v>260373600</v>
          </cell>
          <cell r="BQ726">
            <v>624079600</v>
          </cell>
          <cell r="BR726">
            <v>395049600</v>
          </cell>
          <cell r="BS726">
            <v>8623360.6600000001</v>
          </cell>
          <cell r="BT726">
            <v>100</v>
          </cell>
          <cell r="BW726">
            <v>0</v>
          </cell>
          <cell r="BX726" t="str">
            <v>Plano, Texas 75024</v>
          </cell>
          <cell r="CA726" t="str">
            <v>0010531027</v>
          </cell>
          <cell r="CB726">
            <v>8623360.6600000001</v>
          </cell>
          <cell r="CD726">
            <v>8623360.6600000001</v>
          </cell>
          <cell r="CF726">
            <v>80</v>
          </cell>
          <cell r="CG726" t="str">
            <v>N</v>
          </cell>
        </row>
        <row r="727">
          <cell r="A727">
            <v>725</v>
          </cell>
          <cell r="B727" t="str">
            <v>DETAILS</v>
          </cell>
          <cell r="C727">
            <v>0</v>
          </cell>
          <cell r="D727">
            <v>81628199</v>
          </cell>
          <cell r="E727">
            <v>84069388</v>
          </cell>
          <cell r="F727">
            <v>344944</v>
          </cell>
          <cell r="G727">
            <v>42403</v>
          </cell>
          <cell r="H727">
            <v>42237</v>
          </cell>
          <cell r="I727">
            <v>23992</v>
          </cell>
          <cell r="J727">
            <v>255351</v>
          </cell>
          <cell r="K727">
            <v>191701</v>
          </cell>
          <cell r="L727">
            <v>42185</v>
          </cell>
          <cell r="M727" t="str">
            <v>Reynolds Group Holdings Inc.</v>
          </cell>
          <cell r="N727" t="str">
            <v>Reynolds Group Holdings Inc Incremental US Term Loan</v>
          </cell>
          <cell r="O727" t="str">
            <v>L</v>
          </cell>
          <cell r="P727" t="str">
            <v>LIBOR (1 month)</v>
          </cell>
          <cell r="R727">
            <v>3782204.99</v>
          </cell>
          <cell r="S727">
            <v>1334883</v>
          </cell>
          <cell r="T727" t="str">
            <v>United States</v>
          </cell>
          <cell r="U727" t="str">
            <v>Containers; Packaging &amp; Glass (10)</v>
          </cell>
          <cell r="W727" t="str">
            <v>United States</v>
          </cell>
          <cell r="X727">
            <v>0</v>
          </cell>
          <cell r="Y727" t="str">
            <v>First Lien First Out</v>
          </cell>
          <cell r="AB727" t="str">
            <v>Reynolds Group Holdings Inc.</v>
          </cell>
          <cell r="AC727">
            <v>100.188</v>
          </cell>
          <cell r="AF727">
            <v>3782204.99</v>
          </cell>
          <cell r="AG727" t="str">
            <v>V</v>
          </cell>
          <cell r="AH727">
            <v>100.188</v>
          </cell>
          <cell r="AI727">
            <v>99.528999999999996</v>
          </cell>
          <cell r="AK727" t="str">
            <v>Term Loan</v>
          </cell>
          <cell r="AN727">
            <v>1907300000</v>
          </cell>
          <cell r="AO727" t="str">
            <v>USD</v>
          </cell>
          <cell r="AS727">
            <v>4.2</v>
          </cell>
          <cell r="AU727" t="str">
            <v>LEVEL 22, 20 BOND STREET</v>
          </cell>
          <cell r="AV727" t="str">
            <v>C/O Reynolds Group Holdings Limited</v>
          </cell>
          <cell r="AW727">
            <v>0</v>
          </cell>
          <cell r="AX727">
            <v>42277</v>
          </cell>
          <cell r="AY727">
            <v>42277</v>
          </cell>
          <cell r="AZ727">
            <v>1788000000</v>
          </cell>
          <cell r="BA727">
            <v>1.41</v>
          </cell>
          <cell r="BB727">
            <v>0</v>
          </cell>
          <cell r="BC727">
            <v>0</v>
          </cell>
          <cell r="BD727">
            <v>0</v>
          </cell>
          <cell r="BF727" t="str">
            <v>4.2000000</v>
          </cell>
          <cell r="BG727">
            <v>864000000</v>
          </cell>
          <cell r="BH727" t="str">
            <v>6.61</v>
          </cell>
          <cell r="BI727">
            <v>10213000000</v>
          </cell>
          <cell r="BJ727" t="str">
            <v>BLG</v>
          </cell>
          <cell r="BK727" t="str">
            <v>Broadly Syndicated Loan</v>
          </cell>
          <cell r="BL727">
            <v>41512</v>
          </cell>
          <cell r="BM727">
            <v>43435</v>
          </cell>
          <cell r="BP727">
            <v>6157800000</v>
          </cell>
          <cell r="BQ727">
            <v>12605400000</v>
          </cell>
          <cell r="BR727">
            <v>11741400000</v>
          </cell>
          <cell r="BS727">
            <v>3764390.8</v>
          </cell>
          <cell r="BT727">
            <v>99.528999999999996</v>
          </cell>
          <cell r="BU727">
            <v>42228</v>
          </cell>
          <cell r="BW727">
            <v>0</v>
          </cell>
          <cell r="BX727" t="str">
            <v>Sydney, New South Wales 2000</v>
          </cell>
          <cell r="CA727" t="str">
            <v>0010449584</v>
          </cell>
          <cell r="CB727">
            <v>3764390.8</v>
          </cell>
          <cell r="CC727">
            <v>1</v>
          </cell>
          <cell r="CD727">
            <v>3782204.99</v>
          </cell>
          <cell r="CF727">
            <v>80</v>
          </cell>
          <cell r="CG727" t="str">
            <v>Y</v>
          </cell>
        </row>
        <row r="728">
          <cell r="A728">
            <v>726</v>
          </cell>
          <cell r="B728" t="str">
            <v>DETAILS</v>
          </cell>
          <cell r="C728">
            <v>0</v>
          </cell>
          <cell r="D728">
            <v>81628215</v>
          </cell>
          <cell r="E728">
            <v>84069389</v>
          </cell>
          <cell r="F728">
            <v>344944</v>
          </cell>
          <cell r="G728">
            <v>42403</v>
          </cell>
          <cell r="H728">
            <v>42237</v>
          </cell>
          <cell r="I728">
            <v>23992</v>
          </cell>
          <cell r="J728">
            <v>255479</v>
          </cell>
          <cell r="K728">
            <v>191701</v>
          </cell>
          <cell r="L728">
            <v>42185</v>
          </cell>
          <cell r="M728" t="str">
            <v>Reynolds Group Holdings Inc.</v>
          </cell>
          <cell r="N728" t="str">
            <v>Reynolds Group Holdings Inc Incremental US Term Loan</v>
          </cell>
          <cell r="O728" t="str">
            <v>L</v>
          </cell>
          <cell r="P728" t="str">
            <v>LIBOR (1 month)</v>
          </cell>
          <cell r="R728">
            <v>7217567.8099999996</v>
          </cell>
          <cell r="S728">
            <v>1334883</v>
          </cell>
          <cell r="T728" t="str">
            <v>United States</v>
          </cell>
          <cell r="U728" t="str">
            <v>Containers; Packaging &amp; Glass (10)</v>
          </cell>
          <cell r="W728" t="str">
            <v>United States</v>
          </cell>
          <cell r="X728">
            <v>0</v>
          </cell>
          <cell r="Y728" t="str">
            <v>First Lien First Out</v>
          </cell>
          <cell r="AB728" t="str">
            <v>Reynolds Group Holdings Inc.</v>
          </cell>
          <cell r="AC728">
            <v>100.188</v>
          </cell>
          <cell r="AF728">
            <v>7217567.8099999996</v>
          </cell>
          <cell r="AG728" t="str">
            <v>V</v>
          </cell>
          <cell r="AH728">
            <v>100.188</v>
          </cell>
          <cell r="AI728">
            <v>99.528999999999996</v>
          </cell>
          <cell r="AK728" t="str">
            <v>Term Loan</v>
          </cell>
          <cell r="AN728">
            <v>1907300000</v>
          </cell>
          <cell r="AO728" t="str">
            <v>USD</v>
          </cell>
          <cell r="AS728">
            <v>4.2</v>
          </cell>
          <cell r="AU728" t="str">
            <v>LEVEL 22, 20 BOND STREET</v>
          </cell>
          <cell r="AV728" t="str">
            <v>C/O Reynolds Group Holdings Limited</v>
          </cell>
          <cell r="AW728">
            <v>0</v>
          </cell>
          <cell r="AX728">
            <v>42277</v>
          </cell>
          <cell r="AY728">
            <v>42277</v>
          </cell>
          <cell r="AZ728">
            <v>1788000000</v>
          </cell>
          <cell r="BA728">
            <v>1.41</v>
          </cell>
          <cell r="BB728">
            <v>0</v>
          </cell>
          <cell r="BC728">
            <v>0</v>
          </cell>
          <cell r="BD728">
            <v>0</v>
          </cell>
          <cell r="BF728" t="str">
            <v>4.2000000</v>
          </cell>
          <cell r="BG728">
            <v>864000000</v>
          </cell>
          <cell r="BH728" t="str">
            <v>6.61</v>
          </cell>
          <cell r="BI728">
            <v>10213000000</v>
          </cell>
          <cell r="BJ728" t="str">
            <v>BLG</v>
          </cell>
          <cell r="BK728" t="str">
            <v>Broadly Syndicated Loan</v>
          </cell>
          <cell r="BL728">
            <v>41512</v>
          </cell>
          <cell r="BM728">
            <v>43435</v>
          </cell>
          <cell r="BP728">
            <v>6157800000</v>
          </cell>
          <cell r="BQ728">
            <v>12605400000</v>
          </cell>
          <cell r="BR728">
            <v>11741400000</v>
          </cell>
          <cell r="BS728">
            <v>7183573.0700000003</v>
          </cell>
          <cell r="BT728">
            <v>99.528999999999996</v>
          </cell>
          <cell r="BU728">
            <v>42228</v>
          </cell>
          <cell r="BW728">
            <v>0</v>
          </cell>
          <cell r="BX728" t="str">
            <v>Sydney, New South Wales 2000</v>
          </cell>
          <cell r="CA728" t="str">
            <v>0010449584</v>
          </cell>
          <cell r="CB728">
            <v>7183573.0700000003</v>
          </cell>
          <cell r="CC728">
            <v>1</v>
          </cell>
          <cell r="CD728">
            <v>7217567.8099999996</v>
          </cell>
          <cell r="CF728">
            <v>80</v>
          </cell>
          <cell r="CG728" t="str">
            <v>Y</v>
          </cell>
        </row>
        <row r="729">
          <cell r="A729">
            <v>727</v>
          </cell>
          <cell r="B729" t="str">
            <v>DETAILS</v>
          </cell>
          <cell r="C729">
            <v>0</v>
          </cell>
          <cell r="D729">
            <v>81628217</v>
          </cell>
          <cell r="E729">
            <v>84069390</v>
          </cell>
          <cell r="F729">
            <v>344944</v>
          </cell>
          <cell r="G729">
            <v>42403</v>
          </cell>
          <cell r="H729">
            <v>42237</v>
          </cell>
          <cell r="I729">
            <v>23992</v>
          </cell>
          <cell r="J729">
            <v>255485</v>
          </cell>
          <cell r="K729">
            <v>191701</v>
          </cell>
          <cell r="L729">
            <v>42185</v>
          </cell>
          <cell r="M729" t="str">
            <v>Reynolds Group Holdings Inc.</v>
          </cell>
          <cell r="N729" t="str">
            <v>Reynolds Group Holdings Inc Incremental US Term Loan</v>
          </cell>
          <cell r="O729" t="str">
            <v>L</v>
          </cell>
          <cell r="P729" t="str">
            <v>LIBOR (1 month)</v>
          </cell>
          <cell r="R729">
            <v>6195185.9100000001</v>
          </cell>
          <cell r="S729">
            <v>1334883</v>
          </cell>
          <cell r="T729" t="str">
            <v>United States</v>
          </cell>
          <cell r="U729" t="str">
            <v>Containers; Packaging &amp; Glass (10)</v>
          </cell>
          <cell r="W729" t="str">
            <v>United States</v>
          </cell>
          <cell r="X729">
            <v>0</v>
          </cell>
          <cell r="Y729" t="str">
            <v>First Lien First Out</v>
          </cell>
          <cell r="AB729" t="str">
            <v>Reynolds Group Holdings Inc.</v>
          </cell>
          <cell r="AC729">
            <v>100.188</v>
          </cell>
          <cell r="AF729">
            <v>6195185.9100000001</v>
          </cell>
          <cell r="AG729" t="str">
            <v>V</v>
          </cell>
          <cell r="AH729">
            <v>100.188</v>
          </cell>
          <cell r="AI729">
            <v>99.528999999999996</v>
          </cell>
          <cell r="AK729" t="str">
            <v>Term Loan</v>
          </cell>
          <cell r="AN729">
            <v>1907300000</v>
          </cell>
          <cell r="AO729" t="str">
            <v>USD</v>
          </cell>
          <cell r="AS729">
            <v>4.2</v>
          </cell>
          <cell r="AU729" t="str">
            <v>LEVEL 22, 20 BOND STREET</v>
          </cell>
          <cell r="AV729" t="str">
            <v>C/O Reynolds Group Holdings Limited</v>
          </cell>
          <cell r="AW729">
            <v>0</v>
          </cell>
          <cell r="AX729">
            <v>42277</v>
          </cell>
          <cell r="AY729">
            <v>42277</v>
          </cell>
          <cell r="AZ729">
            <v>1788000000</v>
          </cell>
          <cell r="BA729">
            <v>1.41</v>
          </cell>
          <cell r="BB729">
            <v>0</v>
          </cell>
          <cell r="BC729">
            <v>0</v>
          </cell>
          <cell r="BD729">
            <v>0</v>
          </cell>
          <cell r="BF729" t="str">
            <v>4.2000000</v>
          </cell>
          <cell r="BG729">
            <v>864000000</v>
          </cell>
          <cell r="BH729" t="str">
            <v>6.61</v>
          </cell>
          <cell r="BI729">
            <v>10213000000</v>
          </cell>
          <cell r="BJ729" t="str">
            <v>BLG</v>
          </cell>
          <cell r="BK729" t="str">
            <v>Broadly Syndicated Loan</v>
          </cell>
          <cell r="BL729">
            <v>41512</v>
          </cell>
          <cell r="BM729">
            <v>43435</v>
          </cell>
          <cell r="BP729">
            <v>6157800000</v>
          </cell>
          <cell r="BQ729">
            <v>12605400000</v>
          </cell>
          <cell r="BR729">
            <v>11741400000</v>
          </cell>
          <cell r="BS729">
            <v>6166006.5800000001</v>
          </cell>
          <cell r="BT729">
            <v>99.528999999999996</v>
          </cell>
          <cell r="BU729">
            <v>42228</v>
          </cell>
          <cell r="BW729">
            <v>0</v>
          </cell>
          <cell r="BX729" t="str">
            <v>Sydney, New South Wales 2000</v>
          </cell>
          <cell r="CA729" t="str">
            <v>0010449584</v>
          </cell>
          <cell r="CB729">
            <v>6166006.5800000001</v>
          </cell>
          <cell r="CC729">
            <v>1</v>
          </cell>
          <cell r="CD729">
            <v>6195185.9100000001</v>
          </cell>
          <cell r="CF729">
            <v>80</v>
          </cell>
          <cell r="CG729" t="str">
            <v>Y</v>
          </cell>
        </row>
        <row r="730">
          <cell r="A730">
            <v>728</v>
          </cell>
          <cell r="B730" t="str">
            <v>DETAILS</v>
          </cell>
          <cell r="C730">
            <v>0</v>
          </cell>
          <cell r="D730">
            <v>81627918</v>
          </cell>
          <cell r="E730">
            <v>84069392</v>
          </cell>
          <cell r="F730">
            <v>344944</v>
          </cell>
          <cell r="G730">
            <v>42403</v>
          </cell>
          <cell r="H730">
            <v>42237</v>
          </cell>
          <cell r="I730">
            <v>15713</v>
          </cell>
          <cell r="J730">
            <v>253023</v>
          </cell>
          <cell r="K730">
            <v>154114</v>
          </cell>
          <cell r="L730">
            <v>42185</v>
          </cell>
          <cell r="M730" t="str">
            <v>RGIS Services LLC</v>
          </cell>
          <cell r="N730" t="str">
            <v>RGIS Services Inc  Tranche C Term Loan</v>
          </cell>
          <cell r="O730" t="str">
            <v>L</v>
          </cell>
          <cell r="P730" t="str">
            <v>LIBOR (3 months)</v>
          </cell>
          <cell r="R730">
            <v>18755532.010000002</v>
          </cell>
          <cell r="S730">
            <v>1334886</v>
          </cell>
          <cell r="T730" t="str">
            <v>United States</v>
          </cell>
          <cell r="U730" t="str">
            <v>Services: Business (23)</v>
          </cell>
          <cell r="W730" t="str">
            <v>United States</v>
          </cell>
          <cell r="X730">
            <v>1</v>
          </cell>
          <cell r="Y730" t="str">
            <v>First Lien First Out</v>
          </cell>
          <cell r="AB730" t="str">
            <v>RGIS Services LLC</v>
          </cell>
          <cell r="AC730">
            <v>92</v>
          </cell>
          <cell r="AF730">
            <v>18755532.010000002</v>
          </cell>
          <cell r="AG730" t="str">
            <v>V</v>
          </cell>
          <cell r="AH730">
            <v>92</v>
          </cell>
          <cell r="AI730">
            <v>69.5</v>
          </cell>
          <cell r="AK730" t="str">
            <v>Term Loan</v>
          </cell>
          <cell r="AM730">
            <v>1</v>
          </cell>
          <cell r="AN730">
            <v>93035000</v>
          </cell>
          <cell r="AO730" t="str">
            <v>USD</v>
          </cell>
          <cell r="AS730">
            <v>4.8899999999999997</v>
          </cell>
          <cell r="AU730" t="str">
            <v>2000 East Taylor Rd.</v>
          </cell>
          <cell r="AV730" t="str">
            <v>NA</v>
          </cell>
          <cell r="AW730">
            <v>0</v>
          </cell>
          <cell r="AX730">
            <v>42277</v>
          </cell>
          <cell r="AY730">
            <v>42277</v>
          </cell>
          <cell r="AZ730">
            <v>109580000</v>
          </cell>
          <cell r="BA730">
            <v>2.9550000000000001</v>
          </cell>
          <cell r="BB730">
            <v>0.71</v>
          </cell>
          <cell r="BC730">
            <v>0.67</v>
          </cell>
          <cell r="BD730">
            <v>0</v>
          </cell>
          <cell r="BF730" t="str">
            <v>4.8900000</v>
          </cell>
          <cell r="BG730">
            <v>97710000</v>
          </cell>
          <cell r="BH730" t="str">
            <v>4.89</v>
          </cell>
          <cell r="BI730">
            <v>626850000</v>
          </cell>
          <cell r="BJ730" t="str">
            <v>BLG</v>
          </cell>
          <cell r="BL730">
            <v>40942</v>
          </cell>
          <cell r="BM730">
            <v>43026</v>
          </cell>
          <cell r="BP730">
            <v>431766000</v>
          </cell>
          <cell r="BQ730">
            <v>529476000</v>
          </cell>
          <cell r="BR730">
            <v>431766000</v>
          </cell>
          <cell r="BS730">
            <v>13035094.75</v>
          </cell>
          <cell r="BT730">
            <v>69.5</v>
          </cell>
          <cell r="BU730">
            <v>42228</v>
          </cell>
          <cell r="BW730">
            <v>0</v>
          </cell>
          <cell r="BX730" t="str">
            <v>Auburn Hills, Michigan 48326</v>
          </cell>
          <cell r="CA730" t="str">
            <v>0010366381</v>
          </cell>
          <cell r="CB730">
            <v>13035094.75</v>
          </cell>
          <cell r="CC730">
            <v>1</v>
          </cell>
          <cell r="CD730">
            <v>18755532.010000002</v>
          </cell>
          <cell r="CF730">
            <v>80</v>
          </cell>
          <cell r="CG730" t="str">
            <v>Y</v>
          </cell>
        </row>
        <row r="731">
          <cell r="A731">
            <v>729</v>
          </cell>
          <cell r="B731" t="str">
            <v>DETAILS</v>
          </cell>
          <cell r="C731">
            <v>0</v>
          </cell>
          <cell r="D731">
            <v>81627593</v>
          </cell>
          <cell r="E731">
            <v>84069944</v>
          </cell>
          <cell r="F731">
            <v>344944</v>
          </cell>
          <cell r="G731">
            <v>42403</v>
          </cell>
          <cell r="H731">
            <v>42398</v>
          </cell>
          <cell r="I731">
            <v>5283</v>
          </cell>
          <cell r="J731">
            <v>111007</v>
          </cell>
          <cell r="K731">
            <v>111006</v>
          </cell>
          <cell r="L731">
            <v>42398</v>
          </cell>
          <cell r="M731" t="str">
            <v>RH Donnelley Inc.</v>
          </cell>
          <cell r="N731" t="str">
            <v>RH Donnelley Inc. New Term Loan</v>
          </cell>
          <cell r="O731" t="str">
            <v>L</v>
          </cell>
          <cell r="P731" t="str">
            <v>Prime</v>
          </cell>
          <cell r="R731">
            <v>14681330.5</v>
          </cell>
          <cell r="S731">
            <v>1506600</v>
          </cell>
          <cell r="T731" t="str">
            <v>United States</v>
          </cell>
          <cell r="U731" t="str">
            <v>Media: Advertising; Printing &amp; Publishing (18)</v>
          </cell>
          <cell r="W731" t="str">
            <v>United States</v>
          </cell>
          <cell r="X731">
            <v>0</v>
          </cell>
          <cell r="Y731" t="str">
            <v>First Lien First Out</v>
          </cell>
          <cell r="AB731" t="str">
            <v>RH Donnelley Inc.</v>
          </cell>
          <cell r="AC731">
            <v>48.917000000000002</v>
          </cell>
          <cell r="AF731">
            <v>14681330.5</v>
          </cell>
          <cell r="AG731" t="str">
            <v>V</v>
          </cell>
          <cell r="AH731">
            <v>0</v>
          </cell>
          <cell r="AI731">
            <v>29.666999999999998</v>
          </cell>
          <cell r="AK731" t="str">
            <v>Term Loan</v>
          </cell>
          <cell r="AL731" t="str">
            <v>Restructure</v>
          </cell>
          <cell r="AM731">
            <v>1</v>
          </cell>
          <cell r="AN731">
            <v>139300000</v>
          </cell>
          <cell r="AO731" t="str">
            <v>USD</v>
          </cell>
          <cell r="AS731">
            <v>4.17</v>
          </cell>
          <cell r="AU731" t="str">
            <v>1001 WINSTEAD DRIVE</v>
          </cell>
          <cell r="AV731" t="str">
            <v>NA</v>
          </cell>
          <cell r="AW731">
            <v>0</v>
          </cell>
          <cell r="AX731">
            <v>42277</v>
          </cell>
          <cell r="AY731">
            <v>42277</v>
          </cell>
          <cell r="AZ731">
            <v>30000000</v>
          </cell>
          <cell r="BA731">
            <v>2.17</v>
          </cell>
          <cell r="BB731">
            <v>9.0500000000000007</v>
          </cell>
          <cell r="BC731">
            <v>7.26</v>
          </cell>
          <cell r="BD731">
            <v>1</v>
          </cell>
          <cell r="BF731" t="str">
            <v>4.1700000</v>
          </cell>
          <cell r="BG731">
            <v>-317000000</v>
          </cell>
          <cell r="BH731" t="str">
            <v>4.17</v>
          </cell>
          <cell r="BI731">
            <v>341000000</v>
          </cell>
          <cell r="BJ731" t="str">
            <v>BLG</v>
          </cell>
          <cell r="BL731">
            <v>40207</v>
          </cell>
          <cell r="BM731">
            <v>42735</v>
          </cell>
          <cell r="BN731">
            <v>42300</v>
          </cell>
          <cell r="BO731">
            <v>42237</v>
          </cell>
          <cell r="BP731">
            <v>558303000</v>
          </cell>
          <cell r="BQ731">
            <v>241303000</v>
          </cell>
          <cell r="BR731">
            <v>558303000</v>
          </cell>
          <cell r="BS731">
            <v>4355510.32</v>
          </cell>
          <cell r="BT731">
            <v>29.667000000000002</v>
          </cell>
          <cell r="BU731">
            <v>42228</v>
          </cell>
          <cell r="BW731">
            <v>0</v>
          </cell>
          <cell r="BX731" t="str">
            <v>Cary, North Carolina 27513</v>
          </cell>
          <cell r="BY731">
            <v>42300</v>
          </cell>
          <cell r="CA731" t="str">
            <v>0010240333</v>
          </cell>
          <cell r="CB731">
            <v>4355510.32</v>
          </cell>
          <cell r="CC731">
            <v>1</v>
          </cell>
          <cell r="CD731">
            <v>14681330.5</v>
          </cell>
          <cell r="CF731">
            <v>80</v>
          </cell>
          <cell r="CG731" t="str">
            <v>Y</v>
          </cell>
        </row>
        <row r="732">
          <cell r="A732">
            <v>730</v>
          </cell>
          <cell r="B732" t="str">
            <v>DETAILS</v>
          </cell>
          <cell r="C732">
            <v>0</v>
          </cell>
          <cell r="D732">
            <v>81628250</v>
          </cell>
          <cell r="E732">
            <v>84069945</v>
          </cell>
          <cell r="F732">
            <v>344944</v>
          </cell>
          <cell r="G732">
            <v>42403</v>
          </cell>
          <cell r="H732">
            <v>42398</v>
          </cell>
          <cell r="I732">
            <v>5283</v>
          </cell>
          <cell r="J732">
            <v>255682</v>
          </cell>
          <cell r="K732">
            <v>111006</v>
          </cell>
          <cell r="L732">
            <v>42398</v>
          </cell>
          <cell r="M732" t="str">
            <v>RH Donnelley Inc.</v>
          </cell>
          <cell r="N732" t="str">
            <v>RH Donnelley Inc. New Term Loan</v>
          </cell>
          <cell r="O732" t="str">
            <v>L</v>
          </cell>
          <cell r="P732" t="str">
            <v>LIBOR (3 months)</v>
          </cell>
          <cell r="R732">
            <v>23294153.27</v>
          </cell>
          <cell r="S732">
            <v>1506600</v>
          </cell>
          <cell r="T732" t="str">
            <v>United States</v>
          </cell>
          <cell r="U732" t="str">
            <v>Media: Advertising; Printing &amp; Publishing (18)</v>
          </cell>
          <cell r="W732" t="str">
            <v>United States</v>
          </cell>
          <cell r="X732">
            <v>0</v>
          </cell>
          <cell r="Y732" t="str">
            <v>First Lien First Out</v>
          </cell>
          <cell r="AB732" t="str">
            <v>RH Donnelley Inc.</v>
          </cell>
          <cell r="AC732">
            <v>48.917000000000002</v>
          </cell>
          <cell r="AF732">
            <v>23294153.27</v>
          </cell>
          <cell r="AG732" t="str">
            <v>V</v>
          </cell>
          <cell r="AH732">
            <v>0</v>
          </cell>
          <cell r="AI732">
            <v>29.666999999999998</v>
          </cell>
          <cell r="AK732" t="str">
            <v>Term Loan</v>
          </cell>
          <cell r="AL732" t="str">
            <v>Restructure</v>
          </cell>
          <cell r="AM732">
            <v>1</v>
          </cell>
          <cell r="AN732">
            <v>139300000</v>
          </cell>
          <cell r="AO732" t="str">
            <v>USD</v>
          </cell>
          <cell r="AS732">
            <v>4.17</v>
          </cell>
          <cell r="AU732" t="str">
            <v>1001 WINSTEAD DRIVE</v>
          </cell>
          <cell r="AV732" t="str">
            <v>NA</v>
          </cell>
          <cell r="AW732">
            <v>0</v>
          </cell>
          <cell r="AX732">
            <v>42277</v>
          </cell>
          <cell r="AY732">
            <v>42277</v>
          </cell>
          <cell r="AZ732">
            <v>30000000</v>
          </cell>
          <cell r="BA732">
            <v>2.17</v>
          </cell>
          <cell r="BB732">
            <v>9.0500000000000007</v>
          </cell>
          <cell r="BC732">
            <v>7.26</v>
          </cell>
          <cell r="BD732">
            <v>1</v>
          </cell>
          <cell r="BF732" t="str">
            <v>4.1700000</v>
          </cell>
          <cell r="BG732">
            <v>-317000000</v>
          </cell>
          <cell r="BH732" t="str">
            <v>4.17</v>
          </cell>
          <cell r="BI732">
            <v>341000000</v>
          </cell>
          <cell r="BJ732" t="str">
            <v>BLG</v>
          </cell>
          <cell r="BL732">
            <v>40207</v>
          </cell>
          <cell r="BM732">
            <v>42735</v>
          </cell>
          <cell r="BP732">
            <v>558303000</v>
          </cell>
          <cell r="BQ732">
            <v>241303000</v>
          </cell>
          <cell r="BR732">
            <v>558303000</v>
          </cell>
          <cell r="BS732">
            <v>6910676.4500000002</v>
          </cell>
          <cell r="BT732">
            <v>29.667000000000002</v>
          </cell>
          <cell r="BU732">
            <v>42228</v>
          </cell>
          <cell r="BW732">
            <v>0</v>
          </cell>
          <cell r="BX732" t="str">
            <v>Cary, North Carolina 27513</v>
          </cell>
          <cell r="CA732" t="str">
            <v>0010240333</v>
          </cell>
          <cell r="CB732">
            <v>6910676.4500000002</v>
          </cell>
          <cell r="CC732">
            <v>1</v>
          </cell>
          <cell r="CD732">
            <v>23294153.27</v>
          </cell>
          <cell r="CF732">
            <v>80</v>
          </cell>
          <cell r="CG732" t="str">
            <v>Y</v>
          </cell>
        </row>
        <row r="733">
          <cell r="A733">
            <v>731</v>
          </cell>
          <cell r="B733" t="str">
            <v>DETAILS</v>
          </cell>
          <cell r="C733">
            <v>0</v>
          </cell>
          <cell r="D733">
            <v>81627802</v>
          </cell>
          <cell r="E733">
            <v>84070006</v>
          </cell>
          <cell r="F733">
            <v>344944</v>
          </cell>
          <cell r="G733">
            <v>42403</v>
          </cell>
          <cell r="H733">
            <v>42237</v>
          </cell>
          <cell r="I733">
            <v>24166</v>
          </cell>
          <cell r="J733">
            <v>251680</v>
          </cell>
          <cell r="K733">
            <v>219820</v>
          </cell>
          <cell r="L733">
            <v>42185</v>
          </cell>
          <cell r="M733" t="str">
            <v>Richelieu Foods Inc</v>
          </cell>
          <cell r="N733" t="str">
            <v>Richelieu Foods Inc Term Loan</v>
          </cell>
          <cell r="O733" t="str">
            <v>L</v>
          </cell>
          <cell r="P733" t="str">
            <v>LIBOR (3 months)</v>
          </cell>
          <cell r="R733">
            <v>11227755.189999999</v>
          </cell>
          <cell r="S733">
            <v>1352422</v>
          </cell>
          <cell r="T733" t="str">
            <v>United States</v>
          </cell>
          <cell r="U733" t="str">
            <v>Beverage; Food &amp; Tobacco (4)</v>
          </cell>
          <cell r="W733" t="str">
            <v>United States</v>
          </cell>
          <cell r="X733">
            <v>0</v>
          </cell>
          <cell r="Y733" t="str">
            <v>First Lien First Out</v>
          </cell>
          <cell r="AB733" t="str">
            <v>Richelieu Foods Inc</v>
          </cell>
          <cell r="AC733">
            <v>99.5</v>
          </cell>
          <cell r="AF733">
            <v>11227755.189999999</v>
          </cell>
          <cell r="AG733" t="str">
            <v>V</v>
          </cell>
          <cell r="AH733">
            <v>99.5</v>
          </cell>
          <cell r="AI733">
            <v>98</v>
          </cell>
          <cell r="AK733" t="str">
            <v>Term Loan</v>
          </cell>
          <cell r="AN733">
            <v>21797120</v>
          </cell>
          <cell r="AO733" t="str">
            <v>USD</v>
          </cell>
          <cell r="AS733">
            <v>4.0220000000000002</v>
          </cell>
          <cell r="AU733" t="str">
            <v>222 Forbes Road</v>
          </cell>
          <cell r="AV733" t="str">
            <v>Suite 4400</v>
          </cell>
          <cell r="AW733">
            <v>0</v>
          </cell>
          <cell r="AX733">
            <v>42277</v>
          </cell>
          <cell r="AY733">
            <v>42338</v>
          </cell>
          <cell r="AZ733">
            <v>-620000</v>
          </cell>
          <cell r="BA733">
            <v>1.9890000000000001</v>
          </cell>
          <cell r="BB733">
            <v>3.51</v>
          </cell>
          <cell r="BC733">
            <v>3.48</v>
          </cell>
          <cell r="BD733">
            <v>0</v>
          </cell>
          <cell r="BF733" t="str">
            <v>4.0220000</v>
          </cell>
          <cell r="BG733">
            <v>36710000</v>
          </cell>
          <cell r="BH733" t="str">
            <v>6.041</v>
          </cell>
          <cell r="BI733">
            <v>315410000</v>
          </cell>
          <cell r="BJ733" t="str">
            <v>Antares/TMT</v>
          </cell>
          <cell r="BL733">
            <v>41872</v>
          </cell>
          <cell r="BM733">
            <v>43972</v>
          </cell>
          <cell r="BP733">
            <v>87504300</v>
          </cell>
          <cell r="BQ733">
            <v>168091100</v>
          </cell>
          <cell r="BR733">
            <v>131381100</v>
          </cell>
          <cell r="BS733">
            <v>11227755.189999999</v>
          </cell>
          <cell r="BT733">
            <v>100</v>
          </cell>
          <cell r="BU733">
            <v>42228</v>
          </cell>
          <cell r="BW733">
            <v>0</v>
          </cell>
          <cell r="BX733" t="str">
            <v>Braintree, Massachusetts 02184</v>
          </cell>
          <cell r="CA733" t="str">
            <v>0010534344</v>
          </cell>
          <cell r="CB733">
            <v>11227755.189999999</v>
          </cell>
          <cell r="CC733">
            <v>1</v>
          </cell>
          <cell r="CD733">
            <v>11227755.189999999</v>
          </cell>
          <cell r="CF733">
            <v>80</v>
          </cell>
          <cell r="CG733" t="str">
            <v>N</v>
          </cell>
        </row>
        <row r="734">
          <cell r="A734">
            <v>732</v>
          </cell>
          <cell r="B734" t="str">
            <v>DETAILS</v>
          </cell>
          <cell r="C734">
            <v>0</v>
          </cell>
          <cell r="D734">
            <v>81628019</v>
          </cell>
          <cell r="E734">
            <v>84069461</v>
          </cell>
          <cell r="F734">
            <v>344944</v>
          </cell>
          <cell r="G734">
            <v>42403</v>
          </cell>
          <cell r="H734">
            <v>42237</v>
          </cell>
          <cell r="I734">
            <v>31368</v>
          </cell>
          <cell r="J734">
            <v>254007</v>
          </cell>
          <cell r="K734">
            <v>240037</v>
          </cell>
          <cell r="L734">
            <v>42185</v>
          </cell>
          <cell r="M734" t="str">
            <v>Ring &amp; Pinion Service Inc</v>
          </cell>
          <cell r="N734" t="str">
            <v>Ring &amp; Pinion Service Inc Term Loan</v>
          </cell>
          <cell r="O734" t="str">
            <v>L</v>
          </cell>
          <cell r="P734" t="str">
            <v>LIBOR (3 months)</v>
          </cell>
          <cell r="R734">
            <v>11775000</v>
          </cell>
          <cell r="S734">
            <v>1339848</v>
          </cell>
          <cell r="T734" t="str">
            <v>United States</v>
          </cell>
          <cell r="U734" t="str">
            <v>Automotive (2)</v>
          </cell>
          <cell r="W734" t="str">
            <v>United States</v>
          </cell>
          <cell r="X734">
            <v>0</v>
          </cell>
          <cell r="Y734" t="str">
            <v>First Lien First Out</v>
          </cell>
          <cell r="AB734" t="str">
            <v>Ring &amp; Pinion Service Inc</v>
          </cell>
          <cell r="AC734">
            <v>98.5</v>
          </cell>
          <cell r="AF734">
            <v>11775000</v>
          </cell>
          <cell r="AG734" t="str">
            <v>V</v>
          </cell>
          <cell r="AH734">
            <v>98.5</v>
          </cell>
          <cell r="AI734">
            <v>98</v>
          </cell>
          <cell r="AK734" t="str">
            <v>Term Loan</v>
          </cell>
          <cell r="AN734">
            <v>7307489</v>
          </cell>
          <cell r="AO734" t="str">
            <v>USD</v>
          </cell>
          <cell r="AS734">
            <v>3.2839999999999998</v>
          </cell>
          <cell r="AU734" t="str">
            <v>5900 Landerbrook Drive</v>
          </cell>
          <cell r="AV734" t="str">
            <v>Suite 280</v>
          </cell>
          <cell r="AW734">
            <v>0</v>
          </cell>
          <cell r="AX734">
            <v>42277</v>
          </cell>
          <cell r="AY734">
            <v>42308</v>
          </cell>
          <cell r="AZ734">
            <v>5180000</v>
          </cell>
          <cell r="BA734">
            <v>2.4900000000000002</v>
          </cell>
          <cell r="BB734">
            <v>1.4</v>
          </cell>
          <cell r="BC734">
            <v>1.38</v>
          </cell>
          <cell r="BD734">
            <v>0</v>
          </cell>
          <cell r="BF734" t="str">
            <v>3.2840000</v>
          </cell>
          <cell r="BG734">
            <v>33000000</v>
          </cell>
          <cell r="BH734" t="str">
            <v>4.858</v>
          </cell>
          <cell r="BI734">
            <v>43840000</v>
          </cell>
          <cell r="BJ734" t="str">
            <v>Antares/TMT</v>
          </cell>
          <cell r="BL734">
            <v>42125</v>
          </cell>
          <cell r="BM734">
            <v>43963</v>
          </cell>
          <cell r="BP734">
            <v>20013400</v>
          </cell>
          <cell r="BQ734">
            <v>64508700</v>
          </cell>
          <cell r="BR734">
            <v>31508700</v>
          </cell>
          <cell r="BS734">
            <v>11775000</v>
          </cell>
          <cell r="BT734">
            <v>100</v>
          </cell>
          <cell r="BU734">
            <v>42228</v>
          </cell>
          <cell r="BW734">
            <v>0</v>
          </cell>
          <cell r="BX734" t="str">
            <v>Mayfield Heights, Ohio 44124</v>
          </cell>
          <cell r="CA734" t="str">
            <v>0010512924</v>
          </cell>
          <cell r="CB734">
            <v>11775000</v>
          </cell>
          <cell r="CC734">
            <v>1</v>
          </cell>
          <cell r="CD734">
            <v>11775000</v>
          </cell>
          <cell r="CF734">
            <v>80</v>
          </cell>
          <cell r="CG734" t="str">
            <v>N</v>
          </cell>
        </row>
        <row r="735">
          <cell r="A735">
            <v>733</v>
          </cell>
          <cell r="B735" t="str">
            <v>DETAILS</v>
          </cell>
          <cell r="C735">
            <v>0</v>
          </cell>
          <cell r="D735">
            <v>81627922</v>
          </cell>
          <cell r="E735">
            <v>84069411</v>
          </cell>
          <cell r="F735">
            <v>344944</v>
          </cell>
          <cell r="G735">
            <v>42403</v>
          </cell>
          <cell r="H735">
            <v>42237</v>
          </cell>
          <cell r="I735">
            <v>25663</v>
          </cell>
          <cell r="J735">
            <v>253050</v>
          </cell>
          <cell r="K735">
            <v>148440</v>
          </cell>
          <cell r="L735">
            <v>42185</v>
          </cell>
          <cell r="M735" t="str">
            <v>Rocket Software Inc</v>
          </cell>
          <cell r="N735" t="str">
            <v>Rocket Software Inc First Lien Term Loan</v>
          </cell>
          <cell r="O735" t="str">
            <v>L</v>
          </cell>
          <cell r="P735" t="str">
            <v>LIBOR (3 months)</v>
          </cell>
          <cell r="R735">
            <v>9509174.1099999994</v>
          </cell>
          <cell r="S735">
            <v>1334921</v>
          </cell>
          <cell r="T735" t="str">
            <v>United States</v>
          </cell>
          <cell r="U735" t="str">
            <v>High Tech Industries (16)</v>
          </cell>
          <cell r="W735" t="str">
            <v>United States</v>
          </cell>
          <cell r="X735">
            <v>0</v>
          </cell>
          <cell r="Y735" t="str">
            <v>First Lien First Out</v>
          </cell>
          <cell r="AB735" t="str">
            <v>Rocket Software Inc</v>
          </cell>
          <cell r="AC735">
            <v>99.956999999999994</v>
          </cell>
          <cell r="AF735">
            <v>9509174.1099999994</v>
          </cell>
          <cell r="AG735" t="str">
            <v>V</v>
          </cell>
          <cell r="AH735">
            <v>99.956999999999994</v>
          </cell>
          <cell r="AI735">
            <v>99.531000000000006</v>
          </cell>
          <cell r="AK735" t="str">
            <v>Term Loan</v>
          </cell>
          <cell r="AN735">
            <v>128486912</v>
          </cell>
          <cell r="AO735" t="str">
            <v>USD</v>
          </cell>
          <cell r="AS735">
            <v>2.52</v>
          </cell>
          <cell r="AU735" t="str">
            <v>275 Grove Street</v>
          </cell>
          <cell r="AV735" t="str">
            <v>NA</v>
          </cell>
          <cell r="AW735">
            <v>0</v>
          </cell>
          <cell r="AX735">
            <v>42277</v>
          </cell>
          <cell r="AY735">
            <v>42277</v>
          </cell>
          <cell r="AZ735">
            <v>11680000</v>
          </cell>
          <cell r="BA735">
            <v>3.7</v>
          </cell>
          <cell r="BB735">
            <v>1.65</v>
          </cell>
          <cell r="BC735">
            <v>1.54</v>
          </cell>
          <cell r="BD735">
            <v>0</v>
          </cell>
          <cell r="BF735" t="str">
            <v>2.5200000</v>
          </cell>
          <cell r="BG735">
            <v>35670000</v>
          </cell>
          <cell r="BH735" t="str">
            <v>3.34</v>
          </cell>
          <cell r="BI735">
            <v>304140000</v>
          </cell>
          <cell r="BJ735" t="str">
            <v>BLG</v>
          </cell>
          <cell r="BK735" t="str">
            <v>Broadly Syndicated Loan</v>
          </cell>
          <cell r="BL735">
            <v>40848</v>
          </cell>
          <cell r="BM735">
            <v>43139</v>
          </cell>
          <cell r="BP735">
            <v>330379000</v>
          </cell>
          <cell r="BQ735">
            <v>472134000</v>
          </cell>
          <cell r="BR735">
            <v>436464000</v>
          </cell>
          <cell r="BS735">
            <v>9464576.0800000001</v>
          </cell>
          <cell r="BT735">
            <v>99.531000000000006</v>
          </cell>
          <cell r="BU735">
            <v>42228</v>
          </cell>
          <cell r="BW735">
            <v>0</v>
          </cell>
          <cell r="BX735" t="str">
            <v>Newton, Massachusetts 02466</v>
          </cell>
          <cell r="CA735" t="str">
            <v>0010522914</v>
          </cell>
          <cell r="CB735">
            <v>9464576.0800000001</v>
          </cell>
          <cell r="CC735">
            <v>1</v>
          </cell>
          <cell r="CD735">
            <v>9509174.1099999994</v>
          </cell>
          <cell r="CF735">
            <v>80</v>
          </cell>
          <cell r="CG735" t="str">
            <v>Y</v>
          </cell>
        </row>
        <row r="736">
          <cell r="A736">
            <v>734</v>
          </cell>
          <cell r="B736" t="str">
            <v>DETAILS</v>
          </cell>
          <cell r="C736">
            <v>0</v>
          </cell>
          <cell r="D736">
            <v>81627921</v>
          </cell>
          <cell r="E736">
            <v>84069996</v>
          </cell>
          <cell r="F736">
            <v>344944</v>
          </cell>
          <cell r="G736">
            <v>42403</v>
          </cell>
          <cell r="H736">
            <v>42237</v>
          </cell>
          <cell r="I736">
            <v>31244</v>
          </cell>
          <cell r="J736">
            <v>253047</v>
          </cell>
          <cell r="K736">
            <v>239048</v>
          </cell>
          <cell r="L736">
            <v>42185</v>
          </cell>
          <cell r="M736" t="str">
            <v>Roland Foods Corporation</v>
          </cell>
          <cell r="N736" t="str">
            <v>Roland Foods Corporation (Recipe) Term Loan</v>
          </cell>
          <cell r="O736" t="str">
            <v>L</v>
          </cell>
          <cell r="P736" t="str">
            <v>LIBOR (3 months)</v>
          </cell>
          <cell r="R736">
            <v>30653638.899999999</v>
          </cell>
          <cell r="S736">
            <v>1352409</v>
          </cell>
          <cell r="T736" t="str">
            <v>United States</v>
          </cell>
          <cell r="U736" t="str">
            <v>Beverage; Food &amp; Tobacco (4)</v>
          </cell>
          <cell r="W736" t="str">
            <v>United States</v>
          </cell>
          <cell r="X736">
            <v>0</v>
          </cell>
          <cell r="Y736" t="str">
            <v>First Lien First Out</v>
          </cell>
          <cell r="AB736" t="str">
            <v>Roland Foods Corporation</v>
          </cell>
          <cell r="AC736">
            <v>97</v>
          </cell>
          <cell r="AF736">
            <v>30653638.899999999</v>
          </cell>
          <cell r="AG736" t="str">
            <v>V</v>
          </cell>
          <cell r="AH736">
            <v>97</v>
          </cell>
          <cell r="AK736" t="str">
            <v>Term Loan</v>
          </cell>
          <cell r="AN736">
            <v>35982016</v>
          </cell>
          <cell r="AO736" t="str">
            <v>USD</v>
          </cell>
          <cell r="AS736">
            <v>4.75</v>
          </cell>
          <cell r="AU736" t="str">
            <v>71 West 23 Street</v>
          </cell>
          <cell r="AV736" t="str">
            <v>15th Floor</v>
          </cell>
          <cell r="AW736">
            <v>0</v>
          </cell>
          <cell r="AX736">
            <v>42277</v>
          </cell>
          <cell r="AY736">
            <v>42277</v>
          </cell>
          <cell r="AZ736">
            <v>4090000</v>
          </cell>
          <cell r="BA736">
            <v>3.77</v>
          </cell>
          <cell r="BB736">
            <v>2.33</v>
          </cell>
          <cell r="BC736">
            <v>1.72</v>
          </cell>
          <cell r="BD736">
            <v>0</v>
          </cell>
          <cell r="BF736" t="str">
            <v>4.7500000</v>
          </cell>
          <cell r="BG736">
            <v>13110000</v>
          </cell>
          <cell r="BH736" t="str">
            <v>4.75</v>
          </cell>
          <cell r="BI736">
            <v>250870000</v>
          </cell>
          <cell r="BJ736" t="str">
            <v>Antares/TMT</v>
          </cell>
          <cell r="BL736">
            <v>41547</v>
          </cell>
          <cell r="BM736">
            <v>44104</v>
          </cell>
          <cell r="BP736">
            <v>168910400</v>
          </cell>
          <cell r="BQ736">
            <v>182020400</v>
          </cell>
          <cell r="BR736">
            <v>168910400</v>
          </cell>
          <cell r="BS736">
            <v>30653638.899999999</v>
          </cell>
          <cell r="BT736">
            <v>100</v>
          </cell>
          <cell r="BU736">
            <v>42228</v>
          </cell>
          <cell r="BW736">
            <v>0</v>
          </cell>
          <cell r="BX736" t="str">
            <v>New York, New York 10010</v>
          </cell>
          <cell r="CA736" t="str">
            <v>0010475185</v>
          </cell>
          <cell r="CB736">
            <v>30653638.899999999</v>
          </cell>
          <cell r="CC736">
            <v>1</v>
          </cell>
          <cell r="CD736">
            <v>30653638.899999999</v>
          </cell>
          <cell r="CF736">
            <v>80</v>
          </cell>
          <cell r="CG736" t="str">
            <v>N</v>
          </cell>
        </row>
        <row r="737">
          <cell r="A737">
            <v>735</v>
          </cell>
          <cell r="B737" t="str">
            <v>DETAILS</v>
          </cell>
          <cell r="C737">
            <v>0</v>
          </cell>
          <cell r="D737">
            <v>81628201</v>
          </cell>
          <cell r="E737">
            <v>84069416</v>
          </cell>
          <cell r="F737">
            <v>344944</v>
          </cell>
          <cell r="G737">
            <v>42403</v>
          </cell>
          <cell r="H737">
            <v>42237</v>
          </cell>
          <cell r="I737">
            <v>31254</v>
          </cell>
          <cell r="J737">
            <v>255367</v>
          </cell>
          <cell r="K737">
            <v>239086</v>
          </cell>
          <cell r="L737">
            <v>42185</v>
          </cell>
          <cell r="M737" t="str">
            <v>Ross Education Holdings LLC</v>
          </cell>
          <cell r="N737" t="str">
            <v>Ross Education Holdings LLC Term Loan</v>
          </cell>
          <cell r="O737" t="str">
            <v>L</v>
          </cell>
          <cell r="P737" t="str">
            <v>LIBOR (1 month)</v>
          </cell>
          <cell r="R737">
            <v>18786466.690000001</v>
          </cell>
          <cell r="S737">
            <v>1334927</v>
          </cell>
          <cell r="T737" t="str">
            <v>United States</v>
          </cell>
          <cell r="U737" t="str">
            <v>Services: Consumer (24)</v>
          </cell>
          <cell r="W737" t="str">
            <v>United States</v>
          </cell>
          <cell r="X737">
            <v>0</v>
          </cell>
          <cell r="Y737" t="str">
            <v>First Lien First Out</v>
          </cell>
          <cell r="AB737" t="str">
            <v>Ross Education Holdings LLC</v>
          </cell>
          <cell r="AC737">
            <v>60</v>
          </cell>
          <cell r="AF737">
            <v>18786466.690000001</v>
          </cell>
          <cell r="AG737" t="str">
            <v>V</v>
          </cell>
          <cell r="AH737">
            <v>60</v>
          </cell>
          <cell r="AK737" t="str">
            <v>Term Loan</v>
          </cell>
          <cell r="AM737">
            <v>1</v>
          </cell>
          <cell r="AN737">
            <v>15668500</v>
          </cell>
          <cell r="AO737" t="str">
            <v>USD</v>
          </cell>
          <cell r="AS737">
            <v>4.157</v>
          </cell>
          <cell r="AU737" t="str">
            <v>450 LEXINGTON AVENUE  31ST FLOOR</v>
          </cell>
          <cell r="AV737" t="str">
            <v>C/O Jll Partners</v>
          </cell>
          <cell r="AW737">
            <v>0</v>
          </cell>
          <cell r="AX737">
            <v>42277</v>
          </cell>
          <cell r="AY737">
            <v>42338</v>
          </cell>
          <cell r="AZ737">
            <v>2200000</v>
          </cell>
          <cell r="BA737">
            <v>2.85</v>
          </cell>
          <cell r="BB737">
            <v>2.42</v>
          </cell>
          <cell r="BC737">
            <v>2.2400000000000002</v>
          </cell>
          <cell r="BD737">
            <v>0</v>
          </cell>
          <cell r="BF737" t="str">
            <v>4.1570000</v>
          </cell>
          <cell r="BG737">
            <v>43510000</v>
          </cell>
          <cell r="BH737" t="str">
            <v>4.162</v>
          </cell>
          <cell r="BI737">
            <v>73680000</v>
          </cell>
          <cell r="BJ737" t="str">
            <v>Antares/TMT</v>
          </cell>
          <cell r="BL737">
            <v>40731</v>
          </cell>
          <cell r="BM737">
            <v>42558</v>
          </cell>
          <cell r="BN737">
            <v>42300</v>
          </cell>
          <cell r="BO737">
            <v>42237</v>
          </cell>
          <cell r="BP737">
            <v>63302000</v>
          </cell>
          <cell r="BQ737">
            <v>106812000</v>
          </cell>
          <cell r="BR737">
            <v>63302000</v>
          </cell>
          <cell r="BS737">
            <v>11271880.01</v>
          </cell>
          <cell r="BT737">
            <v>60</v>
          </cell>
          <cell r="BU737">
            <v>42228</v>
          </cell>
          <cell r="BW737">
            <v>0</v>
          </cell>
          <cell r="BX737" t="str">
            <v>New York, New York 10017</v>
          </cell>
          <cell r="BY737">
            <v>42300</v>
          </cell>
          <cell r="CA737" t="str">
            <v>0010313503</v>
          </cell>
          <cell r="CB737">
            <v>11271880.01</v>
          </cell>
          <cell r="CC737">
            <v>1</v>
          </cell>
          <cell r="CD737">
            <v>18786466.690000001</v>
          </cell>
          <cell r="CF737">
            <v>80</v>
          </cell>
          <cell r="CG737" t="str">
            <v>N</v>
          </cell>
        </row>
        <row r="738">
          <cell r="A738">
            <v>736</v>
          </cell>
          <cell r="B738" t="str">
            <v>DETAILS</v>
          </cell>
          <cell r="C738">
            <v>0</v>
          </cell>
          <cell r="D738">
            <v>81627688</v>
          </cell>
          <cell r="E738">
            <v>84069423</v>
          </cell>
          <cell r="F738">
            <v>344944</v>
          </cell>
          <cell r="G738">
            <v>42403</v>
          </cell>
          <cell r="H738">
            <v>42237</v>
          </cell>
          <cell r="I738">
            <v>30090</v>
          </cell>
          <cell r="J738">
            <v>247449</v>
          </cell>
          <cell r="K738">
            <v>220749</v>
          </cell>
          <cell r="L738">
            <v>42185</v>
          </cell>
          <cell r="M738" t="str">
            <v>Roto Holdings Inc</v>
          </cell>
          <cell r="N738" t="str">
            <v>Roto Holdings Inc</v>
          </cell>
          <cell r="O738" t="str">
            <v>L</v>
          </cell>
          <cell r="P738" t="str">
            <v>Prime</v>
          </cell>
          <cell r="R738">
            <v>1025000</v>
          </cell>
          <cell r="S738">
            <v>1334941</v>
          </cell>
          <cell r="T738" t="str">
            <v>United States</v>
          </cell>
          <cell r="U738" t="str">
            <v>Capital Equipment (5)</v>
          </cell>
          <cell r="W738" t="str">
            <v>United States</v>
          </cell>
          <cell r="X738">
            <v>0</v>
          </cell>
          <cell r="Y738" t="str">
            <v>First Lien First Out</v>
          </cell>
          <cell r="AB738" t="str">
            <v>Roto Holdings Inc</v>
          </cell>
          <cell r="AC738">
            <v>98.906850719999994</v>
          </cell>
          <cell r="AF738">
            <v>1025000</v>
          </cell>
          <cell r="AG738" t="str">
            <v>V</v>
          </cell>
          <cell r="AH738">
            <v>98.906899999999993</v>
          </cell>
          <cell r="AI738">
            <v>98</v>
          </cell>
          <cell r="AK738" t="str">
            <v>Term Loan</v>
          </cell>
          <cell r="AN738">
            <v>22103000</v>
          </cell>
          <cell r="AO738" t="str">
            <v>USD</v>
          </cell>
          <cell r="AS738">
            <v>3.73</v>
          </cell>
          <cell r="AU738" t="str">
            <v>800 Howerton Lane</v>
          </cell>
          <cell r="AV738" t="str">
            <v>NA</v>
          </cell>
          <cell r="AW738">
            <v>0</v>
          </cell>
          <cell r="AX738">
            <v>42277</v>
          </cell>
          <cell r="AY738">
            <v>42308</v>
          </cell>
          <cell r="AZ738">
            <v>7160000</v>
          </cell>
          <cell r="BA738">
            <v>2.73</v>
          </cell>
          <cell r="BB738">
            <v>3.96</v>
          </cell>
          <cell r="BC738">
            <v>3.58</v>
          </cell>
          <cell r="BD738">
            <v>0</v>
          </cell>
          <cell r="BF738" t="str">
            <v>3.7300000</v>
          </cell>
          <cell r="BG738">
            <v>58700000</v>
          </cell>
          <cell r="BH738" t="str">
            <v>5.2</v>
          </cell>
          <cell r="BI738">
            <v>135630000</v>
          </cell>
          <cell r="BJ738" t="str">
            <v>Antares/TMT</v>
          </cell>
          <cell r="BK738" t="str">
            <v>Broadly Syndicated Loan</v>
          </cell>
          <cell r="BL738">
            <v>41921</v>
          </cell>
          <cell r="BM738">
            <v>44152</v>
          </cell>
          <cell r="BP738">
            <v>84303000</v>
          </cell>
          <cell r="BQ738">
            <v>177020000</v>
          </cell>
          <cell r="BR738">
            <v>118320000</v>
          </cell>
          <cell r="BS738">
            <v>1025000</v>
          </cell>
          <cell r="BT738">
            <v>100</v>
          </cell>
          <cell r="BU738">
            <v>42228</v>
          </cell>
          <cell r="BW738">
            <v>0</v>
          </cell>
          <cell r="BX738" t="str">
            <v>Eureka, Missouri 63025</v>
          </cell>
          <cell r="CA738" t="str">
            <v>0010531089</v>
          </cell>
          <cell r="CB738">
            <v>1025000</v>
          </cell>
          <cell r="CC738">
            <v>1</v>
          </cell>
          <cell r="CD738">
            <v>1025000</v>
          </cell>
          <cell r="CF738">
            <v>80</v>
          </cell>
          <cell r="CG738" t="str">
            <v>N</v>
          </cell>
        </row>
        <row r="739">
          <cell r="A739">
            <v>737</v>
          </cell>
          <cell r="B739" t="str">
            <v>DETAILS</v>
          </cell>
          <cell r="C739">
            <v>0</v>
          </cell>
          <cell r="D739">
            <v>81627655</v>
          </cell>
          <cell r="E739">
            <v>84069421</v>
          </cell>
          <cell r="F739">
            <v>344944</v>
          </cell>
          <cell r="G739">
            <v>42403</v>
          </cell>
          <cell r="H739">
            <v>42237</v>
          </cell>
          <cell r="I739">
            <v>30090</v>
          </cell>
          <cell r="J739">
            <v>241999</v>
          </cell>
          <cell r="K739">
            <v>220749</v>
          </cell>
          <cell r="L739">
            <v>42185</v>
          </cell>
          <cell r="M739" t="str">
            <v>Roto Holdings Inc</v>
          </cell>
          <cell r="N739" t="str">
            <v>Roto Holdings Inc</v>
          </cell>
          <cell r="O739" t="str">
            <v>L</v>
          </cell>
          <cell r="P739" t="str">
            <v>LIBOR (12 months)</v>
          </cell>
          <cell r="R739">
            <v>10000000</v>
          </cell>
          <cell r="S739">
            <v>1334941</v>
          </cell>
          <cell r="T739" t="str">
            <v>United States</v>
          </cell>
          <cell r="U739" t="str">
            <v>Capital Equipment (5)</v>
          </cell>
          <cell r="W739" t="str">
            <v>United States</v>
          </cell>
          <cell r="X739">
            <v>0</v>
          </cell>
          <cell r="Y739" t="str">
            <v>First Lien First Out</v>
          </cell>
          <cell r="AB739" t="str">
            <v>Roto Holdings Inc</v>
          </cell>
          <cell r="AC739">
            <v>98.906850719999994</v>
          </cell>
          <cell r="AF739">
            <v>10000000</v>
          </cell>
          <cell r="AG739" t="str">
            <v>V</v>
          </cell>
          <cell r="AH739">
            <v>98.906899999999993</v>
          </cell>
          <cell r="AI739">
            <v>98</v>
          </cell>
          <cell r="AK739" t="str">
            <v>Term Loan</v>
          </cell>
          <cell r="AN739">
            <v>22103000</v>
          </cell>
          <cell r="AO739" t="str">
            <v>USD</v>
          </cell>
          <cell r="AS739">
            <v>3.73</v>
          </cell>
          <cell r="AU739" t="str">
            <v>800 Howerton Lane</v>
          </cell>
          <cell r="AV739" t="str">
            <v>NA</v>
          </cell>
          <cell r="AW739">
            <v>0</v>
          </cell>
          <cell r="AX739">
            <v>42277</v>
          </cell>
          <cell r="AY739">
            <v>42308</v>
          </cell>
          <cell r="AZ739">
            <v>7160000</v>
          </cell>
          <cell r="BA739">
            <v>2.73</v>
          </cell>
          <cell r="BB739">
            <v>3.96</v>
          </cell>
          <cell r="BC739">
            <v>3.58</v>
          </cell>
          <cell r="BD739">
            <v>0</v>
          </cell>
          <cell r="BF739" t="str">
            <v>3.7300000</v>
          </cell>
          <cell r="BG739">
            <v>58700000</v>
          </cell>
          <cell r="BH739" t="str">
            <v>5.2</v>
          </cell>
          <cell r="BI739">
            <v>135630000</v>
          </cell>
          <cell r="BJ739" t="str">
            <v>Antares/TMT</v>
          </cell>
          <cell r="BK739" t="str">
            <v>Broadly Syndicated Loan</v>
          </cell>
          <cell r="BL739">
            <v>41921</v>
          </cell>
          <cell r="BM739">
            <v>44152</v>
          </cell>
          <cell r="BP739">
            <v>84303000</v>
          </cell>
          <cell r="BQ739">
            <v>177020000</v>
          </cell>
          <cell r="BR739">
            <v>118320000</v>
          </cell>
          <cell r="BS739">
            <v>10000000</v>
          </cell>
          <cell r="BT739">
            <v>100</v>
          </cell>
          <cell r="BU739">
            <v>42228</v>
          </cell>
          <cell r="BW739">
            <v>0</v>
          </cell>
          <cell r="BX739" t="str">
            <v>Eureka, Missouri 63025</v>
          </cell>
          <cell r="CA739" t="str">
            <v>0010531089</v>
          </cell>
          <cell r="CB739">
            <v>10000000</v>
          </cell>
          <cell r="CC739">
            <v>1</v>
          </cell>
          <cell r="CD739">
            <v>10000000</v>
          </cell>
          <cell r="CF739">
            <v>80</v>
          </cell>
          <cell r="CG739" t="str">
            <v>N</v>
          </cell>
        </row>
        <row r="740">
          <cell r="A740">
            <v>738</v>
          </cell>
          <cell r="B740" t="str">
            <v>DETAILS</v>
          </cell>
          <cell r="C740">
            <v>0</v>
          </cell>
          <cell r="D740">
            <v>81627656</v>
          </cell>
          <cell r="E740">
            <v>84069422</v>
          </cell>
          <cell r="F740">
            <v>344944</v>
          </cell>
          <cell r="G740">
            <v>42403</v>
          </cell>
          <cell r="H740">
            <v>42237</v>
          </cell>
          <cell r="I740">
            <v>30090</v>
          </cell>
          <cell r="J740">
            <v>242000</v>
          </cell>
          <cell r="K740">
            <v>220749</v>
          </cell>
          <cell r="L740">
            <v>42185</v>
          </cell>
          <cell r="M740" t="str">
            <v>Roto Holdings Inc</v>
          </cell>
          <cell r="N740" t="str">
            <v>Roto Holdings Inc</v>
          </cell>
          <cell r="O740" t="str">
            <v>L</v>
          </cell>
          <cell r="P740" t="str">
            <v>LIBOR (12 months)</v>
          </cell>
          <cell r="R740">
            <v>11250000</v>
          </cell>
          <cell r="S740">
            <v>1334941</v>
          </cell>
          <cell r="T740" t="str">
            <v>United States</v>
          </cell>
          <cell r="U740" t="str">
            <v>Capital Equipment (5)</v>
          </cell>
          <cell r="W740" t="str">
            <v>United States</v>
          </cell>
          <cell r="X740">
            <v>0</v>
          </cell>
          <cell r="Y740" t="str">
            <v>First Lien First Out</v>
          </cell>
          <cell r="AB740" t="str">
            <v>Roto Holdings Inc</v>
          </cell>
          <cell r="AC740">
            <v>98.906850719999994</v>
          </cell>
          <cell r="AF740">
            <v>11250000</v>
          </cell>
          <cell r="AG740" t="str">
            <v>V</v>
          </cell>
          <cell r="AH740">
            <v>98.906899999999993</v>
          </cell>
          <cell r="AI740">
            <v>98</v>
          </cell>
          <cell r="AK740" t="str">
            <v>Term Loan</v>
          </cell>
          <cell r="AN740">
            <v>22103000</v>
          </cell>
          <cell r="AO740" t="str">
            <v>USD</v>
          </cell>
          <cell r="AS740">
            <v>3.73</v>
          </cell>
          <cell r="AU740" t="str">
            <v>800 Howerton Lane</v>
          </cell>
          <cell r="AV740" t="str">
            <v>NA</v>
          </cell>
          <cell r="AW740">
            <v>0</v>
          </cell>
          <cell r="AX740">
            <v>42277</v>
          </cell>
          <cell r="AY740">
            <v>42308</v>
          </cell>
          <cell r="AZ740">
            <v>7160000</v>
          </cell>
          <cell r="BA740">
            <v>2.73</v>
          </cell>
          <cell r="BB740">
            <v>3.96</v>
          </cell>
          <cell r="BC740">
            <v>3.58</v>
          </cell>
          <cell r="BD740">
            <v>0</v>
          </cell>
          <cell r="BF740" t="str">
            <v>3.7300000</v>
          </cell>
          <cell r="BG740">
            <v>58700000</v>
          </cell>
          <cell r="BH740" t="str">
            <v>5.2</v>
          </cell>
          <cell r="BI740">
            <v>135630000</v>
          </cell>
          <cell r="BJ740" t="str">
            <v>Antares/TMT</v>
          </cell>
          <cell r="BL740">
            <v>41921</v>
          </cell>
          <cell r="BM740">
            <v>44152</v>
          </cell>
          <cell r="BP740">
            <v>84303000</v>
          </cell>
          <cell r="BQ740">
            <v>177020000</v>
          </cell>
          <cell r="BR740">
            <v>118320000</v>
          </cell>
          <cell r="BS740">
            <v>11250000</v>
          </cell>
          <cell r="BT740">
            <v>100</v>
          </cell>
          <cell r="BU740">
            <v>42228</v>
          </cell>
          <cell r="BW740">
            <v>0</v>
          </cell>
          <cell r="BX740" t="str">
            <v>Eureka, Missouri 63025</v>
          </cell>
          <cell r="CA740" t="str">
            <v>0010531089</v>
          </cell>
          <cell r="CB740">
            <v>11250000</v>
          </cell>
          <cell r="CC740">
            <v>1</v>
          </cell>
          <cell r="CD740">
            <v>11250000</v>
          </cell>
          <cell r="CF740">
            <v>80</v>
          </cell>
          <cell r="CG740" t="str">
            <v>N</v>
          </cell>
        </row>
        <row r="741">
          <cell r="A741">
            <v>739</v>
          </cell>
          <cell r="B741" t="str">
            <v>DETAILS</v>
          </cell>
          <cell r="C741">
            <v>0</v>
          </cell>
          <cell r="D741">
            <v>81627791</v>
          </cell>
          <cell r="E741">
            <v>84069431</v>
          </cell>
          <cell r="F741">
            <v>344944</v>
          </cell>
          <cell r="G741">
            <v>42403</v>
          </cell>
          <cell r="H741">
            <v>42237</v>
          </cell>
          <cell r="I741">
            <v>27047</v>
          </cell>
          <cell r="J741">
            <v>251512</v>
          </cell>
          <cell r="K741">
            <v>168892</v>
          </cell>
          <cell r="L741">
            <v>42185</v>
          </cell>
          <cell r="M741" t="str">
            <v>Rough Country LLC</v>
          </cell>
          <cell r="N741" t="str">
            <v>Rough Country LLC Term Loan</v>
          </cell>
          <cell r="O741" t="str">
            <v>L</v>
          </cell>
          <cell r="P741" t="str">
            <v>LIBOR (3 months)</v>
          </cell>
          <cell r="R741">
            <v>20314417.289999999</v>
          </cell>
          <cell r="S741">
            <v>1334951</v>
          </cell>
          <cell r="T741" t="str">
            <v>United States</v>
          </cell>
          <cell r="U741" t="str">
            <v>Automotive (2)</v>
          </cell>
          <cell r="W741" t="str">
            <v>United States</v>
          </cell>
          <cell r="X741">
            <v>0</v>
          </cell>
          <cell r="Y741" t="str">
            <v>First Lien First Out</v>
          </cell>
          <cell r="AB741" t="str">
            <v>Rough Country LLC</v>
          </cell>
          <cell r="AC741">
            <v>99.5</v>
          </cell>
          <cell r="AF741">
            <v>20314417.289999999</v>
          </cell>
          <cell r="AG741" t="str">
            <v>V</v>
          </cell>
          <cell r="AH741">
            <v>99.5</v>
          </cell>
          <cell r="AK741" t="str">
            <v>Term Loan</v>
          </cell>
          <cell r="AN741">
            <v>32247000</v>
          </cell>
          <cell r="AO741" t="str">
            <v>USD</v>
          </cell>
          <cell r="AS741">
            <v>4.5</v>
          </cell>
          <cell r="AU741" t="str">
            <v>1400 MORGAN ROAD</v>
          </cell>
          <cell r="AV741" t="str">
            <v>NA</v>
          </cell>
          <cell r="AW741">
            <v>0</v>
          </cell>
          <cell r="AX741">
            <v>42308</v>
          </cell>
          <cell r="AY741">
            <v>42338</v>
          </cell>
          <cell r="AZ741">
            <v>6640000</v>
          </cell>
          <cell r="BA741">
            <v>4</v>
          </cell>
          <cell r="BB741">
            <v>1.31</v>
          </cell>
          <cell r="BC741">
            <v>1.3</v>
          </cell>
          <cell r="BD741">
            <v>0</v>
          </cell>
          <cell r="BF741" t="str">
            <v>4.50</v>
          </cell>
          <cell r="BG741">
            <v>-17390000</v>
          </cell>
          <cell r="BH741" t="str">
            <v>4.50</v>
          </cell>
          <cell r="BI741">
            <v>106820000</v>
          </cell>
          <cell r="BJ741" t="str">
            <v>Antares/TMT</v>
          </cell>
          <cell r="BL741">
            <v>41232</v>
          </cell>
          <cell r="BM741">
            <v>43083</v>
          </cell>
          <cell r="BP741">
            <v>145111500</v>
          </cell>
          <cell r="BQ741">
            <v>127721500</v>
          </cell>
          <cell r="BR741">
            <v>145111500</v>
          </cell>
          <cell r="BS741">
            <v>20314417.289999999</v>
          </cell>
          <cell r="BT741">
            <v>100</v>
          </cell>
          <cell r="BU741">
            <v>42326</v>
          </cell>
          <cell r="BW741">
            <v>0</v>
          </cell>
          <cell r="BX741" t="str">
            <v>Dyersburg, Tennessee 38024</v>
          </cell>
          <cell r="CA741" t="str">
            <v>0010531065</v>
          </cell>
          <cell r="CB741">
            <v>20314417.289999999</v>
          </cell>
          <cell r="CC741">
            <v>1</v>
          </cell>
          <cell r="CD741">
            <v>20314417.289999999</v>
          </cell>
          <cell r="CF741">
            <v>80</v>
          </cell>
          <cell r="CG741" t="str">
            <v>N</v>
          </cell>
        </row>
        <row r="742">
          <cell r="A742">
            <v>740</v>
          </cell>
          <cell r="B742" t="str">
            <v>DETAILS</v>
          </cell>
          <cell r="C742">
            <v>0</v>
          </cell>
          <cell r="D742">
            <v>81627791</v>
          </cell>
          <cell r="E742">
            <v>84069427</v>
          </cell>
          <cell r="F742">
            <v>344944</v>
          </cell>
          <cell r="G742">
            <v>42403</v>
          </cell>
          <cell r="H742">
            <v>42237</v>
          </cell>
          <cell r="I742">
            <v>27047</v>
          </cell>
          <cell r="J742">
            <v>251512</v>
          </cell>
          <cell r="K742">
            <v>168892</v>
          </cell>
          <cell r="L742">
            <v>42185</v>
          </cell>
          <cell r="M742" t="str">
            <v>Rough Country LLC</v>
          </cell>
          <cell r="N742" t="str">
            <v>Rough Country LLC Term Loan</v>
          </cell>
          <cell r="O742" t="str">
            <v>L</v>
          </cell>
          <cell r="P742" t="str">
            <v>LIBOR (3 months)</v>
          </cell>
          <cell r="R742">
            <v>2974613.41</v>
          </cell>
          <cell r="S742">
            <v>1334946</v>
          </cell>
          <cell r="T742" t="str">
            <v>United States</v>
          </cell>
          <cell r="U742" t="str">
            <v>Automotive (2)</v>
          </cell>
          <cell r="W742" t="str">
            <v>United States</v>
          </cell>
          <cell r="X742">
            <v>0</v>
          </cell>
          <cell r="Y742" t="str">
            <v>First Lien First Out</v>
          </cell>
          <cell r="AB742" t="str">
            <v>Rough Country LLC</v>
          </cell>
          <cell r="AC742">
            <v>99.5</v>
          </cell>
          <cell r="AF742">
            <v>2974613.41</v>
          </cell>
          <cell r="AG742" t="str">
            <v>V</v>
          </cell>
          <cell r="AH742">
            <v>99.5</v>
          </cell>
          <cell r="AK742" t="str">
            <v>Term Loan</v>
          </cell>
          <cell r="AN742">
            <v>32247000</v>
          </cell>
          <cell r="AO742" t="str">
            <v>USD</v>
          </cell>
          <cell r="AR742" t="str">
            <v>Antares Capital LP</v>
          </cell>
          <cell r="AS742">
            <v>4.5</v>
          </cell>
          <cell r="AU742" t="str">
            <v>1400 MORGAN ROAD</v>
          </cell>
          <cell r="AV742" t="str">
            <v>NA</v>
          </cell>
          <cell r="AW742">
            <v>0</v>
          </cell>
          <cell r="AX742">
            <v>42308</v>
          </cell>
          <cell r="AY742">
            <v>42338</v>
          </cell>
          <cell r="AZ742">
            <v>6640000</v>
          </cell>
          <cell r="BA742">
            <v>4</v>
          </cell>
          <cell r="BB742">
            <v>1.31</v>
          </cell>
          <cell r="BC742">
            <v>1.3</v>
          </cell>
          <cell r="BD742">
            <v>0</v>
          </cell>
          <cell r="BF742" t="str">
            <v>4.50</v>
          </cell>
          <cell r="BG742">
            <v>-17390000</v>
          </cell>
          <cell r="BH742" t="str">
            <v>4.50</v>
          </cell>
          <cell r="BI742">
            <v>106820000</v>
          </cell>
          <cell r="BJ742" t="str">
            <v>Antares/TMT</v>
          </cell>
          <cell r="BL742">
            <v>41232</v>
          </cell>
          <cell r="BM742">
            <v>43083</v>
          </cell>
          <cell r="BP742">
            <v>145111500</v>
          </cell>
          <cell r="BQ742">
            <v>127721500</v>
          </cell>
          <cell r="BR742">
            <v>145111500</v>
          </cell>
          <cell r="BS742">
            <v>2974613.41</v>
          </cell>
          <cell r="BT742">
            <v>100</v>
          </cell>
          <cell r="BU742">
            <v>42326</v>
          </cell>
          <cell r="BW742">
            <v>0</v>
          </cell>
          <cell r="BX742" t="str">
            <v>Dyersburg, Tennessee 38024</v>
          </cell>
          <cell r="CA742" t="str">
            <v>0010531065</v>
          </cell>
          <cell r="CB742">
            <v>2974613.41</v>
          </cell>
          <cell r="CC742">
            <v>1</v>
          </cell>
          <cell r="CD742">
            <v>2974613.41</v>
          </cell>
          <cell r="CF742">
            <v>80</v>
          </cell>
          <cell r="CG742" t="str">
            <v>N</v>
          </cell>
        </row>
        <row r="743">
          <cell r="A743">
            <v>741</v>
          </cell>
          <cell r="B743" t="str">
            <v>DETAILS</v>
          </cell>
          <cell r="C743">
            <v>0</v>
          </cell>
          <cell r="D743">
            <v>81627791</v>
          </cell>
          <cell r="E743">
            <v>84069873</v>
          </cell>
          <cell r="F743">
            <v>344944</v>
          </cell>
          <cell r="G743">
            <v>42403</v>
          </cell>
          <cell r="H743">
            <v>42349</v>
          </cell>
          <cell r="I743">
            <v>27047</v>
          </cell>
          <cell r="J743">
            <v>251512</v>
          </cell>
          <cell r="K743">
            <v>168892</v>
          </cell>
          <cell r="L743">
            <v>42341</v>
          </cell>
          <cell r="M743" t="str">
            <v>Rough Country LLC</v>
          </cell>
          <cell r="N743" t="str">
            <v>Rough Country LLC Term Loan</v>
          </cell>
          <cell r="O743" t="str">
            <v>L</v>
          </cell>
          <cell r="P743" t="str">
            <v>LIBOR (3 months)</v>
          </cell>
          <cell r="R743">
            <v>2961445.75</v>
          </cell>
          <cell r="S743">
            <v>1451133</v>
          </cell>
          <cell r="T743" t="str">
            <v>United States</v>
          </cell>
          <cell r="U743" t="str">
            <v>Automotive (2)</v>
          </cell>
          <cell r="W743" t="str">
            <v>United States</v>
          </cell>
          <cell r="X743">
            <v>0</v>
          </cell>
          <cell r="Y743" t="str">
            <v>First Lien First Out</v>
          </cell>
          <cell r="AB743" t="str">
            <v>Rough Country LLC</v>
          </cell>
          <cell r="AC743">
            <v>99.5</v>
          </cell>
          <cell r="AE743">
            <v>1</v>
          </cell>
          <cell r="AF743">
            <v>2961445.75</v>
          </cell>
          <cell r="AG743" t="str">
            <v>V</v>
          </cell>
          <cell r="AH743">
            <v>99</v>
          </cell>
          <cell r="AI743">
            <v>97.438000000000002</v>
          </cell>
          <cell r="AK743" t="str">
            <v>Term Loan</v>
          </cell>
          <cell r="AN743">
            <v>32247000</v>
          </cell>
          <cell r="AO743" t="str">
            <v>USD</v>
          </cell>
          <cell r="AS743">
            <v>4.5</v>
          </cell>
          <cell r="AU743" t="str">
            <v>1400 MORGAN ROAD</v>
          </cell>
          <cell r="AV743" t="str">
            <v>NA</v>
          </cell>
          <cell r="AW743">
            <v>0</v>
          </cell>
          <cell r="AX743">
            <v>42308</v>
          </cell>
          <cell r="AY743">
            <v>42338</v>
          </cell>
          <cell r="AZ743">
            <v>6640000</v>
          </cell>
          <cell r="BA743">
            <v>4</v>
          </cell>
          <cell r="BB743">
            <v>1.31</v>
          </cell>
          <cell r="BC743">
            <v>1.3</v>
          </cell>
          <cell r="BD743">
            <v>0</v>
          </cell>
          <cell r="BF743" t="str">
            <v>4.50</v>
          </cell>
          <cell r="BG743">
            <v>-17390000</v>
          </cell>
          <cell r="BH743" t="str">
            <v>4.50</v>
          </cell>
          <cell r="BI743">
            <v>106820000</v>
          </cell>
          <cell r="BJ743" t="str">
            <v>Antares/TMT</v>
          </cell>
          <cell r="BL743">
            <v>41232</v>
          </cell>
          <cell r="BM743">
            <v>43083</v>
          </cell>
          <cell r="BP743">
            <v>145111500</v>
          </cell>
          <cell r="BQ743">
            <v>127721500</v>
          </cell>
          <cell r="BR743">
            <v>145111500</v>
          </cell>
          <cell r="BS743">
            <v>2961445.75</v>
          </cell>
          <cell r="BT743">
            <v>100</v>
          </cell>
          <cell r="BU743">
            <v>42349</v>
          </cell>
          <cell r="BW743">
            <v>0</v>
          </cell>
          <cell r="BX743" t="str">
            <v>Dyersburg, Tennessee 38024</v>
          </cell>
          <cell r="CA743" t="str">
            <v>0010531065</v>
          </cell>
          <cell r="CB743">
            <v>2961445.75</v>
          </cell>
          <cell r="CC743">
            <v>1</v>
          </cell>
          <cell r="CD743">
            <v>2961445.75</v>
          </cell>
          <cell r="CF743">
            <v>80</v>
          </cell>
          <cell r="CG743" t="str">
            <v>N</v>
          </cell>
        </row>
        <row r="744">
          <cell r="A744">
            <v>742</v>
          </cell>
          <cell r="B744" t="str">
            <v>DETAILS</v>
          </cell>
          <cell r="C744">
            <v>0</v>
          </cell>
          <cell r="D744">
            <v>81628229</v>
          </cell>
          <cell r="E744">
            <v>84069438</v>
          </cell>
          <cell r="F744">
            <v>344944</v>
          </cell>
          <cell r="G744">
            <v>42403</v>
          </cell>
          <cell r="H744">
            <v>42237</v>
          </cell>
          <cell r="I744">
            <v>24274</v>
          </cell>
          <cell r="J744">
            <v>255538</v>
          </cell>
          <cell r="K744">
            <v>208658</v>
          </cell>
          <cell r="L744">
            <v>42185</v>
          </cell>
          <cell r="M744" t="str">
            <v>Rovi Solutions Corporation</v>
          </cell>
          <cell r="N744" t="str">
            <v>Rovi Solutions Corp Term Loan B</v>
          </cell>
          <cell r="O744" t="str">
            <v>L</v>
          </cell>
          <cell r="P744" t="str">
            <v>LIBOR (1 month)</v>
          </cell>
          <cell r="R744">
            <v>159733.46</v>
          </cell>
          <cell r="S744">
            <v>1334961</v>
          </cell>
          <cell r="T744" t="str">
            <v>United States</v>
          </cell>
          <cell r="U744" t="str">
            <v>High Tech Industries (16)</v>
          </cell>
          <cell r="W744" t="str">
            <v>United States</v>
          </cell>
          <cell r="X744">
            <v>1</v>
          </cell>
          <cell r="Y744" t="str">
            <v>First Lien First Out</v>
          </cell>
          <cell r="AB744" t="str">
            <v>Rovi Solutions Corporation</v>
          </cell>
          <cell r="AC744">
            <v>95.5</v>
          </cell>
          <cell r="AF744">
            <v>159733.46</v>
          </cell>
          <cell r="AG744" t="str">
            <v>V</v>
          </cell>
          <cell r="AH744">
            <v>95.5</v>
          </cell>
          <cell r="AI744">
            <v>94.478999999999999</v>
          </cell>
          <cell r="AK744" t="str">
            <v>Term Loan</v>
          </cell>
          <cell r="AN744">
            <v>226404000</v>
          </cell>
          <cell r="AO744" t="str">
            <v>USD</v>
          </cell>
          <cell r="AS744">
            <v>2.66</v>
          </cell>
          <cell r="AU744" t="str">
            <v>2830 DE LA CRUZ BOULEVARD</v>
          </cell>
          <cell r="AV744" t="str">
            <v>C/O Rovi Corporation</v>
          </cell>
          <cell r="AW744">
            <v>0</v>
          </cell>
          <cell r="AX744">
            <v>42277</v>
          </cell>
          <cell r="AY744">
            <v>42277</v>
          </cell>
          <cell r="AZ744">
            <v>147790000</v>
          </cell>
          <cell r="BA744">
            <v>6.03</v>
          </cell>
          <cell r="BB744">
            <v>2.57</v>
          </cell>
          <cell r="BC744">
            <v>1.82</v>
          </cell>
          <cell r="BD744">
            <v>0</v>
          </cell>
          <cell r="BF744" t="str">
            <v>2.6600000</v>
          </cell>
          <cell r="BG744">
            <v>993710000</v>
          </cell>
          <cell r="BH744" t="str">
            <v>4.2</v>
          </cell>
          <cell r="BI744">
            <v>510940000</v>
          </cell>
          <cell r="BJ744" t="str">
            <v>BLG</v>
          </cell>
          <cell r="BK744" t="str">
            <v>Broadly Syndicated Loan</v>
          </cell>
          <cell r="BL744">
            <v>41710</v>
          </cell>
          <cell r="BM744">
            <v>44379</v>
          </cell>
          <cell r="BP744">
            <v>543959600</v>
          </cell>
          <cell r="BQ744">
            <v>1882718600</v>
          </cell>
          <cell r="BR744">
            <v>889008600</v>
          </cell>
          <cell r="BS744">
            <v>150914.57999999999</v>
          </cell>
          <cell r="BT744">
            <v>94.478999999999999</v>
          </cell>
          <cell r="BU744">
            <v>42228</v>
          </cell>
          <cell r="BW744">
            <v>0</v>
          </cell>
          <cell r="BX744" t="str">
            <v>Santa Clara, California 95050</v>
          </cell>
          <cell r="CA744" t="str">
            <v>0010475019</v>
          </cell>
          <cell r="CB744">
            <v>150914.57999999999</v>
          </cell>
          <cell r="CC744">
            <v>1</v>
          </cell>
          <cell r="CD744">
            <v>159733.46</v>
          </cell>
          <cell r="CE744">
            <v>91.649694500999999</v>
          </cell>
          <cell r="CF744">
            <v>80</v>
          </cell>
          <cell r="CG744" t="str">
            <v>Y</v>
          </cell>
        </row>
        <row r="745">
          <cell r="A745">
            <v>743</v>
          </cell>
          <cell r="B745" t="str">
            <v>DETAILS</v>
          </cell>
          <cell r="C745">
            <v>0</v>
          </cell>
          <cell r="D745">
            <v>81628229</v>
          </cell>
          <cell r="E745">
            <v>84069440</v>
          </cell>
          <cell r="F745">
            <v>344944</v>
          </cell>
          <cell r="G745">
            <v>42403</v>
          </cell>
          <cell r="H745">
            <v>42237</v>
          </cell>
          <cell r="I745">
            <v>24274</v>
          </cell>
          <cell r="J745">
            <v>255538</v>
          </cell>
          <cell r="K745">
            <v>208658</v>
          </cell>
          <cell r="L745">
            <v>42185</v>
          </cell>
          <cell r="M745" t="str">
            <v>Rovi Solutions Corporation</v>
          </cell>
          <cell r="N745" t="str">
            <v>Rovi Solutions Corp Term Loan B</v>
          </cell>
          <cell r="O745" t="str">
            <v>L</v>
          </cell>
          <cell r="P745" t="str">
            <v>LIBOR (1 month)</v>
          </cell>
          <cell r="R745">
            <v>14615266.539999999</v>
          </cell>
          <cell r="S745">
            <v>1334964</v>
          </cell>
          <cell r="T745" t="str">
            <v>United States</v>
          </cell>
          <cell r="U745" t="str">
            <v>High Tech Industries (16)</v>
          </cell>
          <cell r="W745" t="str">
            <v>United States</v>
          </cell>
          <cell r="X745">
            <v>1</v>
          </cell>
          <cell r="Y745" t="str">
            <v>First Lien First Out</v>
          </cell>
          <cell r="AB745" t="str">
            <v>Rovi Solutions Corporation</v>
          </cell>
          <cell r="AC745">
            <v>95.5</v>
          </cell>
          <cell r="AF745">
            <v>14615266.539999999</v>
          </cell>
          <cell r="AG745" t="str">
            <v>V</v>
          </cell>
          <cell r="AH745">
            <v>95.5</v>
          </cell>
          <cell r="AI745">
            <v>94.478999999999999</v>
          </cell>
          <cell r="AK745" t="str">
            <v>Term Loan</v>
          </cell>
          <cell r="AN745">
            <v>226404000</v>
          </cell>
          <cell r="AO745" t="str">
            <v>USD</v>
          </cell>
          <cell r="AS745">
            <v>2.66</v>
          </cell>
          <cell r="AU745" t="str">
            <v>2830 DE LA CRUZ BOULEVARD</v>
          </cell>
          <cell r="AV745" t="str">
            <v>C/O Rovi Corporation</v>
          </cell>
          <cell r="AW745">
            <v>0</v>
          </cell>
          <cell r="AX745">
            <v>42277</v>
          </cell>
          <cell r="AY745">
            <v>42277</v>
          </cell>
          <cell r="AZ745">
            <v>147790000</v>
          </cell>
          <cell r="BA745">
            <v>6.03</v>
          </cell>
          <cell r="BB745">
            <v>2.57</v>
          </cell>
          <cell r="BC745">
            <v>1.82</v>
          </cell>
          <cell r="BD745">
            <v>0</v>
          </cell>
          <cell r="BF745" t="str">
            <v>2.6600000</v>
          </cell>
          <cell r="BG745">
            <v>993710000</v>
          </cell>
          <cell r="BH745" t="str">
            <v>4.2</v>
          </cell>
          <cell r="BI745">
            <v>510940000</v>
          </cell>
          <cell r="BJ745" t="str">
            <v>BLG</v>
          </cell>
          <cell r="BK745" t="str">
            <v>Broadly Syndicated Loan</v>
          </cell>
          <cell r="BL745">
            <v>41710</v>
          </cell>
          <cell r="BM745">
            <v>44379</v>
          </cell>
          <cell r="BP745">
            <v>543959600</v>
          </cell>
          <cell r="BQ745">
            <v>1882718600</v>
          </cell>
          <cell r="BR745">
            <v>889008600</v>
          </cell>
          <cell r="BS745">
            <v>13808357.67</v>
          </cell>
          <cell r="BT745">
            <v>94.478999999999999</v>
          </cell>
          <cell r="BU745">
            <v>42228</v>
          </cell>
          <cell r="BW745">
            <v>0</v>
          </cell>
          <cell r="BX745" t="str">
            <v>Santa Clara, California 95050</v>
          </cell>
          <cell r="CA745" t="str">
            <v>0010475019</v>
          </cell>
          <cell r="CB745">
            <v>13808357.67</v>
          </cell>
          <cell r="CC745">
            <v>1</v>
          </cell>
          <cell r="CD745">
            <v>14615266.539999999</v>
          </cell>
          <cell r="CF745">
            <v>80</v>
          </cell>
          <cell r="CG745" t="str">
            <v>Y</v>
          </cell>
        </row>
        <row r="746">
          <cell r="A746">
            <v>744</v>
          </cell>
          <cell r="B746" t="str">
            <v>DETAILS</v>
          </cell>
          <cell r="C746">
            <v>0</v>
          </cell>
          <cell r="D746">
            <v>81628018</v>
          </cell>
          <cell r="E746">
            <v>84069580</v>
          </cell>
          <cell r="F746">
            <v>344944</v>
          </cell>
          <cell r="G746">
            <v>42403</v>
          </cell>
          <cell r="H746">
            <v>42237</v>
          </cell>
          <cell r="I746">
            <v>29846</v>
          </cell>
          <cell r="J746">
            <v>254000</v>
          </cell>
          <cell r="K746">
            <v>241381</v>
          </cell>
          <cell r="L746">
            <v>42185</v>
          </cell>
          <cell r="M746" t="str">
            <v>Rowmark LLC</v>
          </cell>
          <cell r="N746" t="str">
            <v>Rowmark LLC DDTL</v>
          </cell>
          <cell r="O746" t="str">
            <v>L</v>
          </cell>
          <cell r="P746" t="str">
            <v>LIBOR (3 months)</v>
          </cell>
          <cell r="R746">
            <v>2468750</v>
          </cell>
          <cell r="S746">
            <v>1352336</v>
          </cell>
          <cell r="T746" t="str">
            <v>United States</v>
          </cell>
          <cell r="U746" t="str">
            <v>Chemicals; Plastics &amp; Rubber (6)</v>
          </cell>
          <cell r="W746" t="str">
            <v>United States</v>
          </cell>
          <cell r="X746">
            <v>0</v>
          </cell>
          <cell r="Y746" t="str">
            <v>First Lien First Out</v>
          </cell>
          <cell r="AB746" t="str">
            <v>Rowmark LLC</v>
          </cell>
          <cell r="AC746">
            <v>97</v>
          </cell>
          <cell r="AF746">
            <v>2468750</v>
          </cell>
          <cell r="AG746" t="str">
            <v>V</v>
          </cell>
          <cell r="AH746">
            <v>97</v>
          </cell>
          <cell r="AK746" t="str">
            <v>Term Loan</v>
          </cell>
          <cell r="AN746">
            <v>18631000</v>
          </cell>
          <cell r="AO746" t="str">
            <v>USD</v>
          </cell>
          <cell r="AS746">
            <v>4.28</v>
          </cell>
          <cell r="AU746" t="str">
            <v>2040 Industrial Drive</v>
          </cell>
          <cell r="AV746" t="str">
            <v>NA</v>
          </cell>
          <cell r="AW746">
            <v>0</v>
          </cell>
          <cell r="AX746">
            <v>42338</v>
          </cell>
          <cell r="AY746">
            <v>42338</v>
          </cell>
          <cell r="AZ746">
            <v>1312000</v>
          </cell>
          <cell r="BA746">
            <v>3.96</v>
          </cell>
          <cell r="BB746">
            <v>9</v>
          </cell>
          <cell r="BC746">
            <v>8.23</v>
          </cell>
          <cell r="BD746">
            <v>0</v>
          </cell>
          <cell r="BF746" t="str">
            <v>4.2800000</v>
          </cell>
          <cell r="BG746">
            <v>68132000</v>
          </cell>
          <cell r="BH746" t="str">
            <v>4.28</v>
          </cell>
          <cell r="BI746">
            <v>93300000</v>
          </cell>
          <cell r="BJ746" t="str">
            <v>Antares/TMT</v>
          </cell>
          <cell r="BL746">
            <v>42095</v>
          </cell>
          <cell r="BM746">
            <v>44104</v>
          </cell>
          <cell r="BP746">
            <v>79740680</v>
          </cell>
          <cell r="BQ746">
            <v>147872680</v>
          </cell>
          <cell r="BR746">
            <v>79740680</v>
          </cell>
          <cell r="BS746">
            <v>2468750</v>
          </cell>
          <cell r="BT746">
            <v>100</v>
          </cell>
          <cell r="BU746">
            <v>42375</v>
          </cell>
          <cell r="BW746">
            <v>0</v>
          </cell>
          <cell r="BX746" t="str">
            <v>Findlay, Ohio 45840</v>
          </cell>
          <cell r="CA746" t="str">
            <v>0010485265</v>
          </cell>
          <cell r="CB746">
            <v>2468750</v>
          </cell>
          <cell r="CC746">
            <v>1</v>
          </cell>
          <cell r="CD746">
            <v>2468750</v>
          </cell>
          <cell r="CF746">
            <v>80</v>
          </cell>
          <cell r="CG746" t="str">
            <v>N</v>
          </cell>
        </row>
        <row r="747">
          <cell r="A747">
            <v>745</v>
          </cell>
          <cell r="B747" t="str">
            <v>DETAILS</v>
          </cell>
          <cell r="C747">
            <v>0</v>
          </cell>
          <cell r="D747">
            <v>81627926</v>
          </cell>
          <cell r="E747">
            <v>84069932</v>
          </cell>
          <cell r="F747">
            <v>344944</v>
          </cell>
          <cell r="G747">
            <v>42403</v>
          </cell>
          <cell r="H747">
            <v>42391</v>
          </cell>
          <cell r="I747">
            <v>29846</v>
          </cell>
          <cell r="J747">
            <v>253130</v>
          </cell>
          <cell r="K747">
            <v>216863</v>
          </cell>
          <cell r="L747">
            <v>42384</v>
          </cell>
          <cell r="M747" t="str">
            <v>Rowmark LLC</v>
          </cell>
          <cell r="N747" t="str">
            <v>Rowmark LLC Term Loan</v>
          </cell>
          <cell r="O747" t="str">
            <v>L</v>
          </cell>
          <cell r="P747" t="str">
            <v>LIBOR (3 months)</v>
          </cell>
          <cell r="R747">
            <v>7500000</v>
          </cell>
          <cell r="S747">
            <v>1491560</v>
          </cell>
          <cell r="T747" t="str">
            <v>United States</v>
          </cell>
          <cell r="U747" t="str">
            <v>Chemicals; Plastics &amp; Rubber (6)</v>
          </cell>
          <cell r="W747" t="str">
            <v>United States</v>
          </cell>
          <cell r="X747">
            <v>0</v>
          </cell>
          <cell r="Y747" t="str">
            <v>First Lien First Out</v>
          </cell>
          <cell r="AB747" t="str">
            <v>Rowmark LLC</v>
          </cell>
          <cell r="AC747">
            <v>99</v>
          </cell>
          <cell r="AF747">
            <v>7500000</v>
          </cell>
          <cell r="AG747" t="str">
            <v>V</v>
          </cell>
          <cell r="AH747">
            <v>99</v>
          </cell>
          <cell r="AK747" t="str">
            <v>Term Loan</v>
          </cell>
          <cell r="AN747">
            <v>18631000</v>
          </cell>
          <cell r="AO747" t="str">
            <v>USD</v>
          </cell>
          <cell r="AR747" t="str">
            <v>Antares Capital LP</v>
          </cell>
          <cell r="AS747">
            <v>4.28</v>
          </cell>
          <cell r="AU747" t="str">
            <v>2040 Industrial Drive</v>
          </cell>
          <cell r="AV747" t="str">
            <v>NA</v>
          </cell>
          <cell r="AW747">
            <v>0</v>
          </cell>
          <cell r="AX747">
            <v>42338</v>
          </cell>
          <cell r="AY747">
            <v>42338</v>
          </cell>
          <cell r="AZ747">
            <v>1312000</v>
          </cell>
          <cell r="BA747">
            <v>3.96</v>
          </cell>
          <cell r="BB747">
            <v>9</v>
          </cell>
          <cell r="BC747">
            <v>8.23</v>
          </cell>
          <cell r="BD747">
            <v>0</v>
          </cell>
          <cell r="BF747" t="str">
            <v>4.2800000</v>
          </cell>
          <cell r="BG747">
            <v>68132000</v>
          </cell>
          <cell r="BH747" t="str">
            <v>4.28</v>
          </cell>
          <cell r="BI747">
            <v>93300000</v>
          </cell>
          <cell r="BJ747" t="str">
            <v>Antares/TMT</v>
          </cell>
          <cell r="BL747">
            <v>41844</v>
          </cell>
          <cell r="BM747">
            <v>44104</v>
          </cell>
          <cell r="BP747">
            <v>79740680</v>
          </cell>
          <cell r="BQ747">
            <v>147872680</v>
          </cell>
          <cell r="BR747">
            <v>79740680</v>
          </cell>
          <cell r="BS747">
            <v>7500000</v>
          </cell>
          <cell r="BT747">
            <v>100</v>
          </cell>
          <cell r="BU747">
            <v>42391</v>
          </cell>
          <cell r="BW747">
            <v>0</v>
          </cell>
          <cell r="BX747" t="str">
            <v>Findlay, Ohio 45840</v>
          </cell>
          <cell r="CA747" t="str">
            <v>0010516547</v>
          </cell>
          <cell r="CB747">
            <v>7500000</v>
          </cell>
          <cell r="CC747">
            <v>1</v>
          </cell>
          <cell r="CD747">
            <v>7500000</v>
          </cell>
          <cell r="CF747">
            <v>80</v>
          </cell>
          <cell r="CG747" t="str">
            <v>N</v>
          </cell>
        </row>
        <row r="748">
          <cell r="A748">
            <v>746</v>
          </cell>
          <cell r="B748" t="str">
            <v>DETAILS</v>
          </cell>
          <cell r="C748">
            <v>0</v>
          </cell>
          <cell r="D748">
            <v>81627926</v>
          </cell>
          <cell r="E748">
            <v>84069581</v>
          </cell>
          <cell r="F748">
            <v>344944</v>
          </cell>
          <cell r="G748">
            <v>42403</v>
          </cell>
          <cell r="H748">
            <v>42237</v>
          </cell>
          <cell r="I748">
            <v>29846</v>
          </cell>
          <cell r="J748">
            <v>253130</v>
          </cell>
          <cell r="K748">
            <v>216863</v>
          </cell>
          <cell r="L748">
            <v>42185</v>
          </cell>
          <cell r="M748" t="str">
            <v>Rowmark LLC</v>
          </cell>
          <cell r="N748" t="str">
            <v>Rowmark LLC Term Loan</v>
          </cell>
          <cell r="O748" t="str">
            <v>L</v>
          </cell>
          <cell r="P748" t="str">
            <v>LIBOR (3 months)</v>
          </cell>
          <cell r="R748">
            <v>13980468.75</v>
          </cell>
          <cell r="S748">
            <v>1352337</v>
          </cell>
          <cell r="T748" t="str">
            <v>United States</v>
          </cell>
          <cell r="U748" t="str">
            <v>Chemicals; Plastics &amp; Rubber (6)</v>
          </cell>
          <cell r="W748" t="str">
            <v>United States</v>
          </cell>
          <cell r="X748">
            <v>0</v>
          </cell>
          <cell r="Y748" t="str">
            <v>First Lien First Out</v>
          </cell>
          <cell r="AB748" t="str">
            <v>Rowmark LLC</v>
          </cell>
          <cell r="AC748">
            <v>99</v>
          </cell>
          <cell r="AF748">
            <v>13980468.75</v>
          </cell>
          <cell r="AG748" t="str">
            <v>V</v>
          </cell>
          <cell r="AH748">
            <v>99</v>
          </cell>
          <cell r="AK748" t="str">
            <v>Term Loan</v>
          </cell>
          <cell r="AN748">
            <v>18631000</v>
          </cell>
          <cell r="AO748" t="str">
            <v>USD</v>
          </cell>
          <cell r="AS748">
            <v>4.28</v>
          </cell>
          <cell r="AU748" t="str">
            <v>2040 Industrial Drive</v>
          </cell>
          <cell r="AV748" t="str">
            <v>NA</v>
          </cell>
          <cell r="AW748">
            <v>0</v>
          </cell>
          <cell r="AX748">
            <v>42338</v>
          </cell>
          <cell r="AY748">
            <v>42338</v>
          </cell>
          <cell r="AZ748">
            <v>1312000</v>
          </cell>
          <cell r="BA748">
            <v>3.96</v>
          </cell>
          <cell r="BB748">
            <v>9</v>
          </cell>
          <cell r="BC748">
            <v>8.23</v>
          </cell>
          <cell r="BD748">
            <v>0</v>
          </cell>
          <cell r="BF748" t="str">
            <v>4.2800000</v>
          </cell>
          <cell r="BG748">
            <v>68132000</v>
          </cell>
          <cell r="BH748" t="str">
            <v>4.28</v>
          </cell>
          <cell r="BI748">
            <v>93300000</v>
          </cell>
          <cell r="BJ748" t="str">
            <v>Antares/TMT</v>
          </cell>
          <cell r="BL748">
            <v>41844</v>
          </cell>
          <cell r="BM748">
            <v>44104</v>
          </cell>
          <cell r="BP748">
            <v>79740680</v>
          </cell>
          <cell r="BQ748">
            <v>147872680</v>
          </cell>
          <cell r="BR748">
            <v>79740680</v>
          </cell>
          <cell r="BS748">
            <v>13980468.75</v>
          </cell>
          <cell r="BT748">
            <v>100</v>
          </cell>
          <cell r="BU748">
            <v>42375</v>
          </cell>
          <cell r="BW748">
            <v>0</v>
          </cell>
          <cell r="BX748" t="str">
            <v>Findlay, Ohio 45840</v>
          </cell>
          <cell r="CA748" t="str">
            <v>0010516547</v>
          </cell>
          <cell r="CB748">
            <v>13980468.75</v>
          </cell>
          <cell r="CC748">
            <v>1</v>
          </cell>
          <cell r="CD748">
            <v>13980468.75</v>
          </cell>
          <cell r="CF748">
            <v>80</v>
          </cell>
          <cell r="CG748" t="str">
            <v>N</v>
          </cell>
        </row>
        <row r="749">
          <cell r="A749">
            <v>747</v>
          </cell>
          <cell r="B749" t="str">
            <v>DETAILS</v>
          </cell>
          <cell r="C749">
            <v>0</v>
          </cell>
          <cell r="D749">
            <v>81627911</v>
          </cell>
          <cell r="E749">
            <v>84070046</v>
          </cell>
          <cell r="F749">
            <v>344944</v>
          </cell>
          <cell r="G749">
            <v>42403</v>
          </cell>
          <cell r="H749">
            <v>42237</v>
          </cell>
          <cell r="I749">
            <v>29953</v>
          </cell>
          <cell r="J749">
            <v>252970</v>
          </cell>
          <cell r="K749">
            <v>235190</v>
          </cell>
          <cell r="L749">
            <v>42185</v>
          </cell>
          <cell r="M749" t="str">
            <v>Royal Holdings Inc</v>
          </cell>
          <cell r="N749" t="str">
            <v>Royal Holdings Inc (Royal Adhesives &amp; Sealants) Term Loan</v>
          </cell>
          <cell r="O749" t="str">
            <v>L</v>
          </cell>
          <cell r="P749" t="str">
            <v>LIBOR (3 months)</v>
          </cell>
          <cell r="R749">
            <v>6965000</v>
          </cell>
          <cell r="S749">
            <v>1352693</v>
          </cell>
          <cell r="T749" t="str">
            <v>United States</v>
          </cell>
          <cell r="U749" t="str">
            <v>Chemicals; Plastics &amp; Rubber (6)</v>
          </cell>
          <cell r="W749" t="str">
            <v>United States</v>
          </cell>
          <cell r="X749">
            <v>1</v>
          </cell>
          <cell r="Y749" t="str">
            <v>First Lien First Out</v>
          </cell>
          <cell r="AB749" t="str">
            <v>Royal Holdings Inc</v>
          </cell>
          <cell r="AC749">
            <v>99.5</v>
          </cell>
          <cell r="AE749">
            <v>1</v>
          </cell>
          <cell r="AF749">
            <v>6965000</v>
          </cell>
          <cell r="AG749" t="str">
            <v>V</v>
          </cell>
          <cell r="AH749">
            <v>99.5</v>
          </cell>
          <cell r="AI749">
            <v>97.438000000000002</v>
          </cell>
          <cell r="AK749" t="str">
            <v>Term Loan</v>
          </cell>
          <cell r="AN749">
            <v>112200000</v>
          </cell>
          <cell r="AO749" t="str">
            <v>USD</v>
          </cell>
          <cell r="AS749">
            <v>4.8</v>
          </cell>
          <cell r="AU749" t="str">
            <v>2001 W. Washington Street</v>
          </cell>
          <cell r="AV749" t="str">
            <v>NA</v>
          </cell>
          <cell r="AW749">
            <v>0</v>
          </cell>
          <cell r="AX749">
            <v>42185</v>
          </cell>
          <cell r="AY749">
            <v>42277</v>
          </cell>
          <cell r="AZ749">
            <v>30520000</v>
          </cell>
          <cell r="BA749">
            <v>2.97</v>
          </cell>
          <cell r="BB749">
            <v>8.86</v>
          </cell>
          <cell r="BC749">
            <v>7.11</v>
          </cell>
          <cell r="BD749">
            <v>0</v>
          </cell>
          <cell r="BF749" t="str">
            <v>4.8000000</v>
          </cell>
          <cell r="BG749">
            <v>-94390000</v>
          </cell>
          <cell r="BH749" t="str">
            <v>6.1</v>
          </cell>
          <cell r="BI749">
            <v>583330000</v>
          </cell>
          <cell r="BJ749" t="str">
            <v>Antares/TMT</v>
          </cell>
          <cell r="BL749">
            <v>42064</v>
          </cell>
          <cell r="BM749">
            <v>44732</v>
          </cell>
          <cell r="BP749">
            <v>538560000</v>
          </cell>
          <cell r="BQ749">
            <v>590030000</v>
          </cell>
          <cell r="BR749">
            <v>684420000</v>
          </cell>
          <cell r="BS749">
            <v>6965000</v>
          </cell>
          <cell r="BT749">
            <v>100</v>
          </cell>
          <cell r="BU749">
            <v>42228</v>
          </cell>
          <cell r="BW749">
            <v>0</v>
          </cell>
          <cell r="BX749" t="str">
            <v>South Bend, Indiana 46628</v>
          </cell>
          <cell r="CA749" t="str">
            <v>0010538109</v>
          </cell>
          <cell r="CB749">
            <v>6965000</v>
          </cell>
          <cell r="CC749">
            <v>1</v>
          </cell>
          <cell r="CD749">
            <v>6965000</v>
          </cell>
          <cell r="CF749">
            <v>80</v>
          </cell>
          <cell r="CG749" t="str">
            <v>N</v>
          </cell>
        </row>
        <row r="750">
          <cell r="A750">
            <v>748</v>
          </cell>
          <cell r="B750" t="str">
            <v>DETAILS</v>
          </cell>
          <cell r="C750">
            <v>0</v>
          </cell>
          <cell r="D750">
            <v>81627925</v>
          </cell>
          <cell r="E750">
            <v>84069882</v>
          </cell>
          <cell r="F750">
            <v>344944</v>
          </cell>
          <cell r="G750">
            <v>42403</v>
          </cell>
          <cell r="H750">
            <v>42355</v>
          </cell>
          <cell r="I750">
            <v>31888</v>
          </cell>
          <cell r="J750">
            <v>253109</v>
          </cell>
          <cell r="K750">
            <v>251244</v>
          </cell>
          <cell r="L750">
            <v>42349</v>
          </cell>
          <cell r="M750" t="str">
            <v>RSC Acquisition</v>
          </cell>
          <cell r="N750" t="str">
            <v>RSC Acquisition Initial Term Loan</v>
          </cell>
          <cell r="O750" t="str">
            <v>L</v>
          </cell>
          <cell r="P750" t="str">
            <v>LIBOR (3 months)</v>
          </cell>
          <cell r="R750">
            <v>31609756.100000001</v>
          </cell>
          <cell r="S750">
            <v>1452275</v>
          </cell>
          <cell r="T750" t="str">
            <v>United States</v>
          </cell>
          <cell r="U750" t="str">
            <v>Banking; Finance; Insurance &amp; Real Estate (3)</v>
          </cell>
          <cell r="W750" t="str">
            <v>United States</v>
          </cell>
          <cell r="X750">
            <v>0</v>
          </cell>
          <cell r="Y750" t="str">
            <v>First Lien First Out</v>
          </cell>
          <cell r="AB750" t="str">
            <v>RSC Acquisition</v>
          </cell>
          <cell r="AC750">
            <v>99.388719469999998</v>
          </cell>
          <cell r="AF750">
            <v>31609756.100000001</v>
          </cell>
          <cell r="AG750" t="str">
            <v>V</v>
          </cell>
          <cell r="AH750">
            <v>99</v>
          </cell>
          <cell r="AI750">
            <v>99</v>
          </cell>
          <cell r="AK750" t="str">
            <v>Term Loan</v>
          </cell>
          <cell r="AN750">
            <v>36700000</v>
          </cell>
          <cell r="AO750" t="str">
            <v>USD</v>
          </cell>
          <cell r="AS750">
            <v>4.91</v>
          </cell>
          <cell r="AU750" t="str">
            <v>160 Federal Street</v>
          </cell>
          <cell r="AV750" t="str">
            <v>NA</v>
          </cell>
          <cell r="AW750">
            <v>0</v>
          </cell>
          <cell r="AX750">
            <v>42277</v>
          </cell>
          <cell r="AY750">
            <v>42277</v>
          </cell>
          <cell r="AZ750">
            <v>44520000</v>
          </cell>
          <cell r="BA750">
            <v>2.02</v>
          </cell>
          <cell r="BB750">
            <v>5.76</v>
          </cell>
          <cell r="BC750">
            <v>4.66</v>
          </cell>
          <cell r="BD750">
            <v>0</v>
          </cell>
          <cell r="BF750" t="str">
            <v>4.91</v>
          </cell>
          <cell r="BG750">
            <v>31610000</v>
          </cell>
          <cell r="BH750" t="str">
            <v>7.46</v>
          </cell>
          <cell r="BI750">
            <v>109460000</v>
          </cell>
          <cell r="BJ750" t="str">
            <v>Antares/TMT</v>
          </cell>
          <cell r="BL750">
            <v>42258</v>
          </cell>
          <cell r="BM750">
            <v>44895</v>
          </cell>
          <cell r="BP750">
            <v>180197000</v>
          </cell>
          <cell r="BQ750">
            <v>305392000</v>
          </cell>
          <cell r="BR750">
            <v>273782000</v>
          </cell>
          <cell r="BS750">
            <v>31609756.100000001</v>
          </cell>
          <cell r="BT750">
            <v>100</v>
          </cell>
          <cell r="BU750">
            <v>42355</v>
          </cell>
          <cell r="BW750">
            <v>0</v>
          </cell>
          <cell r="BX750" t="str">
            <v>Boston, MA 02110</v>
          </cell>
          <cell r="CA750" t="str">
            <v>0010558223</v>
          </cell>
          <cell r="CB750">
            <v>31609756.100000001</v>
          </cell>
          <cell r="CC750">
            <v>1</v>
          </cell>
          <cell r="CD750">
            <v>31609756.100000001</v>
          </cell>
          <cell r="CE750">
            <v>91.649694500999999</v>
          </cell>
          <cell r="CF750">
            <v>77.494908350299994</v>
          </cell>
          <cell r="CG750" t="str">
            <v>N</v>
          </cell>
        </row>
        <row r="751">
          <cell r="A751">
            <v>749</v>
          </cell>
          <cell r="B751" t="str">
            <v>DETAILS</v>
          </cell>
          <cell r="C751">
            <v>0</v>
          </cell>
          <cell r="D751">
            <v>81627809</v>
          </cell>
          <cell r="E751">
            <v>84069638</v>
          </cell>
          <cell r="F751">
            <v>344944</v>
          </cell>
          <cell r="G751">
            <v>42403</v>
          </cell>
          <cell r="H751">
            <v>42237</v>
          </cell>
          <cell r="I751">
            <v>28242</v>
          </cell>
          <cell r="J751">
            <v>251768</v>
          </cell>
          <cell r="K751">
            <v>191505</v>
          </cell>
          <cell r="L751">
            <v>42185</v>
          </cell>
          <cell r="M751" t="str">
            <v>Rubios Restaurants Inc</v>
          </cell>
          <cell r="N751" t="str">
            <v>Rubios Restaurants Inc Term Loan A</v>
          </cell>
          <cell r="O751" t="str">
            <v>L</v>
          </cell>
          <cell r="P751" t="str">
            <v>LIBOR (3 months)</v>
          </cell>
          <cell r="R751">
            <v>9586881.0099999998</v>
          </cell>
          <cell r="S751">
            <v>1334990</v>
          </cell>
          <cell r="T751" t="str">
            <v>United States</v>
          </cell>
          <cell r="U751" t="str">
            <v>Hotel; Gaming &amp; Leisure (17)</v>
          </cell>
          <cell r="W751" t="str">
            <v>United States</v>
          </cell>
          <cell r="X751">
            <v>0</v>
          </cell>
          <cell r="Y751" t="str">
            <v>First Lien Last Out</v>
          </cell>
          <cell r="AB751" t="str">
            <v>Rubios Restaurants Inc</v>
          </cell>
          <cell r="AC751">
            <v>97</v>
          </cell>
          <cell r="AF751">
            <v>9586881.0099999998</v>
          </cell>
          <cell r="AG751" t="str">
            <v>V</v>
          </cell>
          <cell r="AH751">
            <v>97</v>
          </cell>
          <cell r="AK751" t="str">
            <v>Term Loan</v>
          </cell>
          <cell r="AN751">
            <v>19034000</v>
          </cell>
          <cell r="AO751" t="str">
            <v>USD</v>
          </cell>
          <cell r="AS751">
            <v>2.12</v>
          </cell>
          <cell r="AU751" t="str">
            <v>1902 WRIGHT PLACE</v>
          </cell>
          <cell r="AV751" t="str">
            <v>Suite 300</v>
          </cell>
          <cell r="AW751">
            <v>0</v>
          </cell>
          <cell r="AX751">
            <v>42277</v>
          </cell>
          <cell r="AY751">
            <v>42302</v>
          </cell>
          <cell r="AZ751">
            <v>9190000</v>
          </cell>
          <cell r="BA751">
            <v>7.37</v>
          </cell>
          <cell r="BB751">
            <v>1.1299999999999999</v>
          </cell>
          <cell r="BC751">
            <v>0</v>
          </cell>
          <cell r="BD751">
            <v>0</v>
          </cell>
          <cell r="BF751" t="str">
            <v>2.1200000</v>
          </cell>
          <cell r="BG751">
            <v>2770000</v>
          </cell>
          <cell r="BH751" t="str">
            <v>2.12</v>
          </cell>
          <cell r="BI751">
            <v>218040000</v>
          </cell>
          <cell r="BJ751" t="str">
            <v>Franchise Finance</v>
          </cell>
          <cell r="BL751">
            <v>41487</v>
          </cell>
          <cell r="BM751">
            <v>43426</v>
          </cell>
          <cell r="BP751">
            <v>39349400</v>
          </cell>
          <cell r="BQ751">
            <v>42119400</v>
          </cell>
          <cell r="BR751">
            <v>39349400</v>
          </cell>
          <cell r="BS751">
            <v>9586881.0099999998</v>
          </cell>
          <cell r="BT751">
            <v>100</v>
          </cell>
          <cell r="BU751">
            <v>42228</v>
          </cell>
          <cell r="BW751">
            <v>0</v>
          </cell>
          <cell r="BX751" t="str">
            <v>Carlsbad, California 92008</v>
          </cell>
          <cell r="CA751" t="str">
            <v>0010263377</v>
          </cell>
          <cell r="CB751">
            <v>9586881.0099999998</v>
          </cell>
          <cell r="CC751">
            <v>1</v>
          </cell>
          <cell r="CD751">
            <v>9586881.0099999998</v>
          </cell>
          <cell r="CF751">
            <v>50</v>
          </cell>
          <cell r="CG751" t="str">
            <v>N</v>
          </cell>
        </row>
        <row r="752">
          <cell r="A752">
            <v>750</v>
          </cell>
          <cell r="B752" t="str">
            <v>DETAILS</v>
          </cell>
          <cell r="C752">
            <v>0</v>
          </cell>
          <cell r="D752">
            <v>81627832</v>
          </cell>
          <cell r="E752">
            <v>84070258</v>
          </cell>
          <cell r="F752">
            <v>344944</v>
          </cell>
          <cell r="G752">
            <v>42403</v>
          </cell>
          <cell r="H752">
            <v>42237</v>
          </cell>
          <cell r="I752">
            <v>31257</v>
          </cell>
          <cell r="J752">
            <v>252102</v>
          </cell>
          <cell r="K752">
            <v>241387</v>
          </cell>
          <cell r="L752">
            <v>42185</v>
          </cell>
          <cell r="M752" t="str">
            <v>RuffaloCody LLC</v>
          </cell>
          <cell r="N752" t="str">
            <v>Ruffalocody LLC  Term Loan</v>
          </cell>
          <cell r="O752" t="str">
            <v>L</v>
          </cell>
          <cell r="P752" t="str">
            <v>LIBOR (6 months)</v>
          </cell>
          <cell r="R752">
            <v>28872371.620000001</v>
          </cell>
          <cell r="S752">
            <v>1369863</v>
          </cell>
          <cell r="T752" t="str">
            <v>United States</v>
          </cell>
          <cell r="U752" t="str">
            <v>Services: Business (23)</v>
          </cell>
          <cell r="W752" t="str">
            <v>United States</v>
          </cell>
          <cell r="X752">
            <v>0</v>
          </cell>
          <cell r="Y752" t="str">
            <v>First Lien First Out</v>
          </cell>
          <cell r="AB752" t="str">
            <v>RuffaloCody LLC</v>
          </cell>
          <cell r="AC752">
            <v>99.388719469999998</v>
          </cell>
          <cell r="AF752">
            <v>28872371.620000001</v>
          </cell>
          <cell r="AG752" t="str">
            <v>V</v>
          </cell>
          <cell r="AH752">
            <v>99.3887</v>
          </cell>
          <cell r="AK752" t="str">
            <v>Term Loan</v>
          </cell>
          <cell r="AN752">
            <v>27901000</v>
          </cell>
          <cell r="AO752" t="str">
            <v>USD</v>
          </cell>
          <cell r="AS752">
            <v>4.92</v>
          </cell>
          <cell r="AU752" t="str">
            <v>65 Kirkwood N SW</v>
          </cell>
          <cell r="AV752" t="str">
            <v>NA</v>
          </cell>
          <cell r="AW752">
            <v>0</v>
          </cell>
          <cell r="AX752">
            <v>42277</v>
          </cell>
          <cell r="AY752">
            <v>42338</v>
          </cell>
          <cell r="AZ752">
            <v>22850000</v>
          </cell>
          <cell r="BA752">
            <v>2.2999999999999998</v>
          </cell>
          <cell r="BB752">
            <v>4.91</v>
          </cell>
          <cell r="BC752">
            <v>4.62</v>
          </cell>
          <cell r="BD752">
            <v>0</v>
          </cell>
          <cell r="BF752" t="str">
            <v>4.9200000</v>
          </cell>
          <cell r="BG752">
            <v>98540000</v>
          </cell>
          <cell r="BH752" t="str">
            <v>6.41</v>
          </cell>
          <cell r="BI752">
            <v>140130000</v>
          </cell>
          <cell r="BJ752" t="str">
            <v>Antares/TMT</v>
          </cell>
          <cell r="BL752">
            <v>41944</v>
          </cell>
          <cell r="BM752">
            <v>43614</v>
          </cell>
          <cell r="BP752">
            <v>144612500</v>
          </cell>
          <cell r="BQ752">
            <v>284840000</v>
          </cell>
          <cell r="BR752">
            <v>186300000</v>
          </cell>
          <cell r="BS752">
            <v>28872371.620000001</v>
          </cell>
          <cell r="BT752">
            <v>100</v>
          </cell>
          <cell r="BU752">
            <v>42228</v>
          </cell>
          <cell r="BW752">
            <v>0</v>
          </cell>
          <cell r="BX752" t="str">
            <v>Cedar Rapids, Iowa 42404</v>
          </cell>
          <cell r="CA752" t="str">
            <v>0010533588</v>
          </cell>
          <cell r="CB752">
            <v>28872371.620000001</v>
          </cell>
          <cell r="CC752">
            <v>1</v>
          </cell>
          <cell r="CD752">
            <v>28872371.620000001</v>
          </cell>
          <cell r="CF752">
            <v>80</v>
          </cell>
          <cell r="CG752" t="str">
            <v>N</v>
          </cell>
        </row>
        <row r="753">
          <cell r="A753">
            <v>751</v>
          </cell>
          <cell r="B753" t="str">
            <v>DETAILS</v>
          </cell>
          <cell r="C753">
            <v>0</v>
          </cell>
          <cell r="D753">
            <v>81627724</v>
          </cell>
          <cell r="E753">
            <v>84070257</v>
          </cell>
          <cell r="F753">
            <v>344944</v>
          </cell>
          <cell r="G753">
            <v>42403</v>
          </cell>
          <cell r="H753">
            <v>42237</v>
          </cell>
          <cell r="I753">
            <v>31257</v>
          </cell>
          <cell r="J753">
            <v>249572</v>
          </cell>
          <cell r="K753">
            <v>241387</v>
          </cell>
          <cell r="L753">
            <v>42185</v>
          </cell>
          <cell r="M753" t="str">
            <v>RuffaloCody LLC</v>
          </cell>
          <cell r="N753" t="str">
            <v>Ruffalocody LLC  Term Loan</v>
          </cell>
          <cell r="O753" t="str">
            <v>L</v>
          </cell>
          <cell r="P753" t="str">
            <v>LIBOR (6 months)</v>
          </cell>
          <cell r="R753">
            <v>13277688.300000001</v>
          </cell>
          <cell r="S753">
            <v>1369863</v>
          </cell>
          <cell r="T753" t="str">
            <v>United States</v>
          </cell>
          <cell r="U753" t="str">
            <v>Services: Business (23)</v>
          </cell>
          <cell r="W753" t="str">
            <v>United States</v>
          </cell>
          <cell r="X753">
            <v>0</v>
          </cell>
          <cell r="Y753" t="str">
            <v>First Lien First Out</v>
          </cell>
          <cell r="AB753" t="str">
            <v>RuffaloCody LLC</v>
          </cell>
          <cell r="AC753">
            <v>99.388719469999998</v>
          </cell>
          <cell r="AF753">
            <v>13277688.300000001</v>
          </cell>
          <cell r="AG753" t="str">
            <v>V</v>
          </cell>
          <cell r="AH753">
            <v>99.3887</v>
          </cell>
          <cell r="AK753" t="str">
            <v>Term Loan</v>
          </cell>
          <cell r="AN753">
            <v>27901000</v>
          </cell>
          <cell r="AO753" t="str">
            <v>USD</v>
          </cell>
          <cell r="AS753">
            <v>4.92</v>
          </cell>
          <cell r="AU753" t="str">
            <v>65 Kirkwood N SW</v>
          </cell>
          <cell r="AV753" t="str">
            <v>NA</v>
          </cell>
          <cell r="AW753">
            <v>0</v>
          </cell>
          <cell r="AX753">
            <v>42277</v>
          </cell>
          <cell r="AY753">
            <v>42338</v>
          </cell>
          <cell r="AZ753">
            <v>22850000</v>
          </cell>
          <cell r="BA753">
            <v>2.2999999999999998</v>
          </cell>
          <cell r="BB753">
            <v>4.91</v>
          </cell>
          <cell r="BC753">
            <v>4.62</v>
          </cell>
          <cell r="BD753">
            <v>0</v>
          </cell>
          <cell r="BF753" t="str">
            <v>4.9200000</v>
          </cell>
          <cell r="BG753">
            <v>98540000</v>
          </cell>
          <cell r="BH753" t="str">
            <v>6.41</v>
          </cell>
          <cell r="BI753">
            <v>140130000</v>
          </cell>
          <cell r="BJ753" t="str">
            <v>Antares/TMT</v>
          </cell>
          <cell r="BL753">
            <v>41944</v>
          </cell>
          <cell r="BM753">
            <v>43614</v>
          </cell>
          <cell r="BP753">
            <v>144612500</v>
          </cell>
          <cell r="BQ753">
            <v>284840000</v>
          </cell>
          <cell r="BR753">
            <v>186300000</v>
          </cell>
          <cell r="BS753">
            <v>13277688.300000001</v>
          </cell>
          <cell r="BT753">
            <v>100</v>
          </cell>
          <cell r="BU753">
            <v>42353</v>
          </cell>
          <cell r="BW753">
            <v>0</v>
          </cell>
          <cell r="BX753" t="str">
            <v>Cedar Rapids, Iowa 42404</v>
          </cell>
          <cell r="CA753" t="str">
            <v>0010533588</v>
          </cell>
          <cell r="CB753">
            <v>13277688.300000001</v>
          </cell>
          <cell r="CC753">
            <v>1</v>
          </cell>
          <cell r="CD753">
            <v>13277688.300000001</v>
          </cell>
          <cell r="CF753">
            <v>80</v>
          </cell>
          <cell r="CG753" t="str">
            <v>N</v>
          </cell>
        </row>
        <row r="754">
          <cell r="A754">
            <v>752</v>
          </cell>
          <cell r="B754" t="str">
            <v>DETAILS</v>
          </cell>
          <cell r="C754">
            <v>0</v>
          </cell>
          <cell r="D754">
            <v>81627662</v>
          </cell>
          <cell r="E754">
            <v>84069584</v>
          </cell>
          <cell r="F754">
            <v>344944</v>
          </cell>
          <cell r="G754">
            <v>42403</v>
          </cell>
          <cell r="H754">
            <v>42237</v>
          </cell>
          <cell r="I754">
            <v>31257</v>
          </cell>
          <cell r="J754">
            <v>243300</v>
          </cell>
          <cell r="K754">
            <v>241384</v>
          </cell>
          <cell r="L754">
            <v>42185</v>
          </cell>
          <cell r="M754" t="str">
            <v>RuffaloCody LLC</v>
          </cell>
          <cell r="N754" t="str">
            <v>RuffaloCody LLC Term Loan 0010417463</v>
          </cell>
          <cell r="O754" t="str">
            <v>L</v>
          </cell>
          <cell r="P754" t="str">
            <v>Prime</v>
          </cell>
          <cell r="R754">
            <v>18292.68</v>
          </cell>
          <cell r="S754">
            <v>1352340</v>
          </cell>
          <cell r="T754" t="str">
            <v>United States</v>
          </cell>
          <cell r="U754" t="str">
            <v>Services: Business (23)</v>
          </cell>
          <cell r="W754" t="str">
            <v>United States</v>
          </cell>
          <cell r="X754">
            <v>0</v>
          </cell>
          <cell r="Y754" t="str">
            <v>First Lien First Out</v>
          </cell>
          <cell r="AB754" t="str">
            <v>RuffaloCody LLC</v>
          </cell>
          <cell r="AC754">
            <v>99.388719469999998</v>
          </cell>
          <cell r="AF754">
            <v>18292.68</v>
          </cell>
          <cell r="AG754" t="str">
            <v>V</v>
          </cell>
          <cell r="AH754">
            <v>99.3887</v>
          </cell>
          <cell r="AK754" t="str">
            <v>Term Loan</v>
          </cell>
          <cell r="AN754">
            <v>27901000</v>
          </cell>
          <cell r="AO754" t="str">
            <v>USD</v>
          </cell>
          <cell r="AS754">
            <v>4.92</v>
          </cell>
          <cell r="AU754" t="str">
            <v>65 Kirkwood N SW</v>
          </cell>
          <cell r="AV754" t="str">
            <v>NA</v>
          </cell>
          <cell r="AW754">
            <v>0</v>
          </cell>
          <cell r="AX754">
            <v>42277</v>
          </cell>
          <cell r="AY754">
            <v>42338</v>
          </cell>
          <cell r="AZ754">
            <v>22850000</v>
          </cell>
          <cell r="BA754">
            <v>2.2999999999999998</v>
          </cell>
          <cell r="BB754">
            <v>4.91</v>
          </cell>
          <cell r="BC754">
            <v>4.62</v>
          </cell>
          <cell r="BD754">
            <v>0</v>
          </cell>
          <cell r="BF754" t="str">
            <v>4.9200000</v>
          </cell>
          <cell r="BG754">
            <v>98540000</v>
          </cell>
          <cell r="BH754" t="str">
            <v>6.41</v>
          </cell>
          <cell r="BI754">
            <v>140130000</v>
          </cell>
          <cell r="BJ754" t="str">
            <v>Antares/TMT</v>
          </cell>
          <cell r="BL754">
            <v>41944</v>
          </cell>
          <cell r="BM754">
            <v>43614</v>
          </cell>
          <cell r="BP754">
            <v>144612500</v>
          </cell>
          <cell r="BQ754">
            <v>284840000</v>
          </cell>
          <cell r="BR754">
            <v>186300000</v>
          </cell>
          <cell r="BS754">
            <v>18292.68</v>
          </cell>
          <cell r="BT754">
            <v>100</v>
          </cell>
          <cell r="BU754">
            <v>42228</v>
          </cell>
          <cell r="BW754">
            <v>0</v>
          </cell>
          <cell r="BX754" t="str">
            <v>Cedar Rapids, Iowa 42404</v>
          </cell>
          <cell r="CA754" t="str">
            <v>0010530556</v>
          </cell>
          <cell r="CB754">
            <v>18292.68</v>
          </cell>
          <cell r="CC754">
            <v>1</v>
          </cell>
          <cell r="CD754">
            <v>18292.68</v>
          </cell>
          <cell r="CF754">
            <v>80</v>
          </cell>
          <cell r="CG754" t="str">
            <v>N</v>
          </cell>
        </row>
        <row r="755">
          <cell r="A755">
            <v>753</v>
          </cell>
          <cell r="B755" t="str">
            <v>DETAILS</v>
          </cell>
          <cell r="C755">
            <v>0</v>
          </cell>
          <cell r="D755">
            <v>81627725</v>
          </cell>
          <cell r="E755">
            <v>84069585</v>
          </cell>
          <cell r="F755">
            <v>344944</v>
          </cell>
          <cell r="G755">
            <v>42403</v>
          </cell>
          <cell r="H755">
            <v>42237</v>
          </cell>
          <cell r="I755">
            <v>31257</v>
          </cell>
          <cell r="J755">
            <v>249574</v>
          </cell>
          <cell r="K755">
            <v>241384</v>
          </cell>
          <cell r="L755">
            <v>42185</v>
          </cell>
          <cell r="M755" t="str">
            <v>RuffaloCody LLC</v>
          </cell>
          <cell r="N755" t="str">
            <v>RuffaloCody LLC Term Loan 0010417463</v>
          </cell>
          <cell r="O755" t="str">
            <v>L</v>
          </cell>
          <cell r="P755" t="str">
            <v>LIBOR (6 months)</v>
          </cell>
          <cell r="R755">
            <v>5756130.9699999997</v>
          </cell>
          <cell r="S755">
            <v>1352340</v>
          </cell>
          <cell r="T755" t="str">
            <v>United States</v>
          </cell>
          <cell r="U755" t="str">
            <v>Services: Business (23)</v>
          </cell>
          <cell r="W755" t="str">
            <v>United States</v>
          </cell>
          <cell r="X755">
            <v>0</v>
          </cell>
          <cell r="Y755" t="str">
            <v>First Lien First Out</v>
          </cell>
          <cell r="AB755" t="str">
            <v>RuffaloCody LLC</v>
          </cell>
          <cell r="AC755">
            <v>99.388719469999998</v>
          </cell>
          <cell r="AF755">
            <v>5756130.9699999997</v>
          </cell>
          <cell r="AG755" t="str">
            <v>V</v>
          </cell>
          <cell r="AH755">
            <v>99.3887</v>
          </cell>
          <cell r="AK755" t="str">
            <v>Term Loan</v>
          </cell>
          <cell r="AN755">
            <v>27901000</v>
          </cell>
          <cell r="AO755" t="str">
            <v>USD</v>
          </cell>
          <cell r="AR755" t="str">
            <v>Antares Capital LP</v>
          </cell>
          <cell r="AS755">
            <v>4.92</v>
          </cell>
          <cell r="AU755" t="str">
            <v>65 Kirkwood N SW</v>
          </cell>
          <cell r="AV755" t="str">
            <v>NA</v>
          </cell>
          <cell r="AW755">
            <v>0</v>
          </cell>
          <cell r="AX755">
            <v>42277</v>
          </cell>
          <cell r="AY755">
            <v>42338</v>
          </cell>
          <cell r="AZ755">
            <v>22850000</v>
          </cell>
          <cell r="BA755">
            <v>2.2999999999999998</v>
          </cell>
          <cell r="BB755">
            <v>4.91</v>
          </cell>
          <cell r="BC755">
            <v>4.62</v>
          </cell>
          <cell r="BD755">
            <v>0</v>
          </cell>
          <cell r="BF755" t="str">
            <v>4.9200000</v>
          </cell>
          <cell r="BG755">
            <v>98540000</v>
          </cell>
          <cell r="BH755" t="str">
            <v>6.41</v>
          </cell>
          <cell r="BI755">
            <v>140130000</v>
          </cell>
          <cell r="BJ755" t="str">
            <v>Antares/TMT</v>
          </cell>
          <cell r="BL755">
            <v>41944</v>
          </cell>
          <cell r="BM755">
            <v>43614</v>
          </cell>
          <cell r="BP755">
            <v>144612500</v>
          </cell>
          <cell r="BQ755">
            <v>284840000</v>
          </cell>
          <cell r="BR755">
            <v>186300000</v>
          </cell>
          <cell r="BS755">
            <v>5756130.9699999997</v>
          </cell>
          <cell r="BT755">
            <v>100</v>
          </cell>
          <cell r="BU755">
            <v>42228</v>
          </cell>
          <cell r="BW755">
            <v>0</v>
          </cell>
          <cell r="BX755" t="str">
            <v>Cedar Rapids, Iowa 42404</v>
          </cell>
          <cell r="CA755" t="str">
            <v>0010530556</v>
          </cell>
          <cell r="CB755">
            <v>5756130.9699999997</v>
          </cell>
          <cell r="CC755">
            <v>1</v>
          </cell>
          <cell r="CD755">
            <v>5756130.9699999997</v>
          </cell>
          <cell r="CF755">
            <v>80</v>
          </cell>
          <cell r="CG755" t="str">
            <v>N</v>
          </cell>
        </row>
        <row r="756">
          <cell r="A756">
            <v>754</v>
          </cell>
          <cell r="B756" t="str">
            <v>DETAILS</v>
          </cell>
          <cell r="C756">
            <v>0</v>
          </cell>
          <cell r="D756">
            <v>81627737</v>
          </cell>
          <cell r="E756">
            <v>84069586</v>
          </cell>
          <cell r="F756">
            <v>344944</v>
          </cell>
          <cell r="G756">
            <v>42403</v>
          </cell>
          <cell r="H756">
            <v>42237</v>
          </cell>
          <cell r="I756">
            <v>31257</v>
          </cell>
          <cell r="J756">
            <v>250408</v>
          </cell>
          <cell r="K756">
            <v>241384</v>
          </cell>
          <cell r="L756">
            <v>42185</v>
          </cell>
          <cell r="M756" t="str">
            <v>RuffaloCody LLC</v>
          </cell>
          <cell r="N756" t="str">
            <v>RuffaloCody LLC Term Loan 0010417463</v>
          </cell>
          <cell r="O756" t="str">
            <v>L</v>
          </cell>
          <cell r="P756" t="str">
            <v>LIBOR (6 months)</v>
          </cell>
          <cell r="R756">
            <v>338414.63</v>
          </cell>
          <cell r="S756">
            <v>1352340</v>
          </cell>
          <cell r="T756" t="str">
            <v>United States</v>
          </cell>
          <cell r="U756" t="str">
            <v>Services: Business (23)</v>
          </cell>
          <cell r="W756" t="str">
            <v>United States</v>
          </cell>
          <cell r="X756">
            <v>0</v>
          </cell>
          <cell r="Y756" t="str">
            <v>First Lien First Out</v>
          </cell>
          <cell r="AB756" t="str">
            <v>RuffaloCody LLC</v>
          </cell>
          <cell r="AC756">
            <v>99.388719469999998</v>
          </cell>
          <cell r="AF756">
            <v>338414.63</v>
          </cell>
          <cell r="AG756" t="str">
            <v>V</v>
          </cell>
          <cell r="AH756">
            <v>99.3887</v>
          </cell>
          <cell r="AK756" t="str">
            <v>Term Loan</v>
          </cell>
          <cell r="AN756">
            <v>27901000</v>
          </cell>
          <cell r="AO756" t="str">
            <v>USD</v>
          </cell>
          <cell r="AR756" t="str">
            <v>Antares Capital LP</v>
          </cell>
          <cell r="AS756">
            <v>4.92</v>
          </cell>
          <cell r="AU756" t="str">
            <v>65 Kirkwood N SW</v>
          </cell>
          <cell r="AV756" t="str">
            <v>NA</v>
          </cell>
          <cell r="AW756">
            <v>0</v>
          </cell>
          <cell r="AX756">
            <v>42277</v>
          </cell>
          <cell r="AY756">
            <v>42338</v>
          </cell>
          <cell r="AZ756">
            <v>22850000</v>
          </cell>
          <cell r="BA756">
            <v>2.2999999999999998</v>
          </cell>
          <cell r="BB756">
            <v>4.91</v>
          </cell>
          <cell r="BC756">
            <v>4.62</v>
          </cell>
          <cell r="BD756">
            <v>0</v>
          </cell>
          <cell r="BF756" t="str">
            <v>4.9200000</v>
          </cell>
          <cell r="BG756">
            <v>98540000</v>
          </cell>
          <cell r="BH756" t="str">
            <v>6.41</v>
          </cell>
          <cell r="BI756">
            <v>140130000</v>
          </cell>
          <cell r="BJ756" t="str">
            <v>Antares/TMT</v>
          </cell>
          <cell r="BL756">
            <v>41944</v>
          </cell>
          <cell r="BM756">
            <v>43614</v>
          </cell>
          <cell r="BP756">
            <v>144612500</v>
          </cell>
          <cell r="BQ756">
            <v>284840000</v>
          </cell>
          <cell r="BR756">
            <v>186300000</v>
          </cell>
          <cell r="BS756">
            <v>338414.63</v>
          </cell>
          <cell r="BT756">
            <v>100</v>
          </cell>
          <cell r="BU756">
            <v>42228</v>
          </cell>
          <cell r="BW756">
            <v>0</v>
          </cell>
          <cell r="BX756" t="str">
            <v>Cedar Rapids, Iowa 42404</v>
          </cell>
          <cell r="CA756" t="str">
            <v>0010530556</v>
          </cell>
          <cell r="CB756">
            <v>338414.63</v>
          </cell>
          <cell r="CC756">
            <v>1</v>
          </cell>
          <cell r="CD756">
            <v>338414.63</v>
          </cell>
          <cell r="CF756">
            <v>80</v>
          </cell>
          <cell r="CG756" t="str">
            <v>N</v>
          </cell>
        </row>
        <row r="757">
          <cell r="A757">
            <v>755</v>
          </cell>
          <cell r="B757" t="str">
            <v>DETAILS</v>
          </cell>
          <cell r="C757">
            <v>0</v>
          </cell>
          <cell r="D757">
            <v>81627825</v>
          </cell>
          <cell r="E757">
            <v>84069587</v>
          </cell>
          <cell r="F757">
            <v>344944</v>
          </cell>
          <cell r="G757">
            <v>42403</v>
          </cell>
          <cell r="H757">
            <v>42237</v>
          </cell>
          <cell r="I757">
            <v>31257</v>
          </cell>
          <cell r="J757">
            <v>252045</v>
          </cell>
          <cell r="K757">
            <v>241384</v>
          </cell>
          <cell r="L757">
            <v>42185</v>
          </cell>
          <cell r="M757" t="str">
            <v>RuffaloCody LLC</v>
          </cell>
          <cell r="N757" t="str">
            <v>RuffaloCody LLC Term Loan 0010417463</v>
          </cell>
          <cell r="O757" t="str">
            <v>L</v>
          </cell>
          <cell r="P757" t="str">
            <v>LIBOR (6 months)</v>
          </cell>
          <cell r="R757">
            <v>329268.3</v>
          </cell>
          <cell r="S757">
            <v>1352340</v>
          </cell>
          <cell r="T757" t="str">
            <v>United States</v>
          </cell>
          <cell r="U757" t="str">
            <v>Services: Business (23)</v>
          </cell>
          <cell r="W757" t="str">
            <v>United States</v>
          </cell>
          <cell r="X757">
            <v>0</v>
          </cell>
          <cell r="Y757" t="str">
            <v>First Lien First Out</v>
          </cell>
          <cell r="AB757" t="str">
            <v>RuffaloCody LLC</v>
          </cell>
          <cell r="AC757">
            <v>99.388719469999998</v>
          </cell>
          <cell r="AF757">
            <v>329268.3</v>
          </cell>
          <cell r="AG757" t="str">
            <v>V</v>
          </cell>
          <cell r="AH757">
            <v>99.3887</v>
          </cell>
          <cell r="AK757" t="str">
            <v>Term Loan</v>
          </cell>
          <cell r="AN757">
            <v>27901000</v>
          </cell>
          <cell r="AO757" t="str">
            <v>USD</v>
          </cell>
          <cell r="AS757">
            <v>4.92</v>
          </cell>
          <cell r="AU757" t="str">
            <v>65 Kirkwood N SW</v>
          </cell>
          <cell r="AV757" t="str">
            <v>NA</v>
          </cell>
          <cell r="AW757">
            <v>0</v>
          </cell>
          <cell r="AX757">
            <v>42277</v>
          </cell>
          <cell r="AY757">
            <v>42338</v>
          </cell>
          <cell r="AZ757">
            <v>22850000</v>
          </cell>
          <cell r="BA757">
            <v>2.2999999999999998</v>
          </cell>
          <cell r="BB757">
            <v>4.91</v>
          </cell>
          <cell r="BC757">
            <v>4.62</v>
          </cell>
          <cell r="BD757">
            <v>0</v>
          </cell>
          <cell r="BF757" t="str">
            <v>4.9200000</v>
          </cell>
          <cell r="BG757">
            <v>98540000</v>
          </cell>
          <cell r="BH757" t="str">
            <v>6.41</v>
          </cell>
          <cell r="BI757">
            <v>140130000</v>
          </cell>
          <cell r="BJ757" t="str">
            <v>Antares/TMT</v>
          </cell>
          <cell r="BL757">
            <v>41944</v>
          </cell>
          <cell r="BM757">
            <v>43614</v>
          </cell>
          <cell r="BP757">
            <v>144612500</v>
          </cell>
          <cell r="BQ757">
            <v>284840000</v>
          </cell>
          <cell r="BR757">
            <v>186300000</v>
          </cell>
          <cell r="BS757">
            <v>329268.3</v>
          </cell>
          <cell r="BT757">
            <v>100</v>
          </cell>
          <cell r="BU757">
            <v>42228</v>
          </cell>
          <cell r="BW757">
            <v>0</v>
          </cell>
          <cell r="BX757" t="str">
            <v>Cedar Rapids, Iowa 42404</v>
          </cell>
          <cell r="CA757" t="str">
            <v>0010530556</v>
          </cell>
          <cell r="CB757">
            <v>329268.3</v>
          </cell>
          <cell r="CC757">
            <v>1</v>
          </cell>
          <cell r="CD757">
            <v>329268.3</v>
          </cell>
          <cell r="CF757">
            <v>80</v>
          </cell>
          <cell r="CG757" t="str">
            <v>N</v>
          </cell>
        </row>
        <row r="758">
          <cell r="A758">
            <v>756</v>
          </cell>
          <cell r="B758" t="str">
            <v>DETAILS</v>
          </cell>
          <cell r="C758">
            <v>0</v>
          </cell>
          <cell r="D758">
            <v>81628137</v>
          </cell>
          <cell r="E758">
            <v>84069588</v>
          </cell>
          <cell r="F758">
            <v>344944</v>
          </cell>
          <cell r="G758">
            <v>42403</v>
          </cell>
          <cell r="H758">
            <v>42237</v>
          </cell>
          <cell r="I758">
            <v>31257</v>
          </cell>
          <cell r="J758">
            <v>254923</v>
          </cell>
          <cell r="K758">
            <v>241384</v>
          </cell>
          <cell r="L758">
            <v>42185</v>
          </cell>
          <cell r="M758" t="str">
            <v>RuffaloCody LLC</v>
          </cell>
          <cell r="N758" t="str">
            <v>RuffaloCody LLC Term Loan 0010417463</v>
          </cell>
          <cell r="O758" t="str">
            <v>L</v>
          </cell>
          <cell r="P758" t="str">
            <v>LIBOR (6 months)</v>
          </cell>
          <cell r="R758">
            <v>801795.87</v>
          </cell>
          <cell r="S758">
            <v>1352340</v>
          </cell>
          <cell r="T758" t="str">
            <v>United States</v>
          </cell>
          <cell r="U758" t="str">
            <v>Services: Business (23)</v>
          </cell>
          <cell r="W758" t="str">
            <v>United States</v>
          </cell>
          <cell r="X758">
            <v>0</v>
          </cell>
          <cell r="Y758" t="str">
            <v>First Lien First Out</v>
          </cell>
          <cell r="AB758" t="str">
            <v>RuffaloCody LLC</v>
          </cell>
          <cell r="AC758">
            <v>99.388719469999998</v>
          </cell>
          <cell r="AF758">
            <v>801795.87</v>
          </cell>
          <cell r="AG758" t="str">
            <v>V</v>
          </cell>
          <cell r="AH758">
            <v>99.3887</v>
          </cell>
          <cell r="AK758" t="str">
            <v>Term Loan</v>
          </cell>
          <cell r="AN758">
            <v>27901000</v>
          </cell>
          <cell r="AO758" t="str">
            <v>USD</v>
          </cell>
          <cell r="AS758">
            <v>4.92</v>
          </cell>
          <cell r="AU758" t="str">
            <v>65 Kirkwood N SW</v>
          </cell>
          <cell r="AV758" t="str">
            <v>NA</v>
          </cell>
          <cell r="AW758">
            <v>0</v>
          </cell>
          <cell r="AX758">
            <v>42277</v>
          </cell>
          <cell r="AY758">
            <v>42338</v>
          </cell>
          <cell r="AZ758">
            <v>22850000</v>
          </cell>
          <cell r="BA758">
            <v>2.2999999999999998</v>
          </cell>
          <cell r="BB758">
            <v>4.91</v>
          </cell>
          <cell r="BC758">
            <v>4.62</v>
          </cell>
          <cell r="BD758">
            <v>0</v>
          </cell>
          <cell r="BF758" t="str">
            <v>4.9200000</v>
          </cell>
          <cell r="BG758">
            <v>98540000</v>
          </cell>
          <cell r="BH758" t="str">
            <v>6.41</v>
          </cell>
          <cell r="BI758">
            <v>140130000</v>
          </cell>
          <cell r="BJ758" t="str">
            <v>Antares/TMT</v>
          </cell>
          <cell r="BL758">
            <v>41944</v>
          </cell>
          <cell r="BM758">
            <v>43614</v>
          </cell>
          <cell r="BP758">
            <v>144612500</v>
          </cell>
          <cell r="BQ758">
            <v>284840000</v>
          </cell>
          <cell r="BR758">
            <v>186300000</v>
          </cell>
          <cell r="BS758">
            <v>801795.87</v>
          </cell>
          <cell r="BT758">
            <v>100</v>
          </cell>
          <cell r="BU758">
            <v>42228</v>
          </cell>
          <cell r="BW758">
            <v>0</v>
          </cell>
          <cell r="BX758" t="str">
            <v>Cedar Rapids, Iowa 42404</v>
          </cell>
          <cell r="CA758" t="str">
            <v>0010530556</v>
          </cell>
          <cell r="CB758">
            <v>801795.87</v>
          </cell>
          <cell r="CC758">
            <v>1</v>
          </cell>
          <cell r="CD758">
            <v>801795.87</v>
          </cell>
          <cell r="CF758">
            <v>80</v>
          </cell>
          <cell r="CG758" t="str">
            <v>N</v>
          </cell>
        </row>
        <row r="759">
          <cell r="A759">
            <v>757</v>
          </cell>
          <cell r="B759" t="str">
            <v>DETAILS</v>
          </cell>
          <cell r="C759">
            <v>0</v>
          </cell>
          <cell r="D759">
            <v>81627940</v>
          </cell>
          <cell r="E759">
            <v>84069890</v>
          </cell>
          <cell r="F759">
            <v>344944</v>
          </cell>
          <cell r="G759">
            <v>42403</v>
          </cell>
          <cell r="H759">
            <v>42361</v>
          </cell>
          <cell r="I759">
            <v>31258</v>
          </cell>
          <cell r="J759">
            <v>253399</v>
          </cell>
          <cell r="K759">
            <v>239097</v>
          </cell>
          <cell r="L759">
            <v>42355</v>
          </cell>
          <cell r="M759" t="str">
            <v>Rutland Intermediate Holding Cp</v>
          </cell>
          <cell r="N759" t="str">
            <v>Rutland Intermediate Holding Co Term Loan</v>
          </cell>
          <cell r="O759" t="str">
            <v>L</v>
          </cell>
          <cell r="P759" t="str">
            <v>LIBOR (3 months)</v>
          </cell>
          <cell r="R759">
            <v>3885576.17</v>
          </cell>
          <cell r="S759">
            <v>1455351</v>
          </cell>
          <cell r="T759" t="str">
            <v>United States</v>
          </cell>
          <cell r="U759" t="str">
            <v>Chemicals; Plastics &amp; Rubber (6)</v>
          </cell>
          <cell r="W759" t="str">
            <v>United States</v>
          </cell>
          <cell r="X759">
            <v>0</v>
          </cell>
          <cell r="Y759" t="str">
            <v>First Lien First Out</v>
          </cell>
          <cell r="AB759" t="str">
            <v>Rutland Intermediate Holding Cp</v>
          </cell>
          <cell r="AC759">
            <v>97</v>
          </cell>
          <cell r="AF759">
            <v>3885576.17</v>
          </cell>
          <cell r="AG759" t="str">
            <v>V</v>
          </cell>
          <cell r="AH759">
            <v>99.25</v>
          </cell>
          <cell r="AK759" t="str">
            <v>Term Loan</v>
          </cell>
          <cell r="AN759">
            <v>14010615</v>
          </cell>
          <cell r="AO759" t="str">
            <v>USD</v>
          </cell>
          <cell r="AR759" t="str">
            <v>Antares Capital LP</v>
          </cell>
          <cell r="AS759">
            <v>2.99</v>
          </cell>
          <cell r="AU759" t="str">
            <v>10021 Rodney Street</v>
          </cell>
          <cell r="AV759" t="str">
            <v>NA</v>
          </cell>
          <cell r="AW759">
            <v>0</v>
          </cell>
          <cell r="AX759">
            <v>42308</v>
          </cell>
          <cell r="AY759">
            <v>42369</v>
          </cell>
          <cell r="AZ759">
            <v>2420000</v>
          </cell>
          <cell r="BA759">
            <v>5.47</v>
          </cell>
          <cell r="BB759">
            <v>2.86</v>
          </cell>
          <cell r="BC759">
            <v>2.62</v>
          </cell>
          <cell r="BD759">
            <v>0</v>
          </cell>
          <cell r="BF759" t="str">
            <v>2.99</v>
          </cell>
          <cell r="BG759">
            <v>22320000</v>
          </cell>
          <cell r="BH759" t="str">
            <v>2.99</v>
          </cell>
          <cell r="BI759">
            <v>66120000</v>
          </cell>
          <cell r="BJ759" t="str">
            <v>Antares/TMT</v>
          </cell>
          <cell r="BL759">
            <v>41516</v>
          </cell>
          <cell r="BM759">
            <v>43342</v>
          </cell>
          <cell r="BP759">
            <v>41866000</v>
          </cell>
          <cell r="BQ759">
            <v>64186000</v>
          </cell>
          <cell r="BR759">
            <v>41866000</v>
          </cell>
          <cell r="BS759">
            <v>3885576.17</v>
          </cell>
          <cell r="BT759">
            <v>100</v>
          </cell>
          <cell r="BU759">
            <v>42353</v>
          </cell>
          <cell r="BW759">
            <v>0</v>
          </cell>
          <cell r="BX759" t="str">
            <v>Pineville, North Carolina 28134</v>
          </cell>
          <cell r="CA759" t="str">
            <v>0010433996</v>
          </cell>
          <cell r="CB759">
            <v>3885576.17</v>
          </cell>
          <cell r="CC759">
            <v>1</v>
          </cell>
          <cell r="CD759">
            <v>3885576.17</v>
          </cell>
          <cell r="CF759">
            <v>80</v>
          </cell>
          <cell r="CG759" t="str">
            <v>N</v>
          </cell>
        </row>
        <row r="760">
          <cell r="A760">
            <v>758</v>
          </cell>
          <cell r="B760" t="str">
            <v>DETAILS</v>
          </cell>
          <cell r="C760">
            <v>0</v>
          </cell>
          <cell r="D760">
            <v>81628079</v>
          </cell>
          <cell r="E760">
            <v>84069642</v>
          </cell>
          <cell r="F760">
            <v>344944</v>
          </cell>
          <cell r="G760">
            <v>42403</v>
          </cell>
          <cell r="H760">
            <v>42237</v>
          </cell>
          <cell r="I760">
            <v>31258</v>
          </cell>
          <cell r="J760">
            <v>254606</v>
          </cell>
          <cell r="K760">
            <v>239097</v>
          </cell>
          <cell r="L760">
            <v>42185</v>
          </cell>
          <cell r="M760" t="str">
            <v>Rutland Intermediate Holding Cp</v>
          </cell>
          <cell r="N760" t="str">
            <v>Rutland Intermediate Holding Co Term Loan</v>
          </cell>
          <cell r="O760" t="str">
            <v>L</v>
          </cell>
          <cell r="P760" t="str">
            <v>LIBOR (3 months)</v>
          </cell>
          <cell r="R760">
            <v>3415891.14</v>
          </cell>
          <cell r="S760">
            <v>1335004</v>
          </cell>
          <cell r="T760" t="str">
            <v>United States</v>
          </cell>
          <cell r="U760" t="str">
            <v>Chemicals; Plastics &amp; Rubber (6)</v>
          </cell>
          <cell r="W760" t="str">
            <v>United States</v>
          </cell>
          <cell r="X760">
            <v>0</v>
          </cell>
          <cell r="Y760" t="str">
            <v>First Lien First Out</v>
          </cell>
          <cell r="AB760" t="str">
            <v>Rutland Intermediate Holding Cp</v>
          </cell>
          <cell r="AC760">
            <v>97</v>
          </cell>
          <cell r="AF760">
            <v>3415891.14</v>
          </cell>
          <cell r="AG760" t="str">
            <v>V</v>
          </cell>
          <cell r="AH760">
            <v>97</v>
          </cell>
          <cell r="AK760" t="str">
            <v>Term Loan</v>
          </cell>
          <cell r="AN760">
            <v>14010615</v>
          </cell>
          <cell r="AO760" t="str">
            <v>USD</v>
          </cell>
          <cell r="AS760">
            <v>2.99</v>
          </cell>
          <cell r="AU760" t="str">
            <v>10021 Rodney Street</v>
          </cell>
          <cell r="AV760" t="str">
            <v>NA</v>
          </cell>
          <cell r="AW760">
            <v>0</v>
          </cell>
          <cell r="AX760">
            <v>42308</v>
          </cell>
          <cell r="AY760">
            <v>42369</v>
          </cell>
          <cell r="AZ760">
            <v>2420000</v>
          </cell>
          <cell r="BA760">
            <v>5.47</v>
          </cell>
          <cell r="BB760">
            <v>2.86</v>
          </cell>
          <cell r="BC760">
            <v>2.62</v>
          </cell>
          <cell r="BD760">
            <v>0</v>
          </cell>
          <cell r="BF760" t="str">
            <v>2.99</v>
          </cell>
          <cell r="BG760">
            <v>22320000</v>
          </cell>
          <cell r="BH760" t="str">
            <v>2.99</v>
          </cell>
          <cell r="BI760">
            <v>66120000</v>
          </cell>
          <cell r="BJ760" t="str">
            <v>Antares/TMT</v>
          </cell>
          <cell r="BL760">
            <v>41516</v>
          </cell>
          <cell r="BM760">
            <v>43342</v>
          </cell>
          <cell r="BP760">
            <v>41866000</v>
          </cell>
          <cell r="BQ760">
            <v>64186000</v>
          </cell>
          <cell r="BR760">
            <v>41866000</v>
          </cell>
          <cell r="BS760">
            <v>3415891.14</v>
          </cell>
          <cell r="BT760">
            <v>100</v>
          </cell>
          <cell r="BU760">
            <v>42353</v>
          </cell>
          <cell r="BW760">
            <v>0</v>
          </cell>
          <cell r="BX760" t="str">
            <v>Pineville, North Carolina 28134</v>
          </cell>
          <cell r="CA760" t="str">
            <v>0010433996</v>
          </cell>
          <cell r="CB760">
            <v>3415891.14</v>
          </cell>
          <cell r="CC760">
            <v>1</v>
          </cell>
          <cell r="CD760">
            <v>3415891.14</v>
          </cell>
          <cell r="CF760">
            <v>80</v>
          </cell>
          <cell r="CG760" t="str">
            <v>N</v>
          </cell>
        </row>
        <row r="761">
          <cell r="A761">
            <v>759</v>
          </cell>
          <cell r="B761" t="str">
            <v>DETAILS</v>
          </cell>
          <cell r="C761">
            <v>0</v>
          </cell>
          <cell r="D761">
            <v>81627940</v>
          </cell>
          <cell r="E761">
            <v>84069641</v>
          </cell>
          <cell r="F761">
            <v>344944</v>
          </cell>
          <cell r="G761">
            <v>42403</v>
          </cell>
          <cell r="H761">
            <v>42237</v>
          </cell>
          <cell r="I761">
            <v>31258</v>
          </cell>
          <cell r="J761">
            <v>253399</v>
          </cell>
          <cell r="K761">
            <v>239097</v>
          </cell>
          <cell r="L761">
            <v>42185</v>
          </cell>
          <cell r="M761" t="str">
            <v>Rutland Intermediate Holding Cp</v>
          </cell>
          <cell r="N761" t="str">
            <v>Rutland Intermediate Holding Co Term Loan</v>
          </cell>
          <cell r="O761" t="str">
            <v>L</v>
          </cell>
          <cell r="P761" t="str">
            <v>LIBOR (3 months)</v>
          </cell>
          <cell r="R761">
            <v>11909925.92</v>
          </cell>
          <cell r="S761">
            <v>1335004</v>
          </cell>
          <cell r="T761" t="str">
            <v>United States</v>
          </cell>
          <cell r="U761" t="str">
            <v>Chemicals; Plastics &amp; Rubber (6)</v>
          </cell>
          <cell r="W761" t="str">
            <v>United States</v>
          </cell>
          <cell r="X761">
            <v>0</v>
          </cell>
          <cell r="Y761" t="str">
            <v>First Lien First Out</v>
          </cell>
          <cell r="AB761" t="str">
            <v>Rutland Intermediate Holding Cp</v>
          </cell>
          <cell r="AC761">
            <v>97</v>
          </cell>
          <cell r="AF761">
            <v>11909925.92</v>
          </cell>
          <cell r="AG761" t="str">
            <v>V</v>
          </cell>
          <cell r="AH761">
            <v>97</v>
          </cell>
          <cell r="AK761" t="str">
            <v>Term Loan</v>
          </cell>
          <cell r="AN761">
            <v>14010615</v>
          </cell>
          <cell r="AO761" t="str">
            <v>USD</v>
          </cell>
          <cell r="AS761">
            <v>2.99</v>
          </cell>
          <cell r="AU761" t="str">
            <v>10021 Rodney Street</v>
          </cell>
          <cell r="AV761" t="str">
            <v>NA</v>
          </cell>
          <cell r="AW761">
            <v>0</v>
          </cell>
          <cell r="AX761">
            <v>42308</v>
          </cell>
          <cell r="AY761">
            <v>42369</v>
          </cell>
          <cell r="AZ761">
            <v>2420000</v>
          </cell>
          <cell r="BA761">
            <v>5.47</v>
          </cell>
          <cell r="BB761">
            <v>2.86</v>
          </cell>
          <cell r="BC761">
            <v>2.62</v>
          </cell>
          <cell r="BD761">
            <v>0</v>
          </cell>
          <cell r="BF761" t="str">
            <v>2.99</v>
          </cell>
          <cell r="BG761">
            <v>22320000</v>
          </cell>
          <cell r="BH761" t="str">
            <v>2.99</v>
          </cell>
          <cell r="BI761">
            <v>66120000</v>
          </cell>
          <cell r="BJ761" t="str">
            <v>Antares/TMT</v>
          </cell>
          <cell r="BL761">
            <v>41516</v>
          </cell>
          <cell r="BM761">
            <v>43342</v>
          </cell>
          <cell r="BP761">
            <v>41866000</v>
          </cell>
          <cell r="BQ761">
            <v>64186000</v>
          </cell>
          <cell r="BR761">
            <v>41866000</v>
          </cell>
          <cell r="BS761">
            <v>11909925.92</v>
          </cell>
          <cell r="BT761">
            <v>100</v>
          </cell>
          <cell r="BU761">
            <v>42353</v>
          </cell>
          <cell r="BW761">
            <v>0</v>
          </cell>
          <cell r="BX761" t="str">
            <v>Pineville, North Carolina 28134</v>
          </cell>
          <cell r="CA761" t="str">
            <v>0010433996</v>
          </cell>
          <cell r="CB761">
            <v>11909925.92</v>
          </cell>
          <cell r="CC761">
            <v>1</v>
          </cell>
          <cell r="CD761">
            <v>11909925.92</v>
          </cell>
          <cell r="CF761">
            <v>80</v>
          </cell>
          <cell r="CG761" t="str">
            <v>N</v>
          </cell>
        </row>
        <row r="762">
          <cell r="A762">
            <v>760</v>
          </cell>
          <cell r="B762" t="str">
            <v>DETAILS</v>
          </cell>
          <cell r="C762">
            <v>0</v>
          </cell>
          <cell r="D762">
            <v>81628079</v>
          </cell>
          <cell r="E762">
            <v>84069891</v>
          </cell>
          <cell r="F762">
            <v>344944</v>
          </cell>
          <cell r="G762">
            <v>42403</v>
          </cell>
          <cell r="H762">
            <v>42361</v>
          </cell>
          <cell r="I762">
            <v>31258</v>
          </cell>
          <cell r="J762">
            <v>254606</v>
          </cell>
          <cell r="K762">
            <v>239097</v>
          </cell>
          <cell r="L762">
            <v>42355</v>
          </cell>
          <cell r="M762" t="str">
            <v>Rutland Intermediate Holding Cp</v>
          </cell>
          <cell r="N762" t="str">
            <v>Rutland Intermediate Holding Co Term Loan</v>
          </cell>
          <cell r="O762" t="str">
            <v>L</v>
          </cell>
          <cell r="P762" t="str">
            <v>LIBOR (3 months)</v>
          </cell>
          <cell r="R762">
            <v>1114423.83</v>
          </cell>
          <cell r="S762">
            <v>1455351</v>
          </cell>
          <cell r="T762" t="str">
            <v>United States</v>
          </cell>
          <cell r="U762" t="str">
            <v>Chemicals; Plastics &amp; Rubber (6)</v>
          </cell>
          <cell r="W762" t="str">
            <v>United States</v>
          </cell>
          <cell r="X762">
            <v>0</v>
          </cell>
          <cell r="Y762" t="str">
            <v>First Lien First Out</v>
          </cell>
          <cell r="AB762" t="str">
            <v>Rutland Intermediate Holding Cp</v>
          </cell>
          <cell r="AC762">
            <v>97</v>
          </cell>
          <cell r="AF762">
            <v>1114423.83</v>
          </cell>
          <cell r="AG762" t="str">
            <v>V</v>
          </cell>
          <cell r="AH762">
            <v>99.25</v>
          </cell>
          <cell r="AK762" t="str">
            <v>Term Loan</v>
          </cell>
          <cell r="AN762">
            <v>14010615</v>
          </cell>
          <cell r="AO762" t="str">
            <v>USD</v>
          </cell>
          <cell r="AR762" t="str">
            <v>Antares Capital LP</v>
          </cell>
          <cell r="AS762">
            <v>2.99</v>
          </cell>
          <cell r="AU762" t="str">
            <v>10021 Rodney Street</v>
          </cell>
          <cell r="AV762" t="str">
            <v>NA</v>
          </cell>
          <cell r="AW762">
            <v>0</v>
          </cell>
          <cell r="AX762">
            <v>42308</v>
          </cell>
          <cell r="AY762">
            <v>42369</v>
          </cell>
          <cell r="AZ762">
            <v>2420000</v>
          </cell>
          <cell r="BA762">
            <v>5.47</v>
          </cell>
          <cell r="BB762">
            <v>2.86</v>
          </cell>
          <cell r="BC762">
            <v>2.62</v>
          </cell>
          <cell r="BD762">
            <v>0</v>
          </cell>
          <cell r="BF762" t="str">
            <v>2.99</v>
          </cell>
          <cell r="BG762">
            <v>22320000</v>
          </cell>
          <cell r="BH762" t="str">
            <v>2.99</v>
          </cell>
          <cell r="BI762">
            <v>66120000</v>
          </cell>
          <cell r="BJ762" t="str">
            <v>Antares/TMT</v>
          </cell>
          <cell r="BL762">
            <v>41516</v>
          </cell>
          <cell r="BM762">
            <v>43342</v>
          </cell>
          <cell r="BP762">
            <v>41866000</v>
          </cell>
          <cell r="BQ762">
            <v>64186000</v>
          </cell>
          <cell r="BR762">
            <v>41866000</v>
          </cell>
          <cell r="BS762">
            <v>1114423.83</v>
          </cell>
          <cell r="BT762">
            <v>100</v>
          </cell>
          <cell r="BU762">
            <v>42353</v>
          </cell>
          <cell r="BW762">
            <v>0</v>
          </cell>
          <cell r="BX762" t="str">
            <v>Pineville, North Carolina 28134</v>
          </cell>
          <cell r="CA762" t="str">
            <v>0010433996</v>
          </cell>
          <cell r="CB762">
            <v>1114423.83</v>
          </cell>
          <cell r="CC762">
            <v>1</v>
          </cell>
          <cell r="CD762">
            <v>1114423.83</v>
          </cell>
          <cell r="CF762">
            <v>80</v>
          </cell>
          <cell r="CG762" t="str">
            <v>N</v>
          </cell>
        </row>
        <row r="763">
          <cell r="A763">
            <v>761</v>
          </cell>
          <cell r="B763" t="str">
            <v>DETAILS</v>
          </cell>
          <cell r="C763">
            <v>0</v>
          </cell>
          <cell r="D763">
            <v>81627856</v>
          </cell>
          <cell r="E763">
            <v>84070225</v>
          </cell>
          <cell r="F763">
            <v>344944</v>
          </cell>
          <cell r="G763">
            <v>42403</v>
          </cell>
          <cell r="H763">
            <v>42237</v>
          </cell>
          <cell r="I763">
            <v>30520</v>
          </cell>
          <cell r="J763">
            <v>252359</v>
          </cell>
          <cell r="K763">
            <v>189073</v>
          </cell>
          <cell r="L763">
            <v>42185</v>
          </cell>
          <cell r="M763" t="str">
            <v>Safe Fleet Acquisition Corp</v>
          </cell>
          <cell r="N763" t="str">
            <v>Safe Fleet Acquisition Corp (Specialty Manufacturing) Term Loan B-1</v>
          </cell>
          <cell r="O763" t="str">
            <v>L</v>
          </cell>
          <cell r="P763" t="str">
            <v>LIBOR (3 months)</v>
          </cell>
          <cell r="R763">
            <v>10767273.32</v>
          </cell>
          <cell r="S763">
            <v>1366353</v>
          </cell>
          <cell r="T763" t="str">
            <v>United States</v>
          </cell>
          <cell r="U763" t="str">
            <v>Automotive (2)</v>
          </cell>
          <cell r="W763" t="str">
            <v>United States</v>
          </cell>
          <cell r="X763">
            <v>0</v>
          </cell>
          <cell r="Y763" t="str">
            <v>First Lien First Out</v>
          </cell>
          <cell r="AB763" t="str">
            <v>Safe Fleet Acquisition Corp</v>
          </cell>
          <cell r="AC763">
            <v>97</v>
          </cell>
          <cell r="AF763">
            <v>10767273.32</v>
          </cell>
          <cell r="AG763" t="str">
            <v>V</v>
          </cell>
          <cell r="AH763">
            <v>97</v>
          </cell>
          <cell r="AK763" t="str">
            <v>Term Loan</v>
          </cell>
          <cell r="AN763">
            <v>53550000</v>
          </cell>
          <cell r="AO763" t="str">
            <v>USD</v>
          </cell>
          <cell r="AS763">
            <v>3.22</v>
          </cell>
          <cell r="AU763" t="str">
            <v>6800 East 163Rd Street</v>
          </cell>
          <cell r="AV763" t="str">
            <v>C/O Rom Acquisition Corporation</v>
          </cell>
          <cell r="AW763">
            <v>0</v>
          </cell>
          <cell r="AX763">
            <v>42277</v>
          </cell>
          <cell r="AY763">
            <v>42338</v>
          </cell>
          <cell r="AZ763">
            <v>9630000</v>
          </cell>
          <cell r="BA763">
            <v>3.86</v>
          </cell>
          <cell r="BB763">
            <v>5.58</v>
          </cell>
          <cell r="BC763">
            <v>5.53</v>
          </cell>
          <cell r="BD763">
            <v>0</v>
          </cell>
          <cell r="BF763" t="str">
            <v>3.2200000</v>
          </cell>
          <cell r="BG763">
            <v>107600000</v>
          </cell>
          <cell r="BH763" t="str">
            <v>4.3</v>
          </cell>
          <cell r="BI763">
            <v>241930000</v>
          </cell>
          <cell r="BJ763" t="str">
            <v>Antares/TMT</v>
          </cell>
          <cell r="BL763">
            <v>41456</v>
          </cell>
          <cell r="BM763">
            <v>43738</v>
          </cell>
          <cell r="BP763">
            <v>179413200</v>
          </cell>
          <cell r="BQ763">
            <v>345243800</v>
          </cell>
          <cell r="BR763">
            <v>237643800</v>
          </cell>
          <cell r="BS763">
            <v>10767273.32</v>
          </cell>
          <cell r="BT763">
            <v>100</v>
          </cell>
          <cell r="BU763">
            <v>42228</v>
          </cell>
          <cell r="BW763">
            <v>0</v>
          </cell>
          <cell r="BX763" t="str">
            <v>Belton, Missouri 64012</v>
          </cell>
          <cell r="CA763" t="str">
            <v>0010439327</v>
          </cell>
          <cell r="CB763">
            <v>10767273.32</v>
          </cell>
          <cell r="CC763">
            <v>1</v>
          </cell>
          <cell r="CD763">
            <v>10767273.32</v>
          </cell>
          <cell r="CF763">
            <v>80</v>
          </cell>
          <cell r="CG763" t="str">
            <v>N</v>
          </cell>
        </row>
        <row r="764">
          <cell r="A764">
            <v>762</v>
          </cell>
          <cell r="B764" t="str">
            <v>DETAILS</v>
          </cell>
          <cell r="C764">
            <v>0</v>
          </cell>
          <cell r="D764">
            <v>81628026</v>
          </cell>
          <cell r="E764">
            <v>84069647</v>
          </cell>
          <cell r="F764">
            <v>344944</v>
          </cell>
          <cell r="G764">
            <v>42403</v>
          </cell>
          <cell r="H764">
            <v>42237</v>
          </cell>
          <cell r="I764">
            <v>30520</v>
          </cell>
          <cell r="J764">
            <v>254072</v>
          </cell>
          <cell r="K764">
            <v>227688</v>
          </cell>
          <cell r="L764">
            <v>42185</v>
          </cell>
          <cell r="M764" t="str">
            <v>Safe Fleet Acquisition Corp</v>
          </cell>
          <cell r="N764" t="str">
            <v>Safe Fleet Acquisition Corp Term Loan B-2</v>
          </cell>
          <cell r="O764" t="str">
            <v>L</v>
          </cell>
          <cell r="P764" t="str">
            <v>LIBOR (3 months)</v>
          </cell>
          <cell r="R764">
            <v>2266810.12</v>
          </cell>
          <cell r="S764">
            <v>1335010</v>
          </cell>
          <cell r="T764" t="str">
            <v>United States</v>
          </cell>
          <cell r="U764" t="str">
            <v>Automotive (2)</v>
          </cell>
          <cell r="W764" t="str">
            <v>United States</v>
          </cell>
          <cell r="X764">
            <v>0</v>
          </cell>
          <cell r="Y764" t="str">
            <v>First Lien First Out</v>
          </cell>
          <cell r="AB764" t="str">
            <v>Safe Fleet Acquisition Corp</v>
          </cell>
          <cell r="AC764">
            <v>97</v>
          </cell>
          <cell r="AF764">
            <v>2266810.12</v>
          </cell>
          <cell r="AG764" t="str">
            <v>V</v>
          </cell>
          <cell r="AH764">
            <v>97</v>
          </cell>
          <cell r="AK764" t="str">
            <v>Term Loan</v>
          </cell>
          <cell r="AN764">
            <v>53550000</v>
          </cell>
          <cell r="AO764" t="str">
            <v>USD</v>
          </cell>
          <cell r="AS764">
            <v>3.22</v>
          </cell>
          <cell r="AU764" t="str">
            <v>6800 East 163rd Street</v>
          </cell>
          <cell r="AV764" t="str">
            <v>C/O ROM Acquisition Corporation</v>
          </cell>
          <cell r="AW764">
            <v>0</v>
          </cell>
          <cell r="AX764">
            <v>42277</v>
          </cell>
          <cell r="AY764">
            <v>42338</v>
          </cell>
          <cell r="AZ764">
            <v>9630000</v>
          </cell>
          <cell r="BA764">
            <v>3.86</v>
          </cell>
          <cell r="BB764">
            <v>5.58</v>
          </cell>
          <cell r="BC764">
            <v>5.53</v>
          </cell>
          <cell r="BD764">
            <v>0</v>
          </cell>
          <cell r="BF764" t="str">
            <v>3.2200000</v>
          </cell>
          <cell r="BG764">
            <v>107600000</v>
          </cell>
          <cell r="BH764" t="str">
            <v>4.3</v>
          </cell>
          <cell r="BI764">
            <v>241930000</v>
          </cell>
          <cell r="BJ764" t="str">
            <v>Antares/TMT</v>
          </cell>
          <cell r="BL764">
            <v>41985</v>
          </cell>
          <cell r="BM764">
            <v>43738</v>
          </cell>
          <cell r="BP764">
            <v>179413200</v>
          </cell>
          <cell r="BQ764">
            <v>345243800</v>
          </cell>
          <cell r="BR764">
            <v>237643800</v>
          </cell>
          <cell r="BS764">
            <v>2266810.12</v>
          </cell>
          <cell r="BT764">
            <v>100</v>
          </cell>
          <cell r="BU764">
            <v>42228</v>
          </cell>
          <cell r="BW764">
            <v>0</v>
          </cell>
          <cell r="BX764" t="str">
            <v>Belton, Missouri 64012</v>
          </cell>
          <cell r="CA764" t="str">
            <v>0010508205</v>
          </cell>
          <cell r="CB764">
            <v>2266810.12</v>
          </cell>
          <cell r="CC764">
            <v>1</v>
          </cell>
          <cell r="CD764">
            <v>2266810.12</v>
          </cell>
          <cell r="CF764">
            <v>80</v>
          </cell>
          <cell r="CG764" t="str">
            <v>N</v>
          </cell>
        </row>
        <row r="765">
          <cell r="A765">
            <v>763</v>
          </cell>
          <cell r="B765" t="str">
            <v>DETAILS</v>
          </cell>
          <cell r="C765">
            <v>0</v>
          </cell>
          <cell r="D765">
            <v>81628316</v>
          </cell>
          <cell r="E765">
            <v>84069829</v>
          </cell>
          <cell r="F765">
            <v>344944</v>
          </cell>
          <cell r="G765">
            <v>42403</v>
          </cell>
          <cell r="H765">
            <v>42321</v>
          </cell>
          <cell r="I765">
            <v>31369</v>
          </cell>
          <cell r="J765">
            <v>256088</v>
          </cell>
          <cell r="K765">
            <v>240041</v>
          </cell>
          <cell r="L765">
            <v>42314</v>
          </cell>
          <cell r="M765" t="str">
            <v>Safety Technology Holdings Inc</v>
          </cell>
          <cell r="N765" t="str">
            <v>Safety Technology Holdings Inc Term Loan</v>
          </cell>
          <cell r="O765" t="str">
            <v>L</v>
          </cell>
          <cell r="P765" t="str">
            <v>LIBOR (3 months)</v>
          </cell>
          <cell r="R765">
            <v>7764375</v>
          </cell>
          <cell r="S765">
            <v>1429335</v>
          </cell>
          <cell r="T765" t="str">
            <v>United States</v>
          </cell>
          <cell r="U765" t="str">
            <v>Automotive (2)</v>
          </cell>
          <cell r="W765" t="str">
            <v>United States</v>
          </cell>
          <cell r="X765">
            <v>0</v>
          </cell>
          <cell r="Y765" t="str">
            <v>First Lien First Out</v>
          </cell>
          <cell r="AB765" t="str">
            <v>Safety Technology Holdings Inc</v>
          </cell>
          <cell r="AC765">
            <v>98.143053750000007</v>
          </cell>
          <cell r="AF765">
            <v>7764375</v>
          </cell>
          <cell r="AG765" t="str">
            <v>V</v>
          </cell>
          <cell r="AH765">
            <v>99.317679999999996</v>
          </cell>
          <cell r="AI765">
            <v>99.906000000000006</v>
          </cell>
          <cell r="AK765" t="str">
            <v>Term Loan</v>
          </cell>
          <cell r="AN765">
            <v>40961000</v>
          </cell>
          <cell r="AO765" t="str">
            <v>USD</v>
          </cell>
          <cell r="AS765">
            <v>2</v>
          </cell>
          <cell r="AU765" t="str">
            <v>One Embarcadero Center</v>
          </cell>
          <cell r="AV765" t="str">
            <v>39th Floor</v>
          </cell>
          <cell r="AW765">
            <v>0</v>
          </cell>
          <cell r="AX765">
            <v>42308</v>
          </cell>
          <cell r="AY765">
            <v>42308</v>
          </cell>
          <cell r="AZ765">
            <v>19950000</v>
          </cell>
          <cell r="BA765">
            <v>3.41</v>
          </cell>
          <cell r="BB765">
            <v>0.93</v>
          </cell>
          <cell r="BC765">
            <v>0.87</v>
          </cell>
          <cell r="BD765">
            <v>0</v>
          </cell>
          <cell r="BF765" t="str">
            <v>2.0000000</v>
          </cell>
          <cell r="BG765">
            <v>111170000</v>
          </cell>
          <cell r="BH765" t="str">
            <v>3.78</v>
          </cell>
          <cell r="BI765">
            <v>126320000</v>
          </cell>
          <cell r="BJ765" t="str">
            <v>Antares/TMT</v>
          </cell>
          <cell r="BL765">
            <v>41610</v>
          </cell>
          <cell r="BM765">
            <v>43801</v>
          </cell>
          <cell r="BP765">
            <v>83279500</v>
          </cell>
          <cell r="BQ765">
            <v>255291000</v>
          </cell>
          <cell r="BR765">
            <v>144121000</v>
          </cell>
          <cell r="BS765">
            <v>7764375</v>
          </cell>
          <cell r="BT765">
            <v>100</v>
          </cell>
          <cell r="BU765">
            <v>42228</v>
          </cell>
          <cell r="BW765">
            <v>0</v>
          </cell>
          <cell r="BX765" t="str">
            <v>San Francisco, California 94111</v>
          </cell>
          <cell r="CA765" t="str">
            <v>0010536527</v>
          </cell>
          <cell r="CB765">
            <v>7764375</v>
          </cell>
          <cell r="CC765">
            <v>1</v>
          </cell>
          <cell r="CD765">
            <v>7764375</v>
          </cell>
          <cell r="CF765">
            <v>80</v>
          </cell>
          <cell r="CG765" t="str">
            <v>N</v>
          </cell>
        </row>
        <row r="766">
          <cell r="A766">
            <v>764</v>
          </cell>
          <cell r="B766" t="str">
            <v>DETAILS</v>
          </cell>
          <cell r="C766">
            <v>0</v>
          </cell>
          <cell r="D766">
            <v>81628316</v>
          </cell>
          <cell r="E766">
            <v>84070008</v>
          </cell>
          <cell r="F766">
            <v>344944</v>
          </cell>
          <cell r="G766">
            <v>42403</v>
          </cell>
          <cell r="H766">
            <v>42237</v>
          </cell>
          <cell r="I766">
            <v>31369</v>
          </cell>
          <cell r="J766">
            <v>256088</v>
          </cell>
          <cell r="K766">
            <v>240041</v>
          </cell>
          <cell r="L766">
            <v>42185</v>
          </cell>
          <cell r="M766" t="str">
            <v>Safety Technology Holdings Inc</v>
          </cell>
          <cell r="N766" t="str">
            <v>Safety Technology Holdings Inc Term Loan</v>
          </cell>
          <cell r="O766" t="str">
            <v>L</v>
          </cell>
          <cell r="P766" t="str">
            <v>LIBOR (3 months)</v>
          </cell>
          <cell r="R766">
            <v>17469843.75</v>
          </cell>
          <cell r="S766">
            <v>1352427</v>
          </cell>
          <cell r="T766" t="str">
            <v>United States</v>
          </cell>
          <cell r="U766" t="str">
            <v>Automotive (2)</v>
          </cell>
          <cell r="W766" t="str">
            <v>United States</v>
          </cell>
          <cell r="X766">
            <v>0</v>
          </cell>
          <cell r="Y766" t="str">
            <v>First Lien First Out</v>
          </cell>
          <cell r="AB766" t="str">
            <v>Safety Technology Holdings Inc</v>
          </cell>
          <cell r="AC766">
            <v>98.143053750000007</v>
          </cell>
          <cell r="AF766">
            <v>17469843.75</v>
          </cell>
          <cell r="AG766" t="str">
            <v>V</v>
          </cell>
          <cell r="AH766">
            <v>98.143100000000004</v>
          </cell>
          <cell r="AI766">
            <v>88.775000000000006</v>
          </cell>
          <cell r="AK766" t="str">
            <v>Term Loan</v>
          </cell>
          <cell r="AN766">
            <v>40961000</v>
          </cell>
          <cell r="AO766" t="str">
            <v>USD</v>
          </cell>
          <cell r="AS766">
            <v>2</v>
          </cell>
          <cell r="AU766" t="str">
            <v>One Embarcadero Center</v>
          </cell>
          <cell r="AV766" t="str">
            <v>39th Floor</v>
          </cell>
          <cell r="AW766">
            <v>0</v>
          </cell>
          <cell r="AX766">
            <v>42308</v>
          </cell>
          <cell r="AY766">
            <v>42308</v>
          </cell>
          <cell r="AZ766">
            <v>19950000</v>
          </cell>
          <cell r="BA766">
            <v>3.41</v>
          </cell>
          <cell r="BB766">
            <v>0.93</v>
          </cell>
          <cell r="BC766">
            <v>0.87</v>
          </cell>
          <cell r="BD766">
            <v>0</v>
          </cell>
          <cell r="BF766" t="str">
            <v>2.0000000</v>
          </cell>
          <cell r="BG766">
            <v>111170000</v>
          </cell>
          <cell r="BH766" t="str">
            <v>3.78</v>
          </cell>
          <cell r="BI766">
            <v>126320000</v>
          </cell>
          <cell r="BJ766" t="str">
            <v>Antares/TMT</v>
          </cell>
          <cell r="BK766" t="str">
            <v>Broadly Syndicated Loan</v>
          </cell>
          <cell r="BL766">
            <v>41610</v>
          </cell>
          <cell r="BM766">
            <v>43801</v>
          </cell>
          <cell r="BP766">
            <v>83279500</v>
          </cell>
          <cell r="BQ766">
            <v>255291000</v>
          </cell>
          <cell r="BR766">
            <v>144121000</v>
          </cell>
          <cell r="BS766">
            <v>17469843.75</v>
          </cell>
          <cell r="BT766">
            <v>100</v>
          </cell>
          <cell r="BU766">
            <v>42228</v>
          </cell>
          <cell r="BW766">
            <v>0</v>
          </cell>
          <cell r="BX766" t="str">
            <v>San Francisco, California 94111</v>
          </cell>
          <cell r="CA766" t="str">
            <v>0010536527</v>
          </cell>
          <cell r="CB766">
            <v>17469843.75</v>
          </cell>
          <cell r="CC766">
            <v>1</v>
          </cell>
          <cell r="CD766">
            <v>17469843.75</v>
          </cell>
          <cell r="CF766">
            <v>80</v>
          </cell>
          <cell r="CG766" t="str">
            <v>N</v>
          </cell>
        </row>
        <row r="767">
          <cell r="A767">
            <v>765</v>
          </cell>
          <cell r="B767" t="str">
            <v>DETAILS</v>
          </cell>
          <cell r="C767">
            <v>0</v>
          </cell>
          <cell r="D767">
            <v>81628016</v>
          </cell>
          <cell r="E767">
            <v>84070010</v>
          </cell>
          <cell r="F767">
            <v>344944</v>
          </cell>
          <cell r="G767">
            <v>42403</v>
          </cell>
          <cell r="H767">
            <v>42237</v>
          </cell>
          <cell r="I767">
            <v>29744</v>
          </cell>
          <cell r="J767">
            <v>253995</v>
          </cell>
          <cell r="K767">
            <v>215653</v>
          </cell>
          <cell r="L767">
            <v>42185</v>
          </cell>
          <cell r="M767" t="str">
            <v>Safeworks LLC</v>
          </cell>
          <cell r="N767" t="str">
            <v>Safeworks LLC Term Loan</v>
          </cell>
          <cell r="O767" t="str">
            <v>L</v>
          </cell>
          <cell r="P767" t="str">
            <v>LIBOR (3 months)</v>
          </cell>
          <cell r="R767">
            <v>29205605.57</v>
          </cell>
          <cell r="S767">
            <v>1352429</v>
          </cell>
          <cell r="T767" t="str">
            <v>United States</v>
          </cell>
          <cell r="U767" t="str">
            <v>Construction &amp; Building (7)</v>
          </cell>
          <cell r="W767" t="str">
            <v>United States</v>
          </cell>
          <cell r="X767">
            <v>0</v>
          </cell>
          <cell r="Y767" t="str">
            <v>First Lien First Out</v>
          </cell>
          <cell r="AB767" t="str">
            <v>Safeworks LLC</v>
          </cell>
          <cell r="AC767">
            <v>99.179761970000001</v>
          </cell>
          <cell r="AF767">
            <v>29205605.57</v>
          </cell>
          <cell r="AG767" t="str">
            <v>V</v>
          </cell>
          <cell r="AH767">
            <v>99.1798</v>
          </cell>
          <cell r="AI767">
            <v>93.688000000000002</v>
          </cell>
          <cell r="AK767" t="str">
            <v>Term Loan</v>
          </cell>
          <cell r="AN767">
            <v>19411532.390000001</v>
          </cell>
          <cell r="AO767" t="str">
            <v>USD</v>
          </cell>
          <cell r="AS767">
            <v>3.1553534000000001</v>
          </cell>
          <cell r="AU767" t="str">
            <v>365 Upland Drive</v>
          </cell>
          <cell r="AV767" t="str">
            <v>NA</v>
          </cell>
          <cell r="AW767">
            <v>0</v>
          </cell>
          <cell r="AX767">
            <v>42277</v>
          </cell>
          <cell r="AY767">
            <v>42338</v>
          </cell>
          <cell r="AZ767">
            <v>8560000</v>
          </cell>
          <cell r="BA767">
            <v>3.34</v>
          </cell>
          <cell r="BB767">
            <v>1.72</v>
          </cell>
          <cell r="BC767">
            <v>1.35</v>
          </cell>
          <cell r="BD767">
            <v>0</v>
          </cell>
          <cell r="BF767" t="str">
            <v>3.1553534</v>
          </cell>
          <cell r="BG767">
            <v>53410000</v>
          </cell>
          <cell r="BH767" t="str">
            <v>4.1534713581</v>
          </cell>
          <cell r="BI767">
            <v>90490000</v>
          </cell>
          <cell r="BJ767" t="str">
            <v>Antares/TMT</v>
          </cell>
          <cell r="BK767" t="str">
            <v>Broadly Syndicated Loan</v>
          </cell>
          <cell r="BL767">
            <v>41851</v>
          </cell>
          <cell r="BM767">
            <v>43677</v>
          </cell>
          <cell r="BP767">
            <v>57457300</v>
          </cell>
          <cell r="BQ767">
            <v>130673400</v>
          </cell>
          <cell r="BR767">
            <v>77263400</v>
          </cell>
          <cell r="BS767">
            <v>29205605.57</v>
          </cell>
          <cell r="BT767">
            <v>100</v>
          </cell>
          <cell r="BU767">
            <v>42228</v>
          </cell>
          <cell r="BW767">
            <v>0</v>
          </cell>
          <cell r="BX767" t="str">
            <v>Tukwila, Washington 98188</v>
          </cell>
          <cell r="CA767" t="str">
            <v>0010537607</v>
          </cell>
          <cell r="CB767">
            <v>29205605.57</v>
          </cell>
          <cell r="CC767">
            <v>1</v>
          </cell>
          <cell r="CD767">
            <v>29205605.57</v>
          </cell>
          <cell r="CF767">
            <v>80</v>
          </cell>
          <cell r="CG767" t="str">
            <v>N</v>
          </cell>
        </row>
        <row r="768">
          <cell r="A768">
            <v>766</v>
          </cell>
          <cell r="B768" t="str">
            <v>DETAILS</v>
          </cell>
          <cell r="C768">
            <v>0</v>
          </cell>
          <cell r="D768">
            <v>81627622</v>
          </cell>
          <cell r="E768">
            <v>84070009</v>
          </cell>
          <cell r="F768">
            <v>344944</v>
          </cell>
          <cell r="G768">
            <v>42403</v>
          </cell>
          <cell r="H768">
            <v>42237</v>
          </cell>
          <cell r="I768">
            <v>29744</v>
          </cell>
          <cell r="J768">
            <v>215654</v>
          </cell>
          <cell r="K768">
            <v>215653</v>
          </cell>
          <cell r="L768">
            <v>42185</v>
          </cell>
          <cell r="M768" t="str">
            <v>Safeworks LLC</v>
          </cell>
          <cell r="N768" t="str">
            <v>Safeworks LLC Term Loan</v>
          </cell>
          <cell r="O768" t="str">
            <v>L</v>
          </cell>
          <cell r="P768" t="str">
            <v>Prime</v>
          </cell>
          <cell r="R768">
            <v>508177.55</v>
          </cell>
          <cell r="S768">
            <v>1352429</v>
          </cell>
          <cell r="T768" t="str">
            <v>United States</v>
          </cell>
          <cell r="U768" t="str">
            <v>Construction &amp; Building (7)</v>
          </cell>
          <cell r="W768" t="str">
            <v>United States</v>
          </cell>
          <cell r="X768">
            <v>0</v>
          </cell>
          <cell r="Y768" t="str">
            <v>First Lien First Out</v>
          </cell>
          <cell r="AB768" t="str">
            <v>Safeworks LLC</v>
          </cell>
          <cell r="AC768">
            <v>99.179761970000001</v>
          </cell>
          <cell r="AF768">
            <v>508177.55</v>
          </cell>
          <cell r="AG768" t="str">
            <v>V</v>
          </cell>
          <cell r="AH768">
            <v>99.1798</v>
          </cell>
          <cell r="AK768" t="str">
            <v>Term Loan</v>
          </cell>
          <cell r="AN768">
            <v>19411532.390000001</v>
          </cell>
          <cell r="AO768" t="str">
            <v>USD</v>
          </cell>
          <cell r="AS768">
            <v>3.1553534000000001</v>
          </cell>
          <cell r="AU768" t="str">
            <v>365 Upland Drive</v>
          </cell>
          <cell r="AV768" t="str">
            <v>NA</v>
          </cell>
          <cell r="AW768">
            <v>0</v>
          </cell>
          <cell r="AX768">
            <v>42277</v>
          </cell>
          <cell r="AY768">
            <v>42338</v>
          </cell>
          <cell r="AZ768">
            <v>8560000</v>
          </cell>
          <cell r="BA768">
            <v>3.34</v>
          </cell>
          <cell r="BB768">
            <v>1.72</v>
          </cell>
          <cell r="BC768">
            <v>1.35</v>
          </cell>
          <cell r="BD768">
            <v>0</v>
          </cell>
          <cell r="BF768" t="str">
            <v>3.1553534</v>
          </cell>
          <cell r="BG768">
            <v>53410000</v>
          </cell>
          <cell r="BH768" t="str">
            <v>4.1534713581</v>
          </cell>
          <cell r="BI768">
            <v>90490000</v>
          </cell>
          <cell r="BJ768" t="str">
            <v>Antares/TMT</v>
          </cell>
          <cell r="BL768">
            <v>41851</v>
          </cell>
          <cell r="BM768">
            <v>43677</v>
          </cell>
          <cell r="BP768">
            <v>57457300</v>
          </cell>
          <cell r="BQ768">
            <v>130673400</v>
          </cell>
          <cell r="BR768">
            <v>77263400</v>
          </cell>
          <cell r="BS768">
            <v>508177.55</v>
          </cell>
          <cell r="BT768">
            <v>100</v>
          </cell>
          <cell r="BU768">
            <v>42228</v>
          </cell>
          <cell r="BW768">
            <v>0</v>
          </cell>
          <cell r="BX768" t="str">
            <v>Tukwila, Washington 98188</v>
          </cell>
          <cell r="CA768" t="str">
            <v>0010537607</v>
          </cell>
          <cell r="CB768">
            <v>508177.55</v>
          </cell>
          <cell r="CC768">
            <v>1</v>
          </cell>
          <cell r="CD768">
            <v>508177.55</v>
          </cell>
          <cell r="CF768">
            <v>80</v>
          </cell>
          <cell r="CG768" t="str">
            <v>N</v>
          </cell>
        </row>
        <row r="769">
          <cell r="A769">
            <v>767</v>
          </cell>
          <cell r="B769" t="str">
            <v>DETAILS</v>
          </cell>
          <cell r="C769">
            <v>0</v>
          </cell>
          <cell r="D769">
            <v>81628048</v>
          </cell>
          <cell r="E769">
            <v>84069651</v>
          </cell>
          <cell r="F769">
            <v>344944</v>
          </cell>
          <cell r="G769">
            <v>42403</v>
          </cell>
          <cell r="H769">
            <v>42237</v>
          </cell>
          <cell r="I769">
            <v>31261</v>
          </cell>
          <cell r="J769">
            <v>254230</v>
          </cell>
          <cell r="K769">
            <v>239123</v>
          </cell>
          <cell r="L769">
            <v>42185</v>
          </cell>
          <cell r="M769" t="str">
            <v>Sam Holding Company II Inc</v>
          </cell>
          <cell r="N769" t="str">
            <v>Sam Holding Co II Inc Term Loan</v>
          </cell>
          <cell r="O769" t="str">
            <v>L</v>
          </cell>
          <cell r="P769" t="str">
            <v>LIBOR (3 months)</v>
          </cell>
          <cell r="R769">
            <v>8751022.1400000006</v>
          </cell>
          <cell r="S769">
            <v>1335025</v>
          </cell>
          <cell r="T769" t="str">
            <v>United States</v>
          </cell>
          <cell r="U769" t="str">
            <v>Services: Business (23)</v>
          </cell>
          <cell r="W769" t="str">
            <v>United States</v>
          </cell>
          <cell r="X769">
            <v>0</v>
          </cell>
          <cell r="Y769" t="str">
            <v>First Lien First Out</v>
          </cell>
          <cell r="AB769" t="str">
            <v>Sam Holding Company II Inc</v>
          </cell>
          <cell r="AC769">
            <v>97</v>
          </cell>
          <cell r="AF769">
            <v>8751022.1400000006</v>
          </cell>
          <cell r="AG769" t="str">
            <v>V</v>
          </cell>
          <cell r="AH769">
            <v>97</v>
          </cell>
          <cell r="AK769" t="str">
            <v>Term Loan</v>
          </cell>
          <cell r="AN769">
            <v>27949000</v>
          </cell>
          <cell r="AO769" t="str">
            <v>USD</v>
          </cell>
          <cell r="AS769">
            <v>2.5710000000000002</v>
          </cell>
          <cell r="AU769" t="str">
            <v>4801 Southwest Parkway</v>
          </cell>
          <cell r="AV769" t="str">
            <v>Parkway Two</v>
          </cell>
          <cell r="AW769">
            <v>0</v>
          </cell>
          <cell r="AX769">
            <v>42277</v>
          </cell>
          <cell r="AY769">
            <v>42369</v>
          </cell>
          <cell r="AZ769">
            <v>11580000</v>
          </cell>
          <cell r="BA769">
            <v>7.41</v>
          </cell>
          <cell r="BB769">
            <v>0.89</v>
          </cell>
          <cell r="BC769">
            <v>0.78</v>
          </cell>
          <cell r="BD769">
            <v>0</v>
          </cell>
          <cell r="BF769" t="str">
            <v>2.5710000</v>
          </cell>
          <cell r="BG769">
            <v>110680000</v>
          </cell>
          <cell r="BH769" t="str">
            <v>2.571</v>
          </cell>
          <cell r="BI769">
            <v>134530000</v>
          </cell>
          <cell r="BJ769" t="str">
            <v>Antares/TMT</v>
          </cell>
          <cell r="BL769">
            <v>41698</v>
          </cell>
          <cell r="BM769">
            <v>43524</v>
          </cell>
          <cell r="BP769">
            <v>67491200</v>
          </cell>
          <cell r="BQ769">
            <v>178171200</v>
          </cell>
          <cell r="BR769">
            <v>67491200</v>
          </cell>
          <cell r="BS769">
            <v>8751022.1400000006</v>
          </cell>
          <cell r="BT769">
            <v>100</v>
          </cell>
          <cell r="BU769">
            <v>42228</v>
          </cell>
          <cell r="BW769">
            <v>0</v>
          </cell>
          <cell r="BX769" t="str">
            <v>Austin, Texas 78735</v>
          </cell>
          <cell r="CA769" t="str">
            <v>0010459711</v>
          </cell>
          <cell r="CB769">
            <v>8751022.1400000006</v>
          </cell>
          <cell r="CC769">
            <v>1</v>
          </cell>
          <cell r="CD769">
            <v>8751022.1400000006</v>
          </cell>
          <cell r="CF769">
            <v>80</v>
          </cell>
          <cell r="CG769" t="str">
            <v>N</v>
          </cell>
        </row>
        <row r="770">
          <cell r="A770">
            <v>768</v>
          </cell>
          <cell r="B770" t="str">
            <v>DETAILS</v>
          </cell>
          <cell r="C770">
            <v>0</v>
          </cell>
          <cell r="D770">
            <v>81628163</v>
          </cell>
          <cell r="E770">
            <v>84070011</v>
          </cell>
          <cell r="F770">
            <v>344944</v>
          </cell>
          <cell r="G770">
            <v>42403</v>
          </cell>
          <cell r="H770">
            <v>42237</v>
          </cell>
          <cell r="I770">
            <v>31343</v>
          </cell>
          <cell r="J770">
            <v>255142</v>
          </cell>
          <cell r="K770">
            <v>239930</v>
          </cell>
          <cell r="L770">
            <v>42185</v>
          </cell>
          <cell r="M770" t="str">
            <v>Saxton Group LLC The</v>
          </cell>
          <cell r="N770" t="str">
            <v>Saxton Group LLC The Term Loan</v>
          </cell>
          <cell r="O770" t="str">
            <v>L</v>
          </cell>
          <cell r="P770" t="str">
            <v>LIBOR (1 month)</v>
          </cell>
          <cell r="R770">
            <v>16249999.99</v>
          </cell>
          <cell r="S770">
            <v>1352430</v>
          </cell>
          <cell r="T770" t="str">
            <v>United States</v>
          </cell>
          <cell r="U770" t="str">
            <v>Hotel; Gaming &amp; Leisure (17)</v>
          </cell>
          <cell r="W770" t="str">
            <v>United States</v>
          </cell>
          <cell r="X770">
            <v>0</v>
          </cell>
          <cell r="Y770" t="str">
            <v>First Lien First Out</v>
          </cell>
          <cell r="AB770" t="str">
            <v>Saxton Group LLC The</v>
          </cell>
          <cell r="AC770">
            <v>97</v>
          </cell>
          <cell r="AF770">
            <v>16249999.99</v>
          </cell>
          <cell r="AG770" t="str">
            <v>V</v>
          </cell>
          <cell r="AH770">
            <v>97</v>
          </cell>
          <cell r="AK770" t="str">
            <v>Term Loan</v>
          </cell>
          <cell r="AN770">
            <v>14250000</v>
          </cell>
          <cell r="AO770" t="str">
            <v>USD</v>
          </cell>
          <cell r="AS770">
            <v>2.9</v>
          </cell>
          <cell r="AU770" t="str">
            <v>8117 Preston Road, Suite 682</v>
          </cell>
          <cell r="AV770" t="str">
            <v>NA</v>
          </cell>
          <cell r="AW770">
            <v>0</v>
          </cell>
          <cell r="AX770">
            <v>42277</v>
          </cell>
          <cell r="AY770">
            <v>42338</v>
          </cell>
          <cell r="AZ770">
            <v>1970000</v>
          </cell>
          <cell r="BA770">
            <v>2.54</v>
          </cell>
          <cell r="BB770">
            <v>3.86</v>
          </cell>
          <cell r="BC770">
            <v>0</v>
          </cell>
          <cell r="BD770">
            <v>0</v>
          </cell>
          <cell r="BF770" t="str">
            <v>2.9000000</v>
          </cell>
          <cell r="BG770">
            <v>23850000</v>
          </cell>
          <cell r="BH770" t="str">
            <v>5.15</v>
          </cell>
          <cell r="BI770">
            <v>122330000</v>
          </cell>
          <cell r="BJ770" t="str">
            <v>Franchise Finance</v>
          </cell>
          <cell r="BL770">
            <v>41638</v>
          </cell>
          <cell r="BM770">
            <v>43812</v>
          </cell>
          <cell r="BP770">
            <v>40027200</v>
          </cell>
          <cell r="BQ770">
            <v>95869200</v>
          </cell>
          <cell r="BR770">
            <v>72019200</v>
          </cell>
          <cell r="BS770">
            <v>16249999.99</v>
          </cell>
          <cell r="BT770">
            <v>100</v>
          </cell>
          <cell r="BU770">
            <v>42228</v>
          </cell>
          <cell r="BW770">
            <v>0</v>
          </cell>
          <cell r="BX770" t="str">
            <v>Dallas, Texas 75225</v>
          </cell>
          <cell r="CA770" t="str">
            <v>0010530962</v>
          </cell>
          <cell r="CB770">
            <v>16249999.99</v>
          </cell>
          <cell r="CC770">
            <v>1</v>
          </cell>
          <cell r="CD770">
            <v>16249999.99</v>
          </cell>
          <cell r="CF770">
            <v>80</v>
          </cell>
          <cell r="CG770" t="str">
            <v>N</v>
          </cell>
        </row>
        <row r="771">
          <cell r="A771">
            <v>769</v>
          </cell>
          <cell r="B771" t="str">
            <v>DETAILS</v>
          </cell>
          <cell r="C771">
            <v>0</v>
          </cell>
          <cell r="D771">
            <v>81627703</v>
          </cell>
          <cell r="E771">
            <v>84070083</v>
          </cell>
          <cell r="F771">
            <v>344944</v>
          </cell>
          <cell r="G771">
            <v>42403</v>
          </cell>
          <cell r="H771">
            <v>42237</v>
          </cell>
          <cell r="I771">
            <v>20418</v>
          </cell>
          <cell r="J771">
            <v>249041</v>
          </cell>
          <cell r="K771">
            <v>231204</v>
          </cell>
          <cell r="L771">
            <v>42185</v>
          </cell>
          <cell r="M771" t="str">
            <v>Science Applications International Corp</v>
          </cell>
          <cell r="N771" t="str">
            <v>Science Applications International Corp (SAIC) Term Loan</v>
          </cell>
          <cell r="O771" t="str">
            <v>L</v>
          </cell>
          <cell r="P771" t="str">
            <v>LIBOR (3 months)</v>
          </cell>
          <cell r="R771">
            <v>5639210.5300000003</v>
          </cell>
          <cell r="S771">
            <v>1353070</v>
          </cell>
          <cell r="T771" t="str">
            <v>United States</v>
          </cell>
          <cell r="U771" t="str">
            <v>High Tech Industries (16)</v>
          </cell>
          <cell r="W771" t="str">
            <v>United States</v>
          </cell>
          <cell r="X771">
            <v>1</v>
          </cell>
          <cell r="Y771" t="str">
            <v>First Lien First Out</v>
          </cell>
          <cell r="AB771" t="str">
            <v>Science Applications International Corp</v>
          </cell>
          <cell r="AC771">
            <v>100.09399999999999</v>
          </cell>
          <cell r="AF771">
            <v>5639210.5300000003</v>
          </cell>
          <cell r="AG771" t="str">
            <v>V</v>
          </cell>
          <cell r="AH771">
            <v>100.09399999999999</v>
          </cell>
          <cell r="AI771">
            <v>99.906000000000006</v>
          </cell>
          <cell r="AK771" t="str">
            <v>Term Loan</v>
          </cell>
          <cell r="AN771">
            <v>361000000</v>
          </cell>
          <cell r="AO771" t="str">
            <v>USD</v>
          </cell>
          <cell r="AS771">
            <v>2.8</v>
          </cell>
          <cell r="AU771" t="str">
            <v>1710 SAIC Drive</v>
          </cell>
          <cell r="AV771" t="str">
            <v>NA</v>
          </cell>
          <cell r="AW771">
            <v>0</v>
          </cell>
          <cell r="AX771">
            <v>42308</v>
          </cell>
          <cell r="AY771">
            <v>42308</v>
          </cell>
          <cell r="AZ771">
            <v>184000000</v>
          </cell>
          <cell r="BA771">
            <v>7.7</v>
          </cell>
          <cell r="BB771">
            <v>0.72</v>
          </cell>
          <cell r="BC771">
            <v>0.69</v>
          </cell>
          <cell r="BD771">
            <v>0</v>
          </cell>
          <cell r="BF771" t="str">
            <v>2.8000000</v>
          </cell>
          <cell r="BG771">
            <v>392000000</v>
          </cell>
          <cell r="BH771" t="str">
            <v>2.8</v>
          </cell>
          <cell r="BI771">
            <v>4196000000</v>
          </cell>
          <cell r="BJ771" t="str">
            <v>BLG</v>
          </cell>
          <cell r="BL771">
            <v>42020</v>
          </cell>
          <cell r="BM771">
            <v>44685</v>
          </cell>
          <cell r="BP771">
            <v>926550000</v>
          </cell>
          <cell r="BQ771">
            <v>1318550000</v>
          </cell>
          <cell r="BR771">
            <v>926550000</v>
          </cell>
          <cell r="BS771">
            <v>5633909.6699999999</v>
          </cell>
          <cell r="BT771">
            <v>99.906000000000006</v>
          </cell>
          <cell r="BU771">
            <v>42228</v>
          </cell>
          <cell r="BW771">
            <v>0</v>
          </cell>
          <cell r="BX771" t="str">
            <v>Mclean, Virginia 22102</v>
          </cell>
          <cell r="CA771" t="str">
            <v>0010515454</v>
          </cell>
          <cell r="CB771">
            <v>5633909.6699999999</v>
          </cell>
          <cell r="CC771">
            <v>1</v>
          </cell>
          <cell r="CD771">
            <v>5639210.5300000003</v>
          </cell>
          <cell r="CF771">
            <v>80</v>
          </cell>
          <cell r="CG771" t="str">
            <v>Y</v>
          </cell>
        </row>
        <row r="772">
          <cell r="A772">
            <v>770</v>
          </cell>
          <cell r="B772" t="str">
            <v>DETAILS</v>
          </cell>
          <cell r="C772">
            <v>0</v>
          </cell>
          <cell r="D772">
            <v>81628202</v>
          </cell>
          <cell r="E772">
            <v>84069655</v>
          </cell>
          <cell r="F772">
            <v>344944</v>
          </cell>
          <cell r="G772">
            <v>42403</v>
          </cell>
          <cell r="H772">
            <v>42237</v>
          </cell>
          <cell r="I772">
            <v>24184</v>
          </cell>
          <cell r="J772">
            <v>255373</v>
          </cell>
          <cell r="K772">
            <v>179335</v>
          </cell>
          <cell r="L772">
            <v>42185</v>
          </cell>
          <cell r="M772" t="str">
            <v>Scientific Games International Inc</v>
          </cell>
          <cell r="N772" t="str">
            <v>Scientific Games International Inc Initial Term Loan</v>
          </cell>
          <cell r="O772" t="str">
            <v>L</v>
          </cell>
          <cell r="P772" t="str">
            <v>LIBOR (1 month)</v>
          </cell>
          <cell r="R772">
            <v>14700000</v>
          </cell>
          <cell r="S772">
            <v>1335034</v>
          </cell>
          <cell r="T772" t="str">
            <v>United States</v>
          </cell>
          <cell r="U772" t="str">
            <v>Hotel; Gaming &amp; Leisure (17)</v>
          </cell>
          <cell r="W772" t="str">
            <v>United States</v>
          </cell>
          <cell r="X772">
            <v>1</v>
          </cell>
          <cell r="Y772" t="str">
            <v>First Lien First Out</v>
          </cell>
          <cell r="AB772" t="str">
            <v>Scientific Games International Inc</v>
          </cell>
          <cell r="AC772">
            <v>99.268000000000001</v>
          </cell>
          <cell r="AF772">
            <v>14700000</v>
          </cell>
          <cell r="AG772" t="str">
            <v>V</v>
          </cell>
          <cell r="AH772">
            <v>99.268000000000001</v>
          </cell>
          <cell r="AI772">
            <v>88.775000000000006</v>
          </cell>
          <cell r="AK772" t="str">
            <v>Term Loan</v>
          </cell>
          <cell r="AN772">
            <v>1211617000</v>
          </cell>
          <cell r="AO772" t="str">
            <v>USD</v>
          </cell>
          <cell r="AS772">
            <v>4.33</v>
          </cell>
          <cell r="AU772" t="str">
            <v>750 Lexington Avenue</v>
          </cell>
          <cell r="AV772" t="str">
            <v>NA</v>
          </cell>
          <cell r="AW772">
            <v>0</v>
          </cell>
          <cell r="AX772">
            <v>42277</v>
          </cell>
          <cell r="AY772">
            <v>42277</v>
          </cell>
          <cell r="AZ772">
            <v>119300000</v>
          </cell>
          <cell r="BA772">
            <v>1.96</v>
          </cell>
          <cell r="BB772">
            <v>6.31</v>
          </cell>
          <cell r="BC772">
            <v>0</v>
          </cell>
          <cell r="BD772">
            <v>0</v>
          </cell>
          <cell r="BF772" t="str">
            <v>4.3300000</v>
          </cell>
          <cell r="BG772">
            <v>-980800000</v>
          </cell>
          <cell r="BH772" t="str">
            <v>6.91</v>
          </cell>
          <cell r="BI772">
            <v>2587600000</v>
          </cell>
          <cell r="BJ772" t="str">
            <v>BLG</v>
          </cell>
          <cell r="BK772" t="str">
            <v>Broadly Syndicated Loan</v>
          </cell>
          <cell r="BL772">
            <v>41327</v>
          </cell>
          <cell r="BM772">
            <v>44122</v>
          </cell>
          <cell r="BP772">
            <v>5209904400</v>
          </cell>
          <cell r="BQ772">
            <v>7231224200</v>
          </cell>
          <cell r="BR772">
            <v>8212024200</v>
          </cell>
          <cell r="BS772">
            <v>13049925</v>
          </cell>
          <cell r="BT772">
            <v>88.775000000000006</v>
          </cell>
          <cell r="BU772">
            <v>42228</v>
          </cell>
          <cell r="BW772">
            <v>0</v>
          </cell>
          <cell r="BX772" t="str">
            <v>New York, New York 10022</v>
          </cell>
          <cell r="CA772" t="str">
            <v>0010440127</v>
          </cell>
          <cell r="CB772">
            <v>13049925</v>
          </cell>
          <cell r="CC772">
            <v>1</v>
          </cell>
          <cell r="CD772">
            <v>14700000</v>
          </cell>
          <cell r="CF772">
            <v>80</v>
          </cell>
          <cell r="CG772" t="str">
            <v>Y</v>
          </cell>
        </row>
        <row r="773">
          <cell r="A773">
            <v>771</v>
          </cell>
          <cell r="B773" t="str">
            <v>DETAILS</v>
          </cell>
          <cell r="C773">
            <v>0</v>
          </cell>
          <cell r="D773">
            <v>81627849</v>
          </cell>
          <cell r="E773">
            <v>84069658</v>
          </cell>
          <cell r="F773">
            <v>344944</v>
          </cell>
          <cell r="G773">
            <v>42403</v>
          </cell>
          <cell r="H773">
            <v>42237</v>
          </cell>
          <cell r="I773">
            <v>26420</v>
          </cell>
          <cell r="J773">
            <v>252287</v>
          </cell>
          <cell r="K773">
            <v>178942</v>
          </cell>
          <cell r="L773">
            <v>42185</v>
          </cell>
          <cell r="M773" t="str">
            <v>SEAWORLD PARKS &amp; ENTERTAINMENT INC (f/k/a SW Acquisitions Co Inc)</v>
          </cell>
          <cell r="N773" t="str">
            <v>Seaworld Term Loan B-2</v>
          </cell>
          <cell r="O773" t="str">
            <v>L</v>
          </cell>
          <cell r="P773" t="str">
            <v>LIBOR (3 months)</v>
          </cell>
          <cell r="R773">
            <v>19123763.390000001</v>
          </cell>
          <cell r="S773">
            <v>1335038</v>
          </cell>
          <cell r="T773" t="str">
            <v>United States</v>
          </cell>
          <cell r="U773" t="str">
            <v>Hotel; Gaming &amp; Leisure (17)</v>
          </cell>
          <cell r="W773" t="str">
            <v>United States</v>
          </cell>
          <cell r="X773">
            <v>0</v>
          </cell>
          <cell r="Y773" t="str">
            <v>First Lien First Out</v>
          </cell>
          <cell r="AB773" t="str">
            <v>SEAWORLD PARKS &amp; ENTERTAINMENT INC (f/k/a SW Acquisitions Co Inc)</v>
          </cell>
          <cell r="AC773">
            <v>99.125</v>
          </cell>
          <cell r="AF773">
            <v>19123763.390000001</v>
          </cell>
          <cell r="AG773" t="str">
            <v>V</v>
          </cell>
          <cell r="AH773">
            <v>99.125</v>
          </cell>
          <cell r="AI773">
            <v>93.688000000000002</v>
          </cell>
          <cell r="AK773" t="str">
            <v>Term Loan</v>
          </cell>
          <cell r="AN773">
            <v>381300000</v>
          </cell>
          <cell r="AO773" t="str">
            <v>USD</v>
          </cell>
          <cell r="AS773">
            <v>4.24</v>
          </cell>
          <cell r="AU773" t="str">
            <v>9205 SOUTH PARK CENTER LOOP</v>
          </cell>
          <cell r="AV773" t="str">
            <v>Suite 400</v>
          </cell>
          <cell r="AW773">
            <v>0</v>
          </cell>
          <cell r="AX773">
            <v>42277</v>
          </cell>
          <cell r="AY773">
            <v>42277</v>
          </cell>
          <cell r="AZ773">
            <v>119650000</v>
          </cell>
          <cell r="BA773">
            <v>7.26</v>
          </cell>
          <cell r="BB773">
            <v>6.31</v>
          </cell>
          <cell r="BC773">
            <v>0</v>
          </cell>
          <cell r="BD773">
            <v>0</v>
          </cell>
          <cell r="BF773" t="str">
            <v>4.2400000</v>
          </cell>
          <cell r="BG773">
            <v>540710000</v>
          </cell>
          <cell r="BH773" t="str">
            <v>4.24</v>
          </cell>
          <cell r="BI773">
            <v>1367680000</v>
          </cell>
          <cell r="BJ773" t="str">
            <v>BLG</v>
          </cell>
          <cell r="BK773" t="str">
            <v>Broadly Syndicated Loan</v>
          </cell>
          <cell r="BL773">
            <v>41306</v>
          </cell>
          <cell r="BM773">
            <v>43965</v>
          </cell>
          <cell r="BP773">
            <v>1502494000</v>
          </cell>
          <cell r="BQ773">
            <v>2043204000</v>
          </cell>
          <cell r="BR773">
            <v>1502494000</v>
          </cell>
          <cell r="BS773">
            <v>17916671.440000001</v>
          </cell>
          <cell r="BT773">
            <v>93.688000000000002</v>
          </cell>
          <cell r="BU773">
            <v>42228</v>
          </cell>
          <cell r="BW773">
            <v>0</v>
          </cell>
          <cell r="BX773" t="str">
            <v>Orlando, Florida 32819</v>
          </cell>
          <cell r="CA773" t="str">
            <v>0010421053</v>
          </cell>
          <cell r="CB773">
            <v>17916671.440000001</v>
          </cell>
          <cell r="CC773">
            <v>1</v>
          </cell>
          <cell r="CD773">
            <v>19123763.390000001</v>
          </cell>
          <cell r="CF773">
            <v>80</v>
          </cell>
          <cell r="CG773" t="str">
            <v>Y</v>
          </cell>
        </row>
        <row r="774">
          <cell r="A774">
            <v>772</v>
          </cell>
          <cell r="B774" t="str">
            <v>DETAILS</v>
          </cell>
          <cell r="C774">
            <v>0</v>
          </cell>
          <cell r="D774">
            <v>81627790</v>
          </cell>
          <cell r="E774">
            <v>84070157</v>
          </cell>
          <cell r="F774">
            <v>344944</v>
          </cell>
          <cell r="G774">
            <v>42403</v>
          </cell>
          <cell r="H774">
            <v>42237</v>
          </cell>
          <cell r="I774">
            <v>31265</v>
          </cell>
          <cell r="J774">
            <v>251511</v>
          </cell>
          <cell r="K774">
            <v>239129</v>
          </cell>
          <cell r="L774">
            <v>42187</v>
          </cell>
          <cell r="M774" t="str">
            <v>Service Champ Inc</v>
          </cell>
          <cell r="N774" t="str">
            <v>Service Champ Inc Term Loan</v>
          </cell>
          <cell r="O774" t="str">
            <v>L</v>
          </cell>
          <cell r="P774" t="str">
            <v>LIBOR (3 months)</v>
          </cell>
          <cell r="R774">
            <v>2823563.95</v>
          </cell>
          <cell r="S774">
            <v>1355761</v>
          </cell>
          <cell r="T774" t="str">
            <v>United States</v>
          </cell>
          <cell r="U774" t="str">
            <v>Automotive (2)</v>
          </cell>
          <cell r="W774" t="str">
            <v>United States</v>
          </cell>
          <cell r="X774">
            <v>0</v>
          </cell>
          <cell r="Y774" t="str">
            <v>First Lien First Out</v>
          </cell>
          <cell r="AB774" t="str">
            <v>Service Champ Inc</v>
          </cell>
          <cell r="AC774">
            <v>99.5</v>
          </cell>
          <cell r="AF774">
            <v>2823563.95</v>
          </cell>
          <cell r="AG774" t="str">
            <v>V</v>
          </cell>
          <cell r="AH774">
            <v>99.5</v>
          </cell>
          <cell r="AK774" t="str">
            <v>Term Loan</v>
          </cell>
          <cell r="AN774">
            <v>19055000</v>
          </cell>
          <cell r="AO774" t="str">
            <v>USD</v>
          </cell>
          <cell r="AS774">
            <v>3.4493071</v>
          </cell>
          <cell r="AU774" t="str">
            <v>180 NEW BRITAIN BOULEVARD</v>
          </cell>
          <cell r="AV774" t="str">
            <v>NA</v>
          </cell>
          <cell r="AW774">
            <v>0</v>
          </cell>
          <cell r="AX774">
            <v>42277</v>
          </cell>
          <cell r="AY774">
            <v>42338</v>
          </cell>
          <cell r="AZ774">
            <v>1840000</v>
          </cell>
          <cell r="BA774">
            <v>2.2861427714000002</v>
          </cell>
          <cell r="BB774">
            <v>6.65</v>
          </cell>
          <cell r="BC774">
            <v>5.19</v>
          </cell>
          <cell r="BD774">
            <v>0</v>
          </cell>
          <cell r="BF774" t="str">
            <v>3.4493071</v>
          </cell>
          <cell r="BG774">
            <v>8000000</v>
          </cell>
          <cell r="BH774" t="str">
            <v>5.2204958121</v>
          </cell>
          <cell r="BI774">
            <v>128270000</v>
          </cell>
          <cell r="BJ774" t="str">
            <v>Antares/TMT</v>
          </cell>
          <cell r="BL774">
            <v>41001</v>
          </cell>
          <cell r="BM774">
            <v>42827</v>
          </cell>
          <cell r="BP774">
            <v>65963800</v>
          </cell>
          <cell r="BQ774">
            <v>107034600</v>
          </cell>
          <cell r="BR774">
            <v>99034600</v>
          </cell>
          <cell r="BS774">
            <v>2823563.95</v>
          </cell>
          <cell r="BT774">
            <v>100</v>
          </cell>
          <cell r="BW774">
            <v>0</v>
          </cell>
          <cell r="BX774" t="str">
            <v>Chalfont, Pennsylvania 18914</v>
          </cell>
          <cell r="CA774" t="str">
            <v>0010531004</v>
          </cell>
          <cell r="CB774">
            <v>2823563.95</v>
          </cell>
          <cell r="CC774">
            <v>1</v>
          </cell>
          <cell r="CD774">
            <v>2823563.95</v>
          </cell>
          <cell r="CF774">
            <v>80</v>
          </cell>
          <cell r="CG774" t="str">
            <v>N</v>
          </cell>
        </row>
        <row r="775">
          <cell r="A775">
            <v>773</v>
          </cell>
          <cell r="B775" t="str">
            <v>DETAILS</v>
          </cell>
          <cell r="C775">
            <v>0</v>
          </cell>
          <cell r="D775">
            <v>81627927</v>
          </cell>
          <cell r="E775">
            <v>84070158</v>
          </cell>
          <cell r="F775">
            <v>344944</v>
          </cell>
          <cell r="G775">
            <v>42403</v>
          </cell>
          <cell r="H775">
            <v>42237</v>
          </cell>
          <cell r="I775">
            <v>31265</v>
          </cell>
          <cell r="J775">
            <v>253131</v>
          </cell>
          <cell r="K775">
            <v>239129</v>
          </cell>
          <cell r="L775">
            <v>42187</v>
          </cell>
          <cell r="M775" t="str">
            <v>Service Champ Inc</v>
          </cell>
          <cell r="N775" t="str">
            <v>Service Champ Inc Term Loan</v>
          </cell>
          <cell r="O775" t="str">
            <v>L</v>
          </cell>
          <cell r="P775" t="str">
            <v>LIBOR (3 months)</v>
          </cell>
          <cell r="R775">
            <v>724432.28</v>
          </cell>
          <cell r="S775">
            <v>1355761</v>
          </cell>
          <cell r="T775" t="str">
            <v>United States</v>
          </cell>
          <cell r="U775" t="str">
            <v>Automotive (2)</v>
          </cell>
          <cell r="W775" t="str">
            <v>United States</v>
          </cell>
          <cell r="X775">
            <v>0</v>
          </cell>
          <cell r="Y775" t="str">
            <v>First Lien First Out</v>
          </cell>
          <cell r="AB775" t="str">
            <v>Service Champ Inc</v>
          </cell>
          <cell r="AC775">
            <v>99.5</v>
          </cell>
          <cell r="AF775">
            <v>724432.28</v>
          </cell>
          <cell r="AG775" t="str">
            <v>V</v>
          </cell>
          <cell r="AH775">
            <v>99.5</v>
          </cell>
          <cell r="AK775" t="str">
            <v>Term Loan</v>
          </cell>
          <cell r="AN775">
            <v>19055000</v>
          </cell>
          <cell r="AO775" t="str">
            <v>USD</v>
          </cell>
          <cell r="AS775">
            <v>3.4493071</v>
          </cell>
          <cell r="AU775" t="str">
            <v>180 NEW BRITAIN BOULEVARD</v>
          </cell>
          <cell r="AV775" t="str">
            <v>NA</v>
          </cell>
          <cell r="AW775">
            <v>0</v>
          </cell>
          <cell r="AX775">
            <v>42277</v>
          </cell>
          <cell r="AY775">
            <v>42338</v>
          </cell>
          <cell r="AZ775">
            <v>1840000</v>
          </cell>
          <cell r="BA775">
            <v>2.2861427714000002</v>
          </cell>
          <cell r="BB775">
            <v>6.65</v>
          </cell>
          <cell r="BC775">
            <v>5.19</v>
          </cell>
          <cell r="BD775">
            <v>0</v>
          </cell>
          <cell r="BF775" t="str">
            <v>3.4493071</v>
          </cell>
          <cell r="BG775">
            <v>8000000</v>
          </cell>
          <cell r="BH775" t="str">
            <v>5.2204958121</v>
          </cell>
          <cell r="BI775">
            <v>128270000</v>
          </cell>
          <cell r="BJ775" t="str">
            <v>Antares/TMT</v>
          </cell>
          <cell r="BL775">
            <v>41001</v>
          </cell>
          <cell r="BM775">
            <v>42827</v>
          </cell>
          <cell r="BP775">
            <v>65963800</v>
          </cell>
          <cell r="BQ775">
            <v>107034600</v>
          </cell>
          <cell r="BR775">
            <v>99034600</v>
          </cell>
          <cell r="BS775">
            <v>724432.28</v>
          </cell>
          <cell r="BT775">
            <v>100</v>
          </cell>
          <cell r="BW775">
            <v>0</v>
          </cell>
          <cell r="BX775" t="str">
            <v>Chalfont, Pennsylvania 18914</v>
          </cell>
          <cell r="CA775" t="str">
            <v>0010531004</v>
          </cell>
          <cell r="CB775">
            <v>724432.28</v>
          </cell>
          <cell r="CC775">
            <v>1</v>
          </cell>
          <cell r="CD775">
            <v>724432.28</v>
          </cell>
          <cell r="CF775">
            <v>80</v>
          </cell>
          <cell r="CG775" t="str">
            <v>N</v>
          </cell>
        </row>
        <row r="776">
          <cell r="A776">
            <v>774</v>
          </cell>
          <cell r="B776" t="str">
            <v>DETAILS</v>
          </cell>
          <cell r="C776">
            <v>0</v>
          </cell>
          <cell r="D776">
            <v>81627790</v>
          </cell>
          <cell r="E776">
            <v>84070159</v>
          </cell>
          <cell r="F776">
            <v>344944</v>
          </cell>
          <cell r="G776">
            <v>42403</v>
          </cell>
          <cell r="H776">
            <v>42237</v>
          </cell>
          <cell r="I776">
            <v>31265</v>
          </cell>
          <cell r="J776">
            <v>251511</v>
          </cell>
          <cell r="K776">
            <v>239129</v>
          </cell>
          <cell r="L776">
            <v>42187</v>
          </cell>
          <cell r="M776" t="str">
            <v>Service Champ Inc</v>
          </cell>
          <cell r="N776" t="str">
            <v>Service Champ Inc Term Loan</v>
          </cell>
          <cell r="O776" t="str">
            <v>L</v>
          </cell>
          <cell r="P776" t="str">
            <v>LIBOR (3 months)</v>
          </cell>
          <cell r="R776">
            <v>8596835.5700000003</v>
          </cell>
          <cell r="S776">
            <v>1355767</v>
          </cell>
          <cell r="T776" t="str">
            <v>United States</v>
          </cell>
          <cell r="U776" t="str">
            <v>Automotive (2)</v>
          </cell>
          <cell r="W776" t="str">
            <v>United States</v>
          </cell>
          <cell r="X776">
            <v>0</v>
          </cell>
          <cell r="Y776" t="str">
            <v>First Lien First Out</v>
          </cell>
          <cell r="AB776" t="str">
            <v>Service Champ Inc</v>
          </cell>
          <cell r="AC776">
            <v>99.5</v>
          </cell>
          <cell r="AF776">
            <v>8596835.5700000003</v>
          </cell>
          <cell r="AG776" t="str">
            <v>V</v>
          </cell>
          <cell r="AH776">
            <v>99.5</v>
          </cell>
          <cell r="AK776" t="str">
            <v>Term Loan</v>
          </cell>
          <cell r="AN776">
            <v>19055000</v>
          </cell>
          <cell r="AO776" t="str">
            <v>USD</v>
          </cell>
          <cell r="AS776">
            <v>3.4493071</v>
          </cell>
          <cell r="AU776" t="str">
            <v>180 NEW BRITAIN BOULEVARD</v>
          </cell>
          <cell r="AV776" t="str">
            <v>NA</v>
          </cell>
          <cell r="AW776">
            <v>0</v>
          </cell>
          <cell r="AX776">
            <v>42277</v>
          </cell>
          <cell r="AY776">
            <v>42338</v>
          </cell>
          <cell r="AZ776">
            <v>1840000</v>
          </cell>
          <cell r="BA776">
            <v>2.2861427714000002</v>
          </cell>
          <cell r="BB776">
            <v>6.65</v>
          </cell>
          <cell r="BC776">
            <v>5.19</v>
          </cell>
          <cell r="BD776">
            <v>0</v>
          </cell>
          <cell r="BF776" t="str">
            <v>3.4493071</v>
          </cell>
          <cell r="BG776">
            <v>8000000</v>
          </cell>
          <cell r="BH776" t="str">
            <v>5.2204958121</v>
          </cell>
          <cell r="BI776">
            <v>128270000</v>
          </cell>
          <cell r="BJ776" t="str">
            <v>Antares/TMT</v>
          </cell>
          <cell r="BL776">
            <v>41001</v>
          </cell>
          <cell r="BM776">
            <v>42827</v>
          </cell>
          <cell r="BP776">
            <v>65963800</v>
          </cell>
          <cell r="BQ776">
            <v>107034600</v>
          </cell>
          <cell r="BR776">
            <v>99034600</v>
          </cell>
          <cell r="BS776">
            <v>8596835.5700000003</v>
          </cell>
          <cell r="BT776">
            <v>100</v>
          </cell>
          <cell r="BU776">
            <v>42228</v>
          </cell>
          <cell r="BW776">
            <v>0</v>
          </cell>
          <cell r="BX776" t="str">
            <v>Chalfont, Pennsylvania 18914</v>
          </cell>
          <cell r="CA776" t="str">
            <v>0010531004</v>
          </cell>
          <cell r="CB776">
            <v>8596835.5700000003</v>
          </cell>
          <cell r="CC776">
            <v>1</v>
          </cell>
          <cell r="CD776">
            <v>8596835.5700000003</v>
          </cell>
          <cell r="CF776">
            <v>80</v>
          </cell>
          <cell r="CG776" t="str">
            <v>N</v>
          </cell>
        </row>
        <row r="777">
          <cell r="A777">
            <v>775</v>
          </cell>
          <cell r="B777" t="str">
            <v>DETAILS</v>
          </cell>
          <cell r="C777">
            <v>0</v>
          </cell>
          <cell r="D777">
            <v>81627927</v>
          </cell>
          <cell r="E777">
            <v>84070160</v>
          </cell>
          <cell r="F777">
            <v>344944</v>
          </cell>
          <cell r="G777">
            <v>42403</v>
          </cell>
          <cell r="H777">
            <v>42237</v>
          </cell>
          <cell r="I777">
            <v>31265</v>
          </cell>
          <cell r="J777">
            <v>253131</v>
          </cell>
          <cell r="K777">
            <v>239129</v>
          </cell>
          <cell r="L777">
            <v>42187</v>
          </cell>
          <cell r="M777" t="str">
            <v>Service Champ Inc</v>
          </cell>
          <cell r="N777" t="str">
            <v>Service Champ Inc Term Loan</v>
          </cell>
          <cell r="O777" t="str">
            <v>L</v>
          </cell>
          <cell r="P777" t="str">
            <v>LIBOR (3 months)</v>
          </cell>
          <cell r="R777">
            <v>2205661.12</v>
          </cell>
          <cell r="S777">
            <v>1355767</v>
          </cell>
          <cell r="T777" t="str">
            <v>United States</v>
          </cell>
          <cell r="U777" t="str">
            <v>Automotive (2)</v>
          </cell>
          <cell r="W777" t="str">
            <v>United States</v>
          </cell>
          <cell r="X777">
            <v>0</v>
          </cell>
          <cell r="Y777" t="str">
            <v>First Lien First Out</v>
          </cell>
          <cell r="AB777" t="str">
            <v>Service Champ Inc</v>
          </cell>
          <cell r="AC777">
            <v>99.5</v>
          </cell>
          <cell r="AF777">
            <v>2205661.12</v>
          </cell>
          <cell r="AG777" t="str">
            <v>V</v>
          </cell>
          <cell r="AH777">
            <v>99.5</v>
          </cell>
          <cell r="AK777" t="str">
            <v>Term Loan</v>
          </cell>
          <cell r="AN777">
            <v>19055000</v>
          </cell>
          <cell r="AO777" t="str">
            <v>USD</v>
          </cell>
          <cell r="AS777">
            <v>3.4493071</v>
          </cell>
          <cell r="AU777" t="str">
            <v>180 NEW BRITAIN BOULEVARD</v>
          </cell>
          <cell r="AV777" t="str">
            <v>NA</v>
          </cell>
          <cell r="AW777">
            <v>0</v>
          </cell>
          <cell r="AX777">
            <v>42277</v>
          </cell>
          <cell r="AY777">
            <v>42338</v>
          </cell>
          <cell r="AZ777">
            <v>1840000</v>
          </cell>
          <cell r="BA777">
            <v>2.2861427714000002</v>
          </cell>
          <cell r="BB777">
            <v>6.65</v>
          </cell>
          <cell r="BC777">
            <v>5.19</v>
          </cell>
          <cell r="BD777">
            <v>0</v>
          </cell>
          <cell r="BF777" t="str">
            <v>3.4493071</v>
          </cell>
          <cell r="BG777">
            <v>8000000</v>
          </cell>
          <cell r="BH777" t="str">
            <v>5.2204958121</v>
          </cell>
          <cell r="BI777">
            <v>128270000</v>
          </cell>
          <cell r="BJ777" t="str">
            <v>Antares/TMT</v>
          </cell>
          <cell r="BL777">
            <v>41001</v>
          </cell>
          <cell r="BM777">
            <v>42827</v>
          </cell>
          <cell r="BP777">
            <v>65963800</v>
          </cell>
          <cell r="BQ777">
            <v>107034600</v>
          </cell>
          <cell r="BR777">
            <v>99034600</v>
          </cell>
          <cell r="BS777">
            <v>2205661.12</v>
          </cell>
          <cell r="BT777">
            <v>100</v>
          </cell>
          <cell r="BU777">
            <v>42228</v>
          </cell>
          <cell r="BW777">
            <v>0</v>
          </cell>
          <cell r="BX777" t="str">
            <v>Chalfont, Pennsylvania 18914</v>
          </cell>
          <cell r="CA777" t="str">
            <v>0010531004</v>
          </cell>
          <cell r="CB777">
            <v>2205661.12</v>
          </cell>
          <cell r="CC777">
            <v>1</v>
          </cell>
          <cell r="CD777">
            <v>2205661.12</v>
          </cell>
          <cell r="CF777">
            <v>80</v>
          </cell>
          <cell r="CG777" t="str">
            <v>N</v>
          </cell>
        </row>
        <row r="778">
          <cell r="A778">
            <v>776</v>
          </cell>
          <cell r="B778" t="str">
            <v>DETAILS</v>
          </cell>
          <cell r="C778">
            <v>0</v>
          </cell>
          <cell r="D778">
            <v>81627790</v>
          </cell>
          <cell r="E778">
            <v>84069813</v>
          </cell>
          <cell r="F778">
            <v>344944</v>
          </cell>
          <cell r="G778">
            <v>42403</v>
          </cell>
          <cell r="H778">
            <v>42321</v>
          </cell>
          <cell r="I778">
            <v>31265</v>
          </cell>
          <cell r="J778">
            <v>251511</v>
          </cell>
          <cell r="K778">
            <v>239129</v>
          </cell>
          <cell r="L778">
            <v>42314</v>
          </cell>
          <cell r="M778" t="str">
            <v>Service Champ Inc</v>
          </cell>
          <cell r="N778" t="str">
            <v>Service Champ Inc Term Loan</v>
          </cell>
          <cell r="O778" t="str">
            <v>L</v>
          </cell>
          <cell r="P778" t="str">
            <v>LIBOR (3 months)</v>
          </cell>
          <cell r="R778">
            <v>5710199.7400000002</v>
          </cell>
          <cell r="S778">
            <v>1429327</v>
          </cell>
          <cell r="T778" t="str">
            <v>United States</v>
          </cell>
          <cell r="U778" t="str">
            <v>Automotive (2)</v>
          </cell>
          <cell r="W778" t="str">
            <v>United States</v>
          </cell>
          <cell r="X778">
            <v>0</v>
          </cell>
          <cell r="Y778" t="str">
            <v>First Lien First Out</v>
          </cell>
          <cell r="AB778" t="str">
            <v>Service Champ Inc</v>
          </cell>
          <cell r="AC778">
            <v>99.5</v>
          </cell>
          <cell r="AF778">
            <v>5710199.7400000002</v>
          </cell>
          <cell r="AG778" t="str">
            <v>V</v>
          </cell>
          <cell r="AH778">
            <v>100</v>
          </cell>
          <cell r="AI778">
            <v>98</v>
          </cell>
          <cell r="AK778" t="str">
            <v>Term Loan</v>
          </cell>
          <cell r="AN778">
            <v>19055000</v>
          </cell>
          <cell r="AO778" t="str">
            <v>USD</v>
          </cell>
          <cell r="AS778">
            <v>3.4493071</v>
          </cell>
          <cell r="AU778" t="str">
            <v>180 NEW BRITAIN BOULEVARD</v>
          </cell>
          <cell r="AV778" t="str">
            <v>NA</v>
          </cell>
          <cell r="AW778">
            <v>0</v>
          </cell>
          <cell r="AX778">
            <v>42277</v>
          </cell>
          <cell r="AY778">
            <v>42338</v>
          </cell>
          <cell r="AZ778">
            <v>1840000</v>
          </cell>
          <cell r="BA778">
            <v>2.2861427714000002</v>
          </cell>
          <cell r="BB778">
            <v>6.65</v>
          </cell>
          <cell r="BC778">
            <v>5.19</v>
          </cell>
          <cell r="BD778">
            <v>0</v>
          </cell>
          <cell r="BF778" t="str">
            <v>3.4493071</v>
          </cell>
          <cell r="BG778">
            <v>8000000</v>
          </cell>
          <cell r="BH778" t="str">
            <v>5.2204958121</v>
          </cell>
          <cell r="BI778">
            <v>128270000</v>
          </cell>
          <cell r="BJ778" t="str">
            <v>Antares/TMT</v>
          </cell>
          <cell r="BL778">
            <v>41001</v>
          </cell>
          <cell r="BM778">
            <v>42827</v>
          </cell>
          <cell r="BP778">
            <v>65963800</v>
          </cell>
          <cell r="BQ778">
            <v>107034600</v>
          </cell>
          <cell r="BR778">
            <v>99034600</v>
          </cell>
          <cell r="BS778">
            <v>5710199.7400000002</v>
          </cell>
          <cell r="BT778">
            <v>100</v>
          </cell>
          <cell r="BU778">
            <v>42228</v>
          </cell>
          <cell r="BW778">
            <v>0</v>
          </cell>
          <cell r="BX778" t="str">
            <v>Chalfont, Pennsylvania 18914</v>
          </cell>
          <cell r="CA778" t="str">
            <v>0010531004</v>
          </cell>
          <cell r="CB778">
            <v>5710199.7400000002</v>
          </cell>
          <cell r="CC778">
            <v>1</v>
          </cell>
          <cell r="CD778">
            <v>5710199.7400000002</v>
          </cell>
          <cell r="CF778">
            <v>80</v>
          </cell>
          <cell r="CG778" t="str">
            <v>N</v>
          </cell>
        </row>
        <row r="779">
          <cell r="A779">
            <v>777</v>
          </cell>
          <cell r="B779" t="str">
            <v>DETAILS</v>
          </cell>
          <cell r="C779">
            <v>0</v>
          </cell>
          <cell r="D779">
            <v>81627927</v>
          </cell>
          <cell r="E779">
            <v>84069814</v>
          </cell>
          <cell r="F779">
            <v>344944</v>
          </cell>
          <cell r="G779">
            <v>42403</v>
          </cell>
          <cell r="H779">
            <v>42321</v>
          </cell>
          <cell r="I779">
            <v>31265</v>
          </cell>
          <cell r="J779">
            <v>253131</v>
          </cell>
          <cell r="K779">
            <v>239129</v>
          </cell>
          <cell r="L779">
            <v>42314</v>
          </cell>
          <cell r="M779" t="str">
            <v>Service Champ Inc</v>
          </cell>
          <cell r="N779" t="str">
            <v>Service Champ Inc Term Loan</v>
          </cell>
          <cell r="O779" t="str">
            <v>L</v>
          </cell>
          <cell r="P779" t="str">
            <v>LIBOR (3 months)</v>
          </cell>
          <cell r="R779">
            <v>1465046.69</v>
          </cell>
          <cell r="S779">
            <v>1429327</v>
          </cell>
          <cell r="T779" t="str">
            <v>United States</v>
          </cell>
          <cell r="U779" t="str">
            <v>Automotive (2)</v>
          </cell>
          <cell r="W779" t="str">
            <v>United States</v>
          </cell>
          <cell r="X779">
            <v>0</v>
          </cell>
          <cell r="Y779" t="str">
            <v>First Lien First Out</v>
          </cell>
          <cell r="AB779" t="str">
            <v>Service Champ Inc</v>
          </cell>
          <cell r="AC779">
            <v>99.5</v>
          </cell>
          <cell r="AF779">
            <v>1465046.69</v>
          </cell>
          <cell r="AG779" t="str">
            <v>V</v>
          </cell>
          <cell r="AH779">
            <v>100</v>
          </cell>
          <cell r="AI779">
            <v>97.625</v>
          </cell>
          <cell r="AK779" t="str">
            <v>Term Loan</v>
          </cell>
          <cell r="AN779">
            <v>19055000</v>
          </cell>
          <cell r="AO779" t="str">
            <v>USD</v>
          </cell>
          <cell r="AS779">
            <v>3.4493071</v>
          </cell>
          <cell r="AU779" t="str">
            <v>180 NEW BRITAIN BOULEVARD</v>
          </cell>
          <cell r="AV779" t="str">
            <v>NA</v>
          </cell>
          <cell r="AW779">
            <v>0</v>
          </cell>
          <cell r="AX779">
            <v>42277</v>
          </cell>
          <cell r="AY779">
            <v>42338</v>
          </cell>
          <cell r="AZ779">
            <v>1840000</v>
          </cell>
          <cell r="BA779">
            <v>2.2861427714000002</v>
          </cell>
          <cell r="BB779">
            <v>6.65</v>
          </cell>
          <cell r="BC779">
            <v>5.19</v>
          </cell>
          <cell r="BD779">
            <v>0</v>
          </cell>
          <cell r="BF779" t="str">
            <v>3.4493071</v>
          </cell>
          <cell r="BG779">
            <v>8000000</v>
          </cell>
          <cell r="BH779" t="str">
            <v>5.2204958121</v>
          </cell>
          <cell r="BI779">
            <v>128270000</v>
          </cell>
          <cell r="BJ779" t="str">
            <v>Antares/TMT</v>
          </cell>
          <cell r="BL779">
            <v>41001</v>
          </cell>
          <cell r="BM779">
            <v>42827</v>
          </cell>
          <cell r="BP779">
            <v>65963800</v>
          </cell>
          <cell r="BQ779">
            <v>107034600</v>
          </cell>
          <cell r="BR779">
            <v>99034600</v>
          </cell>
          <cell r="BS779">
            <v>1465046.69</v>
          </cell>
          <cell r="BT779">
            <v>100</v>
          </cell>
          <cell r="BU779">
            <v>42341</v>
          </cell>
          <cell r="BW779">
            <v>0</v>
          </cell>
          <cell r="BX779" t="str">
            <v>Chalfont, Pennsylvania 18914</v>
          </cell>
          <cell r="CA779" t="str">
            <v>0010531004</v>
          </cell>
          <cell r="CB779">
            <v>1465046.69</v>
          </cell>
          <cell r="CD779">
            <v>1465046.69</v>
          </cell>
          <cell r="CE779">
            <v>95.948827292100006</v>
          </cell>
          <cell r="CF779">
            <v>80</v>
          </cell>
          <cell r="CG779" t="str">
            <v>N</v>
          </cell>
        </row>
        <row r="780">
          <cell r="A780">
            <v>778</v>
          </cell>
          <cell r="B780" t="str">
            <v>DETAILS</v>
          </cell>
          <cell r="C780">
            <v>0</v>
          </cell>
          <cell r="D780">
            <v>81627768</v>
          </cell>
          <cell r="E780">
            <v>84069662</v>
          </cell>
          <cell r="F780">
            <v>344944</v>
          </cell>
          <cell r="G780">
            <v>42403</v>
          </cell>
          <cell r="H780">
            <v>42237</v>
          </cell>
          <cell r="I780">
            <v>31267</v>
          </cell>
          <cell r="J780">
            <v>251029</v>
          </cell>
          <cell r="K780">
            <v>239133</v>
          </cell>
          <cell r="L780">
            <v>42185</v>
          </cell>
          <cell r="M780" t="str">
            <v>Shari's Management Corp</v>
          </cell>
          <cell r="N780" t="str">
            <v>Shari's Management Corp Term Loan</v>
          </cell>
          <cell r="O780" t="str">
            <v>L</v>
          </cell>
          <cell r="P780" t="str">
            <v>LIBOR (3 months)</v>
          </cell>
          <cell r="R780">
            <v>11662170.970000001</v>
          </cell>
          <cell r="S780">
            <v>1335049</v>
          </cell>
          <cell r="T780" t="str">
            <v>United States</v>
          </cell>
          <cell r="U780" t="str">
            <v>Hotel; Gaming &amp; Leisure (17)</v>
          </cell>
          <cell r="W780" t="str">
            <v>United States</v>
          </cell>
          <cell r="X780">
            <v>0</v>
          </cell>
          <cell r="Y780" t="str">
            <v>First Lien First Out</v>
          </cell>
          <cell r="AB780" t="str">
            <v>Shari's Management Corp</v>
          </cell>
          <cell r="AC780">
            <v>97</v>
          </cell>
          <cell r="AF780">
            <v>11662170.970000001</v>
          </cell>
          <cell r="AG780" t="str">
            <v>V</v>
          </cell>
          <cell r="AH780">
            <v>99</v>
          </cell>
          <cell r="AK780" t="str">
            <v>Term Loan</v>
          </cell>
          <cell r="AN780">
            <v>13600000</v>
          </cell>
          <cell r="AO780" t="str">
            <v>USD</v>
          </cell>
          <cell r="AS780">
            <v>2.61</v>
          </cell>
          <cell r="AU780" t="str">
            <v>9400 SW Gemini Drive</v>
          </cell>
          <cell r="AV780" t="str">
            <v>NA</v>
          </cell>
          <cell r="AW780">
            <v>0</v>
          </cell>
          <cell r="AX780">
            <v>42277</v>
          </cell>
          <cell r="AY780">
            <v>42312</v>
          </cell>
          <cell r="AZ780">
            <v>4010000</v>
          </cell>
          <cell r="BA780">
            <v>4.01</v>
          </cell>
          <cell r="BB780">
            <v>0.42</v>
          </cell>
          <cell r="BC780">
            <v>0</v>
          </cell>
          <cell r="BD780">
            <v>0</v>
          </cell>
          <cell r="BF780" t="str">
            <v>2.6100000</v>
          </cell>
          <cell r="BG780">
            <v>27590000</v>
          </cell>
          <cell r="BH780" t="str">
            <v>2.61</v>
          </cell>
          <cell r="BI780">
            <v>172620000</v>
          </cell>
          <cell r="BJ780" t="str">
            <v>Franchise Finance</v>
          </cell>
          <cell r="BL780">
            <v>41578</v>
          </cell>
          <cell r="BM780">
            <v>43957</v>
          </cell>
          <cell r="BP780">
            <v>35072000</v>
          </cell>
          <cell r="BQ780">
            <v>62662000</v>
          </cell>
          <cell r="BR780">
            <v>35072000</v>
          </cell>
          <cell r="BS780">
            <v>11662170.970000001</v>
          </cell>
          <cell r="BT780">
            <v>100</v>
          </cell>
          <cell r="BU780">
            <v>42341</v>
          </cell>
          <cell r="BW780">
            <v>0</v>
          </cell>
          <cell r="BX780" t="str">
            <v>Beaverton, Oregon 97008</v>
          </cell>
          <cell r="CA780" t="str">
            <v>0010530484</v>
          </cell>
          <cell r="CB780">
            <v>11662170.970000001</v>
          </cell>
          <cell r="CC780">
            <v>1</v>
          </cell>
          <cell r="CD780">
            <v>11662170.970000001</v>
          </cell>
          <cell r="CE780">
            <v>93.555093555100001</v>
          </cell>
          <cell r="CF780">
            <v>80</v>
          </cell>
          <cell r="CG780" t="str">
            <v>N</v>
          </cell>
        </row>
        <row r="781">
          <cell r="A781">
            <v>779</v>
          </cell>
          <cell r="B781" t="str">
            <v>DETAILS</v>
          </cell>
          <cell r="C781">
            <v>0</v>
          </cell>
          <cell r="D781">
            <v>81627768</v>
          </cell>
          <cell r="E781">
            <v>84069664</v>
          </cell>
          <cell r="F781">
            <v>344944</v>
          </cell>
          <cell r="G781">
            <v>42403</v>
          </cell>
          <cell r="H781">
            <v>42237</v>
          </cell>
          <cell r="I781">
            <v>31267</v>
          </cell>
          <cell r="J781">
            <v>251029</v>
          </cell>
          <cell r="K781">
            <v>239133</v>
          </cell>
          <cell r="L781">
            <v>42185</v>
          </cell>
          <cell r="M781" t="str">
            <v>Shari's Management Corp</v>
          </cell>
          <cell r="N781" t="str">
            <v>Shari's Management Corp Term Loan</v>
          </cell>
          <cell r="O781" t="str">
            <v>L</v>
          </cell>
          <cell r="P781" t="str">
            <v>LIBOR (3 months)</v>
          </cell>
          <cell r="R781">
            <v>9775329.0299999993</v>
          </cell>
          <cell r="S781">
            <v>1335050</v>
          </cell>
          <cell r="T781" t="str">
            <v>United States</v>
          </cell>
          <cell r="U781" t="str">
            <v>Hotel; Gaming &amp; Leisure (17)</v>
          </cell>
          <cell r="W781" t="str">
            <v>United States</v>
          </cell>
          <cell r="X781">
            <v>0</v>
          </cell>
          <cell r="Y781" t="str">
            <v>First Lien First Out</v>
          </cell>
          <cell r="AB781" t="str">
            <v>Shari's Management Corp</v>
          </cell>
          <cell r="AC781">
            <v>97</v>
          </cell>
          <cell r="AF781">
            <v>9775329.0299999993</v>
          </cell>
          <cell r="AG781" t="str">
            <v>V</v>
          </cell>
          <cell r="AH781">
            <v>97</v>
          </cell>
          <cell r="AI781">
            <v>98.5</v>
          </cell>
          <cell r="AK781" t="str">
            <v>Term Loan</v>
          </cell>
          <cell r="AN781">
            <v>13600000</v>
          </cell>
          <cell r="AO781" t="str">
            <v>USD</v>
          </cell>
          <cell r="AS781">
            <v>2.61</v>
          </cell>
          <cell r="AU781" t="str">
            <v>9400 SW Gemini Drive</v>
          </cell>
          <cell r="AV781" t="str">
            <v>NA</v>
          </cell>
          <cell r="AW781">
            <v>0</v>
          </cell>
          <cell r="AX781">
            <v>42277</v>
          </cell>
          <cell r="AY781">
            <v>42312</v>
          </cell>
          <cell r="AZ781">
            <v>4010000</v>
          </cell>
          <cell r="BA781">
            <v>4.01</v>
          </cell>
          <cell r="BB781">
            <v>0.42</v>
          </cell>
          <cell r="BC781">
            <v>0</v>
          </cell>
          <cell r="BD781">
            <v>0</v>
          </cell>
          <cell r="BF781" t="str">
            <v>2.6100000</v>
          </cell>
          <cell r="BG781">
            <v>27590000</v>
          </cell>
          <cell r="BH781" t="str">
            <v>2.61</v>
          </cell>
          <cell r="BI781">
            <v>172620000</v>
          </cell>
          <cell r="BJ781" t="str">
            <v>Franchise Finance</v>
          </cell>
          <cell r="BK781" t="str">
            <v>Broadly Syndicated Loan</v>
          </cell>
          <cell r="BL781">
            <v>41578</v>
          </cell>
          <cell r="BM781">
            <v>43957</v>
          </cell>
          <cell r="BP781">
            <v>35072000</v>
          </cell>
          <cell r="BQ781">
            <v>62662000</v>
          </cell>
          <cell r="BR781">
            <v>35072000</v>
          </cell>
          <cell r="BS781">
            <v>9775329.0299999993</v>
          </cell>
          <cell r="BT781">
            <v>100</v>
          </cell>
          <cell r="BU781">
            <v>42228</v>
          </cell>
          <cell r="BW781">
            <v>0</v>
          </cell>
          <cell r="BX781" t="str">
            <v>Beaverton, Oregon 97008</v>
          </cell>
          <cell r="CA781" t="str">
            <v>0010530484</v>
          </cell>
          <cell r="CB781">
            <v>9775329.0299999993</v>
          </cell>
          <cell r="CC781">
            <v>1</v>
          </cell>
          <cell r="CD781">
            <v>9775329.0299999993</v>
          </cell>
          <cell r="CF781">
            <v>80</v>
          </cell>
          <cell r="CG781" t="str">
            <v>N</v>
          </cell>
        </row>
        <row r="782">
          <cell r="A782">
            <v>780</v>
          </cell>
          <cell r="B782" t="str">
            <v>DETAILS</v>
          </cell>
          <cell r="C782">
            <v>0</v>
          </cell>
          <cell r="D782">
            <v>81627648</v>
          </cell>
          <cell r="E782">
            <v>84069661</v>
          </cell>
          <cell r="F782">
            <v>344944</v>
          </cell>
          <cell r="G782">
            <v>42403</v>
          </cell>
          <cell r="H782">
            <v>42237</v>
          </cell>
          <cell r="I782">
            <v>31267</v>
          </cell>
          <cell r="J782">
            <v>241534</v>
          </cell>
          <cell r="K782">
            <v>239133</v>
          </cell>
          <cell r="L782">
            <v>42185</v>
          </cell>
          <cell r="M782" t="str">
            <v>Shari's Management Corp</v>
          </cell>
          <cell r="N782" t="str">
            <v>Shari's Management Corp Term Loan</v>
          </cell>
          <cell r="O782" t="str">
            <v>L</v>
          </cell>
          <cell r="P782" t="str">
            <v>Prime</v>
          </cell>
          <cell r="R782">
            <v>14875.22</v>
          </cell>
          <cell r="S782">
            <v>1335049</v>
          </cell>
          <cell r="T782" t="str">
            <v>United States</v>
          </cell>
          <cell r="U782" t="str">
            <v>Hotel; Gaming &amp; Leisure (17)</v>
          </cell>
          <cell r="W782" t="str">
            <v>United States</v>
          </cell>
          <cell r="X782">
            <v>0</v>
          </cell>
          <cell r="Y782" t="str">
            <v>First Lien First Out</v>
          </cell>
          <cell r="AB782" t="str">
            <v>Shari's Management Corp</v>
          </cell>
          <cell r="AC782">
            <v>97</v>
          </cell>
          <cell r="AF782">
            <v>14875.22</v>
          </cell>
          <cell r="AG782" t="str">
            <v>V</v>
          </cell>
          <cell r="AH782">
            <v>99</v>
          </cell>
          <cell r="AI782">
            <v>97.75</v>
          </cell>
          <cell r="AK782" t="str">
            <v>Term Loan</v>
          </cell>
          <cell r="AN782">
            <v>13600000</v>
          </cell>
          <cell r="AO782" t="str">
            <v>USD</v>
          </cell>
          <cell r="AS782">
            <v>2.61</v>
          </cell>
          <cell r="AU782" t="str">
            <v>9400 SW Gemini Drive</v>
          </cell>
          <cell r="AV782" t="str">
            <v>NA</v>
          </cell>
          <cell r="AW782">
            <v>0</v>
          </cell>
          <cell r="AX782">
            <v>42277</v>
          </cell>
          <cell r="AY782">
            <v>42312</v>
          </cell>
          <cell r="AZ782">
            <v>4010000</v>
          </cell>
          <cell r="BA782">
            <v>4.01</v>
          </cell>
          <cell r="BB782">
            <v>0.42</v>
          </cell>
          <cell r="BC782">
            <v>0</v>
          </cell>
          <cell r="BD782">
            <v>0</v>
          </cell>
          <cell r="BF782" t="str">
            <v>2.6100000</v>
          </cell>
          <cell r="BG782">
            <v>27590000</v>
          </cell>
          <cell r="BH782" t="str">
            <v>2.61</v>
          </cell>
          <cell r="BI782">
            <v>172620000</v>
          </cell>
          <cell r="BJ782" t="str">
            <v>Franchise Finance</v>
          </cell>
          <cell r="BK782" t="str">
            <v>Broadly Syndicated Loan</v>
          </cell>
          <cell r="BL782">
            <v>41578</v>
          </cell>
          <cell r="BM782">
            <v>43957</v>
          </cell>
          <cell r="BP782">
            <v>35072000</v>
          </cell>
          <cell r="BQ782">
            <v>62662000</v>
          </cell>
          <cell r="BR782">
            <v>35072000</v>
          </cell>
          <cell r="BS782">
            <v>14875.22</v>
          </cell>
          <cell r="BT782">
            <v>100</v>
          </cell>
          <cell r="BU782">
            <v>42228</v>
          </cell>
          <cell r="BW782">
            <v>0</v>
          </cell>
          <cell r="BX782" t="str">
            <v>Beaverton, Oregon 97008</v>
          </cell>
          <cell r="CA782" t="str">
            <v>0010530484</v>
          </cell>
          <cell r="CB782">
            <v>14875.22</v>
          </cell>
          <cell r="CC782">
            <v>1</v>
          </cell>
          <cell r="CD782">
            <v>14875.22</v>
          </cell>
          <cell r="CF782">
            <v>80</v>
          </cell>
          <cell r="CG782" t="str">
            <v>N</v>
          </cell>
        </row>
        <row r="783">
          <cell r="A783">
            <v>781</v>
          </cell>
          <cell r="B783" t="str">
            <v>DETAILS</v>
          </cell>
          <cell r="C783">
            <v>0</v>
          </cell>
          <cell r="D783">
            <v>81627648</v>
          </cell>
          <cell r="E783">
            <v>84069663</v>
          </cell>
          <cell r="F783">
            <v>344944</v>
          </cell>
          <cell r="G783">
            <v>42403</v>
          </cell>
          <cell r="H783">
            <v>42237</v>
          </cell>
          <cell r="I783">
            <v>31267</v>
          </cell>
          <cell r="J783">
            <v>241534</v>
          </cell>
          <cell r="K783">
            <v>239133</v>
          </cell>
          <cell r="L783">
            <v>42185</v>
          </cell>
          <cell r="M783" t="str">
            <v>Shari's Management Corp</v>
          </cell>
          <cell r="N783" t="str">
            <v>Shari's Management Corp Term Loan</v>
          </cell>
          <cell r="O783" t="str">
            <v>L</v>
          </cell>
          <cell r="P783" t="str">
            <v>Prime</v>
          </cell>
          <cell r="R783">
            <v>12468.53</v>
          </cell>
          <cell r="S783">
            <v>1335050</v>
          </cell>
          <cell r="T783" t="str">
            <v>United States</v>
          </cell>
          <cell r="U783" t="str">
            <v>Hotel; Gaming &amp; Leisure (17)</v>
          </cell>
          <cell r="W783" t="str">
            <v>United States</v>
          </cell>
          <cell r="X783">
            <v>0</v>
          </cell>
          <cell r="Y783" t="str">
            <v>First Lien First Out</v>
          </cell>
          <cell r="AB783" t="str">
            <v>Shari's Management Corp</v>
          </cell>
          <cell r="AC783">
            <v>97</v>
          </cell>
          <cell r="AF783">
            <v>12468.53</v>
          </cell>
          <cell r="AG783" t="str">
            <v>V</v>
          </cell>
          <cell r="AH783">
            <v>97</v>
          </cell>
          <cell r="AK783" t="str">
            <v>Term Loan</v>
          </cell>
          <cell r="AN783">
            <v>13600000</v>
          </cell>
          <cell r="AO783" t="str">
            <v>USD</v>
          </cell>
          <cell r="AS783">
            <v>2.61</v>
          </cell>
          <cell r="AU783" t="str">
            <v>9400 SW Gemini Drive</v>
          </cell>
          <cell r="AV783" t="str">
            <v>NA</v>
          </cell>
          <cell r="AW783">
            <v>0</v>
          </cell>
          <cell r="AX783">
            <v>42277</v>
          </cell>
          <cell r="AY783">
            <v>42312</v>
          </cell>
          <cell r="AZ783">
            <v>4010000</v>
          </cell>
          <cell r="BA783">
            <v>4.01</v>
          </cell>
          <cell r="BB783">
            <v>0.42</v>
          </cell>
          <cell r="BC783">
            <v>0</v>
          </cell>
          <cell r="BD783">
            <v>0</v>
          </cell>
          <cell r="BF783" t="str">
            <v>2.6100000</v>
          </cell>
          <cell r="BG783">
            <v>27590000</v>
          </cell>
          <cell r="BH783" t="str">
            <v>2.61</v>
          </cell>
          <cell r="BI783">
            <v>172620000</v>
          </cell>
          <cell r="BJ783" t="str">
            <v>Franchise Finance</v>
          </cell>
          <cell r="BL783">
            <v>41578</v>
          </cell>
          <cell r="BM783">
            <v>43957</v>
          </cell>
          <cell r="BP783">
            <v>35072000</v>
          </cell>
          <cell r="BQ783">
            <v>62662000</v>
          </cell>
          <cell r="BR783">
            <v>35072000</v>
          </cell>
          <cell r="BS783">
            <v>12468.53</v>
          </cell>
          <cell r="BT783">
            <v>100</v>
          </cell>
          <cell r="BU783">
            <v>42228</v>
          </cell>
          <cell r="BW783">
            <v>0</v>
          </cell>
          <cell r="BX783" t="str">
            <v>Beaverton, Oregon 97008</v>
          </cell>
          <cell r="CA783" t="str">
            <v>0010530484</v>
          </cell>
          <cell r="CB783">
            <v>12468.53</v>
          </cell>
          <cell r="CC783">
            <v>1</v>
          </cell>
          <cell r="CD783">
            <v>12468.53</v>
          </cell>
          <cell r="CF783">
            <v>80</v>
          </cell>
          <cell r="CG783" t="str">
            <v>N</v>
          </cell>
        </row>
        <row r="784">
          <cell r="A784">
            <v>782</v>
          </cell>
          <cell r="B784" t="str">
            <v>DETAILS</v>
          </cell>
          <cell r="C784">
            <v>0</v>
          </cell>
          <cell r="D784">
            <v>81627734</v>
          </cell>
          <cell r="E784">
            <v>84069669</v>
          </cell>
          <cell r="F784">
            <v>344944</v>
          </cell>
          <cell r="G784">
            <v>42403</v>
          </cell>
          <cell r="H784">
            <v>42237</v>
          </cell>
          <cell r="I784">
            <v>31583</v>
          </cell>
          <cell r="J784">
            <v>250289</v>
          </cell>
          <cell r="K784">
            <v>228456</v>
          </cell>
          <cell r="L784">
            <v>42185</v>
          </cell>
          <cell r="M784" t="str">
            <v>Shaw Data Centre LP</v>
          </cell>
          <cell r="N784" t="str">
            <v>Shaw Data Centre LP (ViaWest) Term Loan B</v>
          </cell>
          <cell r="O784" t="str">
            <v>L</v>
          </cell>
          <cell r="P784" t="str">
            <v>LIBOR (3 months)</v>
          </cell>
          <cell r="R784">
            <v>24875000</v>
          </cell>
          <cell r="S784">
            <v>1335056</v>
          </cell>
          <cell r="T784" t="str">
            <v>United States</v>
          </cell>
          <cell r="U784" t="str">
            <v>Telecommunications (26)</v>
          </cell>
          <cell r="W784" t="str">
            <v>United States</v>
          </cell>
          <cell r="X784">
            <v>0</v>
          </cell>
          <cell r="Y784" t="str">
            <v>First Lien First Out</v>
          </cell>
          <cell r="AB784" t="str">
            <v>Shaw Data Centre LP</v>
          </cell>
          <cell r="AC784">
            <v>100.063</v>
          </cell>
          <cell r="AF784">
            <v>24875000</v>
          </cell>
          <cell r="AG784" t="str">
            <v>V</v>
          </cell>
          <cell r="AH784">
            <v>100.063</v>
          </cell>
          <cell r="AI784">
            <v>98</v>
          </cell>
          <cell r="AK784" t="str">
            <v>Term Loan</v>
          </cell>
          <cell r="AN784">
            <v>90900000</v>
          </cell>
          <cell r="AO784" t="str">
            <v>USD</v>
          </cell>
          <cell r="AS784">
            <v>4.1900000000000004</v>
          </cell>
          <cell r="AU784" t="str">
            <v>630- 3rd Avenue S.W.</v>
          </cell>
          <cell r="AV784" t="str">
            <v>NA</v>
          </cell>
          <cell r="AW784">
            <v>0</v>
          </cell>
          <cell r="AX784">
            <v>42247</v>
          </cell>
          <cell r="AY784">
            <v>42247</v>
          </cell>
          <cell r="AZ784">
            <v>9410000</v>
          </cell>
          <cell r="BA784">
            <v>5.1100000000000003</v>
          </cell>
          <cell r="BB784">
            <v>2.25</v>
          </cell>
          <cell r="BC784">
            <v>2.13</v>
          </cell>
          <cell r="BD784">
            <v>0</v>
          </cell>
          <cell r="BF784" t="str">
            <v>4.1900000</v>
          </cell>
          <cell r="BG784">
            <v>141880000</v>
          </cell>
          <cell r="BH784" t="str">
            <v>4.19</v>
          </cell>
          <cell r="BI784">
            <v>202960000</v>
          </cell>
          <cell r="BJ784" t="str">
            <v>BLG</v>
          </cell>
          <cell r="BL784">
            <v>41985</v>
          </cell>
          <cell r="BM784">
            <v>44650</v>
          </cell>
          <cell r="BP784">
            <v>410026500</v>
          </cell>
          <cell r="BQ784">
            <v>551906500</v>
          </cell>
          <cell r="BR784">
            <v>410026500</v>
          </cell>
          <cell r="BS784">
            <v>24377500</v>
          </cell>
          <cell r="BT784">
            <v>98</v>
          </cell>
          <cell r="BU784">
            <v>42228</v>
          </cell>
          <cell r="BW784">
            <v>0</v>
          </cell>
          <cell r="BX784" t="str">
            <v>Calgary, Alberta T2P 4L4</v>
          </cell>
          <cell r="CA784" t="str">
            <v>0010512953</v>
          </cell>
          <cell r="CB784">
            <v>24377500</v>
          </cell>
          <cell r="CC784">
            <v>1</v>
          </cell>
          <cell r="CD784">
            <v>24875000</v>
          </cell>
          <cell r="CF784">
            <v>80</v>
          </cell>
          <cell r="CG784" t="str">
            <v>Y</v>
          </cell>
        </row>
        <row r="785">
          <cell r="A785">
            <v>783</v>
          </cell>
          <cell r="B785" t="str">
            <v>DETAILS</v>
          </cell>
          <cell r="C785">
            <v>0</v>
          </cell>
          <cell r="D785">
            <v>81627936</v>
          </cell>
          <cell r="E785">
            <v>84069861</v>
          </cell>
          <cell r="F785">
            <v>344944</v>
          </cell>
          <cell r="G785">
            <v>42403</v>
          </cell>
          <cell r="H785">
            <v>42341</v>
          </cell>
          <cell r="I785">
            <v>23500</v>
          </cell>
          <cell r="J785">
            <v>253302</v>
          </cell>
          <cell r="K785">
            <v>249557</v>
          </cell>
          <cell r="L785">
            <v>42335</v>
          </cell>
          <cell r="M785" t="str">
            <v>Shearers Foods LLC</v>
          </cell>
          <cell r="N785" t="str">
            <v>Shearers Foods LLC Incremental Term Loan</v>
          </cell>
          <cell r="O785" t="str">
            <v>L</v>
          </cell>
          <cell r="P785" t="str">
            <v>LIBOR (3 months)</v>
          </cell>
          <cell r="R785">
            <v>30000000</v>
          </cell>
          <cell r="S785">
            <v>1444055</v>
          </cell>
          <cell r="T785" t="str">
            <v>United States</v>
          </cell>
          <cell r="U785" t="str">
            <v>Beverage; Food &amp; Tobacco (4)</v>
          </cell>
          <cell r="W785" t="str">
            <v>United States</v>
          </cell>
          <cell r="X785">
            <v>1</v>
          </cell>
          <cell r="Y785" t="str">
            <v>First Lien First Out</v>
          </cell>
          <cell r="AB785" t="str">
            <v>Shearers Foods LLC</v>
          </cell>
          <cell r="AC785">
            <v>97.677272250000001</v>
          </cell>
          <cell r="AF785">
            <v>30000000</v>
          </cell>
          <cell r="AG785" t="str">
            <v>V</v>
          </cell>
          <cell r="AH785">
            <v>99</v>
          </cell>
          <cell r="AI785">
            <v>97.625</v>
          </cell>
          <cell r="AK785" t="str">
            <v>Term Loan</v>
          </cell>
          <cell r="AN785">
            <v>166806000</v>
          </cell>
          <cell r="AO785" t="str">
            <v>USD</v>
          </cell>
          <cell r="AS785">
            <v>4.6900000000000004</v>
          </cell>
          <cell r="AU785" t="str">
            <v>100 Lincoln Way East</v>
          </cell>
          <cell r="AV785" t="str">
            <v>NA</v>
          </cell>
          <cell r="AW785">
            <v>0</v>
          </cell>
          <cell r="AX785">
            <v>42277</v>
          </cell>
          <cell r="AY785">
            <v>42277</v>
          </cell>
          <cell r="AZ785">
            <v>2390000</v>
          </cell>
          <cell r="BA785">
            <v>2.4900000000000002</v>
          </cell>
          <cell r="BB785">
            <v>1.97</v>
          </cell>
          <cell r="BC785">
            <v>1.83</v>
          </cell>
          <cell r="BD785">
            <v>0</v>
          </cell>
          <cell r="BF785" t="str">
            <v>4.69</v>
          </cell>
          <cell r="BG785">
            <v>226820000</v>
          </cell>
          <cell r="BH785" t="str">
            <v>6.30</v>
          </cell>
          <cell r="BI785">
            <v>1236000000</v>
          </cell>
          <cell r="BJ785" t="str">
            <v>Antares/TMT</v>
          </cell>
          <cell r="BL785">
            <v>42235</v>
          </cell>
          <cell r="BM785">
            <v>44377</v>
          </cell>
          <cell r="BP785">
            <v>782320140</v>
          </cell>
          <cell r="BQ785">
            <v>1277697800</v>
          </cell>
          <cell r="BR785">
            <v>1050877800</v>
          </cell>
          <cell r="BS785">
            <v>30000000</v>
          </cell>
          <cell r="BT785">
            <v>100</v>
          </cell>
          <cell r="BU785">
            <v>42341</v>
          </cell>
          <cell r="BW785">
            <v>0</v>
          </cell>
          <cell r="BX785" t="str">
            <v>Massillon, Ohio 44646</v>
          </cell>
          <cell r="CA785" t="str">
            <v>0010556206</v>
          </cell>
          <cell r="CB785">
            <v>30000000</v>
          </cell>
          <cell r="CC785">
            <v>1</v>
          </cell>
          <cell r="CD785">
            <v>30000000</v>
          </cell>
          <cell r="CE785">
            <v>95.948827292100006</v>
          </cell>
          <cell r="CF785">
            <v>78.784648187599998</v>
          </cell>
          <cell r="CG785" t="str">
            <v>N</v>
          </cell>
        </row>
        <row r="786">
          <cell r="A786">
            <v>784</v>
          </cell>
          <cell r="B786" t="str">
            <v>DETAILS</v>
          </cell>
          <cell r="C786">
            <v>0</v>
          </cell>
          <cell r="D786">
            <v>81628190</v>
          </cell>
          <cell r="E786">
            <v>84069857</v>
          </cell>
          <cell r="F786">
            <v>344944</v>
          </cell>
          <cell r="G786">
            <v>42403</v>
          </cell>
          <cell r="H786">
            <v>42341</v>
          </cell>
          <cell r="I786">
            <v>31759</v>
          </cell>
          <cell r="J786">
            <v>255321</v>
          </cell>
          <cell r="K786">
            <v>250553</v>
          </cell>
          <cell r="L786">
            <v>42335</v>
          </cell>
          <cell r="M786" t="str">
            <v>SHO Holding I Corporation</v>
          </cell>
          <cell r="N786" t="str">
            <v>SHO Holding I Corporation Term Loan</v>
          </cell>
          <cell r="O786" t="str">
            <v>L</v>
          </cell>
          <cell r="P786" t="str">
            <v>LIBOR (2 months)</v>
          </cell>
          <cell r="R786">
            <v>35726744.189999998</v>
          </cell>
          <cell r="S786">
            <v>1444050</v>
          </cell>
          <cell r="T786" t="str">
            <v>United States</v>
          </cell>
          <cell r="U786" t="str">
            <v>Consumer goods: Durable (8)</v>
          </cell>
          <cell r="W786" t="str">
            <v>United States</v>
          </cell>
          <cell r="X786">
            <v>1</v>
          </cell>
          <cell r="Y786" t="str">
            <v>First Lien First Out</v>
          </cell>
          <cell r="AB786" t="str">
            <v>SHO Holding I Corporation</v>
          </cell>
          <cell r="AC786">
            <v>97.677272250000001</v>
          </cell>
          <cell r="AF786">
            <v>35726744.189999998</v>
          </cell>
          <cell r="AG786" t="str">
            <v>V</v>
          </cell>
          <cell r="AH786">
            <v>99</v>
          </cell>
          <cell r="AK786" t="str">
            <v>Term Loan</v>
          </cell>
          <cell r="AN786">
            <v>48910000</v>
          </cell>
          <cell r="AO786" t="str">
            <v>USD</v>
          </cell>
          <cell r="AS786">
            <v>4.8099999999999996</v>
          </cell>
          <cell r="AU786" t="str">
            <v>1400 Centrepark Boulevard</v>
          </cell>
          <cell r="AV786" t="str">
            <v>Suite 310</v>
          </cell>
          <cell r="AW786">
            <v>0</v>
          </cell>
          <cell r="AX786">
            <v>42216</v>
          </cell>
          <cell r="AY786">
            <v>42277</v>
          </cell>
          <cell r="AZ786">
            <v>19140000</v>
          </cell>
          <cell r="BA786">
            <v>2.27</v>
          </cell>
          <cell r="BB786">
            <v>0.64</v>
          </cell>
          <cell r="BC786">
            <v>0.63</v>
          </cell>
          <cell r="BD786">
            <v>0</v>
          </cell>
          <cell r="BF786" t="str">
            <v>4.81</v>
          </cell>
          <cell r="BG786">
            <v>201900000</v>
          </cell>
          <cell r="BH786" t="str">
            <v>6.86</v>
          </cell>
          <cell r="BI786">
            <v>184650000</v>
          </cell>
          <cell r="BJ786" t="str">
            <v>Antares/TMT</v>
          </cell>
          <cell r="BL786">
            <v>42217</v>
          </cell>
          <cell r="BM786">
            <v>44861</v>
          </cell>
          <cell r="BP786">
            <v>235257100</v>
          </cell>
          <cell r="BQ786">
            <v>537293896</v>
          </cell>
          <cell r="BR786">
            <v>335393896.11000001</v>
          </cell>
          <cell r="BS786">
            <v>35726744.189999998</v>
          </cell>
          <cell r="BT786">
            <v>100</v>
          </cell>
          <cell r="BU786">
            <v>42341</v>
          </cell>
          <cell r="BW786">
            <v>0</v>
          </cell>
          <cell r="BX786" t="str">
            <v>West Palm Beach FL 33401</v>
          </cell>
          <cell r="CA786" t="str">
            <v>0010557574</v>
          </cell>
          <cell r="CB786">
            <v>35726744.189999998</v>
          </cell>
          <cell r="CC786">
            <v>1</v>
          </cell>
          <cell r="CD786">
            <v>35726744.189999998</v>
          </cell>
          <cell r="CE786">
            <v>93.555093555100001</v>
          </cell>
          <cell r="CF786">
            <v>78.066528066499998</v>
          </cell>
          <cell r="CG786" t="str">
            <v>N</v>
          </cell>
        </row>
        <row r="787">
          <cell r="A787">
            <v>785</v>
          </cell>
          <cell r="B787" t="str">
            <v>DETAILS</v>
          </cell>
          <cell r="C787">
            <v>0</v>
          </cell>
          <cell r="D787">
            <v>81628245</v>
          </cell>
          <cell r="E787">
            <v>84069678</v>
          </cell>
          <cell r="F787">
            <v>344944</v>
          </cell>
          <cell r="G787">
            <v>42403</v>
          </cell>
          <cell r="H787">
            <v>42237</v>
          </cell>
          <cell r="I787">
            <v>26446</v>
          </cell>
          <cell r="J787">
            <v>255662</v>
          </cell>
          <cell r="K787">
            <v>209763</v>
          </cell>
          <cell r="L787">
            <v>42185</v>
          </cell>
          <cell r="M787" t="str">
            <v>Sinclair Television Group Inc</v>
          </cell>
          <cell r="N787" t="str">
            <v>Sinclair Television Group Inc Incremental Tranche B-1 Term Loan</v>
          </cell>
          <cell r="O787" t="str">
            <v>L</v>
          </cell>
          <cell r="P787" t="str">
            <v>LIBOR (1 month)</v>
          </cell>
          <cell r="R787">
            <v>4975000</v>
          </cell>
          <cell r="S787">
            <v>1335074</v>
          </cell>
          <cell r="T787" t="str">
            <v>United States</v>
          </cell>
          <cell r="U787" t="str">
            <v>Media: Broadcasting &amp; Subscription (19)</v>
          </cell>
          <cell r="W787" t="str">
            <v>United States</v>
          </cell>
          <cell r="X787">
            <v>0</v>
          </cell>
          <cell r="Y787" t="str">
            <v>First Lien First Out</v>
          </cell>
          <cell r="AB787" t="str">
            <v>Sinclair Television Group Inc</v>
          </cell>
          <cell r="AC787">
            <v>99.625</v>
          </cell>
          <cell r="AF787">
            <v>4975000</v>
          </cell>
          <cell r="AG787" t="str">
            <v>V</v>
          </cell>
          <cell r="AH787">
            <v>99.625</v>
          </cell>
          <cell r="AI787">
            <v>98.5</v>
          </cell>
          <cell r="AK787" t="str">
            <v>Term Loan</v>
          </cell>
          <cell r="AN787">
            <v>805689000</v>
          </cell>
          <cell r="AO787" t="str">
            <v>USD</v>
          </cell>
          <cell r="AS787">
            <v>2.19</v>
          </cell>
          <cell r="AU787" t="str">
            <v>10706 BEAVER DAM ROAD</v>
          </cell>
          <cell r="AV787" t="str">
            <v>NA</v>
          </cell>
          <cell r="AW787">
            <v>0</v>
          </cell>
          <cell r="AX787">
            <v>42277</v>
          </cell>
          <cell r="AY787">
            <v>42277</v>
          </cell>
          <cell r="AZ787">
            <v>119390000</v>
          </cell>
          <cell r="BA787">
            <v>4.43</v>
          </cell>
          <cell r="BB787">
            <v>5.9</v>
          </cell>
          <cell r="BC787">
            <v>0</v>
          </cell>
          <cell r="BD787">
            <v>0</v>
          </cell>
          <cell r="BF787" t="str">
            <v>2.1900000</v>
          </cell>
          <cell r="BG787">
            <v>451260000</v>
          </cell>
          <cell r="BH787" t="str">
            <v>4.86</v>
          </cell>
          <cell r="BI787">
            <v>2221160000</v>
          </cell>
          <cell r="BJ787" t="str">
            <v>BLG</v>
          </cell>
          <cell r="BK787" t="str">
            <v>Broadly Syndicated Loan</v>
          </cell>
          <cell r="BL787">
            <v>41738</v>
          </cell>
          <cell r="BM787">
            <v>44407</v>
          </cell>
          <cell r="BP787">
            <v>1689255000</v>
          </cell>
          <cell r="BQ787">
            <v>4285476000</v>
          </cell>
          <cell r="BR787">
            <v>3834216000</v>
          </cell>
          <cell r="BS787">
            <v>4900375</v>
          </cell>
          <cell r="BT787">
            <v>98.5</v>
          </cell>
          <cell r="BU787">
            <v>42228</v>
          </cell>
          <cell r="BW787">
            <v>0</v>
          </cell>
          <cell r="BX787" t="str">
            <v>HUNT VALLEY, Maryland 21030</v>
          </cell>
          <cell r="CA787" t="str">
            <v>0010478238</v>
          </cell>
          <cell r="CB787">
            <v>4900375</v>
          </cell>
          <cell r="CC787">
            <v>1</v>
          </cell>
          <cell r="CD787">
            <v>4975000</v>
          </cell>
          <cell r="CF787">
            <v>80</v>
          </cell>
          <cell r="CG787" t="str">
            <v>Y</v>
          </cell>
        </row>
        <row r="788">
          <cell r="A788">
            <v>786</v>
          </cell>
          <cell r="B788" t="str">
            <v>DETAILS</v>
          </cell>
          <cell r="C788">
            <v>0</v>
          </cell>
          <cell r="D788">
            <v>81628247</v>
          </cell>
          <cell r="E788">
            <v>84069676</v>
          </cell>
          <cell r="F788">
            <v>344944</v>
          </cell>
          <cell r="G788">
            <v>42403</v>
          </cell>
          <cell r="H788">
            <v>42237</v>
          </cell>
          <cell r="I788">
            <v>26446</v>
          </cell>
          <cell r="J788">
            <v>255668</v>
          </cell>
          <cell r="K788">
            <v>175388</v>
          </cell>
          <cell r="L788">
            <v>42185</v>
          </cell>
          <cell r="M788" t="str">
            <v>Sinclair Television Group Inc</v>
          </cell>
          <cell r="N788" t="str">
            <v>Sinclair Television Group Inc Tranche B Term Loan</v>
          </cell>
          <cell r="O788" t="str">
            <v>L</v>
          </cell>
          <cell r="P788" t="str">
            <v>LIBOR (1 month)</v>
          </cell>
          <cell r="R788">
            <v>14637022.550000001</v>
          </cell>
          <cell r="S788">
            <v>1335070</v>
          </cell>
          <cell r="T788" t="str">
            <v>United States</v>
          </cell>
          <cell r="U788" t="str">
            <v>Media: Broadcasting &amp; Subscription (19)</v>
          </cell>
          <cell r="W788" t="str">
            <v>United States</v>
          </cell>
          <cell r="X788">
            <v>0</v>
          </cell>
          <cell r="Y788" t="str">
            <v>First Lien First Out</v>
          </cell>
          <cell r="AB788" t="str">
            <v>Sinclair Television Group Inc</v>
          </cell>
          <cell r="AC788">
            <v>99.292000000000002</v>
          </cell>
          <cell r="AF788">
            <v>14637022.550000001</v>
          </cell>
          <cell r="AG788" t="str">
            <v>V</v>
          </cell>
          <cell r="AH788">
            <v>99.292000000000002</v>
          </cell>
          <cell r="AI788">
            <v>97.75</v>
          </cell>
          <cell r="AK788" t="str">
            <v>Term Loan</v>
          </cell>
          <cell r="AN788">
            <v>805689000</v>
          </cell>
          <cell r="AO788" t="str">
            <v>USD</v>
          </cell>
          <cell r="AS788">
            <v>2.19</v>
          </cell>
          <cell r="AU788" t="str">
            <v>10706 BEAVER DAM ROAD</v>
          </cell>
          <cell r="AV788" t="str">
            <v>NA</v>
          </cell>
          <cell r="AW788">
            <v>0</v>
          </cell>
          <cell r="AX788">
            <v>42277</v>
          </cell>
          <cell r="AY788">
            <v>42277</v>
          </cell>
          <cell r="AZ788">
            <v>119390000</v>
          </cell>
          <cell r="BA788">
            <v>4.43</v>
          </cell>
          <cell r="BB788">
            <v>5.44</v>
          </cell>
          <cell r="BC788">
            <v>0</v>
          </cell>
          <cell r="BD788">
            <v>0</v>
          </cell>
          <cell r="BF788" t="str">
            <v>2.1900000</v>
          </cell>
          <cell r="BG788">
            <v>451260000</v>
          </cell>
          <cell r="BH788" t="str">
            <v>4.86</v>
          </cell>
          <cell r="BI788">
            <v>2221160000</v>
          </cell>
          <cell r="BJ788" t="str">
            <v>BLG</v>
          </cell>
          <cell r="BK788" t="str">
            <v>Broadly Syndicated Loan</v>
          </cell>
          <cell r="BL788">
            <v>40596</v>
          </cell>
          <cell r="BM788">
            <v>43930</v>
          </cell>
          <cell r="BO788">
            <v>42284</v>
          </cell>
          <cell r="BP788">
            <v>1689255000</v>
          </cell>
          <cell r="BQ788">
            <v>4285476000</v>
          </cell>
          <cell r="BR788">
            <v>3834216000</v>
          </cell>
          <cell r="BS788">
            <v>14307689.539999999</v>
          </cell>
          <cell r="BT788">
            <v>97.75</v>
          </cell>
          <cell r="BU788">
            <v>42228</v>
          </cell>
          <cell r="BW788">
            <v>0</v>
          </cell>
          <cell r="BX788" t="str">
            <v>Hunt Valley, Maryland 21030</v>
          </cell>
          <cell r="BY788">
            <v>42339</v>
          </cell>
          <cell r="CA788" t="str">
            <v>0010414033</v>
          </cell>
          <cell r="CB788">
            <v>14307689.539999999</v>
          </cell>
          <cell r="CC788">
            <v>1</v>
          </cell>
          <cell r="CD788">
            <v>14637022.550000001</v>
          </cell>
          <cell r="CF788">
            <v>80</v>
          </cell>
          <cell r="CG788" t="str">
            <v>Y</v>
          </cell>
        </row>
        <row r="789">
          <cell r="A789">
            <v>787</v>
          </cell>
          <cell r="B789" t="str">
            <v>DETAILS</v>
          </cell>
          <cell r="C789">
            <v>0</v>
          </cell>
          <cell r="D789">
            <v>81628005</v>
          </cell>
          <cell r="E789">
            <v>84069597</v>
          </cell>
          <cell r="F789">
            <v>344944</v>
          </cell>
          <cell r="G789">
            <v>42403</v>
          </cell>
          <cell r="H789">
            <v>42237</v>
          </cell>
          <cell r="I789">
            <v>31345</v>
          </cell>
          <cell r="J789">
            <v>253941</v>
          </cell>
          <cell r="K789">
            <v>241393</v>
          </cell>
          <cell r="L789">
            <v>42185</v>
          </cell>
          <cell r="M789" t="str">
            <v>Skybeam LLC</v>
          </cell>
          <cell r="N789" t="str">
            <v>Skybeam LLC GECC FIRST OUT DDTL USD 15.0 MM</v>
          </cell>
          <cell r="O789" t="str">
            <v>L</v>
          </cell>
          <cell r="P789" t="str">
            <v>LIBOR (3 months)</v>
          </cell>
          <cell r="R789">
            <v>3039215.17</v>
          </cell>
          <cell r="S789">
            <v>1352357</v>
          </cell>
          <cell r="T789" t="str">
            <v>United States</v>
          </cell>
          <cell r="U789" t="str">
            <v>Telecommunications (26)</v>
          </cell>
          <cell r="W789" t="str">
            <v>United States</v>
          </cell>
          <cell r="X789">
            <v>0</v>
          </cell>
          <cell r="Y789" t="str">
            <v>First Lien First Out</v>
          </cell>
          <cell r="AB789" t="str">
            <v>Skybeam LLC</v>
          </cell>
          <cell r="AC789">
            <v>97.677272250000001</v>
          </cell>
          <cell r="AF789">
            <v>3039215.17</v>
          </cell>
          <cell r="AG789" t="str">
            <v>V</v>
          </cell>
          <cell r="AH789">
            <v>97.677300000000002</v>
          </cell>
          <cell r="AI789">
            <v>98.5</v>
          </cell>
          <cell r="AK789" t="str">
            <v>Term Loan</v>
          </cell>
          <cell r="AN789">
            <v>59420000</v>
          </cell>
          <cell r="AO789" t="str">
            <v>USD</v>
          </cell>
          <cell r="AS789">
            <v>1.66</v>
          </cell>
          <cell r="AU789" t="str">
            <v>400 INVERNESS PARKWAY, SUITE 330</v>
          </cell>
          <cell r="AV789" t="str">
            <v>NA</v>
          </cell>
          <cell r="AW789">
            <v>0</v>
          </cell>
          <cell r="AX789">
            <v>42185</v>
          </cell>
          <cell r="AY789">
            <v>42338</v>
          </cell>
          <cell r="AZ789">
            <v>34020000</v>
          </cell>
          <cell r="BA789">
            <v>4.21</v>
          </cell>
          <cell r="BB789">
            <v>5.9</v>
          </cell>
          <cell r="BC789">
            <v>5.51</v>
          </cell>
          <cell r="BD789">
            <v>0</v>
          </cell>
          <cell r="BF789" t="str">
            <v>1.6600000</v>
          </cell>
          <cell r="BG789">
            <v>-71810000</v>
          </cell>
          <cell r="BH789" t="str">
            <v>3.64</v>
          </cell>
          <cell r="BI789">
            <v>133410000</v>
          </cell>
          <cell r="BJ789" t="str">
            <v>Antares/TMT</v>
          </cell>
          <cell r="BL789">
            <v>42095</v>
          </cell>
          <cell r="BM789">
            <v>43550</v>
          </cell>
          <cell r="BP789">
            <v>98637200</v>
          </cell>
          <cell r="BQ789">
            <v>144478800</v>
          </cell>
          <cell r="BR789">
            <v>216288800</v>
          </cell>
          <cell r="BS789">
            <v>3039215.17</v>
          </cell>
          <cell r="BT789">
            <v>100</v>
          </cell>
          <cell r="BU789">
            <v>42278</v>
          </cell>
          <cell r="BW789">
            <v>0</v>
          </cell>
          <cell r="BX789" t="str">
            <v>Englewood, Colorado 80112</v>
          </cell>
          <cell r="CA789" t="str">
            <v>0010538417</v>
          </cell>
          <cell r="CB789">
            <v>3039215.17</v>
          </cell>
          <cell r="CC789">
            <v>1</v>
          </cell>
          <cell r="CD789">
            <v>3039215.17</v>
          </cell>
          <cell r="CF789">
            <v>80</v>
          </cell>
          <cell r="CG789" t="str">
            <v>N</v>
          </cell>
        </row>
        <row r="790">
          <cell r="A790">
            <v>788</v>
          </cell>
          <cell r="B790" t="str">
            <v>DETAILS</v>
          </cell>
          <cell r="C790">
            <v>0</v>
          </cell>
          <cell r="D790">
            <v>81628040</v>
          </cell>
          <cell r="E790">
            <v>84069598</v>
          </cell>
          <cell r="F790">
            <v>344944</v>
          </cell>
          <cell r="G790">
            <v>42403</v>
          </cell>
          <cell r="H790">
            <v>42237</v>
          </cell>
          <cell r="I790">
            <v>31345</v>
          </cell>
          <cell r="J790">
            <v>254174</v>
          </cell>
          <cell r="K790">
            <v>241393</v>
          </cell>
          <cell r="L790">
            <v>42185</v>
          </cell>
          <cell r="M790" t="str">
            <v>Skybeam LLC</v>
          </cell>
          <cell r="N790" t="str">
            <v>Skybeam LLC GECC FIRST OUT DDTL USD 15.0 MM</v>
          </cell>
          <cell r="O790" t="str">
            <v>L</v>
          </cell>
          <cell r="P790" t="str">
            <v>LIBOR (3 months)</v>
          </cell>
          <cell r="R790">
            <v>573378.25</v>
          </cell>
          <cell r="S790">
            <v>1352357</v>
          </cell>
          <cell r="T790" t="str">
            <v>United States</v>
          </cell>
          <cell r="U790" t="str">
            <v>Telecommunications (26)</v>
          </cell>
          <cell r="W790" t="str">
            <v>United States</v>
          </cell>
          <cell r="X790">
            <v>0</v>
          </cell>
          <cell r="Y790" t="str">
            <v>First Lien First Out</v>
          </cell>
          <cell r="AB790" t="str">
            <v>Skybeam LLC</v>
          </cell>
          <cell r="AC790">
            <v>97.677272250000001</v>
          </cell>
          <cell r="AF790">
            <v>573378.25</v>
          </cell>
          <cell r="AG790" t="str">
            <v>V</v>
          </cell>
          <cell r="AH790">
            <v>97.677300000000002</v>
          </cell>
          <cell r="AI790">
            <v>98.5</v>
          </cell>
          <cell r="AK790" t="str">
            <v>Term Loan</v>
          </cell>
          <cell r="AN790">
            <v>59420000</v>
          </cell>
          <cell r="AO790" t="str">
            <v>USD</v>
          </cell>
          <cell r="AS790">
            <v>1.66</v>
          </cell>
          <cell r="AU790" t="str">
            <v>400 INVERNESS PARKWAY, SUITE 330</v>
          </cell>
          <cell r="AV790" t="str">
            <v>NA</v>
          </cell>
          <cell r="AW790">
            <v>0</v>
          </cell>
          <cell r="AX790">
            <v>42185</v>
          </cell>
          <cell r="AY790">
            <v>42338</v>
          </cell>
          <cell r="AZ790">
            <v>34020000</v>
          </cell>
          <cell r="BA790">
            <v>4.21</v>
          </cell>
          <cell r="BB790">
            <v>5.9</v>
          </cell>
          <cell r="BC790">
            <v>5.51</v>
          </cell>
          <cell r="BD790">
            <v>0</v>
          </cell>
          <cell r="BF790" t="str">
            <v>1.6600000</v>
          </cell>
          <cell r="BG790">
            <v>-71810000</v>
          </cell>
          <cell r="BH790" t="str">
            <v>3.64</v>
          </cell>
          <cell r="BI790">
            <v>133410000</v>
          </cell>
          <cell r="BJ790" t="str">
            <v>Antares/TMT</v>
          </cell>
          <cell r="BL790">
            <v>42095</v>
          </cell>
          <cell r="BM790">
            <v>43550</v>
          </cell>
          <cell r="BP790">
            <v>98637200</v>
          </cell>
          <cell r="BQ790">
            <v>144478800</v>
          </cell>
          <cell r="BR790">
            <v>216288800</v>
          </cell>
          <cell r="BS790">
            <v>573378.25</v>
          </cell>
          <cell r="BT790">
            <v>100</v>
          </cell>
          <cell r="BU790">
            <v>42278</v>
          </cell>
          <cell r="BW790">
            <v>0</v>
          </cell>
          <cell r="BX790" t="str">
            <v>Englewood, Colorado 80112</v>
          </cell>
          <cell r="CA790" t="str">
            <v>0010538417</v>
          </cell>
          <cell r="CB790">
            <v>573378.25</v>
          </cell>
          <cell r="CC790">
            <v>1</v>
          </cell>
          <cell r="CD790">
            <v>573378.25</v>
          </cell>
          <cell r="CF790">
            <v>80</v>
          </cell>
          <cell r="CG790" t="str">
            <v>N</v>
          </cell>
        </row>
        <row r="791">
          <cell r="A791">
            <v>789</v>
          </cell>
          <cell r="B791" t="str">
            <v>DETAILS</v>
          </cell>
          <cell r="C791">
            <v>0</v>
          </cell>
          <cell r="D791">
            <v>81627707</v>
          </cell>
          <cell r="E791">
            <v>84069596</v>
          </cell>
          <cell r="F791">
            <v>344944</v>
          </cell>
          <cell r="G791">
            <v>42403</v>
          </cell>
          <cell r="H791">
            <v>42237</v>
          </cell>
          <cell r="I791">
            <v>31345</v>
          </cell>
          <cell r="J791">
            <v>249159</v>
          </cell>
          <cell r="K791">
            <v>241393</v>
          </cell>
          <cell r="L791">
            <v>42185</v>
          </cell>
          <cell r="M791" t="str">
            <v>Skybeam LLC</v>
          </cell>
          <cell r="N791" t="str">
            <v>Skybeam LLC GECC FIRST OUT DDTL USD 15.0 MM</v>
          </cell>
          <cell r="O791" t="str">
            <v>L</v>
          </cell>
          <cell r="P791" t="str">
            <v>LIBOR (4 months)</v>
          </cell>
          <cell r="R791">
            <v>1104371.74</v>
          </cell>
          <cell r="S791">
            <v>1352357</v>
          </cell>
          <cell r="T791" t="str">
            <v>United States</v>
          </cell>
          <cell r="U791" t="str">
            <v>Telecommunications (26)</v>
          </cell>
          <cell r="W791" t="str">
            <v>United States</v>
          </cell>
          <cell r="X791">
            <v>0</v>
          </cell>
          <cell r="Y791" t="str">
            <v>First Lien First Out</v>
          </cell>
          <cell r="AB791" t="str">
            <v>Skybeam LLC</v>
          </cell>
          <cell r="AC791">
            <v>97.677272250000001</v>
          </cell>
          <cell r="AF791">
            <v>1104371.74</v>
          </cell>
          <cell r="AG791" t="str">
            <v>V</v>
          </cell>
          <cell r="AH791">
            <v>97.677300000000002</v>
          </cell>
          <cell r="AK791" t="str">
            <v>Term Loan</v>
          </cell>
          <cell r="AN791">
            <v>59420000</v>
          </cell>
          <cell r="AO791" t="str">
            <v>USD</v>
          </cell>
          <cell r="AS791">
            <v>1.66</v>
          </cell>
          <cell r="AU791" t="str">
            <v>400 INVERNESS PARKWAY, SUITE 330</v>
          </cell>
          <cell r="AV791" t="str">
            <v>NA</v>
          </cell>
          <cell r="AW791">
            <v>0</v>
          </cell>
          <cell r="AX791">
            <v>42185</v>
          </cell>
          <cell r="AY791">
            <v>42338</v>
          </cell>
          <cell r="AZ791">
            <v>34020000</v>
          </cell>
          <cell r="BA791">
            <v>4.21</v>
          </cell>
          <cell r="BB791">
            <v>5.9</v>
          </cell>
          <cell r="BC791">
            <v>5.51</v>
          </cell>
          <cell r="BD791">
            <v>0</v>
          </cell>
          <cell r="BF791" t="str">
            <v>1.6600000</v>
          </cell>
          <cell r="BG791">
            <v>-71810000</v>
          </cell>
          <cell r="BH791" t="str">
            <v>3.64</v>
          </cell>
          <cell r="BI791">
            <v>133410000</v>
          </cell>
          <cell r="BJ791" t="str">
            <v>Antares/TMT</v>
          </cell>
          <cell r="BL791">
            <v>42095</v>
          </cell>
          <cell r="BM791">
            <v>43550</v>
          </cell>
          <cell r="BP791">
            <v>98637200</v>
          </cell>
          <cell r="BQ791">
            <v>144478800</v>
          </cell>
          <cell r="BR791">
            <v>216288800</v>
          </cell>
          <cell r="BS791">
            <v>1104371.74</v>
          </cell>
          <cell r="BT791">
            <v>100</v>
          </cell>
          <cell r="BU791">
            <v>42278</v>
          </cell>
          <cell r="BW791">
            <v>0</v>
          </cell>
          <cell r="BX791" t="str">
            <v>Englewood, Colorado 80112</v>
          </cell>
          <cell r="CA791" t="str">
            <v>0010538417</v>
          </cell>
          <cell r="CB791">
            <v>1104371.74</v>
          </cell>
          <cell r="CC791">
            <v>1</v>
          </cell>
          <cell r="CD791">
            <v>1104371.74</v>
          </cell>
          <cell r="CF791">
            <v>80</v>
          </cell>
          <cell r="CG791" t="str">
            <v>N</v>
          </cell>
        </row>
        <row r="792">
          <cell r="A792">
            <v>790</v>
          </cell>
          <cell r="B792" t="str">
            <v>DETAILS</v>
          </cell>
          <cell r="C792">
            <v>0</v>
          </cell>
          <cell r="D792">
            <v>81627941</v>
          </cell>
          <cell r="E792">
            <v>84069791</v>
          </cell>
          <cell r="F792">
            <v>344944</v>
          </cell>
          <cell r="G792">
            <v>42403</v>
          </cell>
          <cell r="H792">
            <v>42237</v>
          </cell>
          <cell r="I792">
            <v>31345</v>
          </cell>
          <cell r="J792">
            <v>253411</v>
          </cell>
          <cell r="K792">
            <v>239935</v>
          </cell>
          <cell r="L792">
            <v>42185</v>
          </cell>
          <cell r="M792" t="str">
            <v>Skybeam LLC</v>
          </cell>
          <cell r="N792" t="str">
            <v>Skybeam LLC Term Loan</v>
          </cell>
          <cell r="O792" t="str">
            <v>L</v>
          </cell>
          <cell r="P792" t="str">
            <v>LIBOR (3 months)</v>
          </cell>
          <cell r="R792">
            <v>7899859.7599999998</v>
          </cell>
          <cell r="S792">
            <v>1339736</v>
          </cell>
          <cell r="T792" t="str">
            <v>United States</v>
          </cell>
          <cell r="U792" t="str">
            <v>Telecommunications (26)</v>
          </cell>
          <cell r="W792" t="str">
            <v>United States</v>
          </cell>
          <cell r="X792">
            <v>0</v>
          </cell>
          <cell r="Y792" t="str">
            <v>First Lien First Out</v>
          </cell>
          <cell r="AB792" t="str">
            <v>Skybeam LLC</v>
          </cell>
          <cell r="AC792">
            <v>97.677272250000001</v>
          </cell>
          <cell r="AF792">
            <v>7899859.7599999998</v>
          </cell>
          <cell r="AG792" t="str">
            <v>V</v>
          </cell>
          <cell r="AH792">
            <v>97.677300000000002</v>
          </cell>
          <cell r="AI792">
            <v>99.125</v>
          </cell>
          <cell r="AK792" t="str">
            <v>Term Loan</v>
          </cell>
          <cell r="AN792">
            <v>59420000</v>
          </cell>
          <cell r="AO792" t="str">
            <v>USD</v>
          </cell>
          <cell r="AS792">
            <v>1.66</v>
          </cell>
          <cell r="AU792" t="str">
            <v>400 INVERNESS PARKWAY, SUITE 330</v>
          </cell>
          <cell r="AV792" t="str">
            <v>NA</v>
          </cell>
          <cell r="AW792">
            <v>0</v>
          </cell>
          <cell r="AX792">
            <v>42185</v>
          </cell>
          <cell r="AY792">
            <v>42338</v>
          </cell>
          <cell r="AZ792">
            <v>34020000</v>
          </cell>
          <cell r="BA792">
            <v>4.21</v>
          </cell>
          <cell r="BB792">
            <v>5.9</v>
          </cell>
          <cell r="BC792">
            <v>5.51</v>
          </cell>
          <cell r="BD792">
            <v>0</v>
          </cell>
          <cell r="BF792" t="str">
            <v>1.6600000</v>
          </cell>
          <cell r="BG792">
            <v>-71810000</v>
          </cell>
          <cell r="BH792" t="str">
            <v>3.64</v>
          </cell>
          <cell r="BI792">
            <v>133410000</v>
          </cell>
          <cell r="BJ792" t="str">
            <v>Antares/TMT</v>
          </cell>
          <cell r="BK792" t="str">
            <v>Broadly Syndicated Loan</v>
          </cell>
          <cell r="BL792">
            <v>41724</v>
          </cell>
          <cell r="BM792">
            <v>43550</v>
          </cell>
          <cell r="BP792">
            <v>98637200</v>
          </cell>
          <cell r="BQ792">
            <v>144478800</v>
          </cell>
          <cell r="BR792">
            <v>216288800</v>
          </cell>
          <cell r="BS792">
            <v>7899859.7599999998</v>
          </cell>
          <cell r="BT792">
            <v>100</v>
          </cell>
          <cell r="BU792">
            <v>42278</v>
          </cell>
          <cell r="BW792">
            <v>0</v>
          </cell>
          <cell r="BX792" t="str">
            <v>ENGLEWOOD, Colorado 80112</v>
          </cell>
          <cell r="CA792" t="str">
            <v>0010538333</v>
          </cell>
          <cell r="CB792">
            <v>7899859.7599999998</v>
          </cell>
          <cell r="CC792">
            <v>1</v>
          </cell>
          <cell r="CD792">
            <v>7899859.7599999998</v>
          </cell>
          <cell r="CF792">
            <v>80</v>
          </cell>
          <cell r="CG792" t="str">
            <v>N</v>
          </cell>
        </row>
        <row r="793">
          <cell r="A793">
            <v>791</v>
          </cell>
          <cell r="B793" t="str">
            <v>DETAILS</v>
          </cell>
          <cell r="C793">
            <v>0</v>
          </cell>
          <cell r="D793">
            <v>81627941</v>
          </cell>
          <cell r="E793">
            <v>84070086</v>
          </cell>
          <cell r="F793">
            <v>344944</v>
          </cell>
          <cell r="G793">
            <v>42403</v>
          </cell>
          <cell r="H793">
            <v>42237</v>
          </cell>
          <cell r="I793">
            <v>31345</v>
          </cell>
          <cell r="J793">
            <v>253411</v>
          </cell>
          <cell r="K793">
            <v>239935</v>
          </cell>
          <cell r="L793">
            <v>42185</v>
          </cell>
          <cell r="M793" t="str">
            <v>Skybeam LLC</v>
          </cell>
          <cell r="N793" t="str">
            <v>Skybeam LLC Term Loan</v>
          </cell>
          <cell r="O793" t="str">
            <v>L</v>
          </cell>
          <cell r="P793" t="str">
            <v>LIBOR (3 months)</v>
          </cell>
          <cell r="R793">
            <v>9525000</v>
          </cell>
          <cell r="S793">
            <v>1353677</v>
          </cell>
          <cell r="T793" t="str">
            <v>United States</v>
          </cell>
          <cell r="U793" t="str">
            <v>Telecommunications (26)</v>
          </cell>
          <cell r="W793" t="str">
            <v>United States</v>
          </cell>
          <cell r="X793">
            <v>0</v>
          </cell>
          <cell r="Y793" t="str">
            <v>First Lien First Out</v>
          </cell>
          <cell r="AB793" t="str">
            <v>Skybeam LLC</v>
          </cell>
          <cell r="AC793">
            <v>97.677272250000001</v>
          </cell>
          <cell r="AF793">
            <v>9525000</v>
          </cell>
          <cell r="AG793" t="str">
            <v>V</v>
          </cell>
          <cell r="AH793">
            <v>97.677300000000002</v>
          </cell>
          <cell r="AI793">
            <v>99.125</v>
          </cell>
          <cell r="AK793" t="str">
            <v>Term Loan</v>
          </cell>
          <cell r="AN793">
            <v>59420000</v>
          </cell>
          <cell r="AO793" t="str">
            <v>USD</v>
          </cell>
          <cell r="AS793">
            <v>1.66</v>
          </cell>
          <cell r="AU793" t="str">
            <v>400 INVERNESS PARKWAY, SUITE 330</v>
          </cell>
          <cell r="AV793" t="str">
            <v>NA</v>
          </cell>
          <cell r="AW793">
            <v>0</v>
          </cell>
          <cell r="AX793">
            <v>42185</v>
          </cell>
          <cell r="AY793">
            <v>42338</v>
          </cell>
          <cell r="AZ793">
            <v>34020000</v>
          </cell>
          <cell r="BA793">
            <v>4.21</v>
          </cell>
          <cell r="BB793">
            <v>5.9</v>
          </cell>
          <cell r="BC793">
            <v>5.51</v>
          </cell>
          <cell r="BD793">
            <v>0</v>
          </cell>
          <cell r="BF793" t="str">
            <v>1.6600000</v>
          </cell>
          <cell r="BG793">
            <v>-71810000</v>
          </cell>
          <cell r="BH793" t="str">
            <v>3.64</v>
          </cell>
          <cell r="BI793">
            <v>133410000</v>
          </cell>
          <cell r="BJ793" t="str">
            <v>SIP - Tag Along</v>
          </cell>
          <cell r="BK793" t="str">
            <v>Broadly Syndicated Loan</v>
          </cell>
          <cell r="BL793">
            <v>41724</v>
          </cell>
          <cell r="BM793">
            <v>43550</v>
          </cell>
          <cell r="BP793">
            <v>98637200</v>
          </cell>
          <cell r="BQ793">
            <v>144478800</v>
          </cell>
          <cell r="BR793">
            <v>216288800</v>
          </cell>
          <cell r="BS793">
            <v>9525000</v>
          </cell>
          <cell r="BT793">
            <v>100</v>
          </cell>
          <cell r="BU793">
            <v>42278</v>
          </cell>
          <cell r="BW793">
            <v>0</v>
          </cell>
          <cell r="BX793" t="str">
            <v>ENGLEWOOD, Colorado 80112</v>
          </cell>
          <cell r="CA793" t="str">
            <v>0010538333</v>
          </cell>
          <cell r="CB793">
            <v>9525000</v>
          </cell>
          <cell r="CC793">
            <v>1</v>
          </cell>
          <cell r="CD793">
            <v>9525000</v>
          </cell>
          <cell r="CF793">
            <v>80</v>
          </cell>
          <cell r="CG793" t="str">
            <v>N</v>
          </cell>
        </row>
        <row r="794">
          <cell r="A794">
            <v>792</v>
          </cell>
          <cell r="B794" t="str">
            <v>DETAILS</v>
          </cell>
          <cell r="C794">
            <v>0</v>
          </cell>
          <cell r="D794">
            <v>81628374</v>
          </cell>
          <cell r="E794">
            <v>84069796</v>
          </cell>
          <cell r="F794">
            <v>344944</v>
          </cell>
          <cell r="G794">
            <v>42403</v>
          </cell>
          <cell r="H794">
            <v>42237</v>
          </cell>
          <cell r="I794">
            <v>31348</v>
          </cell>
          <cell r="J794">
            <v>256493</v>
          </cell>
          <cell r="K794">
            <v>239943</v>
          </cell>
          <cell r="L794">
            <v>42185</v>
          </cell>
          <cell r="M794" t="str">
            <v>Smith &amp; Wollensky Restaurant Group Inc The</v>
          </cell>
          <cell r="N794" t="str">
            <v>Smith &amp; Wollensky Restaurant Group Inc (Papa Gino) The</v>
          </cell>
          <cell r="O794" t="str">
            <v>L</v>
          </cell>
          <cell r="P794" t="str">
            <v>Prime</v>
          </cell>
          <cell r="R794">
            <v>6124607.2000000002</v>
          </cell>
          <cell r="S794">
            <v>1339739</v>
          </cell>
          <cell r="T794" t="str">
            <v>United States</v>
          </cell>
          <cell r="U794" t="str">
            <v>Hotel; Gaming &amp; Leisure (17)</v>
          </cell>
          <cell r="W794" t="str">
            <v>United States</v>
          </cell>
          <cell r="X794">
            <v>0</v>
          </cell>
          <cell r="Y794" t="str">
            <v>First Lien First Out</v>
          </cell>
          <cell r="AB794" t="str">
            <v>Smith &amp; Wollensky Restaurant Group Inc The</v>
          </cell>
          <cell r="AC794">
            <v>100</v>
          </cell>
          <cell r="AF794">
            <v>6124607.2000000002</v>
          </cell>
          <cell r="AG794" t="str">
            <v>V</v>
          </cell>
          <cell r="AH794">
            <v>100</v>
          </cell>
          <cell r="AI794">
            <v>97.5</v>
          </cell>
          <cell r="AK794" t="str">
            <v>Term Loan</v>
          </cell>
          <cell r="AN794">
            <v>14222003</v>
          </cell>
          <cell r="AO794" t="str">
            <v>USD</v>
          </cell>
          <cell r="AS794">
            <v>2.4300000000000002</v>
          </cell>
          <cell r="AU794" t="str">
            <v>120 West 45th street,16th Floor</v>
          </cell>
          <cell r="AV794" t="str">
            <v>NA</v>
          </cell>
          <cell r="AW794">
            <v>0</v>
          </cell>
          <cell r="AX794">
            <v>42247</v>
          </cell>
          <cell r="AY794">
            <v>42369</v>
          </cell>
          <cell r="AZ794">
            <v>1660000</v>
          </cell>
          <cell r="BA794">
            <v>1.87</v>
          </cell>
          <cell r="BB794">
            <v>5.59</v>
          </cell>
          <cell r="BC794">
            <v>0</v>
          </cell>
          <cell r="BD794">
            <v>0</v>
          </cell>
          <cell r="BF794" t="str">
            <v>2.43</v>
          </cell>
          <cell r="BG794">
            <v>-12480000</v>
          </cell>
          <cell r="BH794" t="str">
            <v>6.89</v>
          </cell>
          <cell r="BI794">
            <v>275800000</v>
          </cell>
          <cell r="BJ794" t="str">
            <v>Franchise Finance</v>
          </cell>
          <cell r="BL794">
            <v>42124</v>
          </cell>
          <cell r="BM794">
            <v>42522</v>
          </cell>
          <cell r="BO794">
            <v>42284</v>
          </cell>
          <cell r="BP794">
            <v>34505862.240000002</v>
          </cell>
          <cell r="BQ794">
            <v>86880254</v>
          </cell>
          <cell r="BR794">
            <v>99360253.920000002</v>
          </cell>
          <cell r="BS794">
            <v>5971492.0199999996</v>
          </cell>
          <cell r="BT794">
            <v>97.5</v>
          </cell>
          <cell r="BU794">
            <v>42228</v>
          </cell>
          <cell r="BW794">
            <v>0</v>
          </cell>
          <cell r="BX794" t="str">
            <v>New York, New York, 10036</v>
          </cell>
          <cell r="BY794">
            <v>42339</v>
          </cell>
          <cell r="CA794" t="str">
            <v>0010251754</v>
          </cell>
          <cell r="CB794">
            <v>5971492.0199999996</v>
          </cell>
          <cell r="CC794">
            <v>1</v>
          </cell>
          <cell r="CD794">
            <v>6124607.2000000002</v>
          </cell>
          <cell r="CF794">
            <v>80</v>
          </cell>
          <cell r="CG794" t="str">
            <v>N</v>
          </cell>
        </row>
        <row r="795">
          <cell r="A795">
            <v>793</v>
          </cell>
          <cell r="B795" t="str">
            <v>DETAILS</v>
          </cell>
          <cell r="C795">
            <v>0</v>
          </cell>
          <cell r="D795">
            <v>81627806</v>
          </cell>
          <cell r="E795">
            <v>84070119</v>
          </cell>
          <cell r="F795">
            <v>344944</v>
          </cell>
          <cell r="G795">
            <v>42403</v>
          </cell>
          <cell r="H795">
            <v>42237</v>
          </cell>
          <cell r="I795">
            <v>27012</v>
          </cell>
          <cell r="J795">
            <v>251703</v>
          </cell>
          <cell r="K795">
            <v>168424</v>
          </cell>
          <cell r="L795">
            <v>42185</v>
          </cell>
          <cell r="M795" t="str">
            <v>SMS Systems Maintenance Services Inc</v>
          </cell>
          <cell r="N795" t="str">
            <v>SMS Systems Maintenance Services Inc Term Loan</v>
          </cell>
          <cell r="O795" t="str">
            <v>L</v>
          </cell>
          <cell r="P795" t="str">
            <v>LIBOR (3 months)</v>
          </cell>
          <cell r="R795">
            <v>20479543.899999999</v>
          </cell>
          <cell r="S795">
            <v>1354742</v>
          </cell>
          <cell r="T795" t="str">
            <v>United States</v>
          </cell>
          <cell r="U795" t="str">
            <v>Services: Business (23)</v>
          </cell>
          <cell r="W795" t="str">
            <v>United States</v>
          </cell>
          <cell r="X795">
            <v>0</v>
          </cell>
          <cell r="Y795" t="str">
            <v>First Lien First Out</v>
          </cell>
          <cell r="AB795" t="str">
            <v>SMS Systems Maintenance Services Inc</v>
          </cell>
          <cell r="AC795">
            <v>98.994373999999993</v>
          </cell>
          <cell r="AF795">
            <v>20479543.899999999</v>
          </cell>
          <cell r="AG795" t="str">
            <v>V</v>
          </cell>
          <cell r="AH795">
            <v>98.994399999999999</v>
          </cell>
          <cell r="AI795">
            <v>98.5</v>
          </cell>
          <cell r="AK795" t="str">
            <v>Term Loan</v>
          </cell>
          <cell r="AN795">
            <v>44600000</v>
          </cell>
          <cell r="AO795" t="str">
            <v>USD</v>
          </cell>
          <cell r="AS795">
            <v>3.31</v>
          </cell>
          <cell r="AU795" t="str">
            <v>10420 Harris Oaks Blvd.</v>
          </cell>
          <cell r="AV795" t="str">
            <v>Suite C</v>
          </cell>
          <cell r="AW795">
            <v>0</v>
          </cell>
          <cell r="AX795">
            <v>42277</v>
          </cell>
          <cell r="AY795">
            <v>42277</v>
          </cell>
          <cell r="AZ795">
            <v>22220000</v>
          </cell>
          <cell r="BA795">
            <v>3.16</v>
          </cell>
          <cell r="BB795">
            <v>4.8</v>
          </cell>
          <cell r="BC795">
            <v>4.21</v>
          </cell>
          <cell r="BD795">
            <v>0</v>
          </cell>
          <cell r="BF795" t="str">
            <v>3.3100000</v>
          </cell>
          <cell r="BG795">
            <v>2890000</v>
          </cell>
          <cell r="BH795" t="str">
            <v>4.66</v>
          </cell>
          <cell r="BI795">
            <v>233220000</v>
          </cell>
          <cell r="BJ795" t="str">
            <v>Antares/TMT</v>
          </cell>
          <cell r="BL795">
            <v>41142</v>
          </cell>
          <cell r="BM795">
            <v>43756</v>
          </cell>
          <cell r="BP795">
            <v>158830000</v>
          </cell>
          <cell r="BQ795">
            <v>227974800</v>
          </cell>
          <cell r="BR795">
            <v>225084800</v>
          </cell>
          <cell r="BS795">
            <v>20479543.899999999</v>
          </cell>
          <cell r="BT795">
            <v>100</v>
          </cell>
          <cell r="BU795">
            <v>42228</v>
          </cell>
          <cell r="BW795">
            <v>0</v>
          </cell>
          <cell r="BX795" t="str">
            <v>Charlotte, North Carolina 28269</v>
          </cell>
          <cell r="CA795" t="str">
            <v>0010536347</v>
          </cell>
          <cell r="CB795">
            <v>20479543.899999999</v>
          </cell>
          <cell r="CC795">
            <v>1</v>
          </cell>
          <cell r="CD795">
            <v>20479543.899999999</v>
          </cell>
          <cell r="CF795">
            <v>80</v>
          </cell>
          <cell r="CG795" t="str">
            <v>N</v>
          </cell>
        </row>
        <row r="796">
          <cell r="A796">
            <v>794</v>
          </cell>
          <cell r="B796" t="str">
            <v>DETAILS</v>
          </cell>
          <cell r="C796">
            <v>0</v>
          </cell>
          <cell r="D796">
            <v>81627806</v>
          </cell>
          <cell r="E796">
            <v>84069816</v>
          </cell>
          <cell r="F796">
            <v>344944</v>
          </cell>
          <cell r="G796">
            <v>42403</v>
          </cell>
          <cell r="H796">
            <v>42321</v>
          </cell>
          <cell r="I796">
            <v>27012</v>
          </cell>
          <cell r="J796">
            <v>251703</v>
          </cell>
          <cell r="K796">
            <v>168424</v>
          </cell>
          <cell r="L796">
            <v>42314</v>
          </cell>
          <cell r="M796" t="str">
            <v>SMS Systems Maintenance Services Inc</v>
          </cell>
          <cell r="N796" t="str">
            <v>SMS Systems Maintenance Services Inc Term Loan</v>
          </cell>
          <cell r="O796" t="str">
            <v>L</v>
          </cell>
          <cell r="P796" t="str">
            <v>LIBOR (3 months)</v>
          </cell>
          <cell r="R796">
            <v>5226666.6900000004</v>
          </cell>
          <cell r="S796">
            <v>1429329</v>
          </cell>
          <cell r="T796" t="str">
            <v>United States</v>
          </cell>
          <cell r="U796" t="str">
            <v>Services: Business (23)</v>
          </cell>
          <cell r="W796" t="str">
            <v>United States</v>
          </cell>
          <cell r="X796">
            <v>0</v>
          </cell>
          <cell r="Y796" t="str">
            <v>First Lien First Out</v>
          </cell>
          <cell r="AB796" t="str">
            <v>SMS Systems Maintenance Services Inc</v>
          </cell>
          <cell r="AC796">
            <v>98.994373999999993</v>
          </cell>
          <cell r="AF796">
            <v>5226666.6900000004</v>
          </cell>
          <cell r="AG796" t="str">
            <v>V</v>
          </cell>
          <cell r="AH796">
            <v>100</v>
          </cell>
          <cell r="AI796">
            <v>98.5</v>
          </cell>
          <cell r="AK796" t="str">
            <v>Term Loan</v>
          </cell>
          <cell r="AN796">
            <v>44600000</v>
          </cell>
          <cell r="AO796" t="str">
            <v>USD</v>
          </cell>
          <cell r="AS796">
            <v>3.31</v>
          </cell>
          <cell r="AU796" t="str">
            <v>10420 Harris Oaks Blvd.</v>
          </cell>
          <cell r="AV796" t="str">
            <v>Suite C</v>
          </cell>
          <cell r="AW796">
            <v>0</v>
          </cell>
          <cell r="AX796">
            <v>42277</v>
          </cell>
          <cell r="AY796">
            <v>42277</v>
          </cell>
          <cell r="AZ796">
            <v>22220000</v>
          </cell>
          <cell r="BA796">
            <v>3.16</v>
          </cell>
          <cell r="BB796">
            <v>4.8</v>
          </cell>
          <cell r="BC796">
            <v>4.21</v>
          </cell>
          <cell r="BD796">
            <v>0</v>
          </cell>
          <cell r="BF796" t="str">
            <v>3.3100000</v>
          </cell>
          <cell r="BG796">
            <v>2890000</v>
          </cell>
          <cell r="BH796" t="str">
            <v>4.66</v>
          </cell>
          <cell r="BI796">
            <v>233220000</v>
          </cell>
          <cell r="BJ796" t="str">
            <v>Antares/TMT</v>
          </cell>
          <cell r="BL796">
            <v>41142</v>
          </cell>
          <cell r="BM796">
            <v>43756</v>
          </cell>
          <cell r="BP796">
            <v>158830000</v>
          </cell>
          <cell r="BQ796">
            <v>227974800</v>
          </cell>
          <cell r="BR796">
            <v>225084800</v>
          </cell>
          <cell r="BS796">
            <v>5226666.6900000004</v>
          </cell>
          <cell r="BT796">
            <v>100</v>
          </cell>
          <cell r="BU796">
            <v>42228</v>
          </cell>
          <cell r="BW796">
            <v>0</v>
          </cell>
          <cell r="BX796" t="str">
            <v>Charlotte, North Carolina 28269</v>
          </cell>
          <cell r="CA796" t="str">
            <v>0010536347</v>
          </cell>
          <cell r="CB796">
            <v>5226666.6900000004</v>
          </cell>
          <cell r="CC796">
            <v>1</v>
          </cell>
          <cell r="CD796">
            <v>5226666.6900000004</v>
          </cell>
          <cell r="CF796">
            <v>80</v>
          </cell>
          <cell r="CG796" t="str">
            <v>N</v>
          </cell>
        </row>
        <row r="797">
          <cell r="A797">
            <v>795</v>
          </cell>
          <cell r="B797" t="str">
            <v>DETAILS</v>
          </cell>
          <cell r="C797">
            <v>0</v>
          </cell>
          <cell r="D797">
            <v>81628302</v>
          </cell>
          <cell r="E797">
            <v>84070284</v>
          </cell>
          <cell r="F797">
            <v>344944</v>
          </cell>
          <cell r="G797">
            <v>42403</v>
          </cell>
          <cell r="H797">
            <v>42293</v>
          </cell>
          <cell r="I797">
            <v>31717</v>
          </cell>
          <cell r="J797">
            <v>256031</v>
          </cell>
          <cell r="K797">
            <v>247195</v>
          </cell>
          <cell r="L797">
            <v>42286</v>
          </cell>
          <cell r="M797" t="str">
            <v>Smyth Companies LLC</v>
          </cell>
          <cell r="N797" t="str">
            <v>Smyth Companies LLC Term Loan</v>
          </cell>
          <cell r="O797" t="str">
            <v>L</v>
          </cell>
          <cell r="P797" t="str">
            <v>LIBOR (1 month)</v>
          </cell>
          <cell r="R797">
            <v>26003906.25</v>
          </cell>
          <cell r="S797">
            <v>1407001</v>
          </cell>
          <cell r="T797" t="str">
            <v>United States</v>
          </cell>
          <cell r="U797" t="str">
            <v>Containers; Packaging &amp; Glass (10)</v>
          </cell>
          <cell r="W797" t="str">
            <v>United States</v>
          </cell>
          <cell r="X797">
            <v>0</v>
          </cell>
          <cell r="Y797" t="str">
            <v>First Lien First Out</v>
          </cell>
          <cell r="AB797" t="str">
            <v>Smyth Companies LLC</v>
          </cell>
          <cell r="AF797">
            <v>26003906.25</v>
          </cell>
          <cell r="AG797" t="str">
            <v>V</v>
          </cell>
          <cell r="AH797">
            <v>99.5</v>
          </cell>
          <cell r="AK797" t="str">
            <v>Term Loan</v>
          </cell>
          <cell r="AN797">
            <v>18566000</v>
          </cell>
          <cell r="AO797" t="str">
            <v>USD</v>
          </cell>
          <cell r="AR797" t="str">
            <v>Deutsche Bank AG</v>
          </cell>
          <cell r="AS797">
            <v>3.75</v>
          </cell>
          <cell r="AU797" t="str">
            <v>1085 Snelling Avenue North</v>
          </cell>
          <cell r="AV797" t="str">
            <v>NA</v>
          </cell>
          <cell r="AX797">
            <v>42247</v>
          </cell>
          <cell r="AY797">
            <v>42369</v>
          </cell>
          <cell r="AZ797">
            <v>20000</v>
          </cell>
          <cell r="BA797">
            <v>5.0599999999999996</v>
          </cell>
          <cell r="BB797">
            <v>5.0999999999999996</v>
          </cell>
          <cell r="BC797">
            <v>4.0199999999999996</v>
          </cell>
          <cell r="BD797">
            <v>0</v>
          </cell>
          <cell r="BF797" t="str">
            <v>3.7500000</v>
          </cell>
          <cell r="BG797">
            <v>1420000</v>
          </cell>
          <cell r="BH797" t="str">
            <v>3.75</v>
          </cell>
          <cell r="BI797">
            <v>123680000</v>
          </cell>
          <cell r="BJ797" t="str">
            <v>Antares/TMT</v>
          </cell>
          <cell r="BL797">
            <v>42186</v>
          </cell>
          <cell r="BM797">
            <v>44099</v>
          </cell>
          <cell r="BP797">
            <v>69622500</v>
          </cell>
          <cell r="BQ797">
            <v>71042500</v>
          </cell>
          <cell r="BR797">
            <v>69622500</v>
          </cell>
          <cell r="BS797">
            <v>26003906.25</v>
          </cell>
          <cell r="BT797">
            <v>100</v>
          </cell>
          <cell r="BU797">
            <v>42293</v>
          </cell>
          <cell r="BW797">
            <v>0</v>
          </cell>
          <cell r="BX797" t="str">
            <v>St. Paul, MN 55108</v>
          </cell>
          <cell r="CA797" t="str">
            <v>0010551557</v>
          </cell>
          <cell r="CB797">
            <v>26003906.25</v>
          </cell>
          <cell r="CD797">
            <v>26003906.25</v>
          </cell>
          <cell r="CF797">
            <v>80</v>
          </cell>
          <cell r="CG797" t="str">
            <v>N</v>
          </cell>
        </row>
        <row r="798">
          <cell r="A798">
            <v>796</v>
          </cell>
          <cell r="B798" t="str">
            <v>DETAILS</v>
          </cell>
          <cell r="C798">
            <v>0</v>
          </cell>
          <cell r="D798">
            <v>81627889</v>
          </cell>
          <cell r="E798">
            <v>84070012</v>
          </cell>
          <cell r="F798">
            <v>344944</v>
          </cell>
          <cell r="G798">
            <v>42403</v>
          </cell>
          <cell r="H798">
            <v>42237</v>
          </cell>
          <cell r="I798">
            <v>25791</v>
          </cell>
          <cell r="J798">
            <v>252747</v>
          </cell>
          <cell r="K798">
            <v>220619</v>
          </cell>
          <cell r="L798">
            <v>42185</v>
          </cell>
          <cell r="M798" t="str">
            <v>Sonneborn LLC</v>
          </cell>
          <cell r="N798" t="str">
            <v>Sonneborn LLC BV Term Loan</v>
          </cell>
          <cell r="O798" t="str">
            <v>L</v>
          </cell>
          <cell r="P798" t="str">
            <v>LIBOR (3 months)</v>
          </cell>
          <cell r="R798">
            <v>1975050</v>
          </cell>
          <cell r="S798">
            <v>1352431</v>
          </cell>
          <cell r="T798" t="str">
            <v>United States</v>
          </cell>
          <cell r="U798" t="str">
            <v>Chemicals; Plastics &amp; Rubber (6)</v>
          </cell>
          <cell r="W798" t="str">
            <v>United States</v>
          </cell>
          <cell r="X798">
            <v>0</v>
          </cell>
          <cell r="Y798" t="str">
            <v>First Lien First Out</v>
          </cell>
          <cell r="AB798" t="str">
            <v>Sonneborn LLC</v>
          </cell>
          <cell r="AC798">
            <v>100.083</v>
          </cell>
          <cell r="AF798">
            <v>1975050</v>
          </cell>
          <cell r="AG798" t="str">
            <v>V</v>
          </cell>
          <cell r="AH798">
            <v>100.083</v>
          </cell>
          <cell r="AI798">
            <v>99.125</v>
          </cell>
          <cell r="AK798" t="str">
            <v>Term Loan</v>
          </cell>
          <cell r="AN798">
            <v>70959000</v>
          </cell>
          <cell r="AO798" t="str">
            <v>USD</v>
          </cell>
          <cell r="AS798">
            <v>3.7</v>
          </cell>
          <cell r="AU798" t="str">
            <v>320 PARK AVE</v>
          </cell>
          <cell r="AV798" t="str">
            <v>18th Floor</v>
          </cell>
          <cell r="AW798">
            <v>0</v>
          </cell>
          <cell r="AX798">
            <v>42277</v>
          </cell>
          <cell r="AY798">
            <v>42277</v>
          </cell>
          <cell r="AZ798">
            <v>45060000</v>
          </cell>
          <cell r="BA798">
            <v>4.5199999999999996</v>
          </cell>
          <cell r="BB798">
            <v>1.9</v>
          </cell>
          <cell r="BC798">
            <v>1.72</v>
          </cell>
          <cell r="BD798">
            <v>0</v>
          </cell>
          <cell r="BF798" t="str">
            <v>3.7000000</v>
          </cell>
          <cell r="BG798">
            <v>50210000</v>
          </cell>
          <cell r="BH798" t="str">
            <v>3.7</v>
          </cell>
          <cell r="BI798">
            <v>365530000</v>
          </cell>
          <cell r="BJ798" t="str">
            <v>BLG</v>
          </cell>
          <cell r="BK798" t="str">
            <v>Broadly Syndicated Loan</v>
          </cell>
          <cell r="BL798">
            <v>41927</v>
          </cell>
          <cell r="BM798">
            <v>44175</v>
          </cell>
          <cell r="BP798">
            <v>260580800</v>
          </cell>
          <cell r="BQ798">
            <v>310790800</v>
          </cell>
          <cell r="BR798">
            <v>260580800</v>
          </cell>
          <cell r="BS798">
            <v>1957768.31</v>
          </cell>
          <cell r="BT798">
            <v>99.125</v>
          </cell>
          <cell r="BU798">
            <v>42228</v>
          </cell>
          <cell r="BW798">
            <v>0</v>
          </cell>
          <cell r="BX798" t="str">
            <v>New York , New York, 10022</v>
          </cell>
          <cell r="CA798" t="str">
            <v>0010501538</v>
          </cell>
          <cell r="CB798">
            <v>1957768.31</v>
          </cell>
          <cell r="CC798">
            <v>1</v>
          </cell>
          <cell r="CD798">
            <v>1975050</v>
          </cell>
          <cell r="CF798">
            <v>80</v>
          </cell>
          <cell r="CG798" t="str">
            <v>Y</v>
          </cell>
        </row>
        <row r="799">
          <cell r="A799">
            <v>797</v>
          </cell>
          <cell r="B799" t="str">
            <v>DETAILS</v>
          </cell>
          <cell r="C799">
            <v>0</v>
          </cell>
          <cell r="D799">
            <v>81627888</v>
          </cell>
          <cell r="E799">
            <v>84069684</v>
          </cell>
          <cell r="F799">
            <v>344944</v>
          </cell>
          <cell r="G799">
            <v>42403</v>
          </cell>
          <cell r="H799">
            <v>42237</v>
          </cell>
          <cell r="I799">
            <v>25791</v>
          </cell>
          <cell r="J799">
            <v>252744</v>
          </cell>
          <cell r="K799">
            <v>220321</v>
          </cell>
          <cell r="L799">
            <v>42185</v>
          </cell>
          <cell r="M799" t="str">
            <v>Sonneborn LLC</v>
          </cell>
          <cell r="N799" t="str">
            <v>Sonneborn LLC US Term Loan</v>
          </cell>
          <cell r="O799" t="str">
            <v>L</v>
          </cell>
          <cell r="P799" t="str">
            <v>LIBOR (3 months)</v>
          </cell>
          <cell r="R799">
            <v>11191950</v>
          </cell>
          <cell r="S799">
            <v>1335130</v>
          </cell>
          <cell r="T799" t="str">
            <v>United States</v>
          </cell>
          <cell r="U799" t="str">
            <v>Chemicals; Plastics &amp; Rubber (6)</v>
          </cell>
          <cell r="W799" t="str">
            <v>United States</v>
          </cell>
          <cell r="X799">
            <v>0</v>
          </cell>
          <cell r="Y799" t="str">
            <v>First Lien First Out</v>
          </cell>
          <cell r="AB799" t="str">
            <v>Sonneborn LLC</v>
          </cell>
          <cell r="AC799">
            <v>100.083</v>
          </cell>
          <cell r="AF799">
            <v>11191950</v>
          </cell>
          <cell r="AG799" t="str">
            <v>V</v>
          </cell>
          <cell r="AH799">
            <v>100.083</v>
          </cell>
          <cell r="AI799">
            <v>99.125</v>
          </cell>
          <cell r="AK799" t="str">
            <v>Term Loan</v>
          </cell>
          <cell r="AN799">
            <v>70959000</v>
          </cell>
          <cell r="AO799" t="str">
            <v>USD</v>
          </cell>
          <cell r="AS799">
            <v>3.7</v>
          </cell>
          <cell r="AU799" t="str">
            <v>320 PARK AVE</v>
          </cell>
          <cell r="AV799" t="str">
            <v>18th Floor</v>
          </cell>
          <cell r="AW799">
            <v>0</v>
          </cell>
          <cell r="AX799">
            <v>42277</v>
          </cell>
          <cell r="AY799">
            <v>42277</v>
          </cell>
          <cell r="AZ799">
            <v>45060000</v>
          </cell>
          <cell r="BA799">
            <v>4.5199999999999996</v>
          </cell>
          <cell r="BB799">
            <v>1.9</v>
          </cell>
          <cell r="BC799">
            <v>1.72</v>
          </cell>
          <cell r="BD799">
            <v>0</v>
          </cell>
          <cell r="BF799" t="str">
            <v>3.7000000</v>
          </cell>
          <cell r="BG799">
            <v>50210000</v>
          </cell>
          <cell r="BH799" t="str">
            <v>3.7</v>
          </cell>
          <cell r="BI799">
            <v>365530000</v>
          </cell>
          <cell r="BJ799" t="str">
            <v>BLG</v>
          </cell>
          <cell r="BK799" t="str">
            <v>Broadly Syndicated Loan</v>
          </cell>
          <cell r="BL799">
            <v>41883</v>
          </cell>
          <cell r="BM799">
            <v>44175</v>
          </cell>
          <cell r="BP799">
            <v>260580800</v>
          </cell>
          <cell r="BQ799">
            <v>310790800</v>
          </cell>
          <cell r="BR799">
            <v>260580800</v>
          </cell>
          <cell r="BS799">
            <v>11094020.439999999</v>
          </cell>
          <cell r="BT799">
            <v>99.125</v>
          </cell>
          <cell r="BU799">
            <v>42228</v>
          </cell>
          <cell r="BW799">
            <v>0</v>
          </cell>
          <cell r="BX799" t="str">
            <v>New York, New York 10022</v>
          </cell>
          <cell r="CA799" t="str">
            <v>0010501545</v>
          </cell>
          <cell r="CB799">
            <v>11094020.439999999</v>
          </cell>
          <cell r="CC799">
            <v>1</v>
          </cell>
          <cell r="CD799">
            <v>11191950</v>
          </cell>
          <cell r="CF799">
            <v>80</v>
          </cell>
          <cell r="CG799" t="str">
            <v>Y</v>
          </cell>
        </row>
        <row r="800">
          <cell r="A800">
            <v>798</v>
          </cell>
          <cell r="B800" t="str">
            <v>DETAILS</v>
          </cell>
          <cell r="C800">
            <v>0</v>
          </cell>
          <cell r="D800">
            <v>81627859</v>
          </cell>
          <cell r="E800">
            <v>84069686</v>
          </cell>
          <cell r="F800">
            <v>344944</v>
          </cell>
          <cell r="G800">
            <v>42403</v>
          </cell>
          <cell r="H800">
            <v>42237</v>
          </cell>
          <cell r="I800">
            <v>26623</v>
          </cell>
          <cell r="J800">
            <v>252374</v>
          </cell>
          <cell r="K800">
            <v>191219</v>
          </cell>
          <cell r="L800">
            <v>42185</v>
          </cell>
          <cell r="M800" t="str">
            <v>Southern Graphics Inc</v>
          </cell>
          <cell r="N800" t="str">
            <v>Southern Graphics Inc New Term Loans</v>
          </cell>
          <cell r="O800" t="str">
            <v>L</v>
          </cell>
          <cell r="P800" t="str">
            <v>LIBOR (3 months)</v>
          </cell>
          <cell r="R800">
            <v>9610365.5800000001</v>
          </cell>
          <cell r="S800">
            <v>1335212</v>
          </cell>
          <cell r="T800" t="str">
            <v>United States</v>
          </cell>
          <cell r="U800" t="str">
            <v>Media: Advertising; Printing &amp; Publishing (18)</v>
          </cell>
          <cell r="W800" t="str">
            <v>United States</v>
          </cell>
          <cell r="X800">
            <v>1</v>
          </cell>
          <cell r="Y800" t="str">
            <v>First Lien First Out</v>
          </cell>
          <cell r="AB800" t="str">
            <v>Southern Graphics Inc</v>
          </cell>
          <cell r="AC800">
            <v>99.25</v>
          </cell>
          <cell r="AF800">
            <v>9610365.5800000001</v>
          </cell>
          <cell r="AG800" t="str">
            <v>V</v>
          </cell>
          <cell r="AH800">
            <v>99.25</v>
          </cell>
          <cell r="AI800">
            <v>97.5</v>
          </cell>
          <cell r="AK800" t="str">
            <v>Term Loan</v>
          </cell>
          <cell r="AN800">
            <v>105138000</v>
          </cell>
          <cell r="AO800" t="str">
            <v>USD</v>
          </cell>
          <cell r="AS800">
            <v>3.28</v>
          </cell>
          <cell r="AU800" t="str">
            <v>626 West Main Street</v>
          </cell>
          <cell r="AV800" t="str">
            <v>Suite 500</v>
          </cell>
          <cell r="AW800">
            <v>0</v>
          </cell>
          <cell r="AX800">
            <v>42277</v>
          </cell>
          <cell r="AY800">
            <v>42277</v>
          </cell>
          <cell r="AZ800">
            <v>42720000</v>
          </cell>
          <cell r="BA800">
            <v>2.98</v>
          </cell>
          <cell r="BB800">
            <v>2.34</v>
          </cell>
          <cell r="BC800">
            <v>2.06</v>
          </cell>
          <cell r="BD800">
            <v>0</v>
          </cell>
          <cell r="BF800" t="str">
            <v>3.2800000</v>
          </cell>
          <cell r="BG800">
            <v>245080000</v>
          </cell>
          <cell r="BH800" t="str">
            <v>5.27</v>
          </cell>
          <cell r="BI800">
            <v>489340000</v>
          </cell>
          <cell r="BJ800" t="str">
            <v>BLG</v>
          </cell>
          <cell r="BK800" t="str">
            <v>Broadly Syndicated Loan</v>
          </cell>
          <cell r="BL800">
            <v>41504</v>
          </cell>
          <cell r="BM800">
            <v>43755</v>
          </cell>
          <cell r="BP800">
            <v>326944000</v>
          </cell>
          <cell r="BQ800">
            <v>782494200</v>
          </cell>
          <cell r="BR800">
            <v>537414200</v>
          </cell>
          <cell r="BS800">
            <v>9370106.4399999995</v>
          </cell>
          <cell r="BT800">
            <v>97.5</v>
          </cell>
          <cell r="BU800">
            <v>42228</v>
          </cell>
          <cell r="BW800">
            <v>0</v>
          </cell>
          <cell r="BX800" t="str">
            <v>Louisville, Kentucky 40202</v>
          </cell>
          <cell r="CA800" t="str">
            <v>0010446542</v>
          </cell>
          <cell r="CB800">
            <v>9370106.4399999995</v>
          </cell>
          <cell r="CC800">
            <v>1</v>
          </cell>
          <cell r="CD800">
            <v>9610365.5800000001</v>
          </cell>
          <cell r="CF800">
            <v>80</v>
          </cell>
          <cell r="CG800" t="str">
            <v>Y</v>
          </cell>
        </row>
        <row r="801">
          <cell r="A801">
            <v>799</v>
          </cell>
          <cell r="B801" t="str">
            <v>DETAILS</v>
          </cell>
          <cell r="C801">
            <v>0</v>
          </cell>
          <cell r="D801">
            <v>81627860</v>
          </cell>
          <cell r="E801">
            <v>84069687</v>
          </cell>
          <cell r="F801">
            <v>344944</v>
          </cell>
          <cell r="G801">
            <v>42403</v>
          </cell>
          <cell r="H801">
            <v>42237</v>
          </cell>
          <cell r="I801">
            <v>26623</v>
          </cell>
          <cell r="J801">
            <v>252375</v>
          </cell>
          <cell r="K801">
            <v>191219</v>
          </cell>
          <cell r="L801">
            <v>42185</v>
          </cell>
          <cell r="M801" t="str">
            <v>Southern Graphics Inc</v>
          </cell>
          <cell r="N801" t="str">
            <v>Southern Graphics Inc New Term Loans</v>
          </cell>
          <cell r="O801" t="str">
            <v>L</v>
          </cell>
          <cell r="P801" t="str">
            <v>LIBOR (6 months)</v>
          </cell>
          <cell r="R801">
            <v>9610365.5800000001</v>
          </cell>
          <cell r="S801">
            <v>1335212</v>
          </cell>
          <cell r="T801" t="str">
            <v>United States</v>
          </cell>
          <cell r="U801" t="str">
            <v>Media: Advertising; Printing &amp; Publishing (18)</v>
          </cell>
          <cell r="W801" t="str">
            <v>United States</v>
          </cell>
          <cell r="X801">
            <v>1</v>
          </cell>
          <cell r="Y801" t="str">
            <v>First Lien First Out</v>
          </cell>
          <cell r="AB801" t="str">
            <v>Southern Graphics Inc</v>
          </cell>
          <cell r="AC801">
            <v>99.25</v>
          </cell>
          <cell r="AF801">
            <v>9610365.5800000001</v>
          </cell>
          <cell r="AG801" t="str">
            <v>V</v>
          </cell>
          <cell r="AH801">
            <v>99.25</v>
          </cell>
          <cell r="AI801">
            <v>97.5</v>
          </cell>
          <cell r="AK801" t="str">
            <v>Term Loan</v>
          </cell>
          <cell r="AN801">
            <v>105138000</v>
          </cell>
          <cell r="AO801" t="str">
            <v>USD</v>
          </cell>
          <cell r="AS801">
            <v>3.28</v>
          </cell>
          <cell r="AU801" t="str">
            <v>626 West Main Street</v>
          </cell>
          <cell r="AV801" t="str">
            <v>Suite 500</v>
          </cell>
          <cell r="AW801">
            <v>0</v>
          </cell>
          <cell r="AX801">
            <v>42277</v>
          </cell>
          <cell r="AY801">
            <v>42277</v>
          </cell>
          <cell r="AZ801">
            <v>42720000</v>
          </cell>
          <cell r="BA801">
            <v>2.98</v>
          </cell>
          <cell r="BB801">
            <v>2.34</v>
          </cell>
          <cell r="BC801">
            <v>2.06</v>
          </cell>
          <cell r="BD801">
            <v>0</v>
          </cell>
          <cell r="BF801" t="str">
            <v>3.2800000</v>
          </cell>
          <cell r="BG801">
            <v>245080000</v>
          </cell>
          <cell r="BH801" t="str">
            <v>5.27</v>
          </cell>
          <cell r="BI801">
            <v>489340000</v>
          </cell>
          <cell r="BJ801" t="str">
            <v>BLG</v>
          </cell>
          <cell r="BL801">
            <v>41504</v>
          </cell>
          <cell r="BM801">
            <v>43755</v>
          </cell>
          <cell r="BP801">
            <v>326944000</v>
          </cell>
          <cell r="BQ801">
            <v>782494200</v>
          </cell>
          <cell r="BR801">
            <v>537414200</v>
          </cell>
          <cell r="BS801">
            <v>9370106.4399999995</v>
          </cell>
          <cell r="BT801">
            <v>97.5</v>
          </cell>
          <cell r="BU801">
            <v>42228</v>
          </cell>
          <cell r="BW801">
            <v>0</v>
          </cell>
          <cell r="BX801" t="str">
            <v>Louisville, Kentucky 40202</v>
          </cell>
          <cell r="CA801" t="str">
            <v>0010446542</v>
          </cell>
          <cell r="CB801">
            <v>9370106.4399999995</v>
          </cell>
          <cell r="CC801">
            <v>1</v>
          </cell>
          <cell r="CD801">
            <v>9610365.5800000001</v>
          </cell>
          <cell r="CF801">
            <v>80</v>
          </cell>
          <cell r="CG801" t="str">
            <v>Y</v>
          </cell>
        </row>
        <row r="802">
          <cell r="A802">
            <v>800</v>
          </cell>
          <cell r="B802" t="str">
            <v>DETAILS</v>
          </cell>
          <cell r="C802">
            <v>0</v>
          </cell>
          <cell r="D802">
            <v>81628275</v>
          </cell>
          <cell r="E802">
            <v>84069688</v>
          </cell>
          <cell r="F802">
            <v>344944</v>
          </cell>
          <cell r="G802">
            <v>42403</v>
          </cell>
          <cell r="H802">
            <v>42237</v>
          </cell>
          <cell r="I802">
            <v>26623</v>
          </cell>
          <cell r="J802">
            <v>255825</v>
          </cell>
          <cell r="K802">
            <v>191219</v>
          </cell>
          <cell r="L802">
            <v>42185</v>
          </cell>
          <cell r="M802" t="str">
            <v>Southern Graphics Inc</v>
          </cell>
          <cell r="N802" t="str">
            <v>Southern Graphics Inc New Term Loans</v>
          </cell>
          <cell r="O802" t="str">
            <v>L</v>
          </cell>
          <cell r="P802" t="str">
            <v>LIBOR (1 month)</v>
          </cell>
          <cell r="R802">
            <v>252904.36</v>
          </cell>
          <cell r="S802">
            <v>1335212</v>
          </cell>
          <cell r="T802" t="str">
            <v>United States</v>
          </cell>
          <cell r="U802" t="str">
            <v>Media: Advertising; Printing &amp; Publishing (18)</v>
          </cell>
          <cell r="W802" t="str">
            <v>United States</v>
          </cell>
          <cell r="X802">
            <v>1</v>
          </cell>
          <cell r="Y802" t="str">
            <v>First Lien First Out</v>
          </cell>
          <cell r="AB802" t="str">
            <v>Southern Graphics Inc</v>
          </cell>
          <cell r="AC802">
            <v>99.25</v>
          </cell>
          <cell r="AF802">
            <v>252904.36</v>
          </cell>
          <cell r="AG802" t="str">
            <v>V</v>
          </cell>
          <cell r="AH802">
            <v>99.25</v>
          </cell>
          <cell r="AI802">
            <v>97.5</v>
          </cell>
          <cell r="AK802" t="str">
            <v>Term Loan</v>
          </cell>
          <cell r="AN802">
            <v>105138000</v>
          </cell>
          <cell r="AO802" t="str">
            <v>USD</v>
          </cell>
          <cell r="AS802">
            <v>3.28</v>
          </cell>
          <cell r="AU802" t="str">
            <v>626 West Main Street</v>
          </cell>
          <cell r="AV802" t="str">
            <v>Suite 500</v>
          </cell>
          <cell r="AW802">
            <v>0</v>
          </cell>
          <cell r="AX802">
            <v>42277</v>
          </cell>
          <cell r="AY802">
            <v>42277</v>
          </cell>
          <cell r="AZ802">
            <v>42720000</v>
          </cell>
          <cell r="BA802">
            <v>2.98</v>
          </cell>
          <cell r="BB802">
            <v>2.34</v>
          </cell>
          <cell r="BC802">
            <v>2.06</v>
          </cell>
          <cell r="BD802">
            <v>0</v>
          </cell>
          <cell r="BF802" t="str">
            <v>3.2800000</v>
          </cell>
          <cell r="BG802">
            <v>245080000</v>
          </cell>
          <cell r="BH802" t="str">
            <v>5.27</v>
          </cell>
          <cell r="BI802">
            <v>489340000</v>
          </cell>
          <cell r="BJ802" t="str">
            <v>BLG</v>
          </cell>
          <cell r="BL802">
            <v>41504</v>
          </cell>
          <cell r="BM802">
            <v>43755</v>
          </cell>
          <cell r="BP802">
            <v>326944000</v>
          </cell>
          <cell r="BQ802">
            <v>782494200</v>
          </cell>
          <cell r="BR802">
            <v>537414200</v>
          </cell>
          <cell r="BS802">
            <v>246581.75</v>
          </cell>
          <cell r="BT802">
            <v>97.5</v>
          </cell>
          <cell r="BU802">
            <v>42228</v>
          </cell>
          <cell r="BW802">
            <v>0</v>
          </cell>
          <cell r="BX802" t="str">
            <v>Louisville, Kentucky 40202</v>
          </cell>
          <cell r="CA802" t="str">
            <v>0010446542</v>
          </cell>
          <cell r="CB802">
            <v>246581.75</v>
          </cell>
          <cell r="CC802">
            <v>1</v>
          </cell>
          <cell r="CD802">
            <v>252904.36</v>
          </cell>
          <cell r="CF802">
            <v>80</v>
          </cell>
          <cell r="CG802" t="str">
            <v>Y</v>
          </cell>
        </row>
        <row r="803">
          <cell r="A803">
            <v>801</v>
          </cell>
          <cell r="B803" t="str">
            <v>DETAILS</v>
          </cell>
          <cell r="C803">
            <v>0</v>
          </cell>
          <cell r="D803">
            <v>81628058</v>
          </cell>
          <cell r="E803">
            <v>84069880</v>
          </cell>
          <cell r="F803">
            <v>344944</v>
          </cell>
          <cell r="G803">
            <v>42403</v>
          </cell>
          <cell r="H803">
            <v>42355</v>
          </cell>
          <cell r="I803">
            <v>31938</v>
          </cell>
          <cell r="J803">
            <v>254374</v>
          </cell>
          <cell r="K803">
            <v>251305</v>
          </cell>
          <cell r="L803">
            <v>42349</v>
          </cell>
          <cell r="M803" t="str">
            <v>SP Lab Equipment LLC</v>
          </cell>
          <cell r="N803" t="str">
            <v>SP Lab Equipment LLC Term Loan</v>
          </cell>
          <cell r="O803" t="str">
            <v>L</v>
          </cell>
          <cell r="P803" t="str">
            <v>LIBOR (1 month)</v>
          </cell>
          <cell r="R803">
            <v>25297422.68</v>
          </cell>
          <cell r="S803">
            <v>1452270</v>
          </cell>
          <cell r="T803" t="str">
            <v>United States</v>
          </cell>
          <cell r="U803" t="str">
            <v>Healthcare &amp; Pharmaceuticals (15)</v>
          </cell>
          <cell r="W803" t="str">
            <v>United States</v>
          </cell>
          <cell r="X803">
            <v>0</v>
          </cell>
          <cell r="Y803" t="str">
            <v>First Lien First Out</v>
          </cell>
          <cell r="AB803" t="str">
            <v>SP Lab Equipment LLC</v>
          </cell>
          <cell r="AC803">
            <v>98.327044770000001</v>
          </cell>
          <cell r="AF803">
            <v>25297422.68</v>
          </cell>
          <cell r="AG803" t="str">
            <v>V</v>
          </cell>
          <cell r="AH803">
            <v>98.75</v>
          </cell>
          <cell r="AK803" t="str">
            <v>Term Loan</v>
          </cell>
          <cell r="AN803">
            <v>20592000</v>
          </cell>
          <cell r="AO803" t="str">
            <v>USD</v>
          </cell>
          <cell r="AR803" t="str">
            <v>Deutsche Bank AG</v>
          </cell>
          <cell r="AS803">
            <v>4.0599999999999996</v>
          </cell>
          <cell r="AU803" t="str">
            <v>935 Mearns Road</v>
          </cell>
          <cell r="AV803" t="str">
            <v>NA</v>
          </cell>
          <cell r="AW803">
            <v>0</v>
          </cell>
          <cell r="AX803">
            <v>42277</v>
          </cell>
          <cell r="AY803">
            <v>42338</v>
          </cell>
          <cell r="AZ803">
            <v>8480000</v>
          </cell>
          <cell r="BA803">
            <v>2.63</v>
          </cell>
          <cell r="BB803">
            <v>4.54</v>
          </cell>
          <cell r="BC803">
            <v>4.2300000000000004</v>
          </cell>
          <cell r="BD803">
            <v>0</v>
          </cell>
          <cell r="BF803" t="str">
            <v>4.06</v>
          </cell>
          <cell r="BG803">
            <v>-9940000</v>
          </cell>
          <cell r="BH803" t="str">
            <v>5.56</v>
          </cell>
          <cell r="BI803">
            <v>131220000</v>
          </cell>
          <cell r="BJ803" t="str">
            <v>Antares/TMT</v>
          </cell>
          <cell r="BL803">
            <v>42248</v>
          </cell>
          <cell r="BM803">
            <v>44538</v>
          </cell>
          <cell r="BP803">
            <v>83603520</v>
          </cell>
          <cell r="BQ803">
            <v>104551520</v>
          </cell>
          <cell r="BR803">
            <v>114491520</v>
          </cell>
          <cell r="BS803">
            <v>25297422.68</v>
          </cell>
          <cell r="BT803">
            <v>100</v>
          </cell>
          <cell r="BU803">
            <v>42355</v>
          </cell>
          <cell r="BW803">
            <v>0</v>
          </cell>
          <cell r="BX803" t="str">
            <v>Warminister, PA 18974</v>
          </cell>
          <cell r="CA803" t="str">
            <v>0010558497</v>
          </cell>
          <cell r="CB803">
            <v>25297422.68</v>
          </cell>
          <cell r="CC803">
            <v>1</v>
          </cell>
          <cell r="CD803">
            <v>25297422.68</v>
          </cell>
          <cell r="CF803">
            <v>80</v>
          </cell>
          <cell r="CG803" t="str">
            <v>N</v>
          </cell>
        </row>
        <row r="804">
          <cell r="A804">
            <v>802</v>
          </cell>
          <cell r="B804" t="str">
            <v>DETAILS</v>
          </cell>
          <cell r="C804">
            <v>0</v>
          </cell>
          <cell r="D804">
            <v>81627710</v>
          </cell>
          <cell r="E804">
            <v>84069693</v>
          </cell>
          <cell r="F804">
            <v>344944</v>
          </cell>
          <cell r="G804">
            <v>42403</v>
          </cell>
          <cell r="H804">
            <v>42237</v>
          </cell>
          <cell r="I804">
            <v>27503</v>
          </cell>
          <cell r="J804">
            <v>249255</v>
          </cell>
          <cell r="K804">
            <v>179102</v>
          </cell>
          <cell r="L804">
            <v>42185</v>
          </cell>
          <cell r="M804" t="str">
            <v>Spin Holdco Inc</v>
          </cell>
          <cell r="N804" t="str">
            <v>Spin Holdco Inc Initial Term Loan</v>
          </cell>
          <cell r="O804" t="str">
            <v>L</v>
          </cell>
          <cell r="P804" t="str">
            <v>LIBOR (3 months)</v>
          </cell>
          <cell r="R804">
            <v>8165206.9800000004</v>
          </cell>
          <cell r="S804">
            <v>1335263</v>
          </cell>
          <cell r="T804" t="str">
            <v>United States</v>
          </cell>
          <cell r="U804" t="str">
            <v>Consumer goods: Durable (8)</v>
          </cell>
          <cell r="W804" t="str">
            <v>United States</v>
          </cell>
          <cell r="X804">
            <v>1</v>
          </cell>
          <cell r="Y804" t="str">
            <v>First Lien First Out</v>
          </cell>
          <cell r="AB804" t="str">
            <v>Spin Holdco Inc</v>
          </cell>
          <cell r="AC804">
            <v>99.313000000000002</v>
          </cell>
          <cell r="AF804">
            <v>8165206.9800000004</v>
          </cell>
          <cell r="AG804" t="str">
            <v>V</v>
          </cell>
          <cell r="AH804">
            <v>99.313000000000002</v>
          </cell>
          <cell r="AI804">
            <v>94.875</v>
          </cell>
          <cell r="AK804" t="str">
            <v>Term Loan</v>
          </cell>
          <cell r="AN804">
            <v>317978000</v>
          </cell>
          <cell r="AO804" t="str">
            <v>USD</v>
          </cell>
          <cell r="AS804">
            <v>4.4800000000000004</v>
          </cell>
          <cell r="AU804" t="str">
            <v>303 Sunnyside Blvd</v>
          </cell>
          <cell r="AV804" t="str">
            <v>Suite 70</v>
          </cell>
          <cell r="AW804">
            <v>0</v>
          </cell>
          <cell r="AX804">
            <v>42277</v>
          </cell>
          <cell r="AY804">
            <v>42277</v>
          </cell>
          <cell r="AZ804">
            <v>66370000</v>
          </cell>
          <cell r="BA804">
            <v>3.57</v>
          </cell>
          <cell r="BB804">
            <v>3.87</v>
          </cell>
          <cell r="BC804">
            <v>3.64</v>
          </cell>
          <cell r="BD804">
            <v>0</v>
          </cell>
          <cell r="BF804" t="str">
            <v>4.4800000</v>
          </cell>
          <cell r="BG804">
            <v>229670000</v>
          </cell>
          <cell r="BH804" t="str">
            <v>5.22</v>
          </cell>
          <cell r="BI804">
            <v>1133460000</v>
          </cell>
          <cell r="BJ804" t="str">
            <v>BLG</v>
          </cell>
          <cell r="BK804" t="str">
            <v>Broadly Syndicated Loan</v>
          </cell>
          <cell r="BL804">
            <v>41320</v>
          </cell>
          <cell r="BM804">
            <v>43783</v>
          </cell>
          <cell r="BP804">
            <v>1529186400</v>
          </cell>
          <cell r="BQ804">
            <v>1946970600</v>
          </cell>
          <cell r="BR804">
            <v>1717300600</v>
          </cell>
          <cell r="BS804">
            <v>7746740.1200000001</v>
          </cell>
          <cell r="BT804">
            <v>94.875</v>
          </cell>
          <cell r="BU804">
            <v>42228</v>
          </cell>
          <cell r="BW804">
            <v>0</v>
          </cell>
          <cell r="BX804" t="str">
            <v>Plainview, New York 11803-1597</v>
          </cell>
          <cell r="CA804" t="str">
            <v>0010416436</v>
          </cell>
          <cell r="CB804">
            <v>7746740.1200000001</v>
          </cell>
          <cell r="CC804">
            <v>1</v>
          </cell>
          <cell r="CD804">
            <v>8165206.9800000004</v>
          </cell>
          <cell r="CF804">
            <v>80</v>
          </cell>
          <cell r="CG804" t="str">
            <v>Y</v>
          </cell>
        </row>
        <row r="805">
          <cell r="A805">
            <v>803</v>
          </cell>
          <cell r="B805" t="str">
            <v>DETAILS</v>
          </cell>
          <cell r="C805">
            <v>0</v>
          </cell>
          <cell r="D805">
            <v>81628176</v>
          </cell>
          <cell r="E805">
            <v>84069694</v>
          </cell>
          <cell r="F805">
            <v>344944</v>
          </cell>
          <cell r="G805">
            <v>42403</v>
          </cell>
          <cell r="H805">
            <v>42237</v>
          </cell>
          <cell r="I805">
            <v>27503</v>
          </cell>
          <cell r="J805">
            <v>255209</v>
          </cell>
          <cell r="K805">
            <v>179102</v>
          </cell>
          <cell r="L805">
            <v>42185</v>
          </cell>
          <cell r="M805" t="str">
            <v>Spin Holdco Inc</v>
          </cell>
          <cell r="N805" t="str">
            <v>Spin Holdco Inc Initial Term Loan</v>
          </cell>
          <cell r="O805" t="str">
            <v>L</v>
          </cell>
          <cell r="P805" t="str">
            <v>LIBOR (3 months)</v>
          </cell>
          <cell r="R805">
            <v>6462507.0800000001</v>
          </cell>
          <cell r="S805">
            <v>1335263</v>
          </cell>
          <cell r="T805" t="str">
            <v>United States</v>
          </cell>
          <cell r="U805" t="str">
            <v>Consumer goods: Durable (8)</v>
          </cell>
          <cell r="W805" t="str">
            <v>United States</v>
          </cell>
          <cell r="X805">
            <v>1</v>
          </cell>
          <cell r="Y805" t="str">
            <v>First Lien First Out</v>
          </cell>
          <cell r="AB805" t="str">
            <v>Spin Holdco Inc</v>
          </cell>
          <cell r="AC805">
            <v>99.313000000000002</v>
          </cell>
          <cell r="AF805">
            <v>6462507.0800000001</v>
          </cell>
          <cell r="AG805" t="str">
            <v>V</v>
          </cell>
          <cell r="AH805">
            <v>99.313000000000002</v>
          </cell>
          <cell r="AI805">
            <v>94.875</v>
          </cell>
          <cell r="AK805" t="str">
            <v>Term Loan</v>
          </cell>
          <cell r="AN805">
            <v>317978000</v>
          </cell>
          <cell r="AO805" t="str">
            <v>USD</v>
          </cell>
          <cell r="AS805">
            <v>4.4800000000000004</v>
          </cell>
          <cell r="AU805" t="str">
            <v>303 Sunnyside Blvd</v>
          </cell>
          <cell r="AV805" t="str">
            <v>Suite 70</v>
          </cell>
          <cell r="AW805">
            <v>0</v>
          </cell>
          <cell r="AX805">
            <v>42277</v>
          </cell>
          <cell r="AY805">
            <v>42277</v>
          </cell>
          <cell r="AZ805">
            <v>66370000</v>
          </cell>
          <cell r="BA805">
            <v>3.57</v>
          </cell>
          <cell r="BB805">
            <v>3.87</v>
          </cell>
          <cell r="BC805">
            <v>3.64</v>
          </cell>
          <cell r="BD805">
            <v>0</v>
          </cell>
          <cell r="BF805" t="str">
            <v>4.4800000</v>
          </cell>
          <cell r="BG805">
            <v>229670000</v>
          </cell>
          <cell r="BH805" t="str">
            <v>5.22</v>
          </cell>
          <cell r="BI805">
            <v>1133460000</v>
          </cell>
          <cell r="BJ805" t="str">
            <v>BLG</v>
          </cell>
          <cell r="BK805" t="str">
            <v>Broadly Syndicated Loan</v>
          </cell>
          <cell r="BL805">
            <v>41320</v>
          </cell>
          <cell r="BM805">
            <v>43783</v>
          </cell>
          <cell r="BP805">
            <v>1529186400</v>
          </cell>
          <cell r="BQ805">
            <v>1946970600</v>
          </cell>
          <cell r="BR805">
            <v>1717300600</v>
          </cell>
          <cell r="BS805">
            <v>6131303.5899999999</v>
          </cell>
          <cell r="BT805">
            <v>94.875</v>
          </cell>
          <cell r="BU805">
            <v>42228</v>
          </cell>
          <cell r="BW805">
            <v>0</v>
          </cell>
          <cell r="BX805" t="str">
            <v>Plainview, New York 11803-1597</v>
          </cell>
          <cell r="CA805" t="str">
            <v>0010416436</v>
          </cell>
          <cell r="CB805">
            <v>6131303.5899999999</v>
          </cell>
          <cell r="CC805">
            <v>1</v>
          </cell>
          <cell r="CD805">
            <v>6462507.0800000001</v>
          </cell>
          <cell r="CF805">
            <v>80</v>
          </cell>
          <cell r="CG805" t="str">
            <v>Y</v>
          </cell>
        </row>
        <row r="806">
          <cell r="A806">
            <v>804</v>
          </cell>
          <cell r="B806" t="str">
            <v>DETAILS</v>
          </cell>
          <cell r="C806">
            <v>0</v>
          </cell>
          <cell r="D806">
            <v>81628177</v>
          </cell>
          <cell r="E806">
            <v>84069695</v>
          </cell>
          <cell r="F806">
            <v>344944</v>
          </cell>
          <cell r="G806">
            <v>42403</v>
          </cell>
          <cell r="H806">
            <v>42237</v>
          </cell>
          <cell r="I806">
            <v>27503</v>
          </cell>
          <cell r="J806">
            <v>255210</v>
          </cell>
          <cell r="K806">
            <v>179102</v>
          </cell>
          <cell r="L806">
            <v>42185</v>
          </cell>
          <cell r="M806" t="str">
            <v>Spin Holdco Inc</v>
          </cell>
          <cell r="N806" t="str">
            <v>Spin Holdco Inc Initial Term Loan</v>
          </cell>
          <cell r="O806" t="str">
            <v>L</v>
          </cell>
          <cell r="P806" t="str">
            <v>LIBOR (1 month)</v>
          </cell>
          <cell r="R806">
            <v>37032.19</v>
          </cell>
          <cell r="S806">
            <v>1335263</v>
          </cell>
          <cell r="T806" t="str">
            <v>United States</v>
          </cell>
          <cell r="U806" t="str">
            <v>Consumer goods: Durable (8)</v>
          </cell>
          <cell r="W806" t="str">
            <v>United States</v>
          </cell>
          <cell r="X806">
            <v>1</v>
          </cell>
          <cell r="Y806" t="str">
            <v>First Lien First Out</v>
          </cell>
          <cell r="AB806" t="str">
            <v>Spin Holdco Inc</v>
          </cell>
          <cell r="AC806">
            <v>99.313000000000002</v>
          </cell>
          <cell r="AF806">
            <v>37032.19</v>
          </cell>
          <cell r="AG806" t="str">
            <v>V</v>
          </cell>
          <cell r="AH806">
            <v>99.313000000000002</v>
          </cell>
          <cell r="AI806">
            <v>94.875</v>
          </cell>
          <cell r="AK806" t="str">
            <v>Term Loan</v>
          </cell>
          <cell r="AN806">
            <v>317978000</v>
          </cell>
          <cell r="AO806" t="str">
            <v>USD</v>
          </cell>
          <cell r="AS806">
            <v>4.4800000000000004</v>
          </cell>
          <cell r="AU806" t="str">
            <v>303 Sunnyside Blvd</v>
          </cell>
          <cell r="AV806" t="str">
            <v>Suite 70</v>
          </cell>
          <cell r="AW806">
            <v>0</v>
          </cell>
          <cell r="AX806">
            <v>42277</v>
          </cell>
          <cell r="AY806">
            <v>42277</v>
          </cell>
          <cell r="AZ806">
            <v>66370000</v>
          </cell>
          <cell r="BA806">
            <v>3.57</v>
          </cell>
          <cell r="BB806">
            <v>3.87</v>
          </cell>
          <cell r="BC806">
            <v>3.64</v>
          </cell>
          <cell r="BD806">
            <v>0</v>
          </cell>
          <cell r="BF806" t="str">
            <v>4.4800000</v>
          </cell>
          <cell r="BG806">
            <v>229670000</v>
          </cell>
          <cell r="BH806" t="str">
            <v>5.22</v>
          </cell>
          <cell r="BI806">
            <v>1133460000</v>
          </cell>
          <cell r="BJ806" t="str">
            <v>BLG</v>
          </cell>
          <cell r="BK806" t="str">
            <v>Broadly Syndicated Loan</v>
          </cell>
          <cell r="BL806">
            <v>41320</v>
          </cell>
          <cell r="BM806">
            <v>43783</v>
          </cell>
          <cell r="BP806">
            <v>1529186400</v>
          </cell>
          <cell r="BQ806">
            <v>1946970600</v>
          </cell>
          <cell r="BR806">
            <v>1717300600</v>
          </cell>
          <cell r="BS806">
            <v>35134.29</v>
          </cell>
          <cell r="BT806">
            <v>94.875</v>
          </cell>
          <cell r="BU806">
            <v>42228</v>
          </cell>
          <cell r="BW806">
            <v>0</v>
          </cell>
          <cell r="BX806" t="str">
            <v>Plainview, New York 11803-1597</v>
          </cell>
          <cell r="CA806" t="str">
            <v>0010416436</v>
          </cell>
          <cell r="CB806">
            <v>35134.29</v>
          </cell>
          <cell r="CC806">
            <v>1</v>
          </cell>
          <cell r="CD806">
            <v>37032.19</v>
          </cell>
          <cell r="CF806">
            <v>80</v>
          </cell>
          <cell r="CG806" t="str">
            <v>Y</v>
          </cell>
        </row>
        <row r="807">
          <cell r="A807">
            <v>805</v>
          </cell>
          <cell r="B807" t="str">
            <v>DETAILS</v>
          </cell>
          <cell r="C807">
            <v>0</v>
          </cell>
          <cell r="D807">
            <v>81628377</v>
          </cell>
          <cell r="E807">
            <v>84070296</v>
          </cell>
          <cell r="F807">
            <v>344944</v>
          </cell>
          <cell r="G807">
            <v>42403</v>
          </cell>
          <cell r="H807">
            <v>42299</v>
          </cell>
          <cell r="I807">
            <v>31268</v>
          </cell>
          <cell r="J807">
            <v>256497</v>
          </cell>
          <cell r="K807">
            <v>247463</v>
          </cell>
          <cell r="L807">
            <v>42293</v>
          </cell>
          <cell r="M807" t="str">
            <v>Spinrite Limited Partnership</v>
          </cell>
          <cell r="N807" t="str">
            <v>Spinrite Limited Partnership Term Loan</v>
          </cell>
          <cell r="O807" t="str">
            <v>L</v>
          </cell>
          <cell r="P807" t="str">
            <v>LIBOR (2 months)</v>
          </cell>
          <cell r="R807">
            <v>6711040.7400000002</v>
          </cell>
          <cell r="S807">
            <v>1411845</v>
          </cell>
          <cell r="T807" t="str">
            <v>Canada</v>
          </cell>
          <cell r="U807" t="str">
            <v>Consumer goods: Non-Durable (9)</v>
          </cell>
          <cell r="W807" t="str">
            <v>Canada</v>
          </cell>
          <cell r="X807">
            <v>0</v>
          </cell>
          <cell r="Y807" t="str">
            <v>First Lien First Out</v>
          </cell>
          <cell r="AB807" t="str">
            <v>Spinrite Limited Partnership</v>
          </cell>
          <cell r="AC807">
            <v>97</v>
          </cell>
          <cell r="AF807">
            <v>6711040.7400000002</v>
          </cell>
          <cell r="AG807" t="str">
            <v>V</v>
          </cell>
          <cell r="AH807">
            <v>99.25</v>
          </cell>
          <cell r="AK807" t="str">
            <v>Term Loan</v>
          </cell>
          <cell r="AN807">
            <v>21560836.25</v>
          </cell>
          <cell r="AO807" t="str">
            <v>USD</v>
          </cell>
          <cell r="AS807">
            <v>4.0417401000000002</v>
          </cell>
          <cell r="AU807" t="str">
            <v>320 LIVINGSTONE AVE. SOUTH BOX 40</v>
          </cell>
          <cell r="AV807" t="str">
            <v>NA</v>
          </cell>
          <cell r="AW807">
            <v>0</v>
          </cell>
          <cell r="AX807">
            <v>42185</v>
          </cell>
          <cell r="AY807">
            <v>42277</v>
          </cell>
          <cell r="AZ807">
            <v>4080000</v>
          </cell>
          <cell r="BA807">
            <v>5.3036524465000001</v>
          </cell>
          <cell r="BB807">
            <v>2.4700000000000002</v>
          </cell>
          <cell r="BC807">
            <v>2.4500000000000002</v>
          </cell>
          <cell r="BD807">
            <v>0</v>
          </cell>
          <cell r="BF807" t="str">
            <v>4.0417401</v>
          </cell>
          <cell r="BG807">
            <v>12160000</v>
          </cell>
          <cell r="BH807" t="str">
            <v>4.0417400543</v>
          </cell>
          <cell r="BI807">
            <v>113960000</v>
          </cell>
          <cell r="BJ807" t="str">
            <v>Antares/TMT</v>
          </cell>
          <cell r="BL807">
            <v>42186</v>
          </cell>
          <cell r="BM807">
            <v>44112</v>
          </cell>
          <cell r="BP807">
            <v>87143295.489999995</v>
          </cell>
          <cell r="BQ807">
            <v>99303295</v>
          </cell>
          <cell r="BR807">
            <v>87143295.489999995</v>
          </cell>
          <cell r="BS807">
            <v>6711040.7400000002</v>
          </cell>
          <cell r="BT807">
            <v>100</v>
          </cell>
          <cell r="BU807">
            <v>42299</v>
          </cell>
          <cell r="BW807">
            <v>0</v>
          </cell>
          <cell r="BX807" t="str">
            <v>Listowel, Ontario N4W 1P7, Canada</v>
          </cell>
          <cell r="CA807" t="str">
            <v>0010552174</v>
          </cell>
          <cell r="CB807">
            <v>6711040.7400000002</v>
          </cell>
          <cell r="CC807">
            <v>1</v>
          </cell>
          <cell r="CD807">
            <v>6711040.7400000002</v>
          </cell>
          <cell r="CF807">
            <v>80</v>
          </cell>
          <cell r="CG807" t="str">
            <v>N</v>
          </cell>
        </row>
        <row r="808">
          <cell r="A808">
            <v>806</v>
          </cell>
          <cell r="B808" t="str">
            <v>DETAILS</v>
          </cell>
          <cell r="C808">
            <v>0</v>
          </cell>
          <cell r="D808">
            <v>81628299</v>
          </cell>
          <cell r="E808">
            <v>84070057</v>
          </cell>
          <cell r="F808">
            <v>344944</v>
          </cell>
          <cell r="G808">
            <v>42403</v>
          </cell>
          <cell r="H808">
            <v>42237</v>
          </cell>
          <cell r="I808">
            <v>26324</v>
          </cell>
          <cell r="J808">
            <v>256019</v>
          </cell>
          <cell r="K808">
            <v>158700</v>
          </cell>
          <cell r="L808">
            <v>42185</v>
          </cell>
          <cell r="M808" t="str">
            <v>Stanton Carpet Corporaiton</v>
          </cell>
          <cell r="N808" t="str">
            <v>Stanton Carpet Corp Term Loan</v>
          </cell>
          <cell r="O808" t="str">
            <v>L</v>
          </cell>
          <cell r="P808" t="str">
            <v>LIBOR (1 month)</v>
          </cell>
          <cell r="R808">
            <v>1913296.14</v>
          </cell>
          <cell r="S808">
            <v>1353005</v>
          </cell>
          <cell r="T808" t="str">
            <v>United States</v>
          </cell>
          <cell r="U808" t="str">
            <v>Consumer goods: Durable (8)</v>
          </cell>
          <cell r="W808" t="str">
            <v>United States</v>
          </cell>
          <cell r="X808">
            <v>0</v>
          </cell>
          <cell r="Y808" t="str">
            <v>First Lien First Out</v>
          </cell>
          <cell r="AB808" t="str">
            <v>Stanton Carpet Corporaiton</v>
          </cell>
          <cell r="AC808">
            <v>98.327044770000001</v>
          </cell>
          <cell r="AF808">
            <v>1913296.14</v>
          </cell>
          <cell r="AG808" t="str">
            <v>V</v>
          </cell>
          <cell r="AH808">
            <v>98.326999999999998</v>
          </cell>
          <cell r="AI808">
            <v>95.375</v>
          </cell>
          <cell r="AK808" t="str">
            <v>Term Loan</v>
          </cell>
          <cell r="AN808">
            <v>22635977</v>
          </cell>
          <cell r="AO808" t="str">
            <v>USD</v>
          </cell>
          <cell r="AS808">
            <v>2.56</v>
          </cell>
          <cell r="AU808" t="str">
            <v>211 ROBBINS LANE</v>
          </cell>
          <cell r="AV808" t="str">
            <v>NA</v>
          </cell>
          <cell r="AW808">
            <v>0</v>
          </cell>
          <cell r="AX808">
            <v>42277</v>
          </cell>
          <cell r="AY808">
            <v>42369</v>
          </cell>
          <cell r="AZ808">
            <v>13170000</v>
          </cell>
          <cell r="BA808">
            <v>5.23</v>
          </cell>
          <cell r="BB808">
            <v>0.31</v>
          </cell>
          <cell r="BC808">
            <v>0.25</v>
          </cell>
          <cell r="BD808">
            <v>0</v>
          </cell>
          <cell r="BF808" t="str">
            <v>2.5600000</v>
          </cell>
          <cell r="BG808">
            <v>63820000</v>
          </cell>
          <cell r="BH808" t="str">
            <v>2.56</v>
          </cell>
          <cell r="BI808">
            <v>83820000</v>
          </cell>
          <cell r="BJ808" t="str">
            <v>Antares/TMT</v>
          </cell>
          <cell r="BK808" t="str">
            <v>Broadly Syndicated Loan</v>
          </cell>
          <cell r="BL808">
            <v>41030</v>
          </cell>
          <cell r="BM808">
            <v>43315</v>
          </cell>
          <cell r="BP808">
            <v>58418800</v>
          </cell>
          <cell r="BQ808">
            <v>122238800</v>
          </cell>
          <cell r="BR808">
            <v>58418800</v>
          </cell>
          <cell r="BS808">
            <v>1913296.14</v>
          </cell>
          <cell r="BT808">
            <v>100</v>
          </cell>
          <cell r="BU808">
            <v>42228</v>
          </cell>
          <cell r="BW808">
            <v>0</v>
          </cell>
          <cell r="BX808" t="str">
            <v>Syosett, New York 11791</v>
          </cell>
          <cell r="CA808" t="str">
            <v>0010531456</v>
          </cell>
          <cell r="CB808">
            <v>1913296.14</v>
          </cell>
          <cell r="CC808">
            <v>1</v>
          </cell>
          <cell r="CD808">
            <v>1913296.14</v>
          </cell>
          <cell r="CF808">
            <v>80</v>
          </cell>
          <cell r="CG808" t="str">
            <v>N</v>
          </cell>
        </row>
        <row r="809">
          <cell r="A809">
            <v>807</v>
          </cell>
          <cell r="B809" t="str">
            <v>DETAILS</v>
          </cell>
          <cell r="C809">
            <v>0</v>
          </cell>
          <cell r="D809">
            <v>81628349</v>
          </cell>
          <cell r="E809">
            <v>84070058</v>
          </cell>
          <cell r="F809">
            <v>344944</v>
          </cell>
          <cell r="G809">
            <v>42403</v>
          </cell>
          <cell r="H809">
            <v>42237</v>
          </cell>
          <cell r="I809">
            <v>26324</v>
          </cell>
          <cell r="J809">
            <v>256183</v>
          </cell>
          <cell r="K809">
            <v>158700</v>
          </cell>
          <cell r="L809">
            <v>42185</v>
          </cell>
          <cell r="M809" t="str">
            <v>Stanton Carpet Corporaiton</v>
          </cell>
          <cell r="N809" t="str">
            <v>Stanton Carpet Corp Term Loan</v>
          </cell>
          <cell r="O809" t="str">
            <v>L</v>
          </cell>
          <cell r="P809" t="str">
            <v>LIBOR (1 month)</v>
          </cell>
          <cell r="R809">
            <v>4848649.72</v>
          </cell>
          <cell r="S809">
            <v>1353005</v>
          </cell>
          <cell r="T809" t="str">
            <v>United States</v>
          </cell>
          <cell r="U809" t="str">
            <v>Consumer goods: Durable (8)</v>
          </cell>
          <cell r="W809" t="str">
            <v>United States</v>
          </cell>
          <cell r="X809">
            <v>0</v>
          </cell>
          <cell r="Y809" t="str">
            <v>First Lien First Out</v>
          </cell>
          <cell r="AB809" t="str">
            <v>Stanton Carpet Corporaiton</v>
          </cell>
          <cell r="AC809">
            <v>98.327044770000001</v>
          </cell>
          <cell r="AF809">
            <v>4848649.72</v>
          </cell>
          <cell r="AG809" t="str">
            <v>V</v>
          </cell>
          <cell r="AH809">
            <v>98.326999999999998</v>
          </cell>
          <cell r="AI809">
            <v>38.5</v>
          </cell>
          <cell r="AK809" t="str">
            <v>Term Loan</v>
          </cell>
          <cell r="AM809">
            <v>1</v>
          </cell>
          <cell r="AN809">
            <v>22635977</v>
          </cell>
          <cell r="AO809" t="str">
            <v>USD</v>
          </cell>
          <cell r="AS809">
            <v>2.56</v>
          </cell>
          <cell r="AU809" t="str">
            <v>211 ROBBINS LANE</v>
          </cell>
          <cell r="AV809" t="str">
            <v>NA</v>
          </cell>
          <cell r="AW809">
            <v>0</v>
          </cell>
          <cell r="AX809">
            <v>42277</v>
          </cell>
          <cell r="AY809">
            <v>42369</v>
          </cell>
          <cell r="AZ809">
            <v>13170000</v>
          </cell>
          <cell r="BA809">
            <v>5.23</v>
          </cell>
          <cell r="BB809">
            <v>0.31</v>
          </cell>
          <cell r="BC809">
            <v>0.25</v>
          </cell>
          <cell r="BD809">
            <v>0</v>
          </cell>
          <cell r="BF809" t="str">
            <v>2.5600000</v>
          </cell>
          <cell r="BG809">
            <v>63820000</v>
          </cell>
          <cell r="BH809" t="str">
            <v>2.56</v>
          </cell>
          <cell r="BI809">
            <v>83820000</v>
          </cell>
          <cell r="BJ809" t="str">
            <v>Antares/TMT</v>
          </cell>
          <cell r="BL809">
            <v>41030</v>
          </cell>
          <cell r="BM809">
            <v>43315</v>
          </cell>
          <cell r="BP809">
            <v>58418800</v>
          </cell>
          <cell r="BQ809">
            <v>122238800</v>
          </cell>
          <cell r="BR809">
            <v>58418800</v>
          </cell>
          <cell r="BS809">
            <v>4848649.72</v>
          </cell>
          <cell r="BT809">
            <v>100</v>
          </cell>
          <cell r="BU809">
            <v>42228</v>
          </cell>
          <cell r="BW809">
            <v>0</v>
          </cell>
          <cell r="BX809" t="str">
            <v>Syosett, New York 11791</v>
          </cell>
          <cell r="CA809" t="str">
            <v>0010531456</v>
          </cell>
          <cell r="CB809">
            <v>4848649.72</v>
          </cell>
          <cell r="CC809">
            <v>1</v>
          </cell>
          <cell r="CD809">
            <v>4848649.72</v>
          </cell>
          <cell r="CF809">
            <v>80</v>
          </cell>
          <cell r="CG809" t="str">
            <v>N</v>
          </cell>
        </row>
        <row r="810">
          <cell r="A810">
            <v>808</v>
          </cell>
          <cell r="B810" t="str">
            <v>DETAILS</v>
          </cell>
          <cell r="C810">
            <v>0</v>
          </cell>
          <cell r="D810">
            <v>81628299</v>
          </cell>
          <cell r="E810">
            <v>84069797</v>
          </cell>
          <cell r="F810">
            <v>344944</v>
          </cell>
          <cell r="G810">
            <v>42403</v>
          </cell>
          <cell r="H810">
            <v>42237</v>
          </cell>
          <cell r="I810">
            <v>26324</v>
          </cell>
          <cell r="J810">
            <v>256019</v>
          </cell>
          <cell r="K810">
            <v>158700</v>
          </cell>
          <cell r="L810">
            <v>42185</v>
          </cell>
          <cell r="M810" t="str">
            <v>Stanton Carpet Corporaiton</v>
          </cell>
          <cell r="N810" t="str">
            <v>Stanton Carpet Corp Term Loan</v>
          </cell>
          <cell r="O810" t="str">
            <v>L</v>
          </cell>
          <cell r="P810" t="str">
            <v>LIBOR (1 month)</v>
          </cell>
          <cell r="R810">
            <v>4166737.54</v>
          </cell>
          <cell r="S810">
            <v>1339740</v>
          </cell>
          <cell r="T810" t="str">
            <v>United States</v>
          </cell>
          <cell r="U810" t="str">
            <v>Consumer goods: Durable (8)</v>
          </cell>
          <cell r="W810" t="str">
            <v>United States</v>
          </cell>
          <cell r="X810">
            <v>0</v>
          </cell>
          <cell r="Y810" t="str">
            <v>First Lien First Out</v>
          </cell>
          <cell r="AB810" t="str">
            <v>Stanton Carpet Corporaiton</v>
          </cell>
          <cell r="AC810">
            <v>98.327044770000001</v>
          </cell>
          <cell r="AF810">
            <v>4166737.54</v>
          </cell>
          <cell r="AG810" t="str">
            <v>V</v>
          </cell>
          <cell r="AH810">
            <v>98.326999999999998</v>
          </cell>
          <cell r="AI810">
            <v>98.25</v>
          </cell>
          <cell r="AK810" t="str">
            <v>Term Loan</v>
          </cell>
          <cell r="AN810">
            <v>22635977</v>
          </cell>
          <cell r="AO810" t="str">
            <v>USD</v>
          </cell>
          <cell r="AS810">
            <v>2.56</v>
          </cell>
          <cell r="AU810" t="str">
            <v>211 ROBBINS LANE</v>
          </cell>
          <cell r="AV810" t="str">
            <v>NA</v>
          </cell>
          <cell r="AW810">
            <v>0</v>
          </cell>
          <cell r="AX810">
            <v>42277</v>
          </cell>
          <cell r="AY810">
            <v>42369</v>
          </cell>
          <cell r="AZ810">
            <v>13170000</v>
          </cell>
          <cell r="BA810">
            <v>5.23</v>
          </cell>
          <cell r="BB810">
            <v>0.31</v>
          </cell>
          <cell r="BC810">
            <v>0.25</v>
          </cell>
          <cell r="BD810">
            <v>0</v>
          </cell>
          <cell r="BF810" t="str">
            <v>2.5600000</v>
          </cell>
          <cell r="BG810">
            <v>63820000</v>
          </cell>
          <cell r="BH810" t="str">
            <v>2.56</v>
          </cell>
          <cell r="BI810">
            <v>83820000</v>
          </cell>
          <cell r="BJ810" t="str">
            <v>Antares/TMT</v>
          </cell>
          <cell r="BL810">
            <v>41030</v>
          </cell>
          <cell r="BM810">
            <v>43315</v>
          </cell>
          <cell r="BP810">
            <v>58418800</v>
          </cell>
          <cell r="BQ810">
            <v>122238800</v>
          </cell>
          <cell r="BR810">
            <v>58418800</v>
          </cell>
          <cell r="BS810">
            <v>4166737.54</v>
          </cell>
          <cell r="BT810">
            <v>100</v>
          </cell>
          <cell r="BU810">
            <v>42228</v>
          </cell>
          <cell r="BW810">
            <v>0</v>
          </cell>
          <cell r="BX810" t="str">
            <v>Syosett, New York 11791</v>
          </cell>
          <cell r="CA810" t="str">
            <v>0010531456</v>
          </cell>
          <cell r="CB810">
            <v>4166737.54</v>
          </cell>
          <cell r="CC810">
            <v>1</v>
          </cell>
          <cell r="CD810">
            <v>4166737.54</v>
          </cell>
          <cell r="CF810">
            <v>80</v>
          </cell>
          <cell r="CG810" t="str">
            <v>N</v>
          </cell>
        </row>
        <row r="811">
          <cell r="A811">
            <v>809</v>
          </cell>
          <cell r="B811" t="str">
            <v>DETAILS</v>
          </cell>
          <cell r="C811">
            <v>0</v>
          </cell>
          <cell r="D811">
            <v>81628349</v>
          </cell>
          <cell r="E811">
            <v>84069798</v>
          </cell>
          <cell r="F811">
            <v>344944</v>
          </cell>
          <cell r="G811">
            <v>42403</v>
          </cell>
          <cell r="H811">
            <v>42237</v>
          </cell>
          <cell r="I811">
            <v>26324</v>
          </cell>
          <cell r="J811">
            <v>256183</v>
          </cell>
          <cell r="K811">
            <v>158700</v>
          </cell>
          <cell r="L811">
            <v>42185</v>
          </cell>
          <cell r="M811" t="str">
            <v>Stanton Carpet Corporaiton</v>
          </cell>
          <cell r="N811" t="str">
            <v>Stanton Carpet Corp Term Loan</v>
          </cell>
          <cell r="O811" t="str">
            <v>L</v>
          </cell>
          <cell r="P811" t="str">
            <v>LIBOR (1 month)</v>
          </cell>
          <cell r="R811">
            <v>10559291.039999999</v>
          </cell>
          <cell r="S811">
            <v>1339740</v>
          </cell>
          <cell r="T811" t="str">
            <v>United States</v>
          </cell>
          <cell r="U811" t="str">
            <v>Consumer goods: Durable (8)</v>
          </cell>
          <cell r="W811" t="str">
            <v>United States</v>
          </cell>
          <cell r="X811">
            <v>0</v>
          </cell>
          <cell r="Y811" t="str">
            <v>First Lien First Out</v>
          </cell>
          <cell r="AB811" t="str">
            <v>Stanton Carpet Corporaiton</v>
          </cell>
          <cell r="AC811">
            <v>98.327044770000001</v>
          </cell>
          <cell r="AF811">
            <v>10559291.039999999</v>
          </cell>
          <cell r="AG811" t="str">
            <v>V</v>
          </cell>
          <cell r="AH811">
            <v>98.326999999999998</v>
          </cell>
          <cell r="AI811">
            <v>98.25</v>
          </cell>
          <cell r="AK811" t="str">
            <v>Term Loan</v>
          </cell>
          <cell r="AN811">
            <v>22635977</v>
          </cell>
          <cell r="AO811" t="str">
            <v>USD</v>
          </cell>
          <cell r="AS811">
            <v>2.56</v>
          </cell>
          <cell r="AU811" t="str">
            <v>211 ROBBINS LANE</v>
          </cell>
          <cell r="AV811" t="str">
            <v>NA</v>
          </cell>
          <cell r="AW811">
            <v>0</v>
          </cell>
          <cell r="AX811">
            <v>42277</v>
          </cell>
          <cell r="AY811">
            <v>42369</v>
          </cell>
          <cell r="AZ811">
            <v>13170000</v>
          </cell>
          <cell r="BA811">
            <v>5.23</v>
          </cell>
          <cell r="BB811">
            <v>0.31</v>
          </cell>
          <cell r="BC811">
            <v>0.25</v>
          </cell>
          <cell r="BD811">
            <v>0</v>
          </cell>
          <cell r="BF811" t="str">
            <v>2.5600000</v>
          </cell>
          <cell r="BG811">
            <v>63820000</v>
          </cell>
          <cell r="BH811" t="str">
            <v>2.56</v>
          </cell>
          <cell r="BI811">
            <v>83820000</v>
          </cell>
          <cell r="BJ811" t="str">
            <v>Antares/TMT</v>
          </cell>
          <cell r="BL811">
            <v>41030</v>
          </cell>
          <cell r="BM811">
            <v>43315</v>
          </cell>
          <cell r="BP811">
            <v>58418800</v>
          </cell>
          <cell r="BQ811">
            <v>122238800</v>
          </cell>
          <cell r="BR811">
            <v>58418800</v>
          </cell>
          <cell r="BS811">
            <v>10559291.039999999</v>
          </cell>
          <cell r="BT811">
            <v>100</v>
          </cell>
          <cell r="BW811">
            <v>0</v>
          </cell>
          <cell r="BX811" t="str">
            <v>Syosett, New York 11791</v>
          </cell>
          <cell r="CA811" t="str">
            <v>0010531456</v>
          </cell>
          <cell r="CB811">
            <v>10559291.039999999</v>
          </cell>
          <cell r="CC811">
            <v>1</v>
          </cell>
          <cell r="CD811">
            <v>10559291.039999999</v>
          </cell>
          <cell r="CF811">
            <v>80</v>
          </cell>
          <cell r="CG811" t="str">
            <v>N</v>
          </cell>
        </row>
        <row r="812">
          <cell r="A812">
            <v>810</v>
          </cell>
          <cell r="B812" t="str">
            <v>DETAILS</v>
          </cell>
          <cell r="C812">
            <v>0</v>
          </cell>
          <cell r="D812">
            <v>81627598</v>
          </cell>
          <cell r="E812">
            <v>84069276</v>
          </cell>
          <cell r="F812">
            <v>344944</v>
          </cell>
          <cell r="G812">
            <v>42403</v>
          </cell>
          <cell r="H812">
            <v>42237</v>
          </cell>
          <cell r="I812">
            <v>25287</v>
          </cell>
          <cell r="J812">
            <v>164065</v>
          </cell>
          <cell r="K812">
            <v>164064</v>
          </cell>
          <cell r="L812">
            <v>42185</v>
          </cell>
          <cell r="M812" t="str">
            <v>Strategic Products and Services LLC</v>
          </cell>
          <cell r="N812" t="str">
            <v>Strategic Products and Services LLC Term Loan</v>
          </cell>
          <cell r="O812" t="str">
            <v>L</v>
          </cell>
          <cell r="P812" t="str">
            <v>Prime</v>
          </cell>
          <cell r="R812">
            <v>522397</v>
          </cell>
          <cell r="S812">
            <v>1333908</v>
          </cell>
          <cell r="T812" t="str">
            <v>United States</v>
          </cell>
          <cell r="U812" t="str">
            <v>Telecommunications (26)</v>
          </cell>
          <cell r="W812" t="str">
            <v>United States</v>
          </cell>
          <cell r="X812">
            <v>0</v>
          </cell>
          <cell r="Y812" t="str">
            <v>First Lien First Out</v>
          </cell>
          <cell r="AB812" t="str">
            <v>Strategic Products and Services LLC</v>
          </cell>
          <cell r="AC812">
            <v>97</v>
          </cell>
          <cell r="AF812">
            <v>522397</v>
          </cell>
          <cell r="AG812" t="str">
            <v>V</v>
          </cell>
          <cell r="AH812">
            <v>97</v>
          </cell>
          <cell r="AI812">
            <v>66.5</v>
          </cell>
          <cell r="AK812" t="str">
            <v>Term Loan</v>
          </cell>
          <cell r="AM812">
            <v>1</v>
          </cell>
          <cell r="AN812">
            <v>28529000</v>
          </cell>
          <cell r="AO812" t="str">
            <v>USD</v>
          </cell>
          <cell r="AS812">
            <v>2.4</v>
          </cell>
          <cell r="AU812" t="str">
            <v>300 Littleton Road</v>
          </cell>
          <cell r="AV812" t="str">
            <v>Suite 200</v>
          </cell>
          <cell r="AW812">
            <v>0</v>
          </cell>
          <cell r="AX812">
            <v>42277</v>
          </cell>
          <cell r="AY812">
            <v>42338</v>
          </cell>
          <cell r="AZ812">
            <v>12910000</v>
          </cell>
          <cell r="BA812">
            <v>5.21</v>
          </cell>
          <cell r="BB812">
            <v>1.68</v>
          </cell>
          <cell r="BC812">
            <v>1.3</v>
          </cell>
          <cell r="BD812">
            <v>0</v>
          </cell>
          <cell r="BF812" t="str">
            <v>2.4000000</v>
          </cell>
          <cell r="BG812">
            <v>118760000</v>
          </cell>
          <cell r="BH812" t="str">
            <v>2.4</v>
          </cell>
          <cell r="BI812">
            <v>309320000</v>
          </cell>
          <cell r="BJ812" t="str">
            <v>Antares/TMT</v>
          </cell>
          <cell r="BL812">
            <v>41121</v>
          </cell>
          <cell r="BM812">
            <v>43392</v>
          </cell>
          <cell r="BP812">
            <v>68857600</v>
          </cell>
          <cell r="BQ812">
            <v>187617600</v>
          </cell>
          <cell r="BR812">
            <v>68857600</v>
          </cell>
          <cell r="BS812">
            <v>522397</v>
          </cell>
          <cell r="BT812">
            <v>100</v>
          </cell>
          <cell r="BU812">
            <v>42228</v>
          </cell>
          <cell r="BW812">
            <v>0</v>
          </cell>
          <cell r="BX812" t="str">
            <v>Parsippany, New Jersey 07054</v>
          </cell>
          <cell r="CA812" t="str">
            <v>0010386602</v>
          </cell>
          <cell r="CB812">
            <v>522397</v>
          </cell>
          <cell r="CC812">
            <v>1</v>
          </cell>
          <cell r="CD812">
            <v>522397</v>
          </cell>
          <cell r="CF812">
            <v>80</v>
          </cell>
          <cell r="CG812" t="str">
            <v>N</v>
          </cell>
        </row>
        <row r="813">
          <cell r="A813">
            <v>811</v>
          </cell>
          <cell r="B813" t="str">
            <v>DETAILS</v>
          </cell>
          <cell r="C813">
            <v>0</v>
          </cell>
          <cell r="D813">
            <v>81627769</v>
          </cell>
          <cell r="E813">
            <v>84069277</v>
          </cell>
          <cell r="F813">
            <v>344944</v>
          </cell>
          <cell r="G813">
            <v>42403</v>
          </cell>
          <cell r="H813">
            <v>42237</v>
          </cell>
          <cell r="I813">
            <v>25287</v>
          </cell>
          <cell r="J813">
            <v>251052</v>
          </cell>
          <cell r="K813">
            <v>164064</v>
          </cell>
          <cell r="L813">
            <v>42185</v>
          </cell>
          <cell r="M813" t="str">
            <v>Strategic Products and Services LLC</v>
          </cell>
          <cell r="N813" t="str">
            <v>Strategic Products and Services LLC Term Loan</v>
          </cell>
          <cell r="O813" t="str">
            <v>L</v>
          </cell>
          <cell r="P813" t="str">
            <v>LIBOR (3 months)</v>
          </cell>
          <cell r="R813">
            <v>7239985.0599999996</v>
          </cell>
          <cell r="S813">
            <v>1333908</v>
          </cell>
          <cell r="T813" t="str">
            <v>United States</v>
          </cell>
          <cell r="U813" t="str">
            <v>Telecommunications (26)</v>
          </cell>
          <cell r="W813" t="str">
            <v>United States</v>
          </cell>
          <cell r="X813">
            <v>0</v>
          </cell>
          <cell r="Y813" t="str">
            <v>First Lien First Out</v>
          </cell>
          <cell r="AB813" t="str">
            <v>Strategic Products and Services LLC</v>
          </cell>
          <cell r="AC813">
            <v>97</v>
          </cell>
          <cell r="AF813">
            <v>7239985.0599999996</v>
          </cell>
          <cell r="AG813" t="str">
            <v>V</v>
          </cell>
          <cell r="AH813">
            <v>97</v>
          </cell>
          <cell r="AI813">
            <v>66.5</v>
          </cell>
          <cell r="AK813" t="str">
            <v>Term Loan</v>
          </cell>
          <cell r="AM813">
            <v>1</v>
          </cell>
          <cell r="AN813">
            <v>28529000</v>
          </cell>
          <cell r="AO813" t="str">
            <v>USD</v>
          </cell>
          <cell r="AS813">
            <v>2.4</v>
          </cell>
          <cell r="AU813" t="str">
            <v>300 Littleton Road</v>
          </cell>
          <cell r="AV813" t="str">
            <v>Suite 200</v>
          </cell>
          <cell r="AW813">
            <v>0</v>
          </cell>
          <cell r="AX813">
            <v>42277</v>
          </cell>
          <cell r="AY813">
            <v>42338</v>
          </cell>
          <cell r="AZ813">
            <v>12910000</v>
          </cell>
          <cell r="BA813">
            <v>5.21</v>
          </cell>
          <cell r="BB813">
            <v>1.68</v>
          </cell>
          <cell r="BC813">
            <v>1.3</v>
          </cell>
          <cell r="BD813">
            <v>0</v>
          </cell>
          <cell r="BF813" t="str">
            <v>2.4000000</v>
          </cell>
          <cell r="BG813">
            <v>118760000</v>
          </cell>
          <cell r="BH813" t="str">
            <v>2.4</v>
          </cell>
          <cell r="BI813">
            <v>309320000</v>
          </cell>
          <cell r="BJ813" t="str">
            <v>Antares/TMT</v>
          </cell>
          <cell r="BL813">
            <v>41121</v>
          </cell>
          <cell r="BM813">
            <v>43392</v>
          </cell>
          <cell r="BP813">
            <v>68857600</v>
          </cell>
          <cell r="BQ813">
            <v>187617600</v>
          </cell>
          <cell r="BR813">
            <v>68857600</v>
          </cell>
          <cell r="BS813">
            <v>7239985.0599999996</v>
          </cell>
          <cell r="BT813">
            <v>100</v>
          </cell>
          <cell r="BU813">
            <v>42228</v>
          </cell>
          <cell r="BW813">
            <v>0</v>
          </cell>
          <cell r="BX813" t="str">
            <v>Parsippany, New Jersey 07054</v>
          </cell>
          <cell r="CA813" t="str">
            <v>0010386602</v>
          </cell>
          <cell r="CB813">
            <v>7239985.0599999996</v>
          </cell>
          <cell r="CC813">
            <v>1</v>
          </cell>
          <cell r="CD813">
            <v>7239985.0599999996</v>
          </cell>
          <cell r="CF813">
            <v>80</v>
          </cell>
          <cell r="CG813" t="str">
            <v>N</v>
          </cell>
        </row>
        <row r="814">
          <cell r="A814">
            <v>812</v>
          </cell>
          <cell r="B814" t="str">
            <v>DETAILS</v>
          </cell>
          <cell r="C814">
            <v>0</v>
          </cell>
          <cell r="D814">
            <v>81628219</v>
          </cell>
          <cell r="E814">
            <v>84069279</v>
          </cell>
          <cell r="F814">
            <v>344944</v>
          </cell>
          <cell r="G814">
            <v>42403</v>
          </cell>
          <cell r="H814">
            <v>42237</v>
          </cell>
          <cell r="I814">
            <v>27358</v>
          </cell>
          <cell r="J814">
            <v>255490</v>
          </cell>
          <cell r="K814">
            <v>172901</v>
          </cell>
          <cell r="L814">
            <v>42185</v>
          </cell>
          <cell r="M814" t="str">
            <v>Sun Products Corporation, The</v>
          </cell>
          <cell r="N814" t="str">
            <v>Sun Products Corporation Tranche B Term Loan</v>
          </cell>
          <cell r="O814" t="str">
            <v>L</v>
          </cell>
          <cell r="P814" t="str">
            <v>LIBOR (1 month)</v>
          </cell>
          <cell r="R814">
            <v>3947544.41</v>
          </cell>
          <cell r="S814">
            <v>1333934</v>
          </cell>
          <cell r="T814" t="str">
            <v>United States</v>
          </cell>
          <cell r="U814" t="str">
            <v>Consumer goods: Non-Durable (9)</v>
          </cell>
          <cell r="W814" t="str">
            <v>United States</v>
          </cell>
          <cell r="X814">
            <v>1</v>
          </cell>
          <cell r="Y814" t="str">
            <v>First Lien First Out</v>
          </cell>
          <cell r="AB814" t="str">
            <v>Sun Products Corporation, The</v>
          </cell>
          <cell r="AC814">
            <v>96.5</v>
          </cell>
          <cell r="AF814">
            <v>3947544.41</v>
          </cell>
          <cell r="AG814" t="str">
            <v>V</v>
          </cell>
          <cell r="AH814">
            <v>96.5</v>
          </cell>
          <cell r="AI814">
            <v>95.375</v>
          </cell>
          <cell r="AK814" t="str">
            <v>Term Loan</v>
          </cell>
          <cell r="AN814">
            <v>267828000</v>
          </cell>
          <cell r="AO814" t="str">
            <v>USD</v>
          </cell>
          <cell r="AS814">
            <v>3.58</v>
          </cell>
          <cell r="AU814" t="str">
            <v>60 DANBURY ROAD</v>
          </cell>
          <cell r="AV814" t="str">
            <v>NA</v>
          </cell>
          <cell r="AW814">
            <v>0</v>
          </cell>
          <cell r="AX814">
            <v>42277</v>
          </cell>
          <cell r="AY814">
            <v>42277</v>
          </cell>
          <cell r="AZ814">
            <v>40890000</v>
          </cell>
          <cell r="BA814">
            <v>2.94</v>
          </cell>
          <cell r="BB814">
            <v>4.4400000000000004</v>
          </cell>
          <cell r="BC814">
            <v>4.4000000000000004</v>
          </cell>
          <cell r="BD814">
            <v>0</v>
          </cell>
          <cell r="BF814" t="str">
            <v>3.5800000</v>
          </cell>
          <cell r="BG814">
            <v>174220000</v>
          </cell>
          <cell r="BH814" t="str">
            <v>5.728</v>
          </cell>
          <cell r="BI814">
            <v>1617210000</v>
          </cell>
          <cell r="BJ814" t="str">
            <v>BLG</v>
          </cell>
          <cell r="BK814" t="str">
            <v>Broadly Syndicated Loan</v>
          </cell>
          <cell r="BL814">
            <v>41264</v>
          </cell>
          <cell r="BM814">
            <v>43913</v>
          </cell>
          <cell r="BP814">
            <v>977243200</v>
          </cell>
          <cell r="BQ814">
            <v>1729466800</v>
          </cell>
          <cell r="BR814">
            <v>1555246800</v>
          </cell>
          <cell r="BS814">
            <v>3764970.48</v>
          </cell>
          <cell r="BT814">
            <v>95.375</v>
          </cell>
          <cell r="BU814">
            <v>42228</v>
          </cell>
          <cell r="BW814">
            <v>0</v>
          </cell>
          <cell r="BX814" t="str">
            <v>Wilton, Connecticut 06897</v>
          </cell>
          <cell r="CA814" t="str">
            <v>0010522975</v>
          </cell>
          <cell r="CB814">
            <v>3764970.48</v>
          </cell>
          <cell r="CC814">
            <v>1</v>
          </cell>
          <cell r="CD814">
            <v>3947544.41</v>
          </cell>
          <cell r="CF814">
            <v>80</v>
          </cell>
          <cell r="CG814" t="str">
            <v>Y</v>
          </cell>
        </row>
        <row r="815">
          <cell r="A815">
            <v>813</v>
          </cell>
          <cell r="B815" t="str">
            <v>DETAILS</v>
          </cell>
          <cell r="C815">
            <v>0</v>
          </cell>
          <cell r="D815">
            <v>81627608</v>
          </cell>
          <cell r="E815">
            <v>84070068</v>
          </cell>
          <cell r="F815">
            <v>344944</v>
          </cell>
          <cell r="G815">
            <v>42403</v>
          </cell>
          <cell r="H815">
            <v>42237</v>
          </cell>
          <cell r="I815">
            <v>23339</v>
          </cell>
          <cell r="J815">
            <v>184908</v>
          </cell>
          <cell r="K815">
            <v>179919</v>
          </cell>
          <cell r="L815">
            <v>42185</v>
          </cell>
          <cell r="M815" t="str">
            <v>SuperMedia Inc.</v>
          </cell>
          <cell r="N815" t="str">
            <v>Supermedia Inc New Term Loan</v>
          </cell>
          <cell r="O815" t="str">
            <v>L</v>
          </cell>
          <cell r="P815" t="str">
            <v>Prime</v>
          </cell>
          <cell r="R815">
            <v>17916565.129999999</v>
          </cell>
          <cell r="S815">
            <v>1353045</v>
          </cell>
          <cell r="T815" t="str">
            <v>United States</v>
          </cell>
          <cell r="U815" t="str">
            <v>Media: Advertising; Printing &amp; Publishing (18)</v>
          </cell>
          <cell r="W815" t="str">
            <v>United States</v>
          </cell>
          <cell r="X815">
            <v>0</v>
          </cell>
          <cell r="Y815" t="str">
            <v>First Lien First Out</v>
          </cell>
          <cell r="AB815" t="str">
            <v>SuperMedia Inc.</v>
          </cell>
          <cell r="AC815">
            <v>56.5</v>
          </cell>
          <cell r="AF815">
            <v>17916565.129999999</v>
          </cell>
          <cell r="AG815" t="str">
            <v>V</v>
          </cell>
          <cell r="AH815">
            <v>56.5</v>
          </cell>
          <cell r="AI815">
            <v>38.5</v>
          </cell>
          <cell r="AK815" t="str">
            <v>Term Loan</v>
          </cell>
          <cell r="AM815">
            <v>1</v>
          </cell>
          <cell r="AN815">
            <v>303400000</v>
          </cell>
          <cell r="AO815" t="str">
            <v>USD</v>
          </cell>
          <cell r="AS815">
            <v>3.25</v>
          </cell>
          <cell r="AU815" t="str">
            <v>2200 WEST AIRFIELD DRIVE</v>
          </cell>
          <cell r="AV815" t="str">
            <v>NA</v>
          </cell>
          <cell r="AW815">
            <v>0</v>
          </cell>
          <cell r="AX815">
            <v>42277</v>
          </cell>
          <cell r="AY815">
            <v>42277</v>
          </cell>
          <cell r="AZ815">
            <v>84000000</v>
          </cell>
          <cell r="BA815">
            <v>2.3199999999999998</v>
          </cell>
          <cell r="BB815">
            <v>5.65</v>
          </cell>
          <cell r="BC815">
            <v>4.47</v>
          </cell>
          <cell r="BD815">
            <v>1</v>
          </cell>
          <cell r="BF815" t="str">
            <v>3.2500000</v>
          </cell>
          <cell r="BG815">
            <v>-354000000</v>
          </cell>
          <cell r="BH815" t="str">
            <v>3.25</v>
          </cell>
          <cell r="BI815">
            <v>786000000</v>
          </cell>
          <cell r="BJ815" t="str">
            <v>BLG</v>
          </cell>
          <cell r="BL815">
            <v>41333</v>
          </cell>
          <cell r="BM815">
            <v>42735</v>
          </cell>
          <cell r="BP815">
            <v>928928000</v>
          </cell>
          <cell r="BQ815">
            <v>574928000</v>
          </cell>
          <cell r="BR815">
            <v>928928000</v>
          </cell>
          <cell r="BS815">
            <v>6897877.5800000001</v>
          </cell>
          <cell r="BT815">
            <v>38.5</v>
          </cell>
          <cell r="BU815">
            <v>42228</v>
          </cell>
          <cell r="BW815">
            <v>0</v>
          </cell>
          <cell r="BX815" t="str">
            <v>Dfw Airport, Texas 75261</v>
          </cell>
          <cell r="CA815" t="str">
            <v>0010239129</v>
          </cell>
          <cell r="CB815">
            <v>6897877.5800000001</v>
          </cell>
          <cell r="CC815">
            <v>1</v>
          </cell>
          <cell r="CD815">
            <v>17916565.129999999</v>
          </cell>
          <cell r="CF815">
            <v>80</v>
          </cell>
          <cell r="CG815" t="str">
            <v>Y</v>
          </cell>
        </row>
        <row r="816">
          <cell r="A816">
            <v>814</v>
          </cell>
          <cell r="B816" t="str">
            <v>DETAILS</v>
          </cell>
          <cell r="C816">
            <v>0</v>
          </cell>
          <cell r="D816">
            <v>81627743</v>
          </cell>
          <cell r="E816">
            <v>84070013</v>
          </cell>
          <cell r="F816">
            <v>344944</v>
          </cell>
          <cell r="G816">
            <v>42403</v>
          </cell>
          <cell r="H816">
            <v>42237</v>
          </cell>
          <cell r="I816">
            <v>10018</v>
          </cell>
          <cell r="J816">
            <v>250545</v>
          </cell>
          <cell r="K816">
            <v>220272</v>
          </cell>
          <cell r="L816">
            <v>42185</v>
          </cell>
          <cell r="M816" t="str">
            <v>Survey Sampling International LLC</v>
          </cell>
          <cell r="N816" t="str">
            <v>Survey Sampling International LLC Term Loan</v>
          </cell>
          <cell r="O816" t="str">
            <v>L</v>
          </cell>
          <cell r="P816" t="str">
            <v>LIBOR (3 months)</v>
          </cell>
          <cell r="R816">
            <v>7443750</v>
          </cell>
          <cell r="S816">
            <v>1352436</v>
          </cell>
          <cell r="T816" t="str">
            <v>United States</v>
          </cell>
          <cell r="U816" t="str">
            <v>Services: Business (23)</v>
          </cell>
          <cell r="W816" t="str">
            <v>United States</v>
          </cell>
          <cell r="X816">
            <v>0</v>
          </cell>
          <cell r="Y816" t="str">
            <v>First Lien First Out</v>
          </cell>
          <cell r="AB816" t="str">
            <v>Survey Sampling International LLC</v>
          </cell>
          <cell r="AC816">
            <v>99.5</v>
          </cell>
          <cell r="AF816">
            <v>7443750</v>
          </cell>
          <cell r="AG816" t="str">
            <v>V</v>
          </cell>
          <cell r="AH816">
            <v>99.5</v>
          </cell>
          <cell r="AI816">
            <v>98.25</v>
          </cell>
          <cell r="AK816" t="str">
            <v>Term Loan</v>
          </cell>
          <cell r="AN816">
            <v>63320000</v>
          </cell>
          <cell r="AO816" t="str">
            <v>USD</v>
          </cell>
          <cell r="AS816">
            <v>3.84</v>
          </cell>
          <cell r="AU816" t="str">
            <v>6 RESEARCH DRIVE</v>
          </cell>
          <cell r="AV816" t="str">
            <v>NA</v>
          </cell>
          <cell r="AW816">
            <v>0</v>
          </cell>
          <cell r="AX816">
            <v>42277</v>
          </cell>
          <cell r="AY816">
            <v>42277</v>
          </cell>
          <cell r="AZ816">
            <v>19790000</v>
          </cell>
          <cell r="BA816">
            <v>2.59</v>
          </cell>
          <cell r="BB816">
            <v>2.58</v>
          </cell>
          <cell r="BC816">
            <v>2.4</v>
          </cell>
          <cell r="BD816">
            <v>0</v>
          </cell>
          <cell r="BF816" t="str">
            <v>3.8400000</v>
          </cell>
          <cell r="BG816">
            <v>162260000</v>
          </cell>
          <cell r="BH816" t="str">
            <v>5.35</v>
          </cell>
          <cell r="BI816">
            <v>232410000</v>
          </cell>
          <cell r="BJ816" t="str">
            <v>SIP - Tag Along</v>
          </cell>
          <cell r="BL816">
            <v>41883</v>
          </cell>
          <cell r="BM816">
            <v>44181</v>
          </cell>
          <cell r="BP816">
            <v>235231100</v>
          </cell>
          <cell r="BQ816">
            <v>492634200</v>
          </cell>
          <cell r="BR816">
            <v>330374200</v>
          </cell>
          <cell r="BS816">
            <v>7443750</v>
          </cell>
          <cell r="BT816">
            <v>100</v>
          </cell>
          <cell r="BU816">
            <v>42228</v>
          </cell>
          <cell r="BW816">
            <v>0</v>
          </cell>
          <cell r="BX816" t="str">
            <v>Shelton, Connecticut 06484</v>
          </cell>
          <cell r="CA816" t="str">
            <v>0010533519</v>
          </cell>
          <cell r="CB816">
            <v>7443750</v>
          </cell>
          <cell r="CC816">
            <v>1</v>
          </cell>
          <cell r="CD816">
            <v>7443750</v>
          </cell>
          <cell r="CF816">
            <v>80</v>
          </cell>
          <cell r="CG816" t="str">
            <v>N</v>
          </cell>
        </row>
        <row r="817">
          <cell r="A817">
            <v>815</v>
          </cell>
          <cell r="B817" t="str">
            <v>DETAILS</v>
          </cell>
          <cell r="C817">
            <v>0</v>
          </cell>
          <cell r="D817">
            <v>81627743</v>
          </cell>
          <cell r="E817">
            <v>84070014</v>
          </cell>
          <cell r="F817">
            <v>344944</v>
          </cell>
          <cell r="G817">
            <v>42403</v>
          </cell>
          <cell r="H817">
            <v>42237</v>
          </cell>
          <cell r="I817">
            <v>10018</v>
          </cell>
          <cell r="J817">
            <v>250545</v>
          </cell>
          <cell r="K817">
            <v>220272</v>
          </cell>
          <cell r="L817">
            <v>42185</v>
          </cell>
          <cell r="M817" t="str">
            <v>Survey Sampling International LLC</v>
          </cell>
          <cell r="N817" t="str">
            <v>Survey Sampling International LLC Term Loan</v>
          </cell>
          <cell r="O817" t="str">
            <v>L</v>
          </cell>
          <cell r="P817" t="str">
            <v>LIBOR (3 months)</v>
          </cell>
          <cell r="R817">
            <v>9050847.1500000004</v>
          </cell>
          <cell r="S817">
            <v>1352437</v>
          </cell>
          <cell r="T817" t="str">
            <v>United States</v>
          </cell>
          <cell r="U817" t="str">
            <v>Services: Business (23)</v>
          </cell>
          <cell r="W817" t="str">
            <v>United States</v>
          </cell>
          <cell r="X817">
            <v>0</v>
          </cell>
          <cell r="Y817" t="str">
            <v>First Lien First Out</v>
          </cell>
          <cell r="AB817" t="str">
            <v>Survey Sampling International LLC</v>
          </cell>
          <cell r="AC817">
            <v>99.5</v>
          </cell>
          <cell r="AF817">
            <v>9050847.1500000004</v>
          </cell>
          <cell r="AG817" t="str">
            <v>V</v>
          </cell>
          <cell r="AH817">
            <v>99.5</v>
          </cell>
          <cell r="AI817">
            <v>98.25</v>
          </cell>
          <cell r="AK817" t="str">
            <v>Term Loan</v>
          </cell>
          <cell r="AN817">
            <v>63320000</v>
          </cell>
          <cell r="AO817" t="str">
            <v>USD</v>
          </cell>
          <cell r="AS817">
            <v>3.84</v>
          </cell>
          <cell r="AU817" t="str">
            <v>6 RESEARCH DRIVE</v>
          </cell>
          <cell r="AV817" t="str">
            <v>NA</v>
          </cell>
          <cell r="AW817">
            <v>0</v>
          </cell>
          <cell r="AX817">
            <v>42277</v>
          </cell>
          <cell r="AY817">
            <v>42277</v>
          </cell>
          <cell r="AZ817">
            <v>19790000</v>
          </cell>
          <cell r="BA817">
            <v>2.59</v>
          </cell>
          <cell r="BB817">
            <v>2.58</v>
          </cell>
          <cell r="BC817">
            <v>2.4</v>
          </cell>
          <cell r="BD817">
            <v>0</v>
          </cell>
          <cell r="BF817" t="str">
            <v>3.8400000</v>
          </cell>
          <cell r="BG817">
            <v>162260000</v>
          </cell>
          <cell r="BH817" t="str">
            <v>5.35</v>
          </cell>
          <cell r="BI817">
            <v>232410000</v>
          </cell>
          <cell r="BJ817" t="str">
            <v>Antares/TMT</v>
          </cell>
          <cell r="BL817">
            <v>41883</v>
          </cell>
          <cell r="BM817">
            <v>44181</v>
          </cell>
          <cell r="BP817">
            <v>235231100</v>
          </cell>
          <cell r="BQ817">
            <v>492634200</v>
          </cell>
          <cell r="BR817">
            <v>330374200</v>
          </cell>
          <cell r="BS817">
            <v>9050847.1500000004</v>
          </cell>
          <cell r="BT817">
            <v>100</v>
          </cell>
          <cell r="BU817">
            <v>42228</v>
          </cell>
          <cell r="BW817">
            <v>0</v>
          </cell>
          <cell r="BX817" t="str">
            <v>Shelton, Connecticut 06484</v>
          </cell>
          <cell r="CA817" t="str">
            <v>0010533519</v>
          </cell>
          <cell r="CB817">
            <v>9050847.1500000004</v>
          </cell>
          <cell r="CC817">
            <v>1</v>
          </cell>
          <cell r="CD817">
            <v>9050847.1500000004</v>
          </cell>
          <cell r="CF817">
            <v>80</v>
          </cell>
          <cell r="CG817" t="str">
            <v>N</v>
          </cell>
        </row>
        <row r="818">
          <cell r="A818">
            <v>816</v>
          </cell>
          <cell r="B818" t="str">
            <v>DETAILS</v>
          </cell>
          <cell r="C818">
            <v>0</v>
          </cell>
          <cell r="D818">
            <v>81628298</v>
          </cell>
          <cell r="E818">
            <v>84070069</v>
          </cell>
          <cell r="F818">
            <v>344944</v>
          </cell>
          <cell r="G818">
            <v>42403</v>
          </cell>
          <cell r="H818">
            <v>42237</v>
          </cell>
          <cell r="I818">
            <v>16625</v>
          </cell>
          <cell r="J818">
            <v>256004</v>
          </cell>
          <cell r="K818">
            <v>152841</v>
          </cell>
          <cell r="L818">
            <v>42185</v>
          </cell>
          <cell r="M818" t="str">
            <v>Syniverse Holdings, Inc.</v>
          </cell>
          <cell r="N818" t="str">
            <v>Syniverse Holdings  Inc New Term Loan</v>
          </cell>
          <cell r="O818" t="str">
            <v>L</v>
          </cell>
          <cell r="P818" t="str">
            <v>LIBOR (3 months)</v>
          </cell>
          <cell r="R818">
            <v>5000000</v>
          </cell>
          <cell r="S818">
            <v>1353048</v>
          </cell>
          <cell r="T818" t="str">
            <v>United States</v>
          </cell>
          <cell r="U818" t="str">
            <v>Telecommunications (26)</v>
          </cell>
          <cell r="W818" t="str">
            <v>United States</v>
          </cell>
          <cell r="X818">
            <v>1</v>
          </cell>
          <cell r="Y818" t="str">
            <v>First Lien First Out</v>
          </cell>
          <cell r="AB818" t="str">
            <v>Syniverse Holdings, Inc.</v>
          </cell>
          <cell r="AC818">
            <v>93.5</v>
          </cell>
          <cell r="AF818">
            <v>5000000</v>
          </cell>
          <cell r="AG818" t="str">
            <v>V</v>
          </cell>
          <cell r="AH818">
            <v>93.5</v>
          </cell>
          <cell r="AI818">
            <v>66.5</v>
          </cell>
          <cell r="AK818" t="str">
            <v>Term Loan</v>
          </cell>
          <cell r="AM818">
            <v>1</v>
          </cell>
          <cell r="AN818">
            <v>361974000</v>
          </cell>
          <cell r="AO818" t="str">
            <v>USD</v>
          </cell>
          <cell r="AS818">
            <v>4.28</v>
          </cell>
          <cell r="AU818" t="str">
            <v>8125 Highwoods Palm Way</v>
          </cell>
          <cell r="AV818" t="str">
            <v>NA</v>
          </cell>
          <cell r="AW818">
            <v>0</v>
          </cell>
          <cell r="AX818">
            <v>42277</v>
          </cell>
          <cell r="AY818">
            <v>42277</v>
          </cell>
          <cell r="AZ818">
            <v>124140000</v>
          </cell>
          <cell r="BA818">
            <v>3.21</v>
          </cell>
          <cell r="BB818">
            <v>4.0599999999999996</v>
          </cell>
          <cell r="BC818">
            <v>3.78</v>
          </cell>
          <cell r="BD818">
            <v>0</v>
          </cell>
          <cell r="BF818" t="str">
            <v>4.2800000</v>
          </cell>
          <cell r="BG818">
            <v>1012700000</v>
          </cell>
          <cell r="BH818" t="str">
            <v>5.59</v>
          </cell>
          <cell r="BI818">
            <v>879340000</v>
          </cell>
          <cell r="BJ818" t="str">
            <v>BLG</v>
          </cell>
          <cell r="BL818">
            <v>40909</v>
          </cell>
          <cell r="BM818">
            <v>43578</v>
          </cell>
          <cell r="BP818">
            <v>1500832500</v>
          </cell>
          <cell r="BQ818">
            <v>2986991000</v>
          </cell>
          <cell r="BR818">
            <v>1974291000</v>
          </cell>
          <cell r="BS818">
            <v>3325000</v>
          </cell>
          <cell r="BT818">
            <v>66.5</v>
          </cell>
          <cell r="BU818">
            <v>42228</v>
          </cell>
          <cell r="BW818">
            <v>0</v>
          </cell>
          <cell r="BX818" t="str">
            <v>Tampa, Florida 33647</v>
          </cell>
          <cell r="CA818" t="str">
            <v>0010440189</v>
          </cell>
          <cell r="CB818">
            <v>3325000</v>
          </cell>
          <cell r="CC818">
            <v>1</v>
          </cell>
          <cell r="CD818">
            <v>5000000</v>
          </cell>
          <cell r="CF818">
            <v>80</v>
          </cell>
          <cell r="CG818" t="str">
            <v>Y</v>
          </cell>
        </row>
        <row r="819">
          <cell r="A819">
            <v>817</v>
          </cell>
          <cell r="B819" t="str">
            <v>DETAILS</v>
          </cell>
          <cell r="C819">
            <v>0</v>
          </cell>
          <cell r="D819">
            <v>81628298</v>
          </cell>
          <cell r="E819">
            <v>84069648</v>
          </cell>
          <cell r="F819">
            <v>344944</v>
          </cell>
          <cell r="G819">
            <v>42403</v>
          </cell>
          <cell r="H819">
            <v>42237</v>
          </cell>
          <cell r="I819">
            <v>16625</v>
          </cell>
          <cell r="J819">
            <v>256004</v>
          </cell>
          <cell r="K819">
            <v>152841</v>
          </cell>
          <cell r="L819">
            <v>42185</v>
          </cell>
          <cell r="M819" t="str">
            <v>Syniverse Holdings, Inc.</v>
          </cell>
          <cell r="N819" t="str">
            <v>Syniverse Holdings  Inc New Term Loan</v>
          </cell>
          <cell r="O819" t="str">
            <v>L</v>
          </cell>
          <cell r="P819" t="str">
            <v>LIBOR (3 months)</v>
          </cell>
          <cell r="R819">
            <v>9598262.7200000007</v>
          </cell>
          <cell r="S819">
            <v>1335013</v>
          </cell>
          <cell r="T819" t="str">
            <v>United States</v>
          </cell>
          <cell r="U819" t="str">
            <v>Telecommunications (26)</v>
          </cell>
          <cell r="W819" t="str">
            <v>United States</v>
          </cell>
          <cell r="X819">
            <v>1</v>
          </cell>
          <cell r="Y819" t="str">
            <v>First Lien First Out</v>
          </cell>
          <cell r="AB819" t="str">
            <v>Syniverse Holdings, Inc.</v>
          </cell>
          <cell r="AC819">
            <v>93.5</v>
          </cell>
          <cell r="AF819">
            <v>9598262.7200000007</v>
          </cell>
          <cell r="AG819" t="str">
            <v>V</v>
          </cell>
          <cell r="AH819">
            <v>93.5</v>
          </cell>
          <cell r="AI819">
            <v>66.5</v>
          </cell>
          <cell r="AK819" t="str">
            <v>Term Loan</v>
          </cell>
          <cell r="AM819">
            <v>1</v>
          </cell>
          <cell r="AN819">
            <v>361974000</v>
          </cell>
          <cell r="AO819" t="str">
            <v>USD</v>
          </cell>
          <cell r="AS819">
            <v>4.28</v>
          </cell>
          <cell r="AU819" t="str">
            <v>8125 Highwoods Palm Way</v>
          </cell>
          <cell r="AV819" t="str">
            <v>NA</v>
          </cell>
          <cell r="AW819">
            <v>0</v>
          </cell>
          <cell r="AX819">
            <v>42277</v>
          </cell>
          <cell r="AY819">
            <v>42277</v>
          </cell>
          <cell r="AZ819">
            <v>124140000</v>
          </cell>
          <cell r="BA819">
            <v>3.21</v>
          </cell>
          <cell r="BB819">
            <v>4.0599999999999996</v>
          </cell>
          <cell r="BC819">
            <v>3.78</v>
          </cell>
          <cell r="BD819">
            <v>0</v>
          </cell>
          <cell r="BF819" t="str">
            <v>4.2800000</v>
          </cell>
          <cell r="BG819">
            <v>1012700000</v>
          </cell>
          <cell r="BH819" t="str">
            <v>5.59</v>
          </cell>
          <cell r="BI819">
            <v>879340000</v>
          </cell>
          <cell r="BJ819" t="str">
            <v>BLG</v>
          </cell>
          <cell r="BL819">
            <v>40909</v>
          </cell>
          <cell r="BM819">
            <v>43578</v>
          </cell>
          <cell r="BP819">
            <v>1500832500</v>
          </cell>
          <cell r="BQ819">
            <v>2986991000</v>
          </cell>
          <cell r="BR819">
            <v>1974291000</v>
          </cell>
          <cell r="BS819">
            <v>6382844.71</v>
          </cell>
          <cell r="BT819">
            <v>66.5</v>
          </cell>
          <cell r="BU819">
            <v>42228</v>
          </cell>
          <cell r="BW819">
            <v>0</v>
          </cell>
          <cell r="BX819" t="str">
            <v>Tampa, Florida 33647</v>
          </cell>
          <cell r="CA819" t="str">
            <v>0010440189</v>
          </cell>
          <cell r="CB819">
            <v>6382844.71</v>
          </cell>
          <cell r="CC819">
            <v>1</v>
          </cell>
          <cell r="CD819">
            <v>9598262.7200000007</v>
          </cell>
          <cell r="CF819">
            <v>80</v>
          </cell>
          <cell r="CG819" t="str">
            <v>Y</v>
          </cell>
        </row>
        <row r="820">
          <cell r="A820">
            <v>818</v>
          </cell>
          <cell r="B820" t="str">
            <v>DETAILS</v>
          </cell>
          <cell r="C820">
            <v>0</v>
          </cell>
          <cell r="D820">
            <v>81628023</v>
          </cell>
          <cell r="E820">
            <v>84070036</v>
          </cell>
          <cell r="F820">
            <v>344944</v>
          </cell>
          <cell r="G820">
            <v>42403</v>
          </cell>
          <cell r="H820">
            <v>42237</v>
          </cell>
          <cell r="I820">
            <v>31350</v>
          </cell>
          <cell r="J820">
            <v>254026</v>
          </cell>
          <cell r="K820">
            <v>239951</v>
          </cell>
          <cell r="L820">
            <v>42185</v>
          </cell>
          <cell r="M820" t="str">
            <v>T-Bird Restaurant Group Holdings Inc</v>
          </cell>
          <cell r="N820" t="str">
            <v>T-Bird Restaurant Group Holdings Inc Term Loan</v>
          </cell>
          <cell r="O820" t="str">
            <v>L</v>
          </cell>
          <cell r="P820" t="str">
            <v>LIBOR (3 months)</v>
          </cell>
          <cell r="R820">
            <v>9900000</v>
          </cell>
          <cell r="S820">
            <v>1352462</v>
          </cell>
          <cell r="T820" t="str">
            <v>United States</v>
          </cell>
          <cell r="U820" t="str">
            <v>Hotel; Gaming &amp; Leisure (17)</v>
          </cell>
          <cell r="W820" t="str">
            <v>United States</v>
          </cell>
          <cell r="X820">
            <v>0</v>
          </cell>
          <cell r="Y820" t="str">
            <v>First Lien First Out</v>
          </cell>
          <cell r="AB820" t="str">
            <v>T-Bird Restaurant Group Holdings Inc</v>
          </cell>
          <cell r="AC820">
            <v>99.5</v>
          </cell>
          <cell r="AF820">
            <v>9900000</v>
          </cell>
          <cell r="AG820" t="str">
            <v>V</v>
          </cell>
          <cell r="AH820">
            <v>99.5</v>
          </cell>
          <cell r="AK820" t="str">
            <v>Term Loan</v>
          </cell>
          <cell r="AN820">
            <v>21237000</v>
          </cell>
          <cell r="AO820" t="str">
            <v>USD</v>
          </cell>
          <cell r="AS820">
            <v>3.3</v>
          </cell>
          <cell r="AU820" t="str">
            <v>One Market-Spear Tower, 18th Floor</v>
          </cell>
          <cell r="AV820" t="str">
            <v>NA</v>
          </cell>
          <cell r="AW820">
            <v>0</v>
          </cell>
          <cell r="AX820">
            <v>42277</v>
          </cell>
          <cell r="AY820">
            <v>42338</v>
          </cell>
          <cell r="AZ820">
            <v>12720000</v>
          </cell>
          <cell r="BA820">
            <v>3.46</v>
          </cell>
          <cell r="BB820">
            <v>1.66</v>
          </cell>
          <cell r="BC820">
            <v>0</v>
          </cell>
          <cell r="BD820">
            <v>0</v>
          </cell>
          <cell r="BF820" t="str">
            <v>3.3000000</v>
          </cell>
          <cell r="BG820">
            <v>24910000</v>
          </cell>
          <cell r="BH820" t="str">
            <v>4.24</v>
          </cell>
          <cell r="BI820">
            <v>194900000</v>
          </cell>
          <cell r="BJ820" t="str">
            <v>SIP - Tag Along</v>
          </cell>
          <cell r="BL820">
            <v>42013</v>
          </cell>
          <cell r="BM820">
            <v>43839</v>
          </cell>
          <cell r="BP820">
            <v>74518300</v>
          </cell>
          <cell r="BQ820">
            <v>119482800</v>
          </cell>
          <cell r="BR820">
            <v>94572800</v>
          </cell>
          <cell r="BS820">
            <v>9900000</v>
          </cell>
          <cell r="BT820">
            <v>100</v>
          </cell>
          <cell r="BU820">
            <v>42321</v>
          </cell>
          <cell r="BW820">
            <v>0</v>
          </cell>
          <cell r="BX820" t="str">
            <v>San Francisco, California 94105</v>
          </cell>
          <cell r="CA820" t="str">
            <v>0010532505</v>
          </cell>
          <cell r="CB820">
            <v>9900000</v>
          </cell>
          <cell r="CC820">
            <v>1</v>
          </cell>
          <cell r="CD820">
            <v>9900000</v>
          </cell>
          <cell r="CF820">
            <v>80</v>
          </cell>
          <cell r="CG820" t="str">
            <v>N</v>
          </cell>
        </row>
        <row r="821">
          <cell r="A821">
            <v>819</v>
          </cell>
          <cell r="B821" t="str">
            <v>DETAILS</v>
          </cell>
          <cell r="C821">
            <v>0</v>
          </cell>
          <cell r="D821">
            <v>81628023</v>
          </cell>
          <cell r="E821">
            <v>84070037</v>
          </cell>
          <cell r="F821">
            <v>344944</v>
          </cell>
          <cell r="G821">
            <v>42403</v>
          </cell>
          <cell r="H821">
            <v>42237</v>
          </cell>
          <cell r="I821">
            <v>31350</v>
          </cell>
          <cell r="J821">
            <v>254026</v>
          </cell>
          <cell r="K821">
            <v>239951</v>
          </cell>
          <cell r="L821">
            <v>42185</v>
          </cell>
          <cell r="M821" t="str">
            <v>T-Bird Restaurant Group Holdings Inc</v>
          </cell>
          <cell r="N821" t="str">
            <v>T-Bird Restaurant Group Holdings Inc Term Loan</v>
          </cell>
          <cell r="O821" t="str">
            <v>L</v>
          </cell>
          <cell r="P821" t="str">
            <v>LIBOR (3 months)</v>
          </cell>
          <cell r="R821">
            <v>15557142.869999999</v>
          </cell>
          <cell r="S821">
            <v>1352463</v>
          </cell>
          <cell r="T821" t="str">
            <v>United States</v>
          </cell>
          <cell r="U821" t="str">
            <v>Hotel; Gaming &amp; Leisure (17)</v>
          </cell>
          <cell r="W821" t="str">
            <v>United States</v>
          </cell>
          <cell r="X821">
            <v>0</v>
          </cell>
          <cell r="Y821" t="str">
            <v>First Lien First Out</v>
          </cell>
          <cell r="AB821" t="str">
            <v>T-Bird Restaurant Group Holdings Inc</v>
          </cell>
          <cell r="AC821">
            <v>99.5</v>
          </cell>
          <cell r="AF821">
            <v>15557142.869999999</v>
          </cell>
          <cell r="AG821" t="str">
            <v>V</v>
          </cell>
          <cell r="AH821">
            <v>99.5</v>
          </cell>
          <cell r="AK821" t="str">
            <v>Term Loan</v>
          </cell>
          <cell r="AN821">
            <v>21237000</v>
          </cell>
          <cell r="AO821" t="str">
            <v>USD</v>
          </cell>
          <cell r="AR821" t="str">
            <v>Antares Capital LP</v>
          </cell>
          <cell r="AS821">
            <v>3.3</v>
          </cell>
          <cell r="AU821" t="str">
            <v>One Market-Spear Tower, 18th Floor</v>
          </cell>
          <cell r="AV821" t="str">
            <v>NA</v>
          </cell>
          <cell r="AW821">
            <v>0</v>
          </cell>
          <cell r="AX821">
            <v>42277</v>
          </cell>
          <cell r="AY821">
            <v>42338</v>
          </cell>
          <cell r="AZ821">
            <v>12720000</v>
          </cell>
          <cell r="BA821">
            <v>3.46</v>
          </cell>
          <cell r="BB821">
            <v>1.66</v>
          </cell>
          <cell r="BC821">
            <v>0</v>
          </cell>
          <cell r="BD821">
            <v>0</v>
          </cell>
          <cell r="BF821" t="str">
            <v>3.3000000</v>
          </cell>
          <cell r="BG821">
            <v>24910000</v>
          </cell>
          <cell r="BH821" t="str">
            <v>4.24</v>
          </cell>
          <cell r="BI821">
            <v>194900000</v>
          </cell>
          <cell r="BJ821" t="str">
            <v>Franchise Finance</v>
          </cell>
          <cell r="BL821">
            <v>42013</v>
          </cell>
          <cell r="BM821">
            <v>43839</v>
          </cell>
          <cell r="BP821">
            <v>74518300</v>
          </cell>
          <cell r="BQ821">
            <v>119482800</v>
          </cell>
          <cell r="BR821">
            <v>94572800</v>
          </cell>
          <cell r="BS821">
            <v>15557142.869999999</v>
          </cell>
          <cell r="BT821">
            <v>100</v>
          </cell>
          <cell r="BU821">
            <v>42228</v>
          </cell>
          <cell r="BW821">
            <v>0</v>
          </cell>
          <cell r="BX821" t="str">
            <v>San Francisco, California 94105</v>
          </cell>
          <cell r="CA821" t="str">
            <v>0010532505</v>
          </cell>
          <cell r="CB821">
            <v>15557142.869999999</v>
          </cell>
          <cell r="CC821">
            <v>1</v>
          </cell>
          <cell r="CD821">
            <v>15557142.869999999</v>
          </cell>
          <cell r="CF821">
            <v>80</v>
          </cell>
          <cell r="CG821" t="str">
            <v>N</v>
          </cell>
        </row>
        <row r="822">
          <cell r="A822">
            <v>820</v>
          </cell>
          <cell r="B822" t="str">
            <v>DETAILS</v>
          </cell>
          <cell r="C822">
            <v>0</v>
          </cell>
          <cell r="D822">
            <v>81627668</v>
          </cell>
          <cell r="E822">
            <v>84070038</v>
          </cell>
          <cell r="F822">
            <v>344944</v>
          </cell>
          <cell r="G822">
            <v>42403</v>
          </cell>
          <cell r="H822">
            <v>42237</v>
          </cell>
          <cell r="I822">
            <v>27011</v>
          </cell>
          <cell r="J822">
            <v>243883</v>
          </cell>
          <cell r="K822">
            <v>241403</v>
          </cell>
          <cell r="L822">
            <v>42185</v>
          </cell>
          <cell r="M822" t="str">
            <v>Taylor Precision Products Inc</v>
          </cell>
          <cell r="N822" t="str">
            <v>Taylor Precision Products Inc Delayed Draw Term Loan</v>
          </cell>
          <cell r="O822" t="str">
            <v>L</v>
          </cell>
          <cell r="P822" t="str">
            <v>Prime</v>
          </cell>
          <cell r="R822">
            <v>298526.02</v>
          </cell>
          <cell r="S822">
            <v>1352465</v>
          </cell>
          <cell r="T822" t="str">
            <v>United States</v>
          </cell>
          <cell r="U822" t="str">
            <v>Consumer goods: Durable (8)</v>
          </cell>
          <cell r="W822" t="str">
            <v>United States</v>
          </cell>
          <cell r="X822">
            <v>0</v>
          </cell>
          <cell r="Y822" t="str">
            <v>First Lien First Out</v>
          </cell>
          <cell r="AB822" t="str">
            <v>Taylor Precision Products Inc</v>
          </cell>
          <cell r="AC822">
            <v>99.5</v>
          </cell>
          <cell r="AF822">
            <v>298526.02</v>
          </cell>
          <cell r="AG822" t="str">
            <v>V</v>
          </cell>
          <cell r="AH822">
            <v>99.5</v>
          </cell>
          <cell r="AK822" t="str">
            <v>Term Loan</v>
          </cell>
          <cell r="AN822">
            <v>41761345</v>
          </cell>
          <cell r="AO822" t="str">
            <v>USD</v>
          </cell>
          <cell r="AS822">
            <v>3.5844</v>
          </cell>
          <cell r="AU822" t="str">
            <v>2311 W 22ND STREET</v>
          </cell>
          <cell r="AV822" t="str">
            <v>NA</v>
          </cell>
          <cell r="AW822">
            <v>0</v>
          </cell>
          <cell r="AX822">
            <v>42277</v>
          </cell>
          <cell r="AY822">
            <v>42308</v>
          </cell>
          <cell r="AZ822">
            <v>890000</v>
          </cell>
          <cell r="BA822">
            <v>2.4815399999999999</v>
          </cell>
          <cell r="BB822">
            <v>4.88</v>
          </cell>
          <cell r="BC822">
            <v>4.55</v>
          </cell>
          <cell r="BD822">
            <v>0</v>
          </cell>
          <cell r="BF822" t="str">
            <v>3.5844000</v>
          </cell>
          <cell r="BG822">
            <v>72210000</v>
          </cell>
          <cell r="BH822" t="str">
            <v>4.822411</v>
          </cell>
          <cell r="BI822">
            <v>178430000</v>
          </cell>
          <cell r="BJ822" t="str">
            <v>Antares/TMT</v>
          </cell>
          <cell r="BL822">
            <v>41180</v>
          </cell>
          <cell r="BM822">
            <v>43410</v>
          </cell>
          <cell r="BP822">
            <v>140940400</v>
          </cell>
          <cell r="BQ822">
            <v>264617400</v>
          </cell>
          <cell r="BR822">
            <v>192407400</v>
          </cell>
          <cell r="BS822">
            <v>298526.02</v>
          </cell>
          <cell r="BT822">
            <v>100</v>
          </cell>
          <cell r="BU822">
            <v>42228</v>
          </cell>
          <cell r="BW822">
            <v>0</v>
          </cell>
          <cell r="BX822" t="str">
            <v>OAK BROOK, Illinois 60523</v>
          </cell>
          <cell r="CA822" t="str">
            <v>0010536571</v>
          </cell>
          <cell r="CB822">
            <v>298526.02</v>
          </cell>
          <cell r="CC822">
            <v>1</v>
          </cell>
          <cell r="CD822">
            <v>298526.02</v>
          </cell>
          <cell r="CF822">
            <v>80</v>
          </cell>
          <cell r="CG822" t="str">
            <v>N</v>
          </cell>
        </row>
        <row r="823">
          <cell r="A823">
            <v>821</v>
          </cell>
          <cell r="B823" t="str">
            <v>DETAILS</v>
          </cell>
          <cell r="C823">
            <v>0</v>
          </cell>
          <cell r="D823">
            <v>81627787</v>
          </cell>
          <cell r="E823">
            <v>84070039</v>
          </cell>
          <cell r="F823">
            <v>344944</v>
          </cell>
          <cell r="G823">
            <v>42403</v>
          </cell>
          <cell r="H823">
            <v>42237</v>
          </cell>
          <cell r="I823">
            <v>27011</v>
          </cell>
          <cell r="J823">
            <v>251421</v>
          </cell>
          <cell r="K823">
            <v>241403</v>
          </cell>
          <cell r="L823">
            <v>42185</v>
          </cell>
          <cell r="M823" t="str">
            <v>Taylor Precision Products Inc</v>
          </cell>
          <cell r="N823" t="str">
            <v>Taylor Precision Products Inc Delayed Draw Term Loan</v>
          </cell>
          <cell r="O823" t="str">
            <v>L</v>
          </cell>
          <cell r="P823" t="str">
            <v>LIBOR (2 months)</v>
          </cell>
          <cell r="R823">
            <v>7066505.5300000003</v>
          </cell>
          <cell r="S823">
            <v>1352465</v>
          </cell>
          <cell r="T823" t="str">
            <v>United States</v>
          </cell>
          <cell r="U823" t="str">
            <v>Consumer goods: Durable (8)</v>
          </cell>
          <cell r="W823" t="str">
            <v>United States</v>
          </cell>
          <cell r="X823">
            <v>0</v>
          </cell>
          <cell r="Y823" t="str">
            <v>First Lien First Out</v>
          </cell>
          <cell r="AB823" t="str">
            <v>Taylor Precision Products Inc</v>
          </cell>
          <cell r="AC823">
            <v>99.5</v>
          </cell>
          <cell r="AF823">
            <v>7066505.5300000003</v>
          </cell>
          <cell r="AG823" t="str">
            <v>V</v>
          </cell>
          <cell r="AH823">
            <v>99.5</v>
          </cell>
          <cell r="AK823" t="str">
            <v>Term Loan</v>
          </cell>
          <cell r="AN823">
            <v>41761345</v>
          </cell>
          <cell r="AO823" t="str">
            <v>USD</v>
          </cell>
          <cell r="AS823">
            <v>3.5844</v>
          </cell>
          <cell r="AU823" t="str">
            <v>2311 W 22ND STREET</v>
          </cell>
          <cell r="AV823" t="str">
            <v>NA</v>
          </cell>
          <cell r="AW823">
            <v>0</v>
          </cell>
          <cell r="AX823">
            <v>42277</v>
          </cell>
          <cell r="AY823">
            <v>42308</v>
          </cell>
          <cell r="AZ823">
            <v>890000</v>
          </cell>
          <cell r="BA823">
            <v>2.4815399999999999</v>
          </cell>
          <cell r="BB823">
            <v>4.88</v>
          </cell>
          <cell r="BC823">
            <v>4.55</v>
          </cell>
          <cell r="BD823">
            <v>0</v>
          </cell>
          <cell r="BF823" t="str">
            <v>3.5844000</v>
          </cell>
          <cell r="BG823">
            <v>72210000</v>
          </cell>
          <cell r="BH823" t="str">
            <v>4.822411</v>
          </cell>
          <cell r="BI823">
            <v>178430000</v>
          </cell>
          <cell r="BJ823" t="str">
            <v>Antares/TMT</v>
          </cell>
          <cell r="BL823">
            <v>41180</v>
          </cell>
          <cell r="BM823">
            <v>43410</v>
          </cell>
          <cell r="BP823">
            <v>140940400</v>
          </cell>
          <cell r="BQ823">
            <v>264617400</v>
          </cell>
          <cell r="BR823">
            <v>192407400</v>
          </cell>
          <cell r="BS823">
            <v>7066505.5300000003</v>
          </cell>
          <cell r="BT823">
            <v>100</v>
          </cell>
          <cell r="BU823">
            <v>42228</v>
          </cell>
          <cell r="BW823">
            <v>0</v>
          </cell>
          <cell r="BX823" t="str">
            <v>OAK BROOK, Illinois 60523</v>
          </cell>
          <cell r="CA823" t="str">
            <v>0010536571</v>
          </cell>
          <cell r="CB823">
            <v>7066505.5300000003</v>
          </cell>
          <cell r="CC823">
            <v>1</v>
          </cell>
          <cell r="CD823">
            <v>7066505.5300000003</v>
          </cell>
          <cell r="CF823">
            <v>80</v>
          </cell>
          <cell r="CG823" t="str">
            <v>N</v>
          </cell>
        </row>
        <row r="824">
          <cell r="A824">
            <v>822</v>
          </cell>
          <cell r="B824" t="str">
            <v>DETAILS</v>
          </cell>
          <cell r="C824">
            <v>0</v>
          </cell>
          <cell r="D824">
            <v>81627788</v>
          </cell>
          <cell r="E824">
            <v>84069284</v>
          </cell>
          <cell r="F824">
            <v>344944</v>
          </cell>
          <cell r="G824">
            <v>42403</v>
          </cell>
          <cell r="H824">
            <v>42237</v>
          </cell>
          <cell r="I824">
            <v>27011</v>
          </cell>
          <cell r="J824">
            <v>251422</v>
          </cell>
          <cell r="K824">
            <v>168415</v>
          </cell>
          <cell r="L824">
            <v>42185</v>
          </cell>
          <cell r="M824" t="str">
            <v>Taylor Precision Products Inc</v>
          </cell>
          <cell r="N824" t="str">
            <v>Taylor Precision Products Inc Term Loan</v>
          </cell>
          <cell r="O824" t="str">
            <v>L</v>
          </cell>
          <cell r="P824" t="str">
            <v>LIBOR (2 months)</v>
          </cell>
          <cell r="R824">
            <v>8204050.0599999996</v>
          </cell>
          <cell r="S824">
            <v>1334111</v>
          </cell>
          <cell r="T824" t="str">
            <v>United States</v>
          </cell>
          <cell r="U824" t="str">
            <v>Consumer goods: Durable (8)</v>
          </cell>
          <cell r="W824" t="str">
            <v>United States</v>
          </cell>
          <cell r="X824">
            <v>0</v>
          </cell>
          <cell r="Y824" t="str">
            <v>First Lien First Out</v>
          </cell>
          <cell r="AB824" t="str">
            <v>Taylor Precision Products Inc</v>
          </cell>
          <cell r="AC824">
            <v>99.5</v>
          </cell>
          <cell r="AF824">
            <v>8204050.0599999996</v>
          </cell>
          <cell r="AG824" t="str">
            <v>V</v>
          </cell>
          <cell r="AH824">
            <v>99.5</v>
          </cell>
          <cell r="AK824" t="str">
            <v>Term Loan</v>
          </cell>
          <cell r="AN824">
            <v>41761345</v>
          </cell>
          <cell r="AO824" t="str">
            <v>USD</v>
          </cell>
          <cell r="AS824">
            <v>3.5844</v>
          </cell>
          <cell r="AU824" t="str">
            <v>2311 W 22ND STREET</v>
          </cell>
          <cell r="AV824" t="str">
            <v>NA</v>
          </cell>
          <cell r="AW824">
            <v>0</v>
          </cell>
          <cell r="AX824">
            <v>42277</v>
          </cell>
          <cell r="AY824">
            <v>42308</v>
          </cell>
          <cell r="AZ824">
            <v>890000</v>
          </cell>
          <cell r="BA824">
            <v>2.4815399999999999</v>
          </cell>
          <cell r="BB824">
            <v>4.88</v>
          </cell>
          <cell r="BC824">
            <v>4.55</v>
          </cell>
          <cell r="BD824">
            <v>0</v>
          </cell>
          <cell r="BF824" t="str">
            <v>3.5844000</v>
          </cell>
          <cell r="BG824">
            <v>72210000</v>
          </cell>
          <cell r="BH824" t="str">
            <v>4.822411</v>
          </cell>
          <cell r="BI824">
            <v>178430000</v>
          </cell>
          <cell r="BJ824" t="str">
            <v>Antares/TMT</v>
          </cell>
          <cell r="BL824">
            <v>41068</v>
          </cell>
          <cell r="BM824">
            <v>43410</v>
          </cell>
          <cell r="BP824">
            <v>140940400</v>
          </cell>
          <cell r="BQ824">
            <v>264617400</v>
          </cell>
          <cell r="BR824">
            <v>192407400</v>
          </cell>
          <cell r="BS824">
            <v>8204050.0599999996</v>
          </cell>
          <cell r="BT824">
            <v>100</v>
          </cell>
          <cell r="BU824">
            <v>42228</v>
          </cell>
          <cell r="BW824">
            <v>0</v>
          </cell>
          <cell r="BX824" t="str">
            <v>Oak Brook, Illinois 60523</v>
          </cell>
          <cell r="CA824" t="str">
            <v>0010531474</v>
          </cell>
          <cell r="CB824">
            <v>8204050.0599999996</v>
          </cell>
          <cell r="CC824">
            <v>1</v>
          </cell>
          <cell r="CD824">
            <v>8204050.0599999996</v>
          </cell>
          <cell r="CF824">
            <v>80</v>
          </cell>
          <cell r="CG824" t="str">
            <v>N</v>
          </cell>
        </row>
        <row r="825">
          <cell r="A825">
            <v>823</v>
          </cell>
          <cell r="B825" t="str">
            <v>DETAILS</v>
          </cell>
          <cell r="C825">
            <v>0</v>
          </cell>
          <cell r="D825">
            <v>81627742</v>
          </cell>
          <cell r="E825">
            <v>84069289</v>
          </cell>
          <cell r="F825">
            <v>344944</v>
          </cell>
          <cell r="G825">
            <v>42403</v>
          </cell>
          <cell r="H825">
            <v>42237</v>
          </cell>
          <cell r="I825">
            <v>31272</v>
          </cell>
          <cell r="J825">
            <v>250544</v>
          </cell>
          <cell r="K825">
            <v>239155</v>
          </cell>
          <cell r="L825">
            <v>42185</v>
          </cell>
          <cell r="M825" t="str">
            <v>TBG Food Acquisition Corp</v>
          </cell>
          <cell r="N825" t="str">
            <v>TBG Food Acquisition Corp Term Loan</v>
          </cell>
          <cell r="O825" t="str">
            <v>L</v>
          </cell>
          <cell r="P825" t="str">
            <v>LIBOR (3 months)</v>
          </cell>
          <cell r="R825">
            <v>26690625</v>
          </cell>
          <cell r="S825">
            <v>1334174</v>
          </cell>
          <cell r="T825" t="str">
            <v>United States</v>
          </cell>
          <cell r="U825" t="str">
            <v>Hotel; Gaming &amp; Leisure (17)</v>
          </cell>
          <cell r="W825" t="str">
            <v>United States</v>
          </cell>
          <cell r="X825">
            <v>0</v>
          </cell>
          <cell r="Y825" t="str">
            <v>First Lien First Out</v>
          </cell>
          <cell r="AB825" t="str">
            <v>TBG Food Acquisition Corp</v>
          </cell>
          <cell r="AC825">
            <v>97</v>
          </cell>
          <cell r="AF825">
            <v>26690625</v>
          </cell>
          <cell r="AG825" t="str">
            <v>V</v>
          </cell>
          <cell r="AH825">
            <v>97</v>
          </cell>
          <cell r="AK825" t="str">
            <v>Term Loan</v>
          </cell>
          <cell r="AN825">
            <v>8079000</v>
          </cell>
          <cell r="AO825" t="str">
            <v>USD</v>
          </cell>
          <cell r="AS825">
            <v>3.92</v>
          </cell>
          <cell r="AU825" t="str">
            <v>68 Main Street, Suite 102</v>
          </cell>
          <cell r="AV825" t="str">
            <v>NA</v>
          </cell>
          <cell r="AW825">
            <v>0</v>
          </cell>
          <cell r="AX825">
            <v>42277</v>
          </cell>
          <cell r="AY825">
            <v>42338</v>
          </cell>
          <cell r="AZ825">
            <v>3300000</v>
          </cell>
          <cell r="BA825">
            <v>4.42</v>
          </cell>
          <cell r="BB825">
            <v>0.85</v>
          </cell>
          <cell r="BC825">
            <v>0</v>
          </cell>
          <cell r="BD825">
            <v>0</v>
          </cell>
          <cell r="BF825" t="str">
            <v>3.9200000</v>
          </cell>
          <cell r="BG825">
            <v>-12160000</v>
          </cell>
          <cell r="BH825" t="str">
            <v>3.92</v>
          </cell>
          <cell r="BI825">
            <v>45740000</v>
          </cell>
          <cell r="BJ825" t="str">
            <v>Franchise Finance</v>
          </cell>
          <cell r="BL825">
            <v>41694</v>
          </cell>
          <cell r="BM825">
            <v>43519</v>
          </cell>
          <cell r="BP825">
            <v>33547800</v>
          </cell>
          <cell r="BQ825">
            <v>21387800</v>
          </cell>
          <cell r="BR825">
            <v>33547800</v>
          </cell>
          <cell r="BS825">
            <v>26690625</v>
          </cell>
          <cell r="BT825">
            <v>100</v>
          </cell>
          <cell r="BU825">
            <v>42228</v>
          </cell>
          <cell r="BW825">
            <v>0</v>
          </cell>
          <cell r="BX825" t="str">
            <v>New York , New York, 10022</v>
          </cell>
          <cell r="CA825" t="str">
            <v>0010530006</v>
          </cell>
          <cell r="CB825">
            <v>26690625</v>
          </cell>
          <cell r="CC825">
            <v>1</v>
          </cell>
          <cell r="CD825">
            <v>26690625</v>
          </cell>
          <cell r="CF825">
            <v>80</v>
          </cell>
          <cell r="CG825" t="str">
            <v>N</v>
          </cell>
        </row>
        <row r="826">
          <cell r="A826">
            <v>824</v>
          </cell>
          <cell r="B826" t="str">
            <v>DETAILS</v>
          </cell>
          <cell r="C826">
            <v>0</v>
          </cell>
          <cell r="D826">
            <v>81627989</v>
          </cell>
          <cell r="E826">
            <v>84069889</v>
          </cell>
          <cell r="F826">
            <v>344944</v>
          </cell>
          <cell r="G826">
            <v>42403</v>
          </cell>
          <cell r="H826">
            <v>42361</v>
          </cell>
          <cell r="I826">
            <v>31355</v>
          </cell>
          <cell r="J826">
            <v>253837</v>
          </cell>
          <cell r="K826">
            <v>239977</v>
          </cell>
          <cell r="L826">
            <v>42355</v>
          </cell>
          <cell r="M826" t="str">
            <v>TDLE Holdings Corp</v>
          </cell>
          <cell r="N826" t="str">
            <v>TDLE Holdings Corp (Tidel Engineering) Term Loan</v>
          </cell>
          <cell r="O826" t="str">
            <v>L</v>
          </cell>
          <cell r="P826" t="str">
            <v>LIBOR (3 months)</v>
          </cell>
          <cell r="R826">
            <v>14936397.560000001</v>
          </cell>
          <cell r="S826">
            <v>1455348</v>
          </cell>
          <cell r="T826" t="str">
            <v>United States</v>
          </cell>
          <cell r="U826" t="str">
            <v>Capital Equipment (5)</v>
          </cell>
          <cell r="W826" t="str">
            <v>United States</v>
          </cell>
          <cell r="X826">
            <v>0</v>
          </cell>
          <cell r="Y826" t="str">
            <v>First Lien First Out</v>
          </cell>
          <cell r="AB826" t="str">
            <v>TDLE Holdings Corp</v>
          </cell>
          <cell r="AC826">
            <v>99.5</v>
          </cell>
          <cell r="AF826">
            <v>14936397.560000001</v>
          </cell>
          <cell r="AG826" t="str">
            <v>V</v>
          </cell>
          <cell r="AH826">
            <v>99</v>
          </cell>
          <cell r="AK826" t="str">
            <v>Term Loan</v>
          </cell>
          <cell r="AN826">
            <v>19873906</v>
          </cell>
          <cell r="AO826" t="str">
            <v>USD</v>
          </cell>
          <cell r="AR826" t="str">
            <v>Antares Capital LP</v>
          </cell>
          <cell r="AS826">
            <v>3.75</v>
          </cell>
          <cell r="AU826" t="str">
            <v>2025 W Belt Line Rd #114</v>
          </cell>
          <cell r="AV826" t="str">
            <v>NA</v>
          </cell>
          <cell r="AW826">
            <v>0</v>
          </cell>
          <cell r="AX826">
            <v>42338</v>
          </cell>
          <cell r="AY826">
            <v>42338</v>
          </cell>
          <cell r="AZ826">
            <v>10750000</v>
          </cell>
          <cell r="BA826">
            <v>3.06</v>
          </cell>
          <cell r="BB826">
            <v>4.34</v>
          </cell>
          <cell r="BC826">
            <v>4.04</v>
          </cell>
          <cell r="BD826">
            <v>0</v>
          </cell>
          <cell r="BF826" t="str">
            <v>3.75</v>
          </cell>
          <cell r="BG826">
            <v>47200000</v>
          </cell>
          <cell r="BH826" t="str">
            <v>4.87</v>
          </cell>
          <cell r="BI826">
            <v>69320000</v>
          </cell>
          <cell r="BJ826" t="str">
            <v>Antares/TMT</v>
          </cell>
          <cell r="BL826">
            <v>42061</v>
          </cell>
          <cell r="BM826">
            <v>44253</v>
          </cell>
          <cell r="BP826">
            <v>74576048.060000002</v>
          </cell>
          <cell r="BQ826">
            <v>144039721</v>
          </cell>
          <cell r="BR826">
            <v>96839721.359999999</v>
          </cell>
          <cell r="BS826">
            <v>14936397.560000001</v>
          </cell>
          <cell r="BT826">
            <v>100</v>
          </cell>
          <cell r="BU826">
            <v>42353</v>
          </cell>
          <cell r="BW826">
            <v>0</v>
          </cell>
          <cell r="BX826" t="str">
            <v>Carrollton, Texas 75006</v>
          </cell>
          <cell r="CA826" t="str">
            <v>0010528234</v>
          </cell>
          <cell r="CB826">
            <v>14936397.560000001</v>
          </cell>
          <cell r="CC826">
            <v>1</v>
          </cell>
          <cell r="CD826">
            <v>14936397.560000001</v>
          </cell>
          <cell r="CF826">
            <v>80</v>
          </cell>
          <cell r="CG826" t="str">
            <v>N</v>
          </cell>
        </row>
        <row r="827">
          <cell r="A827">
            <v>825</v>
          </cell>
          <cell r="B827" t="str">
            <v>DETAILS</v>
          </cell>
          <cell r="C827">
            <v>0</v>
          </cell>
          <cell r="D827">
            <v>81627989</v>
          </cell>
          <cell r="E827">
            <v>84069807</v>
          </cell>
          <cell r="F827">
            <v>344944</v>
          </cell>
          <cell r="G827">
            <v>42403</v>
          </cell>
          <cell r="H827">
            <v>42237</v>
          </cell>
          <cell r="I827">
            <v>31355</v>
          </cell>
          <cell r="J827">
            <v>253837</v>
          </cell>
          <cell r="K827">
            <v>239977</v>
          </cell>
          <cell r="L827">
            <v>42185</v>
          </cell>
          <cell r="M827" t="str">
            <v>TDLE Holdings Corp</v>
          </cell>
          <cell r="N827" t="str">
            <v>TDLE Holdings Corp (Tidel Engineering) Term Loan</v>
          </cell>
          <cell r="O827" t="str">
            <v>L</v>
          </cell>
          <cell r="P827" t="str">
            <v>LIBOR (3 months)</v>
          </cell>
          <cell r="R827">
            <v>12291410.49</v>
          </cell>
          <cell r="S827">
            <v>1339795</v>
          </cell>
          <cell r="T827" t="str">
            <v>United States</v>
          </cell>
          <cell r="U827" t="str">
            <v>Capital Equipment (5)</v>
          </cell>
          <cell r="W827" t="str">
            <v>United States</v>
          </cell>
          <cell r="X827">
            <v>0</v>
          </cell>
          <cell r="Y827" t="str">
            <v>First Lien First Out</v>
          </cell>
          <cell r="AB827" t="str">
            <v>TDLE Holdings Corp</v>
          </cell>
          <cell r="AC827">
            <v>99.5</v>
          </cell>
          <cell r="AF827">
            <v>12291410.49</v>
          </cell>
          <cell r="AG827" t="str">
            <v>V</v>
          </cell>
          <cell r="AH827">
            <v>99.5</v>
          </cell>
          <cell r="AK827" t="str">
            <v>Term Loan</v>
          </cell>
          <cell r="AN827">
            <v>19873906</v>
          </cell>
          <cell r="AO827" t="str">
            <v>USD</v>
          </cell>
          <cell r="AS827">
            <v>3.75</v>
          </cell>
          <cell r="AU827" t="str">
            <v>2025 W Belt Line Rd #114</v>
          </cell>
          <cell r="AV827" t="str">
            <v>NA</v>
          </cell>
          <cell r="AW827">
            <v>0</v>
          </cell>
          <cell r="AX827">
            <v>42338</v>
          </cell>
          <cell r="AY827">
            <v>42338</v>
          </cell>
          <cell r="AZ827">
            <v>10750000</v>
          </cell>
          <cell r="BA827">
            <v>3.06</v>
          </cell>
          <cell r="BB827">
            <v>4.34</v>
          </cell>
          <cell r="BC827">
            <v>4.04</v>
          </cell>
          <cell r="BD827">
            <v>0</v>
          </cell>
          <cell r="BF827" t="str">
            <v>3.75</v>
          </cell>
          <cell r="BG827">
            <v>47200000</v>
          </cell>
          <cell r="BH827" t="str">
            <v>4.87</v>
          </cell>
          <cell r="BI827">
            <v>69320000</v>
          </cell>
          <cell r="BJ827" t="str">
            <v>Antares/TMT</v>
          </cell>
          <cell r="BL827">
            <v>42061</v>
          </cell>
          <cell r="BM827">
            <v>44253</v>
          </cell>
          <cell r="BP827">
            <v>74576048.060000002</v>
          </cell>
          <cell r="BQ827">
            <v>144039721</v>
          </cell>
          <cell r="BR827">
            <v>96839721.359999999</v>
          </cell>
          <cell r="BS827">
            <v>12291410.49</v>
          </cell>
          <cell r="BT827">
            <v>100</v>
          </cell>
          <cell r="BU827">
            <v>42353</v>
          </cell>
          <cell r="BW827">
            <v>0</v>
          </cell>
          <cell r="BX827" t="str">
            <v>Carrollton, Texas 75006</v>
          </cell>
          <cell r="CA827" t="str">
            <v>0010528234</v>
          </cell>
          <cell r="CB827">
            <v>12291410.49</v>
          </cell>
          <cell r="CC827">
            <v>1</v>
          </cell>
          <cell r="CD827">
            <v>12291410.49</v>
          </cell>
          <cell r="CF827">
            <v>80</v>
          </cell>
          <cell r="CG827" t="str">
            <v>N</v>
          </cell>
        </row>
        <row r="828">
          <cell r="A828">
            <v>826</v>
          </cell>
          <cell r="B828" t="str">
            <v>DETAILS</v>
          </cell>
          <cell r="C828">
            <v>0</v>
          </cell>
          <cell r="D828">
            <v>81627989</v>
          </cell>
          <cell r="E828">
            <v>84069860</v>
          </cell>
          <cell r="F828">
            <v>344944</v>
          </cell>
          <cell r="G828">
            <v>42403</v>
          </cell>
          <cell r="H828">
            <v>42341</v>
          </cell>
          <cell r="I828">
            <v>31355</v>
          </cell>
          <cell r="J828">
            <v>253837</v>
          </cell>
          <cell r="K828">
            <v>239977</v>
          </cell>
          <cell r="L828">
            <v>42335</v>
          </cell>
          <cell r="M828" t="str">
            <v>TDLE Holdings Corp</v>
          </cell>
          <cell r="N828" t="str">
            <v>TDLE Holdings Corp (Tidel Engineering) Term Loan</v>
          </cell>
          <cell r="O828" t="str">
            <v>L</v>
          </cell>
          <cell r="P828" t="str">
            <v>LIBOR (3 months)</v>
          </cell>
          <cell r="R828">
            <v>16388547.32</v>
          </cell>
          <cell r="S828">
            <v>1444054</v>
          </cell>
          <cell r="T828" t="str">
            <v>United States</v>
          </cell>
          <cell r="U828" t="str">
            <v>Capital Equipment (5)</v>
          </cell>
          <cell r="W828" t="str">
            <v>United States</v>
          </cell>
          <cell r="X828">
            <v>0</v>
          </cell>
          <cell r="Y828" t="str">
            <v>First Lien First Out</v>
          </cell>
          <cell r="AB828" t="str">
            <v>TDLE Holdings Corp</v>
          </cell>
          <cell r="AC828">
            <v>99.5</v>
          </cell>
          <cell r="AF828">
            <v>16388547.32</v>
          </cell>
          <cell r="AG828" t="str">
            <v>V</v>
          </cell>
          <cell r="AH828">
            <v>100</v>
          </cell>
          <cell r="AK828" t="str">
            <v>Term Loan</v>
          </cell>
          <cell r="AN828">
            <v>19873906</v>
          </cell>
          <cell r="AO828" t="str">
            <v>USD</v>
          </cell>
          <cell r="AS828">
            <v>3.75</v>
          </cell>
          <cell r="AU828" t="str">
            <v>2025 W Belt Line Rd #114</v>
          </cell>
          <cell r="AV828" t="str">
            <v>NA</v>
          </cell>
          <cell r="AW828">
            <v>0</v>
          </cell>
          <cell r="AX828">
            <v>42338</v>
          </cell>
          <cell r="AY828">
            <v>42338</v>
          </cell>
          <cell r="AZ828">
            <v>10750000</v>
          </cell>
          <cell r="BA828">
            <v>3.06</v>
          </cell>
          <cell r="BB828">
            <v>4.34</v>
          </cell>
          <cell r="BC828">
            <v>4.04</v>
          </cell>
          <cell r="BD828">
            <v>0</v>
          </cell>
          <cell r="BF828" t="str">
            <v>3.75</v>
          </cell>
          <cell r="BG828">
            <v>47200000</v>
          </cell>
          <cell r="BH828" t="str">
            <v>4.87</v>
          </cell>
          <cell r="BI828">
            <v>69320000</v>
          </cell>
          <cell r="BJ828" t="str">
            <v>Antares/TMT</v>
          </cell>
          <cell r="BL828">
            <v>42061</v>
          </cell>
          <cell r="BM828">
            <v>44253</v>
          </cell>
          <cell r="BP828">
            <v>74576048.060000002</v>
          </cell>
          <cell r="BQ828">
            <v>144039721</v>
          </cell>
          <cell r="BR828">
            <v>96839721.359999999</v>
          </cell>
          <cell r="BS828">
            <v>16388547.32</v>
          </cell>
          <cell r="BT828">
            <v>100</v>
          </cell>
          <cell r="BU828">
            <v>42321</v>
          </cell>
          <cell r="BW828">
            <v>0</v>
          </cell>
          <cell r="BX828" t="str">
            <v>Carrollton, Texas 75006</v>
          </cell>
          <cell r="CA828" t="str">
            <v>0010528234</v>
          </cell>
          <cell r="CB828">
            <v>16388547.32</v>
          </cell>
          <cell r="CC828">
            <v>1</v>
          </cell>
          <cell r="CD828">
            <v>16388547.32</v>
          </cell>
          <cell r="CF828">
            <v>80</v>
          </cell>
          <cell r="CG828" t="str">
            <v>N</v>
          </cell>
        </row>
        <row r="829">
          <cell r="A829">
            <v>827</v>
          </cell>
          <cell r="B829" t="str">
            <v>DETAILS</v>
          </cell>
          <cell r="C829">
            <v>0</v>
          </cell>
          <cell r="D829">
            <v>81627639</v>
          </cell>
          <cell r="E829">
            <v>84070050</v>
          </cell>
          <cell r="F829">
            <v>344944</v>
          </cell>
          <cell r="G829">
            <v>42403</v>
          </cell>
          <cell r="H829">
            <v>42237</v>
          </cell>
          <cell r="I829">
            <v>26908</v>
          </cell>
          <cell r="J829">
            <v>238768</v>
          </cell>
          <cell r="K829">
            <v>234156</v>
          </cell>
          <cell r="L829">
            <v>42185</v>
          </cell>
          <cell r="M829" t="str">
            <v>Team Technologies Acquisition Company</v>
          </cell>
          <cell r="N829" t="str">
            <v>Team Technologies Acq. Co Incremental Term Loan</v>
          </cell>
          <cell r="O829" t="str">
            <v>L</v>
          </cell>
          <cell r="P829" t="str">
            <v>Prime</v>
          </cell>
          <cell r="R829">
            <v>38973.68</v>
          </cell>
          <cell r="S829">
            <v>1352809</v>
          </cell>
          <cell r="T829" t="str">
            <v>United States</v>
          </cell>
          <cell r="U829" t="str">
            <v>Consumer goods: Non-Durable (9)</v>
          </cell>
          <cell r="W829" t="str">
            <v>United States</v>
          </cell>
          <cell r="X829">
            <v>0</v>
          </cell>
          <cell r="Y829" t="str">
            <v>First Lien First Out</v>
          </cell>
          <cell r="AB829" t="str">
            <v>Team Technologies Acquisition Company</v>
          </cell>
          <cell r="AC829">
            <v>99.5</v>
          </cell>
          <cell r="AF829">
            <v>38973.68</v>
          </cell>
          <cell r="AG829" t="str">
            <v>V</v>
          </cell>
          <cell r="AH829">
            <v>98.75</v>
          </cell>
          <cell r="AI829">
            <v>98</v>
          </cell>
          <cell r="AK829" t="str">
            <v>Term Loan</v>
          </cell>
          <cell r="AN829">
            <v>37452000</v>
          </cell>
          <cell r="AO829" t="str">
            <v>USD</v>
          </cell>
          <cell r="AS829">
            <v>5.14</v>
          </cell>
          <cell r="AU829" t="str">
            <v>5949 Commerce Boulevard</v>
          </cell>
          <cell r="AV829" t="str">
            <v>NA</v>
          </cell>
          <cell r="AW829">
            <v>0</v>
          </cell>
          <cell r="AX829">
            <v>42277</v>
          </cell>
          <cell r="AY829">
            <v>42338</v>
          </cell>
          <cell r="AZ829">
            <v>15830000</v>
          </cell>
          <cell r="BA829">
            <v>3.14</v>
          </cell>
          <cell r="BB829">
            <v>4.9800000000000004</v>
          </cell>
          <cell r="BC829">
            <v>4.93</v>
          </cell>
          <cell r="BD829">
            <v>0</v>
          </cell>
          <cell r="BF829" t="str">
            <v>5.1400000</v>
          </cell>
          <cell r="BG829">
            <v>19220000</v>
          </cell>
          <cell r="BH829" t="str">
            <v>5.14</v>
          </cell>
          <cell r="BI829">
            <v>147660000</v>
          </cell>
          <cell r="BJ829" t="str">
            <v>Antares/TMT</v>
          </cell>
          <cell r="BL829">
            <v>42062</v>
          </cell>
          <cell r="BM829">
            <v>43085</v>
          </cell>
          <cell r="BP829">
            <v>195941600</v>
          </cell>
          <cell r="BQ829">
            <v>215161600</v>
          </cell>
          <cell r="BR829">
            <v>195941600</v>
          </cell>
          <cell r="BS829">
            <v>38973.68</v>
          </cell>
          <cell r="BT829">
            <v>100</v>
          </cell>
          <cell r="BU829">
            <v>42228</v>
          </cell>
          <cell r="BW829">
            <v>0</v>
          </cell>
          <cell r="BX829" t="str">
            <v>Morristown, Tennessee 37814</v>
          </cell>
          <cell r="CA829" t="str">
            <v>0010536288</v>
          </cell>
          <cell r="CB829">
            <v>38973.68</v>
          </cell>
          <cell r="CC829">
            <v>1</v>
          </cell>
          <cell r="CD829">
            <v>38973.68</v>
          </cell>
          <cell r="CF829">
            <v>80</v>
          </cell>
          <cell r="CG829" t="str">
            <v>N</v>
          </cell>
        </row>
        <row r="830">
          <cell r="A830">
            <v>828</v>
          </cell>
          <cell r="B830" t="str">
            <v>DETAILS</v>
          </cell>
          <cell r="C830">
            <v>0</v>
          </cell>
          <cell r="D830">
            <v>81628135</v>
          </cell>
          <cell r="E830">
            <v>84070051</v>
          </cell>
          <cell r="F830">
            <v>344944</v>
          </cell>
          <cell r="G830">
            <v>42403</v>
          </cell>
          <cell r="H830">
            <v>42237</v>
          </cell>
          <cell r="I830">
            <v>26908</v>
          </cell>
          <cell r="J830">
            <v>254916</v>
          </cell>
          <cell r="K830">
            <v>234156</v>
          </cell>
          <cell r="L830">
            <v>42185</v>
          </cell>
          <cell r="M830" t="str">
            <v>Team Technologies Acquisition Company</v>
          </cell>
          <cell r="N830" t="str">
            <v>Team Technologies Acq. Co Incremental Term Loan</v>
          </cell>
          <cell r="O830" t="str">
            <v>L</v>
          </cell>
          <cell r="P830" t="str">
            <v>LIBOR (3 months)</v>
          </cell>
          <cell r="R830">
            <v>7716787.1200000001</v>
          </cell>
          <cell r="S830">
            <v>1352809</v>
          </cell>
          <cell r="T830" t="str">
            <v>United States</v>
          </cell>
          <cell r="U830" t="str">
            <v>Consumer goods: Non-Durable (9)</v>
          </cell>
          <cell r="W830" t="str">
            <v>United States</v>
          </cell>
          <cell r="X830">
            <v>0</v>
          </cell>
          <cell r="Y830" t="str">
            <v>First Lien First Out</v>
          </cell>
          <cell r="AB830" t="str">
            <v>Team Technologies Acquisition Company</v>
          </cell>
          <cell r="AC830">
            <v>99.5</v>
          </cell>
          <cell r="AF830">
            <v>7716787.1200000001</v>
          </cell>
          <cell r="AG830" t="str">
            <v>V</v>
          </cell>
          <cell r="AH830">
            <v>98.75</v>
          </cell>
          <cell r="AI830">
            <v>98</v>
          </cell>
          <cell r="AK830" t="str">
            <v>Term Loan</v>
          </cell>
          <cell r="AN830">
            <v>37452000</v>
          </cell>
          <cell r="AO830" t="str">
            <v>USD</v>
          </cell>
          <cell r="AS830">
            <v>5.14</v>
          </cell>
          <cell r="AU830" t="str">
            <v>5949 Commerce Boulevard</v>
          </cell>
          <cell r="AV830" t="str">
            <v>NA</v>
          </cell>
          <cell r="AW830">
            <v>0</v>
          </cell>
          <cell r="AX830">
            <v>42277</v>
          </cell>
          <cell r="AY830">
            <v>42338</v>
          </cell>
          <cell r="AZ830">
            <v>15830000</v>
          </cell>
          <cell r="BA830">
            <v>3.14</v>
          </cell>
          <cell r="BB830">
            <v>4.9800000000000004</v>
          </cell>
          <cell r="BC830">
            <v>4.93</v>
          </cell>
          <cell r="BD830">
            <v>0</v>
          </cell>
          <cell r="BF830" t="str">
            <v>5.1400000</v>
          </cell>
          <cell r="BG830">
            <v>19220000</v>
          </cell>
          <cell r="BH830" t="str">
            <v>5.14</v>
          </cell>
          <cell r="BI830">
            <v>147660000</v>
          </cell>
          <cell r="BJ830" t="str">
            <v>Antares/TMT</v>
          </cell>
          <cell r="BL830">
            <v>42062</v>
          </cell>
          <cell r="BM830">
            <v>43085</v>
          </cell>
          <cell r="BP830">
            <v>195941600</v>
          </cell>
          <cell r="BQ830">
            <v>215161600</v>
          </cell>
          <cell r="BR830">
            <v>195941600</v>
          </cell>
          <cell r="BS830">
            <v>7716787.1200000001</v>
          </cell>
          <cell r="BT830">
            <v>100</v>
          </cell>
          <cell r="BU830">
            <v>42228</v>
          </cell>
          <cell r="BW830">
            <v>0</v>
          </cell>
          <cell r="BX830" t="str">
            <v>Morristown, Tennessee 37814</v>
          </cell>
          <cell r="CA830" t="str">
            <v>0010536288</v>
          </cell>
          <cell r="CB830">
            <v>7716787.1200000001</v>
          </cell>
          <cell r="CC830">
            <v>1</v>
          </cell>
          <cell r="CD830">
            <v>7716787.1200000001</v>
          </cell>
          <cell r="CF830">
            <v>80</v>
          </cell>
          <cell r="CG830" t="str">
            <v>N</v>
          </cell>
        </row>
        <row r="831">
          <cell r="A831">
            <v>829</v>
          </cell>
          <cell r="B831" t="str">
            <v>DETAILS</v>
          </cell>
          <cell r="C831">
            <v>0</v>
          </cell>
          <cell r="D831">
            <v>81628134</v>
          </cell>
          <cell r="E831">
            <v>84070071</v>
          </cell>
          <cell r="F831">
            <v>344944</v>
          </cell>
          <cell r="G831">
            <v>42403</v>
          </cell>
          <cell r="H831">
            <v>42237</v>
          </cell>
          <cell r="I831">
            <v>26908</v>
          </cell>
          <cell r="J831">
            <v>254915</v>
          </cell>
          <cell r="K831">
            <v>166449</v>
          </cell>
          <cell r="L831">
            <v>42185</v>
          </cell>
          <cell r="M831" t="str">
            <v>Team Technologies Acquisition Company</v>
          </cell>
          <cell r="N831" t="str">
            <v>Team Technologies Acquisition Company Term Loan</v>
          </cell>
          <cell r="O831" t="str">
            <v>L</v>
          </cell>
          <cell r="P831" t="str">
            <v>LIBOR (3 months)</v>
          </cell>
          <cell r="R831">
            <v>6174693.2400000002</v>
          </cell>
          <cell r="S831">
            <v>1353051</v>
          </cell>
          <cell r="T831" t="str">
            <v>United States</v>
          </cell>
          <cell r="U831" t="str">
            <v>Consumer goods: Non-Durable (9)</v>
          </cell>
          <cell r="W831" t="str">
            <v>United States</v>
          </cell>
          <cell r="X831">
            <v>0</v>
          </cell>
          <cell r="Y831" t="str">
            <v>First Lien First Out</v>
          </cell>
          <cell r="AB831" t="str">
            <v>Team Technologies Acquisition Company</v>
          </cell>
          <cell r="AC831">
            <v>99.5</v>
          </cell>
          <cell r="AF831">
            <v>6174693.2400000002</v>
          </cell>
          <cell r="AG831" t="str">
            <v>V</v>
          </cell>
          <cell r="AH831">
            <v>99.5</v>
          </cell>
          <cell r="AI831">
            <v>98</v>
          </cell>
          <cell r="AK831" t="str">
            <v>Term Loan</v>
          </cell>
          <cell r="AN831">
            <v>37452000</v>
          </cell>
          <cell r="AO831" t="str">
            <v>USD</v>
          </cell>
          <cell r="AS831">
            <v>5.14</v>
          </cell>
          <cell r="AU831" t="str">
            <v>5949 Commerce Boulevard</v>
          </cell>
          <cell r="AV831" t="str">
            <v>NA</v>
          </cell>
          <cell r="AW831">
            <v>0</v>
          </cell>
          <cell r="AX831">
            <v>42277</v>
          </cell>
          <cell r="AY831">
            <v>42338</v>
          </cell>
          <cell r="AZ831">
            <v>15830000</v>
          </cell>
          <cell r="BA831">
            <v>3.14</v>
          </cell>
          <cell r="BB831">
            <v>4.9800000000000004</v>
          </cell>
          <cell r="BC831">
            <v>4.93</v>
          </cell>
          <cell r="BD831">
            <v>0</v>
          </cell>
          <cell r="BF831" t="str">
            <v>5.1400000</v>
          </cell>
          <cell r="BG831">
            <v>19220000</v>
          </cell>
          <cell r="BH831" t="str">
            <v>5.14</v>
          </cell>
          <cell r="BI831">
            <v>147660000</v>
          </cell>
          <cell r="BJ831" t="str">
            <v>Antares/TMT</v>
          </cell>
          <cell r="BL831">
            <v>41169</v>
          </cell>
          <cell r="BM831">
            <v>43085</v>
          </cell>
          <cell r="BP831">
            <v>195941600</v>
          </cell>
          <cell r="BQ831">
            <v>215161600</v>
          </cell>
          <cell r="BR831">
            <v>195941600</v>
          </cell>
          <cell r="BS831">
            <v>6174693.2400000002</v>
          </cell>
          <cell r="BT831">
            <v>100</v>
          </cell>
          <cell r="BU831">
            <v>42228</v>
          </cell>
          <cell r="BW831">
            <v>0</v>
          </cell>
          <cell r="BX831" t="str">
            <v>Morristown, Tennessee 37814</v>
          </cell>
          <cell r="CA831" t="str">
            <v>0010529911</v>
          </cell>
          <cell r="CB831">
            <v>6174693.2400000002</v>
          </cell>
          <cell r="CC831">
            <v>1</v>
          </cell>
          <cell r="CD831">
            <v>6174693.2400000002</v>
          </cell>
          <cell r="CF831">
            <v>80</v>
          </cell>
          <cell r="CG831" t="str">
            <v>N</v>
          </cell>
        </row>
        <row r="832">
          <cell r="A832">
            <v>830</v>
          </cell>
          <cell r="B832" t="str">
            <v>DETAILS</v>
          </cell>
          <cell r="C832">
            <v>0</v>
          </cell>
          <cell r="D832">
            <v>81628134</v>
          </cell>
          <cell r="E832">
            <v>84070016</v>
          </cell>
          <cell r="F832">
            <v>344944</v>
          </cell>
          <cell r="G832">
            <v>42403</v>
          </cell>
          <cell r="H832">
            <v>42237</v>
          </cell>
          <cell r="I832">
            <v>26908</v>
          </cell>
          <cell r="J832">
            <v>254915</v>
          </cell>
          <cell r="K832">
            <v>166449</v>
          </cell>
          <cell r="L832">
            <v>42185</v>
          </cell>
          <cell r="M832" t="str">
            <v>Team Technologies Acquisition Company</v>
          </cell>
          <cell r="N832" t="str">
            <v>Team Technologies Acquisition Company Term Loan</v>
          </cell>
          <cell r="O832" t="str">
            <v>L</v>
          </cell>
          <cell r="P832" t="str">
            <v>LIBOR (3 months)</v>
          </cell>
          <cell r="R832">
            <v>25724419.82</v>
          </cell>
          <cell r="S832">
            <v>1352439</v>
          </cell>
          <cell r="T832" t="str">
            <v>United States</v>
          </cell>
          <cell r="U832" t="str">
            <v>Consumer goods: Non-Durable (9)</v>
          </cell>
          <cell r="W832" t="str">
            <v>United States</v>
          </cell>
          <cell r="X832">
            <v>0</v>
          </cell>
          <cell r="Y832" t="str">
            <v>First Lien First Out</v>
          </cell>
          <cell r="AB832" t="str">
            <v>Team Technologies Acquisition Company</v>
          </cell>
          <cell r="AC832">
            <v>99.5</v>
          </cell>
          <cell r="AF832">
            <v>25724419.82</v>
          </cell>
          <cell r="AG832" t="str">
            <v>V</v>
          </cell>
          <cell r="AH832">
            <v>99.5</v>
          </cell>
          <cell r="AI832">
            <v>98</v>
          </cell>
          <cell r="AK832" t="str">
            <v>Term Loan</v>
          </cell>
          <cell r="AN832">
            <v>37452000</v>
          </cell>
          <cell r="AO832" t="str">
            <v>USD</v>
          </cell>
          <cell r="AS832">
            <v>5.14</v>
          </cell>
          <cell r="AU832" t="str">
            <v>5949 Commerce Boulevard</v>
          </cell>
          <cell r="AV832" t="str">
            <v>NA</v>
          </cell>
          <cell r="AW832">
            <v>0</v>
          </cell>
          <cell r="AX832">
            <v>42277</v>
          </cell>
          <cell r="AY832">
            <v>42338</v>
          </cell>
          <cell r="AZ832">
            <v>15830000</v>
          </cell>
          <cell r="BA832">
            <v>3.14</v>
          </cell>
          <cell r="BB832">
            <v>4.9800000000000004</v>
          </cell>
          <cell r="BC832">
            <v>4.93</v>
          </cell>
          <cell r="BD832">
            <v>0</v>
          </cell>
          <cell r="BF832" t="str">
            <v>5.1400000</v>
          </cell>
          <cell r="BG832">
            <v>19220000</v>
          </cell>
          <cell r="BH832" t="str">
            <v>5.14</v>
          </cell>
          <cell r="BI832">
            <v>147660000</v>
          </cell>
          <cell r="BJ832" t="str">
            <v>Antares/TMT</v>
          </cell>
          <cell r="BL832">
            <v>41169</v>
          </cell>
          <cell r="BM832">
            <v>43085</v>
          </cell>
          <cell r="BP832">
            <v>195941600</v>
          </cell>
          <cell r="BQ832">
            <v>215161600</v>
          </cell>
          <cell r="BR832">
            <v>195941600</v>
          </cell>
          <cell r="BS832">
            <v>25724419.82</v>
          </cell>
          <cell r="BT832">
            <v>100</v>
          </cell>
          <cell r="BU832">
            <v>42228</v>
          </cell>
          <cell r="BW832">
            <v>0</v>
          </cell>
          <cell r="BX832" t="str">
            <v>Morristown, Tennessee 37814</v>
          </cell>
          <cell r="CA832" t="str">
            <v>0010529911</v>
          </cell>
          <cell r="CB832">
            <v>25724419.82</v>
          </cell>
          <cell r="CC832">
            <v>1</v>
          </cell>
          <cell r="CD832">
            <v>25724419.82</v>
          </cell>
          <cell r="CF832">
            <v>80</v>
          </cell>
          <cell r="CG832" t="str">
            <v>N</v>
          </cell>
        </row>
        <row r="833">
          <cell r="A833">
            <v>831</v>
          </cell>
          <cell r="B833" t="str">
            <v>DETAILS</v>
          </cell>
          <cell r="C833">
            <v>0</v>
          </cell>
          <cell r="D833">
            <v>81627602</v>
          </cell>
          <cell r="E833">
            <v>84070015</v>
          </cell>
          <cell r="F833">
            <v>344944</v>
          </cell>
          <cell r="G833">
            <v>42403</v>
          </cell>
          <cell r="H833">
            <v>42237</v>
          </cell>
          <cell r="I833">
            <v>26908</v>
          </cell>
          <cell r="J833">
            <v>166450</v>
          </cell>
          <cell r="K833">
            <v>166449</v>
          </cell>
          <cell r="L833">
            <v>42185</v>
          </cell>
          <cell r="M833" t="str">
            <v>Team Technologies Acquisition Company</v>
          </cell>
          <cell r="N833" t="str">
            <v>Team Technologies Acquisition Company Term Loan</v>
          </cell>
          <cell r="O833" t="str">
            <v>L</v>
          </cell>
          <cell r="P833" t="str">
            <v>Prime</v>
          </cell>
          <cell r="R833">
            <v>70868.570000000007</v>
          </cell>
          <cell r="S833">
            <v>1352439</v>
          </cell>
          <cell r="T833" t="str">
            <v>United States</v>
          </cell>
          <cell r="U833" t="str">
            <v>Consumer goods: Non-Durable (9)</v>
          </cell>
          <cell r="W833" t="str">
            <v>United States</v>
          </cell>
          <cell r="X833">
            <v>0</v>
          </cell>
          <cell r="Y833" t="str">
            <v>First Lien First Out</v>
          </cell>
          <cell r="AB833" t="str">
            <v>Team Technologies Acquisition Company</v>
          </cell>
          <cell r="AC833">
            <v>99.5</v>
          </cell>
          <cell r="AF833">
            <v>70868.570000000007</v>
          </cell>
          <cell r="AG833" t="str">
            <v>V</v>
          </cell>
          <cell r="AH833">
            <v>99.5</v>
          </cell>
          <cell r="AK833" t="str">
            <v>Term Loan</v>
          </cell>
          <cell r="AN833">
            <v>37452000</v>
          </cell>
          <cell r="AO833" t="str">
            <v>USD</v>
          </cell>
          <cell r="AS833">
            <v>5.14</v>
          </cell>
          <cell r="AU833" t="str">
            <v>5949 Commerce Boulevard</v>
          </cell>
          <cell r="AV833" t="str">
            <v>NA</v>
          </cell>
          <cell r="AW833">
            <v>0</v>
          </cell>
          <cell r="AX833">
            <v>42277</v>
          </cell>
          <cell r="AY833">
            <v>42338</v>
          </cell>
          <cell r="AZ833">
            <v>15830000</v>
          </cell>
          <cell r="BA833">
            <v>3.14</v>
          </cell>
          <cell r="BB833">
            <v>4.9800000000000004</v>
          </cell>
          <cell r="BC833">
            <v>4.93</v>
          </cell>
          <cell r="BD833">
            <v>0</v>
          </cell>
          <cell r="BF833" t="str">
            <v>5.1400000</v>
          </cell>
          <cell r="BG833">
            <v>19220000</v>
          </cell>
          <cell r="BH833" t="str">
            <v>5.14</v>
          </cell>
          <cell r="BI833">
            <v>147660000</v>
          </cell>
          <cell r="BJ833" t="str">
            <v>Antares/TMT</v>
          </cell>
          <cell r="BL833">
            <v>41169</v>
          </cell>
          <cell r="BM833">
            <v>43085</v>
          </cell>
          <cell r="BP833">
            <v>195941600</v>
          </cell>
          <cell r="BQ833">
            <v>215161600</v>
          </cell>
          <cell r="BR833">
            <v>195941600</v>
          </cell>
          <cell r="BS833">
            <v>70868.570000000007</v>
          </cell>
          <cell r="BT833">
            <v>100</v>
          </cell>
          <cell r="BU833">
            <v>42228</v>
          </cell>
          <cell r="BW833">
            <v>0</v>
          </cell>
          <cell r="BX833" t="str">
            <v>Morristown, Tennessee 37814</v>
          </cell>
          <cell r="CA833" t="str">
            <v>0010529911</v>
          </cell>
          <cell r="CB833">
            <v>70868.570000000007</v>
          </cell>
          <cell r="CC833">
            <v>1</v>
          </cell>
          <cell r="CD833">
            <v>70868.570000000007</v>
          </cell>
          <cell r="CF833">
            <v>80</v>
          </cell>
          <cell r="CG833" t="str">
            <v>N</v>
          </cell>
        </row>
        <row r="834">
          <cell r="A834">
            <v>832</v>
          </cell>
          <cell r="B834" t="str">
            <v>DETAILS</v>
          </cell>
          <cell r="C834">
            <v>0</v>
          </cell>
          <cell r="D834">
            <v>81627602</v>
          </cell>
          <cell r="E834">
            <v>84070070</v>
          </cell>
          <cell r="F834">
            <v>344944</v>
          </cell>
          <cell r="G834">
            <v>42403</v>
          </cell>
          <cell r="H834">
            <v>42237</v>
          </cell>
          <cell r="I834">
            <v>26908</v>
          </cell>
          <cell r="J834">
            <v>166450</v>
          </cell>
          <cell r="K834">
            <v>166449</v>
          </cell>
          <cell r="L834">
            <v>42185</v>
          </cell>
          <cell r="M834" t="str">
            <v>Team Technologies Acquisition Company</v>
          </cell>
          <cell r="N834" t="str">
            <v>Team Technologies Acquisition Company Term Loan</v>
          </cell>
          <cell r="O834" t="str">
            <v>L</v>
          </cell>
          <cell r="P834" t="str">
            <v>Prime</v>
          </cell>
          <cell r="R834">
            <v>17010.75</v>
          </cell>
          <cell r="S834">
            <v>1353051</v>
          </cell>
          <cell r="T834" t="str">
            <v>United States</v>
          </cell>
          <cell r="U834" t="str">
            <v>Consumer goods: Non-Durable (9)</v>
          </cell>
          <cell r="W834" t="str">
            <v>United States</v>
          </cell>
          <cell r="X834">
            <v>0</v>
          </cell>
          <cell r="Y834" t="str">
            <v>First Lien First Out</v>
          </cell>
          <cell r="AB834" t="str">
            <v>Team Technologies Acquisition Company</v>
          </cell>
          <cell r="AC834">
            <v>99.5</v>
          </cell>
          <cell r="AF834">
            <v>17010.75</v>
          </cell>
          <cell r="AG834" t="str">
            <v>V</v>
          </cell>
          <cell r="AH834">
            <v>99.5</v>
          </cell>
          <cell r="AI834">
            <v>97.375</v>
          </cell>
          <cell r="AK834" t="str">
            <v>Term Loan</v>
          </cell>
          <cell r="AN834">
            <v>37452000</v>
          </cell>
          <cell r="AO834" t="str">
            <v>USD</v>
          </cell>
          <cell r="AS834">
            <v>5.14</v>
          </cell>
          <cell r="AU834" t="str">
            <v>5949 Commerce Boulevard</v>
          </cell>
          <cell r="AV834" t="str">
            <v>NA</v>
          </cell>
          <cell r="AW834">
            <v>0</v>
          </cell>
          <cell r="AX834">
            <v>42277</v>
          </cell>
          <cell r="AY834">
            <v>42338</v>
          </cell>
          <cell r="AZ834">
            <v>15830000</v>
          </cell>
          <cell r="BA834">
            <v>3.14</v>
          </cell>
          <cell r="BB834">
            <v>4.9800000000000004</v>
          </cell>
          <cell r="BC834">
            <v>4.93</v>
          </cell>
          <cell r="BD834">
            <v>0</v>
          </cell>
          <cell r="BF834" t="str">
            <v>5.1400000</v>
          </cell>
          <cell r="BG834">
            <v>19220000</v>
          </cell>
          <cell r="BH834" t="str">
            <v>5.14</v>
          </cell>
          <cell r="BI834">
            <v>147660000</v>
          </cell>
          <cell r="BJ834" t="str">
            <v>Antares/TMT</v>
          </cell>
          <cell r="BL834">
            <v>41169</v>
          </cell>
          <cell r="BM834">
            <v>43085</v>
          </cell>
          <cell r="BP834">
            <v>195941600</v>
          </cell>
          <cell r="BQ834">
            <v>215161600</v>
          </cell>
          <cell r="BR834">
            <v>195941600</v>
          </cell>
          <cell r="BS834">
            <v>17010.75</v>
          </cell>
          <cell r="BT834">
            <v>100</v>
          </cell>
          <cell r="BU834">
            <v>42346</v>
          </cell>
          <cell r="BW834">
            <v>0</v>
          </cell>
          <cell r="BX834" t="str">
            <v>Morristown, Tennessee 37814</v>
          </cell>
          <cell r="CA834" t="str">
            <v>0010529911</v>
          </cell>
          <cell r="CB834">
            <v>17010.75</v>
          </cell>
          <cell r="CC834">
            <v>1</v>
          </cell>
          <cell r="CD834">
            <v>17010.75</v>
          </cell>
          <cell r="CF834">
            <v>80</v>
          </cell>
          <cell r="CG834" t="str">
            <v>N</v>
          </cell>
        </row>
        <row r="835">
          <cell r="A835">
            <v>833</v>
          </cell>
          <cell r="B835" t="str">
            <v>DETAILS</v>
          </cell>
          <cell r="C835">
            <v>0</v>
          </cell>
          <cell r="D835">
            <v>81627625</v>
          </cell>
          <cell r="E835">
            <v>84070164</v>
          </cell>
          <cell r="F835">
            <v>344944</v>
          </cell>
          <cell r="G835">
            <v>42403</v>
          </cell>
          <cell r="H835">
            <v>42237</v>
          </cell>
          <cell r="I835">
            <v>29850</v>
          </cell>
          <cell r="J835">
            <v>221343</v>
          </cell>
          <cell r="K835">
            <v>216957</v>
          </cell>
          <cell r="L835">
            <v>42185</v>
          </cell>
          <cell r="M835" t="str">
            <v>Teasdale Foods Inc.</v>
          </cell>
          <cell r="N835" t="str">
            <v>Teasdale Foods Inc. 1st Lien Term Loan A</v>
          </cell>
          <cell r="O835" t="str">
            <v>L</v>
          </cell>
          <cell r="P835" t="str">
            <v>Prime</v>
          </cell>
          <cell r="R835">
            <v>15325.98</v>
          </cell>
          <cell r="S835">
            <v>1356885</v>
          </cell>
          <cell r="T835" t="str">
            <v>United States</v>
          </cell>
          <cell r="U835" t="str">
            <v>Beverage; Food &amp; Tobacco (4)</v>
          </cell>
          <cell r="W835" t="str">
            <v>United States</v>
          </cell>
          <cell r="X835">
            <v>0</v>
          </cell>
          <cell r="Y835" t="str">
            <v>First Lien First Out</v>
          </cell>
          <cell r="AB835" t="str">
            <v>Teasdale Foods Inc.</v>
          </cell>
          <cell r="AC835">
            <v>98.905591250000001</v>
          </cell>
          <cell r="AF835">
            <v>15325.98</v>
          </cell>
          <cell r="AG835" t="str">
            <v>V</v>
          </cell>
          <cell r="AH835">
            <v>98.905600000000007</v>
          </cell>
          <cell r="AI835">
            <v>98</v>
          </cell>
          <cell r="AK835" t="str">
            <v>Term Loan</v>
          </cell>
          <cell r="AN835">
            <v>21580000</v>
          </cell>
          <cell r="AO835" t="str">
            <v>USD</v>
          </cell>
          <cell r="AS835">
            <v>3.8362759999999998</v>
          </cell>
          <cell r="AU835" t="str">
            <v>901 Packers Street</v>
          </cell>
          <cell r="AV835" t="str">
            <v>PO Box 814</v>
          </cell>
          <cell r="AW835">
            <v>0</v>
          </cell>
          <cell r="AX835">
            <v>42277</v>
          </cell>
          <cell r="AY835">
            <v>42338</v>
          </cell>
          <cell r="AZ835">
            <v>2070000</v>
          </cell>
          <cell r="BA835">
            <v>2.42</v>
          </cell>
          <cell r="BB835">
            <v>4.93</v>
          </cell>
          <cell r="BC835">
            <v>4.88</v>
          </cell>
          <cell r="BD835">
            <v>0</v>
          </cell>
          <cell r="BF835" t="str">
            <v>3.8362760</v>
          </cell>
          <cell r="BG835">
            <v>71380000</v>
          </cell>
          <cell r="BH835" t="str">
            <v>5.2960285463</v>
          </cell>
          <cell r="BI835">
            <v>135950000</v>
          </cell>
          <cell r="BJ835" t="str">
            <v>Antares/TMT</v>
          </cell>
          <cell r="BL835">
            <v>41848</v>
          </cell>
          <cell r="BM835">
            <v>44132</v>
          </cell>
          <cell r="BN835">
            <v>42300</v>
          </cell>
          <cell r="BO835">
            <v>42237</v>
          </cell>
          <cell r="BP835">
            <v>81793400</v>
          </cell>
          <cell r="BQ835">
            <v>184746500</v>
          </cell>
          <cell r="BR835">
            <v>113366500</v>
          </cell>
          <cell r="BS835">
            <v>15325.98</v>
          </cell>
          <cell r="BT835">
            <v>100</v>
          </cell>
          <cell r="BU835">
            <v>42228</v>
          </cell>
          <cell r="BW835">
            <v>0</v>
          </cell>
          <cell r="BX835" t="str">
            <v>Atwater, California 95301</v>
          </cell>
          <cell r="BY835">
            <v>42300</v>
          </cell>
          <cell r="CA835" t="str">
            <v>0010528523</v>
          </cell>
          <cell r="CB835">
            <v>15325.98</v>
          </cell>
          <cell r="CC835">
            <v>1</v>
          </cell>
          <cell r="CD835">
            <v>15325.98</v>
          </cell>
          <cell r="CF835">
            <v>80</v>
          </cell>
          <cell r="CG835" t="str">
            <v>N</v>
          </cell>
        </row>
        <row r="836">
          <cell r="A836">
            <v>834</v>
          </cell>
          <cell r="B836" t="str">
            <v>DETAILS</v>
          </cell>
          <cell r="C836">
            <v>0</v>
          </cell>
          <cell r="D836">
            <v>81627625</v>
          </cell>
          <cell r="E836">
            <v>84070166</v>
          </cell>
          <cell r="F836">
            <v>344944</v>
          </cell>
          <cell r="G836">
            <v>42403</v>
          </cell>
          <cell r="H836">
            <v>42237</v>
          </cell>
          <cell r="I836">
            <v>29850</v>
          </cell>
          <cell r="J836">
            <v>221343</v>
          </cell>
          <cell r="K836">
            <v>216957</v>
          </cell>
          <cell r="L836">
            <v>42185</v>
          </cell>
          <cell r="M836" t="str">
            <v>Teasdale Foods Inc.</v>
          </cell>
          <cell r="N836" t="str">
            <v>Teasdale Foods Inc. 1st Lien Term Loan A</v>
          </cell>
          <cell r="O836" t="str">
            <v>L</v>
          </cell>
          <cell r="P836" t="str">
            <v>Prime</v>
          </cell>
          <cell r="R836">
            <v>15000</v>
          </cell>
          <cell r="S836">
            <v>1356888</v>
          </cell>
          <cell r="T836" t="str">
            <v>United States</v>
          </cell>
          <cell r="U836" t="str">
            <v>Beverage; Food &amp; Tobacco (4)</v>
          </cell>
          <cell r="W836" t="str">
            <v>United States</v>
          </cell>
          <cell r="X836">
            <v>0</v>
          </cell>
          <cell r="Y836" t="str">
            <v>First Lien First Out</v>
          </cell>
          <cell r="AB836" t="str">
            <v>Teasdale Foods Inc.</v>
          </cell>
          <cell r="AC836">
            <v>98.905591250000001</v>
          </cell>
          <cell r="AF836">
            <v>15000</v>
          </cell>
          <cell r="AG836" t="str">
            <v>V</v>
          </cell>
          <cell r="AH836">
            <v>98.905600000000007</v>
          </cell>
          <cell r="AI836">
            <v>98</v>
          </cell>
          <cell r="AK836" t="str">
            <v>Term Loan</v>
          </cell>
          <cell r="AN836">
            <v>21580000</v>
          </cell>
          <cell r="AO836" t="str">
            <v>USD</v>
          </cell>
          <cell r="AS836">
            <v>3.8362759999999998</v>
          </cell>
          <cell r="AU836" t="str">
            <v>901 Packers Street</v>
          </cell>
          <cell r="AV836" t="str">
            <v>PO Box 814</v>
          </cell>
          <cell r="AW836">
            <v>0</v>
          </cell>
          <cell r="AX836">
            <v>42277</v>
          </cell>
          <cell r="AY836">
            <v>42338</v>
          </cell>
          <cell r="AZ836">
            <v>2070000</v>
          </cell>
          <cell r="BA836">
            <v>2.42</v>
          </cell>
          <cell r="BB836">
            <v>4.93</v>
          </cell>
          <cell r="BC836">
            <v>4.88</v>
          </cell>
          <cell r="BD836">
            <v>0</v>
          </cell>
          <cell r="BF836" t="str">
            <v>3.8362760</v>
          </cell>
          <cell r="BG836">
            <v>71380000</v>
          </cell>
          <cell r="BH836" t="str">
            <v>5.2960285463</v>
          </cell>
          <cell r="BI836">
            <v>135950000</v>
          </cell>
          <cell r="BJ836" t="str">
            <v>SIP - Tag Along</v>
          </cell>
          <cell r="BL836">
            <v>41848</v>
          </cell>
          <cell r="BM836">
            <v>44132</v>
          </cell>
          <cell r="BN836">
            <v>42300</v>
          </cell>
          <cell r="BO836">
            <v>42237</v>
          </cell>
          <cell r="BP836">
            <v>81793400</v>
          </cell>
          <cell r="BQ836">
            <v>184746500</v>
          </cell>
          <cell r="BR836">
            <v>113366500</v>
          </cell>
          <cell r="BS836">
            <v>15000</v>
          </cell>
          <cell r="BT836">
            <v>100</v>
          </cell>
          <cell r="BU836">
            <v>42228</v>
          </cell>
          <cell r="BW836">
            <v>0</v>
          </cell>
          <cell r="BX836" t="str">
            <v>Atwater, California 95301</v>
          </cell>
          <cell r="BY836">
            <v>42300</v>
          </cell>
          <cell r="CA836" t="str">
            <v>0010528523</v>
          </cell>
          <cell r="CB836">
            <v>15000</v>
          </cell>
          <cell r="CC836">
            <v>1</v>
          </cell>
          <cell r="CD836">
            <v>15000</v>
          </cell>
          <cell r="CF836">
            <v>80</v>
          </cell>
          <cell r="CG836" t="str">
            <v>N</v>
          </cell>
        </row>
        <row r="837">
          <cell r="A837">
            <v>835</v>
          </cell>
          <cell r="B837" t="str">
            <v>DETAILS</v>
          </cell>
          <cell r="C837">
            <v>0</v>
          </cell>
          <cell r="D837">
            <v>81627946</v>
          </cell>
          <cell r="E837">
            <v>84070165</v>
          </cell>
          <cell r="F837">
            <v>344944</v>
          </cell>
          <cell r="G837">
            <v>42403</v>
          </cell>
          <cell r="H837">
            <v>42237</v>
          </cell>
          <cell r="I837">
            <v>29850</v>
          </cell>
          <cell r="J837">
            <v>253460</v>
          </cell>
          <cell r="K837">
            <v>216957</v>
          </cell>
          <cell r="L837">
            <v>42185</v>
          </cell>
          <cell r="M837" t="str">
            <v>Teasdale Foods Inc.</v>
          </cell>
          <cell r="N837" t="str">
            <v>Teasdale Foods Inc. 1st Lien Term Loan A</v>
          </cell>
          <cell r="O837" t="str">
            <v>L</v>
          </cell>
          <cell r="P837" t="str">
            <v>LIBOR (3 months)</v>
          </cell>
          <cell r="R837">
            <v>6038438.0899999999</v>
          </cell>
          <cell r="S837">
            <v>1356885</v>
          </cell>
          <cell r="T837" t="str">
            <v>United States</v>
          </cell>
          <cell r="U837" t="str">
            <v>Beverage; Food &amp; Tobacco (4)</v>
          </cell>
          <cell r="W837" t="str">
            <v>United States</v>
          </cell>
          <cell r="X837">
            <v>0</v>
          </cell>
          <cell r="Y837" t="str">
            <v>First Lien First Out</v>
          </cell>
          <cell r="AB837" t="str">
            <v>Teasdale Foods Inc.</v>
          </cell>
          <cell r="AC837">
            <v>98.905591250000001</v>
          </cell>
          <cell r="AE837">
            <v>1</v>
          </cell>
          <cell r="AF837">
            <v>6038438.0899999999</v>
          </cell>
          <cell r="AG837" t="str">
            <v>V</v>
          </cell>
          <cell r="AH837">
            <v>98.905600000000007</v>
          </cell>
          <cell r="AI837">
            <v>98</v>
          </cell>
          <cell r="AK837" t="str">
            <v>Term Loan</v>
          </cell>
          <cell r="AN837">
            <v>21580000</v>
          </cell>
          <cell r="AO837" t="str">
            <v>USD</v>
          </cell>
          <cell r="AS837">
            <v>3.8362759999999998</v>
          </cell>
          <cell r="AU837" t="str">
            <v>901 Packers Street</v>
          </cell>
          <cell r="AV837" t="str">
            <v>PO Box 814</v>
          </cell>
          <cell r="AW837">
            <v>0</v>
          </cell>
          <cell r="AX837">
            <v>42277</v>
          </cell>
          <cell r="AY837">
            <v>42338</v>
          </cell>
          <cell r="AZ837">
            <v>2070000</v>
          </cell>
          <cell r="BA837">
            <v>2.42</v>
          </cell>
          <cell r="BB837">
            <v>4.93</v>
          </cell>
          <cell r="BC837">
            <v>4.88</v>
          </cell>
          <cell r="BD837">
            <v>0</v>
          </cell>
          <cell r="BF837" t="str">
            <v>3.8362760</v>
          </cell>
          <cell r="BG837">
            <v>71380000</v>
          </cell>
          <cell r="BH837" t="str">
            <v>5.2960285463</v>
          </cell>
          <cell r="BI837">
            <v>135950000</v>
          </cell>
          <cell r="BJ837" t="str">
            <v>Antares/TMT</v>
          </cell>
          <cell r="BK837" t="str">
            <v>Broadly Syndicated Loan</v>
          </cell>
          <cell r="BL837">
            <v>41848</v>
          </cell>
          <cell r="BM837">
            <v>44132</v>
          </cell>
          <cell r="BP837">
            <v>81793400</v>
          </cell>
          <cell r="BQ837">
            <v>184746500</v>
          </cell>
          <cell r="BR837">
            <v>113366500</v>
          </cell>
          <cell r="BS837">
            <v>6038438.0899999999</v>
          </cell>
          <cell r="BT837">
            <v>100</v>
          </cell>
          <cell r="BU837">
            <v>42228</v>
          </cell>
          <cell r="BW837">
            <v>0</v>
          </cell>
          <cell r="BX837" t="str">
            <v>Atwater, California 95301</v>
          </cell>
          <cell r="CA837" t="str">
            <v>0010528523</v>
          </cell>
          <cell r="CB837">
            <v>6038438.0899999999</v>
          </cell>
          <cell r="CC837">
            <v>1</v>
          </cell>
          <cell r="CD837">
            <v>6038438.0899999999</v>
          </cell>
          <cell r="CF837">
            <v>80</v>
          </cell>
          <cell r="CG837" t="str">
            <v>N</v>
          </cell>
        </row>
        <row r="838">
          <cell r="A838">
            <v>836</v>
          </cell>
          <cell r="B838" t="str">
            <v>DETAILS</v>
          </cell>
          <cell r="C838">
            <v>0</v>
          </cell>
          <cell r="D838">
            <v>81627946</v>
          </cell>
          <cell r="E838">
            <v>84070167</v>
          </cell>
          <cell r="F838">
            <v>344944</v>
          </cell>
          <cell r="G838">
            <v>42403</v>
          </cell>
          <cell r="H838">
            <v>42237</v>
          </cell>
          <cell r="I838">
            <v>29850</v>
          </cell>
          <cell r="J838">
            <v>253460</v>
          </cell>
          <cell r="K838">
            <v>216957</v>
          </cell>
          <cell r="L838">
            <v>42185</v>
          </cell>
          <cell r="M838" t="str">
            <v>Teasdale Foods Inc.</v>
          </cell>
          <cell r="N838" t="str">
            <v>Teasdale Foods Inc. 1st Lien Term Loan A</v>
          </cell>
          <cell r="O838" t="str">
            <v>L</v>
          </cell>
          <cell r="P838" t="str">
            <v>LIBOR (3 months)</v>
          </cell>
          <cell r="R838">
            <v>5910000</v>
          </cell>
          <cell r="S838">
            <v>1356888</v>
          </cell>
          <cell r="T838" t="str">
            <v>United States</v>
          </cell>
          <cell r="U838" t="str">
            <v>Beverage; Food &amp; Tobacco (4)</v>
          </cell>
          <cell r="W838" t="str">
            <v>United States</v>
          </cell>
          <cell r="X838">
            <v>0</v>
          </cell>
          <cell r="Y838" t="str">
            <v>First Lien First Out</v>
          </cell>
          <cell r="AB838" t="str">
            <v>Teasdale Foods Inc.</v>
          </cell>
          <cell r="AC838">
            <v>98.905591250000001</v>
          </cell>
          <cell r="AE838">
            <v>1</v>
          </cell>
          <cell r="AF838">
            <v>5910000</v>
          </cell>
          <cell r="AG838" t="str">
            <v>V</v>
          </cell>
          <cell r="AH838">
            <v>98.905600000000007</v>
          </cell>
          <cell r="AI838">
            <v>98</v>
          </cell>
          <cell r="AK838" t="str">
            <v>Term Loan</v>
          </cell>
          <cell r="AN838">
            <v>21580000</v>
          </cell>
          <cell r="AO838" t="str">
            <v>USD</v>
          </cell>
          <cell r="AS838">
            <v>3.8362759999999998</v>
          </cell>
          <cell r="AU838" t="str">
            <v>901 Packers Street</v>
          </cell>
          <cell r="AV838" t="str">
            <v>PO Box 814</v>
          </cell>
          <cell r="AW838">
            <v>0</v>
          </cell>
          <cell r="AX838">
            <v>42277</v>
          </cell>
          <cell r="AY838">
            <v>42338</v>
          </cell>
          <cell r="AZ838">
            <v>2070000</v>
          </cell>
          <cell r="BA838">
            <v>2.42</v>
          </cell>
          <cell r="BB838">
            <v>4.93</v>
          </cell>
          <cell r="BC838">
            <v>4.88</v>
          </cell>
          <cell r="BD838">
            <v>0</v>
          </cell>
          <cell r="BF838" t="str">
            <v>3.8362760</v>
          </cell>
          <cell r="BG838">
            <v>71380000</v>
          </cell>
          <cell r="BH838" t="str">
            <v>5.2960285463</v>
          </cell>
          <cell r="BI838">
            <v>135950000</v>
          </cell>
          <cell r="BJ838" t="str">
            <v>SIP - Tag Along</v>
          </cell>
          <cell r="BK838" t="str">
            <v>Broadly Syndicated Loan</v>
          </cell>
          <cell r="BL838">
            <v>41848</v>
          </cell>
          <cell r="BM838">
            <v>44132</v>
          </cell>
          <cell r="BP838">
            <v>81793400</v>
          </cell>
          <cell r="BQ838">
            <v>184746500</v>
          </cell>
          <cell r="BR838">
            <v>113366500</v>
          </cell>
          <cell r="BS838">
            <v>5910000</v>
          </cell>
          <cell r="BT838">
            <v>100</v>
          </cell>
          <cell r="BU838">
            <v>42228</v>
          </cell>
          <cell r="BW838">
            <v>0</v>
          </cell>
          <cell r="BX838" t="str">
            <v>Atwater, California 95301</v>
          </cell>
          <cell r="CA838" t="str">
            <v>0010528523</v>
          </cell>
          <cell r="CB838">
            <v>5910000</v>
          </cell>
          <cell r="CC838">
            <v>1</v>
          </cell>
          <cell r="CD838">
            <v>5910000</v>
          </cell>
          <cell r="CF838">
            <v>80</v>
          </cell>
          <cell r="CG838" t="str">
            <v>N</v>
          </cell>
        </row>
        <row r="839">
          <cell r="A839">
            <v>837</v>
          </cell>
          <cell r="B839" t="str">
            <v>DETAILS</v>
          </cell>
          <cell r="C839">
            <v>0</v>
          </cell>
          <cell r="D839">
            <v>81627781</v>
          </cell>
          <cell r="E839">
            <v>84069879</v>
          </cell>
          <cell r="F839">
            <v>344944</v>
          </cell>
          <cell r="G839">
            <v>42403</v>
          </cell>
          <cell r="H839">
            <v>42355</v>
          </cell>
          <cell r="I839">
            <v>27451</v>
          </cell>
          <cell r="J839">
            <v>251303</v>
          </cell>
          <cell r="K839">
            <v>251302</v>
          </cell>
          <cell r="L839">
            <v>42349</v>
          </cell>
          <cell r="M839" t="str">
            <v>Technimark LLC</v>
          </cell>
          <cell r="N839" t="str">
            <v>Technimark LLC Term Loan</v>
          </cell>
          <cell r="O839" t="str">
            <v>L</v>
          </cell>
          <cell r="P839" t="str">
            <v>LIBOR (3 months)</v>
          </cell>
          <cell r="R839">
            <v>14515000</v>
          </cell>
          <cell r="S839">
            <v>1452259</v>
          </cell>
          <cell r="T839" t="str">
            <v>United States</v>
          </cell>
          <cell r="U839" t="str">
            <v>Containers; Packaging &amp; Glass (10)</v>
          </cell>
          <cell r="W839" t="str">
            <v>United States</v>
          </cell>
          <cell r="X839">
            <v>0</v>
          </cell>
          <cell r="Y839" t="str">
            <v>First Lien First Out</v>
          </cell>
          <cell r="AB839" t="str">
            <v>Technimark LLC</v>
          </cell>
          <cell r="AC839">
            <v>93.382352940999994</v>
          </cell>
          <cell r="AE839">
            <v>1</v>
          </cell>
          <cell r="AF839">
            <v>14515000</v>
          </cell>
          <cell r="AG839" t="str">
            <v>V</v>
          </cell>
          <cell r="AH839">
            <v>97.75</v>
          </cell>
          <cell r="AI839">
            <v>94</v>
          </cell>
          <cell r="AK839" t="str">
            <v>Term Loan</v>
          </cell>
          <cell r="AM839">
            <v>1</v>
          </cell>
          <cell r="AN839">
            <v>60100000</v>
          </cell>
          <cell r="AO839" t="str">
            <v>USD</v>
          </cell>
          <cell r="AS839">
            <v>4.5</v>
          </cell>
          <cell r="AU839" t="str">
            <v>180 Commerce Place</v>
          </cell>
          <cell r="AV839" t="str">
            <v>NA</v>
          </cell>
          <cell r="AW839">
            <v>0</v>
          </cell>
          <cell r="AX839">
            <v>42277</v>
          </cell>
          <cell r="AY839">
            <v>42277</v>
          </cell>
          <cell r="AZ839">
            <v>3030000</v>
          </cell>
          <cell r="BA839">
            <v>5.08</v>
          </cell>
          <cell r="BB839">
            <v>3.91</v>
          </cell>
          <cell r="BC839">
            <v>3.54</v>
          </cell>
          <cell r="BD839">
            <v>0</v>
          </cell>
          <cell r="BF839" t="str">
            <v>4.50</v>
          </cell>
          <cell r="BG839">
            <v>166890000</v>
          </cell>
          <cell r="BH839" t="str">
            <v>4.5</v>
          </cell>
          <cell r="BI839">
            <v>413330000</v>
          </cell>
          <cell r="BJ839" t="str">
            <v>Antares/TMT</v>
          </cell>
          <cell r="BL839">
            <v>42248</v>
          </cell>
          <cell r="BM839">
            <v>44311</v>
          </cell>
          <cell r="BP839">
            <v>270450000</v>
          </cell>
          <cell r="BQ839">
            <v>437340000</v>
          </cell>
          <cell r="BR839">
            <v>270450000</v>
          </cell>
          <cell r="BS839">
            <v>14515000</v>
          </cell>
          <cell r="BT839">
            <v>100</v>
          </cell>
          <cell r="BU839">
            <v>42346</v>
          </cell>
          <cell r="BW839">
            <v>0</v>
          </cell>
          <cell r="BX839" t="str">
            <v>Asheboro, North Carolina 27203</v>
          </cell>
          <cell r="CA839" t="str">
            <v>0010558322</v>
          </cell>
          <cell r="CB839">
            <v>14515000</v>
          </cell>
          <cell r="CC839">
            <v>1</v>
          </cell>
          <cell r="CD839">
            <v>14515000</v>
          </cell>
          <cell r="CF839">
            <v>80</v>
          </cell>
          <cell r="CG839" t="str">
            <v>N</v>
          </cell>
        </row>
        <row r="840">
          <cell r="A840">
            <v>838</v>
          </cell>
          <cell r="B840" t="str">
            <v>DETAILS</v>
          </cell>
          <cell r="C840">
            <v>0</v>
          </cell>
          <cell r="D840">
            <v>81627719</v>
          </cell>
          <cell r="E840">
            <v>84069309</v>
          </cell>
          <cell r="F840">
            <v>344944</v>
          </cell>
          <cell r="G840">
            <v>42403</v>
          </cell>
          <cell r="H840">
            <v>42237</v>
          </cell>
          <cell r="I840">
            <v>27451</v>
          </cell>
          <cell r="J840">
            <v>249459</v>
          </cell>
          <cell r="K840">
            <v>204083</v>
          </cell>
          <cell r="L840">
            <v>42185</v>
          </cell>
          <cell r="M840" t="str">
            <v>Technimark LLC</v>
          </cell>
          <cell r="N840" t="str">
            <v>Technimark LLC Term Loan A</v>
          </cell>
          <cell r="O840" t="str">
            <v>L</v>
          </cell>
          <cell r="P840" t="str">
            <v>LIBOR (3 months)</v>
          </cell>
          <cell r="R840">
            <v>24009375.030000001</v>
          </cell>
          <cell r="S840">
            <v>1334443</v>
          </cell>
          <cell r="T840" t="str">
            <v>United States</v>
          </cell>
          <cell r="U840" t="str">
            <v>Containers; Packaging &amp; Glass (10)</v>
          </cell>
          <cell r="W840" t="str">
            <v>United States</v>
          </cell>
          <cell r="X840">
            <v>0</v>
          </cell>
          <cell r="Y840" t="str">
            <v>First Lien First Out</v>
          </cell>
          <cell r="AB840" t="str">
            <v>Technimark LLC</v>
          </cell>
          <cell r="AC840">
            <v>95</v>
          </cell>
          <cell r="AE840">
            <v>1</v>
          </cell>
          <cell r="AF840">
            <v>24009375.030000001</v>
          </cell>
          <cell r="AG840" t="str">
            <v>V</v>
          </cell>
          <cell r="AH840">
            <v>95</v>
          </cell>
          <cell r="AI840">
            <v>97.375</v>
          </cell>
          <cell r="AK840" t="str">
            <v>Term Loan</v>
          </cell>
          <cell r="AM840">
            <v>1</v>
          </cell>
          <cell r="AN840">
            <v>60100000</v>
          </cell>
          <cell r="AO840" t="str">
            <v>USD</v>
          </cell>
          <cell r="AS840">
            <v>4.5</v>
          </cell>
          <cell r="AU840" t="str">
            <v>180 Commerce Place</v>
          </cell>
          <cell r="AV840" t="str">
            <v>NA</v>
          </cell>
          <cell r="AW840">
            <v>0</v>
          </cell>
          <cell r="AX840">
            <v>42277</v>
          </cell>
          <cell r="AY840">
            <v>42277</v>
          </cell>
          <cell r="AZ840">
            <v>3030000</v>
          </cell>
          <cell r="BA840">
            <v>5.08</v>
          </cell>
          <cell r="BB840">
            <v>3.91</v>
          </cell>
          <cell r="BC840">
            <v>3.54</v>
          </cell>
          <cell r="BD840">
            <v>0</v>
          </cell>
          <cell r="BF840" t="str">
            <v>4.50</v>
          </cell>
          <cell r="BG840">
            <v>166890000</v>
          </cell>
          <cell r="BH840" t="str">
            <v>4.5</v>
          </cell>
          <cell r="BI840">
            <v>413330000</v>
          </cell>
          <cell r="BJ840" t="str">
            <v>Antares/TMT</v>
          </cell>
          <cell r="BL840">
            <v>41661</v>
          </cell>
          <cell r="BM840">
            <v>44312</v>
          </cell>
          <cell r="BP840">
            <v>270450000</v>
          </cell>
          <cell r="BQ840">
            <v>437340000</v>
          </cell>
          <cell r="BR840">
            <v>270450000</v>
          </cell>
          <cell r="BS840">
            <v>24009375.030000001</v>
          </cell>
          <cell r="BT840">
            <v>100</v>
          </cell>
          <cell r="BU840">
            <v>42346</v>
          </cell>
          <cell r="BW840">
            <v>0</v>
          </cell>
          <cell r="BX840" t="str">
            <v>Asheboro, North Carolina 27203</v>
          </cell>
          <cell r="CA840" t="str">
            <v>0010533647</v>
          </cell>
          <cell r="CB840">
            <v>24009375.030000001</v>
          </cell>
          <cell r="CC840">
            <v>1</v>
          </cell>
          <cell r="CD840">
            <v>24009375.030000001</v>
          </cell>
          <cell r="CF840">
            <v>80</v>
          </cell>
          <cell r="CG840" t="str">
            <v>N</v>
          </cell>
        </row>
        <row r="841">
          <cell r="A841">
            <v>839</v>
          </cell>
          <cell r="B841" t="str">
            <v>DETAILS</v>
          </cell>
          <cell r="C841">
            <v>0</v>
          </cell>
          <cell r="D841">
            <v>81628327</v>
          </cell>
          <cell r="E841">
            <v>84069504</v>
          </cell>
          <cell r="F841">
            <v>344944</v>
          </cell>
          <cell r="G841">
            <v>42403</v>
          </cell>
          <cell r="H841">
            <v>42237</v>
          </cell>
          <cell r="I841">
            <v>31352</v>
          </cell>
          <cell r="J841">
            <v>256119</v>
          </cell>
          <cell r="K841">
            <v>241348</v>
          </cell>
          <cell r="L841">
            <v>42185</v>
          </cell>
          <cell r="M841" t="str">
            <v>Telecommunication Systems Inc</v>
          </cell>
          <cell r="N841" t="str">
            <v>TELECOMMUNICATION SYSTEMS INC DDTerm Loan</v>
          </cell>
          <cell r="O841" t="str">
            <v>L</v>
          </cell>
          <cell r="P841" t="str">
            <v>LIBOR (1 month)</v>
          </cell>
          <cell r="R841">
            <v>10331654.09</v>
          </cell>
          <cell r="S841">
            <v>1352243</v>
          </cell>
          <cell r="T841" t="str">
            <v>United States</v>
          </cell>
          <cell r="U841" t="str">
            <v>High Tech Industries (16)</v>
          </cell>
          <cell r="W841" t="str">
            <v>United States</v>
          </cell>
          <cell r="X841">
            <v>0</v>
          </cell>
          <cell r="Y841" t="str">
            <v>First Lien First Out</v>
          </cell>
          <cell r="AB841" t="str">
            <v>Telecommunication Systems Inc</v>
          </cell>
          <cell r="AC841">
            <v>97.25</v>
          </cell>
          <cell r="AE841">
            <v>1</v>
          </cell>
          <cell r="AF841">
            <v>10331654.09</v>
          </cell>
          <cell r="AG841" t="str">
            <v>V</v>
          </cell>
          <cell r="AH841">
            <v>97.25</v>
          </cell>
          <cell r="AI841">
            <v>94</v>
          </cell>
          <cell r="AK841" t="str">
            <v>Term Loan</v>
          </cell>
          <cell r="AM841">
            <v>1</v>
          </cell>
          <cell r="AN841">
            <v>34320000</v>
          </cell>
          <cell r="AO841" t="str">
            <v>USD</v>
          </cell>
          <cell r="AS841">
            <v>1.38</v>
          </cell>
          <cell r="AU841" t="str">
            <v>275 West Street,</v>
          </cell>
          <cell r="AV841" t="str">
            <v>Suite 400</v>
          </cell>
          <cell r="AW841">
            <v>0</v>
          </cell>
          <cell r="AX841">
            <v>42277</v>
          </cell>
          <cell r="AY841">
            <v>42369</v>
          </cell>
          <cell r="AZ841">
            <v>50800000</v>
          </cell>
          <cell r="BA841">
            <v>4.67</v>
          </cell>
          <cell r="BB841">
            <v>0.94</v>
          </cell>
          <cell r="BC841">
            <v>0</v>
          </cell>
          <cell r="BD841">
            <v>0</v>
          </cell>
          <cell r="BF841" t="str">
            <v>1.3800000</v>
          </cell>
          <cell r="BG841">
            <v>123670000</v>
          </cell>
          <cell r="BH841" t="str">
            <v>2.84</v>
          </cell>
          <cell r="BI841">
            <v>364350000</v>
          </cell>
          <cell r="BJ841" t="str">
            <v>Antares/TMT</v>
          </cell>
          <cell r="BL841">
            <v>42094</v>
          </cell>
          <cell r="BM841">
            <v>43190</v>
          </cell>
          <cell r="BN841">
            <v>42300</v>
          </cell>
          <cell r="BO841">
            <v>42237</v>
          </cell>
          <cell r="BP841">
            <v>43176200</v>
          </cell>
          <cell r="BQ841">
            <v>216608600</v>
          </cell>
          <cell r="BR841">
            <v>92938600</v>
          </cell>
          <cell r="BS841">
            <v>10218005.9</v>
          </cell>
          <cell r="BT841">
            <v>98.9</v>
          </cell>
          <cell r="BU841">
            <v>42228</v>
          </cell>
          <cell r="BW841">
            <v>0</v>
          </cell>
          <cell r="BX841" t="str">
            <v>Annapolis, Maryland 21401</v>
          </cell>
          <cell r="BY841">
            <v>42300</v>
          </cell>
          <cell r="CA841" t="str">
            <v>0010422962</v>
          </cell>
          <cell r="CB841">
            <v>10218005.9</v>
          </cell>
          <cell r="CC841">
            <v>1</v>
          </cell>
          <cell r="CD841">
            <v>10331654.09</v>
          </cell>
          <cell r="CF841">
            <v>80</v>
          </cell>
          <cell r="CG841" t="str">
            <v>N</v>
          </cell>
        </row>
        <row r="842">
          <cell r="A842">
            <v>840</v>
          </cell>
          <cell r="B842" t="str">
            <v>DETAILS</v>
          </cell>
          <cell r="C842">
            <v>0</v>
          </cell>
          <cell r="D842">
            <v>81628328</v>
          </cell>
          <cell r="E842">
            <v>84069499</v>
          </cell>
          <cell r="F842">
            <v>344944</v>
          </cell>
          <cell r="G842">
            <v>42403</v>
          </cell>
          <cell r="H842">
            <v>42237</v>
          </cell>
          <cell r="I842">
            <v>31352</v>
          </cell>
          <cell r="J842">
            <v>256120</v>
          </cell>
          <cell r="K842">
            <v>239967</v>
          </cell>
          <cell r="L842">
            <v>42185</v>
          </cell>
          <cell r="M842" t="str">
            <v>Telecommunication Systems Inc</v>
          </cell>
          <cell r="N842" t="str">
            <v>Telecommunication Systems Inc Term Loan A</v>
          </cell>
          <cell r="O842" t="str">
            <v>L</v>
          </cell>
          <cell r="P842" t="str">
            <v>LIBOR (1 month)</v>
          </cell>
          <cell r="R842">
            <v>11822986.539999999</v>
          </cell>
          <cell r="S842">
            <v>1352238</v>
          </cell>
          <cell r="T842" t="str">
            <v>United States</v>
          </cell>
          <cell r="U842" t="str">
            <v>High Tech Industries (16)</v>
          </cell>
          <cell r="W842" t="str">
            <v>United States</v>
          </cell>
          <cell r="X842">
            <v>0</v>
          </cell>
          <cell r="Y842" t="str">
            <v>First Lien First Out</v>
          </cell>
          <cell r="AB842" t="str">
            <v>Telecommunication Systems Inc</v>
          </cell>
          <cell r="AC842">
            <v>97.25</v>
          </cell>
          <cell r="AF842">
            <v>11822986.539999999</v>
          </cell>
          <cell r="AG842" t="str">
            <v>V</v>
          </cell>
          <cell r="AH842">
            <v>97.25</v>
          </cell>
          <cell r="AK842" t="str">
            <v>Term Loan</v>
          </cell>
          <cell r="AN842">
            <v>34320000</v>
          </cell>
          <cell r="AO842" t="str">
            <v>USD</v>
          </cell>
          <cell r="AS842">
            <v>1.38</v>
          </cell>
          <cell r="AU842" t="str">
            <v>275 West Street,</v>
          </cell>
          <cell r="AV842" t="str">
            <v>Suite 400</v>
          </cell>
          <cell r="AW842">
            <v>0</v>
          </cell>
          <cell r="AX842">
            <v>42277</v>
          </cell>
          <cell r="AY842">
            <v>42369</v>
          </cell>
          <cell r="AZ842">
            <v>50800000</v>
          </cell>
          <cell r="BA842">
            <v>4.67</v>
          </cell>
          <cell r="BB842">
            <v>10.5</v>
          </cell>
          <cell r="BC842">
            <v>0</v>
          </cell>
          <cell r="BD842">
            <v>0</v>
          </cell>
          <cell r="BF842" t="str">
            <v>1.3800000</v>
          </cell>
          <cell r="BG842">
            <v>123670000</v>
          </cell>
          <cell r="BH842" t="str">
            <v>2.84</v>
          </cell>
          <cell r="BI842">
            <v>364350000</v>
          </cell>
          <cell r="BJ842" t="str">
            <v>Antares/TMT</v>
          </cell>
          <cell r="BL842">
            <v>42124</v>
          </cell>
          <cell r="BM842">
            <v>43190</v>
          </cell>
          <cell r="BN842">
            <v>42300</v>
          </cell>
          <cell r="BO842">
            <v>42237</v>
          </cell>
          <cell r="BP842">
            <v>43176200</v>
          </cell>
          <cell r="BQ842">
            <v>216608600</v>
          </cell>
          <cell r="BR842">
            <v>92938600</v>
          </cell>
          <cell r="BS842">
            <v>11692933.689999999</v>
          </cell>
          <cell r="BT842">
            <v>98.9</v>
          </cell>
          <cell r="BU842">
            <v>42228</v>
          </cell>
          <cell r="BW842">
            <v>0</v>
          </cell>
          <cell r="BX842" t="str">
            <v>Annapolis, Maryland 21401</v>
          </cell>
          <cell r="BY842">
            <v>42300</v>
          </cell>
          <cell r="CA842" t="str">
            <v>0010422947</v>
          </cell>
          <cell r="CB842">
            <v>11692933.689999999</v>
          </cell>
          <cell r="CC842">
            <v>1</v>
          </cell>
          <cell r="CD842">
            <v>11822986.539999999</v>
          </cell>
          <cell r="CF842">
            <v>80</v>
          </cell>
          <cell r="CG842" t="str">
            <v>N</v>
          </cell>
        </row>
        <row r="843">
          <cell r="A843">
            <v>841</v>
          </cell>
          <cell r="B843" t="str">
            <v>DETAILS</v>
          </cell>
          <cell r="C843">
            <v>0</v>
          </cell>
          <cell r="D843">
            <v>81628106</v>
          </cell>
          <cell r="E843">
            <v>84069318</v>
          </cell>
          <cell r="F843">
            <v>344944</v>
          </cell>
          <cell r="G843">
            <v>42403</v>
          </cell>
          <cell r="H843">
            <v>42237</v>
          </cell>
          <cell r="I843">
            <v>29249</v>
          </cell>
          <cell r="J843">
            <v>254862</v>
          </cell>
          <cell r="K843">
            <v>207104</v>
          </cell>
          <cell r="L843">
            <v>42185</v>
          </cell>
          <cell r="M843" t="str">
            <v>TGI Friday's Inc</v>
          </cell>
          <cell r="N843" t="str">
            <v>TGI Friday's Inc Term Loan</v>
          </cell>
          <cell r="O843" t="str">
            <v>L</v>
          </cell>
          <cell r="P843" t="str">
            <v>LIBOR (3 months)</v>
          </cell>
          <cell r="R843">
            <v>5999344.9100000001</v>
          </cell>
          <cell r="S843">
            <v>1334494</v>
          </cell>
          <cell r="T843" t="str">
            <v>United States</v>
          </cell>
          <cell r="U843" t="str">
            <v>Hotel; Gaming &amp; Leisure (17)</v>
          </cell>
          <cell r="W843" t="str">
            <v>United States</v>
          </cell>
          <cell r="X843">
            <v>0</v>
          </cell>
          <cell r="Y843" t="str">
            <v>First Lien First Out</v>
          </cell>
          <cell r="AB843" t="str">
            <v>TGI Friday's Inc</v>
          </cell>
          <cell r="AC843">
            <v>97</v>
          </cell>
          <cell r="AE843">
            <v>1</v>
          </cell>
          <cell r="AF843">
            <v>5999344.9100000001</v>
          </cell>
          <cell r="AG843" t="str">
            <v>V</v>
          </cell>
          <cell r="AH843">
            <v>97</v>
          </cell>
          <cell r="AI843">
            <v>99.457999999999998</v>
          </cell>
          <cell r="AK843" t="str">
            <v>Term Loan</v>
          </cell>
          <cell r="AN843">
            <v>73990189</v>
          </cell>
          <cell r="AO843" t="str">
            <v>USD</v>
          </cell>
          <cell r="AS843">
            <v>3.68</v>
          </cell>
          <cell r="AU843" t="str">
            <v>330 Madison Avenue</v>
          </cell>
          <cell r="AV843" t="str">
            <v>27th Floor</v>
          </cell>
          <cell r="AW843">
            <v>0</v>
          </cell>
          <cell r="AX843">
            <v>42277</v>
          </cell>
          <cell r="AY843">
            <v>42277</v>
          </cell>
          <cell r="AZ843">
            <v>5790000</v>
          </cell>
          <cell r="BA843">
            <v>2.36</v>
          </cell>
          <cell r="BB843">
            <v>9.5299999999999994</v>
          </cell>
          <cell r="BC843">
            <v>0</v>
          </cell>
          <cell r="BD843">
            <v>0</v>
          </cell>
          <cell r="BF843" t="str">
            <v>3.6800000</v>
          </cell>
          <cell r="BG843">
            <v>100560000</v>
          </cell>
          <cell r="BH843" t="str">
            <v>3.68</v>
          </cell>
          <cell r="BI843">
            <v>756370000</v>
          </cell>
          <cell r="BJ843" t="str">
            <v>Franchise Finance - BSL</v>
          </cell>
          <cell r="BK843" t="str">
            <v>Broadly Syndicated Loan</v>
          </cell>
          <cell r="BL843">
            <v>41703</v>
          </cell>
          <cell r="BM843">
            <v>44027</v>
          </cell>
          <cell r="BP843">
            <v>317715379.24000001</v>
          </cell>
          <cell r="BQ843">
            <v>418275379.24000001</v>
          </cell>
          <cell r="BR843">
            <v>317715379.24000001</v>
          </cell>
          <cell r="BS843">
            <v>5966828.46</v>
          </cell>
          <cell r="BT843">
            <v>99.457999999999998</v>
          </cell>
          <cell r="BU843">
            <v>42228</v>
          </cell>
          <cell r="BW843">
            <v>0</v>
          </cell>
          <cell r="BX843" t="str">
            <v>New York, New York 10017</v>
          </cell>
          <cell r="CA843" t="str">
            <v>0010538162</v>
          </cell>
          <cell r="CB843">
            <v>5966828.46</v>
          </cell>
          <cell r="CC843">
            <v>1</v>
          </cell>
          <cell r="CD843">
            <v>5999344.9100000001</v>
          </cell>
          <cell r="CF843">
            <v>80</v>
          </cell>
          <cell r="CG843" t="str">
            <v>N</v>
          </cell>
        </row>
        <row r="844">
          <cell r="A844">
            <v>842</v>
          </cell>
          <cell r="B844" t="str">
            <v>DETAILS</v>
          </cell>
          <cell r="C844">
            <v>0</v>
          </cell>
          <cell r="D844">
            <v>81628152</v>
          </cell>
          <cell r="E844">
            <v>84069319</v>
          </cell>
          <cell r="F844">
            <v>344944</v>
          </cell>
          <cell r="G844">
            <v>42403</v>
          </cell>
          <cell r="H844">
            <v>42237</v>
          </cell>
          <cell r="I844">
            <v>29249</v>
          </cell>
          <cell r="J844">
            <v>254987</v>
          </cell>
          <cell r="K844">
            <v>207104</v>
          </cell>
          <cell r="L844">
            <v>42185</v>
          </cell>
          <cell r="M844" t="str">
            <v>TGI Friday's Inc</v>
          </cell>
          <cell r="N844" t="str">
            <v>TGI Friday's Inc Term Loan</v>
          </cell>
          <cell r="O844" t="str">
            <v>L</v>
          </cell>
          <cell r="P844" t="str">
            <v>LIBOR (1 month)</v>
          </cell>
          <cell r="R844">
            <v>426226.3</v>
          </cell>
          <cell r="S844">
            <v>1334494</v>
          </cell>
          <cell r="T844" t="str">
            <v>United States</v>
          </cell>
          <cell r="U844" t="str">
            <v>Hotel; Gaming &amp; Leisure (17)</v>
          </cell>
          <cell r="W844" t="str">
            <v>United States</v>
          </cell>
          <cell r="X844">
            <v>0</v>
          </cell>
          <cell r="Y844" t="str">
            <v>First Lien First Out</v>
          </cell>
          <cell r="AB844" t="str">
            <v>TGI Friday's Inc</v>
          </cell>
          <cell r="AC844">
            <v>97</v>
          </cell>
          <cell r="AE844">
            <v>1</v>
          </cell>
          <cell r="AF844">
            <v>426226.3</v>
          </cell>
          <cell r="AG844" t="str">
            <v>V</v>
          </cell>
          <cell r="AH844">
            <v>97</v>
          </cell>
          <cell r="AI844">
            <v>99.457999999999998</v>
          </cell>
          <cell r="AK844" t="str">
            <v>Term Loan</v>
          </cell>
          <cell r="AN844">
            <v>73990189</v>
          </cell>
          <cell r="AO844" t="str">
            <v>USD</v>
          </cell>
          <cell r="AS844">
            <v>3.68</v>
          </cell>
          <cell r="AU844" t="str">
            <v>330 Madison Avenue</v>
          </cell>
          <cell r="AV844" t="str">
            <v>27th Floor</v>
          </cell>
          <cell r="AW844">
            <v>0</v>
          </cell>
          <cell r="AX844">
            <v>42277</v>
          </cell>
          <cell r="AY844">
            <v>42277</v>
          </cell>
          <cell r="AZ844">
            <v>5790000</v>
          </cell>
          <cell r="BA844">
            <v>2.36</v>
          </cell>
          <cell r="BB844">
            <v>9.5299999999999994</v>
          </cell>
          <cell r="BC844">
            <v>0</v>
          </cell>
          <cell r="BD844">
            <v>0</v>
          </cell>
          <cell r="BF844" t="str">
            <v>3.6800000</v>
          </cell>
          <cell r="BG844">
            <v>100560000</v>
          </cell>
          <cell r="BH844" t="str">
            <v>3.68</v>
          </cell>
          <cell r="BI844">
            <v>756370000</v>
          </cell>
          <cell r="BJ844" t="str">
            <v>Franchise Finance - BSL</v>
          </cell>
          <cell r="BK844" t="str">
            <v>Broadly Syndicated Loan</v>
          </cell>
          <cell r="BL844">
            <v>41703</v>
          </cell>
          <cell r="BM844">
            <v>44027</v>
          </cell>
          <cell r="BP844">
            <v>317715379.24000001</v>
          </cell>
          <cell r="BQ844">
            <v>418275379.24000001</v>
          </cell>
          <cell r="BR844">
            <v>317715379.24000001</v>
          </cell>
          <cell r="BS844">
            <v>423916.15</v>
          </cell>
          <cell r="BT844">
            <v>99.457999999999998</v>
          </cell>
          <cell r="BU844">
            <v>42228</v>
          </cell>
          <cell r="BW844">
            <v>0</v>
          </cell>
          <cell r="BX844" t="str">
            <v>New York, New York 10017</v>
          </cell>
          <cell r="CA844" t="str">
            <v>0010538162</v>
          </cell>
          <cell r="CB844">
            <v>423916.15</v>
          </cell>
          <cell r="CC844">
            <v>1</v>
          </cell>
          <cell r="CD844">
            <v>426226.3</v>
          </cell>
          <cell r="CF844">
            <v>80</v>
          </cell>
          <cell r="CG844" t="str">
            <v>N</v>
          </cell>
        </row>
        <row r="845">
          <cell r="A845">
            <v>843</v>
          </cell>
          <cell r="B845" t="str">
            <v>DETAILS</v>
          </cell>
          <cell r="C845">
            <v>0</v>
          </cell>
          <cell r="D845">
            <v>81627678</v>
          </cell>
          <cell r="E845">
            <v>84070040</v>
          </cell>
          <cell r="F845">
            <v>344944</v>
          </cell>
          <cell r="G845">
            <v>42403</v>
          </cell>
          <cell r="H845">
            <v>42237</v>
          </cell>
          <cell r="I845">
            <v>31147</v>
          </cell>
          <cell r="J845">
            <v>245534</v>
          </cell>
          <cell r="K845">
            <v>238210</v>
          </cell>
          <cell r="L845">
            <v>42185</v>
          </cell>
          <cell r="M845" t="str">
            <v>The Aristotle Corporation</v>
          </cell>
          <cell r="N845" t="str">
            <v>The Aristotle Corporation</v>
          </cell>
          <cell r="O845" t="str">
            <v>L</v>
          </cell>
          <cell r="P845" t="str">
            <v>LIBOR (6 months)</v>
          </cell>
          <cell r="R845">
            <v>16816923.079999998</v>
          </cell>
          <cell r="S845">
            <v>1352640</v>
          </cell>
          <cell r="T845" t="str">
            <v>United States</v>
          </cell>
          <cell r="U845" t="str">
            <v>Media: Advertising; Printing &amp; Publishing (18)</v>
          </cell>
          <cell r="W845" t="str">
            <v>United States</v>
          </cell>
          <cell r="X845">
            <v>0</v>
          </cell>
          <cell r="Y845" t="str">
            <v>First Lien First Out</v>
          </cell>
          <cell r="AB845" t="str">
            <v>The Aristotle Corporation</v>
          </cell>
          <cell r="AC845">
            <v>93.382352940999994</v>
          </cell>
          <cell r="AE845">
            <v>1</v>
          </cell>
          <cell r="AF845">
            <v>16816923.079999998</v>
          </cell>
          <cell r="AG845" t="str">
            <v>V</v>
          </cell>
          <cell r="AH845">
            <v>93.382350000000002</v>
          </cell>
          <cell r="AI845">
            <v>94</v>
          </cell>
          <cell r="AK845" t="str">
            <v>Term Loan</v>
          </cell>
          <cell r="AM845">
            <v>1</v>
          </cell>
          <cell r="AN845">
            <v>31639171</v>
          </cell>
          <cell r="AO845" t="str">
            <v>USD</v>
          </cell>
          <cell r="AS845">
            <v>4</v>
          </cell>
          <cell r="AU845" t="str">
            <v>901 Janesville Avenue</v>
          </cell>
          <cell r="AV845" t="str">
            <v>NA</v>
          </cell>
          <cell r="AW845">
            <v>0</v>
          </cell>
          <cell r="AX845">
            <v>42277</v>
          </cell>
          <cell r="AY845">
            <v>42338</v>
          </cell>
          <cell r="AZ845">
            <v>18040000</v>
          </cell>
          <cell r="BA845">
            <v>4.3447717527999998</v>
          </cell>
          <cell r="BB845">
            <v>0.81</v>
          </cell>
          <cell r="BC845">
            <v>0.64</v>
          </cell>
          <cell r="BD845">
            <v>0</v>
          </cell>
          <cell r="BF845" t="str">
            <v>4.0000000</v>
          </cell>
          <cell r="BG845">
            <v>140440000</v>
          </cell>
          <cell r="BH845" t="str">
            <v>4</v>
          </cell>
          <cell r="BI845">
            <v>199640000</v>
          </cell>
          <cell r="BJ845" t="str">
            <v>Antares/TMT</v>
          </cell>
          <cell r="BL845">
            <v>42104</v>
          </cell>
          <cell r="BM845">
            <v>44377</v>
          </cell>
          <cell r="BP845">
            <v>119520000</v>
          </cell>
          <cell r="BQ845">
            <v>259960000</v>
          </cell>
          <cell r="BR845">
            <v>119520000</v>
          </cell>
          <cell r="BS845">
            <v>15704037.970000001</v>
          </cell>
          <cell r="BT845">
            <v>93.382350000000002</v>
          </cell>
          <cell r="BU845">
            <v>42228</v>
          </cell>
          <cell r="BW845">
            <v>0</v>
          </cell>
          <cell r="BX845" t="str">
            <v>Fort Atkinson, Wisconsin 53538</v>
          </cell>
          <cell r="CA845" t="str">
            <v>0010538063</v>
          </cell>
          <cell r="CB845">
            <v>15704037.970000001</v>
          </cell>
          <cell r="CC845">
            <v>1</v>
          </cell>
          <cell r="CD845">
            <v>16816923.079999998</v>
          </cell>
          <cell r="CF845">
            <v>80</v>
          </cell>
          <cell r="CG845" t="str">
            <v>N</v>
          </cell>
        </row>
        <row r="846">
          <cell r="A846">
            <v>844</v>
          </cell>
          <cell r="B846" t="str">
            <v>DETAILS</v>
          </cell>
          <cell r="C846">
            <v>0</v>
          </cell>
          <cell r="D846">
            <v>81627679</v>
          </cell>
          <cell r="E846">
            <v>84070041</v>
          </cell>
          <cell r="F846">
            <v>344944</v>
          </cell>
          <cell r="G846">
            <v>42403</v>
          </cell>
          <cell r="H846">
            <v>42237</v>
          </cell>
          <cell r="I846">
            <v>31147</v>
          </cell>
          <cell r="J846">
            <v>245536</v>
          </cell>
          <cell r="K846">
            <v>238210</v>
          </cell>
          <cell r="L846">
            <v>42185</v>
          </cell>
          <cell r="M846" t="str">
            <v>The Aristotle Corporation</v>
          </cell>
          <cell r="N846" t="str">
            <v>The Aristotle Corporation</v>
          </cell>
          <cell r="O846" t="str">
            <v>L</v>
          </cell>
          <cell r="P846" t="str">
            <v>Prime</v>
          </cell>
          <cell r="R846">
            <v>9807.69</v>
          </cell>
          <cell r="S846">
            <v>1352640</v>
          </cell>
          <cell r="T846" t="str">
            <v>United States</v>
          </cell>
          <cell r="U846" t="str">
            <v>Media: Advertising; Printing &amp; Publishing (18)</v>
          </cell>
          <cell r="W846" t="str">
            <v>United States</v>
          </cell>
          <cell r="X846">
            <v>0</v>
          </cell>
          <cell r="Y846" t="str">
            <v>First Lien First Out</v>
          </cell>
          <cell r="AB846" t="str">
            <v>The Aristotle Corporation</v>
          </cell>
          <cell r="AC846">
            <v>93.382352940999994</v>
          </cell>
          <cell r="AE846">
            <v>1</v>
          </cell>
          <cell r="AF846">
            <v>9807.69</v>
          </cell>
          <cell r="AG846" t="str">
            <v>V</v>
          </cell>
          <cell r="AH846">
            <v>93.382350000000002</v>
          </cell>
          <cell r="AI846">
            <v>94</v>
          </cell>
          <cell r="AK846" t="str">
            <v>Term Loan</v>
          </cell>
          <cell r="AM846">
            <v>1</v>
          </cell>
          <cell r="AN846">
            <v>31639171</v>
          </cell>
          <cell r="AO846" t="str">
            <v>USD</v>
          </cell>
          <cell r="AS846">
            <v>4</v>
          </cell>
          <cell r="AU846" t="str">
            <v>901 Janesville Avenue</v>
          </cell>
          <cell r="AV846" t="str">
            <v>NA</v>
          </cell>
          <cell r="AW846">
            <v>0</v>
          </cell>
          <cell r="AX846">
            <v>42277</v>
          </cell>
          <cell r="AY846">
            <v>42338</v>
          </cell>
          <cell r="AZ846">
            <v>18040000</v>
          </cell>
          <cell r="BA846">
            <v>4.3447717527999998</v>
          </cell>
          <cell r="BB846">
            <v>0.81</v>
          </cell>
          <cell r="BC846">
            <v>0.64</v>
          </cell>
          <cell r="BD846">
            <v>0</v>
          </cell>
          <cell r="BF846" t="str">
            <v>4.0000000</v>
          </cell>
          <cell r="BG846">
            <v>140440000</v>
          </cell>
          <cell r="BH846" t="str">
            <v>4</v>
          </cell>
          <cell r="BI846">
            <v>199640000</v>
          </cell>
          <cell r="BJ846" t="str">
            <v>Antares/TMT</v>
          </cell>
          <cell r="BK846" t="str">
            <v>Broadly Syndicated Loan</v>
          </cell>
          <cell r="BL846">
            <v>42104</v>
          </cell>
          <cell r="BM846">
            <v>44377</v>
          </cell>
          <cell r="BP846">
            <v>119520000</v>
          </cell>
          <cell r="BQ846">
            <v>259960000</v>
          </cell>
          <cell r="BR846">
            <v>119520000</v>
          </cell>
          <cell r="BS846">
            <v>9158.65</v>
          </cell>
          <cell r="BT846">
            <v>93.382350000000002</v>
          </cell>
          <cell r="BU846">
            <v>42228</v>
          </cell>
          <cell r="BW846">
            <v>0</v>
          </cell>
          <cell r="BX846" t="str">
            <v>Fort Atkinson, Wisconsin 53538</v>
          </cell>
          <cell r="CA846" t="str">
            <v>0010538063</v>
          </cell>
          <cell r="CB846">
            <v>9158.65</v>
          </cell>
          <cell r="CC846">
            <v>1</v>
          </cell>
          <cell r="CD846">
            <v>9807.69</v>
          </cell>
          <cell r="CF846">
            <v>80</v>
          </cell>
          <cell r="CG846" t="str">
            <v>N</v>
          </cell>
        </row>
        <row r="847">
          <cell r="A847">
            <v>845</v>
          </cell>
          <cell r="B847" t="str">
            <v>DETAILS</v>
          </cell>
          <cell r="C847">
            <v>0</v>
          </cell>
          <cell r="D847">
            <v>81627823</v>
          </cell>
          <cell r="E847">
            <v>84070042</v>
          </cell>
          <cell r="F847">
            <v>344944</v>
          </cell>
          <cell r="G847">
            <v>42403</v>
          </cell>
          <cell r="H847">
            <v>42237</v>
          </cell>
          <cell r="I847">
            <v>31147</v>
          </cell>
          <cell r="J847">
            <v>251953</v>
          </cell>
          <cell r="K847">
            <v>238210</v>
          </cell>
          <cell r="L847">
            <v>42185</v>
          </cell>
          <cell r="M847" t="str">
            <v>The Aristotle Corporation</v>
          </cell>
          <cell r="N847" t="str">
            <v>The Aristotle Corporation</v>
          </cell>
          <cell r="O847" t="str">
            <v>L</v>
          </cell>
          <cell r="P847" t="str">
            <v>LIBOR (3 months)</v>
          </cell>
          <cell r="R847">
            <v>88269.23</v>
          </cell>
          <cell r="S847">
            <v>1352640</v>
          </cell>
          <cell r="T847" t="str">
            <v>United States</v>
          </cell>
          <cell r="U847" t="str">
            <v>Media: Advertising; Printing &amp; Publishing (18)</v>
          </cell>
          <cell r="W847" t="str">
            <v>United States</v>
          </cell>
          <cell r="X847">
            <v>0</v>
          </cell>
          <cell r="Y847" t="str">
            <v>First Lien First Out</v>
          </cell>
          <cell r="AB847" t="str">
            <v>The Aristotle Corporation</v>
          </cell>
          <cell r="AC847">
            <v>93.382352940999994</v>
          </cell>
          <cell r="AE847">
            <v>1</v>
          </cell>
          <cell r="AF847">
            <v>88269.23</v>
          </cell>
          <cell r="AG847" t="str">
            <v>V</v>
          </cell>
          <cell r="AH847">
            <v>93.382350000000002</v>
          </cell>
          <cell r="AI847">
            <v>94</v>
          </cell>
          <cell r="AK847" t="str">
            <v>Term Loan</v>
          </cell>
          <cell r="AM847">
            <v>1</v>
          </cell>
          <cell r="AN847">
            <v>31639171</v>
          </cell>
          <cell r="AO847" t="str">
            <v>USD</v>
          </cell>
          <cell r="AS847">
            <v>4</v>
          </cell>
          <cell r="AU847" t="str">
            <v>901 Janesville Avenue</v>
          </cell>
          <cell r="AV847" t="str">
            <v>NA</v>
          </cell>
          <cell r="AW847">
            <v>0</v>
          </cell>
          <cell r="AX847">
            <v>42277</v>
          </cell>
          <cell r="AY847">
            <v>42338</v>
          </cell>
          <cell r="AZ847">
            <v>18040000</v>
          </cell>
          <cell r="BA847">
            <v>4.3447717527999998</v>
          </cell>
          <cell r="BB847">
            <v>0.81</v>
          </cell>
          <cell r="BC847">
            <v>0.64</v>
          </cell>
          <cell r="BD847">
            <v>0</v>
          </cell>
          <cell r="BF847" t="str">
            <v>4.0000000</v>
          </cell>
          <cell r="BG847">
            <v>140440000</v>
          </cell>
          <cell r="BH847" t="str">
            <v>4</v>
          </cell>
          <cell r="BI847">
            <v>199640000</v>
          </cell>
          <cell r="BJ847" t="str">
            <v>Antares/TMT</v>
          </cell>
          <cell r="BK847" t="str">
            <v>Broadly Syndicated Loan</v>
          </cell>
          <cell r="BL847">
            <v>42104</v>
          </cell>
          <cell r="BM847">
            <v>44377</v>
          </cell>
          <cell r="BP847">
            <v>119520000</v>
          </cell>
          <cell r="BQ847">
            <v>259960000</v>
          </cell>
          <cell r="BR847">
            <v>119520000</v>
          </cell>
          <cell r="BS847">
            <v>82427.88</v>
          </cell>
          <cell r="BT847">
            <v>93.382350000000002</v>
          </cell>
          <cell r="BU847">
            <v>42228</v>
          </cell>
          <cell r="BW847">
            <v>0</v>
          </cell>
          <cell r="BX847" t="str">
            <v>Fort Atkinson, Wisconsin 53538</v>
          </cell>
          <cell r="CA847" t="str">
            <v>0010538063</v>
          </cell>
          <cell r="CB847">
            <v>82427.88</v>
          </cell>
          <cell r="CC847">
            <v>1</v>
          </cell>
          <cell r="CD847">
            <v>88269.23</v>
          </cell>
          <cell r="CF847">
            <v>80</v>
          </cell>
          <cell r="CG847" t="str">
            <v>N</v>
          </cell>
        </row>
        <row r="848">
          <cell r="A848">
            <v>846</v>
          </cell>
          <cell r="B848" t="str">
            <v>DETAILS</v>
          </cell>
          <cell r="C848">
            <v>0</v>
          </cell>
          <cell r="D848">
            <v>81628375</v>
          </cell>
          <cell r="E848">
            <v>84069806</v>
          </cell>
          <cell r="F848">
            <v>344944</v>
          </cell>
          <cell r="G848">
            <v>42403</v>
          </cell>
          <cell r="H848">
            <v>42237</v>
          </cell>
          <cell r="I848">
            <v>9257</v>
          </cell>
          <cell r="J848">
            <v>256494</v>
          </cell>
          <cell r="K848">
            <v>239971</v>
          </cell>
          <cell r="L848">
            <v>42185</v>
          </cell>
          <cell r="M848" t="str">
            <v>Thermal Solutions Holdings Inc</v>
          </cell>
          <cell r="N848" t="str">
            <v>Thermal Solutions Holdings Inc 105MM Term Loan</v>
          </cell>
          <cell r="O848" t="str">
            <v>L</v>
          </cell>
          <cell r="P848" t="str">
            <v>LIBOR (1 month)</v>
          </cell>
          <cell r="R848">
            <v>15291692.68</v>
          </cell>
          <cell r="S848">
            <v>1339792</v>
          </cell>
          <cell r="T848" t="str">
            <v>United States</v>
          </cell>
          <cell r="U848" t="str">
            <v>Construction &amp; Building (7)</v>
          </cell>
          <cell r="W848" t="str">
            <v>United States</v>
          </cell>
          <cell r="X848">
            <v>0</v>
          </cell>
          <cell r="Y848" t="str">
            <v>First Lien First Out</v>
          </cell>
          <cell r="AB848" t="str">
            <v>Thermal Solutions Holdings Inc</v>
          </cell>
          <cell r="AC848">
            <v>97.5</v>
          </cell>
          <cell r="AF848">
            <v>15291692.68</v>
          </cell>
          <cell r="AG848" t="str">
            <v>V</v>
          </cell>
          <cell r="AH848">
            <v>97.5</v>
          </cell>
          <cell r="AI848">
            <v>97.375</v>
          </cell>
          <cell r="AK848" t="str">
            <v>Term Loan</v>
          </cell>
          <cell r="AN848">
            <v>31763000</v>
          </cell>
          <cell r="AO848" t="str">
            <v>USD</v>
          </cell>
          <cell r="AR848" t="str">
            <v>Antares Capital LP</v>
          </cell>
          <cell r="AS848">
            <v>4.6900000000000004</v>
          </cell>
          <cell r="AU848" t="str">
            <v>2 PENN CENTER WEST SUITE 430</v>
          </cell>
          <cell r="AV848" t="str">
            <v>C/O Resco Products Inc.</v>
          </cell>
          <cell r="AW848">
            <v>0</v>
          </cell>
          <cell r="AX848">
            <v>42277</v>
          </cell>
          <cell r="AY848">
            <v>42277</v>
          </cell>
          <cell r="AZ848">
            <v>2170000</v>
          </cell>
          <cell r="BA848">
            <v>2.67</v>
          </cell>
          <cell r="BB848">
            <v>10.050000000000001</v>
          </cell>
          <cell r="BC848">
            <v>9.36</v>
          </cell>
          <cell r="BD848">
            <v>0</v>
          </cell>
          <cell r="BF848" t="str">
            <v>4.6900000</v>
          </cell>
          <cell r="BG848">
            <v>42120000</v>
          </cell>
          <cell r="BH848" t="str">
            <v>5.64</v>
          </cell>
          <cell r="BI848">
            <v>212020000</v>
          </cell>
          <cell r="BJ848" t="str">
            <v>Antares/TMT</v>
          </cell>
          <cell r="BK848" t="str">
            <v>Broadly Syndicated Loan</v>
          </cell>
          <cell r="BL848">
            <v>40793</v>
          </cell>
          <cell r="BM848">
            <v>42620</v>
          </cell>
          <cell r="BP848">
            <v>143216500</v>
          </cell>
          <cell r="BQ848">
            <v>215548500</v>
          </cell>
          <cell r="BR848">
            <v>173428500</v>
          </cell>
          <cell r="BS848">
            <v>15291692.68</v>
          </cell>
          <cell r="BT848">
            <v>100</v>
          </cell>
          <cell r="BU848">
            <v>42228</v>
          </cell>
          <cell r="BW848">
            <v>0</v>
          </cell>
          <cell r="BX848" t="str">
            <v>Pittsburgh, Pennsylvania 15276</v>
          </cell>
          <cell r="CA848" t="str">
            <v>0010329694</v>
          </cell>
          <cell r="CB848">
            <v>15291692.68</v>
          </cell>
          <cell r="CC848">
            <v>1</v>
          </cell>
          <cell r="CD848">
            <v>15291692.68</v>
          </cell>
          <cell r="CF848">
            <v>80</v>
          </cell>
          <cell r="CG848" t="str">
            <v>N</v>
          </cell>
        </row>
        <row r="849">
          <cell r="A849">
            <v>847</v>
          </cell>
          <cell r="B849" t="str">
            <v>DETAILS</v>
          </cell>
          <cell r="C849">
            <v>0</v>
          </cell>
          <cell r="D849">
            <v>81628376</v>
          </cell>
          <cell r="E849">
            <v>84069518</v>
          </cell>
          <cell r="F849">
            <v>344944</v>
          </cell>
          <cell r="G849">
            <v>42403</v>
          </cell>
          <cell r="H849">
            <v>42237</v>
          </cell>
          <cell r="I849">
            <v>9257</v>
          </cell>
          <cell r="J849">
            <v>256495</v>
          </cell>
          <cell r="K849">
            <v>241352</v>
          </cell>
          <cell r="L849">
            <v>42185</v>
          </cell>
          <cell r="M849" t="str">
            <v>Thermal Solutions Holdings Inc</v>
          </cell>
          <cell r="N849" t="str">
            <v>Thermal Solutions Holdings Inc 30MM Term Loan</v>
          </cell>
          <cell r="O849" t="str">
            <v>L</v>
          </cell>
          <cell r="P849" t="str">
            <v>LIBOR (1 month)</v>
          </cell>
          <cell r="R849">
            <v>4257992.71</v>
          </cell>
          <cell r="S849">
            <v>1352256</v>
          </cell>
          <cell r="T849" t="str">
            <v>United States</v>
          </cell>
          <cell r="U849" t="str">
            <v>Construction &amp; Building (7)</v>
          </cell>
          <cell r="W849" t="str">
            <v>United States</v>
          </cell>
          <cell r="X849">
            <v>0</v>
          </cell>
          <cell r="Y849" t="str">
            <v>First Lien First Out</v>
          </cell>
          <cell r="AB849" t="str">
            <v>Thermal Solutions Holdings Inc</v>
          </cell>
          <cell r="AC849">
            <v>97.5</v>
          </cell>
          <cell r="AF849">
            <v>4257992.71</v>
          </cell>
          <cell r="AG849" t="str">
            <v>V</v>
          </cell>
          <cell r="AH849">
            <v>97.5</v>
          </cell>
          <cell r="AI849">
            <v>97.375</v>
          </cell>
          <cell r="AK849" t="str">
            <v>Term Loan</v>
          </cell>
          <cell r="AN849">
            <v>31763000</v>
          </cell>
          <cell r="AO849" t="str">
            <v>USD</v>
          </cell>
          <cell r="AR849" t="str">
            <v>Antares Capital LP</v>
          </cell>
          <cell r="AS849">
            <v>4.6900000000000004</v>
          </cell>
          <cell r="AU849" t="str">
            <v>2 PENN CENTER WEST SUITE 430</v>
          </cell>
          <cell r="AV849" t="str">
            <v>C/O Resco Products Inc.</v>
          </cell>
          <cell r="AW849">
            <v>0</v>
          </cell>
          <cell r="AX849">
            <v>42277</v>
          </cell>
          <cell r="AY849">
            <v>42277</v>
          </cell>
          <cell r="AZ849">
            <v>2170000</v>
          </cell>
          <cell r="BA849">
            <v>2.67</v>
          </cell>
          <cell r="BB849">
            <v>10.050000000000001</v>
          </cell>
          <cell r="BC849">
            <v>9.36</v>
          </cell>
          <cell r="BD849">
            <v>0</v>
          </cell>
          <cell r="BF849" t="str">
            <v>4.6900000</v>
          </cell>
          <cell r="BG849">
            <v>42120000</v>
          </cell>
          <cell r="BH849" t="str">
            <v>5.64</v>
          </cell>
          <cell r="BI849">
            <v>212020000</v>
          </cell>
          <cell r="BJ849" t="str">
            <v>Antares/TMT</v>
          </cell>
          <cell r="BK849" t="str">
            <v>Broadly Syndicated Loan</v>
          </cell>
          <cell r="BL849">
            <v>42094</v>
          </cell>
          <cell r="BM849">
            <v>42620</v>
          </cell>
          <cell r="BP849">
            <v>143216500</v>
          </cell>
          <cell r="BQ849">
            <v>215548500</v>
          </cell>
          <cell r="BR849">
            <v>173428500</v>
          </cell>
          <cell r="BS849">
            <v>4257992.71</v>
          </cell>
          <cell r="BT849">
            <v>100</v>
          </cell>
          <cell r="BU849">
            <v>42228</v>
          </cell>
          <cell r="BW849">
            <v>0</v>
          </cell>
          <cell r="BX849" t="str">
            <v>PITTSBURGH, Pennsylvania 15276</v>
          </cell>
          <cell r="CA849" t="str">
            <v>0010420185</v>
          </cell>
          <cell r="CB849">
            <v>4257992.71</v>
          </cell>
          <cell r="CC849">
            <v>1</v>
          </cell>
          <cell r="CD849">
            <v>4257992.71</v>
          </cell>
          <cell r="CF849">
            <v>80</v>
          </cell>
          <cell r="CG849" t="str">
            <v>N</v>
          </cell>
        </row>
        <row r="850">
          <cell r="A850">
            <v>848</v>
          </cell>
          <cell r="B850" t="str">
            <v>DETAILS</v>
          </cell>
          <cell r="C850">
            <v>0</v>
          </cell>
          <cell r="D850">
            <v>81628059</v>
          </cell>
          <cell r="E850">
            <v>84069780</v>
          </cell>
          <cell r="F850">
            <v>344944</v>
          </cell>
          <cell r="G850">
            <v>42403</v>
          </cell>
          <cell r="H850">
            <v>42237</v>
          </cell>
          <cell r="I850">
            <v>25868</v>
          </cell>
          <cell r="J850">
            <v>254402</v>
          </cell>
          <cell r="K850">
            <v>179148</v>
          </cell>
          <cell r="L850">
            <v>42185</v>
          </cell>
          <cell r="M850" t="str">
            <v>Thermasys Corporation</v>
          </cell>
          <cell r="N850" t="str">
            <v>Thermasys Corporation (API Heat Transfer) Term Loan</v>
          </cell>
          <cell r="O850" t="str">
            <v>L</v>
          </cell>
          <cell r="P850" t="str">
            <v>LIBOR (3 months)</v>
          </cell>
          <cell r="R850">
            <v>12106250.02</v>
          </cell>
          <cell r="S850">
            <v>1339329</v>
          </cell>
          <cell r="T850" t="str">
            <v>United States</v>
          </cell>
          <cell r="U850" t="str">
            <v>Capital Equipment (5)</v>
          </cell>
          <cell r="W850" t="str">
            <v>United States</v>
          </cell>
          <cell r="X850">
            <v>1</v>
          </cell>
          <cell r="Y850" t="str">
            <v>First Lien First Out</v>
          </cell>
          <cell r="AB850" t="str">
            <v>Thermasys Corporation</v>
          </cell>
          <cell r="AC850">
            <v>97</v>
          </cell>
          <cell r="AF850">
            <v>12106250.02</v>
          </cell>
          <cell r="AG850" t="str">
            <v>V</v>
          </cell>
          <cell r="AH850">
            <v>97</v>
          </cell>
          <cell r="AI850">
            <v>81</v>
          </cell>
          <cell r="AK850" t="str">
            <v>Term Loan</v>
          </cell>
          <cell r="AM850">
            <v>1</v>
          </cell>
          <cell r="AN850">
            <v>63090000</v>
          </cell>
          <cell r="AO850" t="str">
            <v>USD</v>
          </cell>
          <cell r="AS850">
            <v>3.85</v>
          </cell>
          <cell r="AU850" t="str">
            <v>2777 Walden Ave</v>
          </cell>
          <cell r="AV850" t="str">
            <v>NA</v>
          </cell>
          <cell r="AW850">
            <v>0</v>
          </cell>
          <cell r="AX850">
            <v>42277</v>
          </cell>
          <cell r="AY850">
            <v>42308</v>
          </cell>
          <cell r="AZ850">
            <v>10830000</v>
          </cell>
          <cell r="BA850">
            <v>2.15</v>
          </cell>
          <cell r="BB850">
            <v>8.01</v>
          </cell>
          <cell r="BC850">
            <v>6.3</v>
          </cell>
          <cell r="BD850">
            <v>0</v>
          </cell>
          <cell r="BF850" t="str">
            <v>3.8500000</v>
          </cell>
          <cell r="BG850">
            <v>-28570000</v>
          </cell>
          <cell r="BH850" t="str">
            <v>5.97</v>
          </cell>
          <cell r="BI850">
            <v>347990000</v>
          </cell>
          <cell r="BJ850" t="str">
            <v>Antares/TMT</v>
          </cell>
          <cell r="BL850">
            <v>41320</v>
          </cell>
          <cell r="BM850">
            <v>43588</v>
          </cell>
          <cell r="BN850">
            <v>42300</v>
          </cell>
          <cell r="BO850">
            <v>42237</v>
          </cell>
          <cell r="BP850">
            <v>237712000</v>
          </cell>
          <cell r="BQ850">
            <v>344322800</v>
          </cell>
          <cell r="BR850">
            <v>372892800</v>
          </cell>
          <cell r="BS850">
            <v>12106250.02</v>
          </cell>
          <cell r="BT850">
            <v>100</v>
          </cell>
          <cell r="BU850">
            <v>42228</v>
          </cell>
          <cell r="BW850">
            <v>0</v>
          </cell>
          <cell r="BX850" t="str">
            <v>Buffalo, New York 14225</v>
          </cell>
          <cell r="BY850">
            <v>42300</v>
          </cell>
          <cell r="CA850" t="str">
            <v>0010526786</v>
          </cell>
          <cell r="CB850">
            <v>12106250.02</v>
          </cell>
          <cell r="CC850">
            <v>1</v>
          </cell>
          <cell r="CD850">
            <v>12106250.02</v>
          </cell>
          <cell r="CF850">
            <v>80</v>
          </cell>
          <cell r="CG850" t="str">
            <v>N</v>
          </cell>
        </row>
        <row r="851">
          <cell r="A851">
            <v>849</v>
          </cell>
          <cell r="B851" t="str">
            <v>DETAILS</v>
          </cell>
          <cell r="C851">
            <v>0</v>
          </cell>
          <cell r="D851">
            <v>81627609</v>
          </cell>
          <cell r="E851">
            <v>84069779</v>
          </cell>
          <cell r="F851">
            <v>344944</v>
          </cell>
          <cell r="G851">
            <v>42403</v>
          </cell>
          <cell r="H851">
            <v>42237</v>
          </cell>
          <cell r="I851">
            <v>25868</v>
          </cell>
          <cell r="J851">
            <v>186228</v>
          </cell>
          <cell r="K851">
            <v>179148</v>
          </cell>
          <cell r="L851">
            <v>42185</v>
          </cell>
          <cell r="M851" t="str">
            <v>Thermasys Corporation</v>
          </cell>
          <cell r="N851" t="str">
            <v>Thermasys Corporation (API Heat Transfer) Term Loan</v>
          </cell>
          <cell r="O851" t="str">
            <v>L</v>
          </cell>
          <cell r="P851" t="str">
            <v>Prime</v>
          </cell>
          <cell r="R851">
            <v>81250</v>
          </cell>
          <cell r="S851">
            <v>1339329</v>
          </cell>
          <cell r="T851" t="str">
            <v>United States</v>
          </cell>
          <cell r="U851" t="str">
            <v>Capital Equipment (5)</v>
          </cell>
          <cell r="W851" t="str">
            <v>United States</v>
          </cell>
          <cell r="X851">
            <v>1</v>
          </cell>
          <cell r="Y851" t="str">
            <v>First Lien First Out</v>
          </cell>
          <cell r="AB851" t="str">
            <v>Thermasys Corporation</v>
          </cell>
          <cell r="AC851">
            <v>97</v>
          </cell>
          <cell r="AF851">
            <v>81250</v>
          </cell>
          <cell r="AG851" t="str">
            <v>V</v>
          </cell>
          <cell r="AH851">
            <v>97</v>
          </cell>
          <cell r="AI851">
            <v>81</v>
          </cell>
          <cell r="AK851" t="str">
            <v>Term Loan</v>
          </cell>
          <cell r="AN851">
            <v>63090000</v>
          </cell>
          <cell r="AO851" t="str">
            <v>USD</v>
          </cell>
          <cell r="AS851">
            <v>3.85</v>
          </cell>
          <cell r="AU851" t="str">
            <v>2777 Walden Ave</v>
          </cell>
          <cell r="AV851" t="str">
            <v>NA</v>
          </cell>
          <cell r="AW851">
            <v>0</v>
          </cell>
          <cell r="AX851">
            <v>42277</v>
          </cell>
          <cell r="AY851">
            <v>42308</v>
          </cell>
          <cell r="AZ851">
            <v>10830000</v>
          </cell>
          <cell r="BA851">
            <v>2.15</v>
          </cell>
          <cell r="BB851">
            <v>8.01</v>
          </cell>
          <cell r="BC851">
            <v>6.3</v>
          </cell>
          <cell r="BD851">
            <v>0</v>
          </cell>
          <cell r="BF851" t="str">
            <v>3.8500000</v>
          </cell>
          <cell r="BG851">
            <v>-28570000</v>
          </cell>
          <cell r="BH851" t="str">
            <v>5.97</v>
          </cell>
          <cell r="BI851">
            <v>347990000</v>
          </cell>
          <cell r="BJ851" t="str">
            <v>Antares/TMT</v>
          </cell>
          <cell r="BL851">
            <v>41320</v>
          </cell>
          <cell r="BM851">
            <v>43588</v>
          </cell>
          <cell r="BP851">
            <v>237712000</v>
          </cell>
          <cell r="BQ851">
            <v>344322800</v>
          </cell>
          <cell r="BR851">
            <v>372892800</v>
          </cell>
          <cell r="BS851">
            <v>81250</v>
          </cell>
          <cell r="BT851">
            <v>100</v>
          </cell>
          <cell r="BU851">
            <v>42228</v>
          </cell>
          <cell r="BW851">
            <v>0</v>
          </cell>
          <cell r="BX851" t="str">
            <v>Buffalo, New York 14225</v>
          </cell>
          <cell r="CA851" t="str">
            <v>0010526786</v>
          </cell>
          <cell r="CB851">
            <v>81250</v>
          </cell>
          <cell r="CC851">
            <v>1</v>
          </cell>
          <cell r="CD851">
            <v>81250</v>
          </cell>
          <cell r="CF851">
            <v>80</v>
          </cell>
          <cell r="CG851" t="str">
            <v>N</v>
          </cell>
        </row>
        <row r="852">
          <cell r="A852">
            <v>850</v>
          </cell>
          <cell r="B852" t="str">
            <v>DETAILS</v>
          </cell>
          <cell r="C852">
            <v>0</v>
          </cell>
          <cell r="D852">
            <v>81627846</v>
          </cell>
          <cell r="E852">
            <v>84069691</v>
          </cell>
          <cell r="F852">
            <v>344944</v>
          </cell>
          <cell r="G852">
            <v>42403</v>
          </cell>
          <cell r="H852">
            <v>42237</v>
          </cell>
          <cell r="I852">
            <v>30004</v>
          </cell>
          <cell r="J852">
            <v>252263</v>
          </cell>
          <cell r="K852">
            <v>219785</v>
          </cell>
          <cell r="L852">
            <v>42185</v>
          </cell>
          <cell r="M852" t="str">
            <v>TierPoint LLC</v>
          </cell>
          <cell r="N852" t="str">
            <v>TierPoint LLC Term Loan B</v>
          </cell>
          <cell r="O852" t="str">
            <v>L</v>
          </cell>
          <cell r="P852" t="str">
            <v>LIBOR (3 months)</v>
          </cell>
          <cell r="R852">
            <v>9850000</v>
          </cell>
          <cell r="S852">
            <v>1335248</v>
          </cell>
          <cell r="T852" t="str">
            <v>United States</v>
          </cell>
          <cell r="U852" t="str">
            <v>Telecommunications (26)</v>
          </cell>
          <cell r="W852" t="str">
            <v>United States</v>
          </cell>
          <cell r="X852">
            <v>0</v>
          </cell>
          <cell r="Y852" t="str">
            <v>First Lien First Out</v>
          </cell>
          <cell r="AB852" t="str">
            <v>TierPoint LLC</v>
          </cell>
          <cell r="AC852">
            <v>100.417</v>
          </cell>
          <cell r="AF852">
            <v>9850000</v>
          </cell>
          <cell r="AG852" t="str">
            <v>V</v>
          </cell>
          <cell r="AH852">
            <v>100.417</v>
          </cell>
          <cell r="AI852">
            <v>97.375</v>
          </cell>
          <cell r="AK852" t="str">
            <v>Term Loan</v>
          </cell>
          <cell r="AN852">
            <v>120207563</v>
          </cell>
          <cell r="AO852" t="str">
            <v>USD</v>
          </cell>
          <cell r="AS852">
            <v>4.49</v>
          </cell>
          <cell r="AU852" t="str">
            <v>520 Maryville Centre Dr.</v>
          </cell>
          <cell r="AV852" t="str">
            <v>Suite 300</v>
          </cell>
          <cell r="AW852">
            <v>0</v>
          </cell>
          <cell r="AX852">
            <v>42277</v>
          </cell>
          <cell r="AY852">
            <v>42277</v>
          </cell>
          <cell r="AZ852">
            <v>8260000</v>
          </cell>
          <cell r="BA852">
            <v>2.6</v>
          </cell>
          <cell r="BB852">
            <v>7.3</v>
          </cell>
          <cell r="BC852">
            <v>6.83</v>
          </cell>
          <cell r="BD852">
            <v>0</v>
          </cell>
          <cell r="BF852" t="str">
            <v>4.49</v>
          </cell>
          <cell r="BG852">
            <v>278940000</v>
          </cell>
          <cell r="BH852" t="str">
            <v>5.99</v>
          </cell>
          <cell r="BI852">
            <v>139890000</v>
          </cell>
          <cell r="BJ852" t="str">
            <v>BLG</v>
          </cell>
          <cell r="BK852" t="str">
            <v>Broadly Syndicated Loan</v>
          </cell>
          <cell r="BL852">
            <v>41883</v>
          </cell>
          <cell r="BM852">
            <v>44531</v>
          </cell>
          <cell r="BP852">
            <v>540122225.57000005</v>
          </cell>
          <cell r="BQ852">
            <v>999073552</v>
          </cell>
          <cell r="BR852">
            <v>720133551.58000004</v>
          </cell>
          <cell r="BS852">
            <v>9591437.5</v>
          </cell>
          <cell r="BT852">
            <v>97.375</v>
          </cell>
          <cell r="BU852">
            <v>42356</v>
          </cell>
          <cell r="BW852">
            <v>0</v>
          </cell>
          <cell r="BX852" t="str">
            <v>St. Louis, Missouri 63141</v>
          </cell>
          <cell r="CA852" t="str">
            <v>0010498685</v>
          </cell>
          <cell r="CB852">
            <v>9591437.5</v>
          </cell>
          <cell r="CC852">
            <v>1</v>
          </cell>
          <cell r="CD852">
            <v>9850000</v>
          </cell>
          <cell r="CF852">
            <v>80</v>
          </cell>
          <cell r="CG852" t="str">
            <v>Y</v>
          </cell>
        </row>
        <row r="853">
          <cell r="A853">
            <v>851</v>
          </cell>
          <cell r="B853" t="str">
            <v>DETAILS</v>
          </cell>
          <cell r="C853">
            <v>0</v>
          </cell>
          <cell r="D853">
            <v>81627848</v>
          </cell>
          <cell r="E853">
            <v>84069692</v>
          </cell>
          <cell r="F853">
            <v>344944</v>
          </cell>
          <cell r="G853">
            <v>42403</v>
          </cell>
          <cell r="H853">
            <v>42237</v>
          </cell>
          <cell r="I853">
            <v>30004</v>
          </cell>
          <cell r="J853">
            <v>252265</v>
          </cell>
          <cell r="K853">
            <v>219785</v>
          </cell>
          <cell r="L853">
            <v>42185</v>
          </cell>
          <cell r="M853" t="str">
            <v>TierPoint LLC</v>
          </cell>
          <cell r="N853" t="str">
            <v>TierPoint LLC Term Loan B</v>
          </cell>
          <cell r="O853" t="str">
            <v>L</v>
          </cell>
          <cell r="P853" t="str">
            <v>LIBOR (3 months)</v>
          </cell>
          <cell r="R853">
            <v>9950000</v>
          </cell>
          <cell r="S853">
            <v>1335248</v>
          </cell>
          <cell r="T853" t="str">
            <v>United States</v>
          </cell>
          <cell r="U853" t="str">
            <v>Telecommunications (26)</v>
          </cell>
          <cell r="W853" t="str">
            <v>United States</v>
          </cell>
          <cell r="X853">
            <v>0</v>
          </cell>
          <cell r="Y853" t="str">
            <v>First Lien First Out</v>
          </cell>
          <cell r="AB853" t="str">
            <v>TierPoint LLC</v>
          </cell>
          <cell r="AC853">
            <v>100.417</v>
          </cell>
          <cell r="AF853">
            <v>9950000</v>
          </cell>
          <cell r="AG853" t="str">
            <v>V</v>
          </cell>
          <cell r="AH853">
            <v>100.417</v>
          </cell>
          <cell r="AI853">
            <v>97.375</v>
          </cell>
          <cell r="AK853" t="str">
            <v>Term Loan</v>
          </cell>
          <cell r="AN853">
            <v>120207563</v>
          </cell>
          <cell r="AO853" t="str">
            <v>USD</v>
          </cell>
          <cell r="AS853">
            <v>4.49</v>
          </cell>
          <cell r="AU853" t="str">
            <v>520 Maryville Centre Dr.</v>
          </cell>
          <cell r="AV853" t="str">
            <v>Suite 300</v>
          </cell>
          <cell r="AW853">
            <v>0</v>
          </cell>
          <cell r="AX853">
            <v>42277</v>
          </cell>
          <cell r="AY853">
            <v>42277</v>
          </cell>
          <cell r="AZ853">
            <v>8260000</v>
          </cell>
          <cell r="BA853">
            <v>2.6</v>
          </cell>
          <cell r="BB853">
            <v>7.3</v>
          </cell>
          <cell r="BC853">
            <v>6.83</v>
          </cell>
          <cell r="BD853">
            <v>0</v>
          </cell>
          <cell r="BF853" t="str">
            <v>4.49</v>
          </cell>
          <cell r="BG853">
            <v>278940000</v>
          </cell>
          <cell r="BH853" t="str">
            <v>5.99</v>
          </cell>
          <cell r="BI853">
            <v>139890000</v>
          </cell>
          <cell r="BJ853" t="str">
            <v>BLG</v>
          </cell>
          <cell r="BK853" t="str">
            <v>Broadly Syndicated Loan</v>
          </cell>
          <cell r="BL853">
            <v>41883</v>
          </cell>
          <cell r="BM853">
            <v>44531</v>
          </cell>
          <cell r="BP853">
            <v>540122225.57000005</v>
          </cell>
          <cell r="BQ853">
            <v>999073552</v>
          </cell>
          <cell r="BR853">
            <v>720133551.58000004</v>
          </cell>
          <cell r="BS853">
            <v>9688812.5</v>
          </cell>
          <cell r="BT853">
            <v>97.375</v>
          </cell>
          <cell r="BU853">
            <v>42356</v>
          </cell>
          <cell r="BW853">
            <v>0</v>
          </cell>
          <cell r="BX853" t="str">
            <v>St. Louis, Missouri 63141</v>
          </cell>
          <cell r="CA853" t="str">
            <v>0010498685</v>
          </cell>
          <cell r="CB853">
            <v>9688812.5</v>
          </cell>
          <cell r="CC853">
            <v>1</v>
          </cell>
          <cell r="CD853">
            <v>9950000</v>
          </cell>
          <cell r="CF853">
            <v>80</v>
          </cell>
          <cell r="CG853" t="str">
            <v>Y</v>
          </cell>
        </row>
        <row r="854">
          <cell r="A854">
            <v>852</v>
          </cell>
          <cell r="B854" t="str">
            <v>DETAILS</v>
          </cell>
          <cell r="C854">
            <v>0</v>
          </cell>
          <cell r="D854">
            <v>81627846</v>
          </cell>
          <cell r="E854">
            <v>84069922</v>
          </cell>
          <cell r="F854">
            <v>344944</v>
          </cell>
          <cell r="G854">
            <v>42403</v>
          </cell>
          <cell r="H854">
            <v>42384</v>
          </cell>
          <cell r="I854">
            <v>30004</v>
          </cell>
          <cell r="J854">
            <v>252263</v>
          </cell>
          <cell r="K854">
            <v>219785</v>
          </cell>
          <cell r="L854">
            <v>42375</v>
          </cell>
          <cell r="M854" t="str">
            <v>TierPoint LLC</v>
          </cell>
          <cell r="N854" t="str">
            <v>TierPoint LLC Term Loan B</v>
          </cell>
          <cell r="O854" t="str">
            <v>L</v>
          </cell>
          <cell r="P854" t="str">
            <v>LIBOR (3 months)</v>
          </cell>
          <cell r="R854">
            <v>19898989.899999999</v>
          </cell>
          <cell r="S854">
            <v>1490378</v>
          </cell>
          <cell r="T854" t="str">
            <v>United States</v>
          </cell>
          <cell r="U854" t="str">
            <v>Telecommunications (26)</v>
          </cell>
          <cell r="W854" t="str">
            <v>United States</v>
          </cell>
          <cell r="X854">
            <v>0</v>
          </cell>
          <cell r="Y854" t="str">
            <v>First Lien First Out</v>
          </cell>
          <cell r="AB854" t="str">
            <v>TierPoint LLC</v>
          </cell>
          <cell r="AC854">
            <v>100.417</v>
          </cell>
          <cell r="AF854">
            <v>19898989.899999999</v>
          </cell>
          <cell r="AG854" t="str">
            <v>V</v>
          </cell>
          <cell r="AH854">
            <v>98</v>
          </cell>
          <cell r="AI854">
            <v>97.375</v>
          </cell>
          <cell r="AK854" t="str">
            <v>Term Loan</v>
          </cell>
          <cell r="AN854">
            <v>120207563</v>
          </cell>
          <cell r="AO854" t="str">
            <v>USD</v>
          </cell>
          <cell r="AR854" t="str">
            <v>Antares Capital LP</v>
          </cell>
          <cell r="AS854">
            <v>4.49</v>
          </cell>
          <cell r="AU854" t="str">
            <v>520 Maryville Centre Dr.</v>
          </cell>
          <cell r="AV854" t="str">
            <v>Suite 300</v>
          </cell>
          <cell r="AW854">
            <v>0</v>
          </cell>
          <cell r="AX854">
            <v>42277</v>
          </cell>
          <cell r="AY854">
            <v>42277</v>
          </cell>
          <cell r="AZ854">
            <v>8260000</v>
          </cell>
          <cell r="BA854">
            <v>2.6</v>
          </cell>
          <cell r="BB854">
            <v>7.3</v>
          </cell>
          <cell r="BC854">
            <v>6.83</v>
          </cell>
          <cell r="BD854">
            <v>0</v>
          </cell>
          <cell r="BF854" t="str">
            <v>4.49</v>
          </cell>
          <cell r="BG854">
            <v>278940000</v>
          </cell>
          <cell r="BH854" t="str">
            <v>5.99</v>
          </cell>
          <cell r="BI854">
            <v>139890000</v>
          </cell>
          <cell r="BJ854" t="str">
            <v>BLG</v>
          </cell>
          <cell r="BK854" t="str">
            <v>Broadly Syndicated Loan</v>
          </cell>
          <cell r="BL854">
            <v>41883</v>
          </cell>
          <cell r="BM854">
            <v>44531</v>
          </cell>
          <cell r="BP854">
            <v>540122225.57000005</v>
          </cell>
          <cell r="BQ854">
            <v>999073552</v>
          </cell>
          <cell r="BR854">
            <v>720133551.58000004</v>
          </cell>
          <cell r="BS854">
            <v>19376641.420000002</v>
          </cell>
          <cell r="BT854">
            <v>97.375</v>
          </cell>
          <cell r="BU854">
            <v>42356</v>
          </cell>
          <cell r="BW854">
            <v>0</v>
          </cell>
          <cell r="BX854" t="str">
            <v>St. Louis, Missouri 63141</v>
          </cell>
          <cell r="CA854" t="str">
            <v>0010498685</v>
          </cell>
          <cell r="CB854">
            <v>19376641.420000002</v>
          </cell>
          <cell r="CC854">
            <v>1</v>
          </cell>
          <cell r="CD854">
            <v>19898989.899999999</v>
          </cell>
          <cell r="CF854">
            <v>80</v>
          </cell>
          <cell r="CG854" t="str">
            <v>Y</v>
          </cell>
        </row>
        <row r="855">
          <cell r="A855">
            <v>853</v>
          </cell>
          <cell r="B855" t="str">
            <v>DETAILS</v>
          </cell>
          <cell r="C855">
            <v>0</v>
          </cell>
          <cell r="D855">
            <v>81627848</v>
          </cell>
          <cell r="E855">
            <v>84069923</v>
          </cell>
          <cell r="F855">
            <v>344944</v>
          </cell>
          <cell r="G855">
            <v>42403</v>
          </cell>
          <cell r="H855">
            <v>42384</v>
          </cell>
          <cell r="I855">
            <v>30004</v>
          </cell>
          <cell r="J855">
            <v>252265</v>
          </cell>
          <cell r="K855">
            <v>219785</v>
          </cell>
          <cell r="L855">
            <v>42375</v>
          </cell>
          <cell r="M855" t="str">
            <v>TierPoint LLC</v>
          </cell>
          <cell r="N855" t="str">
            <v>TierPoint LLC Term Loan B</v>
          </cell>
          <cell r="O855" t="str">
            <v>L</v>
          </cell>
          <cell r="P855" t="str">
            <v>LIBOR (3 months)</v>
          </cell>
          <cell r="R855">
            <v>20101010.100000001</v>
          </cell>
          <cell r="S855">
            <v>1490378</v>
          </cell>
          <cell r="T855" t="str">
            <v>United States</v>
          </cell>
          <cell r="U855" t="str">
            <v>Telecommunications (26)</v>
          </cell>
          <cell r="W855" t="str">
            <v>United States</v>
          </cell>
          <cell r="X855">
            <v>0</v>
          </cell>
          <cell r="Y855" t="str">
            <v>First Lien First Out</v>
          </cell>
          <cell r="AB855" t="str">
            <v>TierPoint LLC</v>
          </cell>
          <cell r="AC855">
            <v>100.417</v>
          </cell>
          <cell r="AF855">
            <v>20101010.100000001</v>
          </cell>
          <cell r="AG855" t="str">
            <v>V</v>
          </cell>
          <cell r="AH855">
            <v>98</v>
          </cell>
          <cell r="AI855">
            <v>97.375</v>
          </cell>
          <cell r="AK855" t="str">
            <v>Term Loan</v>
          </cell>
          <cell r="AN855">
            <v>120207563</v>
          </cell>
          <cell r="AO855" t="str">
            <v>USD</v>
          </cell>
          <cell r="AR855" t="str">
            <v>Antares Capital LP</v>
          </cell>
          <cell r="AS855">
            <v>4.49</v>
          </cell>
          <cell r="AU855" t="str">
            <v>520 Maryville Centre Dr.</v>
          </cell>
          <cell r="AV855" t="str">
            <v>Suite 300</v>
          </cell>
          <cell r="AW855">
            <v>0</v>
          </cell>
          <cell r="AX855">
            <v>42277</v>
          </cell>
          <cell r="AY855">
            <v>42277</v>
          </cell>
          <cell r="AZ855">
            <v>8260000</v>
          </cell>
          <cell r="BA855">
            <v>2.6</v>
          </cell>
          <cell r="BB855">
            <v>7.3</v>
          </cell>
          <cell r="BC855">
            <v>6.83</v>
          </cell>
          <cell r="BD855">
            <v>0</v>
          </cell>
          <cell r="BF855" t="str">
            <v>4.49</v>
          </cell>
          <cell r="BG855">
            <v>278940000</v>
          </cell>
          <cell r="BH855" t="str">
            <v>5.99</v>
          </cell>
          <cell r="BI855">
            <v>139890000</v>
          </cell>
          <cell r="BJ855" t="str">
            <v>BLG</v>
          </cell>
          <cell r="BK855" t="str">
            <v>Broadly Syndicated Loan</v>
          </cell>
          <cell r="BL855">
            <v>41883</v>
          </cell>
          <cell r="BM855">
            <v>44531</v>
          </cell>
          <cell r="BP855">
            <v>540122225.57000005</v>
          </cell>
          <cell r="BQ855">
            <v>999073552</v>
          </cell>
          <cell r="BR855">
            <v>720133551.58000004</v>
          </cell>
          <cell r="BS855">
            <v>19573358.579999998</v>
          </cell>
          <cell r="BT855">
            <v>97.375</v>
          </cell>
          <cell r="BU855">
            <v>42356</v>
          </cell>
          <cell r="BW855">
            <v>0</v>
          </cell>
          <cell r="BX855" t="str">
            <v>St. Louis, Missouri 63141</v>
          </cell>
          <cell r="CA855" t="str">
            <v>0010498685</v>
          </cell>
          <cell r="CB855">
            <v>19573358.579999998</v>
          </cell>
          <cell r="CC855">
            <v>1</v>
          </cell>
          <cell r="CD855">
            <v>20101010.100000001</v>
          </cell>
          <cell r="CF855">
            <v>80</v>
          </cell>
          <cell r="CG855" t="str">
            <v>Y</v>
          </cell>
        </row>
        <row r="856">
          <cell r="A856">
            <v>854</v>
          </cell>
          <cell r="B856" t="str">
            <v>DETAILS</v>
          </cell>
          <cell r="C856">
            <v>0</v>
          </cell>
          <cell r="D856">
            <v>81628279</v>
          </cell>
          <cell r="E856">
            <v>84070120</v>
          </cell>
          <cell r="F856">
            <v>344944</v>
          </cell>
          <cell r="G856">
            <v>42403</v>
          </cell>
          <cell r="H856">
            <v>42237</v>
          </cell>
          <cell r="I856">
            <v>31275</v>
          </cell>
          <cell r="J856">
            <v>255848</v>
          </cell>
          <cell r="K856">
            <v>239161</v>
          </cell>
          <cell r="L856">
            <v>42186</v>
          </cell>
          <cell r="M856" t="str">
            <v>TM Restaurant Group LLC</v>
          </cell>
          <cell r="N856" t="str">
            <v>TM Restaurant Group LLC Term Loan</v>
          </cell>
          <cell r="O856" t="str">
            <v>L</v>
          </cell>
          <cell r="P856" t="str">
            <v>LIBOR (1 month)</v>
          </cell>
          <cell r="R856">
            <v>8638113.2200000007</v>
          </cell>
          <cell r="S856">
            <v>1354761</v>
          </cell>
          <cell r="T856" t="str">
            <v>United States</v>
          </cell>
          <cell r="U856" t="str">
            <v>Hotel; Gaming &amp; Leisure (17)</v>
          </cell>
          <cell r="W856" t="str">
            <v>United States</v>
          </cell>
          <cell r="X856">
            <v>0</v>
          </cell>
          <cell r="Y856" t="str">
            <v>First Lien First Out</v>
          </cell>
          <cell r="AB856" t="str">
            <v>TM Restaurant Group LLC</v>
          </cell>
          <cell r="AC856">
            <v>70</v>
          </cell>
          <cell r="AF856">
            <v>8638113.2200000007</v>
          </cell>
          <cell r="AG856" t="str">
            <v>V</v>
          </cell>
          <cell r="AH856">
            <v>70</v>
          </cell>
          <cell r="AI856">
            <v>84.082999999999998</v>
          </cell>
          <cell r="AK856" t="str">
            <v>Term Loan</v>
          </cell>
          <cell r="AM856">
            <v>1</v>
          </cell>
          <cell r="AN856">
            <v>7387000</v>
          </cell>
          <cell r="AO856" t="str">
            <v>USD</v>
          </cell>
          <cell r="AS856">
            <v>4.9509999999999996</v>
          </cell>
          <cell r="AU856" t="str">
            <v>1209 Orange Street</v>
          </cell>
          <cell r="AV856" t="str">
            <v>NA</v>
          </cell>
          <cell r="AW856">
            <v>0</v>
          </cell>
          <cell r="AX856">
            <v>42277</v>
          </cell>
          <cell r="AY856">
            <v>42276</v>
          </cell>
          <cell r="AZ856">
            <v>1360000</v>
          </cell>
          <cell r="BA856">
            <v>2.1779999999999999</v>
          </cell>
          <cell r="BB856">
            <v>2.27</v>
          </cell>
          <cell r="BC856">
            <v>0</v>
          </cell>
          <cell r="BD856">
            <v>0</v>
          </cell>
          <cell r="BF856" t="str">
            <v>4.9510000</v>
          </cell>
          <cell r="BG856">
            <v>34610000</v>
          </cell>
          <cell r="BH856" t="str">
            <v>5.858</v>
          </cell>
          <cell r="BI856">
            <v>86930000</v>
          </cell>
          <cell r="BJ856" t="str">
            <v>Franchise Finance</v>
          </cell>
          <cell r="BL856">
            <v>41107</v>
          </cell>
          <cell r="BM856">
            <v>42932</v>
          </cell>
          <cell r="BN856">
            <v>42300</v>
          </cell>
          <cell r="BO856">
            <v>42237</v>
          </cell>
          <cell r="BP856">
            <v>35659200</v>
          </cell>
          <cell r="BQ856">
            <v>76916200</v>
          </cell>
          <cell r="BR856">
            <v>42306200</v>
          </cell>
          <cell r="BS856">
            <v>6046679.25</v>
          </cell>
          <cell r="BT856">
            <v>70</v>
          </cell>
          <cell r="BU856">
            <v>42228</v>
          </cell>
          <cell r="BW856">
            <v>0</v>
          </cell>
          <cell r="BX856" t="str">
            <v>Wilmington, Delaware 19801</v>
          </cell>
          <cell r="BY856">
            <v>42300</v>
          </cell>
          <cell r="CA856" t="str">
            <v>0010527974</v>
          </cell>
          <cell r="CB856">
            <v>6046679.25</v>
          </cell>
          <cell r="CC856">
            <v>1</v>
          </cell>
          <cell r="CD856">
            <v>8638113.2200000007</v>
          </cell>
          <cell r="CF856">
            <v>80</v>
          </cell>
          <cell r="CG856" t="str">
            <v>N</v>
          </cell>
        </row>
        <row r="857">
          <cell r="A857">
            <v>855</v>
          </cell>
          <cell r="B857" t="str">
            <v>DETAILS</v>
          </cell>
          <cell r="C857">
            <v>0</v>
          </cell>
          <cell r="D857">
            <v>81628028</v>
          </cell>
          <cell r="E857">
            <v>84070285</v>
          </cell>
          <cell r="F857">
            <v>344944</v>
          </cell>
          <cell r="G857">
            <v>42403</v>
          </cell>
          <cell r="H857">
            <v>42291</v>
          </cell>
          <cell r="I857">
            <v>31713</v>
          </cell>
          <cell r="J857">
            <v>254101</v>
          </cell>
          <cell r="K857">
            <v>247144</v>
          </cell>
          <cell r="L857">
            <v>42285</v>
          </cell>
          <cell r="M857" t="str">
            <v>Tooling Acquisition Co</v>
          </cell>
          <cell r="N857" t="str">
            <v>Tooling Acquisition Co Term Loan</v>
          </cell>
          <cell r="O857" t="str">
            <v>L</v>
          </cell>
          <cell r="P857" t="str">
            <v>LIBOR (12 months)</v>
          </cell>
          <cell r="R857">
            <v>22287242.280000001</v>
          </cell>
          <cell r="S857">
            <v>1407456</v>
          </cell>
          <cell r="T857" t="str">
            <v>United States</v>
          </cell>
          <cell r="U857" t="str">
            <v>Capital Equipment (5)</v>
          </cell>
          <cell r="W857" t="str">
            <v>United States</v>
          </cell>
          <cell r="X857">
            <v>0</v>
          </cell>
          <cell r="Y857" t="str">
            <v>First Lien First Out</v>
          </cell>
          <cell r="AB857" t="str">
            <v>Tooling Acquisition Co</v>
          </cell>
          <cell r="AC857">
            <v>97.25</v>
          </cell>
          <cell r="AF857">
            <v>22287242.280000001</v>
          </cell>
          <cell r="AG857" t="str">
            <v>V</v>
          </cell>
          <cell r="AH857">
            <v>99</v>
          </cell>
          <cell r="AI857">
            <v>96.75</v>
          </cell>
          <cell r="AK857" t="str">
            <v>Term Loan</v>
          </cell>
          <cell r="AN857">
            <v>17884250.170000002</v>
          </cell>
          <cell r="AO857" t="str">
            <v>USD</v>
          </cell>
          <cell r="AS857">
            <v>3.4736025000000001</v>
          </cell>
          <cell r="AU857" t="str">
            <v>9930 E 56th Street</v>
          </cell>
          <cell r="AV857" t="str">
            <v>NA</v>
          </cell>
          <cell r="AW857">
            <v>0</v>
          </cell>
          <cell r="AX857">
            <v>42216</v>
          </cell>
          <cell r="AY857">
            <v>42338</v>
          </cell>
          <cell r="AZ857">
            <v>4227260000</v>
          </cell>
          <cell r="BA857">
            <v>3.0940785413</v>
          </cell>
          <cell r="BB857">
            <v>1.67</v>
          </cell>
          <cell r="BC857">
            <v>2.31</v>
          </cell>
          <cell r="BD857">
            <v>0</v>
          </cell>
          <cell r="BF857" t="str">
            <v>3.4736025</v>
          </cell>
          <cell r="BG857">
            <v>73903280000</v>
          </cell>
          <cell r="BH857" t="str">
            <v>4.4744831337</v>
          </cell>
          <cell r="BI857">
            <v>0</v>
          </cell>
          <cell r="BJ857" t="str">
            <v>Antares/TMT</v>
          </cell>
          <cell r="BL857">
            <v>42186</v>
          </cell>
          <cell r="BM857">
            <v>44460</v>
          </cell>
          <cell r="BP857">
            <v>62122775.729999997</v>
          </cell>
          <cell r="BQ857">
            <v>73983302776</v>
          </cell>
          <cell r="BR857">
            <v>80022775.730000004</v>
          </cell>
          <cell r="BS857">
            <v>22287242.280000001</v>
          </cell>
          <cell r="BT857">
            <v>100</v>
          </cell>
          <cell r="BU857">
            <v>42291</v>
          </cell>
          <cell r="BW857">
            <v>0</v>
          </cell>
          <cell r="BX857" t="str">
            <v>Jasper, IN 47546</v>
          </cell>
          <cell r="CA857" t="str">
            <v>0010550958</v>
          </cell>
          <cell r="CB857">
            <v>22287242.280000001</v>
          </cell>
          <cell r="CC857">
            <v>1</v>
          </cell>
          <cell r="CD857">
            <v>22287242.280000001</v>
          </cell>
          <cell r="CF857">
            <v>80</v>
          </cell>
          <cell r="CG857" t="str">
            <v>N</v>
          </cell>
        </row>
        <row r="858">
          <cell r="A858">
            <v>856</v>
          </cell>
          <cell r="B858" t="str">
            <v>DETAILS</v>
          </cell>
          <cell r="C858">
            <v>0</v>
          </cell>
          <cell r="D858">
            <v>81628369</v>
          </cell>
          <cell r="E858">
            <v>84070085</v>
          </cell>
          <cell r="F858">
            <v>344944</v>
          </cell>
          <cell r="G858">
            <v>42403</v>
          </cell>
          <cell r="H858">
            <v>42237</v>
          </cell>
          <cell r="I858">
            <v>26740</v>
          </cell>
          <cell r="J858">
            <v>256389</v>
          </cell>
          <cell r="K858">
            <v>241447</v>
          </cell>
          <cell r="L858">
            <v>42185</v>
          </cell>
          <cell r="M858" t="str">
            <v>Top Knobs USA Inc</v>
          </cell>
          <cell r="N858" t="str">
            <v>Top Knobs USA Inc (New) Term Loan</v>
          </cell>
          <cell r="O858" t="str">
            <v>L</v>
          </cell>
          <cell r="P858" t="str">
            <v>LIBOR (1 month)</v>
          </cell>
          <cell r="R858">
            <v>30623631.84</v>
          </cell>
          <cell r="S858">
            <v>1353624</v>
          </cell>
          <cell r="T858" t="str">
            <v>United States</v>
          </cell>
          <cell r="U858" t="str">
            <v>Wholesale (32)</v>
          </cell>
          <cell r="W858" t="str">
            <v>United States</v>
          </cell>
          <cell r="X858">
            <v>0</v>
          </cell>
          <cell r="Y858" t="str">
            <v>First Lien First Out</v>
          </cell>
          <cell r="AB858" t="str">
            <v>Top Knobs USA Inc</v>
          </cell>
          <cell r="AC858">
            <v>97.25</v>
          </cell>
          <cell r="AF858">
            <v>30623631.84</v>
          </cell>
          <cell r="AG858" t="str">
            <v>V</v>
          </cell>
          <cell r="AH858">
            <v>97.25</v>
          </cell>
          <cell r="AI858">
            <v>98.375</v>
          </cell>
          <cell r="AK858" t="str">
            <v>Term Loan</v>
          </cell>
          <cell r="AN858">
            <v>41512099.32</v>
          </cell>
          <cell r="AO858" t="str">
            <v>USD</v>
          </cell>
          <cell r="AR858" t="str">
            <v>Deutsche Bank AG</v>
          </cell>
          <cell r="AS858">
            <v>3.4950000000000001</v>
          </cell>
          <cell r="AU858" t="str">
            <v>7701 FORSYTH BLVD.</v>
          </cell>
          <cell r="AV858" t="str">
            <v>Suite 600</v>
          </cell>
          <cell r="AW858">
            <v>0</v>
          </cell>
          <cell r="AX858">
            <v>42277</v>
          </cell>
          <cell r="AY858">
            <v>42369</v>
          </cell>
          <cell r="AZ858">
            <v>5440000</v>
          </cell>
          <cell r="BA858">
            <v>6.8689999999999998</v>
          </cell>
          <cell r="BB858">
            <v>0.96</v>
          </cell>
          <cell r="BC858">
            <v>0.71</v>
          </cell>
          <cell r="BD858">
            <v>0</v>
          </cell>
          <cell r="BF858" t="str">
            <v>3.4950000</v>
          </cell>
          <cell r="BG858">
            <v>36550000</v>
          </cell>
          <cell r="BH858" t="str">
            <v>3.495</v>
          </cell>
          <cell r="BI858">
            <v>166700000</v>
          </cell>
          <cell r="BJ858" t="str">
            <v>Antares/TMT</v>
          </cell>
          <cell r="BL858">
            <v>42093</v>
          </cell>
          <cell r="BM858">
            <v>43227</v>
          </cell>
          <cell r="BP858">
            <v>133011900</v>
          </cell>
          <cell r="BQ858">
            <v>169561900</v>
          </cell>
          <cell r="BR858">
            <v>133011900</v>
          </cell>
          <cell r="BS858">
            <v>30623631.84</v>
          </cell>
          <cell r="BT858">
            <v>100</v>
          </cell>
          <cell r="BU858">
            <v>42228</v>
          </cell>
          <cell r="BW858">
            <v>0</v>
          </cell>
          <cell r="BX858" t="str">
            <v>St. Louis, Missouri 64105</v>
          </cell>
          <cell r="CA858" t="str">
            <v>0010415151</v>
          </cell>
          <cell r="CB858">
            <v>30623631.84</v>
          </cell>
          <cell r="CC858">
            <v>1</v>
          </cell>
          <cell r="CD858">
            <v>30623631.84</v>
          </cell>
          <cell r="CF858">
            <v>80</v>
          </cell>
          <cell r="CG858" t="str">
            <v>N</v>
          </cell>
        </row>
        <row r="859">
          <cell r="A859">
            <v>857</v>
          </cell>
          <cell r="B859" t="str">
            <v>DETAILS</v>
          </cell>
          <cell r="C859">
            <v>0</v>
          </cell>
          <cell r="D859">
            <v>81627874</v>
          </cell>
          <cell r="E859">
            <v>84069679</v>
          </cell>
          <cell r="F859">
            <v>344944</v>
          </cell>
          <cell r="G859">
            <v>42403</v>
          </cell>
          <cell r="H859">
            <v>42237</v>
          </cell>
          <cell r="I859">
            <v>23685</v>
          </cell>
          <cell r="J859">
            <v>252535</v>
          </cell>
          <cell r="K859">
            <v>233668</v>
          </cell>
          <cell r="L859">
            <v>42185</v>
          </cell>
          <cell r="M859" t="str">
            <v>Trans Union LLC</v>
          </cell>
          <cell r="N859" t="str">
            <v>Trans Union LLC Term Loan B-2</v>
          </cell>
          <cell r="O859" t="str">
            <v>L</v>
          </cell>
          <cell r="P859" t="str">
            <v>LIBOR (3 months)</v>
          </cell>
          <cell r="R859">
            <v>19650000</v>
          </cell>
          <cell r="S859">
            <v>1335079</v>
          </cell>
          <cell r="T859" t="str">
            <v>United States</v>
          </cell>
          <cell r="U859" t="str">
            <v>Services: Business (23)</v>
          </cell>
          <cell r="W859" t="str">
            <v>United States</v>
          </cell>
          <cell r="X859">
            <v>1</v>
          </cell>
          <cell r="Y859" t="str">
            <v>First Lien First Out</v>
          </cell>
          <cell r="AB859" t="str">
            <v>Trans Union LLC</v>
          </cell>
          <cell r="AC859">
            <v>99.031000000000006</v>
          </cell>
          <cell r="AF859">
            <v>19650000</v>
          </cell>
          <cell r="AG859" t="str">
            <v>V</v>
          </cell>
          <cell r="AH859">
            <v>99.031000000000006</v>
          </cell>
          <cell r="AI859">
            <v>96.588999999999999</v>
          </cell>
          <cell r="AK859" t="str">
            <v>Term Loan</v>
          </cell>
          <cell r="AN859">
            <v>487481000</v>
          </cell>
          <cell r="AO859" t="str">
            <v>USD</v>
          </cell>
          <cell r="AS859">
            <v>3.89</v>
          </cell>
          <cell r="AU859" t="str">
            <v>555 W. ADAMS STREET</v>
          </cell>
          <cell r="AV859" t="str">
            <v>NA</v>
          </cell>
          <cell r="AW859">
            <v>0</v>
          </cell>
          <cell r="AX859">
            <v>42277</v>
          </cell>
          <cell r="AY859">
            <v>42277</v>
          </cell>
          <cell r="AZ859">
            <v>128700000</v>
          </cell>
          <cell r="BA859">
            <v>2.641</v>
          </cell>
          <cell r="BB859">
            <v>2.5499999999999998</v>
          </cell>
          <cell r="BC859">
            <v>2.37</v>
          </cell>
          <cell r="BD859">
            <v>0</v>
          </cell>
          <cell r="BF859" t="str">
            <v>3.8900000</v>
          </cell>
          <cell r="BG859">
            <v>1390000000</v>
          </cell>
          <cell r="BH859" t="str">
            <v>5.926</v>
          </cell>
          <cell r="BI859">
            <v>1456300000</v>
          </cell>
          <cell r="BJ859" t="str">
            <v>BLG</v>
          </cell>
          <cell r="BK859" t="str">
            <v>Broadly Syndicated Loan</v>
          </cell>
          <cell r="BL859">
            <v>42056</v>
          </cell>
          <cell r="BM859">
            <v>44295</v>
          </cell>
          <cell r="BP859">
            <v>2004117800</v>
          </cell>
          <cell r="BQ859">
            <v>3494073800</v>
          </cell>
          <cell r="BR859">
            <v>2104073800</v>
          </cell>
          <cell r="BS859">
            <v>18979738.5</v>
          </cell>
          <cell r="BT859">
            <v>96.588999999999999</v>
          </cell>
          <cell r="BU859">
            <v>42228</v>
          </cell>
          <cell r="BW859">
            <v>0</v>
          </cell>
          <cell r="BX859" t="str">
            <v>Chicago, Illinois 60661</v>
          </cell>
          <cell r="CA859" t="str">
            <v>0010465314</v>
          </cell>
          <cell r="CB859">
            <v>18979738.5</v>
          </cell>
          <cell r="CC859">
            <v>1</v>
          </cell>
          <cell r="CD859">
            <v>19650000</v>
          </cell>
          <cell r="CF859">
            <v>80</v>
          </cell>
          <cell r="CG859" t="str">
            <v>Y</v>
          </cell>
        </row>
        <row r="860">
          <cell r="A860">
            <v>858</v>
          </cell>
          <cell r="B860" t="str">
            <v>DETAILS</v>
          </cell>
          <cell r="C860">
            <v>0</v>
          </cell>
          <cell r="D860">
            <v>81627931</v>
          </cell>
          <cell r="E860">
            <v>84069342</v>
          </cell>
          <cell r="F860">
            <v>344944</v>
          </cell>
          <cell r="G860">
            <v>42403</v>
          </cell>
          <cell r="H860">
            <v>42237</v>
          </cell>
          <cell r="I860">
            <v>10108</v>
          </cell>
          <cell r="J860">
            <v>253247</v>
          </cell>
          <cell r="K860">
            <v>171088</v>
          </cell>
          <cell r="L860">
            <v>42185</v>
          </cell>
          <cell r="M860" t="str">
            <v>Transdigm Inc</v>
          </cell>
          <cell r="N860" t="str">
            <v>Transdigm Inc Tranche C Term Loan</v>
          </cell>
          <cell r="O860" t="str">
            <v>L</v>
          </cell>
          <cell r="P860" t="str">
            <v>LIBOR (3 months)</v>
          </cell>
          <cell r="R860">
            <v>9846149.5800000001</v>
          </cell>
          <cell r="S860">
            <v>1334740</v>
          </cell>
          <cell r="T860" t="str">
            <v>United States</v>
          </cell>
          <cell r="U860" t="str">
            <v>Aerospace &amp; Defense (1)</v>
          </cell>
          <cell r="W860" t="str">
            <v>United States</v>
          </cell>
          <cell r="X860">
            <v>1</v>
          </cell>
          <cell r="Y860" t="str">
            <v>First Lien First Out</v>
          </cell>
          <cell r="AB860" t="str">
            <v>Transdigm Inc</v>
          </cell>
          <cell r="AC860">
            <v>99.167000000000002</v>
          </cell>
          <cell r="AF860">
            <v>9846149.5800000001</v>
          </cell>
          <cell r="AG860" t="str">
            <v>V</v>
          </cell>
          <cell r="AH860">
            <v>99.167000000000002</v>
          </cell>
          <cell r="AI860">
            <v>97.625</v>
          </cell>
          <cell r="AK860" t="str">
            <v>Term Loan</v>
          </cell>
          <cell r="AN860">
            <v>1126300000</v>
          </cell>
          <cell r="AO860" t="str">
            <v>USD</v>
          </cell>
          <cell r="AS860">
            <v>3.33</v>
          </cell>
          <cell r="AU860" t="str">
            <v>The Tower at Erieview</v>
          </cell>
          <cell r="AV860" t="str">
            <v>1301 East 9th Street, Suite 3000</v>
          </cell>
          <cell r="AW860">
            <v>0</v>
          </cell>
          <cell r="AX860">
            <v>42277</v>
          </cell>
          <cell r="AY860">
            <v>42277</v>
          </cell>
          <cell r="AZ860">
            <v>714030000</v>
          </cell>
          <cell r="BA860">
            <v>3.18</v>
          </cell>
          <cell r="BB860">
            <v>1.55</v>
          </cell>
          <cell r="BC860">
            <v>0</v>
          </cell>
          <cell r="BD860">
            <v>0</v>
          </cell>
          <cell r="BF860" t="str">
            <v>3.3300000</v>
          </cell>
          <cell r="BG860">
            <v>-1038310000</v>
          </cell>
          <cell r="BH860" t="str">
            <v>6.34</v>
          </cell>
          <cell r="BI860">
            <v>2707120000</v>
          </cell>
          <cell r="BJ860" t="str">
            <v>BLG</v>
          </cell>
          <cell r="BK860" t="str">
            <v>Broadly Syndicated Loan</v>
          </cell>
          <cell r="BL860">
            <v>41267</v>
          </cell>
          <cell r="BM860">
            <v>43889</v>
          </cell>
          <cell r="BP860">
            <v>3916212300</v>
          </cell>
          <cell r="BQ860">
            <v>6675441500</v>
          </cell>
          <cell r="BR860">
            <v>7713751500</v>
          </cell>
          <cell r="BS860">
            <v>9612303.5299999993</v>
          </cell>
          <cell r="BT860">
            <v>97.625</v>
          </cell>
          <cell r="BU860">
            <v>42228</v>
          </cell>
          <cell r="BW860">
            <v>0</v>
          </cell>
          <cell r="BX860" t="str">
            <v>Cleveland, Ohio 44114</v>
          </cell>
          <cell r="CA860" t="str">
            <v>0010393489</v>
          </cell>
          <cell r="CB860">
            <v>9612303.5299999993</v>
          </cell>
          <cell r="CC860">
            <v>1</v>
          </cell>
          <cell r="CD860">
            <v>9846149.5800000001</v>
          </cell>
          <cell r="CF860">
            <v>80</v>
          </cell>
          <cell r="CG860" t="str">
            <v>Y</v>
          </cell>
        </row>
        <row r="861">
          <cell r="A861">
            <v>859</v>
          </cell>
          <cell r="B861" t="str">
            <v>DETAILS</v>
          </cell>
          <cell r="C861">
            <v>0</v>
          </cell>
          <cell r="D861">
            <v>81627897</v>
          </cell>
          <cell r="E861">
            <v>84069468</v>
          </cell>
          <cell r="F861">
            <v>344944</v>
          </cell>
          <cell r="G861">
            <v>42403</v>
          </cell>
          <cell r="H861">
            <v>42237</v>
          </cell>
          <cell r="I861">
            <v>10108</v>
          </cell>
          <cell r="J861">
            <v>252856</v>
          </cell>
          <cell r="K861">
            <v>204666</v>
          </cell>
          <cell r="L861">
            <v>42185</v>
          </cell>
          <cell r="M861" t="str">
            <v>Transdigm Inc</v>
          </cell>
          <cell r="N861" t="str">
            <v>Transdigm Inc Tranche D Term Loan</v>
          </cell>
          <cell r="O861" t="str">
            <v>L</v>
          </cell>
          <cell r="P861" t="str">
            <v>LIBOR (3 months)</v>
          </cell>
          <cell r="R861">
            <v>8618750</v>
          </cell>
          <cell r="S861">
            <v>1345249</v>
          </cell>
          <cell r="T861" t="str">
            <v>United States</v>
          </cell>
          <cell r="U861" t="str">
            <v>Aerospace &amp; Defense (1)</v>
          </cell>
          <cell r="W861" t="str">
            <v>United States</v>
          </cell>
          <cell r="X861">
            <v>1</v>
          </cell>
          <cell r="Y861" t="str">
            <v>First Lien First Out</v>
          </cell>
          <cell r="AB861" t="str">
            <v>Transdigm Inc</v>
          </cell>
          <cell r="AC861">
            <v>99</v>
          </cell>
          <cell r="AF861">
            <v>8618750</v>
          </cell>
          <cell r="AG861" t="str">
            <v>V</v>
          </cell>
          <cell r="AH861">
            <v>99</v>
          </cell>
          <cell r="AI861">
            <v>96.775000000000006</v>
          </cell>
          <cell r="AK861" t="str">
            <v>Term Loan</v>
          </cell>
          <cell r="AN861">
            <v>1126300000</v>
          </cell>
          <cell r="AO861" t="str">
            <v>USD</v>
          </cell>
          <cell r="AS861">
            <v>3.33</v>
          </cell>
          <cell r="AU861" t="str">
            <v>The Tower at Erieview</v>
          </cell>
          <cell r="AV861" t="str">
            <v>1301 East 9th Street, Suite 3000</v>
          </cell>
          <cell r="AW861">
            <v>0</v>
          </cell>
          <cell r="AX861">
            <v>42277</v>
          </cell>
          <cell r="AY861">
            <v>42277</v>
          </cell>
          <cell r="AZ861">
            <v>714030000</v>
          </cell>
          <cell r="BA861">
            <v>3.18</v>
          </cell>
          <cell r="BB861">
            <v>1.55</v>
          </cell>
          <cell r="BC861">
            <v>0</v>
          </cell>
          <cell r="BD861">
            <v>0</v>
          </cell>
          <cell r="BF861" t="str">
            <v>3.3300000</v>
          </cell>
          <cell r="BG861">
            <v>-1038310000</v>
          </cell>
          <cell r="BH861" t="str">
            <v>6.34</v>
          </cell>
          <cell r="BI861">
            <v>2707120000</v>
          </cell>
          <cell r="BJ861" t="str">
            <v>BLG</v>
          </cell>
          <cell r="BK861" t="str">
            <v>Broadly Syndicated Loan</v>
          </cell>
          <cell r="BL861">
            <v>41682</v>
          </cell>
          <cell r="BM861">
            <v>44351</v>
          </cell>
          <cell r="BP861">
            <v>3916212300</v>
          </cell>
          <cell r="BQ861">
            <v>6675441500</v>
          </cell>
          <cell r="BR861">
            <v>7713751500</v>
          </cell>
          <cell r="BS861">
            <v>8340795.3099999996</v>
          </cell>
          <cell r="BT861">
            <v>96.775000000000006</v>
          </cell>
          <cell r="BU861">
            <v>42228</v>
          </cell>
          <cell r="BW861">
            <v>0</v>
          </cell>
          <cell r="BX861" t="str">
            <v>CLEVELAND, Ohio 44114</v>
          </cell>
          <cell r="CA861" t="str">
            <v>0010493725</v>
          </cell>
          <cell r="CB861">
            <v>8340795.3099999996</v>
          </cell>
          <cell r="CC861">
            <v>1</v>
          </cell>
          <cell r="CD861">
            <v>8618750</v>
          </cell>
          <cell r="CF861">
            <v>80</v>
          </cell>
          <cell r="CG861" t="str">
            <v>Y</v>
          </cell>
        </row>
        <row r="862">
          <cell r="A862">
            <v>860</v>
          </cell>
          <cell r="B862" t="str">
            <v>DETAILS</v>
          </cell>
          <cell r="C862">
            <v>0</v>
          </cell>
          <cell r="D862">
            <v>81627851</v>
          </cell>
          <cell r="E862">
            <v>84069675</v>
          </cell>
          <cell r="F862">
            <v>344944</v>
          </cell>
          <cell r="G862">
            <v>42403</v>
          </cell>
          <cell r="H862">
            <v>42237</v>
          </cell>
          <cell r="I862">
            <v>24297</v>
          </cell>
          <cell r="J862">
            <v>252297</v>
          </cell>
          <cell r="K862">
            <v>162547</v>
          </cell>
          <cell r="L862">
            <v>42185</v>
          </cell>
          <cell r="M862" t="str">
            <v>Transtar Holding Company</v>
          </cell>
          <cell r="N862" t="str">
            <v>Transtar Holding Company 1st Lien Term Loan</v>
          </cell>
          <cell r="O862" t="str">
            <v>L</v>
          </cell>
          <cell r="P862" t="str">
            <v>LIBOR (3 months)</v>
          </cell>
          <cell r="R862">
            <v>10562162.130000001</v>
          </cell>
          <cell r="S862">
            <v>1335069</v>
          </cell>
          <cell r="T862" t="str">
            <v>United States</v>
          </cell>
          <cell r="U862" t="str">
            <v>Automotive (2)</v>
          </cell>
          <cell r="W862" t="str">
            <v>United States</v>
          </cell>
          <cell r="X862">
            <v>0</v>
          </cell>
          <cell r="Y862" t="str">
            <v>First Lien First Out</v>
          </cell>
          <cell r="AB862" t="str">
            <v>Transtar Holding Company</v>
          </cell>
          <cell r="AC862">
            <v>99</v>
          </cell>
          <cell r="AF862">
            <v>10562162.130000001</v>
          </cell>
          <cell r="AG862" t="str">
            <v>V</v>
          </cell>
          <cell r="AH862">
            <v>99</v>
          </cell>
          <cell r="AI862">
            <v>84.082999999999998</v>
          </cell>
          <cell r="AK862" t="str">
            <v>Term Loan</v>
          </cell>
          <cell r="AN862">
            <v>88877000</v>
          </cell>
          <cell r="AO862" t="str">
            <v>USD</v>
          </cell>
          <cell r="AS862">
            <v>4.25</v>
          </cell>
          <cell r="AU862" t="str">
            <v>7350 YOUNG DRIVE</v>
          </cell>
          <cell r="AV862" t="str">
            <v>NA</v>
          </cell>
          <cell r="AW862">
            <v>0</v>
          </cell>
          <cell r="AX862">
            <v>42277</v>
          </cell>
          <cell r="AY862">
            <v>42277</v>
          </cell>
          <cell r="AZ862">
            <v>6900000</v>
          </cell>
          <cell r="BA862">
            <v>2.2000000000000002</v>
          </cell>
          <cell r="BB862">
            <v>8.3699999999999992</v>
          </cell>
          <cell r="BC862">
            <v>6.58</v>
          </cell>
          <cell r="BD862">
            <v>0</v>
          </cell>
          <cell r="BF862" t="str">
            <v>4.2500000</v>
          </cell>
          <cell r="BG862">
            <v>54300000</v>
          </cell>
          <cell r="BH862" t="str">
            <v>6.16</v>
          </cell>
          <cell r="BI862">
            <v>558300000</v>
          </cell>
          <cell r="BJ862" t="str">
            <v>BLG</v>
          </cell>
          <cell r="BL862">
            <v>41099</v>
          </cell>
          <cell r="BM862">
            <v>43382</v>
          </cell>
          <cell r="BP862">
            <v>381045600</v>
          </cell>
          <cell r="BQ862">
            <v>604699200</v>
          </cell>
          <cell r="BR862">
            <v>550399200</v>
          </cell>
          <cell r="BS862">
            <v>8880982.7799999993</v>
          </cell>
          <cell r="BT862">
            <v>84.082999999999998</v>
          </cell>
          <cell r="BU862">
            <v>42228</v>
          </cell>
          <cell r="BW862">
            <v>0</v>
          </cell>
          <cell r="BX862" t="str">
            <v>Cleveland, Ohio 44146</v>
          </cell>
          <cell r="CA862" t="str">
            <v>0010538846</v>
          </cell>
          <cell r="CB862">
            <v>8880982.7799999993</v>
          </cell>
          <cell r="CC862">
            <v>1</v>
          </cell>
          <cell r="CD862">
            <v>10562162.130000001</v>
          </cell>
          <cell r="CF862">
            <v>80</v>
          </cell>
          <cell r="CG862" t="str">
            <v>Y</v>
          </cell>
        </row>
        <row r="863">
          <cell r="A863">
            <v>861</v>
          </cell>
          <cell r="B863" t="str">
            <v>DETAILS</v>
          </cell>
          <cell r="C863">
            <v>0</v>
          </cell>
          <cell r="D863">
            <v>81628213</v>
          </cell>
          <cell r="E863">
            <v>84069674</v>
          </cell>
          <cell r="F863">
            <v>344944</v>
          </cell>
          <cell r="G863">
            <v>42403</v>
          </cell>
          <cell r="H863">
            <v>42237</v>
          </cell>
          <cell r="I863">
            <v>5286</v>
          </cell>
          <cell r="J863">
            <v>255464</v>
          </cell>
          <cell r="K863">
            <v>179068</v>
          </cell>
          <cell r="L863">
            <v>42185</v>
          </cell>
          <cell r="M863" t="str">
            <v>Tricorbraun Inc</v>
          </cell>
          <cell r="N863" t="str">
            <v>Tricorbraun Inc Term Facility</v>
          </cell>
          <cell r="O863" t="str">
            <v>L</v>
          </cell>
          <cell r="P863" t="str">
            <v>LIBOR (1 month)</v>
          </cell>
          <cell r="R863">
            <v>30013276.100000001</v>
          </cell>
          <cell r="S863">
            <v>1335065</v>
          </cell>
          <cell r="T863" t="str">
            <v>United States</v>
          </cell>
          <cell r="U863" t="str">
            <v>Containers; Packaging &amp; Glass (10)</v>
          </cell>
          <cell r="W863" t="str">
            <v>United States</v>
          </cell>
          <cell r="X863">
            <v>0</v>
          </cell>
          <cell r="Y863" t="str">
            <v>First Lien First Out</v>
          </cell>
          <cell r="AB863" t="str">
            <v>Tricorbraun Inc</v>
          </cell>
          <cell r="AC863">
            <v>97.25</v>
          </cell>
          <cell r="AF863">
            <v>30013276.100000001</v>
          </cell>
          <cell r="AG863" t="str">
            <v>V</v>
          </cell>
          <cell r="AH863">
            <v>97.25</v>
          </cell>
          <cell r="AI863">
            <v>96.75</v>
          </cell>
          <cell r="AK863" t="str">
            <v>Term Loan</v>
          </cell>
          <cell r="AN863">
            <v>106715000</v>
          </cell>
          <cell r="AO863" t="str">
            <v>USD</v>
          </cell>
          <cell r="AS863">
            <v>3.96</v>
          </cell>
          <cell r="AU863" t="str">
            <v>10330 OLD OLIVE STREET ROAD</v>
          </cell>
          <cell r="AV863" t="str">
            <v>NA</v>
          </cell>
          <cell r="AW863">
            <v>0</v>
          </cell>
          <cell r="AX863">
            <v>42277</v>
          </cell>
          <cell r="AY863">
            <v>42338</v>
          </cell>
          <cell r="AZ863">
            <v>73370000</v>
          </cell>
          <cell r="BA863">
            <v>3.1</v>
          </cell>
          <cell r="BB863">
            <v>0.84</v>
          </cell>
          <cell r="BC863">
            <v>0.68</v>
          </cell>
          <cell r="BD863">
            <v>0</v>
          </cell>
          <cell r="BF863" t="str">
            <v>3.9600000</v>
          </cell>
          <cell r="BG863">
            <v>191770000</v>
          </cell>
          <cell r="BH863" t="str">
            <v>5.38</v>
          </cell>
          <cell r="BI863">
            <v>911020000</v>
          </cell>
          <cell r="BJ863" t="str">
            <v>Antares/TMT</v>
          </cell>
          <cell r="BL863">
            <v>41311</v>
          </cell>
          <cell r="BM863">
            <v>43223</v>
          </cell>
          <cell r="BP863">
            <v>397500000</v>
          </cell>
          <cell r="BQ863">
            <v>740850000</v>
          </cell>
          <cell r="BR863">
            <v>549080000</v>
          </cell>
          <cell r="BS863">
            <v>30013276.100000001</v>
          </cell>
          <cell r="BT863">
            <v>100</v>
          </cell>
          <cell r="BU863">
            <v>42228</v>
          </cell>
          <cell r="BW863">
            <v>0</v>
          </cell>
          <cell r="BX863" t="str">
            <v>St. Louis, Missouri 63141</v>
          </cell>
          <cell r="CA863" t="str">
            <v>0010526869</v>
          </cell>
          <cell r="CB863">
            <v>30013276.100000001</v>
          </cell>
          <cell r="CC863">
            <v>1</v>
          </cell>
          <cell r="CD863">
            <v>30013276.100000001</v>
          </cell>
          <cell r="CF863">
            <v>80</v>
          </cell>
          <cell r="CG863" t="str">
            <v>N</v>
          </cell>
        </row>
        <row r="864">
          <cell r="A864">
            <v>862</v>
          </cell>
          <cell r="B864" t="str">
            <v>DETAILS</v>
          </cell>
          <cell r="C864">
            <v>0</v>
          </cell>
          <cell r="D864">
            <v>81627784</v>
          </cell>
          <cell r="E864">
            <v>84070018</v>
          </cell>
          <cell r="F864">
            <v>344944</v>
          </cell>
          <cell r="G864">
            <v>42403</v>
          </cell>
          <cell r="H864">
            <v>42237</v>
          </cell>
          <cell r="I864">
            <v>27820</v>
          </cell>
          <cell r="J864">
            <v>251375</v>
          </cell>
          <cell r="K864">
            <v>206435</v>
          </cell>
          <cell r="L864">
            <v>42185</v>
          </cell>
          <cell r="M864" t="str">
            <v>Trojan Battery Company LLC</v>
          </cell>
          <cell r="N864" t="str">
            <v>Trojan Battery Company LLC 1st Lien Term Loan B</v>
          </cell>
          <cell r="O864" t="str">
            <v>L</v>
          </cell>
          <cell r="P864" t="str">
            <v>LIBOR (3 months)</v>
          </cell>
          <cell r="R864">
            <v>7880000</v>
          </cell>
          <cell r="S864">
            <v>1352444</v>
          </cell>
          <cell r="T864" t="str">
            <v>United States</v>
          </cell>
          <cell r="U864" t="str">
            <v>Energy: Electricity (11)</v>
          </cell>
          <cell r="W864" t="str">
            <v>United States</v>
          </cell>
          <cell r="X864">
            <v>0</v>
          </cell>
          <cell r="Y864" t="str">
            <v>First Lien First Out</v>
          </cell>
          <cell r="AB864" t="str">
            <v>Trojan Battery Company LLC</v>
          </cell>
          <cell r="AC864">
            <v>99.5</v>
          </cell>
          <cell r="AF864">
            <v>7880000</v>
          </cell>
          <cell r="AG864" t="str">
            <v>V</v>
          </cell>
          <cell r="AH864">
            <v>99.5</v>
          </cell>
          <cell r="AI864">
            <v>98.375</v>
          </cell>
          <cell r="AK864" t="str">
            <v>Term Loan</v>
          </cell>
          <cell r="AN864">
            <v>55956000</v>
          </cell>
          <cell r="AO864" t="str">
            <v>USD</v>
          </cell>
          <cell r="AS864">
            <v>4.1399999999999997</v>
          </cell>
          <cell r="AU864" t="str">
            <v>12380 Clark Street</v>
          </cell>
          <cell r="AV864" t="str">
            <v>NA</v>
          </cell>
          <cell r="AW864">
            <v>0</v>
          </cell>
          <cell r="AX864">
            <v>42247</v>
          </cell>
          <cell r="AY864">
            <v>42338</v>
          </cell>
          <cell r="AZ864">
            <v>1430000</v>
          </cell>
          <cell r="BA864">
            <v>4.2</v>
          </cell>
          <cell r="BB864">
            <v>1.73</v>
          </cell>
          <cell r="BC864">
            <v>1.61</v>
          </cell>
          <cell r="BD864">
            <v>0</v>
          </cell>
          <cell r="BF864" t="str">
            <v>4.1400000</v>
          </cell>
          <cell r="BG864">
            <v>63030000</v>
          </cell>
          <cell r="BH864" t="str">
            <v>4.14</v>
          </cell>
          <cell r="BI864">
            <v>429190000</v>
          </cell>
          <cell r="BJ864" t="str">
            <v>SIP - Tag Along</v>
          </cell>
          <cell r="BL864">
            <v>41701</v>
          </cell>
          <cell r="BM864">
            <v>44359</v>
          </cell>
          <cell r="BP864">
            <v>236208000</v>
          </cell>
          <cell r="BQ864">
            <v>299238000</v>
          </cell>
          <cell r="BR864">
            <v>236208000</v>
          </cell>
          <cell r="BS864">
            <v>7880000</v>
          </cell>
          <cell r="BT864">
            <v>100</v>
          </cell>
          <cell r="BU864">
            <v>42228</v>
          </cell>
          <cell r="BW864">
            <v>0</v>
          </cell>
          <cell r="BX864" t="str">
            <v>Santa Fe Springs, California 90670</v>
          </cell>
          <cell r="CA864" t="str">
            <v>0010535211</v>
          </cell>
          <cell r="CB864">
            <v>7880000</v>
          </cell>
          <cell r="CC864">
            <v>1</v>
          </cell>
          <cell r="CD864">
            <v>7880000</v>
          </cell>
          <cell r="CF864">
            <v>80</v>
          </cell>
          <cell r="CG864" t="str">
            <v>N</v>
          </cell>
        </row>
        <row r="865">
          <cell r="A865">
            <v>863</v>
          </cell>
          <cell r="B865" t="str">
            <v>DETAILS</v>
          </cell>
          <cell r="C865">
            <v>0</v>
          </cell>
          <cell r="D865">
            <v>81627784</v>
          </cell>
          <cell r="E865">
            <v>84070019</v>
          </cell>
          <cell r="F865">
            <v>344944</v>
          </cell>
          <cell r="G865">
            <v>42403</v>
          </cell>
          <cell r="H865">
            <v>42237</v>
          </cell>
          <cell r="I865">
            <v>27820</v>
          </cell>
          <cell r="J865">
            <v>251375</v>
          </cell>
          <cell r="K865">
            <v>206435</v>
          </cell>
          <cell r="L865">
            <v>42185</v>
          </cell>
          <cell r="M865" t="str">
            <v>Trojan Battery Company LLC</v>
          </cell>
          <cell r="N865" t="str">
            <v>Trojan Battery Company LLC 1st Lien Term Loan B</v>
          </cell>
          <cell r="O865" t="str">
            <v>L</v>
          </cell>
          <cell r="P865" t="str">
            <v>LIBOR (3 months)</v>
          </cell>
          <cell r="R865">
            <v>13046287.869999999</v>
          </cell>
          <cell r="S865">
            <v>1352445</v>
          </cell>
          <cell r="T865" t="str">
            <v>United States</v>
          </cell>
          <cell r="U865" t="str">
            <v>Energy: Electricity (11)</v>
          </cell>
          <cell r="W865" t="str">
            <v>United States</v>
          </cell>
          <cell r="X865">
            <v>0</v>
          </cell>
          <cell r="Y865" t="str">
            <v>First Lien First Out</v>
          </cell>
          <cell r="AB865" t="str">
            <v>Trojan Battery Company LLC</v>
          </cell>
          <cell r="AC865">
            <v>99.5</v>
          </cell>
          <cell r="AF865">
            <v>13046287.869999999</v>
          </cell>
          <cell r="AG865" t="str">
            <v>V</v>
          </cell>
          <cell r="AH865">
            <v>99.5</v>
          </cell>
          <cell r="AI865">
            <v>98.375</v>
          </cell>
          <cell r="AK865" t="str">
            <v>Term Loan</v>
          </cell>
          <cell r="AN865">
            <v>55956000</v>
          </cell>
          <cell r="AO865" t="str">
            <v>USD</v>
          </cell>
          <cell r="AS865">
            <v>4.1399999999999997</v>
          </cell>
          <cell r="AU865" t="str">
            <v>12380 Clark Street</v>
          </cell>
          <cell r="AV865" t="str">
            <v>NA</v>
          </cell>
          <cell r="AW865">
            <v>0</v>
          </cell>
          <cell r="AX865">
            <v>42247</v>
          </cell>
          <cell r="AY865">
            <v>42338</v>
          </cell>
          <cell r="AZ865">
            <v>1430000</v>
          </cell>
          <cell r="BA865">
            <v>4.2</v>
          </cell>
          <cell r="BB865">
            <v>1.73</v>
          </cell>
          <cell r="BC865">
            <v>1.61</v>
          </cell>
          <cell r="BD865">
            <v>0</v>
          </cell>
          <cell r="BF865" t="str">
            <v>4.1400000</v>
          </cell>
          <cell r="BG865">
            <v>63030000</v>
          </cell>
          <cell r="BH865" t="str">
            <v>4.14</v>
          </cell>
          <cell r="BI865">
            <v>429190000</v>
          </cell>
          <cell r="BJ865" t="str">
            <v>Antares/TMT</v>
          </cell>
          <cell r="BK865" t="str">
            <v>Broadly Syndicated Loan</v>
          </cell>
          <cell r="BL865">
            <v>41701</v>
          </cell>
          <cell r="BM865">
            <v>44359</v>
          </cell>
          <cell r="BP865">
            <v>236208000</v>
          </cell>
          <cell r="BQ865">
            <v>299238000</v>
          </cell>
          <cell r="BR865">
            <v>236208000</v>
          </cell>
          <cell r="BS865">
            <v>13046287.869999999</v>
          </cell>
          <cell r="BT865">
            <v>100</v>
          </cell>
          <cell r="BU865">
            <v>42228</v>
          </cell>
          <cell r="BW865">
            <v>0</v>
          </cell>
          <cell r="BX865" t="str">
            <v>Santa Fe Springs, California 90670</v>
          </cell>
          <cell r="CA865" t="str">
            <v>0010535211</v>
          </cell>
          <cell r="CB865">
            <v>13046287.869999999</v>
          </cell>
          <cell r="CC865">
            <v>1</v>
          </cell>
          <cell r="CD865">
            <v>13046287.869999999</v>
          </cell>
          <cell r="CF865">
            <v>80</v>
          </cell>
          <cell r="CG865" t="str">
            <v>N</v>
          </cell>
        </row>
        <row r="866">
          <cell r="A866">
            <v>864</v>
          </cell>
          <cell r="B866" t="str">
            <v>DETAILS</v>
          </cell>
          <cell r="C866">
            <v>0</v>
          </cell>
          <cell r="D866">
            <v>81627784</v>
          </cell>
          <cell r="E866">
            <v>84069883</v>
          </cell>
          <cell r="F866">
            <v>344944</v>
          </cell>
          <cell r="G866">
            <v>42403</v>
          </cell>
          <cell r="H866">
            <v>42355</v>
          </cell>
          <cell r="I866">
            <v>27820</v>
          </cell>
          <cell r="J866">
            <v>251375</v>
          </cell>
          <cell r="K866">
            <v>206435</v>
          </cell>
          <cell r="L866">
            <v>42349</v>
          </cell>
          <cell r="M866" t="str">
            <v>Trojan Battery Company LLC</v>
          </cell>
          <cell r="N866" t="str">
            <v>Trojan Battery Company LLC 1st Lien Term Loan B</v>
          </cell>
          <cell r="O866" t="str">
            <v>L</v>
          </cell>
          <cell r="P866" t="str">
            <v>LIBOR (3 months)</v>
          </cell>
          <cell r="R866">
            <v>5368948.9900000002</v>
          </cell>
          <cell r="S866">
            <v>1452278</v>
          </cell>
          <cell r="T866" t="str">
            <v>United States</v>
          </cell>
          <cell r="U866" t="str">
            <v>Energy: Electricity (11)</v>
          </cell>
          <cell r="W866" t="str">
            <v>United States</v>
          </cell>
          <cell r="X866">
            <v>0</v>
          </cell>
          <cell r="Y866" t="str">
            <v>First Lien First Out</v>
          </cell>
          <cell r="AB866" t="str">
            <v>Trojan Battery Company LLC</v>
          </cell>
          <cell r="AC866">
            <v>99.5</v>
          </cell>
          <cell r="AF866">
            <v>5368948.9900000002</v>
          </cell>
          <cell r="AG866" t="str">
            <v>V</v>
          </cell>
          <cell r="AH866">
            <v>97.25</v>
          </cell>
          <cell r="AI866">
            <v>98.375</v>
          </cell>
          <cell r="AK866" t="str">
            <v>Term Loan</v>
          </cell>
          <cell r="AN866">
            <v>55956000</v>
          </cell>
          <cell r="AO866" t="str">
            <v>USD</v>
          </cell>
          <cell r="AR866" t="str">
            <v>Deutsche Bank AG</v>
          </cell>
          <cell r="AS866">
            <v>4.1399999999999997</v>
          </cell>
          <cell r="AU866" t="str">
            <v>12380 Clark Street</v>
          </cell>
          <cell r="AV866" t="str">
            <v>NA</v>
          </cell>
          <cell r="AW866">
            <v>0</v>
          </cell>
          <cell r="AX866">
            <v>42247</v>
          </cell>
          <cell r="AY866">
            <v>42338</v>
          </cell>
          <cell r="AZ866">
            <v>1430000</v>
          </cell>
          <cell r="BA866">
            <v>4.2</v>
          </cell>
          <cell r="BB866">
            <v>1.73</v>
          </cell>
          <cell r="BC866">
            <v>1.61</v>
          </cell>
          <cell r="BD866">
            <v>0</v>
          </cell>
          <cell r="BF866" t="str">
            <v>4.1400000</v>
          </cell>
          <cell r="BG866">
            <v>63030000</v>
          </cell>
          <cell r="BH866" t="str">
            <v>4.14</v>
          </cell>
          <cell r="BI866">
            <v>429190000</v>
          </cell>
          <cell r="BJ866" t="str">
            <v>Antares/TMT</v>
          </cell>
          <cell r="BK866" t="str">
            <v>Broadly Syndicated Loan</v>
          </cell>
          <cell r="BL866">
            <v>41701</v>
          </cell>
          <cell r="BM866">
            <v>44359</v>
          </cell>
          <cell r="BP866">
            <v>236208000</v>
          </cell>
          <cell r="BQ866">
            <v>299238000</v>
          </cell>
          <cell r="BR866">
            <v>236208000</v>
          </cell>
          <cell r="BS866">
            <v>5368948.9900000002</v>
          </cell>
          <cell r="BT866">
            <v>100</v>
          </cell>
          <cell r="BU866">
            <v>42228</v>
          </cell>
          <cell r="BW866">
            <v>0</v>
          </cell>
          <cell r="BX866" t="str">
            <v>Santa Fe Springs, California 90670</v>
          </cell>
          <cell r="CA866" t="str">
            <v>0010535211</v>
          </cell>
          <cell r="CB866">
            <v>5368948.9900000002</v>
          </cell>
          <cell r="CC866">
            <v>1</v>
          </cell>
          <cell r="CD866">
            <v>5368948.9900000002</v>
          </cell>
          <cell r="CF866">
            <v>80</v>
          </cell>
          <cell r="CG866" t="str">
            <v>N</v>
          </cell>
        </row>
        <row r="867">
          <cell r="A867">
            <v>865</v>
          </cell>
          <cell r="B867" t="str">
            <v>DETAILS</v>
          </cell>
          <cell r="C867">
            <v>0</v>
          </cell>
          <cell r="D867">
            <v>81627807</v>
          </cell>
          <cell r="E867">
            <v>84069871</v>
          </cell>
          <cell r="F867">
            <v>344944</v>
          </cell>
          <cell r="G867">
            <v>42403</v>
          </cell>
          <cell r="H867">
            <v>42349</v>
          </cell>
          <cell r="I867">
            <v>31280</v>
          </cell>
          <cell r="J867">
            <v>251734</v>
          </cell>
          <cell r="K867">
            <v>239172</v>
          </cell>
          <cell r="L867">
            <v>42341</v>
          </cell>
          <cell r="M867" t="str">
            <v>Troon Golf LLC</v>
          </cell>
          <cell r="N867" t="str">
            <v>Troon Golf LLC Term Loan</v>
          </cell>
          <cell r="O867" t="str">
            <v>L</v>
          </cell>
          <cell r="P867" t="str">
            <v>LIBOR (3 months)</v>
          </cell>
          <cell r="R867">
            <v>9979000.4199999999</v>
          </cell>
          <cell r="S867">
            <v>1451132</v>
          </cell>
          <cell r="T867" t="str">
            <v>United States</v>
          </cell>
          <cell r="U867" t="str">
            <v>Hotel; Gaming &amp; Leisure (17)</v>
          </cell>
          <cell r="W867" t="str">
            <v>United States</v>
          </cell>
          <cell r="X867">
            <v>0</v>
          </cell>
          <cell r="Y867" t="str">
            <v>First Lien First Out</v>
          </cell>
          <cell r="AB867" t="str">
            <v>Troon Golf LLC</v>
          </cell>
          <cell r="AC867">
            <v>98.74014957</v>
          </cell>
          <cell r="AF867">
            <v>9979000.4199999999</v>
          </cell>
          <cell r="AG867" t="str">
            <v>V</v>
          </cell>
          <cell r="AH867">
            <v>99</v>
          </cell>
          <cell r="AK867" t="str">
            <v>Term Loan</v>
          </cell>
          <cell r="AM867">
            <v>1</v>
          </cell>
          <cell r="AN867">
            <v>21030892.59</v>
          </cell>
          <cell r="AO867" t="str">
            <v>USD</v>
          </cell>
          <cell r="AS867">
            <v>4.4000000000000004</v>
          </cell>
          <cell r="AU867" t="str">
            <v>1285 Avenue of Americas</v>
          </cell>
          <cell r="AV867" t="str">
            <v>NA</v>
          </cell>
          <cell r="AW867">
            <v>0</v>
          </cell>
          <cell r="AX867">
            <v>42277</v>
          </cell>
          <cell r="AY867">
            <v>42338</v>
          </cell>
          <cell r="AZ867">
            <v>6280000</v>
          </cell>
          <cell r="BA867">
            <v>2.86</v>
          </cell>
          <cell r="BB867">
            <v>2.48</v>
          </cell>
          <cell r="BC867">
            <v>2.1</v>
          </cell>
          <cell r="BD867">
            <v>0</v>
          </cell>
          <cell r="BF867" t="str">
            <v>4.40</v>
          </cell>
          <cell r="BG867">
            <v>107930000</v>
          </cell>
          <cell r="BH867" t="str">
            <v>5.59</v>
          </cell>
          <cell r="BI867">
            <v>62290000</v>
          </cell>
          <cell r="BJ867" t="str">
            <v>Antares/TMT</v>
          </cell>
          <cell r="BL867">
            <v>41820</v>
          </cell>
          <cell r="BM867">
            <v>43646</v>
          </cell>
          <cell r="BN867">
            <v>42300</v>
          </cell>
          <cell r="BO867">
            <v>42237</v>
          </cell>
          <cell r="BP867">
            <v>92535927.390000001</v>
          </cell>
          <cell r="BQ867">
            <v>225492690</v>
          </cell>
          <cell r="BR867">
            <v>117562689.56999999</v>
          </cell>
          <cell r="BS867">
            <v>9979000.4199999999</v>
          </cell>
          <cell r="BT867">
            <v>100</v>
          </cell>
          <cell r="BU867">
            <v>42349</v>
          </cell>
          <cell r="BW867">
            <v>0</v>
          </cell>
          <cell r="BX867" t="str">
            <v>New York, New York 10019</v>
          </cell>
          <cell r="BY867">
            <v>42300</v>
          </cell>
          <cell r="CA867" t="str">
            <v>0010536309</v>
          </cell>
          <cell r="CB867">
            <v>9979000.4199999999</v>
          </cell>
          <cell r="CC867">
            <v>1</v>
          </cell>
          <cell r="CD867">
            <v>9979000.4199999999</v>
          </cell>
          <cell r="CF867">
            <v>80</v>
          </cell>
          <cell r="CG867" t="str">
            <v>N</v>
          </cell>
        </row>
        <row r="868">
          <cell r="A868">
            <v>866</v>
          </cell>
          <cell r="B868" t="str">
            <v>DETAILS</v>
          </cell>
          <cell r="C868">
            <v>0</v>
          </cell>
          <cell r="D868">
            <v>81627933</v>
          </cell>
          <cell r="E868">
            <v>84069872</v>
          </cell>
          <cell r="F868">
            <v>344944</v>
          </cell>
          <cell r="G868">
            <v>42403</v>
          </cell>
          <cell r="H868">
            <v>42349</v>
          </cell>
          <cell r="I868">
            <v>31280</v>
          </cell>
          <cell r="J868">
            <v>253287</v>
          </cell>
          <cell r="K868">
            <v>239172</v>
          </cell>
          <cell r="L868">
            <v>42341</v>
          </cell>
          <cell r="M868" t="str">
            <v>Troon Golf LLC</v>
          </cell>
          <cell r="N868" t="str">
            <v>Troon Golf LLC Term Loan</v>
          </cell>
          <cell r="O868" t="str">
            <v>L</v>
          </cell>
          <cell r="P868" t="str">
            <v>LIBOR (3 months)</v>
          </cell>
          <cell r="R868">
            <v>16977908.440000001</v>
          </cell>
          <cell r="S868">
            <v>1451132</v>
          </cell>
          <cell r="T868" t="str">
            <v>United States</v>
          </cell>
          <cell r="U868" t="str">
            <v>Hotel; Gaming &amp; Leisure (17)</v>
          </cell>
          <cell r="W868" t="str">
            <v>United States</v>
          </cell>
          <cell r="X868">
            <v>0</v>
          </cell>
          <cell r="Y868" t="str">
            <v>First Lien First Out</v>
          </cell>
          <cell r="AB868" t="str">
            <v>Troon Golf LLC</v>
          </cell>
          <cell r="AC868">
            <v>98.74014957</v>
          </cell>
          <cell r="AF868">
            <v>16977908.440000001</v>
          </cell>
          <cell r="AG868" t="str">
            <v>V</v>
          </cell>
          <cell r="AH868">
            <v>99</v>
          </cell>
          <cell r="AK868" t="str">
            <v>Term Loan</v>
          </cell>
          <cell r="AM868">
            <v>1</v>
          </cell>
          <cell r="AN868">
            <v>21030892.59</v>
          </cell>
          <cell r="AO868" t="str">
            <v>USD</v>
          </cell>
          <cell r="AS868">
            <v>4.4000000000000004</v>
          </cell>
          <cell r="AU868" t="str">
            <v>1285 Avenue of Americas</v>
          </cell>
          <cell r="AV868" t="str">
            <v>NA</v>
          </cell>
          <cell r="AW868">
            <v>0</v>
          </cell>
          <cell r="AX868">
            <v>42277</v>
          </cell>
          <cell r="AY868">
            <v>42338</v>
          </cell>
          <cell r="AZ868">
            <v>6280000</v>
          </cell>
          <cell r="BA868">
            <v>2.86</v>
          </cell>
          <cell r="BB868">
            <v>2.48</v>
          </cell>
          <cell r="BC868">
            <v>2.1</v>
          </cell>
          <cell r="BD868">
            <v>0</v>
          </cell>
          <cell r="BF868" t="str">
            <v>4.40</v>
          </cell>
          <cell r="BG868">
            <v>107930000</v>
          </cell>
          <cell r="BH868" t="str">
            <v>5.59</v>
          </cell>
          <cell r="BI868">
            <v>62290000</v>
          </cell>
          <cell r="BJ868" t="str">
            <v>Antares/TMT</v>
          </cell>
          <cell r="BL868">
            <v>41820</v>
          </cell>
          <cell r="BM868">
            <v>43646</v>
          </cell>
          <cell r="BN868">
            <v>42300</v>
          </cell>
          <cell r="BO868">
            <v>42237</v>
          </cell>
          <cell r="BP868">
            <v>92535927.390000001</v>
          </cell>
          <cell r="BQ868">
            <v>225492690</v>
          </cell>
          <cell r="BR868">
            <v>117562689.56999999</v>
          </cell>
          <cell r="BS868">
            <v>16977908.440000001</v>
          </cell>
          <cell r="BT868">
            <v>100</v>
          </cell>
          <cell r="BU868">
            <v>42349</v>
          </cell>
          <cell r="BW868">
            <v>0</v>
          </cell>
          <cell r="BX868" t="str">
            <v>New York, New York 10019</v>
          </cell>
          <cell r="BY868">
            <v>42300</v>
          </cell>
          <cell r="CA868" t="str">
            <v>0010536309</v>
          </cell>
          <cell r="CB868">
            <v>16977908.440000001</v>
          </cell>
          <cell r="CC868">
            <v>1</v>
          </cell>
          <cell r="CD868">
            <v>16977908.440000001</v>
          </cell>
          <cell r="CF868">
            <v>80</v>
          </cell>
          <cell r="CG868" t="str">
            <v>N</v>
          </cell>
        </row>
        <row r="869">
          <cell r="A869">
            <v>867</v>
          </cell>
          <cell r="B869" t="str">
            <v>DETAILS</v>
          </cell>
          <cell r="C869">
            <v>0</v>
          </cell>
          <cell r="D869">
            <v>81627807</v>
          </cell>
          <cell r="E869">
            <v>84070022</v>
          </cell>
          <cell r="F869">
            <v>344944</v>
          </cell>
          <cell r="G869">
            <v>42403</v>
          </cell>
          <cell r="H869">
            <v>42237</v>
          </cell>
          <cell r="I869">
            <v>31280</v>
          </cell>
          <cell r="J869">
            <v>251734</v>
          </cell>
          <cell r="K869">
            <v>239172</v>
          </cell>
          <cell r="L869">
            <v>42185</v>
          </cell>
          <cell r="M869" t="str">
            <v>Troon Golf LLC</v>
          </cell>
          <cell r="N869" t="str">
            <v>Troon Golf LLC Term Loan</v>
          </cell>
          <cell r="O869" t="str">
            <v>L</v>
          </cell>
          <cell r="P869" t="str">
            <v>LIBOR (3 months)</v>
          </cell>
          <cell r="R869">
            <v>7050344.9500000002</v>
          </cell>
          <cell r="S869">
            <v>1352447</v>
          </cell>
          <cell r="T869" t="str">
            <v>United States</v>
          </cell>
          <cell r="U869" t="str">
            <v>Hotel; Gaming &amp; Leisure (17)</v>
          </cell>
          <cell r="W869" t="str">
            <v>United States</v>
          </cell>
          <cell r="X869">
            <v>0</v>
          </cell>
          <cell r="Y869" t="str">
            <v>First Lien First Out</v>
          </cell>
          <cell r="AB869" t="str">
            <v>Troon Golf LLC</v>
          </cell>
          <cell r="AC869">
            <v>98.74014957</v>
          </cell>
          <cell r="AF869">
            <v>7050344.9500000002</v>
          </cell>
          <cell r="AG869" t="str">
            <v>V</v>
          </cell>
          <cell r="AH869">
            <v>98.740099999999998</v>
          </cell>
          <cell r="AI869">
            <v>71</v>
          </cell>
          <cell r="AK869" t="str">
            <v>Term Loan</v>
          </cell>
          <cell r="AN869">
            <v>21030892.59</v>
          </cell>
          <cell r="AO869" t="str">
            <v>USD</v>
          </cell>
          <cell r="AS869">
            <v>4.4000000000000004</v>
          </cell>
          <cell r="AU869" t="str">
            <v>1285 Avenue of Americas</v>
          </cell>
          <cell r="AV869" t="str">
            <v>NA</v>
          </cell>
          <cell r="AW869">
            <v>0</v>
          </cell>
          <cell r="AX869">
            <v>42277</v>
          </cell>
          <cell r="AY869">
            <v>42338</v>
          </cell>
          <cell r="AZ869">
            <v>6280000</v>
          </cell>
          <cell r="BA869">
            <v>2.86</v>
          </cell>
          <cell r="BB869">
            <v>2.48</v>
          </cell>
          <cell r="BC869">
            <v>2.1</v>
          </cell>
          <cell r="BD869">
            <v>0</v>
          </cell>
          <cell r="BF869" t="str">
            <v>4.40</v>
          </cell>
          <cell r="BG869">
            <v>107930000</v>
          </cell>
          <cell r="BH869" t="str">
            <v>5.59</v>
          </cell>
          <cell r="BI869">
            <v>62290000</v>
          </cell>
          <cell r="BJ869" t="str">
            <v>Antares/TMT</v>
          </cell>
          <cell r="BL869">
            <v>41820</v>
          </cell>
          <cell r="BM869">
            <v>43646</v>
          </cell>
          <cell r="BP869">
            <v>92535927.390000001</v>
          </cell>
          <cell r="BQ869">
            <v>225492690</v>
          </cell>
          <cell r="BR869">
            <v>117562689.56999999</v>
          </cell>
          <cell r="BS869">
            <v>7050344.9500000002</v>
          </cell>
          <cell r="BT869">
            <v>100</v>
          </cell>
          <cell r="BU869">
            <v>42328</v>
          </cell>
          <cell r="BW869">
            <v>0</v>
          </cell>
          <cell r="BX869" t="str">
            <v>New York, New York 10019</v>
          </cell>
          <cell r="CA869" t="str">
            <v>0010536309</v>
          </cell>
          <cell r="CB869">
            <v>7050344.9500000002</v>
          </cell>
          <cell r="CC869">
            <v>1</v>
          </cell>
          <cell r="CD869">
            <v>7050344.9500000002</v>
          </cell>
          <cell r="CF869">
            <v>80</v>
          </cell>
          <cell r="CG869" t="str">
            <v>N</v>
          </cell>
        </row>
        <row r="870">
          <cell r="A870">
            <v>868</v>
          </cell>
          <cell r="B870" t="str">
            <v>DETAILS</v>
          </cell>
          <cell r="C870">
            <v>0</v>
          </cell>
          <cell r="D870">
            <v>81627933</v>
          </cell>
          <cell r="E870">
            <v>84070023</v>
          </cell>
          <cell r="F870">
            <v>344944</v>
          </cell>
          <cell r="G870">
            <v>42403</v>
          </cell>
          <cell r="H870">
            <v>42237</v>
          </cell>
          <cell r="I870">
            <v>31280</v>
          </cell>
          <cell r="J870">
            <v>253287</v>
          </cell>
          <cell r="K870">
            <v>239172</v>
          </cell>
          <cell r="L870">
            <v>42185</v>
          </cell>
          <cell r="M870" t="str">
            <v>Troon Golf LLC</v>
          </cell>
          <cell r="N870" t="str">
            <v>Troon Golf LLC Term Loan</v>
          </cell>
          <cell r="O870" t="str">
            <v>L</v>
          </cell>
          <cell r="P870" t="str">
            <v>LIBOR (3 months)</v>
          </cell>
          <cell r="R870">
            <v>11995200.51</v>
          </cell>
          <cell r="S870">
            <v>1352447</v>
          </cell>
          <cell r="T870" t="str">
            <v>United States</v>
          </cell>
          <cell r="U870" t="str">
            <v>Hotel; Gaming &amp; Leisure (17)</v>
          </cell>
          <cell r="W870" t="str">
            <v>United States</v>
          </cell>
          <cell r="X870">
            <v>0</v>
          </cell>
          <cell r="Y870" t="str">
            <v>First Lien First Out</v>
          </cell>
          <cell r="AB870" t="str">
            <v>Troon Golf LLC</v>
          </cell>
          <cell r="AC870">
            <v>98.74014957</v>
          </cell>
          <cell r="AF870">
            <v>11995200.51</v>
          </cell>
          <cell r="AG870" t="str">
            <v>V</v>
          </cell>
          <cell r="AH870">
            <v>98.740099999999998</v>
          </cell>
          <cell r="AK870" t="str">
            <v>Term Loan</v>
          </cell>
          <cell r="AN870">
            <v>21030892.59</v>
          </cell>
          <cell r="AO870" t="str">
            <v>USD</v>
          </cell>
          <cell r="AS870">
            <v>4.4000000000000004</v>
          </cell>
          <cell r="AU870" t="str">
            <v>1285 Avenue of Americas</v>
          </cell>
          <cell r="AV870" t="str">
            <v>NA</v>
          </cell>
          <cell r="AW870">
            <v>0</v>
          </cell>
          <cell r="AX870">
            <v>42277</v>
          </cell>
          <cell r="AY870">
            <v>42338</v>
          </cell>
          <cell r="AZ870">
            <v>6280000</v>
          </cell>
          <cell r="BA870">
            <v>2.86</v>
          </cell>
          <cell r="BB870">
            <v>2.48</v>
          </cell>
          <cell r="BC870">
            <v>2.1</v>
          </cell>
          <cell r="BD870">
            <v>0</v>
          </cell>
          <cell r="BF870" t="str">
            <v>4.40</v>
          </cell>
          <cell r="BG870">
            <v>107930000</v>
          </cell>
          <cell r="BH870" t="str">
            <v>5.59</v>
          </cell>
          <cell r="BI870">
            <v>62290000</v>
          </cell>
          <cell r="BJ870" t="str">
            <v>Antares/TMT</v>
          </cell>
          <cell r="BL870">
            <v>41820</v>
          </cell>
          <cell r="BM870">
            <v>43646</v>
          </cell>
          <cell r="BP870">
            <v>92535927.390000001</v>
          </cell>
          <cell r="BQ870">
            <v>225492690</v>
          </cell>
          <cell r="BR870">
            <v>117562689.56999999</v>
          </cell>
          <cell r="BS870">
            <v>11995200.51</v>
          </cell>
          <cell r="BT870">
            <v>100</v>
          </cell>
          <cell r="BU870">
            <v>42328</v>
          </cell>
          <cell r="BW870">
            <v>0</v>
          </cell>
          <cell r="BX870" t="str">
            <v>New York, New York 10019</v>
          </cell>
          <cell r="CA870" t="str">
            <v>0010536309</v>
          </cell>
          <cell r="CB870">
            <v>11995200.51</v>
          </cell>
          <cell r="CC870">
            <v>1</v>
          </cell>
          <cell r="CD870">
            <v>11995200.51</v>
          </cell>
          <cell r="CF870">
            <v>80</v>
          </cell>
          <cell r="CG870" t="str">
            <v>N</v>
          </cell>
        </row>
        <row r="871">
          <cell r="A871">
            <v>869</v>
          </cell>
          <cell r="B871" t="str">
            <v>DETAILS</v>
          </cell>
          <cell r="C871">
            <v>0</v>
          </cell>
          <cell r="D871">
            <v>81627883</v>
          </cell>
          <cell r="E871">
            <v>84069667</v>
          </cell>
          <cell r="F871">
            <v>344944</v>
          </cell>
          <cell r="G871">
            <v>42403</v>
          </cell>
          <cell r="H871">
            <v>42237</v>
          </cell>
          <cell r="I871">
            <v>23410</v>
          </cell>
          <cell r="J871">
            <v>252684</v>
          </cell>
          <cell r="K871">
            <v>191674</v>
          </cell>
          <cell r="L871">
            <v>42185</v>
          </cell>
          <cell r="M871" t="str">
            <v>Tropicana Entertainment Inc.</v>
          </cell>
          <cell r="N871" t="str">
            <v>Tropicana Entertainment Term Loan B</v>
          </cell>
          <cell r="O871" t="str">
            <v>L</v>
          </cell>
          <cell r="P871" t="str">
            <v>LIBOR (3 months)</v>
          </cell>
          <cell r="R871">
            <v>25000</v>
          </cell>
          <cell r="S871">
            <v>1335053</v>
          </cell>
          <cell r="T871" t="str">
            <v>United States</v>
          </cell>
          <cell r="U871" t="str">
            <v>Hotel; Gaming &amp; Leisure (17)</v>
          </cell>
          <cell r="W871" t="str">
            <v>United States</v>
          </cell>
          <cell r="X871">
            <v>1</v>
          </cell>
          <cell r="Y871" t="str">
            <v>First Lien First Out</v>
          </cell>
          <cell r="AB871" t="str">
            <v>Tropicana Entertainment Inc.</v>
          </cell>
          <cell r="AC871">
            <v>99.438000000000002</v>
          </cell>
          <cell r="AF871">
            <v>25000</v>
          </cell>
          <cell r="AG871" t="str">
            <v>V</v>
          </cell>
          <cell r="AH871">
            <v>99.438000000000002</v>
          </cell>
          <cell r="AI871">
            <v>98.75</v>
          </cell>
          <cell r="AK871" t="str">
            <v>Term Loan</v>
          </cell>
          <cell r="AN871">
            <v>106226000</v>
          </cell>
          <cell r="AO871" t="str">
            <v>USD</v>
          </cell>
          <cell r="AS871">
            <v>1.02</v>
          </cell>
          <cell r="AU871" t="str">
            <v>3930 Howard Hughes Parkway</v>
          </cell>
          <cell r="AV871" t="str">
            <v>Fourth Floor</v>
          </cell>
          <cell r="AW871">
            <v>0</v>
          </cell>
          <cell r="AX871">
            <v>42277</v>
          </cell>
          <cell r="AY871">
            <v>42277</v>
          </cell>
          <cell r="AZ871">
            <v>237170000</v>
          </cell>
          <cell r="BA871">
            <v>8.41</v>
          </cell>
          <cell r="BB871">
            <v>2.15</v>
          </cell>
          <cell r="BC871">
            <v>0</v>
          </cell>
          <cell r="BD871">
            <v>0</v>
          </cell>
          <cell r="BF871" t="str">
            <v>1.0200000</v>
          </cell>
          <cell r="BG871">
            <v>898170000</v>
          </cell>
          <cell r="BH871" t="str">
            <v>1.02</v>
          </cell>
          <cell r="BI871">
            <v>802750000</v>
          </cell>
          <cell r="BJ871" t="str">
            <v>BLG</v>
          </cell>
          <cell r="BK871" t="str">
            <v>Broadly Syndicated Loan</v>
          </cell>
          <cell r="BL871">
            <v>41512</v>
          </cell>
          <cell r="BM871">
            <v>44162</v>
          </cell>
          <cell r="BP871">
            <v>69156000</v>
          </cell>
          <cell r="BQ871">
            <v>967326000</v>
          </cell>
          <cell r="BR871">
            <v>69156000</v>
          </cell>
          <cell r="BS871">
            <v>24687.5</v>
          </cell>
          <cell r="BT871">
            <v>98.75</v>
          </cell>
          <cell r="BU871">
            <v>42228</v>
          </cell>
          <cell r="BW871">
            <v>0</v>
          </cell>
          <cell r="BX871" t="str">
            <v>Las Vegas, Nevada 89169</v>
          </cell>
          <cell r="CA871" t="str">
            <v>0010448206</v>
          </cell>
          <cell r="CB871">
            <v>24687.5</v>
          </cell>
          <cell r="CC871">
            <v>1</v>
          </cell>
          <cell r="CD871">
            <v>25000</v>
          </cell>
          <cell r="CF871">
            <v>80</v>
          </cell>
          <cell r="CG871" t="str">
            <v>Y</v>
          </cell>
        </row>
        <row r="872">
          <cell r="A872">
            <v>870</v>
          </cell>
          <cell r="B872" t="str">
            <v>DETAILS</v>
          </cell>
          <cell r="C872">
            <v>0</v>
          </cell>
          <cell r="D872">
            <v>81627730</v>
          </cell>
          <cell r="E872">
            <v>84069666</v>
          </cell>
          <cell r="F872">
            <v>344944</v>
          </cell>
          <cell r="G872">
            <v>42403</v>
          </cell>
          <cell r="H872">
            <v>42237</v>
          </cell>
          <cell r="I872">
            <v>23410</v>
          </cell>
          <cell r="J872">
            <v>249920</v>
          </cell>
          <cell r="K872">
            <v>191674</v>
          </cell>
          <cell r="L872">
            <v>42185</v>
          </cell>
          <cell r="M872" t="str">
            <v>Tropicana Entertainment Inc.</v>
          </cell>
          <cell r="N872" t="str">
            <v>Tropicana Entertainment Term Loan B</v>
          </cell>
          <cell r="O872" t="str">
            <v>L</v>
          </cell>
          <cell r="P872" t="str">
            <v>LIBOR (6 months)</v>
          </cell>
          <cell r="R872">
            <v>9750000</v>
          </cell>
          <cell r="S872">
            <v>1335053</v>
          </cell>
          <cell r="T872" t="str">
            <v>United States</v>
          </cell>
          <cell r="U872" t="str">
            <v>Hotel; Gaming &amp; Leisure (17)</v>
          </cell>
          <cell r="W872" t="str">
            <v>United States</v>
          </cell>
          <cell r="X872">
            <v>1</v>
          </cell>
          <cell r="Y872" t="str">
            <v>First Lien First Out</v>
          </cell>
          <cell r="AB872" t="str">
            <v>Tropicana Entertainment Inc.</v>
          </cell>
          <cell r="AC872">
            <v>99.438000000000002</v>
          </cell>
          <cell r="AF872">
            <v>9750000</v>
          </cell>
          <cell r="AG872" t="str">
            <v>V</v>
          </cell>
          <cell r="AH872">
            <v>99.438000000000002</v>
          </cell>
          <cell r="AI872">
            <v>98.75</v>
          </cell>
          <cell r="AK872" t="str">
            <v>Term Loan</v>
          </cell>
          <cell r="AN872">
            <v>106226000</v>
          </cell>
          <cell r="AO872" t="str">
            <v>USD</v>
          </cell>
          <cell r="AS872">
            <v>1.02</v>
          </cell>
          <cell r="AU872" t="str">
            <v>3930 Howard Hughes Parkway</v>
          </cell>
          <cell r="AV872" t="str">
            <v>Fourth Floor</v>
          </cell>
          <cell r="AW872">
            <v>0</v>
          </cell>
          <cell r="AX872">
            <v>42277</v>
          </cell>
          <cell r="AY872">
            <v>42277</v>
          </cell>
          <cell r="AZ872">
            <v>237170000</v>
          </cell>
          <cell r="BA872">
            <v>8.41</v>
          </cell>
          <cell r="BB872">
            <v>3.31</v>
          </cell>
          <cell r="BC872">
            <v>0</v>
          </cell>
          <cell r="BD872">
            <v>0</v>
          </cell>
          <cell r="BF872" t="str">
            <v>1.0200000</v>
          </cell>
          <cell r="BG872">
            <v>898170000</v>
          </cell>
          <cell r="BH872" t="str">
            <v>1.02</v>
          </cell>
          <cell r="BI872">
            <v>802750000</v>
          </cell>
          <cell r="BJ872" t="str">
            <v>BLG</v>
          </cell>
          <cell r="BK872" t="str">
            <v>Broadly Syndicated Loan</v>
          </cell>
          <cell r="BL872">
            <v>41512</v>
          </cell>
          <cell r="BM872">
            <v>44162</v>
          </cell>
          <cell r="BP872">
            <v>69156000</v>
          </cell>
          <cell r="BQ872">
            <v>967326000</v>
          </cell>
          <cell r="BR872">
            <v>69156000</v>
          </cell>
          <cell r="BS872">
            <v>9628125</v>
          </cell>
          <cell r="BT872">
            <v>98.75</v>
          </cell>
          <cell r="BU872">
            <v>42228</v>
          </cell>
          <cell r="BW872">
            <v>0</v>
          </cell>
          <cell r="BX872" t="str">
            <v>Las Vegas, Nevada 89169</v>
          </cell>
          <cell r="CA872" t="str">
            <v>0010448206</v>
          </cell>
          <cell r="CB872">
            <v>9628125</v>
          </cell>
          <cell r="CC872">
            <v>1</v>
          </cell>
          <cell r="CD872">
            <v>9750000</v>
          </cell>
          <cell r="CF872">
            <v>80</v>
          </cell>
          <cell r="CG872" t="str">
            <v>Y</v>
          </cell>
        </row>
        <row r="873">
          <cell r="A873">
            <v>871</v>
          </cell>
          <cell r="B873" t="str">
            <v>DETAILS</v>
          </cell>
          <cell r="C873">
            <v>0</v>
          </cell>
          <cell r="D873">
            <v>81628305</v>
          </cell>
          <cell r="E873">
            <v>84070021</v>
          </cell>
          <cell r="F873">
            <v>344944</v>
          </cell>
          <cell r="G873">
            <v>42403</v>
          </cell>
          <cell r="H873">
            <v>42237</v>
          </cell>
          <cell r="I873">
            <v>31356</v>
          </cell>
          <cell r="J873">
            <v>256046</v>
          </cell>
          <cell r="K873">
            <v>239983</v>
          </cell>
          <cell r="L873">
            <v>42185</v>
          </cell>
          <cell r="M873" t="str">
            <v>Troxell Communications Inc</v>
          </cell>
          <cell r="N873" t="str">
            <v>Troxell Communications Inc Term Loan</v>
          </cell>
          <cell r="O873" t="str">
            <v>L</v>
          </cell>
          <cell r="P873" t="str">
            <v>LIBOR (1 month)</v>
          </cell>
          <cell r="R873">
            <v>5768000</v>
          </cell>
          <cell r="S873">
            <v>1352446</v>
          </cell>
          <cell r="T873" t="str">
            <v>United States</v>
          </cell>
          <cell r="U873" t="str">
            <v>Media: Diversified &amp; Production (20)</v>
          </cell>
          <cell r="W873" t="str">
            <v>United States</v>
          </cell>
          <cell r="X873">
            <v>0</v>
          </cell>
          <cell r="Y873" t="str">
            <v>First Lien First Out</v>
          </cell>
          <cell r="AB873" t="str">
            <v>Troxell Communications Inc</v>
          </cell>
          <cell r="AC873">
            <v>80</v>
          </cell>
          <cell r="AF873">
            <v>5768000</v>
          </cell>
          <cell r="AG873" t="str">
            <v>V</v>
          </cell>
          <cell r="AH873">
            <v>80</v>
          </cell>
          <cell r="AI873">
            <v>89.332999999999998</v>
          </cell>
          <cell r="AK873" t="str">
            <v>Term Loan</v>
          </cell>
          <cell r="AM873">
            <v>1</v>
          </cell>
          <cell r="AN873">
            <v>5552000</v>
          </cell>
          <cell r="AO873" t="str">
            <v>USD</v>
          </cell>
          <cell r="AS873">
            <v>5.83</v>
          </cell>
          <cell r="AU873" t="str">
            <v>4830 S. 38TH ST.</v>
          </cell>
          <cell r="AV873" t="str">
            <v>NA</v>
          </cell>
          <cell r="AW873">
            <v>0</v>
          </cell>
          <cell r="AX873">
            <v>42277</v>
          </cell>
          <cell r="AY873">
            <v>42369</v>
          </cell>
          <cell r="AZ873">
            <v>920000</v>
          </cell>
          <cell r="BA873">
            <v>1.78</v>
          </cell>
          <cell r="BB873">
            <v>3.17</v>
          </cell>
          <cell r="BC873">
            <v>2.71</v>
          </cell>
          <cell r="BD873">
            <v>0</v>
          </cell>
          <cell r="BF873" t="str">
            <v>5.8300000</v>
          </cell>
          <cell r="BG873">
            <v>28980000</v>
          </cell>
          <cell r="BH873" t="str">
            <v>5.83</v>
          </cell>
          <cell r="BI873">
            <v>166050000</v>
          </cell>
          <cell r="BJ873" t="str">
            <v>Antares/TMT</v>
          </cell>
          <cell r="BL873">
            <v>40534</v>
          </cell>
          <cell r="BM873">
            <v>43496</v>
          </cell>
          <cell r="BN873">
            <v>42300</v>
          </cell>
          <cell r="BO873">
            <v>42237</v>
          </cell>
          <cell r="BP873">
            <v>26638900</v>
          </cell>
          <cell r="BQ873">
            <v>56446800</v>
          </cell>
          <cell r="BR873">
            <v>27466800</v>
          </cell>
          <cell r="BS873">
            <v>4614400</v>
          </cell>
          <cell r="BT873">
            <v>80</v>
          </cell>
          <cell r="BU873">
            <v>42228</v>
          </cell>
          <cell r="BW873">
            <v>0</v>
          </cell>
          <cell r="BX873" t="str">
            <v>Phoenix, Arizona 85040</v>
          </cell>
          <cell r="BY873">
            <v>42300</v>
          </cell>
          <cell r="CA873" t="str">
            <v>0010281865</v>
          </cell>
          <cell r="CB873">
            <v>4614400</v>
          </cell>
          <cell r="CC873">
            <v>1</v>
          </cell>
          <cell r="CD873">
            <v>5768000</v>
          </cell>
          <cell r="CF873">
            <v>80</v>
          </cell>
          <cell r="CG873" t="str">
            <v>N</v>
          </cell>
        </row>
        <row r="874">
          <cell r="A874">
            <v>872</v>
          </cell>
          <cell r="B874" t="str">
            <v>DETAILS</v>
          </cell>
          <cell r="C874">
            <v>0</v>
          </cell>
          <cell r="D874">
            <v>81627652</v>
          </cell>
          <cell r="E874">
            <v>84070020</v>
          </cell>
          <cell r="F874">
            <v>344944</v>
          </cell>
          <cell r="G874">
            <v>42403</v>
          </cell>
          <cell r="H874">
            <v>42237</v>
          </cell>
          <cell r="I874">
            <v>31356</v>
          </cell>
          <cell r="J874">
            <v>241865</v>
          </cell>
          <cell r="K874">
            <v>239983</v>
          </cell>
          <cell r="L874">
            <v>42185</v>
          </cell>
          <cell r="M874" t="str">
            <v>Troxell Communications Inc</v>
          </cell>
          <cell r="N874" t="str">
            <v>Troxell Communications Inc Term Loan</v>
          </cell>
          <cell r="O874" t="str">
            <v>L</v>
          </cell>
          <cell r="P874" t="str">
            <v>Prime</v>
          </cell>
          <cell r="R874">
            <v>15846.89</v>
          </cell>
          <cell r="S874">
            <v>1352446</v>
          </cell>
          <cell r="T874" t="str">
            <v>United States</v>
          </cell>
          <cell r="U874" t="str">
            <v>Media: Diversified &amp; Production (20)</v>
          </cell>
          <cell r="W874" t="str">
            <v>United States</v>
          </cell>
          <cell r="X874">
            <v>0</v>
          </cell>
          <cell r="Y874" t="str">
            <v>First Lien First Out</v>
          </cell>
          <cell r="AB874" t="str">
            <v>Troxell Communications Inc</v>
          </cell>
          <cell r="AC874">
            <v>80</v>
          </cell>
          <cell r="AF874">
            <v>15846.89</v>
          </cell>
          <cell r="AG874" t="str">
            <v>V</v>
          </cell>
          <cell r="AH874">
            <v>80</v>
          </cell>
          <cell r="AI874">
            <v>99.625</v>
          </cell>
          <cell r="AK874" t="str">
            <v>Term Loan</v>
          </cell>
          <cell r="AM874">
            <v>1</v>
          </cell>
          <cell r="AN874">
            <v>5552000</v>
          </cell>
          <cell r="AO874" t="str">
            <v>USD</v>
          </cell>
          <cell r="AS874">
            <v>5.83</v>
          </cell>
          <cell r="AU874" t="str">
            <v>4830 S. 38TH ST.</v>
          </cell>
          <cell r="AV874" t="str">
            <v>NA</v>
          </cell>
          <cell r="AW874">
            <v>0</v>
          </cell>
          <cell r="AX874">
            <v>42277</v>
          </cell>
          <cell r="AY874">
            <v>42369</v>
          </cell>
          <cell r="AZ874">
            <v>920000</v>
          </cell>
          <cell r="BA874">
            <v>1.78</v>
          </cell>
          <cell r="BB874">
            <v>3.17</v>
          </cell>
          <cell r="BC874">
            <v>2.71</v>
          </cell>
          <cell r="BD874">
            <v>0</v>
          </cell>
          <cell r="BF874" t="str">
            <v>5.8300000</v>
          </cell>
          <cell r="BG874">
            <v>28980000</v>
          </cell>
          <cell r="BH874" t="str">
            <v>5.83</v>
          </cell>
          <cell r="BI874">
            <v>166050000</v>
          </cell>
          <cell r="BJ874" t="str">
            <v>Antares/TMT</v>
          </cell>
          <cell r="BK874" t="str">
            <v>Broadly Syndicated Loan</v>
          </cell>
          <cell r="BL874">
            <v>40534</v>
          </cell>
          <cell r="BM874">
            <v>43496</v>
          </cell>
          <cell r="BN874">
            <v>42300</v>
          </cell>
          <cell r="BO874">
            <v>42237</v>
          </cell>
          <cell r="BP874">
            <v>26638900</v>
          </cell>
          <cell r="BQ874">
            <v>56446800</v>
          </cell>
          <cell r="BR874">
            <v>27466800</v>
          </cell>
          <cell r="BS874">
            <v>12677.51</v>
          </cell>
          <cell r="BT874">
            <v>80</v>
          </cell>
          <cell r="BU874">
            <v>42228</v>
          </cell>
          <cell r="BW874">
            <v>0</v>
          </cell>
          <cell r="BX874" t="str">
            <v>Phoenix, Arizona 85040</v>
          </cell>
          <cell r="BY874">
            <v>42300</v>
          </cell>
          <cell r="CA874" t="str">
            <v>0010281865</v>
          </cell>
          <cell r="CB874">
            <v>12677.51</v>
          </cell>
          <cell r="CC874">
            <v>1</v>
          </cell>
          <cell r="CD874">
            <v>15846.89</v>
          </cell>
          <cell r="CF874">
            <v>80</v>
          </cell>
          <cell r="CG874" t="str">
            <v>N</v>
          </cell>
        </row>
        <row r="875">
          <cell r="A875">
            <v>873</v>
          </cell>
          <cell r="B875" t="str">
            <v>DETAILS</v>
          </cell>
          <cell r="C875">
            <v>0</v>
          </cell>
          <cell r="D875">
            <v>81628103</v>
          </cell>
          <cell r="E875">
            <v>84070017</v>
          </cell>
          <cell r="F875">
            <v>344944</v>
          </cell>
          <cell r="G875">
            <v>42403</v>
          </cell>
          <cell r="H875">
            <v>42237</v>
          </cell>
          <cell r="I875">
            <v>8167</v>
          </cell>
          <cell r="J875">
            <v>254787</v>
          </cell>
          <cell r="K875">
            <v>189152</v>
          </cell>
          <cell r="L875">
            <v>42185</v>
          </cell>
          <cell r="M875" t="str">
            <v>Tube City IMS Corporation</v>
          </cell>
          <cell r="N875" t="str">
            <v>Tube City IMS Corp (TMS International Corp) Term B Loan</v>
          </cell>
          <cell r="O875" t="str">
            <v>L</v>
          </cell>
          <cell r="P875" t="str">
            <v>LIBOR (1 month)</v>
          </cell>
          <cell r="R875">
            <v>9671600</v>
          </cell>
          <cell r="S875">
            <v>1352442</v>
          </cell>
          <cell r="T875" t="str">
            <v>United States</v>
          </cell>
          <cell r="U875" t="str">
            <v>Services: Business (23)</v>
          </cell>
          <cell r="W875" t="str">
            <v>United States</v>
          </cell>
          <cell r="X875">
            <v>1</v>
          </cell>
          <cell r="Y875" t="str">
            <v>Bifurcated 2nd Lien</v>
          </cell>
          <cell r="AB875" t="str">
            <v>Tube City IMS Corporation</v>
          </cell>
          <cell r="AC875">
            <v>98.5</v>
          </cell>
          <cell r="AF875">
            <v>9671600</v>
          </cell>
          <cell r="AG875" t="str">
            <v>V</v>
          </cell>
          <cell r="AH875">
            <v>98.5</v>
          </cell>
          <cell r="AI875">
            <v>71</v>
          </cell>
          <cell r="AK875" t="str">
            <v>Term Loan</v>
          </cell>
          <cell r="AN875">
            <v>141200000</v>
          </cell>
          <cell r="AO875" t="str">
            <v>USD</v>
          </cell>
          <cell r="AS875">
            <v>2.84</v>
          </cell>
          <cell r="AU875" t="str">
            <v>12 Monongahela Avenue</v>
          </cell>
          <cell r="AV875" t="str">
            <v>NA</v>
          </cell>
          <cell r="AW875">
            <v>0</v>
          </cell>
          <cell r="AX875">
            <v>42277</v>
          </cell>
          <cell r="AY875">
            <v>42277</v>
          </cell>
          <cell r="AZ875">
            <v>15080000</v>
          </cell>
          <cell r="BA875">
            <v>3.24</v>
          </cell>
          <cell r="BB875">
            <v>7</v>
          </cell>
          <cell r="BC875">
            <v>6.39</v>
          </cell>
          <cell r="BD875">
            <v>0</v>
          </cell>
          <cell r="BF875" t="str">
            <v>2.8400000</v>
          </cell>
          <cell r="BG875">
            <v>230900000</v>
          </cell>
          <cell r="BH875" t="str">
            <v>4.79</v>
          </cell>
          <cell r="BI875">
            <v>554050000</v>
          </cell>
          <cell r="BJ875" t="str">
            <v>BLG</v>
          </cell>
          <cell r="BK875" t="str">
            <v>Broadly Syndicated Loan</v>
          </cell>
          <cell r="BL875">
            <v>41459</v>
          </cell>
          <cell r="BM875">
            <v>44120</v>
          </cell>
          <cell r="BP875">
            <v>392108800</v>
          </cell>
          <cell r="BQ875">
            <v>897863200</v>
          </cell>
          <cell r="BR875">
            <v>666963200</v>
          </cell>
          <cell r="BS875">
            <v>6866836</v>
          </cell>
          <cell r="BT875">
            <v>71</v>
          </cell>
          <cell r="BU875">
            <v>42228</v>
          </cell>
          <cell r="BW875">
            <v>0</v>
          </cell>
          <cell r="BX875" t="str">
            <v>Glassport, Pennsylvania 15045</v>
          </cell>
          <cell r="CA875" t="str">
            <v>0010442349</v>
          </cell>
          <cell r="CB875">
            <v>6866836</v>
          </cell>
          <cell r="CC875">
            <v>1</v>
          </cell>
          <cell r="CD875">
            <v>9671600</v>
          </cell>
          <cell r="CF875">
            <v>50</v>
          </cell>
          <cell r="CG875" t="str">
            <v>Y</v>
          </cell>
        </row>
        <row r="876">
          <cell r="A876">
            <v>874</v>
          </cell>
          <cell r="B876" t="str">
            <v>DETAILS</v>
          </cell>
          <cell r="C876">
            <v>0</v>
          </cell>
          <cell r="D876">
            <v>81627877</v>
          </cell>
          <cell r="E876">
            <v>84070024</v>
          </cell>
          <cell r="F876">
            <v>344944</v>
          </cell>
          <cell r="G876">
            <v>42403</v>
          </cell>
          <cell r="H876">
            <v>42237</v>
          </cell>
          <cell r="I876">
            <v>31201</v>
          </cell>
          <cell r="J876">
            <v>252606</v>
          </cell>
          <cell r="K876">
            <v>238864</v>
          </cell>
          <cell r="L876">
            <v>42185</v>
          </cell>
          <cell r="M876" t="str">
            <v>TVC Albany Inc</v>
          </cell>
          <cell r="N876" t="str">
            <v>TVC Albany Inc (FirstLight Fiber) Term Loan A</v>
          </cell>
          <cell r="O876" t="str">
            <v>L</v>
          </cell>
          <cell r="P876" t="str">
            <v>LIBOR (3 months)</v>
          </cell>
          <cell r="R876">
            <v>16411960.130000001</v>
          </cell>
          <cell r="S876">
            <v>1352448</v>
          </cell>
          <cell r="T876" t="str">
            <v>United States</v>
          </cell>
          <cell r="U876" t="str">
            <v>Telecommunications (26)</v>
          </cell>
          <cell r="W876" t="str">
            <v>United States</v>
          </cell>
          <cell r="X876">
            <v>0</v>
          </cell>
          <cell r="Y876" t="str">
            <v>First Lien First Out</v>
          </cell>
          <cell r="AB876" t="str">
            <v>TVC Albany Inc</v>
          </cell>
          <cell r="AC876">
            <v>97</v>
          </cell>
          <cell r="AF876">
            <v>16411960.130000001</v>
          </cell>
          <cell r="AG876" t="str">
            <v>V</v>
          </cell>
          <cell r="AH876">
            <v>97</v>
          </cell>
          <cell r="AI876">
            <v>98</v>
          </cell>
          <cell r="AK876" t="str">
            <v>Term Loan</v>
          </cell>
          <cell r="AN876">
            <v>11000000</v>
          </cell>
          <cell r="AO876" t="str">
            <v>USD</v>
          </cell>
          <cell r="AS876">
            <v>3.51</v>
          </cell>
          <cell r="AU876" t="str">
            <v>41 STATE STREET</v>
          </cell>
          <cell r="AV876" t="str">
            <v>NA</v>
          </cell>
          <cell r="AW876">
            <v>0</v>
          </cell>
          <cell r="AX876">
            <v>42277</v>
          </cell>
          <cell r="AY876">
            <v>42338</v>
          </cell>
          <cell r="AZ876">
            <v>2880000</v>
          </cell>
          <cell r="BA876">
            <v>5.77</v>
          </cell>
          <cell r="BB876">
            <v>2.4300000000000002</v>
          </cell>
          <cell r="BC876">
            <v>2.2200000000000002</v>
          </cell>
          <cell r="BD876">
            <v>0</v>
          </cell>
          <cell r="BF876" t="str">
            <v>3.5100000</v>
          </cell>
          <cell r="BG876">
            <v>34200000</v>
          </cell>
          <cell r="BH876" t="str">
            <v>3.51</v>
          </cell>
          <cell r="BI876">
            <v>38390000</v>
          </cell>
          <cell r="BJ876" t="str">
            <v>Antares/TMT</v>
          </cell>
          <cell r="BL876">
            <v>42094</v>
          </cell>
          <cell r="BM876">
            <v>44025</v>
          </cell>
          <cell r="BO876">
            <v>42369</v>
          </cell>
          <cell r="BP876">
            <v>44261200</v>
          </cell>
          <cell r="BQ876">
            <v>78461200</v>
          </cell>
          <cell r="BR876">
            <v>44261200</v>
          </cell>
          <cell r="BS876">
            <v>16411960.130000001</v>
          </cell>
          <cell r="BT876">
            <v>100</v>
          </cell>
          <cell r="BU876">
            <v>42228</v>
          </cell>
          <cell r="BW876">
            <v>0</v>
          </cell>
          <cell r="BX876" t="str">
            <v>Albany, New York 12207</v>
          </cell>
          <cell r="CA876" t="str">
            <v>0010539085</v>
          </cell>
          <cell r="CB876">
            <v>16411960.130000001</v>
          </cell>
          <cell r="CC876">
            <v>1</v>
          </cell>
          <cell r="CD876">
            <v>16411960.130000001</v>
          </cell>
          <cell r="CF876">
            <v>80</v>
          </cell>
          <cell r="CG876" t="str">
            <v>N</v>
          </cell>
        </row>
        <row r="877">
          <cell r="A877">
            <v>875</v>
          </cell>
          <cell r="B877" t="str">
            <v>DETAILS</v>
          </cell>
          <cell r="C877">
            <v>0</v>
          </cell>
          <cell r="D877">
            <v>81627877</v>
          </cell>
          <cell r="E877">
            <v>84070048</v>
          </cell>
          <cell r="F877">
            <v>344944</v>
          </cell>
          <cell r="G877">
            <v>42403</v>
          </cell>
          <cell r="H877">
            <v>42237</v>
          </cell>
          <cell r="I877">
            <v>31201</v>
          </cell>
          <cell r="J877">
            <v>252606</v>
          </cell>
          <cell r="K877">
            <v>238864</v>
          </cell>
          <cell r="L877">
            <v>42185</v>
          </cell>
          <cell r="M877" t="str">
            <v>TVC Albany Inc</v>
          </cell>
          <cell r="N877" t="str">
            <v>TVC Albany Inc (FirstLight Fiber) Term Loan A</v>
          </cell>
          <cell r="O877" t="str">
            <v>L</v>
          </cell>
          <cell r="P877" t="str">
            <v>LIBOR (3 months)</v>
          </cell>
          <cell r="R877">
            <v>1230897.01</v>
          </cell>
          <cell r="S877">
            <v>1352786</v>
          </cell>
          <cell r="T877" t="str">
            <v>United States</v>
          </cell>
          <cell r="U877" t="str">
            <v>Telecommunications (26)</v>
          </cell>
          <cell r="W877" t="str">
            <v>United States</v>
          </cell>
          <cell r="X877">
            <v>0</v>
          </cell>
          <cell r="Y877" t="str">
            <v>First Lien First Out</v>
          </cell>
          <cell r="AB877" t="str">
            <v>TVC Albany Inc</v>
          </cell>
          <cell r="AC877">
            <v>97</v>
          </cell>
          <cell r="AF877">
            <v>1230897.01</v>
          </cell>
          <cell r="AG877" t="str">
            <v>V</v>
          </cell>
          <cell r="AH877">
            <v>99.5</v>
          </cell>
          <cell r="AI877">
            <v>98</v>
          </cell>
          <cell r="AK877" t="str">
            <v>Term Loan</v>
          </cell>
          <cell r="AN877">
            <v>11000000</v>
          </cell>
          <cell r="AO877" t="str">
            <v>USD</v>
          </cell>
          <cell r="AS877">
            <v>3.51</v>
          </cell>
          <cell r="AU877" t="str">
            <v>41 STATE STREET</v>
          </cell>
          <cell r="AV877" t="str">
            <v>NA</v>
          </cell>
          <cell r="AW877">
            <v>0</v>
          </cell>
          <cell r="AX877">
            <v>42277</v>
          </cell>
          <cell r="AY877">
            <v>42338</v>
          </cell>
          <cell r="AZ877">
            <v>2880000</v>
          </cell>
          <cell r="BA877">
            <v>5.77</v>
          </cell>
          <cell r="BB877">
            <v>2.4300000000000002</v>
          </cell>
          <cell r="BC877">
            <v>2.2200000000000002</v>
          </cell>
          <cell r="BD877">
            <v>0</v>
          </cell>
          <cell r="BF877" t="str">
            <v>3.5100000</v>
          </cell>
          <cell r="BG877">
            <v>34200000</v>
          </cell>
          <cell r="BH877" t="str">
            <v>3.51</v>
          </cell>
          <cell r="BI877">
            <v>38390000</v>
          </cell>
          <cell r="BJ877" t="str">
            <v>Antares/TMT</v>
          </cell>
          <cell r="BL877">
            <v>42094</v>
          </cell>
          <cell r="BM877">
            <v>44025</v>
          </cell>
          <cell r="BO877">
            <v>42369</v>
          </cell>
          <cell r="BP877">
            <v>44261200</v>
          </cell>
          <cell r="BQ877">
            <v>78461200</v>
          </cell>
          <cell r="BR877">
            <v>44261200</v>
          </cell>
          <cell r="BS877">
            <v>1230897.01</v>
          </cell>
          <cell r="BT877">
            <v>100</v>
          </cell>
          <cell r="BW877">
            <v>0</v>
          </cell>
          <cell r="BX877" t="str">
            <v>Albany, New York 12207</v>
          </cell>
          <cell r="CA877" t="str">
            <v>0010539085</v>
          </cell>
          <cell r="CB877">
            <v>1230897.01</v>
          </cell>
          <cell r="CC877">
            <v>1</v>
          </cell>
          <cell r="CD877">
            <v>1230897.01</v>
          </cell>
          <cell r="CF877">
            <v>80</v>
          </cell>
          <cell r="CG877" t="str">
            <v>N</v>
          </cell>
        </row>
        <row r="878">
          <cell r="A878">
            <v>876</v>
          </cell>
          <cell r="B878" t="str">
            <v>DETAILS</v>
          </cell>
          <cell r="C878">
            <v>0</v>
          </cell>
          <cell r="D878">
            <v>81628288</v>
          </cell>
          <cell r="E878">
            <v>84069808</v>
          </cell>
          <cell r="F878">
            <v>344944</v>
          </cell>
          <cell r="G878">
            <v>42403</v>
          </cell>
          <cell r="H878">
            <v>42237</v>
          </cell>
          <cell r="I878">
            <v>31290</v>
          </cell>
          <cell r="J878">
            <v>255888</v>
          </cell>
          <cell r="K878">
            <v>239991</v>
          </cell>
          <cell r="L878">
            <v>42185</v>
          </cell>
          <cell r="M878" t="str">
            <v>Tyden Group Holding Corporation</v>
          </cell>
          <cell r="N878" t="str">
            <v>Tyden Group Holdings Corp Term Loan</v>
          </cell>
          <cell r="O878" t="str">
            <v>L</v>
          </cell>
          <cell r="P878" t="str">
            <v>LIBOR (1 month)</v>
          </cell>
          <cell r="R878">
            <v>9491473.9199999999</v>
          </cell>
          <cell r="S878">
            <v>1339813</v>
          </cell>
          <cell r="T878" t="str">
            <v>United States</v>
          </cell>
          <cell r="U878" t="str">
            <v>Capital Equipment (5)</v>
          </cell>
          <cell r="W878" t="str">
            <v>United States</v>
          </cell>
          <cell r="X878">
            <v>0</v>
          </cell>
          <cell r="Y878" t="str">
            <v>First Lien First Out</v>
          </cell>
          <cell r="AB878" t="str">
            <v>Tyden Group Holding Corporation</v>
          </cell>
          <cell r="AC878">
            <v>97.75</v>
          </cell>
          <cell r="AF878">
            <v>9491473.9199999999</v>
          </cell>
          <cell r="AG878" t="str">
            <v>V</v>
          </cell>
          <cell r="AH878">
            <v>97.75</v>
          </cell>
          <cell r="AI878">
            <v>97.75</v>
          </cell>
          <cell r="AK878" t="str">
            <v>Term Loan</v>
          </cell>
          <cell r="AN878">
            <v>26820000</v>
          </cell>
          <cell r="AO878" t="str">
            <v>USD</v>
          </cell>
          <cell r="AS878">
            <v>2.72</v>
          </cell>
          <cell r="AU878" t="str">
            <v>28181 River Drive,</v>
          </cell>
          <cell r="AV878" t="str">
            <v>P. O. Box 446</v>
          </cell>
          <cell r="AW878">
            <v>0</v>
          </cell>
          <cell r="AX878">
            <v>42277</v>
          </cell>
          <cell r="AY878">
            <v>42277</v>
          </cell>
          <cell r="AZ878">
            <v>3300000</v>
          </cell>
          <cell r="BA878">
            <v>5.46</v>
          </cell>
          <cell r="BB878">
            <v>3.58</v>
          </cell>
          <cell r="BC878">
            <v>2.66</v>
          </cell>
          <cell r="BD878">
            <v>0</v>
          </cell>
          <cell r="BF878" t="str">
            <v>2.7200000</v>
          </cell>
          <cell r="BG878">
            <v>84200000</v>
          </cell>
          <cell r="BH878" t="str">
            <v>2.72</v>
          </cell>
          <cell r="BI878">
            <v>156140000</v>
          </cell>
          <cell r="BJ878" t="str">
            <v>BLG</v>
          </cell>
          <cell r="BL878">
            <v>41964</v>
          </cell>
          <cell r="BM878">
            <v>42460</v>
          </cell>
          <cell r="BO878">
            <v>42369</v>
          </cell>
          <cell r="BP878">
            <v>64713600</v>
          </cell>
          <cell r="BQ878">
            <v>148913600</v>
          </cell>
          <cell r="BR878">
            <v>64713600</v>
          </cell>
          <cell r="BS878">
            <v>9277915.7599999998</v>
          </cell>
          <cell r="BT878">
            <v>97.75</v>
          </cell>
          <cell r="BU878">
            <v>42228</v>
          </cell>
          <cell r="BW878">
            <v>0</v>
          </cell>
          <cell r="BX878" t="str">
            <v>Brisbane, California 94005</v>
          </cell>
          <cell r="CA878" t="str">
            <v>0010538854</v>
          </cell>
          <cell r="CB878">
            <v>9277915.7599999998</v>
          </cell>
          <cell r="CC878">
            <v>1</v>
          </cell>
          <cell r="CD878">
            <v>9491473.9199999999</v>
          </cell>
          <cell r="CF878">
            <v>80</v>
          </cell>
          <cell r="CG878" t="str">
            <v>Y</v>
          </cell>
        </row>
        <row r="879">
          <cell r="A879">
            <v>877</v>
          </cell>
          <cell r="B879" t="str">
            <v>DETAILS</v>
          </cell>
          <cell r="C879">
            <v>0</v>
          </cell>
          <cell r="D879">
            <v>81627831</v>
          </cell>
          <cell r="E879">
            <v>84069654</v>
          </cell>
          <cell r="F879">
            <v>344944</v>
          </cell>
          <cell r="G879">
            <v>42403</v>
          </cell>
          <cell r="H879">
            <v>42237</v>
          </cell>
          <cell r="I879">
            <v>23546</v>
          </cell>
          <cell r="J879">
            <v>252090</v>
          </cell>
          <cell r="K879">
            <v>183500</v>
          </cell>
          <cell r="L879">
            <v>42185</v>
          </cell>
          <cell r="M879" t="str">
            <v>U. S. Silica Company</v>
          </cell>
          <cell r="N879" t="str">
            <v>U. S. Silica Company Term Loan</v>
          </cell>
          <cell r="O879" t="str">
            <v>L</v>
          </cell>
          <cell r="P879" t="str">
            <v>LIBOR (3 months)</v>
          </cell>
          <cell r="R879">
            <v>19500000</v>
          </cell>
          <cell r="S879">
            <v>1335033</v>
          </cell>
          <cell r="T879" t="str">
            <v>United States</v>
          </cell>
          <cell r="U879" t="str">
            <v>Energy: Oil &amp; Gas (12)</v>
          </cell>
          <cell r="W879" t="str">
            <v>United States</v>
          </cell>
          <cell r="X879">
            <v>1</v>
          </cell>
          <cell r="Y879" t="str">
            <v>First Lien First Out</v>
          </cell>
          <cell r="AB879" t="str">
            <v>U. S. Silica Company</v>
          </cell>
          <cell r="AC879">
            <v>95.582999999999998</v>
          </cell>
          <cell r="AF879">
            <v>19500000</v>
          </cell>
          <cell r="AG879" t="str">
            <v>V</v>
          </cell>
          <cell r="AH879">
            <v>95.582999999999998</v>
          </cell>
          <cell r="AI879">
            <v>89.332999999999998</v>
          </cell>
          <cell r="AK879" t="str">
            <v>Term Loan</v>
          </cell>
          <cell r="AN879">
            <v>255974000</v>
          </cell>
          <cell r="AO879" t="str">
            <v>USD</v>
          </cell>
          <cell r="AS879">
            <v>1.08</v>
          </cell>
          <cell r="AU879" t="str">
            <v>8490 PROGRESS DRIVE</v>
          </cell>
          <cell r="AV879" t="str">
            <v>Suite 300</v>
          </cell>
          <cell r="AW879">
            <v>0</v>
          </cell>
          <cell r="AX879">
            <v>42277</v>
          </cell>
          <cell r="AY879">
            <v>42277</v>
          </cell>
          <cell r="AZ879">
            <v>212790000</v>
          </cell>
          <cell r="BA879">
            <v>13.48</v>
          </cell>
          <cell r="BB879">
            <v>0.8</v>
          </cell>
          <cell r="BC879">
            <v>0.4</v>
          </cell>
          <cell r="BD879">
            <v>0</v>
          </cell>
          <cell r="BF879" t="str">
            <v>1.0800000</v>
          </cell>
          <cell r="BG879">
            <v>430640000</v>
          </cell>
          <cell r="BH879" t="str">
            <v>1.08</v>
          </cell>
          <cell r="BI879">
            <v>756470000</v>
          </cell>
          <cell r="BJ879" t="str">
            <v>BLG</v>
          </cell>
          <cell r="BL879">
            <v>41428</v>
          </cell>
          <cell r="BM879">
            <v>44035</v>
          </cell>
          <cell r="BO879">
            <v>42369</v>
          </cell>
          <cell r="BP879">
            <v>291346000</v>
          </cell>
          <cell r="BQ879">
            <v>721986000</v>
          </cell>
          <cell r="BR879">
            <v>291346000</v>
          </cell>
          <cell r="BS879">
            <v>17419935</v>
          </cell>
          <cell r="BT879">
            <v>89.332999999999998</v>
          </cell>
          <cell r="BU879">
            <v>42228</v>
          </cell>
          <cell r="BW879">
            <v>0</v>
          </cell>
          <cell r="BX879" t="str">
            <v>Frederick, Maryland 21701</v>
          </cell>
          <cell r="CA879" t="str">
            <v>0010251024</v>
          </cell>
          <cell r="CB879">
            <v>17419935</v>
          </cell>
          <cell r="CC879">
            <v>1</v>
          </cell>
          <cell r="CD879">
            <v>19500000</v>
          </cell>
          <cell r="CF879">
            <v>80</v>
          </cell>
          <cell r="CG879" t="str">
            <v>Y</v>
          </cell>
        </row>
        <row r="880">
          <cell r="A880">
            <v>878</v>
          </cell>
          <cell r="B880" t="str">
            <v>DETAILS</v>
          </cell>
          <cell r="C880">
            <v>0</v>
          </cell>
          <cell r="D880">
            <v>81627827</v>
          </cell>
          <cell r="E880">
            <v>84069595</v>
          </cell>
          <cell r="F880">
            <v>344944</v>
          </cell>
          <cell r="G880">
            <v>42403</v>
          </cell>
          <cell r="H880">
            <v>42237</v>
          </cell>
          <cell r="I880">
            <v>9725</v>
          </cell>
          <cell r="J880">
            <v>252080</v>
          </cell>
          <cell r="K880">
            <v>138219</v>
          </cell>
          <cell r="L880">
            <v>42185</v>
          </cell>
          <cell r="M880" t="str">
            <v>U.S. Security Associates Holdings Inc</v>
          </cell>
          <cell r="N880" t="str">
            <v>U.S. Security Associates Holdings Inc Delayed Draw Facility</v>
          </cell>
          <cell r="O880" t="str">
            <v>L</v>
          </cell>
          <cell r="P880" t="str">
            <v>LIBOR (3 months)</v>
          </cell>
          <cell r="R880">
            <v>7218750</v>
          </cell>
          <cell r="S880">
            <v>1352356</v>
          </cell>
          <cell r="T880" t="str">
            <v>United States</v>
          </cell>
          <cell r="U880" t="str">
            <v>Services: Business (23)</v>
          </cell>
          <cell r="W880" t="str">
            <v>United States</v>
          </cell>
          <cell r="X880">
            <v>0</v>
          </cell>
          <cell r="Y880" t="str">
            <v>First Lien First Out</v>
          </cell>
          <cell r="AB880" t="str">
            <v>U.S. Security Associates Holdings Inc</v>
          </cell>
          <cell r="AC880">
            <v>99.792000000000002</v>
          </cell>
          <cell r="AF880">
            <v>7218750</v>
          </cell>
          <cell r="AG880" t="str">
            <v>V</v>
          </cell>
          <cell r="AH880">
            <v>99.792000000000002</v>
          </cell>
          <cell r="AI880">
            <v>99.625</v>
          </cell>
          <cell r="AK880" t="str">
            <v>Term Loan</v>
          </cell>
          <cell r="AN880">
            <v>95121000</v>
          </cell>
          <cell r="AO880" t="str">
            <v>USD</v>
          </cell>
          <cell r="AS880">
            <v>4.3099999999999996</v>
          </cell>
          <cell r="AU880" t="str">
            <v>200 MANSELL COURT EAST</v>
          </cell>
          <cell r="AV880" t="str">
            <v>Fifth Floor</v>
          </cell>
          <cell r="AW880">
            <v>0</v>
          </cell>
          <cell r="AX880">
            <v>42277</v>
          </cell>
          <cell r="AY880">
            <v>42338</v>
          </cell>
          <cell r="AZ880">
            <v>2140000</v>
          </cell>
          <cell r="BA880">
            <v>2.2200000000000002</v>
          </cell>
          <cell r="BB880">
            <v>3.73</v>
          </cell>
          <cell r="BC880">
            <v>3.5</v>
          </cell>
          <cell r="BD880">
            <v>0</v>
          </cell>
          <cell r="BF880" t="str">
            <v>4.3100000</v>
          </cell>
          <cell r="BG880">
            <v>159330000</v>
          </cell>
          <cell r="BH880" t="str">
            <v>5.8</v>
          </cell>
          <cell r="BI880">
            <v>1343890000</v>
          </cell>
          <cell r="BJ880" t="str">
            <v>BLG</v>
          </cell>
          <cell r="BK880" t="str">
            <v>Broadly Syndicated Loan</v>
          </cell>
          <cell r="BL880">
            <v>40674</v>
          </cell>
          <cell r="BM880">
            <v>42944</v>
          </cell>
          <cell r="BP880">
            <v>426138300</v>
          </cell>
          <cell r="BQ880">
            <v>727514400</v>
          </cell>
          <cell r="BR880">
            <v>568184400</v>
          </cell>
          <cell r="BS880">
            <v>7191679.6900000004</v>
          </cell>
          <cell r="BT880">
            <v>99.625</v>
          </cell>
          <cell r="BU880">
            <v>42228</v>
          </cell>
          <cell r="BW880">
            <v>0</v>
          </cell>
          <cell r="BX880" t="str">
            <v>ROSWELL, Georgia 30076</v>
          </cell>
          <cell r="CA880" t="str">
            <v>0010318149</v>
          </cell>
          <cell r="CB880">
            <v>7191679.6900000004</v>
          </cell>
          <cell r="CC880">
            <v>1</v>
          </cell>
          <cell r="CD880">
            <v>7218750</v>
          </cell>
          <cell r="CF880">
            <v>80</v>
          </cell>
          <cell r="CG880" t="str">
            <v>Y</v>
          </cell>
        </row>
        <row r="881">
          <cell r="A881">
            <v>879</v>
          </cell>
          <cell r="B881" t="str">
            <v>DETAILS</v>
          </cell>
          <cell r="C881">
            <v>0</v>
          </cell>
          <cell r="D881">
            <v>81627829</v>
          </cell>
          <cell r="E881">
            <v>84069995</v>
          </cell>
          <cell r="F881">
            <v>344944</v>
          </cell>
          <cell r="G881">
            <v>42403</v>
          </cell>
          <cell r="H881">
            <v>42237</v>
          </cell>
          <cell r="I881">
            <v>9725</v>
          </cell>
          <cell r="J881">
            <v>252083</v>
          </cell>
          <cell r="K881">
            <v>138221</v>
          </cell>
          <cell r="L881">
            <v>42185</v>
          </cell>
          <cell r="M881" t="str">
            <v>U.S. Security Associates Holdings Inc</v>
          </cell>
          <cell r="N881" t="str">
            <v>U.S. Security Associates Holdings Inc Term B Loan</v>
          </cell>
          <cell r="O881" t="str">
            <v>L</v>
          </cell>
          <cell r="P881" t="str">
            <v>LIBOR (3 months)</v>
          </cell>
          <cell r="R881">
            <v>27289081.199999999</v>
          </cell>
          <cell r="S881">
            <v>1352405</v>
          </cell>
          <cell r="T881" t="str">
            <v>United States</v>
          </cell>
          <cell r="U881" t="str">
            <v>Services: Business (23)</v>
          </cell>
          <cell r="W881" t="str">
            <v>United States</v>
          </cell>
          <cell r="X881">
            <v>0</v>
          </cell>
          <cell r="Y881" t="str">
            <v>First Lien First Out</v>
          </cell>
          <cell r="AB881" t="str">
            <v>U.S. Security Associates Holdings Inc</v>
          </cell>
          <cell r="AC881">
            <v>99.792000000000002</v>
          </cell>
          <cell r="AF881">
            <v>27289081.199999999</v>
          </cell>
          <cell r="AG881" t="str">
            <v>V</v>
          </cell>
          <cell r="AH881">
            <v>99.792000000000002</v>
          </cell>
          <cell r="AI881">
            <v>99.625</v>
          </cell>
          <cell r="AK881" t="str">
            <v>Term Loan</v>
          </cell>
          <cell r="AN881">
            <v>95121000</v>
          </cell>
          <cell r="AO881" t="str">
            <v>USD</v>
          </cell>
          <cell r="AS881">
            <v>4.3099999999999996</v>
          </cell>
          <cell r="AU881" t="str">
            <v>200 MANSELL COURT EAST</v>
          </cell>
          <cell r="AV881" t="str">
            <v>Fifth Floor</v>
          </cell>
          <cell r="AW881">
            <v>0</v>
          </cell>
          <cell r="AX881">
            <v>42277</v>
          </cell>
          <cell r="AY881">
            <v>42338</v>
          </cell>
          <cell r="AZ881">
            <v>2140000</v>
          </cell>
          <cell r="BA881">
            <v>2.2200000000000002</v>
          </cell>
          <cell r="BB881">
            <v>3.73</v>
          </cell>
          <cell r="BC881">
            <v>3.5</v>
          </cell>
          <cell r="BD881">
            <v>0</v>
          </cell>
          <cell r="BF881" t="str">
            <v>4.3100000</v>
          </cell>
          <cell r="BG881">
            <v>159330000</v>
          </cell>
          <cell r="BH881" t="str">
            <v>5.8</v>
          </cell>
          <cell r="BI881">
            <v>1343890000</v>
          </cell>
          <cell r="BJ881" t="str">
            <v>BLG</v>
          </cell>
          <cell r="BK881" t="str">
            <v>Broadly Syndicated Loan</v>
          </cell>
          <cell r="BL881">
            <v>40674</v>
          </cell>
          <cell r="BM881">
            <v>42944</v>
          </cell>
          <cell r="BP881">
            <v>426138300</v>
          </cell>
          <cell r="BQ881">
            <v>727514400</v>
          </cell>
          <cell r="BR881">
            <v>568184400</v>
          </cell>
          <cell r="BS881">
            <v>27186747.149999999</v>
          </cell>
          <cell r="BT881">
            <v>99.625</v>
          </cell>
          <cell r="BU881">
            <v>42228</v>
          </cell>
          <cell r="BW881">
            <v>0</v>
          </cell>
          <cell r="BX881" t="str">
            <v>Roswell, Georgia 30076</v>
          </cell>
          <cell r="CA881" t="str">
            <v>0010317994</v>
          </cell>
          <cell r="CB881">
            <v>27186747.149999999</v>
          </cell>
          <cell r="CC881">
            <v>1</v>
          </cell>
          <cell r="CD881">
            <v>27289081.199999999</v>
          </cell>
          <cell r="CF881">
            <v>80</v>
          </cell>
          <cell r="CG881" t="str">
            <v>Y</v>
          </cell>
        </row>
        <row r="882">
          <cell r="A882">
            <v>880</v>
          </cell>
          <cell r="B882" t="str">
            <v>DETAILS</v>
          </cell>
          <cell r="C882">
            <v>0</v>
          </cell>
          <cell r="D882">
            <v>81627980</v>
          </cell>
          <cell r="E882">
            <v>84070025</v>
          </cell>
          <cell r="F882">
            <v>344944</v>
          </cell>
          <cell r="G882">
            <v>42403</v>
          </cell>
          <cell r="H882">
            <v>42237</v>
          </cell>
          <cell r="I882">
            <v>29743</v>
          </cell>
          <cell r="J882">
            <v>253775</v>
          </cell>
          <cell r="K882">
            <v>215648</v>
          </cell>
          <cell r="L882">
            <v>42185</v>
          </cell>
          <cell r="M882" t="str">
            <v>UELS LLC</v>
          </cell>
          <cell r="N882" t="str">
            <v>UELS LLC Term Loan</v>
          </cell>
          <cell r="O882" t="str">
            <v>L</v>
          </cell>
          <cell r="P882" t="str">
            <v>LIBOR (2 months)</v>
          </cell>
          <cell r="R882">
            <v>9062500</v>
          </cell>
          <cell r="S882">
            <v>1352449</v>
          </cell>
          <cell r="T882" t="str">
            <v>United States</v>
          </cell>
          <cell r="U882" t="str">
            <v>Energy: Oil &amp; Gas (12)</v>
          </cell>
          <cell r="W882" t="str">
            <v>United States</v>
          </cell>
          <cell r="X882">
            <v>0</v>
          </cell>
          <cell r="Y882" t="str">
            <v>First Lien First Out</v>
          </cell>
          <cell r="AB882" t="str">
            <v>UELS LLC</v>
          </cell>
          <cell r="AC882">
            <v>99.5</v>
          </cell>
          <cell r="AF882">
            <v>9062500</v>
          </cell>
          <cell r="AG882" t="str">
            <v>V</v>
          </cell>
          <cell r="AH882">
            <v>99.5</v>
          </cell>
          <cell r="AI882">
            <v>98</v>
          </cell>
          <cell r="AK882" t="str">
            <v>Term Loan</v>
          </cell>
          <cell r="AN882">
            <v>22802000</v>
          </cell>
          <cell r="AO882" t="str">
            <v>USD</v>
          </cell>
          <cell r="AS882">
            <v>3.23</v>
          </cell>
          <cell r="AU882" t="str">
            <v>85 South 200 East</v>
          </cell>
          <cell r="AV882" t="str">
            <v>NA</v>
          </cell>
          <cell r="AW882">
            <v>0</v>
          </cell>
          <cell r="AX882">
            <v>42277</v>
          </cell>
          <cell r="AY882">
            <v>42338</v>
          </cell>
          <cell r="AZ882">
            <v>9700000</v>
          </cell>
          <cell r="BA882">
            <v>5.13</v>
          </cell>
          <cell r="BB882">
            <v>2.61</v>
          </cell>
          <cell r="BC882">
            <v>2.42</v>
          </cell>
          <cell r="BD882">
            <v>0</v>
          </cell>
          <cell r="BF882" t="str">
            <v>3.2300000</v>
          </cell>
          <cell r="BG882">
            <v>102260000</v>
          </cell>
          <cell r="BH882" t="str">
            <v>3.23</v>
          </cell>
          <cell r="BI882">
            <v>34270000</v>
          </cell>
          <cell r="BJ882" t="str">
            <v>SIP - Tag Along</v>
          </cell>
          <cell r="BL882">
            <v>41785</v>
          </cell>
          <cell r="BM882">
            <v>44069</v>
          </cell>
          <cell r="BO882">
            <v>42369</v>
          </cell>
          <cell r="BP882">
            <v>70641000</v>
          </cell>
          <cell r="BQ882">
            <v>172901000</v>
          </cell>
          <cell r="BR882">
            <v>70641000</v>
          </cell>
          <cell r="BS882">
            <v>9062500</v>
          </cell>
          <cell r="BT882">
            <v>100</v>
          </cell>
          <cell r="BU882">
            <v>42291</v>
          </cell>
          <cell r="BW882">
            <v>0</v>
          </cell>
          <cell r="BX882" t="str">
            <v>Vernal, Utah 84078</v>
          </cell>
          <cell r="CA882" t="str">
            <v>0010535254</v>
          </cell>
          <cell r="CB882">
            <v>9062500</v>
          </cell>
          <cell r="CC882">
            <v>1</v>
          </cell>
          <cell r="CD882">
            <v>9062500</v>
          </cell>
          <cell r="CF882">
            <v>80</v>
          </cell>
          <cell r="CG882" t="str">
            <v>N</v>
          </cell>
        </row>
        <row r="883">
          <cell r="A883">
            <v>881</v>
          </cell>
          <cell r="B883" t="str">
            <v>DETAILS</v>
          </cell>
          <cell r="C883">
            <v>0</v>
          </cell>
          <cell r="D883">
            <v>81627980</v>
          </cell>
          <cell r="E883">
            <v>84070026</v>
          </cell>
          <cell r="F883">
            <v>344944</v>
          </cell>
          <cell r="G883">
            <v>42403</v>
          </cell>
          <cell r="H883">
            <v>42237</v>
          </cell>
          <cell r="I883">
            <v>29743</v>
          </cell>
          <cell r="J883">
            <v>253775</v>
          </cell>
          <cell r="K883">
            <v>215648</v>
          </cell>
          <cell r="L883">
            <v>42185</v>
          </cell>
          <cell r="M883" t="str">
            <v>UELS LLC</v>
          </cell>
          <cell r="N883" t="str">
            <v>UELS LLC Term Loan</v>
          </cell>
          <cell r="O883" t="str">
            <v>L</v>
          </cell>
          <cell r="P883" t="str">
            <v>LIBOR (2 months)</v>
          </cell>
          <cell r="R883">
            <v>9340697.6899999995</v>
          </cell>
          <cell r="S883">
            <v>1352450</v>
          </cell>
          <cell r="T883" t="str">
            <v>United States</v>
          </cell>
          <cell r="U883" t="str">
            <v>Energy: Oil &amp; Gas (12)</v>
          </cell>
          <cell r="W883" t="str">
            <v>United States</v>
          </cell>
          <cell r="X883">
            <v>0</v>
          </cell>
          <cell r="Y883" t="str">
            <v>First Lien First Out</v>
          </cell>
          <cell r="AB883" t="str">
            <v>UELS LLC</v>
          </cell>
          <cell r="AC883">
            <v>99.5</v>
          </cell>
          <cell r="AF883">
            <v>9340697.6899999995</v>
          </cell>
          <cell r="AG883" t="str">
            <v>V</v>
          </cell>
          <cell r="AH883">
            <v>99.5</v>
          </cell>
          <cell r="AI883">
            <v>98</v>
          </cell>
          <cell r="AK883" t="str">
            <v>Term Loan</v>
          </cell>
          <cell r="AM883">
            <v>1</v>
          </cell>
          <cell r="AN883">
            <v>22802000</v>
          </cell>
          <cell r="AO883" t="str">
            <v>USD</v>
          </cell>
          <cell r="AS883">
            <v>3.23</v>
          </cell>
          <cell r="AU883" t="str">
            <v>85 South 200 East</v>
          </cell>
          <cell r="AV883" t="str">
            <v>NA</v>
          </cell>
          <cell r="AW883">
            <v>0</v>
          </cell>
          <cell r="AX883">
            <v>42277</v>
          </cell>
          <cell r="AY883">
            <v>42338</v>
          </cell>
          <cell r="AZ883">
            <v>9700000</v>
          </cell>
          <cell r="BA883">
            <v>5.13</v>
          </cell>
          <cell r="BB883">
            <v>2.61</v>
          </cell>
          <cell r="BC883">
            <v>2.42</v>
          </cell>
          <cell r="BD883">
            <v>0</v>
          </cell>
          <cell r="BF883" t="str">
            <v>3.2300000</v>
          </cell>
          <cell r="BG883">
            <v>102260000</v>
          </cell>
          <cell r="BH883" t="str">
            <v>3.23</v>
          </cell>
          <cell r="BI883">
            <v>34270000</v>
          </cell>
          <cell r="BJ883" t="str">
            <v>SIP - Tag Along</v>
          </cell>
          <cell r="BL883">
            <v>41785</v>
          </cell>
          <cell r="BM883">
            <v>44069</v>
          </cell>
          <cell r="BO883">
            <v>42369</v>
          </cell>
          <cell r="BP883">
            <v>70641000</v>
          </cell>
          <cell r="BQ883">
            <v>172901000</v>
          </cell>
          <cell r="BR883">
            <v>70641000</v>
          </cell>
          <cell r="BS883">
            <v>9340697.6899999995</v>
          </cell>
          <cell r="BT883">
            <v>100</v>
          </cell>
          <cell r="BU883">
            <v>42228</v>
          </cell>
          <cell r="BW883">
            <v>0</v>
          </cell>
          <cell r="BX883" t="str">
            <v>Vernal, Utah 84078</v>
          </cell>
          <cell r="CA883" t="str">
            <v>0010535254</v>
          </cell>
          <cell r="CB883">
            <v>9340697.6899999995</v>
          </cell>
          <cell r="CC883">
            <v>1</v>
          </cell>
          <cell r="CD883">
            <v>9340697.6899999995</v>
          </cell>
          <cell r="CF883">
            <v>80</v>
          </cell>
          <cell r="CG883" t="str">
            <v>N</v>
          </cell>
        </row>
        <row r="884">
          <cell r="A884">
            <v>882</v>
          </cell>
          <cell r="B884" t="str">
            <v>DETAILS</v>
          </cell>
          <cell r="C884">
            <v>0</v>
          </cell>
          <cell r="D884">
            <v>81627980</v>
          </cell>
          <cell r="E884">
            <v>84070027</v>
          </cell>
          <cell r="F884">
            <v>344944</v>
          </cell>
          <cell r="G884">
            <v>42403</v>
          </cell>
          <cell r="H884">
            <v>42237</v>
          </cell>
          <cell r="I884">
            <v>29743</v>
          </cell>
          <cell r="J884">
            <v>253775</v>
          </cell>
          <cell r="K884">
            <v>215648</v>
          </cell>
          <cell r="L884">
            <v>42185</v>
          </cell>
          <cell r="M884" t="str">
            <v>UELS LLC</v>
          </cell>
          <cell r="N884" t="str">
            <v>UELS LLC Term Loan</v>
          </cell>
          <cell r="O884" t="str">
            <v>L</v>
          </cell>
          <cell r="P884" t="str">
            <v>LIBOR (2 months)</v>
          </cell>
          <cell r="R884">
            <v>6887500</v>
          </cell>
          <cell r="S884">
            <v>1352451</v>
          </cell>
          <cell r="T884" t="str">
            <v>United States</v>
          </cell>
          <cell r="U884" t="str">
            <v>Energy: Oil &amp; Gas (12)</v>
          </cell>
          <cell r="W884" t="str">
            <v>United States</v>
          </cell>
          <cell r="X884">
            <v>0</v>
          </cell>
          <cell r="Y884" t="str">
            <v>First Lien First Out</v>
          </cell>
          <cell r="AB884" t="str">
            <v>UELS LLC</v>
          </cell>
          <cell r="AC884">
            <v>99.5</v>
          </cell>
          <cell r="AF884">
            <v>6887500</v>
          </cell>
          <cell r="AG884" t="str">
            <v>V</v>
          </cell>
          <cell r="AH884">
            <v>99.5</v>
          </cell>
          <cell r="AI884">
            <v>98</v>
          </cell>
          <cell r="AK884" t="str">
            <v>Term Loan</v>
          </cell>
          <cell r="AN884">
            <v>22802000</v>
          </cell>
          <cell r="AO884" t="str">
            <v>USD</v>
          </cell>
          <cell r="AS884">
            <v>3.23</v>
          </cell>
          <cell r="AU884" t="str">
            <v>85 South 200 East</v>
          </cell>
          <cell r="AV884" t="str">
            <v>NA</v>
          </cell>
          <cell r="AW884">
            <v>0</v>
          </cell>
          <cell r="AX884">
            <v>42277</v>
          </cell>
          <cell r="AY884">
            <v>42338</v>
          </cell>
          <cell r="AZ884">
            <v>9700000</v>
          </cell>
          <cell r="BA884">
            <v>5.13</v>
          </cell>
          <cell r="BB884">
            <v>2.61</v>
          </cell>
          <cell r="BC884">
            <v>2.42</v>
          </cell>
          <cell r="BD884">
            <v>0</v>
          </cell>
          <cell r="BF884" t="str">
            <v>3.2300000</v>
          </cell>
          <cell r="BG884">
            <v>102260000</v>
          </cell>
          <cell r="BH884" t="str">
            <v>3.23</v>
          </cell>
          <cell r="BI884">
            <v>34270000</v>
          </cell>
          <cell r="BJ884" t="str">
            <v>SIP - Tag Along</v>
          </cell>
          <cell r="BL884">
            <v>41785</v>
          </cell>
          <cell r="BM884">
            <v>44069</v>
          </cell>
          <cell r="BO884">
            <v>42369</v>
          </cell>
          <cell r="BP884">
            <v>70641000</v>
          </cell>
          <cell r="BQ884">
            <v>172901000</v>
          </cell>
          <cell r="BR884">
            <v>70641000</v>
          </cell>
          <cell r="BS884">
            <v>6887500</v>
          </cell>
          <cell r="BT884">
            <v>100</v>
          </cell>
          <cell r="BU884">
            <v>42375</v>
          </cell>
          <cell r="BW884">
            <v>0</v>
          </cell>
          <cell r="BX884" t="str">
            <v>Vernal, Utah 84078</v>
          </cell>
          <cell r="CA884" t="str">
            <v>0010535254</v>
          </cell>
          <cell r="CB884">
            <v>6887500</v>
          </cell>
          <cell r="CC884">
            <v>1</v>
          </cell>
          <cell r="CD884">
            <v>6887500</v>
          </cell>
          <cell r="CF884">
            <v>80</v>
          </cell>
          <cell r="CG884" t="str">
            <v>N</v>
          </cell>
        </row>
        <row r="885">
          <cell r="A885">
            <v>883</v>
          </cell>
          <cell r="B885" t="str">
            <v>DETAILS</v>
          </cell>
          <cell r="C885">
            <v>0</v>
          </cell>
          <cell r="D885">
            <v>81627980</v>
          </cell>
          <cell r="E885">
            <v>84070028</v>
          </cell>
          <cell r="F885">
            <v>344944</v>
          </cell>
          <cell r="G885">
            <v>42403</v>
          </cell>
          <cell r="H885">
            <v>42237</v>
          </cell>
          <cell r="I885">
            <v>29743</v>
          </cell>
          <cell r="J885">
            <v>253775</v>
          </cell>
          <cell r="K885">
            <v>215648</v>
          </cell>
          <cell r="L885">
            <v>42185</v>
          </cell>
          <cell r="M885" t="str">
            <v>UELS LLC</v>
          </cell>
          <cell r="N885" t="str">
            <v>UELS LLC Term Loan</v>
          </cell>
          <cell r="O885" t="str">
            <v>L</v>
          </cell>
          <cell r="P885" t="str">
            <v>LIBOR (2 months)</v>
          </cell>
          <cell r="R885">
            <v>23393895.32</v>
          </cell>
          <cell r="S885">
            <v>1352452</v>
          </cell>
          <cell r="T885" t="str">
            <v>United States</v>
          </cell>
          <cell r="U885" t="str">
            <v>Energy: Oil &amp; Gas (12)</v>
          </cell>
          <cell r="W885" t="str">
            <v>United States</v>
          </cell>
          <cell r="X885">
            <v>0</v>
          </cell>
          <cell r="Y885" t="str">
            <v>First Lien First Out</v>
          </cell>
          <cell r="AB885" t="str">
            <v>UELS LLC</v>
          </cell>
          <cell r="AC885">
            <v>99.5</v>
          </cell>
          <cell r="AF885">
            <v>23393895.32</v>
          </cell>
          <cell r="AG885" t="str">
            <v>V</v>
          </cell>
          <cell r="AH885">
            <v>99.5</v>
          </cell>
          <cell r="AI885">
            <v>98</v>
          </cell>
          <cell r="AK885" t="str">
            <v>Term Loan</v>
          </cell>
          <cell r="AN885">
            <v>22802000</v>
          </cell>
          <cell r="AO885" t="str">
            <v>USD</v>
          </cell>
          <cell r="AS885">
            <v>3.23</v>
          </cell>
          <cell r="AU885" t="str">
            <v>85 South 200 East</v>
          </cell>
          <cell r="AV885" t="str">
            <v>NA</v>
          </cell>
          <cell r="AW885">
            <v>0</v>
          </cell>
          <cell r="AX885">
            <v>42277</v>
          </cell>
          <cell r="AY885">
            <v>42338</v>
          </cell>
          <cell r="AZ885">
            <v>9700000</v>
          </cell>
          <cell r="BA885">
            <v>5.13</v>
          </cell>
          <cell r="BB885">
            <v>2.61</v>
          </cell>
          <cell r="BC885">
            <v>2.42</v>
          </cell>
          <cell r="BD885">
            <v>0</v>
          </cell>
          <cell r="BF885" t="str">
            <v>3.2300000</v>
          </cell>
          <cell r="BG885">
            <v>102260000</v>
          </cell>
          <cell r="BH885" t="str">
            <v>3.23</v>
          </cell>
          <cell r="BI885">
            <v>34270000</v>
          </cell>
          <cell r="BJ885" t="str">
            <v>Antares/TMT</v>
          </cell>
          <cell r="BL885">
            <v>41785</v>
          </cell>
          <cell r="BM885">
            <v>44069</v>
          </cell>
          <cell r="BO885">
            <v>42369</v>
          </cell>
          <cell r="BP885">
            <v>70641000</v>
          </cell>
          <cell r="BQ885">
            <v>172901000</v>
          </cell>
          <cell r="BR885">
            <v>70641000</v>
          </cell>
          <cell r="BS885">
            <v>23393895.32</v>
          </cell>
          <cell r="BT885">
            <v>100</v>
          </cell>
          <cell r="BU885">
            <v>42228</v>
          </cell>
          <cell r="BW885">
            <v>0</v>
          </cell>
          <cell r="BX885" t="str">
            <v>Vernal, Utah 84078</v>
          </cell>
          <cell r="CA885" t="str">
            <v>0010535254</v>
          </cell>
          <cell r="CB885">
            <v>23393895.32</v>
          </cell>
          <cell r="CC885">
            <v>1</v>
          </cell>
          <cell r="CD885">
            <v>23393895.32</v>
          </cell>
          <cell r="CF885">
            <v>80</v>
          </cell>
          <cell r="CG885" t="str">
            <v>N</v>
          </cell>
        </row>
        <row r="886">
          <cell r="A886">
            <v>884</v>
          </cell>
          <cell r="B886" t="str">
            <v>DETAILS</v>
          </cell>
          <cell r="C886">
            <v>0</v>
          </cell>
          <cell r="D886">
            <v>81628082</v>
          </cell>
          <cell r="E886">
            <v>84070084</v>
          </cell>
          <cell r="F886">
            <v>344944</v>
          </cell>
          <cell r="G886">
            <v>42403</v>
          </cell>
          <cell r="H886">
            <v>42237</v>
          </cell>
          <cell r="I886">
            <v>25151</v>
          </cell>
          <cell r="J886">
            <v>254615</v>
          </cell>
          <cell r="K886">
            <v>140700</v>
          </cell>
          <cell r="L886">
            <v>42185</v>
          </cell>
          <cell r="M886" t="str">
            <v>UJ Merger Sub Inc.</v>
          </cell>
          <cell r="N886" t="str">
            <v>UJ Merger Sub Inc. Term A Loan</v>
          </cell>
          <cell r="O886" t="str">
            <v>L</v>
          </cell>
          <cell r="P886" t="str">
            <v>LIBOR (1 month)</v>
          </cell>
          <cell r="R886">
            <v>11488438.039999999</v>
          </cell>
          <cell r="S886">
            <v>1353092</v>
          </cell>
          <cell r="T886" t="str">
            <v>United States</v>
          </cell>
          <cell r="U886" t="str">
            <v>Hotel; Gaming &amp; Leisure (17)</v>
          </cell>
          <cell r="W886" t="str">
            <v>United States</v>
          </cell>
          <cell r="X886">
            <v>0</v>
          </cell>
          <cell r="Y886" t="str">
            <v>First Lien First Out</v>
          </cell>
          <cell r="AB886" t="str">
            <v>UJ Merger Sub Inc.</v>
          </cell>
          <cell r="AC886">
            <v>97.25</v>
          </cell>
          <cell r="AF886">
            <v>11488438.039999999</v>
          </cell>
          <cell r="AG886" t="str">
            <v>V</v>
          </cell>
          <cell r="AH886">
            <v>97.25</v>
          </cell>
          <cell r="AI886">
            <v>97.813000000000002</v>
          </cell>
          <cell r="AK886" t="str">
            <v>Term Loan</v>
          </cell>
          <cell r="AN886">
            <v>13630000</v>
          </cell>
          <cell r="AO886" t="str">
            <v>USD</v>
          </cell>
          <cell r="AS886">
            <v>3.45</v>
          </cell>
          <cell r="AU886" t="str">
            <v>1101 N. Union Bower, Suite 160</v>
          </cell>
          <cell r="AV886" t="str">
            <v>NA</v>
          </cell>
          <cell r="AW886">
            <v>0</v>
          </cell>
          <cell r="AX886">
            <v>42308</v>
          </cell>
          <cell r="AY886">
            <v>42338</v>
          </cell>
          <cell r="AZ886">
            <v>3140000</v>
          </cell>
          <cell r="BA886">
            <v>3.89</v>
          </cell>
          <cell r="BB886">
            <v>1.18</v>
          </cell>
          <cell r="BC886">
            <v>0</v>
          </cell>
          <cell r="BD886">
            <v>0</v>
          </cell>
          <cell r="BF886" t="str">
            <v>3.4500000</v>
          </cell>
          <cell r="BG886">
            <v>65280000</v>
          </cell>
          <cell r="BH886" t="str">
            <v>3.45</v>
          </cell>
          <cell r="BI886">
            <v>114280000</v>
          </cell>
          <cell r="BJ886" t="str">
            <v>Franchise Finance</v>
          </cell>
          <cell r="BL886">
            <v>40713</v>
          </cell>
          <cell r="BM886">
            <v>42997</v>
          </cell>
          <cell r="BP886">
            <v>49107500</v>
          </cell>
          <cell r="BQ886">
            <v>114387500</v>
          </cell>
          <cell r="BR886">
            <v>49107500</v>
          </cell>
          <cell r="BS886">
            <v>11488438.039999999</v>
          </cell>
          <cell r="BT886">
            <v>100</v>
          </cell>
          <cell r="BU886">
            <v>42228</v>
          </cell>
          <cell r="BW886">
            <v>0</v>
          </cell>
          <cell r="BX886" t="str">
            <v>Irving, Texas 75061</v>
          </cell>
          <cell r="CA886" t="str">
            <v>0010324539</v>
          </cell>
          <cell r="CB886">
            <v>11488438.039999999</v>
          </cell>
          <cell r="CC886">
            <v>1</v>
          </cell>
          <cell r="CD886">
            <v>11488438.039999999</v>
          </cell>
          <cell r="CF886">
            <v>80</v>
          </cell>
          <cell r="CG886" t="str">
            <v>N</v>
          </cell>
        </row>
        <row r="887">
          <cell r="A887">
            <v>885</v>
          </cell>
          <cell r="B887" t="str">
            <v>DETAILS</v>
          </cell>
          <cell r="C887">
            <v>0</v>
          </cell>
          <cell r="D887">
            <v>81627906</v>
          </cell>
          <cell r="E887">
            <v>84069657</v>
          </cell>
          <cell r="F887">
            <v>344944</v>
          </cell>
          <cell r="G887">
            <v>42403</v>
          </cell>
          <cell r="H887">
            <v>42237</v>
          </cell>
          <cell r="I887">
            <v>24926</v>
          </cell>
          <cell r="J887">
            <v>252923</v>
          </cell>
          <cell r="K887">
            <v>169993</v>
          </cell>
          <cell r="L887">
            <v>42185</v>
          </cell>
          <cell r="M887" t="str">
            <v>Unifrax I LLC</v>
          </cell>
          <cell r="N887" t="str">
            <v>Unifrax I LLC New US Term Loan</v>
          </cell>
          <cell r="O887" t="str">
            <v>L</v>
          </cell>
          <cell r="P887" t="str">
            <v>LIBOR (3 months)</v>
          </cell>
          <cell r="R887">
            <v>7939884.3700000001</v>
          </cell>
          <cell r="S887">
            <v>1335037</v>
          </cell>
          <cell r="T887" t="str">
            <v>United States</v>
          </cell>
          <cell r="U887" t="str">
            <v>Environmental Industries (13)</v>
          </cell>
          <cell r="W887" t="str">
            <v>United States</v>
          </cell>
          <cell r="X887">
            <v>1</v>
          </cell>
          <cell r="Y887" t="str">
            <v>First Lien First Out</v>
          </cell>
          <cell r="AB887" t="str">
            <v>Unifrax I LLC</v>
          </cell>
          <cell r="AC887">
            <v>99.724999999999994</v>
          </cell>
          <cell r="AF887">
            <v>7939884.3700000001</v>
          </cell>
          <cell r="AG887" t="str">
            <v>V</v>
          </cell>
          <cell r="AH887">
            <v>99.724999999999994</v>
          </cell>
          <cell r="AI887">
            <v>94.5</v>
          </cell>
          <cell r="AK887" t="str">
            <v>Term Loan</v>
          </cell>
          <cell r="AN887">
            <v>129823000</v>
          </cell>
          <cell r="AO887" t="str">
            <v>USD</v>
          </cell>
          <cell r="AS887">
            <v>3.0139999999999998</v>
          </cell>
          <cell r="AU887" t="str">
            <v>600 Riverwalk Parkway</v>
          </cell>
          <cell r="AV887" t="str">
            <v>Suite 120</v>
          </cell>
          <cell r="AW887">
            <v>0</v>
          </cell>
          <cell r="AX887">
            <v>42277</v>
          </cell>
          <cell r="AY887">
            <v>42338</v>
          </cell>
          <cell r="AZ887">
            <v>49420000</v>
          </cell>
          <cell r="BA887">
            <v>2.8050000000000002</v>
          </cell>
          <cell r="BB887">
            <v>2.89</v>
          </cell>
          <cell r="BC887">
            <v>2.56</v>
          </cell>
          <cell r="BD887">
            <v>0</v>
          </cell>
          <cell r="BF887" t="str">
            <v>3.0140000</v>
          </cell>
          <cell r="BG887">
            <v>307510000</v>
          </cell>
          <cell r="BH887" t="str">
            <v>4.94</v>
          </cell>
          <cell r="BI887">
            <v>511010000</v>
          </cell>
          <cell r="BJ887" t="str">
            <v>BLG</v>
          </cell>
          <cell r="BK887" t="str">
            <v>Broadly Syndicated Loan</v>
          </cell>
          <cell r="BL887">
            <v>41214</v>
          </cell>
          <cell r="BM887">
            <v>43432</v>
          </cell>
          <cell r="BP887">
            <v>428904000</v>
          </cell>
          <cell r="BQ887">
            <v>986801200</v>
          </cell>
          <cell r="BR887">
            <v>679291200</v>
          </cell>
          <cell r="BS887">
            <v>7503190.7300000004</v>
          </cell>
          <cell r="BT887">
            <v>94.5</v>
          </cell>
          <cell r="BU887">
            <v>42228</v>
          </cell>
          <cell r="BW887">
            <v>0</v>
          </cell>
          <cell r="BX887" t="str">
            <v>Tonawanda, New York 14150</v>
          </cell>
          <cell r="CA887" t="str">
            <v>0010494445</v>
          </cell>
          <cell r="CB887">
            <v>7503190.7300000004</v>
          </cell>
          <cell r="CC887">
            <v>1</v>
          </cell>
          <cell r="CD887">
            <v>7939884.3700000001</v>
          </cell>
          <cell r="CF887">
            <v>80</v>
          </cell>
          <cell r="CG887" t="str">
            <v>Y</v>
          </cell>
        </row>
        <row r="888">
          <cell r="A888">
            <v>886</v>
          </cell>
          <cell r="B888" t="str">
            <v>DETAILS</v>
          </cell>
          <cell r="C888">
            <v>0</v>
          </cell>
          <cell r="D888">
            <v>81627978</v>
          </cell>
          <cell r="E888">
            <v>84070280</v>
          </cell>
          <cell r="F888">
            <v>344944</v>
          </cell>
          <cell r="G888">
            <v>42403</v>
          </cell>
          <cell r="H888">
            <v>42291</v>
          </cell>
          <cell r="I888">
            <v>31638</v>
          </cell>
          <cell r="J888">
            <v>253770</v>
          </cell>
          <cell r="K888">
            <v>244953</v>
          </cell>
          <cell r="L888">
            <v>42282</v>
          </cell>
          <cell r="M888" t="str">
            <v>Unishippers Holdings LLC</v>
          </cell>
          <cell r="N888" t="str">
            <v>Unishippers Holdings LLC Term Loan</v>
          </cell>
          <cell r="O888" t="str">
            <v>L</v>
          </cell>
          <cell r="P888" t="str">
            <v>LIBOR (3 months)</v>
          </cell>
          <cell r="R888">
            <v>25694053.079999998</v>
          </cell>
          <cell r="S888">
            <v>1406633</v>
          </cell>
          <cell r="T888" t="str">
            <v>United States</v>
          </cell>
          <cell r="U888" t="str">
            <v>Transportation: Cargo (27)</v>
          </cell>
          <cell r="W888" t="str">
            <v>United States</v>
          </cell>
          <cell r="X888">
            <v>0</v>
          </cell>
          <cell r="Y888" t="str">
            <v>First Lien First Out</v>
          </cell>
          <cell r="AB888" t="str">
            <v>Unishippers Holdings LLC</v>
          </cell>
          <cell r="AC888">
            <v>99.5</v>
          </cell>
          <cell r="AF888">
            <v>25694053.079999998</v>
          </cell>
          <cell r="AG888" t="str">
            <v>V</v>
          </cell>
          <cell r="AH888">
            <v>99</v>
          </cell>
          <cell r="AI888">
            <v>98</v>
          </cell>
          <cell r="AK888" t="str">
            <v>Term Loan</v>
          </cell>
          <cell r="AN888">
            <v>13077028</v>
          </cell>
          <cell r="AO888" t="str">
            <v>USD</v>
          </cell>
          <cell r="AS888">
            <v>4.0700658000000001</v>
          </cell>
          <cell r="AU888" t="str">
            <v>746 East Winchester</v>
          </cell>
          <cell r="AV888" t="str">
            <v>Suite 200</v>
          </cell>
          <cell r="AW888">
            <v>0</v>
          </cell>
          <cell r="AX888">
            <v>42246</v>
          </cell>
          <cell r="AY888">
            <v>42338</v>
          </cell>
          <cell r="AZ888">
            <v>4700000</v>
          </cell>
          <cell r="BA888">
            <v>2.4297357731</v>
          </cell>
          <cell r="BB888">
            <v>5.79</v>
          </cell>
          <cell r="BC888">
            <v>3.27</v>
          </cell>
          <cell r="BD888">
            <v>0</v>
          </cell>
          <cell r="BF888" t="str">
            <v>4.0700658</v>
          </cell>
          <cell r="BG888">
            <v>69400000</v>
          </cell>
          <cell r="BH888" t="str">
            <v>5.846227496</v>
          </cell>
          <cell r="BI888">
            <v>37430000</v>
          </cell>
          <cell r="BJ888" t="str">
            <v>Antares/TMT</v>
          </cell>
          <cell r="BL888">
            <v>42185</v>
          </cell>
          <cell r="BM888">
            <v>44469</v>
          </cell>
          <cell r="BP888">
            <v>53224364.920000002</v>
          </cell>
          <cell r="BQ888">
            <v>145851281</v>
          </cell>
          <cell r="BR888">
            <v>76451280.659999996</v>
          </cell>
          <cell r="BS888">
            <v>25694053.079999998</v>
          </cell>
          <cell r="BT888">
            <v>100</v>
          </cell>
          <cell r="BU888">
            <v>42291</v>
          </cell>
          <cell r="BW888">
            <v>0</v>
          </cell>
          <cell r="BX888" t="str">
            <v>Chicago, IL 60661</v>
          </cell>
          <cell r="CA888" t="str">
            <v>0010550904</v>
          </cell>
          <cell r="CB888">
            <v>25694053.079999998</v>
          </cell>
          <cell r="CC888">
            <v>1</v>
          </cell>
          <cell r="CD888">
            <v>25694053.079999998</v>
          </cell>
          <cell r="CF888">
            <v>80</v>
          </cell>
          <cell r="CG888" t="str">
            <v>N</v>
          </cell>
        </row>
        <row r="889">
          <cell r="A889">
            <v>887</v>
          </cell>
          <cell r="B889" t="str">
            <v>DETAILS</v>
          </cell>
          <cell r="C889">
            <v>0</v>
          </cell>
          <cell r="D889">
            <v>81628241</v>
          </cell>
          <cell r="E889">
            <v>84069656</v>
          </cell>
          <cell r="F889">
            <v>344944</v>
          </cell>
          <cell r="G889">
            <v>42403</v>
          </cell>
          <cell r="H889">
            <v>42237</v>
          </cell>
          <cell r="I889">
            <v>9642</v>
          </cell>
          <cell r="J889">
            <v>255648</v>
          </cell>
          <cell r="K889">
            <v>163067</v>
          </cell>
          <cell r="L889">
            <v>42185</v>
          </cell>
          <cell r="M889" t="str">
            <v>United Central Industrial Supply Company LLC</v>
          </cell>
          <cell r="N889" t="str">
            <v>United Central Industrial Supply Company LLC 1st Lien Term Loan</v>
          </cell>
          <cell r="O889" t="str">
            <v>L</v>
          </cell>
          <cell r="P889" t="str">
            <v>LIBOR (1 month)</v>
          </cell>
          <cell r="R889">
            <v>38800000</v>
          </cell>
          <cell r="S889">
            <v>1335035</v>
          </cell>
          <cell r="T889" t="str">
            <v>United States</v>
          </cell>
          <cell r="U889" t="str">
            <v>Capital Equipment (5)</v>
          </cell>
          <cell r="W889" t="str">
            <v>United States</v>
          </cell>
          <cell r="X889">
            <v>0</v>
          </cell>
          <cell r="Y889" t="str">
            <v>First Lien First Out</v>
          </cell>
          <cell r="AB889" t="str">
            <v>United Central Industrial Supply Company LLC</v>
          </cell>
          <cell r="AC889">
            <v>85</v>
          </cell>
          <cell r="AF889">
            <v>38800000</v>
          </cell>
          <cell r="AG889" t="str">
            <v>V</v>
          </cell>
          <cell r="AH889">
            <v>85</v>
          </cell>
          <cell r="AI889">
            <v>67.5</v>
          </cell>
          <cell r="AK889" t="str">
            <v>Term Loan</v>
          </cell>
          <cell r="AM889">
            <v>1</v>
          </cell>
          <cell r="AN889">
            <v>73473911</v>
          </cell>
          <cell r="AO889" t="str">
            <v>USD</v>
          </cell>
          <cell r="AS889">
            <v>3.51</v>
          </cell>
          <cell r="AU889" t="str">
            <v>1241 VOLUNTEER PARKWAY</v>
          </cell>
          <cell r="AV889" t="str">
            <v>NA</v>
          </cell>
          <cell r="AW889">
            <v>0</v>
          </cell>
          <cell r="AX889">
            <v>42277</v>
          </cell>
          <cell r="AY889">
            <v>42338</v>
          </cell>
          <cell r="AZ889">
            <v>18960000</v>
          </cell>
          <cell r="BA889">
            <v>1.4</v>
          </cell>
          <cell r="BB889">
            <v>8.42</v>
          </cell>
          <cell r="BC889">
            <v>6.63</v>
          </cell>
          <cell r="BD889">
            <v>0</v>
          </cell>
          <cell r="BF889" t="str">
            <v>3.5100000</v>
          </cell>
          <cell r="BG889">
            <v>56690000</v>
          </cell>
          <cell r="BH889" t="str">
            <v>5.34</v>
          </cell>
          <cell r="BI889">
            <v>512650000</v>
          </cell>
          <cell r="BJ889" t="str">
            <v>BLG</v>
          </cell>
          <cell r="BL889">
            <v>41099</v>
          </cell>
          <cell r="BM889">
            <v>43382</v>
          </cell>
          <cell r="BP889">
            <v>238447200</v>
          </cell>
          <cell r="BQ889">
            <v>430148400</v>
          </cell>
          <cell r="BR889">
            <v>373458400</v>
          </cell>
          <cell r="BS889">
            <v>26190000</v>
          </cell>
          <cell r="BT889">
            <v>67.5</v>
          </cell>
          <cell r="BU889">
            <v>42228</v>
          </cell>
          <cell r="BW889">
            <v>0</v>
          </cell>
          <cell r="BX889" t="str">
            <v>Bristol, Tennessee 37620</v>
          </cell>
          <cell r="CA889" t="str">
            <v>0010386265</v>
          </cell>
          <cell r="CB889">
            <v>26190000</v>
          </cell>
          <cell r="CC889">
            <v>1</v>
          </cell>
          <cell r="CD889">
            <v>38800000</v>
          </cell>
          <cell r="CF889">
            <v>80</v>
          </cell>
          <cell r="CG889" t="str">
            <v>Y</v>
          </cell>
        </row>
        <row r="890">
          <cell r="A890">
            <v>888</v>
          </cell>
          <cell r="B890" t="str">
            <v>DETAILS</v>
          </cell>
          <cell r="C890">
            <v>0</v>
          </cell>
          <cell r="D890">
            <v>81628050</v>
          </cell>
          <cell r="E890">
            <v>84069903</v>
          </cell>
          <cell r="F890">
            <v>344944</v>
          </cell>
          <cell r="G890">
            <v>42403</v>
          </cell>
          <cell r="H890">
            <v>42375</v>
          </cell>
          <cell r="I890">
            <v>32014</v>
          </cell>
          <cell r="J890">
            <v>254260</v>
          </cell>
          <cell r="K890">
            <v>253172</v>
          </cell>
          <cell r="L890">
            <v>42367</v>
          </cell>
          <cell r="M890" t="str">
            <v>US Acute Care Solutions</v>
          </cell>
          <cell r="N890" t="str">
            <v>US Acute Care Solutions Term Loan</v>
          </cell>
          <cell r="O890" t="str">
            <v>L</v>
          </cell>
          <cell r="P890" t="str">
            <v>Prime</v>
          </cell>
          <cell r="R890">
            <v>25100000</v>
          </cell>
          <cell r="S890">
            <v>1478823</v>
          </cell>
          <cell r="T890" t="str">
            <v>United States</v>
          </cell>
          <cell r="U890" t="str">
            <v>Healthcare &amp; Pharmaceuticals (15)</v>
          </cell>
          <cell r="W890" t="str">
            <v>United States</v>
          </cell>
          <cell r="X890">
            <v>0</v>
          </cell>
          <cell r="Y890" t="str">
            <v>First Lien First Out</v>
          </cell>
          <cell r="AB890" t="str">
            <v>US Acute Care Solutions</v>
          </cell>
          <cell r="AC890">
            <v>99.5</v>
          </cell>
          <cell r="AF890">
            <v>25100000</v>
          </cell>
          <cell r="AG890" t="str">
            <v>V</v>
          </cell>
          <cell r="AH890">
            <v>99</v>
          </cell>
          <cell r="AI890">
            <v>98</v>
          </cell>
          <cell r="AK890" t="str">
            <v>Term Loan</v>
          </cell>
          <cell r="AN890">
            <v>55800000</v>
          </cell>
          <cell r="AO890" t="str">
            <v>USD</v>
          </cell>
          <cell r="AS890">
            <v>3.94</v>
          </cell>
          <cell r="AU890" t="str">
            <v>4535 Dressler Road NW</v>
          </cell>
          <cell r="AV890" t="str">
            <v>NA</v>
          </cell>
          <cell r="AW890">
            <v>0</v>
          </cell>
          <cell r="AX890">
            <v>42277</v>
          </cell>
          <cell r="AY890">
            <v>42277</v>
          </cell>
          <cell r="AZ890">
            <v>3900000</v>
          </cell>
          <cell r="BA890">
            <v>4.0999999999999996</v>
          </cell>
          <cell r="BB890">
            <v>1.4</v>
          </cell>
          <cell r="BC890">
            <v>1.36</v>
          </cell>
          <cell r="BD890">
            <v>0</v>
          </cell>
          <cell r="BF890" t="str">
            <v>3.94</v>
          </cell>
          <cell r="BG890">
            <v>333300000</v>
          </cell>
          <cell r="BH890" t="str">
            <v>3.94</v>
          </cell>
          <cell r="BI890">
            <v>369700000</v>
          </cell>
          <cell r="BJ890" t="str">
            <v>Antares/TMT</v>
          </cell>
          <cell r="BL890">
            <v>42277</v>
          </cell>
          <cell r="BM890">
            <v>44331</v>
          </cell>
          <cell r="BP890">
            <v>219852000</v>
          </cell>
          <cell r="BQ890">
            <v>553152000</v>
          </cell>
          <cell r="BR890">
            <v>219852000</v>
          </cell>
          <cell r="BS890">
            <v>25100000</v>
          </cell>
          <cell r="BT890">
            <v>100</v>
          </cell>
          <cell r="BU890">
            <v>42375</v>
          </cell>
          <cell r="BW890">
            <v>0</v>
          </cell>
          <cell r="BX890" t="str">
            <v>Canton, OH 44718</v>
          </cell>
          <cell r="CA890" t="str">
            <v>0010559968</v>
          </cell>
          <cell r="CB890">
            <v>25100000</v>
          </cell>
          <cell r="CC890">
            <v>1</v>
          </cell>
          <cell r="CD890">
            <v>25100000</v>
          </cell>
          <cell r="CF890">
            <v>80</v>
          </cell>
          <cell r="CG890" t="str">
            <v>N</v>
          </cell>
        </row>
        <row r="891">
          <cell r="A891">
            <v>889</v>
          </cell>
          <cell r="B891" t="str">
            <v>DETAILS</v>
          </cell>
          <cell r="C891">
            <v>0</v>
          </cell>
          <cell r="D891">
            <v>81628049</v>
          </cell>
          <cell r="E891">
            <v>84069906</v>
          </cell>
          <cell r="F891">
            <v>344944</v>
          </cell>
          <cell r="G891">
            <v>42403</v>
          </cell>
          <cell r="H891">
            <v>42361</v>
          </cell>
          <cell r="I891">
            <v>29700</v>
          </cell>
          <cell r="J891">
            <v>254242</v>
          </cell>
          <cell r="K891">
            <v>254241</v>
          </cell>
          <cell r="L891">
            <v>42355</v>
          </cell>
          <cell r="M891" t="str">
            <v>US Anesthesia Partners Inc</v>
          </cell>
          <cell r="N891" t="str">
            <v>US Anesthesia Partners Inc Additional Term B Loan</v>
          </cell>
          <cell r="O891" t="str">
            <v>L</v>
          </cell>
          <cell r="P891" t="str">
            <v>Prime</v>
          </cell>
          <cell r="R891">
            <v>32418750</v>
          </cell>
          <cell r="S891">
            <v>1485080</v>
          </cell>
          <cell r="T891" t="str">
            <v>United States</v>
          </cell>
          <cell r="U891" t="str">
            <v>Healthcare &amp; Pharmaceuticals (15)</v>
          </cell>
          <cell r="W891" t="str">
            <v>United States</v>
          </cell>
          <cell r="X891">
            <v>0</v>
          </cell>
          <cell r="Y891" t="str">
            <v>First Lien First Out</v>
          </cell>
          <cell r="AB891" t="str">
            <v>US Anesthesia Partners Inc</v>
          </cell>
          <cell r="AC891">
            <v>99.5</v>
          </cell>
          <cell r="AF891">
            <v>32418750</v>
          </cell>
          <cell r="AG891" t="str">
            <v>V</v>
          </cell>
          <cell r="AH891">
            <v>99</v>
          </cell>
          <cell r="AI891">
            <v>98</v>
          </cell>
          <cell r="AK891" t="str">
            <v>Term Loan</v>
          </cell>
          <cell r="AN891">
            <v>157700000</v>
          </cell>
          <cell r="AO891" t="str">
            <v>USD</v>
          </cell>
          <cell r="AS891">
            <v>4.4000000000000004</v>
          </cell>
          <cell r="AU891" t="str">
            <v>450 Las Olas Blvd.</v>
          </cell>
          <cell r="AV891" t="str">
            <v>#850</v>
          </cell>
          <cell r="AW891">
            <v>0</v>
          </cell>
          <cell r="AX891">
            <v>42277</v>
          </cell>
          <cell r="AY891">
            <v>42277</v>
          </cell>
          <cell r="AZ891">
            <v>75000000</v>
          </cell>
          <cell r="BA891">
            <v>2.46</v>
          </cell>
          <cell r="BB891">
            <v>5.46</v>
          </cell>
          <cell r="BC891">
            <v>5.15</v>
          </cell>
          <cell r="BD891">
            <v>0</v>
          </cell>
          <cell r="BF891" t="str">
            <v>4.40</v>
          </cell>
          <cell r="BG891">
            <v>-144700000</v>
          </cell>
          <cell r="BH891" t="str">
            <v>5.73</v>
          </cell>
          <cell r="BI891">
            <v>913100000</v>
          </cell>
          <cell r="BJ891" t="str">
            <v>Antares/TMT</v>
          </cell>
          <cell r="BL891">
            <v>42278</v>
          </cell>
          <cell r="BM891">
            <v>43830</v>
          </cell>
          <cell r="BP891">
            <v>694300000</v>
          </cell>
          <cell r="BQ891">
            <v>759600000</v>
          </cell>
          <cell r="BR891">
            <v>904300000</v>
          </cell>
          <cell r="BS891">
            <v>32418750</v>
          </cell>
          <cell r="BT891">
            <v>100</v>
          </cell>
          <cell r="BU891">
            <v>42361</v>
          </cell>
          <cell r="BW891">
            <v>0</v>
          </cell>
          <cell r="BX891" t="str">
            <v>Fort Lauderdale, FL 33301</v>
          </cell>
          <cell r="CA891" t="str">
            <v>0010559554</v>
          </cell>
          <cell r="CB891">
            <v>32418750</v>
          </cell>
          <cell r="CC891">
            <v>1</v>
          </cell>
          <cell r="CD891">
            <v>32418750</v>
          </cell>
          <cell r="CF891">
            <v>80</v>
          </cell>
          <cell r="CG891" t="str">
            <v>N</v>
          </cell>
        </row>
        <row r="892">
          <cell r="A892">
            <v>890</v>
          </cell>
          <cell r="B892" t="str">
            <v>DETAILS</v>
          </cell>
          <cell r="C892">
            <v>0</v>
          </cell>
          <cell r="D892">
            <v>81627901</v>
          </cell>
          <cell r="E892">
            <v>84069653</v>
          </cell>
          <cell r="F892">
            <v>344944</v>
          </cell>
          <cell r="G892">
            <v>42403</v>
          </cell>
          <cell r="H892">
            <v>42237</v>
          </cell>
          <cell r="I892">
            <v>28336</v>
          </cell>
          <cell r="J892">
            <v>252910</v>
          </cell>
          <cell r="K892">
            <v>166528</v>
          </cell>
          <cell r="L892">
            <v>42185</v>
          </cell>
          <cell r="M892" t="str">
            <v>USI Inc</v>
          </cell>
          <cell r="N892" t="str">
            <v>USI Inc (Compass Investors) Intial Term Loan</v>
          </cell>
          <cell r="O892" t="str">
            <v>L</v>
          </cell>
          <cell r="P892" t="str">
            <v>LIBOR (3 months)</v>
          </cell>
          <cell r="R892">
            <v>19403375</v>
          </cell>
          <cell r="S892">
            <v>1335029</v>
          </cell>
          <cell r="T892" t="str">
            <v>United States</v>
          </cell>
          <cell r="U892" t="str">
            <v>Banking; Finance; Insurance &amp; Real Estate (3)</v>
          </cell>
          <cell r="W892" t="str">
            <v>United States</v>
          </cell>
          <cell r="X892">
            <v>1</v>
          </cell>
          <cell r="Y892" t="str">
            <v>First Lien First Out</v>
          </cell>
          <cell r="AB892" t="str">
            <v>USI Inc</v>
          </cell>
          <cell r="AC892">
            <v>99.167000000000002</v>
          </cell>
          <cell r="AF892">
            <v>19403375</v>
          </cell>
          <cell r="AG892" t="str">
            <v>V</v>
          </cell>
          <cell r="AH892">
            <v>99.167000000000002</v>
          </cell>
          <cell r="AI892">
            <v>97.813000000000002</v>
          </cell>
          <cell r="AK892" t="str">
            <v>Term Loan</v>
          </cell>
          <cell r="AN892">
            <v>340117000</v>
          </cell>
          <cell r="AO892" t="str">
            <v>USD</v>
          </cell>
          <cell r="AR892" t="str">
            <v>Antares Capital LP</v>
          </cell>
          <cell r="AS892">
            <v>3.74</v>
          </cell>
          <cell r="AU892" t="str">
            <v>555 PLEASANTVILLE RD.</v>
          </cell>
          <cell r="AV892" t="str">
            <v>Suite 160 South</v>
          </cell>
          <cell r="AW892">
            <v>0</v>
          </cell>
          <cell r="AX892">
            <v>42277</v>
          </cell>
          <cell r="AY892">
            <v>42277</v>
          </cell>
          <cell r="AZ892">
            <v>79470000</v>
          </cell>
          <cell r="BA892">
            <v>3.05</v>
          </cell>
          <cell r="BB892">
            <v>6.5</v>
          </cell>
          <cell r="BC892">
            <v>5.27</v>
          </cell>
          <cell r="BD892">
            <v>0</v>
          </cell>
          <cell r="BF892" t="str">
            <v>3.7400000</v>
          </cell>
          <cell r="BG892">
            <v>361740000</v>
          </cell>
          <cell r="BH892" t="str">
            <v>5.62</v>
          </cell>
          <cell r="BI892">
            <v>1029310000</v>
          </cell>
          <cell r="BJ892" t="str">
            <v>BLG</v>
          </cell>
          <cell r="BL892">
            <v>41170</v>
          </cell>
          <cell r="BM892">
            <v>43830</v>
          </cell>
          <cell r="BP892">
            <v>1269877000</v>
          </cell>
          <cell r="BQ892">
            <v>2269987600</v>
          </cell>
          <cell r="BR892">
            <v>1908247600</v>
          </cell>
          <cell r="BS892">
            <v>18979023.190000001</v>
          </cell>
          <cell r="BT892">
            <v>97.813000000000002</v>
          </cell>
          <cell r="BU892">
            <v>42228</v>
          </cell>
          <cell r="BW892">
            <v>0</v>
          </cell>
          <cell r="BX892" t="str">
            <v>Briarcliff Manor, New York 10510</v>
          </cell>
          <cell r="CA892" t="str">
            <v>0010401496</v>
          </cell>
          <cell r="CB892">
            <v>18979023.190000001</v>
          </cell>
          <cell r="CC892">
            <v>1</v>
          </cell>
          <cell r="CD892">
            <v>19403375</v>
          </cell>
          <cell r="CF892">
            <v>80</v>
          </cell>
          <cell r="CG892" t="str">
            <v>Y</v>
          </cell>
        </row>
        <row r="893">
          <cell r="A893">
            <v>891</v>
          </cell>
          <cell r="B893" t="str">
            <v>DETAILS</v>
          </cell>
          <cell r="C893">
            <v>0</v>
          </cell>
          <cell r="D893">
            <v>81627824</v>
          </cell>
          <cell r="E893">
            <v>84069652</v>
          </cell>
          <cell r="F893">
            <v>344944</v>
          </cell>
          <cell r="G893">
            <v>42403</v>
          </cell>
          <cell r="H893">
            <v>42237</v>
          </cell>
          <cell r="I893">
            <v>28376</v>
          </cell>
          <cell r="J893">
            <v>251999</v>
          </cell>
          <cell r="K893">
            <v>183609</v>
          </cell>
          <cell r="L893">
            <v>42185</v>
          </cell>
          <cell r="M893" t="str">
            <v>USIC Holdings Inc</v>
          </cell>
          <cell r="N893" t="str">
            <v>USIC Holdings Inc Term Loan</v>
          </cell>
          <cell r="O893" t="str">
            <v>L</v>
          </cell>
          <cell r="P893" t="str">
            <v>LIBOR (3 months)</v>
          </cell>
          <cell r="R893">
            <v>24548663.98</v>
          </cell>
          <cell r="S893">
            <v>1335027</v>
          </cell>
          <cell r="T893" t="str">
            <v>United States</v>
          </cell>
          <cell r="U893" t="str">
            <v>Utilities: Electric (29)</v>
          </cell>
          <cell r="W893" t="str">
            <v>United States</v>
          </cell>
          <cell r="X893">
            <v>1</v>
          </cell>
          <cell r="Y893" t="str">
            <v>First Lien First Out</v>
          </cell>
          <cell r="AB893" t="str">
            <v>USIC Holdings Inc</v>
          </cell>
          <cell r="AC893">
            <v>97</v>
          </cell>
          <cell r="AF893">
            <v>24548663.98</v>
          </cell>
          <cell r="AG893" t="str">
            <v>V</v>
          </cell>
          <cell r="AH893">
            <v>97</v>
          </cell>
          <cell r="AI893">
            <v>93.75</v>
          </cell>
          <cell r="AK893" t="str">
            <v>Term Loan</v>
          </cell>
          <cell r="AN893">
            <v>106033651</v>
          </cell>
          <cell r="AO893" t="str">
            <v>USD</v>
          </cell>
          <cell r="AR893" t="str">
            <v>Antares Capital LP</v>
          </cell>
          <cell r="AS893">
            <v>4.0575013999999996</v>
          </cell>
          <cell r="AU893" t="str">
            <v>11111 Santa Monica Boulevard</v>
          </cell>
          <cell r="AV893" t="str">
            <v>Suite 2000</v>
          </cell>
          <cell r="AW893">
            <v>0</v>
          </cell>
          <cell r="AX893">
            <v>42277</v>
          </cell>
          <cell r="AY893">
            <v>42277</v>
          </cell>
          <cell r="AZ893">
            <v>26320000</v>
          </cell>
          <cell r="BA893">
            <v>2.6914679748000001</v>
          </cell>
          <cell r="BB893">
            <v>3.79</v>
          </cell>
          <cell r="BC893">
            <v>3.49</v>
          </cell>
          <cell r="BD893">
            <v>0</v>
          </cell>
          <cell r="BF893" t="str">
            <v>4.0575014</v>
          </cell>
          <cell r="BG893">
            <v>285070000</v>
          </cell>
          <cell r="BH893" t="str">
            <v>5.6136111639</v>
          </cell>
          <cell r="BI893">
            <v>668630000</v>
          </cell>
          <cell r="BJ893" t="str">
            <v>Antares/TMT</v>
          </cell>
          <cell r="BL893">
            <v>41392</v>
          </cell>
          <cell r="BM893">
            <v>44022</v>
          </cell>
          <cell r="BP893">
            <v>433950600</v>
          </cell>
          <cell r="BQ893">
            <v>883546400</v>
          </cell>
          <cell r="BR893">
            <v>598476400</v>
          </cell>
          <cell r="BS893">
            <v>24548663.98</v>
          </cell>
          <cell r="BT893">
            <v>100</v>
          </cell>
          <cell r="BU893">
            <v>42228</v>
          </cell>
          <cell r="BW893">
            <v>0</v>
          </cell>
          <cell r="BX893" t="str">
            <v>Los Angeles, California 90025</v>
          </cell>
          <cell r="CA893" t="str">
            <v>0010424464</v>
          </cell>
          <cell r="CB893">
            <v>24548663.98</v>
          </cell>
          <cell r="CC893">
            <v>1</v>
          </cell>
          <cell r="CD893">
            <v>24548663.98</v>
          </cell>
          <cell r="CF893">
            <v>80</v>
          </cell>
          <cell r="CG893" t="str">
            <v>N</v>
          </cell>
        </row>
        <row r="894">
          <cell r="A894">
            <v>892</v>
          </cell>
          <cell r="B894" t="str">
            <v>DETAILS</v>
          </cell>
          <cell r="C894">
            <v>0</v>
          </cell>
          <cell r="D894">
            <v>81628353</v>
          </cell>
          <cell r="E894">
            <v>84069373</v>
          </cell>
          <cell r="F894">
            <v>344944</v>
          </cell>
          <cell r="G894">
            <v>42403</v>
          </cell>
          <cell r="H894">
            <v>42237</v>
          </cell>
          <cell r="I894">
            <v>29479</v>
          </cell>
          <cell r="J894">
            <v>256256</v>
          </cell>
          <cell r="K894">
            <v>210970</v>
          </cell>
          <cell r="L894">
            <v>42185</v>
          </cell>
          <cell r="M894" t="str">
            <v>USS Parent Holding Corp</v>
          </cell>
          <cell r="N894" t="str">
            <v>USS Parent Holding Corp (United Site Services) Initial Term Loan</v>
          </cell>
          <cell r="O894" t="str">
            <v>L</v>
          </cell>
          <cell r="P894" t="str">
            <v>LIBOR (1 month)</v>
          </cell>
          <cell r="R894">
            <v>5262225.79</v>
          </cell>
          <cell r="S894">
            <v>1334806</v>
          </cell>
          <cell r="T894" t="str">
            <v>United States</v>
          </cell>
          <cell r="U894" t="str">
            <v>Services: Business (23)</v>
          </cell>
          <cell r="W894" t="str">
            <v>United States</v>
          </cell>
          <cell r="X894">
            <v>0</v>
          </cell>
          <cell r="Y894" t="str">
            <v>First Lien First Out</v>
          </cell>
          <cell r="AB894" t="str">
            <v>USS Parent Holding Corp</v>
          </cell>
          <cell r="AC894">
            <v>99.5</v>
          </cell>
          <cell r="AF894">
            <v>5262225.79</v>
          </cell>
          <cell r="AG894" t="str">
            <v>V</v>
          </cell>
          <cell r="AH894">
            <v>99.5</v>
          </cell>
          <cell r="AI894">
            <v>98</v>
          </cell>
          <cell r="AK894" t="str">
            <v>Term Loan</v>
          </cell>
          <cell r="AN894">
            <v>64200000</v>
          </cell>
          <cell r="AO894" t="str">
            <v>USD</v>
          </cell>
          <cell r="AS894">
            <v>4.25</v>
          </cell>
          <cell r="AU894" t="str">
            <v>50 Washington Street</v>
          </cell>
          <cell r="AV894" t="str">
            <v>Suite 1000</v>
          </cell>
          <cell r="AW894">
            <v>0</v>
          </cell>
          <cell r="AX894">
            <v>42277</v>
          </cell>
          <cell r="AY894">
            <v>42277</v>
          </cell>
          <cell r="AZ894">
            <v>17320000</v>
          </cell>
          <cell r="BA894">
            <v>2.82</v>
          </cell>
          <cell r="BB894">
            <v>2.41</v>
          </cell>
          <cell r="BC894">
            <v>1.84</v>
          </cell>
          <cell r="BD894">
            <v>0</v>
          </cell>
          <cell r="BF894" t="str">
            <v>4.25</v>
          </cell>
          <cell r="BG894">
            <v>164390000</v>
          </cell>
          <cell r="BH894" t="str">
            <v>5.16</v>
          </cell>
          <cell r="BI894">
            <v>289680000</v>
          </cell>
          <cell r="BJ894" t="str">
            <v>SIP - Tag Along</v>
          </cell>
          <cell r="BL894">
            <v>41764</v>
          </cell>
          <cell r="BM894">
            <v>44413</v>
          </cell>
          <cell r="BP894">
            <v>272850000</v>
          </cell>
          <cell r="BQ894">
            <v>495662000</v>
          </cell>
          <cell r="BR894">
            <v>331272000</v>
          </cell>
          <cell r="BS894">
            <v>5262225.79</v>
          </cell>
          <cell r="BT894">
            <v>100</v>
          </cell>
          <cell r="BU894">
            <v>42354</v>
          </cell>
          <cell r="BW894">
            <v>0</v>
          </cell>
          <cell r="BX894" t="str">
            <v>Westboro, MA 0158</v>
          </cell>
          <cell r="CA894" t="str">
            <v>0010535273</v>
          </cell>
          <cell r="CB894">
            <v>5262225.79</v>
          </cell>
          <cell r="CC894">
            <v>1</v>
          </cell>
          <cell r="CD894">
            <v>5262225.79</v>
          </cell>
          <cell r="CF894">
            <v>80</v>
          </cell>
          <cell r="CG894" t="str">
            <v>N</v>
          </cell>
        </row>
        <row r="895">
          <cell r="A895">
            <v>893</v>
          </cell>
          <cell r="B895" t="str">
            <v>DETAILS</v>
          </cell>
          <cell r="C895">
            <v>0</v>
          </cell>
          <cell r="D895">
            <v>81628354</v>
          </cell>
          <cell r="E895">
            <v>84069374</v>
          </cell>
          <cell r="F895">
            <v>344944</v>
          </cell>
          <cell r="G895">
            <v>42403</v>
          </cell>
          <cell r="H895">
            <v>42237</v>
          </cell>
          <cell r="I895">
            <v>29479</v>
          </cell>
          <cell r="J895">
            <v>256257</v>
          </cell>
          <cell r="K895">
            <v>210970</v>
          </cell>
          <cell r="L895">
            <v>42185</v>
          </cell>
          <cell r="M895" t="str">
            <v>USS Parent Holding Corp</v>
          </cell>
          <cell r="N895" t="str">
            <v>USS Parent Holding Corp (United Site Services) Initial Term Loan</v>
          </cell>
          <cell r="O895" t="str">
            <v>L</v>
          </cell>
          <cell r="P895" t="str">
            <v>LIBOR (1 month)</v>
          </cell>
          <cell r="R895">
            <v>1827029.57</v>
          </cell>
          <cell r="S895">
            <v>1334806</v>
          </cell>
          <cell r="T895" t="str">
            <v>United States</v>
          </cell>
          <cell r="U895" t="str">
            <v>Services: Business (23)</v>
          </cell>
          <cell r="W895" t="str">
            <v>United States</v>
          </cell>
          <cell r="X895">
            <v>0</v>
          </cell>
          <cell r="Y895" t="str">
            <v>First Lien First Out</v>
          </cell>
          <cell r="AB895" t="str">
            <v>USS Parent Holding Corp</v>
          </cell>
          <cell r="AC895">
            <v>99.5</v>
          </cell>
          <cell r="AF895">
            <v>1827029.57</v>
          </cell>
          <cell r="AG895" t="str">
            <v>V</v>
          </cell>
          <cell r="AH895">
            <v>99.5</v>
          </cell>
          <cell r="AI895">
            <v>98</v>
          </cell>
          <cell r="AK895" t="str">
            <v>Term Loan</v>
          </cell>
          <cell r="AN895">
            <v>64200000</v>
          </cell>
          <cell r="AO895" t="str">
            <v>USD</v>
          </cell>
          <cell r="AS895">
            <v>4.25</v>
          </cell>
          <cell r="AU895" t="str">
            <v>50 Washington Street</v>
          </cell>
          <cell r="AV895" t="str">
            <v>Suite 1000</v>
          </cell>
          <cell r="AW895">
            <v>0</v>
          </cell>
          <cell r="AX895">
            <v>42277</v>
          </cell>
          <cell r="AY895">
            <v>42277</v>
          </cell>
          <cell r="AZ895">
            <v>17320000</v>
          </cell>
          <cell r="BA895">
            <v>2.82</v>
          </cell>
          <cell r="BB895">
            <v>2.41</v>
          </cell>
          <cell r="BC895">
            <v>1.84</v>
          </cell>
          <cell r="BD895">
            <v>0</v>
          </cell>
          <cell r="BF895" t="str">
            <v>4.25</v>
          </cell>
          <cell r="BG895">
            <v>164390000</v>
          </cell>
          <cell r="BH895" t="str">
            <v>5.16</v>
          </cell>
          <cell r="BI895">
            <v>289680000</v>
          </cell>
          <cell r="BJ895" t="str">
            <v>SIP - Tag Along</v>
          </cell>
          <cell r="BK895" t="str">
            <v>Broadly Syndicated Loan</v>
          </cell>
          <cell r="BL895">
            <v>41764</v>
          </cell>
          <cell r="BM895">
            <v>44413</v>
          </cell>
          <cell r="BP895">
            <v>272850000</v>
          </cell>
          <cell r="BQ895">
            <v>495662000</v>
          </cell>
          <cell r="BR895">
            <v>331272000</v>
          </cell>
          <cell r="BS895">
            <v>1827029.57</v>
          </cell>
          <cell r="BT895">
            <v>100</v>
          </cell>
          <cell r="BU895">
            <v>42354</v>
          </cell>
          <cell r="BW895">
            <v>0</v>
          </cell>
          <cell r="BX895" t="str">
            <v>Westboro, MA 0158</v>
          </cell>
          <cell r="CA895" t="str">
            <v>0010535273</v>
          </cell>
          <cell r="CB895">
            <v>1827029.57</v>
          </cell>
          <cell r="CC895">
            <v>1</v>
          </cell>
          <cell r="CD895">
            <v>1827029.57</v>
          </cell>
          <cell r="CF895">
            <v>80</v>
          </cell>
          <cell r="CG895" t="str">
            <v>N</v>
          </cell>
        </row>
        <row r="896">
          <cell r="A896">
            <v>894</v>
          </cell>
          <cell r="B896" t="str">
            <v>DETAILS</v>
          </cell>
          <cell r="C896">
            <v>0</v>
          </cell>
          <cell r="D896">
            <v>81628353</v>
          </cell>
          <cell r="E896">
            <v>84069375</v>
          </cell>
          <cell r="F896">
            <v>344944</v>
          </cell>
          <cell r="G896">
            <v>42403</v>
          </cell>
          <cell r="H896">
            <v>42237</v>
          </cell>
          <cell r="I896">
            <v>29479</v>
          </cell>
          <cell r="J896">
            <v>256256</v>
          </cell>
          <cell r="K896">
            <v>210970</v>
          </cell>
          <cell r="L896">
            <v>42185</v>
          </cell>
          <cell r="M896" t="str">
            <v>USS Parent Holding Corp</v>
          </cell>
          <cell r="N896" t="str">
            <v>USS Parent Holding Corp (United Site Services) Initial Term Loan</v>
          </cell>
          <cell r="O896" t="str">
            <v>L</v>
          </cell>
          <cell r="P896" t="str">
            <v>LIBOR (1 month)</v>
          </cell>
          <cell r="R896">
            <v>1450967.09</v>
          </cell>
          <cell r="S896">
            <v>1334808</v>
          </cell>
          <cell r="T896" t="str">
            <v>United States</v>
          </cell>
          <cell r="U896" t="str">
            <v>Services: Business (23)</v>
          </cell>
          <cell r="W896" t="str">
            <v>United States</v>
          </cell>
          <cell r="X896">
            <v>0</v>
          </cell>
          <cell r="Y896" t="str">
            <v>First Lien First Out</v>
          </cell>
          <cell r="AB896" t="str">
            <v>USS Parent Holding Corp</v>
          </cell>
          <cell r="AC896">
            <v>99.5</v>
          </cell>
          <cell r="AF896">
            <v>1450967.09</v>
          </cell>
          <cell r="AG896" t="str">
            <v>V</v>
          </cell>
          <cell r="AH896">
            <v>99.5</v>
          </cell>
          <cell r="AI896">
            <v>98</v>
          </cell>
          <cell r="AK896" t="str">
            <v>Term Loan</v>
          </cell>
          <cell r="AN896">
            <v>64200000</v>
          </cell>
          <cell r="AO896" t="str">
            <v>USD</v>
          </cell>
          <cell r="AS896">
            <v>4.25</v>
          </cell>
          <cell r="AU896" t="str">
            <v>50 Washington Street</v>
          </cell>
          <cell r="AV896" t="str">
            <v>Suite 1000</v>
          </cell>
          <cell r="AW896">
            <v>0</v>
          </cell>
          <cell r="AX896">
            <v>42277</v>
          </cell>
          <cell r="AY896">
            <v>42277</v>
          </cell>
          <cell r="AZ896">
            <v>17320000</v>
          </cell>
          <cell r="BA896">
            <v>2.82</v>
          </cell>
          <cell r="BB896">
            <v>2.41</v>
          </cell>
          <cell r="BC896">
            <v>1.84</v>
          </cell>
          <cell r="BD896">
            <v>0</v>
          </cell>
          <cell r="BF896" t="str">
            <v>4.25</v>
          </cell>
          <cell r="BG896">
            <v>164390000</v>
          </cell>
          <cell r="BH896" t="str">
            <v>5.16</v>
          </cell>
          <cell r="BI896">
            <v>289680000</v>
          </cell>
          <cell r="BJ896" t="str">
            <v>Antares/TMT</v>
          </cell>
          <cell r="BL896">
            <v>41764</v>
          </cell>
          <cell r="BM896">
            <v>44413</v>
          </cell>
          <cell r="BO896">
            <v>42369</v>
          </cell>
          <cell r="BP896">
            <v>272850000</v>
          </cell>
          <cell r="BQ896">
            <v>495662000</v>
          </cell>
          <cell r="BR896">
            <v>331272000</v>
          </cell>
          <cell r="BS896">
            <v>1450967.09</v>
          </cell>
          <cell r="BT896">
            <v>100</v>
          </cell>
          <cell r="BU896">
            <v>42354</v>
          </cell>
          <cell r="BW896">
            <v>0</v>
          </cell>
          <cell r="BX896" t="str">
            <v>Westboro, MA 0158</v>
          </cell>
          <cell r="CA896" t="str">
            <v>0010535273</v>
          </cell>
          <cell r="CB896">
            <v>1450967.09</v>
          </cell>
          <cell r="CC896">
            <v>1</v>
          </cell>
          <cell r="CD896">
            <v>1450967.09</v>
          </cell>
          <cell r="CF896">
            <v>80</v>
          </cell>
          <cell r="CG896" t="str">
            <v>N</v>
          </cell>
        </row>
        <row r="897">
          <cell r="A897">
            <v>895</v>
          </cell>
          <cell r="B897" t="str">
            <v>DETAILS</v>
          </cell>
          <cell r="C897">
            <v>0</v>
          </cell>
          <cell r="D897">
            <v>81628354</v>
          </cell>
          <cell r="E897">
            <v>84069376</v>
          </cell>
          <cell r="F897">
            <v>344944</v>
          </cell>
          <cell r="G897">
            <v>42403</v>
          </cell>
          <cell r="H897">
            <v>42237</v>
          </cell>
          <cell r="I897">
            <v>29479</v>
          </cell>
          <cell r="J897">
            <v>256257</v>
          </cell>
          <cell r="K897">
            <v>210970</v>
          </cell>
          <cell r="L897">
            <v>42185</v>
          </cell>
          <cell r="M897" t="str">
            <v>USS Parent Holding Corp</v>
          </cell>
          <cell r="N897" t="str">
            <v>USS Parent Holding Corp (United Site Services) Initial Term Loan</v>
          </cell>
          <cell r="O897" t="str">
            <v>L</v>
          </cell>
          <cell r="P897" t="str">
            <v>LIBOR (1 month)</v>
          </cell>
          <cell r="R897">
            <v>503771.57</v>
          </cell>
          <cell r="S897">
            <v>1334808</v>
          </cell>
          <cell r="T897" t="str">
            <v>United States</v>
          </cell>
          <cell r="U897" t="str">
            <v>Services: Business (23)</v>
          </cell>
          <cell r="W897" t="str">
            <v>United States</v>
          </cell>
          <cell r="X897">
            <v>0</v>
          </cell>
          <cell r="Y897" t="str">
            <v>First Lien First Out</v>
          </cell>
          <cell r="AB897" t="str">
            <v>USS Parent Holding Corp</v>
          </cell>
          <cell r="AC897">
            <v>99.5</v>
          </cell>
          <cell r="AF897">
            <v>503771.57</v>
          </cell>
          <cell r="AG897" t="str">
            <v>V</v>
          </cell>
          <cell r="AH897">
            <v>99.5</v>
          </cell>
          <cell r="AI897">
            <v>98</v>
          </cell>
          <cell r="AK897" t="str">
            <v>Term Loan</v>
          </cell>
          <cell r="AN897">
            <v>64200000</v>
          </cell>
          <cell r="AO897" t="str">
            <v>USD</v>
          </cell>
          <cell r="AS897">
            <v>4.25</v>
          </cell>
          <cell r="AU897" t="str">
            <v>50 Washington Street</v>
          </cell>
          <cell r="AV897" t="str">
            <v>Suite 1000</v>
          </cell>
          <cell r="AW897">
            <v>0</v>
          </cell>
          <cell r="AX897">
            <v>42277</v>
          </cell>
          <cell r="AY897">
            <v>42277</v>
          </cell>
          <cell r="AZ897">
            <v>17320000</v>
          </cell>
          <cell r="BA897">
            <v>2.82</v>
          </cell>
          <cell r="BB897">
            <v>2.41</v>
          </cell>
          <cell r="BC897">
            <v>1.84</v>
          </cell>
          <cell r="BD897">
            <v>0</v>
          </cell>
          <cell r="BF897" t="str">
            <v>4.25</v>
          </cell>
          <cell r="BG897">
            <v>164390000</v>
          </cell>
          <cell r="BH897" t="str">
            <v>5.16</v>
          </cell>
          <cell r="BI897">
            <v>289680000</v>
          </cell>
          <cell r="BJ897" t="str">
            <v>Antares/TMT</v>
          </cell>
          <cell r="BL897">
            <v>41764</v>
          </cell>
          <cell r="BM897">
            <v>44413</v>
          </cell>
          <cell r="BO897">
            <v>42369</v>
          </cell>
          <cell r="BP897">
            <v>272850000</v>
          </cell>
          <cell r="BQ897">
            <v>495662000</v>
          </cell>
          <cell r="BR897">
            <v>331272000</v>
          </cell>
          <cell r="BS897">
            <v>503771.57</v>
          </cell>
          <cell r="BT897">
            <v>100</v>
          </cell>
          <cell r="BU897">
            <v>42354</v>
          </cell>
          <cell r="BW897">
            <v>0</v>
          </cell>
          <cell r="BX897" t="str">
            <v>Westboro, MA 0158</v>
          </cell>
          <cell r="CA897" t="str">
            <v>0010535273</v>
          </cell>
          <cell r="CB897">
            <v>503771.57</v>
          </cell>
          <cell r="CC897">
            <v>1</v>
          </cell>
          <cell r="CD897">
            <v>503771.57</v>
          </cell>
          <cell r="CF897">
            <v>80</v>
          </cell>
          <cell r="CG897" t="str">
            <v>N</v>
          </cell>
        </row>
        <row r="898">
          <cell r="A898">
            <v>896</v>
          </cell>
          <cell r="B898" t="str">
            <v>DETAILS</v>
          </cell>
          <cell r="C898">
            <v>0</v>
          </cell>
          <cell r="D898">
            <v>81628353</v>
          </cell>
          <cell r="E898">
            <v>84069892</v>
          </cell>
          <cell r="F898">
            <v>344944</v>
          </cell>
          <cell r="G898">
            <v>42403</v>
          </cell>
          <cell r="H898">
            <v>42361</v>
          </cell>
          <cell r="I898">
            <v>29479</v>
          </cell>
          <cell r="J898">
            <v>256256</v>
          </cell>
          <cell r="K898">
            <v>210970</v>
          </cell>
          <cell r="L898">
            <v>42355</v>
          </cell>
          <cell r="M898" t="str">
            <v>USS Parent Holding Corp</v>
          </cell>
          <cell r="N898" t="str">
            <v>USS Parent Holding Corp (United Site Services) Initial Term Loan</v>
          </cell>
          <cell r="O898" t="str">
            <v>L</v>
          </cell>
          <cell r="P898" t="str">
            <v>LIBOR (1 month)</v>
          </cell>
          <cell r="R898">
            <v>14224341.609999999</v>
          </cell>
          <cell r="S898">
            <v>1455352</v>
          </cell>
          <cell r="T898" t="str">
            <v>United States</v>
          </cell>
          <cell r="U898" t="str">
            <v>Services: Business (23)</v>
          </cell>
          <cell r="W898" t="str">
            <v>United States</v>
          </cell>
          <cell r="X898">
            <v>0</v>
          </cell>
          <cell r="Y898" t="str">
            <v>First Lien First Out</v>
          </cell>
          <cell r="AB898" t="str">
            <v>USS Parent Holding Corp</v>
          </cell>
          <cell r="AC898">
            <v>99.5</v>
          </cell>
          <cell r="AF898">
            <v>14224341.609999999</v>
          </cell>
          <cell r="AG898" t="str">
            <v>V</v>
          </cell>
          <cell r="AH898">
            <v>99</v>
          </cell>
          <cell r="AI898">
            <v>98</v>
          </cell>
          <cell r="AK898" t="str">
            <v>Term Loan</v>
          </cell>
          <cell r="AN898">
            <v>64200000</v>
          </cell>
          <cell r="AO898" t="str">
            <v>USD</v>
          </cell>
          <cell r="AR898" t="str">
            <v>Antares Capital LP</v>
          </cell>
          <cell r="AS898">
            <v>4.25</v>
          </cell>
          <cell r="AU898" t="str">
            <v>50 Washington Street</v>
          </cell>
          <cell r="AV898" t="str">
            <v>Suite 1000</v>
          </cell>
          <cell r="AW898">
            <v>0</v>
          </cell>
          <cell r="AX898">
            <v>42277</v>
          </cell>
          <cell r="AY898">
            <v>42277</v>
          </cell>
          <cell r="AZ898">
            <v>17320000</v>
          </cell>
          <cell r="BA898">
            <v>2.82</v>
          </cell>
          <cell r="BB898">
            <v>2.41</v>
          </cell>
          <cell r="BC898">
            <v>1.84</v>
          </cell>
          <cell r="BD898">
            <v>0</v>
          </cell>
          <cell r="BF898" t="str">
            <v>4.25</v>
          </cell>
          <cell r="BG898">
            <v>164390000</v>
          </cell>
          <cell r="BH898" t="str">
            <v>5.16</v>
          </cell>
          <cell r="BI898">
            <v>289680000</v>
          </cell>
          <cell r="BJ898" t="str">
            <v>Antares/TMT</v>
          </cell>
          <cell r="BL898">
            <v>41764</v>
          </cell>
          <cell r="BM898">
            <v>44413</v>
          </cell>
          <cell r="BO898">
            <v>42369</v>
          </cell>
          <cell r="BP898">
            <v>272850000</v>
          </cell>
          <cell r="BQ898">
            <v>495662000</v>
          </cell>
          <cell r="BR898">
            <v>331272000</v>
          </cell>
          <cell r="BS898">
            <v>14224341.609999999</v>
          </cell>
          <cell r="BT898">
            <v>100</v>
          </cell>
          <cell r="BU898">
            <v>42354</v>
          </cell>
          <cell r="BW898">
            <v>0</v>
          </cell>
          <cell r="BX898" t="str">
            <v>Westboro, MA 0158</v>
          </cell>
          <cell r="CA898" t="str">
            <v>0010535273</v>
          </cell>
          <cell r="CB898">
            <v>14224341.609999999</v>
          </cell>
          <cell r="CC898">
            <v>1</v>
          </cell>
          <cell r="CD898">
            <v>14224341.609999999</v>
          </cell>
          <cell r="CF898">
            <v>80</v>
          </cell>
          <cell r="CG898" t="str">
            <v>N</v>
          </cell>
        </row>
        <row r="899">
          <cell r="A899">
            <v>897</v>
          </cell>
          <cell r="B899" t="str">
            <v>DETAILS</v>
          </cell>
          <cell r="C899">
            <v>0</v>
          </cell>
          <cell r="D899">
            <v>81628354</v>
          </cell>
          <cell r="E899">
            <v>84069893</v>
          </cell>
          <cell r="F899">
            <v>344944</v>
          </cell>
          <cell r="G899">
            <v>42403</v>
          </cell>
          <cell r="H899">
            <v>42361</v>
          </cell>
          <cell r="I899">
            <v>29479</v>
          </cell>
          <cell r="J899">
            <v>256257</v>
          </cell>
          <cell r="K899">
            <v>210970</v>
          </cell>
          <cell r="L899">
            <v>42355</v>
          </cell>
          <cell r="M899" t="str">
            <v>USS Parent Holding Corp</v>
          </cell>
          <cell r="N899" t="str">
            <v>USS Parent Holding Corp (United Site Services) Initial Term Loan</v>
          </cell>
          <cell r="O899" t="str">
            <v>L</v>
          </cell>
          <cell r="P899" t="str">
            <v>LIBOR (1 month)</v>
          </cell>
          <cell r="R899">
            <v>4938650.25</v>
          </cell>
          <cell r="S899">
            <v>1455352</v>
          </cell>
          <cell r="T899" t="str">
            <v>United States</v>
          </cell>
          <cell r="U899" t="str">
            <v>Services: Business (23)</v>
          </cell>
          <cell r="W899" t="str">
            <v>United States</v>
          </cell>
          <cell r="X899">
            <v>0</v>
          </cell>
          <cell r="Y899" t="str">
            <v>First Lien First Out</v>
          </cell>
          <cell r="AB899" t="str">
            <v>USS Parent Holding Corp</v>
          </cell>
          <cell r="AC899">
            <v>99.5</v>
          </cell>
          <cell r="AF899">
            <v>4938650.25</v>
          </cell>
          <cell r="AG899" t="str">
            <v>V</v>
          </cell>
          <cell r="AH899">
            <v>99</v>
          </cell>
          <cell r="AI899">
            <v>98</v>
          </cell>
          <cell r="AK899" t="str">
            <v>Term Loan</v>
          </cell>
          <cell r="AN899">
            <v>64200000</v>
          </cell>
          <cell r="AO899" t="str">
            <v>USD</v>
          </cell>
          <cell r="AR899" t="str">
            <v>Antares Capital LP</v>
          </cell>
          <cell r="AS899">
            <v>4.25</v>
          </cell>
          <cell r="AU899" t="str">
            <v>50 Washington Street</v>
          </cell>
          <cell r="AV899" t="str">
            <v>Suite 1000</v>
          </cell>
          <cell r="AW899">
            <v>0</v>
          </cell>
          <cell r="AX899">
            <v>42277</v>
          </cell>
          <cell r="AY899">
            <v>42277</v>
          </cell>
          <cell r="AZ899">
            <v>17320000</v>
          </cell>
          <cell r="BA899">
            <v>2.82</v>
          </cell>
          <cell r="BB899">
            <v>2.41</v>
          </cell>
          <cell r="BC899">
            <v>1.84</v>
          </cell>
          <cell r="BD899">
            <v>0</v>
          </cell>
          <cell r="BF899" t="str">
            <v>4.25</v>
          </cell>
          <cell r="BG899">
            <v>164390000</v>
          </cell>
          <cell r="BH899" t="str">
            <v>5.16</v>
          </cell>
          <cell r="BI899">
            <v>289680000</v>
          </cell>
          <cell r="BJ899" t="str">
            <v>Antares/TMT</v>
          </cell>
          <cell r="BL899">
            <v>41764</v>
          </cell>
          <cell r="BM899">
            <v>44413</v>
          </cell>
          <cell r="BO899">
            <v>42369</v>
          </cell>
          <cell r="BP899">
            <v>272850000</v>
          </cell>
          <cell r="BQ899">
            <v>495662000</v>
          </cell>
          <cell r="BR899">
            <v>331272000</v>
          </cell>
          <cell r="BS899">
            <v>4938650.25</v>
          </cell>
          <cell r="BT899">
            <v>100</v>
          </cell>
          <cell r="BU899">
            <v>42354</v>
          </cell>
          <cell r="BW899">
            <v>0</v>
          </cell>
          <cell r="BX899" t="str">
            <v>Westboro, MA 0158</v>
          </cell>
          <cell r="CA899" t="str">
            <v>0010535273</v>
          </cell>
          <cell r="CB899">
            <v>4938650.25</v>
          </cell>
          <cell r="CC899">
            <v>1</v>
          </cell>
          <cell r="CD899">
            <v>4938650.25</v>
          </cell>
          <cell r="CF899">
            <v>80</v>
          </cell>
          <cell r="CG899" t="str">
            <v>N</v>
          </cell>
        </row>
        <row r="900">
          <cell r="A900">
            <v>898</v>
          </cell>
          <cell r="B900" t="str">
            <v>DETAILS</v>
          </cell>
          <cell r="C900">
            <v>0</v>
          </cell>
          <cell r="D900">
            <v>81628081</v>
          </cell>
          <cell r="E900">
            <v>84069379</v>
          </cell>
          <cell r="F900">
            <v>344944</v>
          </cell>
          <cell r="G900">
            <v>42403</v>
          </cell>
          <cell r="H900">
            <v>42237</v>
          </cell>
          <cell r="I900">
            <v>25722</v>
          </cell>
          <cell r="J900">
            <v>254612</v>
          </cell>
          <cell r="K900">
            <v>206482</v>
          </cell>
          <cell r="L900">
            <v>42185</v>
          </cell>
          <cell r="M900" t="str">
            <v>Vantiv LLC</v>
          </cell>
          <cell r="N900" t="str">
            <v>Vantiv  LLC 1st LienTerm Loan B</v>
          </cell>
          <cell r="O900" t="str">
            <v>L</v>
          </cell>
          <cell r="P900" t="str">
            <v>LIBOR (1 month)</v>
          </cell>
          <cell r="R900">
            <v>6737142.8600000003</v>
          </cell>
          <cell r="S900">
            <v>1334865</v>
          </cell>
          <cell r="T900" t="str">
            <v>United States</v>
          </cell>
          <cell r="U900" t="str">
            <v>Services: Business (23)</v>
          </cell>
          <cell r="W900" t="str">
            <v>United States</v>
          </cell>
          <cell r="X900">
            <v>1</v>
          </cell>
          <cell r="Y900" t="str">
            <v>First Lien First Out</v>
          </cell>
          <cell r="AB900" t="str">
            <v>Vantiv LLC</v>
          </cell>
          <cell r="AC900">
            <v>99.938000000000002</v>
          </cell>
          <cell r="AF900">
            <v>6737142.8600000003</v>
          </cell>
          <cell r="AG900" t="str">
            <v>V</v>
          </cell>
          <cell r="AH900">
            <v>99.938000000000002</v>
          </cell>
          <cell r="AI900">
            <v>99.781000000000006</v>
          </cell>
          <cell r="AK900" t="str">
            <v>Term Loan</v>
          </cell>
          <cell r="AL900" t="str">
            <v>Restructure</v>
          </cell>
          <cell r="AN900">
            <v>730555000</v>
          </cell>
          <cell r="AO900" t="str">
            <v>USD</v>
          </cell>
          <cell r="AS900">
            <v>4.05</v>
          </cell>
          <cell r="AU900" t="str">
            <v>8500 GOVERNORS HILL DRIVE</v>
          </cell>
          <cell r="AV900" t="str">
            <v>NA</v>
          </cell>
          <cell r="AW900">
            <v>0</v>
          </cell>
          <cell r="AX900">
            <v>42277</v>
          </cell>
          <cell r="AY900">
            <v>42277</v>
          </cell>
          <cell r="AZ900">
            <v>287560000</v>
          </cell>
          <cell r="BA900">
            <v>8.32</v>
          </cell>
          <cell r="BB900">
            <v>7.36</v>
          </cell>
          <cell r="BC900">
            <v>0</v>
          </cell>
          <cell r="BD900">
            <v>0</v>
          </cell>
          <cell r="BF900" t="str">
            <v>4.0500000</v>
          </cell>
          <cell r="BG900">
            <v>1288930000</v>
          </cell>
          <cell r="BH900" t="str">
            <v>4.05</v>
          </cell>
          <cell r="BI900">
            <v>3018490000</v>
          </cell>
          <cell r="BJ900" t="str">
            <v>BLG</v>
          </cell>
          <cell r="BL900">
            <v>41701</v>
          </cell>
          <cell r="BM900">
            <v>44361</v>
          </cell>
          <cell r="BP900">
            <v>2857188600</v>
          </cell>
          <cell r="BQ900">
            <v>4146118600</v>
          </cell>
          <cell r="BR900">
            <v>2857188600</v>
          </cell>
          <cell r="BS900">
            <v>6722388.5199999996</v>
          </cell>
          <cell r="BT900">
            <v>99.781000000000006</v>
          </cell>
          <cell r="BU900">
            <v>42228</v>
          </cell>
          <cell r="BW900">
            <v>0</v>
          </cell>
          <cell r="BX900" t="str">
            <v>Symmes Township, Ohio 45249</v>
          </cell>
          <cell r="CA900" t="str">
            <v>0010495767</v>
          </cell>
          <cell r="CB900">
            <v>6722388.5199999996</v>
          </cell>
          <cell r="CC900">
            <v>1</v>
          </cell>
          <cell r="CD900">
            <v>6737142.8600000003</v>
          </cell>
          <cell r="CF900">
            <v>80</v>
          </cell>
          <cell r="CG900" t="str">
            <v>Y</v>
          </cell>
        </row>
        <row r="901">
          <cell r="A901">
            <v>899</v>
          </cell>
          <cell r="B901" t="str">
            <v>DETAILS</v>
          </cell>
          <cell r="C901">
            <v>0</v>
          </cell>
          <cell r="D901">
            <v>81627779</v>
          </cell>
          <cell r="E901">
            <v>84069455</v>
          </cell>
          <cell r="F901">
            <v>344944</v>
          </cell>
          <cell r="G901">
            <v>42403</v>
          </cell>
          <cell r="H901">
            <v>42237</v>
          </cell>
          <cell r="I901">
            <v>30053</v>
          </cell>
          <cell r="J901">
            <v>251272</v>
          </cell>
          <cell r="K901">
            <v>220370</v>
          </cell>
          <cell r="L901">
            <v>42185</v>
          </cell>
          <cell r="M901" t="str">
            <v>Varsity Brands Holding Co Inc</v>
          </cell>
          <cell r="N901" t="str">
            <v>Varsity Brands Holding Co Inc (Hercules) Initial Term Loan</v>
          </cell>
          <cell r="O901" t="str">
            <v>L</v>
          </cell>
          <cell r="P901" t="str">
            <v>LIBOR (3 months)</v>
          </cell>
          <cell r="R901">
            <v>10890000</v>
          </cell>
          <cell r="S901">
            <v>1339835</v>
          </cell>
          <cell r="T901" t="str">
            <v>United States</v>
          </cell>
          <cell r="U901" t="str">
            <v>Consumer goods: Non-Durable (9)</v>
          </cell>
          <cell r="W901" t="str">
            <v>United States</v>
          </cell>
          <cell r="X901">
            <v>1</v>
          </cell>
          <cell r="Y901" t="str">
            <v>Bifurcated 1st Lien</v>
          </cell>
          <cell r="AB901" t="str">
            <v>Varsity Brands Holding Co Inc</v>
          </cell>
          <cell r="AC901">
            <v>100.15600000000001</v>
          </cell>
          <cell r="AF901">
            <v>10890000</v>
          </cell>
          <cell r="AG901" t="str">
            <v>V</v>
          </cell>
          <cell r="AH901">
            <v>100.15600000000001</v>
          </cell>
          <cell r="AI901">
            <v>99.156000000000006</v>
          </cell>
          <cell r="AK901" t="str">
            <v>Term Loan</v>
          </cell>
          <cell r="AL901" t="str">
            <v>Restructure</v>
          </cell>
          <cell r="AN901">
            <v>205807000</v>
          </cell>
          <cell r="AO901" t="str">
            <v>USD</v>
          </cell>
          <cell r="AS901">
            <v>3.7565485999999999</v>
          </cell>
          <cell r="AU901" t="str">
            <v>4501 West 62nd Street</v>
          </cell>
          <cell r="AV901" t="str">
            <v>NA</v>
          </cell>
          <cell r="AW901">
            <v>0</v>
          </cell>
          <cell r="AX901">
            <v>42277</v>
          </cell>
          <cell r="AY901">
            <v>42277</v>
          </cell>
          <cell r="AZ901">
            <v>46260000</v>
          </cell>
          <cell r="BA901">
            <v>3.1105727159000001</v>
          </cell>
          <cell r="BB901">
            <v>3.54</v>
          </cell>
          <cell r="BC901">
            <v>3.18</v>
          </cell>
          <cell r="BD901">
            <v>0</v>
          </cell>
          <cell r="BF901" t="str">
            <v>3.7565486</v>
          </cell>
          <cell r="BG901">
            <v>481040000</v>
          </cell>
          <cell r="BH901" t="str">
            <v>5.0684573411</v>
          </cell>
          <cell r="BI901">
            <v>1145480000</v>
          </cell>
          <cell r="BJ901" t="str">
            <v>BLG</v>
          </cell>
          <cell r="BK901" t="str">
            <v>Broadly Syndicated Loan</v>
          </cell>
          <cell r="BL901">
            <v>41883</v>
          </cell>
          <cell r="BM901">
            <v>44540</v>
          </cell>
          <cell r="BP901">
            <v>750094600</v>
          </cell>
          <cell r="BQ901">
            <v>1500667200</v>
          </cell>
          <cell r="BR901">
            <v>1019627200</v>
          </cell>
          <cell r="BS901">
            <v>10798088.4</v>
          </cell>
          <cell r="BT901">
            <v>99.156000000000006</v>
          </cell>
          <cell r="BU901">
            <v>42228</v>
          </cell>
          <cell r="BW901">
            <v>0</v>
          </cell>
          <cell r="BX901" t="str">
            <v>Indianapolis, Indiana 46268</v>
          </cell>
          <cell r="CA901" t="str">
            <v>0010501821</v>
          </cell>
          <cell r="CB901">
            <v>10798088.4</v>
          </cell>
          <cell r="CC901">
            <v>1</v>
          </cell>
          <cell r="CD901">
            <v>10890000</v>
          </cell>
          <cell r="CF901">
            <v>80</v>
          </cell>
          <cell r="CG901" t="str">
            <v>Y</v>
          </cell>
        </row>
        <row r="902">
          <cell r="A902">
            <v>900</v>
          </cell>
          <cell r="B902" t="str">
            <v>DETAILS</v>
          </cell>
          <cell r="C902">
            <v>0</v>
          </cell>
          <cell r="D902">
            <v>81628331</v>
          </cell>
          <cell r="E902">
            <v>84069351</v>
          </cell>
          <cell r="F902">
            <v>344944</v>
          </cell>
          <cell r="G902">
            <v>42403</v>
          </cell>
          <cell r="H902">
            <v>42237</v>
          </cell>
          <cell r="I902">
            <v>31204</v>
          </cell>
          <cell r="J902">
            <v>256147</v>
          </cell>
          <cell r="K902">
            <v>238882</v>
          </cell>
          <cell r="L902">
            <v>42185</v>
          </cell>
          <cell r="M902" t="str">
            <v>Vatterott Education Holdings Inc</v>
          </cell>
          <cell r="N902" t="str">
            <v>Vatterott Education Holdings Inc Term Loan</v>
          </cell>
          <cell r="O902" t="str">
            <v>L</v>
          </cell>
          <cell r="P902" t="str">
            <v>LIBOR (1 month)</v>
          </cell>
          <cell r="R902">
            <v>1958754.93</v>
          </cell>
          <cell r="S902">
            <v>1334753</v>
          </cell>
          <cell r="T902" t="str">
            <v>United States</v>
          </cell>
          <cell r="U902" t="str">
            <v>Services: Consumer (24)</v>
          </cell>
          <cell r="W902" t="str">
            <v>United States</v>
          </cell>
          <cell r="X902">
            <v>0</v>
          </cell>
          <cell r="Y902" t="str">
            <v>First Lien First Out</v>
          </cell>
          <cell r="AB902" t="str">
            <v>Vatterott Education Holdings Inc</v>
          </cell>
          <cell r="AC902">
            <v>97.5</v>
          </cell>
          <cell r="AF902">
            <v>1958754.93</v>
          </cell>
          <cell r="AG902" t="str">
            <v>V</v>
          </cell>
          <cell r="AH902">
            <v>97.5</v>
          </cell>
          <cell r="AK902" t="str">
            <v>Term Loan</v>
          </cell>
          <cell r="AN902">
            <v>19348000</v>
          </cell>
          <cell r="AO902" t="str">
            <v>USD</v>
          </cell>
          <cell r="AS902">
            <v>2.62</v>
          </cell>
          <cell r="AU902" t="str">
            <v>9200 OLIVE BLVD, SUITE 222</v>
          </cell>
          <cell r="AV902" t="str">
            <v>NA</v>
          </cell>
          <cell r="AW902">
            <v>0</v>
          </cell>
          <cell r="AX902">
            <v>42277</v>
          </cell>
          <cell r="AY902">
            <v>42338</v>
          </cell>
          <cell r="AZ902">
            <v>420000</v>
          </cell>
          <cell r="BA902">
            <v>4.37</v>
          </cell>
          <cell r="BB902">
            <v>5.63</v>
          </cell>
          <cell r="BC902">
            <v>5.31</v>
          </cell>
          <cell r="BD902">
            <v>1</v>
          </cell>
          <cell r="BF902" t="str">
            <v>2.6200000</v>
          </cell>
          <cell r="BG902">
            <v>59740000</v>
          </cell>
          <cell r="BH902" t="str">
            <v>2.62</v>
          </cell>
          <cell r="BI902">
            <v>115460000</v>
          </cell>
          <cell r="BJ902" t="str">
            <v>Antares/TMT</v>
          </cell>
          <cell r="BL902">
            <v>42094</v>
          </cell>
          <cell r="BM902">
            <v>42678</v>
          </cell>
          <cell r="BO902">
            <v>42369</v>
          </cell>
          <cell r="BP902">
            <v>60639000</v>
          </cell>
          <cell r="BQ902">
            <v>120379000</v>
          </cell>
          <cell r="BR902">
            <v>60639000</v>
          </cell>
          <cell r="BS902">
            <v>1441643.63</v>
          </cell>
          <cell r="BT902">
            <v>73.599999999999994</v>
          </cell>
          <cell r="BU902">
            <v>42228</v>
          </cell>
          <cell r="BW902">
            <v>0</v>
          </cell>
          <cell r="BX902" t="str">
            <v>Olivette, Missouri 63132</v>
          </cell>
          <cell r="BY902">
            <v>42321</v>
          </cell>
          <cell r="BZ902">
            <v>42584</v>
          </cell>
          <cell r="CA902" t="str">
            <v>0010528874</v>
          </cell>
          <cell r="CB902">
            <v>1441643.63</v>
          </cell>
          <cell r="CC902">
            <v>1</v>
          </cell>
          <cell r="CD902">
            <v>1958754.93</v>
          </cell>
          <cell r="CF902">
            <v>80</v>
          </cell>
          <cell r="CG902" t="str">
            <v>N</v>
          </cell>
        </row>
        <row r="903">
          <cell r="A903">
            <v>901</v>
          </cell>
          <cell r="B903" t="str">
            <v>DETAILS</v>
          </cell>
          <cell r="C903">
            <v>0</v>
          </cell>
          <cell r="D903">
            <v>81628331</v>
          </cell>
          <cell r="E903">
            <v>84069353</v>
          </cell>
          <cell r="F903">
            <v>344944</v>
          </cell>
          <cell r="G903">
            <v>42403</v>
          </cell>
          <cell r="H903">
            <v>42237</v>
          </cell>
          <cell r="I903">
            <v>31204</v>
          </cell>
          <cell r="J903">
            <v>256147</v>
          </cell>
          <cell r="K903">
            <v>238882</v>
          </cell>
          <cell r="L903">
            <v>42185</v>
          </cell>
          <cell r="M903" t="str">
            <v>Vatterott Education Holdings Inc</v>
          </cell>
          <cell r="N903" t="str">
            <v>Vatterott Education Holdings Inc Term Loan</v>
          </cell>
          <cell r="O903" t="str">
            <v>L</v>
          </cell>
          <cell r="P903" t="str">
            <v>LIBOR (1 month)</v>
          </cell>
          <cell r="R903">
            <v>12053876.550000001</v>
          </cell>
          <cell r="S903">
            <v>1334754</v>
          </cell>
          <cell r="T903" t="str">
            <v>United States</v>
          </cell>
          <cell r="U903" t="str">
            <v>Services: Consumer (24)</v>
          </cell>
          <cell r="W903" t="str">
            <v>United States</v>
          </cell>
          <cell r="X903">
            <v>0</v>
          </cell>
          <cell r="Y903" t="str">
            <v>First Lien First Out</v>
          </cell>
          <cell r="AB903" t="str">
            <v>Vatterott Education Holdings Inc</v>
          </cell>
          <cell r="AC903">
            <v>97.5</v>
          </cell>
          <cell r="AF903">
            <v>12053876.550000001</v>
          </cell>
          <cell r="AG903" t="str">
            <v>V</v>
          </cell>
          <cell r="AH903">
            <v>97.5</v>
          </cell>
          <cell r="AK903" t="str">
            <v>Term Loan</v>
          </cell>
          <cell r="AN903">
            <v>19348000</v>
          </cell>
          <cell r="AO903" t="str">
            <v>USD</v>
          </cell>
          <cell r="AS903">
            <v>2.62</v>
          </cell>
          <cell r="AU903" t="str">
            <v>9200 OLIVE BLVD, SUITE 222</v>
          </cell>
          <cell r="AV903" t="str">
            <v>NA</v>
          </cell>
          <cell r="AW903">
            <v>0</v>
          </cell>
          <cell r="AX903">
            <v>42277</v>
          </cell>
          <cell r="AY903">
            <v>42338</v>
          </cell>
          <cell r="AZ903">
            <v>420000</v>
          </cell>
          <cell r="BA903">
            <v>4.37</v>
          </cell>
          <cell r="BB903">
            <v>5.63</v>
          </cell>
          <cell r="BC903">
            <v>5.31</v>
          </cell>
          <cell r="BD903">
            <v>1</v>
          </cell>
          <cell r="BF903" t="str">
            <v>2.6200000</v>
          </cell>
          <cell r="BG903">
            <v>59740000</v>
          </cell>
          <cell r="BH903" t="str">
            <v>2.62</v>
          </cell>
          <cell r="BI903">
            <v>115460000</v>
          </cell>
          <cell r="BJ903" t="str">
            <v>Antares/TMT</v>
          </cell>
          <cell r="BL903">
            <v>42094</v>
          </cell>
          <cell r="BM903">
            <v>42678</v>
          </cell>
          <cell r="BO903">
            <v>42369</v>
          </cell>
          <cell r="BP903">
            <v>60639000</v>
          </cell>
          <cell r="BQ903">
            <v>120379000</v>
          </cell>
          <cell r="BR903">
            <v>60639000</v>
          </cell>
          <cell r="BS903">
            <v>8871653.1400000006</v>
          </cell>
          <cell r="BT903">
            <v>73.599999999999994</v>
          </cell>
          <cell r="BU903">
            <v>42228</v>
          </cell>
          <cell r="BW903">
            <v>0</v>
          </cell>
          <cell r="BX903" t="str">
            <v>Olivette, Missouri 63132</v>
          </cell>
          <cell r="BY903">
            <v>42402</v>
          </cell>
          <cell r="BZ903">
            <v>42584</v>
          </cell>
          <cell r="CA903" t="str">
            <v>0010528874</v>
          </cell>
          <cell r="CB903">
            <v>8871653.1400000006</v>
          </cell>
          <cell r="CC903">
            <v>1</v>
          </cell>
          <cell r="CD903">
            <v>12053876.550000001</v>
          </cell>
          <cell r="CF903">
            <v>80</v>
          </cell>
          <cell r="CG903" t="str">
            <v>N</v>
          </cell>
        </row>
        <row r="904">
          <cell r="A904">
            <v>902</v>
          </cell>
          <cell r="B904" t="str">
            <v>DETAILS</v>
          </cell>
          <cell r="C904">
            <v>0</v>
          </cell>
          <cell r="D904">
            <v>81627651</v>
          </cell>
          <cell r="E904">
            <v>84069350</v>
          </cell>
          <cell r="F904">
            <v>344944</v>
          </cell>
          <cell r="G904">
            <v>42403</v>
          </cell>
          <cell r="H904">
            <v>42237</v>
          </cell>
          <cell r="I904">
            <v>31204</v>
          </cell>
          <cell r="J904">
            <v>241859</v>
          </cell>
          <cell r="K904">
            <v>238882</v>
          </cell>
          <cell r="L904">
            <v>42185</v>
          </cell>
          <cell r="M904" t="str">
            <v>Vatterott Education Holdings Inc</v>
          </cell>
          <cell r="N904" t="str">
            <v>Vatterott Education Holdings Inc Term Loan</v>
          </cell>
          <cell r="O904" t="str">
            <v>L</v>
          </cell>
          <cell r="P904" t="str">
            <v>Prime</v>
          </cell>
          <cell r="R904">
            <v>1656.55</v>
          </cell>
          <cell r="S904">
            <v>1334753</v>
          </cell>
          <cell r="T904" t="str">
            <v>United States</v>
          </cell>
          <cell r="U904" t="str">
            <v>Services: Consumer (24)</v>
          </cell>
          <cell r="W904" t="str">
            <v>United States</v>
          </cell>
          <cell r="X904">
            <v>0</v>
          </cell>
          <cell r="Y904" t="str">
            <v>First Lien First Out</v>
          </cell>
          <cell r="AB904" t="str">
            <v>Vatterott Education Holdings Inc</v>
          </cell>
          <cell r="AC904">
            <v>97.5</v>
          </cell>
          <cell r="AF904">
            <v>1656.55</v>
          </cell>
          <cell r="AG904" t="str">
            <v>V</v>
          </cell>
          <cell r="AH904">
            <v>97.5</v>
          </cell>
          <cell r="AK904" t="str">
            <v>Term Loan</v>
          </cell>
          <cell r="AL904" t="str">
            <v>Restructure</v>
          </cell>
          <cell r="AN904">
            <v>19348000</v>
          </cell>
          <cell r="AO904" t="str">
            <v>USD</v>
          </cell>
          <cell r="AS904">
            <v>2.62</v>
          </cell>
          <cell r="AU904" t="str">
            <v>9200 OLIVE BLVD, SUITE 222</v>
          </cell>
          <cell r="AV904" t="str">
            <v>NA</v>
          </cell>
          <cell r="AW904">
            <v>0</v>
          </cell>
          <cell r="AX904">
            <v>42277</v>
          </cell>
          <cell r="AY904">
            <v>42338</v>
          </cell>
          <cell r="AZ904">
            <v>420000</v>
          </cell>
          <cell r="BA904">
            <v>4.37</v>
          </cell>
          <cell r="BB904">
            <v>5.63</v>
          </cell>
          <cell r="BC904">
            <v>5.31</v>
          </cell>
          <cell r="BD904">
            <v>1</v>
          </cell>
          <cell r="BF904" t="str">
            <v>2.6200000</v>
          </cell>
          <cell r="BG904">
            <v>59740000</v>
          </cell>
          <cell r="BH904" t="str">
            <v>2.62</v>
          </cell>
          <cell r="BI904">
            <v>115460000</v>
          </cell>
          <cell r="BJ904" t="str">
            <v>Antares/TMT</v>
          </cell>
          <cell r="BL904">
            <v>42094</v>
          </cell>
          <cell r="BM904">
            <v>42678</v>
          </cell>
          <cell r="BO904">
            <v>42369</v>
          </cell>
          <cell r="BP904">
            <v>60639000</v>
          </cell>
          <cell r="BQ904">
            <v>120379000</v>
          </cell>
          <cell r="BR904">
            <v>60639000</v>
          </cell>
          <cell r="BS904">
            <v>1219.22</v>
          </cell>
          <cell r="BT904">
            <v>73.599999999999994</v>
          </cell>
          <cell r="BU904">
            <v>42228</v>
          </cell>
          <cell r="BW904">
            <v>0</v>
          </cell>
          <cell r="BX904" t="str">
            <v>Olivette, Missouri 63132</v>
          </cell>
          <cell r="BY904">
            <v>42321</v>
          </cell>
          <cell r="BZ904">
            <v>42584</v>
          </cell>
          <cell r="CA904" t="str">
            <v>0010528874</v>
          </cell>
          <cell r="CB904">
            <v>1219.22</v>
          </cell>
          <cell r="CC904">
            <v>1</v>
          </cell>
          <cell r="CD904">
            <v>1656.55</v>
          </cell>
          <cell r="CF904">
            <v>80</v>
          </cell>
          <cell r="CG904" t="str">
            <v>N</v>
          </cell>
        </row>
        <row r="905">
          <cell r="A905">
            <v>903</v>
          </cell>
          <cell r="B905" t="str">
            <v>DETAILS</v>
          </cell>
          <cell r="C905">
            <v>0</v>
          </cell>
          <cell r="D905">
            <v>81627651</v>
          </cell>
          <cell r="E905">
            <v>84069352</v>
          </cell>
          <cell r="F905">
            <v>344944</v>
          </cell>
          <cell r="G905">
            <v>42403</v>
          </cell>
          <cell r="H905">
            <v>42237</v>
          </cell>
          <cell r="I905">
            <v>31204</v>
          </cell>
          <cell r="J905">
            <v>241859</v>
          </cell>
          <cell r="K905">
            <v>238882</v>
          </cell>
          <cell r="L905">
            <v>42185</v>
          </cell>
          <cell r="M905" t="str">
            <v>Vatterott Education Holdings Inc</v>
          </cell>
          <cell r="N905" t="str">
            <v>Vatterott Education Holdings Inc Term Loan</v>
          </cell>
          <cell r="O905" t="str">
            <v>L</v>
          </cell>
          <cell r="P905" t="str">
            <v>Prime</v>
          </cell>
          <cell r="R905">
            <v>10194.14</v>
          </cell>
          <cell r="S905">
            <v>1334754</v>
          </cell>
          <cell r="T905" t="str">
            <v>United States</v>
          </cell>
          <cell r="U905" t="str">
            <v>Services: Consumer (24)</v>
          </cell>
          <cell r="W905" t="str">
            <v>United States</v>
          </cell>
          <cell r="X905">
            <v>0</v>
          </cell>
          <cell r="Y905" t="str">
            <v>First Lien First Out</v>
          </cell>
          <cell r="AB905" t="str">
            <v>Vatterott Education Holdings Inc</v>
          </cell>
          <cell r="AC905">
            <v>97.5</v>
          </cell>
          <cell r="AF905">
            <v>10194.14</v>
          </cell>
          <cell r="AG905" t="str">
            <v>V</v>
          </cell>
          <cell r="AH905">
            <v>97.5</v>
          </cell>
          <cell r="AK905" t="str">
            <v>Term Loan</v>
          </cell>
          <cell r="AN905">
            <v>19348000</v>
          </cell>
          <cell r="AO905" t="str">
            <v>USD</v>
          </cell>
          <cell r="AS905">
            <v>2.62</v>
          </cell>
          <cell r="AU905" t="str">
            <v>9200 OLIVE BLVD, SUITE 222</v>
          </cell>
          <cell r="AV905" t="str">
            <v>NA</v>
          </cell>
          <cell r="AW905">
            <v>0</v>
          </cell>
          <cell r="AX905">
            <v>42277</v>
          </cell>
          <cell r="AY905">
            <v>42338</v>
          </cell>
          <cell r="AZ905">
            <v>420000</v>
          </cell>
          <cell r="BA905">
            <v>4.37</v>
          </cell>
          <cell r="BB905">
            <v>5.63</v>
          </cell>
          <cell r="BC905">
            <v>5.31</v>
          </cell>
          <cell r="BD905">
            <v>1</v>
          </cell>
          <cell r="BF905" t="str">
            <v>2.6200000</v>
          </cell>
          <cell r="BG905">
            <v>59740000</v>
          </cell>
          <cell r="BH905" t="str">
            <v>2.62</v>
          </cell>
          <cell r="BI905">
            <v>115460000</v>
          </cell>
          <cell r="BJ905" t="str">
            <v>Antares/TMT</v>
          </cell>
          <cell r="BL905">
            <v>42094</v>
          </cell>
          <cell r="BM905">
            <v>42678</v>
          </cell>
          <cell r="BO905">
            <v>42369</v>
          </cell>
          <cell r="BP905">
            <v>60639000</v>
          </cell>
          <cell r="BQ905">
            <v>120379000</v>
          </cell>
          <cell r="BR905">
            <v>60639000</v>
          </cell>
          <cell r="BS905">
            <v>7502.89</v>
          </cell>
          <cell r="BT905">
            <v>73.599999999999994</v>
          </cell>
          <cell r="BU905">
            <v>42228</v>
          </cell>
          <cell r="BW905">
            <v>0</v>
          </cell>
          <cell r="BX905" t="str">
            <v>Olivette, Missouri 63132</v>
          </cell>
          <cell r="BY905">
            <v>42402</v>
          </cell>
          <cell r="BZ905">
            <v>42584</v>
          </cell>
          <cell r="CA905" t="str">
            <v>0010528874</v>
          </cell>
          <cell r="CB905">
            <v>7502.89</v>
          </cell>
          <cell r="CC905">
            <v>1</v>
          </cell>
          <cell r="CD905">
            <v>10194.14</v>
          </cell>
          <cell r="CF905">
            <v>80</v>
          </cell>
          <cell r="CG905" t="str">
            <v>N</v>
          </cell>
        </row>
        <row r="906">
          <cell r="A906">
            <v>904</v>
          </cell>
          <cell r="B906" t="str">
            <v>DETAILS</v>
          </cell>
          <cell r="C906">
            <v>0</v>
          </cell>
          <cell r="D906">
            <v>81627955</v>
          </cell>
          <cell r="E906">
            <v>84070236</v>
          </cell>
          <cell r="F906">
            <v>344944</v>
          </cell>
          <cell r="G906">
            <v>42403</v>
          </cell>
          <cell r="H906">
            <v>42237</v>
          </cell>
          <cell r="I906">
            <v>27010</v>
          </cell>
          <cell r="J906">
            <v>253530</v>
          </cell>
          <cell r="K906">
            <v>241385</v>
          </cell>
          <cell r="L906">
            <v>42237</v>
          </cell>
          <cell r="M906" t="str">
            <v>Velocity Technology Enterprises Inc</v>
          </cell>
          <cell r="N906" t="str">
            <v>Velocity Technology Enterprises Inc DD Term USD</v>
          </cell>
          <cell r="O906" t="str">
            <v>L</v>
          </cell>
          <cell r="P906" t="str">
            <v>LIBOR (3 months)</v>
          </cell>
          <cell r="R906">
            <v>853.55</v>
          </cell>
          <cell r="S906">
            <v>1367192</v>
          </cell>
          <cell r="T906" t="str">
            <v>United States</v>
          </cell>
          <cell r="U906" t="str">
            <v>High Tech Industries (16)</v>
          </cell>
          <cell r="W906" t="str">
            <v>United States</v>
          </cell>
          <cell r="X906">
            <v>0</v>
          </cell>
          <cell r="Y906" t="str">
            <v>First Lien First Out</v>
          </cell>
          <cell r="AB906" t="str">
            <v>Velocity Technology Enterprises Inc</v>
          </cell>
          <cell r="AC906">
            <v>95.524116190000001</v>
          </cell>
          <cell r="AF906">
            <v>853.55</v>
          </cell>
          <cell r="AG906" t="str">
            <v>V</v>
          </cell>
          <cell r="AH906">
            <v>95.524100000000004</v>
          </cell>
          <cell r="AI906">
            <v>99.625</v>
          </cell>
          <cell r="AK906" t="str">
            <v>Term Loan</v>
          </cell>
          <cell r="AL906" t="str">
            <v>Restructure</v>
          </cell>
          <cell r="AN906">
            <v>34518000</v>
          </cell>
          <cell r="AO906" t="str">
            <v>USD</v>
          </cell>
          <cell r="AS906">
            <v>4.41</v>
          </cell>
          <cell r="AU906" t="str">
            <v>850 Third Avenue, 10 Floor</v>
          </cell>
          <cell r="AV906" t="str">
            <v>NA</v>
          </cell>
          <cell r="AW906">
            <v>0</v>
          </cell>
          <cell r="AX906">
            <v>42277</v>
          </cell>
          <cell r="AY906">
            <v>42277</v>
          </cell>
          <cell r="AZ906">
            <v>1370000</v>
          </cell>
          <cell r="BA906">
            <v>2.83</v>
          </cell>
          <cell r="BB906">
            <v>7.55</v>
          </cell>
          <cell r="BC906">
            <v>7.15</v>
          </cell>
          <cell r="BD906">
            <v>0</v>
          </cell>
          <cell r="BF906" t="str">
            <v>4.4100000</v>
          </cell>
          <cell r="BG906">
            <v>76260000</v>
          </cell>
          <cell r="BH906" t="str">
            <v>5.57</v>
          </cell>
          <cell r="BI906">
            <v>133510000</v>
          </cell>
          <cell r="BJ906" t="str">
            <v>Antares/TMT</v>
          </cell>
          <cell r="BK906" t="str">
            <v>Broadly Syndicated Loan</v>
          </cell>
          <cell r="BL906">
            <v>41127</v>
          </cell>
          <cell r="BM906">
            <v>43918</v>
          </cell>
          <cell r="BP906">
            <v>151729600</v>
          </cell>
          <cell r="BQ906">
            <v>267879200</v>
          </cell>
          <cell r="BR906">
            <v>191619200</v>
          </cell>
          <cell r="BS906">
            <v>853.55</v>
          </cell>
          <cell r="BT906">
            <v>100</v>
          </cell>
          <cell r="BU906">
            <v>42228</v>
          </cell>
          <cell r="BW906">
            <v>0</v>
          </cell>
          <cell r="BX906" t="str">
            <v>New York, New York 10022</v>
          </cell>
          <cell r="CA906" t="str">
            <v>0010534976</v>
          </cell>
          <cell r="CB906">
            <v>853.55</v>
          </cell>
          <cell r="CC906">
            <v>1</v>
          </cell>
          <cell r="CD906">
            <v>853.55</v>
          </cell>
          <cell r="CF906">
            <v>80</v>
          </cell>
          <cell r="CG906" t="str">
            <v>N</v>
          </cell>
        </row>
        <row r="907">
          <cell r="A907">
            <v>905</v>
          </cell>
          <cell r="B907" t="str">
            <v>DETAILS</v>
          </cell>
          <cell r="C907">
            <v>0</v>
          </cell>
          <cell r="D907">
            <v>81627956</v>
          </cell>
          <cell r="E907">
            <v>84070237</v>
          </cell>
          <cell r="F907">
            <v>344944</v>
          </cell>
          <cell r="G907">
            <v>42403</v>
          </cell>
          <cell r="H907">
            <v>42237</v>
          </cell>
          <cell r="I907">
            <v>27010</v>
          </cell>
          <cell r="J907">
            <v>253534</v>
          </cell>
          <cell r="K907">
            <v>241385</v>
          </cell>
          <cell r="L907">
            <v>42237</v>
          </cell>
          <cell r="M907" t="str">
            <v>Velocity Technology Enterprises Inc</v>
          </cell>
          <cell r="N907" t="str">
            <v>Velocity Technology Enterprises Inc DD Term USD</v>
          </cell>
          <cell r="O907" t="str">
            <v>L</v>
          </cell>
          <cell r="P907" t="str">
            <v>LIBOR (3 months)</v>
          </cell>
          <cell r="R907">
            <v>417.38</v>
          </cell>
          <cell r="S907">
            <v>1367192</v>
          </cell>
          <cell r="T907" t="str">
            <v>United States</v>
          </cell>
          <cell r="U907" t="str">
            <v>High Tech Industries (16)</v>
          </cell>
          <cell r="W907" t="str">
            <v>United States</v>
          </cell>
          <cell r="X907">
            <v>0</v>
          </cell>
          <cell r="Y907" t="str">
            <v>First Lien First Out</v>
          </cell>
          <cell r="AB907" t="str">
            <v>Velocity Technology Enterprises Inc</v>
          </cell>
          <cell r="AC907">
            <v>95.524116190000001</v>
          </cell>
          <cell r="AF907">
            <v>417.38</v>
          </cell>
          <cell r="AG907" t="str">
            <v>V</v>
          </cell>
          <cell r="AH907">
            <v>95.524100000000004</v>
          </cell>
          <cell r="AI907">
            <v>99.417000000000002</v>
          </cell>
          <cell r="AK907" t="str">
            <v>Term Loan</v>
          </cell>
          <cell r="AL907" t="str">
            <v>Restructure</v>
          </cell>
          <cell r="AN907">
            <v>34518000</v>
          </cell>
          <cell r="AO907" t="str">
            <v>USD</v>
          </cell>
          <cell r="AS907">
            <v>4.41</v>
          </cell>
          <cell r="AU907" t="str">
            <v>850 Third Avenue, 10 Floor</v>
          </cell>
          <cell r="AV907" t="str">
            <v>NA</v>
          </cell>
          <cell r="AW907">
            <v>0</v>
          </cell>
          <cell r="AX907">
            <v>42277</v>
          </cell>
          <cell r="AY907">
            <v>42277</v>
          </cell>
          <cell r="AZ907">
            <v>1370000</v>
          </cell>
          <cell r="BA907">
            <v>2.83</v>
          </cell>
          <cell r="BB907">
            <v>7.55</v>
          </cell>
          <cell r="BC907">
            <v>7.15</v>
          </cell>
          <cell r="BD907">
            <v>0</v>
          </cell>
          <cell r="BF907" t="str">
            <v>4.4100000</v>
          </cell>
          <cell r="BG907">
            <v>76260000</v>
          </cell>
          <cell r="BH907" t="str">
            <v>5.57</v>
          </cell>
          <cell r="BI907">
            <v>133510000</v>
          </cell>
          <cell r="BJ907" t="str">
            <v>Antares/TMT</v>
          </cell>
          <cell r="BL907">
            <v>41127</v>
          </cell>
          <cell r="BM907">
            <v>43918</v>
          </cell>
          <cell r="BP907">
            <v>151729600</v>
          </cell>
          <cell r="BQ907">
            <v>267879200</v>
          </cell>
          <cell r="BR907">
            <v>191619200</v>
          </cell>
          <cell r="BS907">
            <v>417.38</v>
          </cell>
          <cell r="BT907">
            <v>100</v>
          </cell>
          <cell r="BU907">
            <v>42228</v>
          </cell>
          <cell r="BW907">
            <v>0</v>
          </cell>
          <cell r="BX907" t="str">
            <v>New York, New York 10022</v>
          </cell>
          <cell r="CA907" t="str">
            <v>0010534976</v>
          </cell>
          <cell r="CB907">
            <v>417.38</v>
          </cell>
          <cell r="CC907">
            <v>1</v>
          </cell>
          <cell r="CD907">
            <v>417.38</v>
          </cell>
          <cell r="CF907">
            <v>80</v>
          </cell>
          <cell r="CG907" t="str">
            <v>N</v>
          </cell>
        </row>
        <row r="908">
          <cell r="A908">
            <v>906</v>
          </cell>
          <cell r="B908" t="str">
            <v>DETAILS</v>
          </cell>
          <cell r="C908">
            <v>0</v>
          </cell>
          <cell r="D908">
            <v>81627955</v>
          </cell>
          <cell r="E908">
            <v>84069983</v>
          </cell>
          <cell r="F908">
            <v>344944</v>
          </cell>
          <cell r="G908">
            <v>42403</v>
          </cell>
          <cell r="H908">
            <v>42237</v>
          </cell>
          <cell r="I908">
            <v>27010</v>
          </cell>
          <cell r="J908">
            <v>253530</v>
          </cell>
          <cell r="K908">
            <v>241385</v>
          </cell>
          <cell r="L908">
            <v>42185</v>
          </cell>
          <cell r="M908" t="str">
            <v>Velocity Technology Enterprises Inc</v>
          </cell>
          <cell r="N908" t="str">
            <v>Velocity Technology Enterprises Inc DD Term USD</v>
          </cell>
          <cell r="O908" t="str">
            <v>L</v>
          </cell>
          <cell r="P908" t="str">
            <v>LIBOR (3 months)</v>
          </cell>
          <cell r="R908">
            <v>1379186.78</v>
          </cell>
          <cell r="S908">
            <v>1352394</v>
          </cell>
          <cell r="T908" t="str">
            <v>United States</v>
          </cell>
          <cell r="U908" t="str">
            <v>High Tech Industries (16)</v>
          </cell>
          <cell r="W908" t="str">
            <v>United States</v>
          </cell>
          <cell r="X908">
            <v>0</v>
          </cell>
          <cell r="Y908" t="str">
            <v>First Lien First Out</v>
          </cell>
          <cell r="AB908" t="str">
            <v>Velocity Technology Enterprises Inc</v>
          </cell>
          <cell r="AC908">
            <v>95.524116190000001</v>
          </cell>
          <cell r="AF908">
            <v>1379186.78</v>
          </cell>
          <cell r="AG908" t="str">
            <v>V</v>
          </cell>
          <cell r="AH908">
            <v>95.524100000000004</v>
          </cell>
          <cell r="AK908" t="str">
            <v>Term Loan</v>
          </cell>
          <cell r="AN908">
            <v>34518000</v>
          </cell>
          <cell r="AO908" t="str">
            <v>USD</v>
          </cell>
          <cell r="AS908">
            <v>4.41</v>
          </cell>
          <cell r="AU908" t="str">
            <v>850 Third Avenue, 10 Floor</v>
          </cell>
          <cell r="AV908" t="str">
            <v>NA</v>
          </cell>
          <cell r="AW908">
            <v>0</v>
          </cell>
          <cell r="AX908">
            <v>42277</v>
          </cell>
          <cell r="AY908">
            <v>42277</v>
          </cell>
          <cell r="AZ908">
            <v>1370000</v>
          </cell>
          <cell r="BA908">
            <v>2.83</v>
          </cell>
          <cell r="BB908">
            <v>7.55</v>
          </cell>
          <cell r="BC908">
            <v>7.15</v>
          </cell>
          <cell r="BD908">
            <v>0</v>
          </cell>
          <cell r="BF908" t="str">
            <v>4.4100000</v>
          </cell>
          <cell r="BG908">
            <v>76260000</v>
          </cell>
          <cell r="BH908" t="str">
            <v>5.57</v>
          </cell>
          <cell r="BI908">
            <v>133510000</v>
          </cell>
          <cell r="BJ908" t="str">
            <v>Antares/TMT</v>
          </cell>
          <cell r="BL908">
            <v>41127</v>
          </cell>
          <cell r="BM908">
            <v>43918</v>
          </cell>
          <cell r="BP908">
            <v>151729600</v>
          </cell>
          <cell r="BQ908">
            <v>267879200</v>
          </cell>
          <cell r="BR908">
            <v>191619200</v>
          </cell>
          <cell r="BS908">
            <v>1379186.78</v>
          </cell>
          <cell r="BT908">
            <v>100</v>
          </cell>
          <cell r="BU908">
            <v>42228</v>
          </cell>
          <cell r="BW908">
            <v>0</v>
          </cell>
          <cell r="BX908" t="str">
            <v>New York, New York 10022</v>
          </cell>
          <cell r="CA908" t="str">
            <v>0010534976</v>
          </cell>
          <cell r="CB908">
            <v>1379186.78</v>
          </cell>
          <cell r="CC908">
            <v>1</v>
          </cell>
          <cell r="CD908">
            <v>1379186.78</v>
          </cell>
          <cell r="CF908">
            <v>80</v>
          </cell>
          <cell r="CG908" t="str">
            <v>N</v>
          </cell>
        </row>
        <row r="909">
          <cell r="A909">
            <v>907</v>
          </cell>
          <cell r="B909" t="str">
            <v>DETAILS</v>
          </cell>
          <cell r="C909">
            <v>0</v>
          </cell>
          <cell r="D909">
            <v>81627956</v>
          </cell>
          <cell r="E909">
            <v>84069984</v>
          </cell>
          <cell r="F909">
            <v>344944</v>
          </cell>
          <cell r="G909">
            <v>42403</v>
          </cell>
          <cell r="H909">
            <v>42237</v>
          </cell>
          <cell r="I909">
            <v>27010</v>
          </cell>
          <cell r="J909">
            <v>253534</v>
          </cell>
          <cell r="K909">
            <v>241385</v>
          </cell>
          <cell r="L909">
            <v>42185</v>
          </cell>
          <cell r="M909" t="str">
            <v>Velocity Technology Enterprises Inc</v>
          </cell>
          <cell r="N909" t="str">
            <v>Velocity Technology Enterprises Inc DD Term USD</v>
          </cell>
          <cell r="O909" t="str">
            <v>L</v>
          </cell>
          <cell r="P909" t="str">
            <v>LIBOR (3 months)</v>
          </cell>
          <cell r="R909">
            <v>674418.97</v>
          </cell>
          <cell r="S909">
            <v>1352394</v>
          </cell>
          <cell r="T909" t="str">
            <v>United States</v>
          </cell>
          <cell r="U909" t="str">
            <v>High Tech Industries (16)</v>
          </cell>
          <cell r="W909" t="str">
            <v>United States</v>
          </cell>
          <cell r="X909">
            <v>0</v>
          </cell>
          <cell r="Y909" t="str">
            <v>First Lien First Out</v>
          </cell>
          <cell r="AB909" t="str">
            <v>Velocity Technology Enterprises Inc</v>
          </cell>
          <cell r="AC909">
            <v>95.524116190000001</v>
          </cell>
          <cell r="AF909">
            <v>674418.97</v>
          </cell>
          <cell r="AG909" t="str">
            <v>V</v>
          </cell>
          <cell r="AH909">
            <v>95.524100000000004</v>
          </cell>
          <cell r="AK909" t="str">
            <v>Term Loan</v>
          </cell>
          <cell r="AL909" t="str">
            <v>Restructure</v>
          </cell>
          <cell r="AN909">
            <v>34518000</v>
          </cell>
          <cell r="AO909" t="str">
            <v>USD</v>
          </cell>
          <cell r="AS909">
            <v>4.41</v>
          </cell>
          <cell r="AU909" t="str">
            <v>850 Third Avenue, 10 Floor</v>
          </cell>
          <cell r="AV909" t="str">
            <v>NA</v>
          </cell>
          <cell r="AW909">
            <v>0</v>
          </cell>
          <cell r="AX909">
            <v>42277</v>
          </cell>
          <cell r="AY909">
            <v>42277</v>
          </cell>
          <cell r="AZ909">
            <v>1370000</v>
          </cell>
          <cell r="BA909">
            <v>2.83</v>
          </cell>
          <cell r="BB909">
            <v>7.55</v>
          </cell>
          <cell r="BC909">
            <v>7.15</v>
          </cell>
          <cell r="BD909">
            <v>0</v>
          </cell>
          <cell r="BF909" t="str">
            <v>4.4100000</v>
          </cell>
          <cell r="BG909">
            <v>76260000</v>
          </cell>
          <cell r="BH909" t="str">
            <v>5.57</v>
          </cell>
          <cell r="BI909">
            <v>133510000</v>
          </cell>
          <cell r="BJ909" t="str">
            <v>Antares/TMT</v>
          </cell>
          <cell r="BL909">
            <v>41127</v>
          </cell>
          <cell r="BM909">
            <v>43918</v>
          </cell>
          <cell r="BP909">
            <v>151729600</v>
          </cell>
          <cell r="BQ909">
            <v>267879200</v>
          </cell>
          <cell r="BR909">
            <v>191619200</v>
          </cell>
          <cell r="BS909">
            <v>674418.97</v>
          </cell>
          <cell r="BT909">
            <v>100</v>
          </cell>
          <cell r="BU909">
            <v>42228</v>
          </cell>
          <cell r="BW909">
            <v>0</v>
          </cell>
          <cell r="BX909" t="str">
            <v>New York, New York 10022</v>
          </cell>
          <cell r="CA909" t="str">
            <v>0010534976</v>
          </cell>
          <cell r="CB909">
            <v>674418.97</v>
          </cell>
          <cell r="CC909">
            <v>1</v>
          </cell>
          <cell r="CD909">
            <v>674418.97</v>
          </cell>
          <cell r="CF909">
            <v>80</v>
          </cell>
          <cell r="CG909" t="str">
            <v>N</v>
          </cell>
        </row>
        <row r="910">
          <cell r="A910">
            <v>908</v>
          </cell>
          <cell r="B910" t="str">
            <v>DETAILS</v>
          </cell>
          <cell r="C910">
            <v>0</v>
          </cell>
          <cell r="D910">
            <v>81627957</v>
          </cell>
          <cell r="E910">
            <v>84070250</v>
          </cell>
          <cell r="F910">
            <v>344944</v>
          </cell>
          <cell r="G910">
            <v>42403</v>
          </cell>
          <cell r="H910">
            <v>42237</v>
          </cell>
          <cell r="I910">
            <v>27010</v>
          </cell>
          <cell r="J910">
            <v>253536</v>
          </cell>
          <cell r="K910">
            <v>241389</v>
          </cell>
          <cell r="L910">
            <v>42237</v>
          </cell>
          <cell r="M910" t="str">
            <v>Velocity Technology Enterprises Inc</v>
          </cell>
          <cell r="N910" t="str">
            <v>Velocity Technology Enterprises Inc DD Term USD 25.5MM</v>
          </cell>
          <cell r="O910" t="str">
            <v>L</v>
          </cell>
          <cell r="P910" t="str">
            <v>LIBOR (3 months)</v>
          </cell>
          <cell r="R910">
            <v>2894298.13</v>
          </cell>
          <cell r="S910">
            <v>1368784</v>
          </cell>
          <cell r="T910" t="str">
            <v>United States</v>
          </cell>
          <cell r="U910" t="str">
            <v>High Tech Industries (16)</v>
          </cell>
          <cell r="W910" t="str">
            <v>United States</v>
          </cell>
          <cell r="X910">
            <v>0</v>
          </cell>
          <cell r="Y910" t="str">
            <v>First Lien First Out</v>
          </cell>
          <cell r="AB910" t="str">
            <v>Velocity Technology Enterprises Inc</v>
          </cell>
          <cell r="AC910">
            <v>95.524000000000001</v>
          </cell>
          <cell r="AF910">
            <v>2894298.13</v>
          </cell>
          <cell r="AG910" t="str">
            <v>V</v>
          </cell>
          <cell r="AH910">
            <v>95.524000000000001</v>
          </cell>
          <cell r="AI910">
            <v>97</v>
          </cell>
          <cell r="AK910" t="str">
            <v>Term Loan</v>
          </cell>
          <cell r="AL910" t="str">
            <v>Restructure</v>
          </cell>
          <cell r="AN910">
            <v>34518000</v>
          </cell>
          <cell r="AO910" t="str">
            <v>USD</v>
          </cell>
          <cell r="AS910">
            <v>4.41</v>
          </cell>
          <cell r="AU910" t="str">
            <v>850 Third Avenue, 10 Floor</v>
          </cell>
          <cell r="AV910" t="str">
            <v>NA</v>
          </cell>
          <cell r="AW910">
            <v>0</v>
          </cell>
          <cell r="AX910">
            <v>42277</v>
          </cell>
          <cell r="AY910">
            <v>42277</v>
          </cell>
          <cell r="AZ910">
            <v>1370000</v>
          </cell>
          <cell r="BA910">
            <v>2.83</v>
          </cell>
          <cell r="BB910">
            <v>7.55</v>
          </cell>
          <cell r="BC910">
            <v>7.15</v>
          </cell>
          <cell r="BD910">
            <v>0</v>
          </cell>
          <cell r="BF910" t="str">
            <v>4.4100000</v>
          </cell>
          <cell r="BG910">
            <v>76260000</v>
          </cell>
          <cell r="BH910" t="str">
            <v>5.57</v>
          </cell>
          <cell r="BI910">
            <v>133510000</v>
          </cell>
          <cell r="BJ910" t="str">
            <v>Antares/TMT</v>
          </cell>
          <cell r="BL910">
            <v>41127</v>
          </cell>
          <cell r="BM910">
            <v>43918</v>
          </cell>
          <cell r="BP910">
            <v>151729600</v>
          </cell>
          <cell r="BQ910">
            <v>267879200</v>
          </cell>
          <cell r="BR910">
            <v>191619200</v>
          </cell>
          <cell r="BS910">
            <v>2894298.13</v>
          </cell>
          <cell r="BT910">
            <v>100</v>
          </cell>
          <cell r="BU910">
            <v>42228</v>
          </cell>
          <cell r="BW910">
            <v>0</v>
          </cell>
          <cell r="BX910" t="str">
            <v>New York, New York 10022</v>
          </cell>
          <cell r="CA910" t="str">
            <v>0010535056</v>
          </cell>
          <cell r="CB910">
            <v>2894298.13</v>
          </cell>
          <cell r="CC910">
            <v>1</v>
          </cell>
          <cell r="CD910">
            <v>2894298.13</v>
          </cell>
          <cell r="CF910">
            <v>80</v>
          </cell>
          <cell r="CG910" t="str">
            <v>N</v>
          </cell>
        </row>
        <row r="911">
          <cell r="A911">
            <v>909</v>
          </cell>
          <cell r="B911" t="str">
            <v>DETAILS</v>
          </cell>
          <cell r="C911">
            <v>0</v>
          </cell>
          <cell r="D911">
            <v>81627954</v>
          </cell>
          <cell r="E911">
            <v>84069355</v>
          </cell>
          <cell r="F911">
            <v>344944</v>
          </cell>
          <cell r="G911">
            <v>42403</v>
          </cell>
          <cell r="H911">
            <v>42237</v>
          </cell>
          <cell r="I911">
            <v>27010</v>
          </cell>
          <cell r="J911">
            <v>253528</v>
          </cell>
          <cell r="K911">
            <v>168412</v>
          </cell>
          <cell r="L911">
            <v>42185</v>
          </cell>
          <cell r="M911" t="str">
            <v>Velocity Technology Enterprises Inc</v>
          </cell>
          <cell r="N911" t="str">
            <v>Velocity Technology Enterprises Inc Term Loan</v>
          </cell>
          <cell r="O911" t="str">
            <v>L</v>
          </cell>
          <cell r="P911" t="str">
            <v>LIBOR (3 months)</v>
          </cell>
          <cell r="R911">
            <v>12418532.6</v>
          </cell>
          <cell r="S911">
            <v>1334761</v>
          </cell>
          <cell r="T911" t="str">
            <v>United States</v>
          </cell>
          <cell r="U911" t="str">
            <v>High Tech Industries (16)</v>
          </cell>
          <cell r="W911" t="str">
            <v>United States</v>
          </cell>
          <cell r="X911">
            <v>0</v>
          </cell>
          <cell r="Y911" t="str">
            <v>First Lien First Out</v>
          </cell>
          <cell r="AB911" t="str">
            <v>Velocity Technology Enterprises Inc</v>
          </cell>
          <cell r="AC911">
            <v>95.524116190000001</v>
          </cell>
          <cell r="AF911">
            <v>12418532.6</v>
          </cell>
          <cell r="AG911" t="str">
            <v>V</v>
          </cell>
          <cell r="AH911">
            <v>95.524100000000004</v>
          </cell>
          <cell r="AI911">
            <v>97</v>
          </cell>
          <cell r="AK911" t="str">
            <v>Term Loan</v>
          </cell>
          <cell r="AN911">
            <v>34518000</v>
          </cell>
          <cell r="AO911" t="str">
            <v>USD</v>
          </cell>
          <cell r="AS911">
            <v>4.41</v>
          </cell>
          <cell r="AU911" t="str">
            <v>850 Third Avenue, 10 Floor</v>
          </cell>
          <cell r="AV911" t="str">
            <v>NA</v>
          </cell>
          <cell r="AW911">
            <v>0</v>
          </cell>
          <cell r="AX911">
            <v>42277</v>
          </cell>
          <cell r="AY911">
            <v>42277</v>
          </cell>
          <cell r="AZ911">
            <v>1370000</v>
          </cell>
          <cell r="BA911">
            <v>2.83</v>
          </cell>
          <cell r="BB911">
            <v>7.55</v>
          </cell>
          <cell r="BC911">
            <v>7.15</v>
          </cell>
          <cell r="BD911">
            <v>0</v>
          </cell>
          <cell r="BF911" t="str">
            <v>4.4100000</v>
          </cell>
          <cell r="BG911">
            <v>76260000</v>
          </cell>
          <cell r="BH911" t="str">
            <v>5.57</v>
          </cell>
          <cell r="BI911">
            <v>133510000</v>
          </cell>
          <cell r="BJ911" t="str">
            <v>Antares/TMT</v>
          </cell>
          <cell r="BL911">
            <v>41127</v>
          </cell>
          <cell r="BM911">
            <v>43918</v>
          </cell>
          <cell r="BP911">
            <v>151729600</v>
          </cell>
          <cell r="BQ911">
            <v>267879200</v>
          </cell>
          <cell r="BR911">
            <v>191619200</v>
          </cell>
          <cell r="BS911">
            <v>12418532.6</v>
          </cell>
          <cell r="BT911">
            <v>100</v>
          </cell>
          <cell r="BU911">
            <v>42228</v>
          </cell>
          <cell r="BW911">
            <v>0</v>
          </cell>
          <cell r="BX911" t="str">
            <v>New York, New York 10022</v>
          </cell>
          <cell r="CA911" t="str">
            <v>0010535025</v>
          </cell>
          <cell r="CB911">
            <v>12418532.6</v>
          </cell>
          <cell r="CC911">
            <v>1</v>
          </cell>
          <cell r="CD911">
            <v>12418532.6</v>
          </cell>
          <cell r="CF911">
            <v>80</v>
          </cell>
          <cell r="CG911" t="str">
            <v>N</v>
          </cell>
        </row>
        <row r="912">
          <cell r="A912">
            <v>910</v>
          </cell>
          <cell r="B912" t="str">
            <v>DETAILS</v>
          </cell>
          <cell r="C912">
            <v>0</v>
          </cell>
          <cell r="D912">
            <v>81628355</v>
          </cell>
          <cell r="E912">
            <v>84069381</v>
          </cell>
          <cell r="F912">
            <v>344944</v>
          </cell>
          <cell r="G912">
            <v>42403</v>
          </cell>
          <cell r="H912">
            <v>42237</v>
          </cell>
          <cell r="I912">
            <v>16074</v>
          </cell>
          <cell r="J912">
            <v>256260</v>
          </cell>
          <cell r="K912">
            <v>195869</v>
          </cell>
          <cell r="L912">
            <v>42185</v>
          </cell>
          <cell r="M912" t="str">
            <v>Verint Systems Inc</v>
          </cell>
          <cell r="N912" t="str">
            <v>Verint Systems Inc Term Loan</v>
          </cell>
          <cell r="O912" t="str">
            <v>L</v>
          </cell>
          <cell r="P912" t="str">
            <v>LIBOR (3 months)</v>
          </cell>
          <cell r="R912">
            <v>18628082.629999999</v>
          </cell>
          <cell r="S912">
            <v>1334869</v>
          </cell>
          <cell r="T912" t="str">
            <v>United States</v>
          </cell>
          <cell r="U912" t="str">
            <v>High Tech Industries (16)</v>
          </cell>
          <cell r="W912" t="str">
            <v>United States</v>
          </cell>
          <cell r="X912">
            <v>1</v>
          </cell>
          <cell r="Y912" t="str">
            <v>First Lien First Out</v>
          </cell>
          <cell r="AB912" t="str">
            <v>Verint Systems Inc</v>
          </cell>
          <cell r="AC912">
            <v>99.75</v>
          </cell>
          <cell r="AF912">
            <v>18628082.629999999</v>
          </cell>
          <cell r="AG912" t="str">
            <v>V</v>
          </cell>
          <cell r="AH912">
            <v>99.75</v>
          </cell>
          <cell r="AI912">
            <v>99.625</v>
          </cell>
          <cell r="AK912" t="str">
            <v>Term Loan</v>
          </cell>
          <cell r="AN912">
            <v>280800000</v>
          </cell>
          <cell r="AO912" t="str">
            <v>USD</v>
          </cell>
          <cell r="AS912">
            <v>0.93</v>
          </cell>
          <cell r="AU912" t="str">
            <v>330 SOUTH SERVICE ROAD</v>
          </cell>
          <cell r="AV912" t="str">
            <v>NA</v>
          </cell>
          <cell r="AW912">
            <v>0</v>
          </cell>
          <cell r="AX912">
            <v>42308</v>
          </cell>
          <cell r="AY912">
            <v>42308</v>
          </cell>
          <cell r="AZ912">
            <v>385070000</v>
          </cell>
          <cell r="BA912">
            <v>12.16</v>
          </cell>
          <cell r="BB912">
            <v>4.79</v>
          </cell>
          <cell r="BC912">
            <v>0</v>
          </cell>
          <cell r="BD912">
            <v>0</v>
          </cell>
          <cell r="BF912" t="str">
            <v>0.9300000</v>
          </cell>
          <cell r="BG912">
            <v>1073700000</v>
          </cell>
          <cell r="BH912" t="str">
            <v>2.4</v>
          </cell>
          <cell r="BI912">
            <v>1161130000</v>
          </cell>
          <cell r="BJ912" t="str">
            <v>BLG</v>
          </cell>
          <cell r="BK912" t="str">
            <v>Broadly Syndicated Loan</v>
          </cell>
          <cell r="BL912">
            <v>41575</v>
          </cell>
          <cell r="BM912">
            <v>43714</v>
          </cell>
          <cell r="BP912">
            <v>260268000</v>
          </cell>
          <cell r="BQ912">
            <v>1724370000</v>
          </cell>
          <cell r="BR912">
            <v>650670000</v>
          </cell>
          <cell r="BS912">
            <v>18558227.32</v>
          </cell>
          <cell r="BT912">
            <v>99.625</v>
          </cell>
          <cell r="BU912">
            <v>42228</v>
          </cell>
          <cell r="BW912">
            <v>0</v>
          </cell>
          <cell r="BX912" t="str">
            <v>Melville, New York 11747</v>
          </cell>
          <cell r="CA912" t="str">
            <v>0010461752</v>
          </cell>
          <cell r="CB912">
            <v>18558227.32</v>
          </cell>
          <cell r="CC912">
            <v>1</v>
          </cell>
          <cell r="CD912">
            <v>18628082.629999999</v>
          </cell>
          <cell r="CF912">
            <v>80</v>
          </cell>
          <cell r="CG912" t="str">
            <v>Y</v>
          </cell>
        </row>
        <row r="913">
          <cell r="A913">
            <v>911</v>
          </cell>
          <cell r="B913" t="str">
            <v>DETAILS</v>
          </cell>
          <cell r="C913">
            <v>0</v>
          </cell>
          <cell r="D913">
            <v>81628187</v>
          </cell>
          <cell r="E913">
            <v>84069384</v>
          </cell>
          <cell r="F913">
            <v>344944</v>
          </cell>
          <cell r="G913">
            <v>42403</v>
          </cell>
          <cell r="H913">
            <v>42237</v>
          </cell>
          <cell r="I913">
            <v>8756</v>
          </cell>
          <cell r="J913">
            <v>255304</v>
          </cell>
          <cell r="K913">
            <v>174674</v>
          </cell>
          <cell r="L913">
            <v>42185</v>
          </cell>
          <cell r="M913" t="str">
            <v>Vertafore Inc</v>
          </cell>
          <cell r="N913" t="str">
            <v>Vertafore Inc 2013 Refinancing Term Loan</v>
          </cell>
          <cell r="O913" t="str">
            <v>L</v>
          </cell>
          <cell r="P913" t="str">
            <v>LIBOR (1 month)</v>
          </cell>
          <cell r="R913">
            <v>19970676.25</v>
          </cell>
          <cell r="S913">
            <v>1334873</v>
          </cell>
          <cell r="T913" t="str">
            <v>United States</v>
          </cell>
          <cell r="U913" t="str">
            <v>High Tech Industries (16)</v>
          </cell>
          <cell r="W913" t="str">
            <v>United States</v>
          </cell>
          <cell r="X913">
            <v>1</v>
          </cell>
          <cell r="Y913" t="str">
            <v>First Lien First Out</v>
          </cell>
          <cell r="AB913" t="str">
            <v>Vertafore Inc</v>
          </cell>
          <cell r="AC913">
            <v>99.75</v>
          </cell>
          <cell r="AF913">
            <v>19970676.25</v>
          </cell>
          <cell r="AG913" t="str">
            <v>V</v>
          </cell>
          <cell r="AH913">
            <v>99.75</v>
          </cell>
          <cell r="AI913">
            <v>99.417000000000002</v>
          </cell>
          <cell r="AK913" t="str">
            <v>Term Loan</v>
          </cell>
          <cell r="AN913">
            <v>170854000</v>
          </cell>
          <cell r="AO913" t="str">
            <v>USD</v>
          </cell>
          <cell r="AS913">
            <v>2.57</v>
          </cell>
          <cell r="AU913" t="str">
            <v>11724 NE 195TH STREET</v>
          </cell>
          <cell r="AV913" t="str">
            <v>NA</v>
          </cell>
          <cell r="AW913">
            <v>0</v>
          </cell>
          <cell r="AX913">
            <v>42277</v>
          </cell>
          <cell r="AY913">
            <v>42277</v>
          </cell>
          <cell r="AZ913">
            <v>135050000</v>
          </cell>
          <cell r="BA913">
            <v>2.86</v>
          </cell>
          <cell r="BB913">
            <v>1.35</v>
          </cell>
          <cell r="BC913">
            <v>1.28</v>
          </cell>
          <cell r="BD913">
            <v>0</v>
          </cell>
          <cell r="BF913" t="str">
            <v>2.5700000</v>
          </cell>
          <cell r="BG913">
            <v>594470000</v>
          </cell>
          <cell r="BH913" t="str">
            <v>4.09</v>
          </cell>
          <cell r="BI913">
            <v>406530000</v>
          </cell>
          <cell r="BJ913" t="str">
            <v>BLG</v>
          </cell>
          <cell r="BL913">
            <v>41277</v>
          </cell>
          <cell r="BM913">
            <v>43741</v>
          </cell>
          <cell r="BP913">
            <v>446318100</v>
          </cell>
          <cell r="BQ913">
            <v>1299762800</v>
          </cell>
          <cell r="BR913">
            <v>705292800</v>
          </cell>
          <cell r="BS913">
            <v>19854247.210000001</v>
          </cell>
          <cell r="BT913">
            <v>99.417000000000002</v>
          </cell>
          <cell r="BU913">
            <v>42228</v>
          </cell>
          <cell r="BW913">
            <v>0</v>
          </cell>
          <cell r="BX913" t="str">
            <v>Bothell, Washington 98011</v>
          </cell>
          <cell r="CA913" t="str">
            <v>0010415032</v>
          </cell>
          <cell r="CB913">
            <v>19854247.210000001</v>
          </cell>
          <cell r="CC913">
            <v>1</v>
          </cell>
          <cell r="CD913">
            <v>19970676.25</v>
          </cell>
          <cell r="CF913">
            <v>80</v>
          </cell>
          <cell r="CG913" t="str">
            <v>Y</v>
          </cell>
        </row>
        <row r="914">
          <cell r="A914">
            <v>912</v>
          </cell>
          <cell r="B914" t="str">
            <v>DETAILS</v>
          </cell>
          <cell r="C914">
            <v>0</v>
          </cell>
          <cell r="D914">
            <v>81628225</v>
          </cell>
          <cell r="E914">
            <v>84069856</v>
          </cell>
          <cell r="F914">
            <v>344944</v>
          </cell>
          <cell r="G914">
            <v>42403</v>
          </cell>
          <cell r="H914">
            <v>42298</v>
          </cell>
          <cell r="I914">
            <v>31206</v>
          </cell>
          <cell r="J914">
            <v>255507</v>
          </cell>
          <cell r="K914">
            <v>241379</v>
          </cell>
          <cell r="L914">
            <v>42298</v>
          </cell>
          <cell r="M914" t="str">
            <v>VerticalScope Inc</v>
          </cell>
          <cell r="N914" t="str">
            <v>VerticalScope Inc Term Loan</v>
          </cell>
          <cell r="O914" t="str">
            <v>L</v>
          </cell>
          <cell r="P914" t="str">
            <v>LIBOR (3 months)</v>
          </cell>
          <cell r="R914">
            <v>6050709.96</v>
          </cell>
          <cell r="S914">
            <v>1442447</v>
          </cell>
          <cell r="T914" t="str">
            <v>Canada</v>
          </cell>
          <cell r="U914" t="str">
            <v>Media: Advertising; Printing &amp; Publishing (18)</v>
          </cell>
          <cell r="W914" t="str">
            <v>Canada</v>
          </cell>
          <cell r="X914">
            <v>0</v>
          </cell>
          <cell r="Y914" t="str">
            <v>First Lien First Out</v>
          </cell>
          <cell r="AB914" t="str">
            <v>VerticalScope Inc</v>
          </cell>
          <cell r="AC914">
            <v>97</v>
          </cell>
          <cell r="AF914">
            <v>6050709.96</v>
          </cell>
          <cell r="AG914" t="str">
            <v>V</v>
          </cell>
          <cell r="AH914">
            <v>97</v>
          </cell>
          <cell r="AI914">
            <v>97</v>
          </cell>
          <cell r="AK914" t="str">
            <v>Term Loan</v>
          </cell>
          <cell r="AL914" t="str">
            <v>Restructure</v>
          </cell>
          <cell r="AN914">
            <v>27593000</v>
          </cell>
          <cell r="AO914" t="str">
            <v>USD</v>
          </cell>
          <cell r="AS914">
            <v>2.72</v>
          </cell>
          <cell r="AU914" t="str">
            <v>111 Peter Street, Suite 700</v>
          </cell>
          <cell r="AV914" t="str">
            <v>NA</v>
          </cell>
          <cell r="AW914">
            <v>0</v>
          </cell>
          <cell r="AX914">
            <v>42247</v>
          </cell>
          <cell r="AY914">
            <v>42338</v>
          </cell>
          <cell r="AZ914">
            <v>7370000</v>
          </cell>
          <cell r="BA914">
            <v>7.39</v>
          </cell>
          <cell r="BB914">
            <v>2.19</v>
          </cell>
          <cell r="BC914">
            <v>2.09</v>
          </cell>
          <cell r="BD914">
            <v>0</v>
          </cell>
          <cell r="BF914" t="str">
            <v>2.72</v>
          </cell>
          <cell r="BG914">
            <v>-16770000</v>
          </cell>
          <cell r="BH914" t="str">
            <v>2.72</v>
          </cell>
          <cell r="BI914">
            <v>43440000</v>
          </cell>
          <cell r="BJ914" t="str">
            <v>Antares/TMT</v>
          </cell>
          <cell r="BL914">
            <v>42094</v>
          </cell>
          <cell r="BM914">
            <v>44125</v>
          </cell>
          <cell r="BP914">
            <v>75052960</v>
          </cell>
          <cell r="BQ914">
            <v>58282960</v>
          </cell>
          <cell r="BR914">
            <v>75052960</v>
          </cell>
          <cell r="BS914">
            <v>6050709.96</v>
          </cell>
          <cell r="BT914">
            <v>100</v>
          </cell>
          <cell r="BU914">
            <v>42298</v>
          </cell>
          <cell r="BW914">
            <v>0</v>
          </cell>
          <cell r="BX914" t="str">
            <v>TORONTO, Ontario M5V 2H1</v>
          </cell>
          <cell r="CA914" t="str">
            <v>0010552149</v>
          </cell>
          <cell r="CB914">
            <v>6050709.96</v>
          </cell>
          <cell r="CC914">
            <v>1</v>
          </cell>
          <cell r="CD914">
            <v>6050709.96</v>
          </cell>
          <cell r="CF914">
            <v>80</v>
          </cell>
          <cell r="CG914" t="str">
            <v>N</v>
          </cell>
        </row>
        <row r="915">
          <cell r="A915">
            <v>913</v>
          </cell>
          <cell r="B915" t="str">
            <v>DETAILS</v>
          </cell>
          <cell r="C915">
            <v>0</v>
          </cell>
          <cell r="D915">
            <v>81628225</v>
          </cell>
          <cell r="E915">
            <v>84070151</v>
          </cell>
          <cell r="F915">
            <v>344944</v>
          </cell>
          <cell r="G915">
            <v>42403</v>
          </cell>
          <cell r="H915">
            <v>42237</v>
          </cell>
          <cell r="I915">
            <v>31206</v>
          </cell>
          <cell r="J915">
            <v>255507</v>
          </cell>
          <cell r="K915">
            <v>241379</v>
          </cell>
          <cell r="L915">
            <v>42185</v>
          </cell>
          <cell r="M915" t="str">
            <v>VerticalScope Inc</v>
          </cell>
          <cell r="N915" t="str">
            <v>VerticalScope Inc Term Loan</v>
          </cell>
          <cell r="O915" t="str">
            <v>L</v>
          </cell>
          <cell r="P915" t="str">
            <v>LIBOR (3 months)</v>
          </cell>
          <cell r="R915">
            <v>16168040.050000001</v>
          </cell>
          <cell r="S915">
            <v>1355246</v>
          </cell>
          <cell r="T915" t="str">
            <v>Canada</v>
          </cell>
          <cell r="U915" t="str">
            <v>Media: Advertising; Printing &amp; Publishing (18)</v>
          </cell>
          <cell r="W915" t="str">
            <v>Canada</v>
          </cell>
          <cell r="X915">
            <v>0</v>
          </cell>
          <cell r="Y915" t="str">
            <v>First Lien First Out</v>
          </cell>
          <cell r="AB915" t="str">
            <v>VerticalScope Inc</v>
          </cell>
          <cell r="AC915">
            <v>97</v>
          </cell>
          <cell r="AF915">
            <v>16168040.050000001</v>
          </cell>
          <cell r="AG915" t="str">
            <v>V</v>
          </cell>
          <cell r="AH915">
            <v>97</v>
          </cell>
          <cell r="AI915">
            <v>97</v>
          </cell>
          <cell r="AK915" t="str">
            <v>Term Loan</v>
          </cell>
          <cell r="AN915">
            <v>27593000</v>
          </cell>
          <cell r="AO915" t="str">
            <v>USD</v>
          </cell>
          <cell r="AS915">
            <v>2.72</v>
          </cell>
          <cell r="AU915" t="str">
            <v>111 Peter Street, Suite 700</v>
          </cell>
          <cell r="AV915" t="str">
            <v>NA</v>
          </cell>
          <cell r="AW915">
            <v>0</v>
          </cell>
          <cell r="AX915">
            <v>42247</v>
          </cell>
          <cell r="AY915">
            <v>42338</v>
          </cell>
          <cell r="AZ915">
            <v>7370000</v>
          </cell>
          <cell r="BA915">
            <v>7.39</v>
          </cell>
          <cell r="BB915">
            <v>2.19</v>
          </cell>
          <cell r="BC915">
            <v>2.09</v>
          </cell>
          <cell r="BD915">
            <v>0</v>
          </cell>
          <cell r="BF915" t="str">
            <v>2.72</v>
          </cell>
          <cell r="BG915">
            <v>-16770000</v>
          </cell>
          <cell r="BH915" t="str">
            <v>2.72</v>
          </cell>
          <cell r="BI915">
            <v>43440000</v>
          </cell>
          <cell r="BJ915" t="str">
            <v>Antares/TMT</v>
          </cell>
          <cell r="BL915">
            <v>42094</v>
          </cell>
          <cell r="BM915">
            <v>44125</v>
          </cell>
          <cell r="BP915">
            <v>75052960</v>
          </cell>
          <cell r="BQ915">
            <v>58282960</v>
          </cell>
          <cell r="BR915">
            <v>75052960</v>
          </cell>
          <cell r="BS915">
            <v>16168040.050000001</v>
          </cell>
          <cell r="BT915">
            <v>100</v>
          </cell>
          <cell r="BU915">
            <v>42298</v>
          </cell>
          <cell r="BW915">
            <v>0</v>
          </cell>
          <cell r="BX915" t="str">
            <v>TORONTO, Ontario M5V 2H1</v>
          </cell>
          <cell r="CA915" t="str">
            <v>0010552149</v>
          </cell>
          <cell r="CB915">
            <v>16168040.050000001</v>
          </cell>
          <cell r="CC915">
            <v>1</v>
          </cell>
          <cell r="CD915">
            <v>16168040.050000001</v>
          </cell>
          <cell r="CF915">
            <v>80</v>
          </cell>
          <cell r="CG915" t="str">
            <v>N</v>
          </cell>
        </row>
        <row r="916">
          <cell r="A916">
            <v>914</v>
          </cell>
          <cell r="B916" t="str">
            <v>DETAILS</v>
          </cell>
          <cell r="C916">
            <v>0</v>
          </cell>
          <cell r="D916">
            <v>81628284</v>
          </cell>
          <cell r="E916">
            <v>84070031</v>
          </cell>
          <cell r="F916">
            <v>344944</v>
          </cell>
          <cell r="G916">
            <v>42403</v>
          </cell>
          <cell r="H916">
            <v>42237</v>
          </cell>
          <cell r="I916">
            <v>29729</v>
          </cell>
          <cell r="J916">
            <v>255879</v>
          </cell>
          <cell r="K916">
            <v>214888</v>
          </cell>
          <cell r="L916">
            <v>42185</v>
          </cell>
          <cell r="M916" t="str">
            <v>Vestcom International Inc</v>
          </cell>
          <cell r="N916" t="str">
            <v>Vestcom International Inc Term Loan</v>
          </cell>
          <cell r="O916" t="str">
            <v>L</v>
          </cell>
          <cell r="P916" t="str">
            <v>LIBOR (2 months)</v>
          </cell>
          <cell r="R916">
            <v>13882.54</v>
          </cell>
          <cell r="S916">
            <v>1352453</v>
          </cell>
          <cell r="T916" t="str">
            <v>United States</v>
          </cell>
          <cell r="U916" t="str">
            <v>Services: Business (23)</v>
          </cell>
          <cell r="W916" t="str">
            <v>United States</v>
          </cell>
          <cell r="X916">
            <v>1</v>
          </cell>
          <cell r="Y916" t="str">
            <v>First Lien First Out</v>
          </cell>
          <cell r="AB916" t="str">
            <v>Vestcom International Inc</v>
          </cell>
          <cell r="AC916">
            <v>99.5</v>
          </cell>
          <cell r="AF916">
            <v>13882.54</v>
          </cell>
          <cell r="AG916" t="str">
            <v>V</v>
          </cell>
          <cell r="AH916">
            <v>99.5</v>
          </cell>
          <cell r="AI916">
            <v>97</v>
          </cell>
          <cell r="AK916" t="str">
            <v>Term Loan</v>
          </cell>
          <cell r="AN916">
            <v>61989000</v>
          </cell>
          <cell r="AO916" t="str">
            <v>USD</v>
          </cell>
          <cell r="AS916">
            <v>3.66</v>
          </cell>
          <cell r="AU916" t="str">
            <v>7302 Kanis Road</v>
          </cell>
          <cell r="AV916" t="str">
            <v>NA</v>
          </cell>
          <cell r="AW916">
            <v>0</v>
          </cell>
          <cell r="AX916">
            <v>42277</v>
          </cell>
          <cell r="AY916">
            <v>42277</v>
          </cell>
          <cell r="AZ916">
            <v>1880000</v>
          </cell>
          <cell r="BA916">
            <v>3.18</v>
          </cell>
          <cell r="BB916">
            <v>5.5</v>
          </cell>
          <cell r="BC916">
            <v>4.3499999999999996</v>
          </cell>
          <cell r="BD916">
            <v>0</v>
          </cell>
          <cell r="BF916" t="str">
            <v>3.6600000</v>
          </cell>
          <cell r="BG916">
            <v>-6410000</v>
          </cell>
          <cell r="BH916" t="str">
            <v>5.03</v>
          </cell>
          <cell r="BI916">
            <v>264260000</v>
          </cell>
          <cell r="BJ916" t="str">
            <v>SIP - Tag Along</v>
          </cell>
          <cell r="BL916">
            <v>41799</v>
          </cell>
          <cell r="BM916">
            <v>44469</v>
          </cell>
          <cell r="BP916">
            <v>233529500</v>
          </cell>
          <cell r="BQ916">
            <v>312335000</v>
          </cell>
          <cell r="BR916">
            <v>318745000</v>
          </cell>
          <cell r="BS916">
            <v>13882.54</v>
          </cell>
          <cell r="BT916">
            <v>100</v>
          </cell>
          <cell r="BU916">
            <v>42313</v>
          </cell>
          <cell r="BW916">
            <v>0</v>
          </cell>
          <cell r="BX916" t="str">
            <v>Little Rock, Arkansas 72204</v>
          </cell>
          <cell r="CA916" t="str">
            <v>0010533804</v>
          </cell>
          <cell r="CB916">
            <v>13882.54</v>
          </cell>
          <cell r="CC916">
            <v>1</v>
          </cell>
          <cell r="CD916">
            <v>13882.54</v>
          </cell>
          <cell r="CF916">
            <v>80</v>
          </cell>
          <cell r="CG916" t="str">
            <v>N</v>
          </cell>
        </row>
        <row r="917">
          <cell r="A917">
            <v>915</v>
          </cell>
          <cell r="B917" t="str">
            <v>DETAILS</v>
          </cell>
          <cell r="C917">
            <v>0</v>
          </cell>
          <cell r="D917">
            <v>81628283</v>
          </cell>
          <cell r="E917">
            <v>84070033</v>
          </cell>
          <cell r="F917">
            <v>344944</v>
          </cell>
          <cell r="G917">
            <v>42403</v>
          </cell>
          <cell r="H917">
            <v>42237</v>
          </cell>
          <cell r="I917">
            <v>29729</v>
          </cell>
          <cell r="J917">
            <v>255878</v>
          </cell>
          <cell r="K917">
            <v>214888</v>
          </cell>
          <cell r="L917">
            <v>42185</v>
          </cell>
          <cell r="M917" t="str">
            <v>Vestcom International Inc</v>
          </cell>
          <cell r="N917" t="str">
            <v>Vestcom International Inc Term Loan</v>
          </cell>
          <cell r="O917" t="str">
            <v>L</v>
          </cell>
          <cell r="P917" t="str">
            <v>LIBOR (6 months)</v>
          </cell>
          <cell r="R917">
            <v>446079.67</v>
          </cell>
          <cell r="S917">
            <v>1352454</v>
          </cell>
          <cell r="T917" t="str">
            <v>United States</v>
          </cell>
          <cell r="U917" t="str">
            <v>Services: Business (23)</v>
          </cell>
          <cell r="W917" t="str">
            <v>United States</v>
          </cell>
          <cell r="X917">
            <v>1</v>
          </cell>
          <cell r="Y917" t="str">
            <v>First Lien First Out</v>
          </cell>
          <cell r="AB917" t="str">
            <v>Vestcom International Inc</v>
          </cell>
          <cell r="AC917">
            <v>99.5</v>
          </cell>
          <cell r="AF917">
            <v>446079.67</v>
          </cell>
          <cell r="AG917" t="str">
            <v>V</v>
          </cell>
          <cell r="AH917">
            <v>99.5</v>
          </cell>
          <cell r="AI917">
            <v>97</v>
          </cell>
          <cell r="AK917" t="str">
            <v>Term Loan</v>
          </cell>
          <cell r="AN917">
            <v>61989000</v>
          </cell>
          <cell r="AO917" t="str">
            <v>USD</v>
          </cell>
          <cell r="AS917">
            <v>3.66</v>
          </cell>
          <cell r="AU917" t="str">
            <v>7302 Kanis Road</v>
          </cell>
          <cell r="AV917" t="str">
            <v>NA</v>
          </cell>
          <cell r="AW917">
            <v>0</v>
          </cell>
          <cell r="AX917">
            <v>42277</v>
          </cell>
          <cell r="AY917">
            <v>42277</v>
          </cell>
          <cell r="AZ917">
            <v>1880000</v>
          </cell>
          <cell r="BA917">
            <v>3.18</v>
          </cell>
          <cell r="BB917">
            <v>5.5</v>
          </cell>
          <cell r="BC917">
            <v>4.3499999999999996</v>
          </cell>
          <cell r="BD917">
            <v>0</v>
          </cell>
          <cell r="BF917" t="str">
            <v>3.6600000</v>
          </cell>
          <cell r="BG917">
            <v>-6410000</v>
          </cell>
          <cell r="BH917" t="str">
            <v>5.03</v>
          </cell>
          <cell r="BI917">
            <v>264260000</v>
          </cell>
          <cell r="BJ917" t="str">
            <v>Antares/TMT</v>
          </cell>
          <cell r="BL917">
            <v>41799</v>
          </cell>
          <cell r="BM917">
            <v>44469</v>
          </cell>
          <cell r="BP917">
            <v>233529500</v>
          </cell>
          <cell r="BQ917">
            <v>312335000</v>
          </cell>
          <cell r="BR917">
            <v>318745000</v>
          </cell>
          <cell r="BS917">
            <v>446079.67</v>
          </cell>
          <cell r="BT917">
            <v>100</v>
          </cell>
          <cell r="BU917">
            <v>42228</v>
          </cell>
          <cell r="BW917">
            <v>0</v>
          </cell>
          <cell r="BX917" t="str">
            <v>Little Rock, Arkansas 72204</v>
          </cell>
          <cell r="CA917" t="str">
            <v>0010533804</v>
          </cell>
          <cell r="CB917">
            <v>446079.67</v>
          </cell>
          <cell r="CC917">
            <v>1</v>
          </cell>
          <cell r="CD917">
            <v>446079.67</v>
          </cell>
          <cell r="CF917">
            <v>80</v>
          </cell>
          <cell r="CG917" t="str">
            <v>N</v>
          </cell>
        </row>
        <row r="918">
          <cell r="A918">
            <v>916</v>
          </cell>
          <cell r="B918" t="str">
            <v>DETAILS</v>
          </cell>
          <cell r="C918">
            <v>0</v>
          </cell>
          <cell r="D918">
            <v>81628284</v>
          </cell>
          <cell r="E918">
            <v>84070034</v>
          </cell>
          <cell r="F918">
            <v>344944</v>
          </cell>
          <cell r="G918">
            <v>42403</v>
          </cell>
          <cell r="H918">
            <v>42237</v>
          </cell>
          <cell r="I918">
            <v>29729</v>
          </cell>
          <cell r="J918">
            <v>255879</v>
          </cell>
          <cell r="K918">
            <v>214888</v>
          </cell>
          <cell r="L918">
            <v>42185</v>
          </cell>
          <cell r="M918" t="str">
            <v>Vestcom International Inc</v>
          </cell>
          <cell r="N918" t="str">
            <v>Vestcom International Inc Term Loan</v>
          </cell>
          <cell r="O918" t="str">
            <v>L</v>
          </cell>
          <cell r="P918" t="str">
            <v>LIBOR (2 months)</v>
          </cell>
          <cell r="R918">
            <v>25043.07</v>
          </cell>
          <cell r="S918">
            <v>1352454</v>
          </cell>
          <cell r="T918" t="str">
            <v>United States</v>
          </cell>
          <cell r="U918" t="str">
            <v>Services: Business (23)</v>
          </cell>
          <cell r="W918" t="str">
            <v>United States</v>
          </cell>
          <cell r="X918">
            <v>1</v>
          </cell>
          <cell r="Y918" t="str">
            <v>First Lien First Out</v>
          </cell>
          <cell r="AB918" t="str">
            <v>Vestcom International Inc</v>
          </cell>
          <cell r="AC918">
            <v>99.5</v>
          </cell>
          <cell r="AF918">
            <v>25043.07</v>
          </cell>
          <cell r="AG918" t="str">
            <v>V</v>
          </cell>
          <cell r="AH918">
            <v>99.5</v>
          </cell>
          <cell r="AI918">
            <v>97</v>
          </cell>
          <cell r="AK918" t="str">
            <v>Term Loan</v>
          </cell>
          <cell r="AN918">
            <v>61989000</v>
          </cell>
          <cell r="AO918" t="str">
            <v>USD</v>
          </cell>
          <cell r="AS918">
            <v>3.66</v>
          </cell>
          <cell r="AU918" t="str">
            <v>7302 Kanis Road</v>
          </cell>
          <cell r="AV918" t="str">
            <v>NA</v>
          </cell>
          <cell r="AW918">
            <v>0</v>
          </cell>
          <cell r="AX918">
            <v>42277</v>
          </cell>
          <cell r="AY918">
            <v>42277</v>
          </cell>
          <cell r="AZ918">
            <v>1880000</v>
          </cell>
          <cell r="BA918">
            <v>3.18</v>
          </cell>
          <cell r="BB918">
            <v>5.5</v>
          </cell>
          <cell r="BC918">
            <v>4.3499999999999996</v>
          </cell>
          <cell r="BD918">
            <v>0</v>
          </cell>
          <cell r="BF918" t="str">
            <v>3.6600000</v>
          </cell>
          <cell r="BG918">
            <v>-6410000</v>
          </cell>
          <cell r="BH918" t="str">
            <v>5.03</v>
          </cell>
          <cell r="BI918">
            <v>264260000</v>
          </cell>
          <cell r="BJ918" t="str">
            <v>Antares/TMT</v>
          </cell>
          <cell r="BL918">
            <v>41799</v>
          </cell>
          <cell r="BM918">
            <v>44469</v>
          </cell>
          <cell r="BP918">
            <v>233529500</v>
          </cell>
          <cell r="BQ918">
            <v>312335000</v>
          </cell>
          <cell r="BR918">
            <v>318745000</v>
          </cell>
          <cell r="BS918">
            <v>25043.07</v>
          </cell>
          <cell r="BT918">
            <v>100</v>
          </cell>
          <cell r="BU918">
            <v>42228</v>
          </cell>
          <cell r="BW918">
            <v>0</v>
          </cell>
          <cell r="BX918" t="str">
            <v>Little Rock, Arkansas 72204</v>
          </cell>
          <cell r="CA918" t="str">
            <v>0010533804</v>
          </cell>
          <cell r="CB918">
            <v>25043.07</v>
          </cell>
          <cell r="CC918">
            <v>1</v>
          </cell>
          <cell r="CD918">
            <v>25043.07</v>
          </cell>
          <cell r="CF918">
            <v>80</v>
          </cell>
          <cell r="CG918" t="str">
            <v>N</v>
          </cell>
        </row>
        <row r="919">
          <cell r="A919">
            <v>917</v>
          </cell>
          <cell r="B919" t="str">
            <v>DETAILS</v>
          </cell>
          <cell r="C919">
            <v>0</v>
          </cell>
          <cell r="D919">
            <v>81627691</v>
          </cell>
          <cell r="E919">
            <v>84070029</v>
          </cell>
          <cell r="F919">
            <v>344944</v>
          </cell>
          <cell r="G919">
            <v>42403</v>
          </cell>
          <cell r="H919">
            <v>42237</v>
          </cell>
          <cell r="I919">
            <v>29729</v>
          </cell>
          <cell r="J919">
            <v>248200</v>
          </cell>
          <cell r="K919">
            <v>214888</v>
          </cell>
          <cell r="L919">
            <v>42185</v>
          </cell>
          <cell r="M919" t="str">
            <v>Vestcom International Inc</v>
          </cell>
          <cell r="N919" t="str">
            <v>Vestcom International Inc Term Loan</v>
          </cell>
          <cell r="O919" t="str">
            <v>L</v>
          </cell>
          <cell r="P919" t="str">
            <v>LIBOR (6 months)</v>
          </cell>
          <cell r="R919">
            <v>5153891.95</v>
          </cell>
          <cell r="S919">
            <v>1352453</v>
          </cell>
          <cell r="T919" t="str">
            <v>United States</v>
          </cell>
          <cell r="U919" t="str">
            <v>Services: Business (23)</v>
          </cell>
          <cell r="W919" t="str">
            <v>United States</v>
          </cell>
          <cell r="X919">
            <v>1</v>
          </cell>
          <cell r="Y919" t="str">
            <v>First Lien First Out</v>
          </cell>
          <cell r="AB919" t="str">
            <v>Vestcom International Inc</v>
          </cell>
          <cell r="AC919">
            <v>99.5</v>
          </cell>
          <cell r="AF919">
            <v>5153891.95</v>
          </cell>
          <cell r="AG919" t="str">
            <v>V</v>
          </cell>
          <cell r="AH919">
            <v>99.5</v>
          </cell>
          <cell r="AI919">
            <v>97</v>
          </cell>
          <cell r="AK919" t="str">
            <v>Term Loan</v>
          </cell>
          <cell r="AM919">
            <v>1</v>
          </cell>
          <cell r="AN919">
            <v>61989000</v>
          </cell>
          <cell r="AO919" t="str">
            <v>USD</v>
          </cell>
          <cell r="AS919">
            <v>3.66</v>
          </cell>
          <cell r="AU919" t="str">
            <v>7302 Kanis Road</v>
          </cell>
          <cell r="AV919" t="str">
            <v>NA</v>
          </cell>
          <cell r="AW919">
            <v>0</v>
          </cell>
          <cell r="AX919">
            <v>42277</v>
          </cell>
          <cell r="AY919">
            <v>42277</v>
          </cell>
          <cell r="AZ919">
            <v>1880000</v>
          </cell>
          <cell r="BA919">
            <v>3.18</v>
          </cell>
          <cell r="BB919">
            <v>5.5</v>
          </cell>
          <cell r="BC919">
            <v>4.3499999999999996</v>
          </cell>
          <cell r="BD919">
            <v>0</v>
          </cell>
          <cell r="BF919" t="str">
            <v>3.6600000</v>
          </cell>
          <cell r="BG919">
            <v>-6410000</v>
          </cell>
          <cell r="BH919" t="str">
            <v>5.03</v>
          </cell>
          <cell r="BI919">
            <v>264260000</v>
          </cell>
          <cell r="BJ919" t="str">
            <v>SIP - Tag Along</v>
          </cell>
          <cell r="BL919">
            <v>41799</v>
          </cell>
          <cell r="BM919">
            <v>44469</v>
          </cell>
          <cell r="BN919">
            <v>42300</v>
          </cell>
          <cell r="BO919">
            <v>42237</v>
          </cell>
          <cell r="BP919">
            <v>233529500</v>
          </cell>
          <cell r="BQ919">
            <v>312335000</v>
          </cell>
          <cell r="BR919">
            <v>318745000</v>
          </cell>
          <cell r="BS919">
            <v>5153891.95</v>
          </cell>
          <cell r="BT919">
            <v>100</v>
          </cell>
          <cell r="BU919">
            <v>42228</v>
          </cell>
          <cell r="BW919">
            <v>0</v>
          </cell>
          <cell r="BX919" t="str">
            <v>Little Rock, Arkansas 72204</v>
          </cell>
          <cell r="BY919">
            <v>42300</v>
          </cell>
          <cell r="CA919" t="str">
            <v>0010533804</v>
          </cell>
          <cell r="CB919">
            <v>5153891.95</v>
          </cell>
          <cell r="CC919">
            <v>1</v>
          </cell>
          <cell r="CD919">
            <v>5153891.95</v>
          </cell>
          <cell r="CF919">
            <v>80</v>
          </cell>
          <cell r="CG919" t="str">
            <v>N</v>
          </cell>
        </row>
        <row r="920">
          <cell r="A920">
            <v>918</v>
          </cell>
          <cell r="B920" t="str">
            <v>DETAILS</v>
          </cell>
          <cell r="C920">
            <v>0</v>
          </cell>
          <cell r="D920">
            <v>81627691</v>
          </cell>
          <cell r="E920">
            <v>84070032</v>
          </cell>
          <cell r="F920">
            <v>344944</v>
          </cell>
          <cell r="G920">
            <v>42403</v>
          </cell>
          <cell r="H920">
            <v>42237</v>
          </cell>
          <cell r="I920">
            <v>29729</v>
          </cell>
          <cell r="J920">
            <v>248200</v>
          </cell>
          <cell r="K920">
            <v>214888</v>
          </cell>
          <cell r="L920">
            <v>42185</v>
          </cell>
          <cell r="M920" t="str">
            <v>Vestcom International Inc</v>
          </cell>
          <cell r="N920" t="str">
            <v>Vestcom International Inc Term Loan</v>
          </cell>
          <cell r="O920" t="str">
            <v>L</v>
          </cell>
          <cell r="P920" t="str">
            <v>LIBOR (6 months)</v>
          </cell>
          <cell r="R920">
            <v>9297239.5500000007</v>
          </cell>
          <cell r="S920">
            <v>1352454</v>
          </cell>
          <cell r="T920" t="str">
            <v>United States</v>
          </cell>
          <cell r="U920" t="str">
            <v>Services: Business (23)</v>
          </cell>
          <cell r="W920" t="str">
            <v>United States</v>
          </cell>
          <cell r="X920">
            <v>1</v>
          </cell>
          <cell r="Y920" t="str">
            <v>First Lien First Out</v>
          </cell>
          <cell r="AB920" t="str">
            <v>Vestcom International Inc</v>
          </cell>
          <cell r="AC920">
            <v>99.5</v>
          </cell>
          <cell r="AF920">
            <v>9297239.5500000007</v>
          </cell>
          <cell r="AG920" t="str">
            <v>V</v>
          </cell>
          <cell r="AH920">
            <v>99.5</v>
          </cell>
          <cell r="AI920">
            <v>97</v>
          </cell>
          <cell r="AK920" t="str">
            <v>Term Loan</v>
          </cell>
          <cell r="AM920">
            <v>1</v>
          </cell>
          <cell r="AN920">
            <v>61989000</v>
          </cell>
          <cell r="AO920" t="str">
            <v>USD</v>
          </cell>
          <cell r="AS920">
            <v>3.66</v>
          </cell>
          <cell r="AU920" t="str">
            <v>7302 Kanis Road</v>
          </cell>
          <cell r="AV920" t="str">
            <v>NA</v>
          </cell>
          <cell r="AW920">
            <v>0</v>
          </cell>
          <cell r="AX920">
            <v>42277</v>
          </cell>
          <cell r="AY920">
            <v>42277</v>
          </cell>
          <cell r="AZ920">
            <v>1880000</v>
          </cell>
          <cell r="BA920">
            <v>3.18</v>
          </cell>
          <cell r="BB920">
            <v>5.5</v>
          </cell>
          <cell r="BC920">
            <v>4.3499999999999996</v>
          </cell>
          <cell r="BD920">
            <v>0</v>
          </cell>
          <cell r="BF920" t="str">
            <v>3.6600000</v>
          </cell>
          <cell r="BG920">
            <v>-6410000</v>
          </cell>
          <cell r="BH920" t="str">
            <v>5.03</v>
          </cell>
          <cell r="BI920">
            <v>264260000</v>
          </cell>
          <cell r="BJ920" t="str">
            <v>Antares/TMT</v>
          </cell>
          <cell r="BL920">
            <v>41799</v>
          </cell>
          <cell r="BM920">
            <v>44469</v>
          </cell>
          <cell r="BN920">
            <v>42300</v>
          </cell>
          <cell r="BO920">
            <v>42237</v>
          </cell>
          <cell r="BP920">
            <v>233529500</v>
          </cell>
          <cell r="BQ920">
            <v>312335000</v>
          </cell>
          <cell r="BR920">
            <v>318745000</v>
          </cell>
          <cell r="BS920">
            <v>9297239.5500000007</v>
          </cell>
          <cell r="BT920">
            <v>100</v>
          </cell>
          <cell r="BU920">
            <v>42228</v>
          </cell>
          <cell r="BW920">
            <v>0</v>
          </cell>
          <cell r="BX920" t="str">
            <v>Little Rock, Arkansas 72204</v>
          </cell>
          <cell r="BY920">
            <v>42300</v>
          </cell>
          <cell r="CA920" t="str">
            <v>0010533804</v>
          </cell>
          <cell r="CB920">
            <v>9297239.5500000007</v>
          </cell>
          <cell r="CC920">
            <v>1</v>
          </cell>
          <cell r="CD920">
            <v>9297239.5500000007</v>
          </cell>
          <cell r="CF920">
            <v>80</v>
          </cell>
          <cell r="CG920" t="str">
            <v>N</v>
          </cell>
        </row>
        <row r="921">
          <cell r="A921">
            <v>919</v>
          </cell>
          <cell r="B921" t="str">
            <v>DETAILS</v>
          </cell>
          <cell r="C921">
            <v>0</v>
          </cell>
          <cell r="D921">
            <v>81628283</v>
          </cell>
          <cell r="E921">
            <v>84070030</v>
          </cell>
          <cell r="F921">
            <v>344944</v>
          </cell>
          <cell r="G921">
            <v>42403</v>
          </cell>
          <cell r="H921">
            <v>42237</v>
          </cell>
          <cell r="I921">
            <v>29729</v>
          </cell>
          <cell r="J921">
            <v>255878</v>
          </cell>
          <cell r="K921">
            <v>214888</v>
          </cell>
          <cell r="L921">
            <v>42185</v>
          </cell>
          <cell r="M921" t="str">
            <v>Vestcom International Inc</v>
          </cell>
          <cell r="N921" t="str">
            <v>Vestcom International Inc Term Loan</v>
          </cell>
          <cell r="O921" t="str">
            <v>L</v>
          </cell>
          <cell r="P921" t="str">
            <v>LIBOR (6 months)</v>
          </cell>
          <cell r="R921">
            <v>247282.69</v>
          </cell>
          <cell r="S921">
            <v>1352453</v>
          </cell>
          <cell r="T921" t="str">
            <v>United States</v>
          </cell>
          <cell r="U921" t="str">
            <v>Services: Business (23)</v>
          </cell>
          <cell r="W921" t="str">
            <v>United States</v>
          </cell>
          <cell r="X921">
            <v>1</v>
          </cell>
          <cell r="Y921" t="str">
            <v>First Lien First Out</v>
          </cell>
          <cell r="AB921" t="str">
            <v>Vestcom International Inc</v>
          </cell>
          <cell r="AC921">
            <v>99.5</v>
          </cell>
          <cell r="AF921">
            <v>247282.69</v>
          </cell>
          <cell r="AG921" t="str">
            <v>V</v>
          </cell>
          <cell r="AH921">
            <v>99.5</v>
          </cell>
          <cell r="AI921">
            <v>97</v>
          </cell>
          <cell r="AK921" t="str">
            <v>Term Loan</v>
          </cell>
          <cell r="AM921">
            <v>1</v>
          </cell>
          <cell r="AN921">
            <v>61989000</v>
          </cell>
          <cell r="AO921" t="str">
            <v>USD</v>
          </cell>
          <cell r="AS921">
            <v>3.66</v>
          </cell>
          <cell r="AU921" t="str">
            <v>7302 Kanis Road</v>
          </cell>
          <cell r="AV921" t="str">
            <v>NA</v>
          </cell>
          <cell r="AW921">
            <v>0</v>
          </cell>
          <cell r="AX921">
            <v>42277</v>
          </cell>
          <cell r="AY921">
            <v>42277</v>
          </cell>
          <cell r="AZ921">
            <v>1880000</v>
          </cell>
          <cell r="BA921">
            <v>3.18</v>
          </cell>
          <cell r="BB921">
            <v>5.5</v>
          </cell>
          <cell r="BC921">
            <v>4.3499999999999996</v>
          </cell>
          <cell r="BD921">
            <v>0</v>
          </cell>
          <cell r="BF921" t="str">
            <v>3.6600000</v>
          </cell>
          <cell r="BG921">
            <v>-6410000</v>
          </cell>
          <cell r="BH921" t="str">
            <v>5.03</v>
          </cell>
          <cell r="BI921">
            <v>264260000</v>
          </cell>
          <cell r="BJ921" t="str">
            <v>SIP - Tag Along</v>
          </cell>
          <cell r="BL921">
            <v>41799</v>
          </cell>
          <cell r="BM921">
            <v>44469</v>
          </cell>
          <cell r="BN921">
            <v>42300</v>
          </cell>
          <cell r="BO921">
            <v>42237</v>
          </cell>
          <cell r="BP921">
            <v>233529500</v>
          </cell>
          <cell r="BQ921">
            <v>312335000</v>
          </cell>
          <cell r="BR921">
            <v>318745000</v>
          </cell>
          <cell r="BS921">
            <v>247282.69</v>
          </cell>
          <cell r="BT921">
            <v>100</v>
          </cell>
          <cell r="BU921">
            <v>42228</v>
          </cell>
          <cell r="BW921">
            <v>0</v>
          </cell>
          <cell r="BX921" t="str">
            <v>Little Rock, Arkansas 72204</v>
          </cell>
          <cell r="BY921">
            <v>42300</v>
          </cell>
          <cell r="CA921" t="str">
            <v>0010533804</v>
          </cell>
          <cell r="CB921">
            <v>247282.69</v>
          </cell>
          <cell r="CC921">
            <v>1</v>
          </cell>
          <cell r="CD921">
            <v>247282.69</v>
          </cell>
          <cell r="CF921">
            <v>80</v>
          </cell>
          <cell r="CG921" t="str">
            <v>N</v>
          </cell>
        </row>
        <row r="922">
          <cell r="A922">
            <v>920</v>
          </cell>
          <cell r="B922" t="str">
            <v>DETAILS</v>
          </cell>
          <cell r="C922">
            <v>0</v>
          </cell>
          <cell r="D922">
            <v>81627695</v>
          </cell>
          <cell r="E922">
            <v>84070308</v>
          </cell>
          <cell r="F922">
            <v>344944</v>
          </cell>
          <cell r="G922">
            <v>42403</v>
          </cell>
          <cell r="H922">
            <v>42313</v>
          </cell>
          <cell r="I922">
            <v>31788</v>
          </cell>
          <cell r="J922">
            <v>248809</v>
          </cell>
          <cell r="K922">
            <v>248808</v>
          </cell>
          <cell r="L922">
            <v>42306</v>
          </cell>
          <cell r="M922" t="str">
            <v>Vision Ease LP</v>
          </cell>
          <cell r="N922" t="str">
            <v>Vision Ease LP Term Loan</v>
          </cell>
          <cell r="O922" t="str">
            <v>L</v>
          </cell>
          <cell r="P922" t="str">
            <v>LIBOR (6 months)</v>
          </cell>
          <cell r="R922">
            <v>54656250</v>
          </cell>
          <cell r="S922">
            <v>1425406</v>
          </cell>
          <cell r="T922" t="str">
            <v>United States</v>
          </cell>
          <cell r="U922" t="str">
            <v>Healthcare &amp; Pharmaceuticals (15)</v>
          </cell>
          <cell r="W922" t="str">
            <v>United States</v>
          </cell>
          <cell r="X922">
            <v>0</v>
          </cell>
          <cell r="Y922" t="str">
            <v>First Lien First Out</v>
          </cell>
          <cell r="AB922" t="str">
            <v>Vision Ease LP</v>
          </cell>
          <cell r="AC922">
            <v>98.09070801</v>
          </cell>
          <cell r="AF922">
            <v>54656250</v>
          </cell>
          <cell r="AG922" t="str">
            <v>V</v>
          </cell>
          <cell r="AH922">
            <v>98</v>
          </cell>
          <cell r="AI922">
            <v>95.75</v>
          </cell>
          <cell r="AK922" t="str">
            <v>Term Loan</v>
          </cell>
          <cell r="AN922">
            <v>39207459</v>
          </cell>
          <cell r="AO922" t="str">
            <v>USD</v>
          </cell>
          <cell r="AS922">
            <v>3.8632</v>
          </cell>
          <cell r="AU922" t="str">
            <v>7000 Sunwood Drive NW,</v>
          </cell>
          <cell r="AV922" t="str">
            <v>NA</v>
          </cell>
          <cell r="AW922">
            <v>0</v>
          </cell>
          <cell r="AX922">
            <v>42247</v>
          </cell>
          <cell r="AY922">
            <v>42304</v>
          </cell>
          <cell r="AZ922">
            <v>2030000</v>
          </cell>
          <cell r="BA922">
            <v>2.3199999999999998</v>
          </cell>
          <cell r="BB922">
            <v>5.46</v>
          </cell>
          <cell r="BC922">
            <v>5.0999999999999996</v>
          </cell>
          <cell r="BD922">
            <v>0</v>
          </cell>
          <cell r="BF922" t="str">
            <v>3.8632</v>
          </cell>
          <cell r="BG922">
            <v>91410000</v>
          </cell>
          <cell r="BH922" t="str">
            <v>5.39351</v>
          </cell>
          <cell r="BI922">
            <v>123260000</v>
          </cell>
          <cell r="BJ922" t="str">
            <v>Antares/TMT</v>
          </cell>
          <cell r="BL922">
            <v>42217</v>
          </cell>
          <cell r="BM922">
            <v>44130</v>
          </cell>
          <cell r="BP922">
            <v>151466000</v>
          </cell>
          <cell r="BQ922">
            <v>302876000</v>
          </cell>
          <cell r="BR922">
            <v>211466000</v>
          </cell>
          <cell r="BS922">
            <v>54656250</v>
          </cell>
          <cell r="BT922">
            <v>100</v>
          </cell>
          <cell r="BU922">
            <v>42313</v>
          </cell>
          <cell r="BW922">
            <v>0</v>
          </cell>
          <cell r="BX922" t="str">
            <v>Ramsey, MN 55303</v>
          </cell>
          <cell r="CA922" t="str">
            <v>0010553876</v>
          </cell>
          <cell r="CB922">
            <v>54656250</v>
          </cell>
          <cell r="CC922">
            <v>1</v>
          </cell>
          <cell r="CD922">
            <v>54656250</v>
          </cell>
          <cell r="CF922">
            <v>80</v>
          </cell>
          <cell r="CG922" t="str">
            <v>N</v>
          </cell>
        </row>
        <row r="923">
          <cell r="A923">
            <v>921</v>
          </cell>
          <cell r="B923" t="str">
            <v>DETAILS</v>
          </cell>
          <cell r="C923">
            <v>0</v>
          </cell>
          <cell r="D923">
            <v>81628373</v>
          </cell>
          <cell r="E923">
            <v>84070035</v>
          </cell>
          <cell r="F923">
            <v>344944</v>
          </cell>
          <cell r="G923">
            <v>42403</v>
          </cell>
          <cell r="H923">
            <v>42237</v>
          </cell>
          <cell r="I923">
            <v>31209</v>
          </cell>
          <cell r="J923">
            <v>256484</v>
          </cell>
          <cell r="K923">
            <v>238895</v>
          </cell>
          <cell r="L923">
            <v>42185</v>
          </cell>
          <cell r="M923" t="str">
            <v>VPC PIZZA OPERATING CORP</v>
          </cell>
          <cell r="N923" t="str">
            <v>VPC PIZZA OPERATING CORP Term Loan</v>
          </cell>
          <cell r="O923" t="str">
            <v>L</v>
          </cell>
          <cell r="P923" t="str">
            <v>LIBOR (1 month)</v>
          </cell>
          <cell r="R923">
            <v>18889062.5</v>
          </cell>
          <cell r="S923">
            <v>1352455</v>
          </cell>
          <cell r="T923" t="str">
            <v>United States</v>
          </cell>
          <cell r="U923" t="str">
            <v>Hotel; Gaming &amp; Leisure (17)</v>
          </cell>
          <cell r="W923" t="str">
            <v>United States</v>
          </cell>
          <cell r="X923">
            <v>0</v>
          </cell>
          <cell r="Y923" t="str">
            <v>First Lien First Out</v>
          </cell>
          <cell r="AB923" t="str">
            <v>VPC PIZZA OPERATING CORP</v>
          </cell>
          <cell r="AC923">
            <v>97</v>
          </cell>
          <cell r="AF923">
            <v>18889062.5</v>
          </cell>
          <cell r="AG923" t="str">
            <v>V</v>
          </cell>
          <cell r="AH923">
            <v>97</v>
          </cell>
          <cell r="AI923">
            <v>95.75</v>
          </cell>
          <cell r="AK923" t="str">
            <v>Term Loan</v>
          </cell>
          <cell r="AN923">
            <v>11749185</v>
          </cell>
          <cell r="AO923" t="str">
            <v>USD</v>
          </cell>
          <cell r="AS923">
            <v>2.73</v>
          </cell>
          <cell r="AU923" t="str">
            <v>740 N Rush St.</v>
          </cell>
          <cell r="AV923" t="str">
            <v>NA</v>
          </cell>
          <cell r="AW923">
            <v>0</v>
          </cell>
          <cell r="AX923">
            <v>42277</v>
          </cell>
          <cell r="AY923">
            <v>42338</v>
          </cell>
          <cell r="AZ923">
            <v>7560000</v>
          </cell>
          <cell r="BA923">
            <v>1.73</v>
          </cell>
          <cell r="BB923">
            <v>1.34</v>
          </cell>
          <cell r="BC923">
            <v>0</v>
          </cell>
          <cell r="BD923">
            <v>0</v>
          </cell>
          <cell r="BF923" t="str">
            <v>2.7300000</v>
          </cell>
          <cell r="BG923">
            <v>22910000</v>
          </cell>
          <cell r="BH923" t="str">
            <v>2.73</v>
          </cell>
          <cell r="BI923">
            <v>81590000</v>
          </cell>
          <cell r="BJ923" t="str">
            <v>Franchise Finance</v>
          </cell>
          <cell r="BL923">
            <v>42094</v>
          </cell>
          <cell r="BM923">
            <v>43910</v>
          </cell>
          <cell r="BP923">
            <v>31242000</v>
          </cell>
          <cell r="BQ923">
            <v>54152000</v>
          </cell>
          <cell r="BR923">
            <v>31242000</v>
          </cell>
          <cell r="BS923">
            <v>18889062.5</v>
          </cell>
          <cell r="BT923">
            <v>100</v>
          </cell>
          <cell r="BU923">
            <v>42228</v>
          </cell>
          <cell r="BW923">
            <v>0</v>
          </cell>
          <cell r="BX923" t="str">
            <v>Chicago, Illinois 60611</v>
          </cell>
          <cell r="CA923" t="str">
            <v>0010534733</v>
          </cell>
          <cell r="CB923">
            <v>18889062.5</v>
          </cell>
          <cell r="CC923">
            <v>1</v>
          </cell>
          <cell r="CD923">
            <v>18889062.5</v>
          </cell>
          <cell r="CF923">
            <v>80</v>
          </cell>
          <cell r="CG923" t="str">
            <v>N</v>
          </cell>
        </row>
        <row r="924">
          <cell r="A924">
            <v>922</v>
          </cell>
          <cell r="B924" t="str">
            <v>DETAILS</v>
          </cell>
          <cell r="C924">
            <v>0</v>
          </cell>
          <cell r="D924">
            <v>81627746</v>
          </cell>
          <cell r="E924">
            <v>84070146</v>
          </cell>
          <cell r="F924">
            <v>344944</v>
          </cell>
          <cell r="G924">
            <v>42403</v>
          </cell>
          <cell r="H924">
            <v>42237</v>
          </cell>
          <cell r="I924">
            <v>31210</v>
          </cell>
          <cell r="J924">
            <v>250556</v>
          </cell>
          <cell r="K924">
            <v>238900</v>
          </cell>
          <cell r="L924">
            <v>42185</v>
          </cell>
          <cell r="M924" t="str">
            <v>VSS-Southern Theatres LLC</v>
          </cell>
          <cell r="N924" t="str">
            <v>VSS-Southern Theatres LLC Term Loan</v>
          </cell>
          <cell r="O924" t="str">
            <v>L</v>
          </cell>
          <cell r="P924" t="str">
            <v>LIBOR (3 months)</v>
          </cell>
          <cell r="R924">
            <v>12517524.810000001</v>
          </cell>
          <cell r="S924">
            <v>1355206</v>
          </cell>
          <cell r="T924" t="str">
            <v>United States</v>
          </cell>
          <cell r="U924" t="str">
            <v>Media: Diversified &amp; Production (20)</v>
          </cell>
          <cell r="W924" t="str">
            <v>United States</v>
          </cell>
          <cell r="X924">
            <v>0</v>
          </cell>
          <cell r="Y924" t="str">
            <v>First Lien First Out</v>
          </cell>
          <cell r="AB924" t="str">
            <v>VSS-Southern Theatres LLC</v>
          </cell>
          <cell r="AC924">
            <v>97</v>
          </cell>
          <cell r="AF924">
            <v>12517524.810000001</v>
          </cell>
          <cell r="AG924" t="str">
            <v>V</v>
          </cell>
          <cell r="AH924">
            <v>97</v>
          </cell>
          <cell r="AK924" t="str">
            <v>Term Loan</v>
          </cell>
          <cell r="AN924">
            <v>13626314</v>
          </cell>
          <cell r="AO924" t="str">
            <v>USD</v>
          </cell>
          <cell r="AS924">
            <v>3.38</v>
          </cell>
          <cell r="AU924" t="str">
            <v>305 Baronne Street, Suite 900</v>
          </cell>
          <cell r="AV924" t="str">
            <v>NA</v>
          </cell>
          <cell r="AW924">
            <v>0</v>
          </cell>
          <cell r="AX924">
            <v>42277</v>
          </cell>
          <cell r="AY924">
            <v>42277</v>
          </cell>
          <cell r="AZ924">
            <v>3040000</v>
          </cell>
          <cell r="BA924">
            <v>3.89</v>
          </cell>
          <cell r="BB924">
            <v>3.02</v>
          </cell>
          <cell r="BC924">
            <v>2.82</v>
          </cell>
          <cell r="BD924">
            <v>0</v>
          </cell>
          <cell r="BF924" t="str">
            <v>3.3800000</v>
          </cell>
          <cell r="BG924">
            <v>15290000</v>
          </cell>
          <cell r="BH924" t="str">
            <v>3.38</v>
          </cell>
          <cell r="BI924">
            <v>204490000</v>
          </cell>
          <cell r="BJ924" t="str">
            <v>Antares/TMT</v>
          </cell>
          <cell r="BL924">
            <v>42094</v>
          </cell>
          <cell r="BM924">
            <v>43530</v>
          </cell>
          <cell r="BP924">
            <v>53562000</v>
          </cell>
          <cell r="BQ924">
            <v>68852000</v>
          </cell>
          <cell r="BR924">
            <v>53562000</v>
          </cell>
          <cell r="BS924">
            <v>12517524.810000001</v>
          </cell>
          <cell r="BT924">
            <v>100</v>
          </cell>
          <cell r="BU924">
            <v>42228</v>
          </cell>
          <cell r="BW924">
            <v>0</v>
          </cell>
          <cell r="BX924" t="str">
            <v>New Orleans, Louisiana 70112</v>
          </cell>
          <cell r="CA924" t="str">
            <v>0010525796</v>
          </cell>
          <cell r="CB924">
            <v>12517524.810000001</v>
          </cell>
          <cell r="CC924">
            <v>1</v>
          </cell>
          <cell r="CD924">
            <v>12517524.810000001</v>
          </cell>
          <cell r="CF924">
            <v>80</v>
          </cell>
          <cell r="CG924" t="str">
            <v>N</v>
          </cell>
        </row>
        <row r="925">
          <cell r="A925">
            <v>923</v>
          </cell>
          <cell r="B925" t="str">
            <v>DETAILS</v>
          </cell>
          <cell r="C925">
            <v>0</v>
          </cell>
          <cell r="D925">
            <v>81628011</v>
          </cell>
          <cell r="E925">
            <v>84070144</v>
          </cell>
          <cell r="F925">
            <v>344944</v>
          </cell>
          <cell r="G925">
            <v>42403</v>
          </cell>
          <cell r="H925">
            <v>42237</v>
          </cell>
          <cell r="I925">
            <v>31227</v>
          </cell>
          <cell r="J925">
            <v>253968</v>
          </cell>
          <cell r="K925">
            <v>241373</v>
          </cell>
          <cell r="L925">
            <v>42185</v>
          </cell>
          <cell r="M925" t="str">
            <v>VYVE BROADBAND J LLC</v>
          </cell>
          <cell r="N925" t="str">
            <v>VYVE BROADBAND J LLC DD Term USD 8.5MM</v>
          </cell>
          <cell r="O925" t="str">
            <v>L</v>
          </cell>
          <cell r="P925" t="str">
            <v>LIBOR (3 months)</v>
          </cell>
          <cell r="R925">
            <v>1559285.71</v>
          </cell>
          <cell r="S925">
            <v>1355202</v>
          </cell>
          <cell r="T925" t="str">
            <v>United States</v>
          </cell>
          <cell r="U925" t="str">
            <v>Telecommunications (26)</v>
          </cell>
          <cell r="W925" t="str">
            <v>United States</v>
          </cell>
          <cell r="X925">
            <v>0</v>
          </cell>
          <cell r="Y925" t="str">
            <v>First Lien First Out</v>
          </cell>
          <cell r="AB925" t="str">
            <v>VYVE BROADBAND J LLC</v>
          </cell>
          <cell r="AC925">
            <v>85</v>
          </cell>
          <cell r="AF925">
            <v>1559285.71</v>
          </cell>
          <cell r="AG925" t="str">
            <v>V</v>
          </cell>
          <cell r="AH925">
            <v>85</v>
          </cell>
          <cell r="AK925" t="str">
            <v>Term Loan</v>
          </cell>
          <cell r="AM925">
            <v>1</v>
          </cell>
          <cell r="AN925">
            <v>8734000</v>
          </cell>
          <cell r="AO925" t="str">
            <v>USD</v>
          </cell>
          <cell r="AS925">
            <v>5.43</v>
          </cell>
          <cell r="AU925" t="str">
            <v>1 MANHATTANVILLE RD</v>
          </cell>
          <cell r="AV925" t="str">
            <v>NA</v>
          </cell>
          <cell r="AW925">
            <v>0</v>
          </cell>
          <cell r="AX925">
            <v>42277</v>
          </cell>
          <cell r="AY925">
            <v>42369</v>
          </cell>
          <cell r="AZ925">
            <v>7260000</v>
          </cell>
          <cell r="BA925">
            <v>4.05</v>
          </cell>
          <cell r="BB925">
            <v>6.83</v>
          </cell>
          <cell r="BC925">
            <v>6.39</v>
          </cell>
          <cell r="BD925">
            <v>0</v>
          </cell>
          <cell r="BF925" t="str">
            <v>5.4300000</v>
          </cell>
          <cell r="BG925">
            <v>16930000</v>
          </cell>
          <cell r="BH925" t="str">
            <v>5.43</v>
          </cell>
          <cell r="BI925">
            <v>44170000</v>
          </cell>
          <cell r="BJ925" t="str">
            <v>Antares/TMT</v>
          </cell>
          <cell r="BL925">
            <v>42094</v>
          </cell>
          <cell r="BM925">
            <v>43283</v>
          </cell>
          <cell r="BN925">
            <v>42300</v>
          </cell>
          <cell r="BO925">
            <v>42237</v>
          </cell>
          <cell r="BP925">
            <v>34056000</v>
          </cell>
          <cell r="BQ925">
            <v>50986000</v>
          </cell>
          <cell r="BR925">
            <v>34056000</v>
          </cell>
          <cell r="BS925">
            <v>1325392.8500000001</v>
          </cell>
          <cell r="BT925">
            <v>85</v>
          </cell>
          <cell r="BU925">
            <v>42228</v>
          </cell>
          <cell r="BW925">
            <v>0</v>
          </cell>
          <cell r="BX925" t="str">
            <v>Purchase, New York 10577</v>
          </cell>
          <cell r="BY925">
            <v>42300</v>
          </cell>
          <cell r="CA925" t="str">
            <v>0010526696</v>
          </cell>
          <cell r="CB925">
            <v>1325392.8500000001</v>
          </cell>
          <cell r="CC925">
            <v>1</v>
          </cell>
          <cell r="CD925">
            <v>1559285.71</v>
          </cell>
          <cell r="CF925">
            <v>80</v>
          </cell>
          <cell r="CG925" t="str">
            <v>N</v>
          </cell>
        </row>
        <row r="926">
          <cell r="A926">
            <v>924</v>
          </cell>
          <cell r="B926" t="str">
            <v>DETAILS</v>
          </cell>
          <cell r="C926">
            <v>0</v>
          </cell>
          <cell r="D926">
            <v>81628065</v>
          </cell>
          <cell r="E926">
            <v>84070145</v>
          </cell>
          <cell r="F926">
            <v>344944</v>
          </cell>
          <cell r="G926">
            <v>42403</v>
          </cell>
          <cell r="H926">
            <v>42237</v>
          </cell>
          <cell r="I926">
            <v>31227</v>
          </cell>
          <cell r="J926">
            <v>254460</v>
          </cell>
          <cell r="K926">
            <v>241373</v>
          </cell>
          <cell r="L926">
            <v>42185</v>
          </cell>
          <cell r="M926" t="str">
            <v>VYVE BROADBAND J LLC</v>
          </cell>
          <cell r="N926" t="str">
            <v>VYVE BROADBAND J LLC DD Term USD 8.5MM</v>
          </cell>
          <cell r="O926" t="str">
            <v>L</v>
          </cell>
          <cell r="P926" t="str">
            <v>LIBOR (3 months)</v>
          </cell>
          <cell r="R926">
            <v>857142.85</v>
          </cell>
          <cell r="S926">
            <v>1355202</v>
          </cell>
          <cell r="T926" t="str">
            <v>United States</v>
          </cell>
          <cell r="U926" t="str">
            <v>Telecommunications (26)</v>
          </cell>
          <cell r="W926" t="str">
            <v>United States</v>
          </cell>
          <cell r="X926">
            <v>0</v>
          </cell>
          <cell r="Y926" t="str">
            <v>First Lien First Out</v>
          </cell>
          <cell r="AB926" t="str">
            <v>VYVE BROADBAND J LLC</v>
          </cell>
          <cell r="AC926">
            <v>85</v>
          </cell>
          <cell r="AF926">
            <v>857142.85</v>
          </cell>
          <cell r="AG926" t="str">
            <v>V</v>
          </cell>
          <cell r="AH926">
            <v>85</v>
          </cell>
          <cell r="AK926" t="str">
            <v>Term Loan</v>
          </cell>
          <cell r="AM926">
            <v>1</v>
          </cell>
          <cell r="AN926">
            <v>8734000</v>
          </cell>
          <cell r="AO926" t="str">
            <v>USD</v>
          </cell>
          <cell r="AS926">
            <v>5.43</v>
          </cell>
          <cell r="AU926" t="str">
            <v>1 MANHATTANVILLE RD</v>
          </cell>
          <cell r="AV926" t="str">
            <v>NA</v>
          </cell>
          <cell r="AW926">
            <v>0</v>
          </cell>
          <cell r="AX926">
            <v>42277</v>
          </cell>
          <cell r="AY926">
            <v>42369</v>
          </cell>
          <cell r="AZ926">
            <v>7260000</v>
          </cell>
          <cell r="BA926">
            <v>4.05</v>
          </cell>
          <cell r="BB926">
            <v>6.83</v>
          </cell>
          <cell r="BC926">
            <v>6.39</v>
          </cell>
          <cell r="BD926">
            <v>0</v>
          </cell>
          <cell r="BF926" t="str">
            <v>5.4300000</v>
          </cell>
          <cell r="BG926">
            <v>16930000</v>
          </cell>
          <cell r="BH926" t="str">
            <v>5.43</v>
          </cell>
          <cell r="BI926">
            <v>44170000</v>
          </cell>
          <cell r="BJ926" t="str">
            <v>Antares/TMT</v>
          </cell>
          <cell r="BL926">
            <v>42094</v>
          </cell>
          <cell r="BM926">
            <v>43283</v>
          </cell>
          <cell r="BN926">
            <v>42300</v>
          </cell>
          <cell r="BO926">
            <v>42237</v>
          </cell>
          <cell r="BP926">
            <v>34056000</v>
          </cell>
          <cell r="BQ926">
            <v>50986000</v>
          </cell>
          <cell r="BR926">
            <v>34056000</v>
          </cell>
          <cell r="BS926">
            <v>728571.42</v>
          </cell>
          <cell r="BT926">
            <v>85</v>
          </cell>
          <cell r="BU926">
            <v>42228</v>
          </cell>
          <cell r="BW926">
            <v>0</v>
          </cell>
          <cell r="BX926" t="str">
            <v>Purchase, New York 10577</v>
          </cell>
          <cell r="BY926">
            <v>42300</v>
          </cell>
          <cell r="CA926" t="str">
            <v>0010526696</v>
          </cell>
          <cell r="CB926">
            <v>728571.42</v>
          </cell>
          <cell r="CC926">
            <v>1</v>
          </cell>
          <cell r="CD926">
            <v>857142.85</v>
          </cell>
          <cell r="CF926">
            <v>80</v>
          </cell>
          <cell r="CG926" t="str">
            <v>N</v>
          </cell>
        </row>
        <row r="927">
          <cell r="A927">
            <v>925</v>
          </cell>
          <cell r="B927" t="str">
            <v>DETAILS</v>
          </cell>
          <cell r="C927">
            <v>0</v>
          </cell>
          <cell r="D927">
            <v>81628010</v>
          </cell>
          <cell r="E927">
            <v>84070143</v>
          </cell>
          <cell r="F927">
            <v>344944</v>
          </cell>
          <cell r="G927">
            <v>42403</v>
          </cell>
          <cell r="H927">
            <v>42237</v>
          </cell>
          <cell r="I927">
            <v>31227</v>
          </cell>
          <cell r="J927">
            <v>253967</v>
          </cell>
          <cell r="K927">
            <v>238977</v>
          </cell>
          <cell r="L927">
            <v>42185</v>
          </cell>
          <cell r="M927" t="str">
            <v>VYVE BROADBAND J LLC</v>
          </cell>
          <cell r="N927" t="str">
            <v>VYVE BROADBAND J LLC Term Loan A</v>
          </cell>
          <cell r="O927" t="str">
            <v>L</v>
          </cell>
          <cell r="P927" t="str">
            <v>LIBOR (3 months)</v>
          </cell>
          <cell r="R927">
            <v>8244285.7400000002</v>
          </cell>
          <cell r="S927">
            <v>1355199</v>
          </cell>
          <cell r="T927" t="str">
            <v>United States</v>
          </cell>
          <cell r="U927" t="str">
            <v>Telecommunications (26)</v>
          </cell>
          <cell r="W927" t="str">
            <v>United States</v>
          </cell>
          <cell r="X927">
            <v>0</v>
          </cell>
          <cell r="Y927" t="str">
            <v>First Lien First Out</v>
          </cell>
          <cell r="AB927" t="str">
            <v>VYVE BROADBAND J LLC</v>
          </cell>
          <cell r="AC927">
            <v>85</v>
          </cell>
          <cell r="AF927">
            <v>8244285.7400000002</v>
          </cell>
          <cell r="AG927" t="str">
            <v>V</v>
          </cell>
          <cell r="AH927">
            <v>85</v>
          </cell>
          <cell r="AK927" t="str">
            <v>Term Loan</v>
          </cell>
          <cell r="AM927">
            <v>1</v>
          </cell>
          <cell r="AN927">
            <v>8734000</v>
          </cell>
          <cell r="AO927" t="str">
            <v>USD</v>
          </cell>
          <cell r="AS927">
            <v>5.43</v>
          </cell>
          <cell r="AU927" t="str">
            <v>1 MANHATTANVILLE RD</v>
          </cell>
          <cell r="AV927" t="str">
            <v>NA</v>
          </cell>
          <cell r="AW927">
            <v>0</v>
          </cell>
          <cell r="AX927">
            <v>42277</v>
          </cell>
          <cell r="AY927">
            <v>42369</v>
          </cell>
          <cell r="AZ927">
            <v>7260000</v>
          </cell>
          <cell r="BA927">
            <v>4.05</v>
          </cell>
          <cell r="BB927">
            <v>6.83</v>
          </cell>
          <cell r="BC927">
            <v>6.39</v>
          </cell>
          <cell r="BD927">
            <v>0</v>
          </cell>
          <cell r="BF927" t="str">
            <v>5.4300000</v>
          </cell>
          <cell r="BG927">
            <v>16930000</v>
          </cell>
          <cell r="BH927" t="str">
            <v>5.43</v>
          </cell>
          <cell r="BI927">
            <v>44170000</v>
          </cell>
          <cell r="BJ927" t="str">
            <v>Antares/TMT</v>
          </cell>
          <cell r="BL927">
            <v>42094</v>
          </cell>
          <cell r="BM927">
            <v>43283</v>
          </cell>
          <cell r="BN927">
            <v>42300</v>
          </cell>
          <cell r="BO927">
            <v>42237</v>
          </cell>
          <cell r="BP927">
            <v>34056000</v>
          </cell>
          <cell r="BQ927">
            <v>50986000</v>
          </cell>
          <cell r="BR927">
            <v>34056000</v>
          </cell>
          <cell r="BS927">
            <v>7007642.8799999999</v>
          </cell>
          <cell r="BT927">
            <v>85</v>
          </cell>
          <cell r="BU927">
            <v>42228</v>
          </cell>
          <cell r="BW927">
            <v>0</v>
          </cell>
          <cell r="BX927" t="str">
            <v>PURCHASE, New York 10577</v>
          </cell>
          <cell r="BY927">
            <v>42300</v>
          </cell>
          <cell r="CA927" t="str">
            <v>0010526704</v>
          </cell>
          <cell r="CB927">
            <v>7007642.8799999999</v>
          </cell>
          <cell r="CC927">
            <v>1</v>
          </cell>
          <cell r="CD927">
            <v>8244285.7400000002</v>
          </cell>
          <cell r="CF927">
            <v>80</v>
          </cell>
          <cell r="CG927" t="str">
            <v>N</v>
          </cell>
        </row>
        <row r="928">
          <cell r="A928">
            <v>926</v>
          </cell>
          <cell r="B928" t="str">
            <v>DETAILS</v>
          </cell>
          <cell r="C928">
            <v>0</v>
          </cell>
          <cell r="D928">
            <v>81627611</v>
          </cell>
          <cell r="E928">
            <v>84069635</v>
          </cell>
          <cell r="F928">
            <v>344944</v>
          </cell>
          <cell r="G928">
            <v>42403</v>
          </cell>
          <cell r="H928">
            <v>42237</v>
          </cell>
          <cell r="I928">
            <v>27009</v>
          </cell>
          <cell r="J928">
            <v>194118</v>
          </cell>
          <cell r="K928">
            <v>184623</v>
          </cell>
          <cell r="L928">
            <v>42185</v>
          </cell>
          <cell r="M928" t="str">
            <v>W/S Packaging Group Inc</v>
          </cell>
          <cell r="N928" t="str">
            <v>W/S Packaging Group Inc Term Loan B</v>
          </cell>
          <cell r="O928" t="str">
            <v>L</v>
          </cell>
          <cell r="P928" t="str">
            <v>Prime</v>
          </cell>
          <cell r="R928">
            <v>22876.9</v>
          </cell>
          <cell r="S928">
            <v>1334982</v>
          </cell>
          <cell r="T928" t="str">
            <v>United States</v>
          </cell>
          <cell r="U928" t="str">
            <v>Containers; Packaging &amp; Glass (10)</v>
          </cell>
          <cell r="W928" t="str">
            <v>United States</v>
          </cell>
          <cell r="X928">
            <v>0</v>
          </cell>
          <cell r="Y928" t="str">
            <v>First Lien First Out</v>
          </cell>
          <cell r="AB928" t="str">
            <v>W/S Packaging Group Inc</v>
          </cell>
          <cell r="AC928">
            <v>98.09070801</v>
          </cell>
          <cell r="AF928">
            <v>22876.9</v>
          </cell>
          <cell r="AG928" t="str">
            <v>V</v>
          </cell>
          <cell r="AH928">
            <v>98.090699999999998</v>
          </cell>
          <cell r="AI928">
            <v>95.75</v>
          </cell>
          <cell r="AK928" t="str">
            <v>Term Loan</v>
          </cell>
          <cell r="AN928">
            <v>45053478</v>
          </cell>
          <cell r="AO928" t="str">
            <v>USD</v>
          </cell>
          <cell r="AS928">
            <v>4.7908999999999997</v>
          </cell>
          <cell r="AU928" t="str">
            <v>1102 JEFFERSON STREET</v>
          </cell>
          <cell r="AV928" t="str">
            <v>PO BOX 127</v>
          </cell>
          <cell r="AW928">
            <v>0</v>
          </cell>
          <cell r="AX928">
            <v>42277</v>
          </cell>
          <cell r="AY928">
            <v>42277</v>
          </cell>
          <cell r="AZ928">
            <v>12360000</v>
          </cell>
          <cell r="BA928">
            <v>3.5535999999999999</v>
          </cell>
          <cell r="BB928">
            <v>2.39</v>
          </cell>
          <cell r="BC928">
            <v>2.1</v>
          </cell>
          <cell r="BD928">
            <v>0</v>
          </cell>
          <cell r="BF928" t="str">
            <v>4.7909000</v>
          </cell>
          <cell r="BG928">
            <v>38090000</v>
          </cell>
          <cell r="BH928" t="str">
            <v>4.7909</v>
          </cell>
          <cell r="BI928">
            <v>447080000</v>
          </cell>
          <cell r="BJ928" t="str">
            <v>Antares/TMT</v>
          </cell>
          <cell r="BL928">
            <v>41402</v>
          </cell>
          <cell r="BM928">
            <v>43686</v>
          </cell>
          <cell r="BP928">
            <v>210916800</v>
          </cell>
          <cell r="BQ928">
            <v>249006800</v>
          </cell>
          <cell r="BR928">
            <v>210916800</v>
          </cell>
          <cell r="BS928">
            <v>22876.9</v>
          </cell>
          <cell r="BT928">
            <v>100</v>
          </cell>
          <cell r="BU928">
            <v>42228</v>
          </cell>
          <cell r="BW928">
            <v>0</v>
          </cell>
          <cell r="BX928" t="str">
            <v>Algoma, Wisconsin 54201-0127</v>
          </cell>
          <cell r="CA928" t="str">
            <v>0010533768</v>
          </cell>
          <cell r="CB928">
            <v>22876.9</v>
          </cell>
          <cell r="CC928">
            <v>1</v>
          </cell>
          <cell r="CD928">
            <v>22876.9</v>
          </cell>
          <cell r="CF928">
            <v>80</v>
          </cell>
          <cell r="CG928" t="str">
            <v>N</v>
          </cell>
        </row>
        <row r="929">
          <cell r="A929">
            <v>927</v>
          </cell>
          <cell r="B929" t="str">
            <v>DETAILS</v>
          </cell>
          <cell r="C929">
            <v>0</v>
          </cell>
          <cell r="D929">
            <v>81627899</v>
          </cell>
          <cell r="E929">
            <v>84069636</v>
          </cell>
          <cell r="F929">
            <v>344944</v>
          </cell>
          <cell r="G929">
            <v>42403</v>
          </cell>
          <cell r="H929">
            <v>42237</v>
          </cell>
          <cell r="I929">
            <v>27009</v>
          </cell>
          <cell r="J929">
            <v>252903</v>
          </cell>
          <cell r="K929">
            <v>184623</v>
          </cell>
          <cell r="L929">
            <v>42185</v>
          </cell>
          <cell r="M929" t="str">
            <v>W/S Packaging Group Inc</v>
          </cell>
          <cell r="N929" t="str">
            <v>W/S Packaging Group Inc Term Loan B</v>
          </cell>
          <cell r="O929" t="str">
            <v>L</v>
          </cell>
          <cell r="P929" t="str">
            <v>LIBOR (3 months)</v>
          </cell>
          <cell r="R929">
            <v>7294081.7999999998</v>
          </cell>
          <cell r="S929">
            <v>1334982</v>
          </cell>
          <cell r="T929" t="str">
            <v>United States</v>
          </cell>
          <cell r="U929" t="str">
            <v>Containers; Packaging &amp; Glass (10)</v>
          </cell>
          <cell r="W929" t="str">
            <v>United States</v>
          </cell>
          <cell r="X929">
            <v>0</v>
          </cell>
          <cell r="Y929" t="str">
            <v>First Lien First Out</v>
          </cell>
          <cell r="AB929" t="str">
            <v>W/S Packaging Group Inc</v>
          </cell>
          <cell r="AC929">
            <v>98.09070801</v>
          </cell>
          <cell r="AF929">
            <v>7294081.7999999998</v>
          </cell>
          <cell r="AG929" t="str">
            <v>V</v>
          </cell>
          <cell r="AH929">
            <v>98.090699999999998</v>
          </cell>
          <cell r="AI929">
            <v>95.75</v>
          </cell>
          <cell r="AK929" t="str">
            <v>Term Loan</v>
          </cell>
          <cell r="AN929">
            <v>45053478</v>
          </cell>
          <cell r="AO929" t="str">
            <v>USD</v>
          </cell>
          <cell r="AS929">
            <v>4.7908999999999997</v>
          </cell>
          <cell r="AU929" t="str">
            <v>1102 JEFFERSON STREET</v>
          </cell>
          <cell r="AV929" t="str">
            <v>PO BOX 127</v>
          </cell>
          <cell r="AW929">
            <v>0</v>
          </cell>
          <cell r="AX929">
            <v>42277</v>
          </cell>
          <cell r="AY929">
            <v>42277</v>
          </cell>
          <cell r="AZ929">
            <v>12360000</v>
          </cell>
          <cell r="BA929">
            <v>3.5535999999999999</v>
          </cell>
          <cell r="BB929">
            <v>2.39</v>
          </cell>
          <cell r="BC929">
            <v>2.1</v>
          </cell>
          <cell r="BD929">
            <v>0</v>
          </cell>
          <cell r="BF929" t="str">
            <v>4.7909000</v>
          </cell>
          <cell r="BG929">
            <v>38090000</v>
          </cell>
          <cell r="BH929" t="str">
            <v>4.7909</v>
          </cell>
          <cell r="BI929">
            <v>447080000</v>
          </cell>
          <cell r="BJ929" t="str">
            <v>Antares/TMT</v>
          </cell>
          <cell r="BL929">
            <v>41402</v>
          </cell>
          <cell r="BM929">
            <v>43686</v>
          </cell>
          <cell r="BP929">
            <v>210916800</v>
          </cell>
          <cell r="BQ929">
            <v>249006800</v>
          </cell>
          <cell r="BR929">
            <v>210916800</v>
          </cell>
          <cell r="BS929">
            <v>7294081.7999999998</v>
          </cell>
          <cell r="BT929">
            <v>100</v>
          </cell>
          <cell r="BU929">
            <v>42228</v>
          </cell>
          <cell r="BW929">
            <v>0</v>
          </cell>
          <cell r="BX929" t="str">
            <v>Algoma, Wisconsin 54201-0127</v>
          </cell>
          <cell r="CA929" t="str">
            <v>0010533768</v>
          </cell>
          <cell r="CB929">
            <v>7294081.7999999998</v>
          </cell>
          <cell r="CC929">
            <v>1</v>
          </cell>
          <cell r="CD929">
            <v>7294081.7999999998</v>
          </cell>
          <cell r="CF929">
            <v>80</v>
          </cell>
          <cell r="CG929" t="str">
            <v>N</v>
          </cell>
        </row>
        <row r="930">
          <cell r="A930">
            <v>928</v>
          </cell>
          <cell r="B930" t="str">
            <v>DETAILS</v>
          </cell>
          <cell r="C930">
            <v>0</v>
          </cell>
          <cell r="D930">
            <v>81628350</v>
          </cell>
          <cell r="E930">
            <v>84069884</v>
          </cell>
          <cell r="F930">
            <v>344944</v>
          </cell>
          <cell r="G930">
            <v>42403</v>
          </cell>
          <cell r="H930">
            <v>42355</v>
          </cell>
          <cell r="I930">
            <v>31939</v>
          </cell>
          <cell r="J930">
            <v>256184</v>
          </cell>
          <cell r="K930">
            <v>251307</v>
          </cell>
          <cell r="L930">
            <v>42349</v>
          </cell>
          <cell r="M930" t="str">
            <v>Washing Systems LLC</v>
          </cell>
          <cell r="N930" t="str">
            <v>Washing Systems LLC Term Loan</v>
          </cell>
          <cell r="O930" t="str">
            <v>L</v>
          </cell>
          <cell r="P930" t="str">
            <v>LIBOR (2 months)</v>
          </cell>
          <cell r="R930">
            <v>17379310.34</v>
          </cell>
          <cell r="S930">
            <v>1452294</v>
          </cell>
          <cell r="T930" t="str">
            <v>United States</v>
          </cell>
          <cell r="U930" t="str">
            <v>Chemicals; Plastics &amp; Rubber (6)</v>
          </cell>
          <cell r="W930" t="str">
            <v>United States</v>
          </cell>
          <cell r="X930">
            <v>0</v>
          </cell>
          <cell r="Y930" t="str">
            <v>First Lien First Out</v>
          </cell>
          <cell r="AB930" t="str">
            <v>Washing Systems LLC</v>
          </cell>
          <cell r="AC930">
            <v>97</v>
          </cell>
          <cell r="AF930">
            <v>17379310.34</v>
          </cell>
          <cell r="AG930" t="str">
            <v>V</v>
          </cell>
          <cell r="AH930">
            <v>99</v>
          </cell>
          <cell r="AK930" t="str">
            <v>Term Loan</v>
          </cell>
          <cell r="AN930">
            <v>15756000</v>
          </cell>
          <cell r="AO930" t="str">
            <v>USD</v>
          </cell>
          <cell r="AS930">
            <v>3.33</v>
          </cell>
          <cell r="AU930" t="str">
            <v>167 Commerce Dr</v>
          </cell>
          <cell r="AV930" t="str">
            <v>NA</v>
          </cell>
          <cell r="AW930">
            <v>0</v>
          </cell>
          <cell r="AX930">
            <v>42308</v>
          </cell>
          <cell r="AY930">
            <v>42338</v>
          </cell>
          <cell r="AZ930">
            <v>2590000</v>
          </cell>
          <cell r="BA930">
            <v>2.75</v>
          </cell>
          <cell r="BB930">
            <v>8.4700000000000006</v>
          </cell>
          <cell r="BC930">
            <v>7.74</v>
          </cell>
          <cell r="BD930">
            <v>0</v>
          </cell>
          <cell r="BF930" t="str">
            <v>3.33</v>
          </cell>
          <cell r="BG930">
            <v>72490000</v>
          </cell>
          <cell r="BH930" t="str">
            <v>5.00</v>
          </cell>
          <cell r="BI930">
            <v>79640000</v>
          </cell>
          <cell r="BJ930" t="str">
            <v>Antares/TMT</v>
          </cell>
          <cell r="BL930">
            <v>42248</v>
          </cell>
          <cell r="BM930">
            <v>44530</v>
          </cell>
          <cell r="BP930">
            <v>52467480</v>
          </cell>
          <cell r="BQ930">
            <v>151270000</v>
          </cell>
          <cell r="BR930">
            <v>78780000</v>
          </cell>
          <cell r="BS930">
            <v>17379310.34</v>
          </cell>
          <cell r="BT930">
            <v>100</v>
          </cell>
          <cell r="BU930">
            <v>42355</v>
          </cell>
          <cell r="BW930">
            <v>0</v>
          </cell>
          <cell r="BX930" t="str">
            <v>Loveland, OH 45140</v>
          </cell>
          <cell r="CA930" t="str">
            <v>0010558345</v>
          </cell>
          <cell r="CB930">
            <v>17379310.34</v>
          </cell>
          <cell r="CC930">
            <v>1</v>
          </cell>
          <cell r="CD930">
            <v>17379310.34</v>
          </cell>
          <cell r="CF930">
            <v>80</v>
          </cell>
          <cell r="CG930" t="str">
            <v>N</v>
          </cell>
        </row>
        <row r="931">
          <cell r="A931">
            <v>929</v>
          </cell>
          <cell r="B931" t="str">
            <v>DETAILS</v>
          </cell>
          <cell r="C931">
            <v>0</v>
          </cell>
          <cell r="D931">
            <v>81627653</v>
          </cell>
          <cell r="E931">
            <v>84070141</v>
          </cell>
          <cell r="F931">
            <v>344944</v>
          </cell>
          <cell r="G931">
            <v>42403</v>
          </cell>
          <cell r="H931">
            <v>42237</v>
          </cell>
          <cell r="I931">
            <v>26941</v>
          </cell>
          <cell r="J931">
            <v>241904</v>
          </cell>
          <cell r="K931">
            <v>166719</v>
          </cell>
          <cell r="L931">
            <v>42185</v>
          </cell>
          <cell r="M931" t="str">
            <v>Washington Inventory Service International</v>
          </cell>
          <cell r="N931" t="str">
            <v>Washington Inventory Service International Term Loan B</v>
          </cell>
          <cell r="O931" t="str">
            <v>L</v>
          </cell>
          <cell r="P931" t="str">
            <v>Prime</v>
          </cell>
          <cell r="R931">
            <v>21715.51</v>
          </cell>
          <cell r="S931">
            <v>1355190</v>
          </cell>
          <cell r="T931" t="str">
            <v>United States</v>
          </cell>
          <cell r="U931" t="str">
            <v>Services: Business (23)</v>
          </cell>
          <cell r="W931" t="str">
            <v>United States</v>
          </cell>
          <cell r="X931">
            <v>0</v>
          </cell>
          <cell r="Y931" t="str">
            <v>First Lien First Out</v>
          </cell>
          <cell r="AB931" t="str">
            <v>Washington Inventory Service International</v>
          </cell>
          <cell r="AC931">
            <v>97</v>
          </cell>
          <cell r="AF931">
            <v>21715.51</v>
          </cell>
          <cell r="AG931" t="str">
            <v>V</v>
          </cell>
          <cell r="AH931">
            <v>97</v>
          </cell>
          <cell r="AI931">
            <v>98.667000000000002</v>
          </cell>
          <cell r="AK931" t="str">
            <v>Term Loan</v>
          </cell>
          <cell r="AN931">
            <v>52889366</v>
          </cell>
          <cell r="AO931" t="str">
            <v>USD</v>
          </cell>
          <cell r="AS931">
            <v>3.8</v>
          </cell>
          <cell r="AU931" t="str">
            <v>9265 SKY PARK COURT</v>
          </cell>
          <cell r="AV931" t="str">
            <v>Suite 100</v>
          </cell>
          <cell r="AW931">
            <v>0</v>
          </cell>
          <cell r="AX931">
            <v>42277</v>
          </cell>
          <cell r="AY931">
            <v>42277</v>
          </cell>
          <cell r="AZ931">
            <v>19520000</v>
          </cell>
          <cell r="BA931">
            <v>2.2599999999999998</v>
          </cell>
          <cell r="BB931">
            <v>1.83</v>
          </cell>
          <cell r="BC931">
            <v>1.72</v>
          </cell>
          <cell r="BD931">
            <v>0</v>
          </cell>
          <cell r="BF931" t="str">
            <v>3.8000000</v>
          </cell>
          <cell r="BG931">
            <v>55070000</v>
          </cell>
          <cell r="BH931" t="str">
            <v>5.69</v>
          </cell>
          <cell r="BI931">
            <v>272840000</v>
          </cell>
          <cell r="BJ931" t="str">
            <v>Antares/TMT</v>
          </cell>
          <cell r="BL931">
            <v>41173</v>
          </cell>
          <cell r="BM931">
            <v>43454</v>
          </cell>
          <cell r="BP931">
            <v>191749600</v>
          </cell>
          <cell r="BQ931">
            <v>346648000</v>
          </cell>
          <cell r="BR931">
            <v>291578000</v>
          </cell>
          <cell r="BS931">
            <v>21715.51</v>
          </cell>
          <cell r="BT931">
            <v>100</v>
          </cell>
          <cell r="BU931">
            <v>42228</v>
          </cell>
          <cell r="BW931">
            <v>0</v>
          </cell>
          <cell r="BX931" t="str">
            <v>San Diego, California 92123</v>
          </cell>
          <cell r="CA931" t="str">
            <v>0010529034</v>
          </cell>
          <cell r="CB931">
            <v>21715.51</v>
          </cell>
          <cell r="CC931">
            <v>1</v>
          </cell>
          <cell r="CD931">
            <v>21715.51</v>
          </cell>
          <cell r="CF931">
            <v>80</v>
          </cell>
          <cell r="CG931" t="str">
            <v>N</v>
          </cell>
        </row>
        <row r="932">
          <cell r="A932">
            <v>930</v>
          </cell>
          <cell r="B932" t="str">
            <v>DETAILS</v>
          </cell>
          <cell r="C932">
            <v>0</v>
          </cell>
          <cell r="D932">
            <v>81627816</v>
          </cell>
          <cell r="E932">
            <v>84070142</v>
          </cell>
          <cell r="F932">
            <v>344944</v>
          </cell>
          <cell r="G932">
            <v>42403</v>
          </cell>
          <cell r="H932">
            <v>42237</v>
          </cell>
          <cell r="I932">
            <v>26941</v>
          </cell>
          <cell r="J932">
            <v>251852</v>
          </cell>
          <cell r="K932">
            <v>166719</v>
          </cell>
          <cell r="L932">
            <v>42185</v>
          </cell>
          <cell r="M932" t="str">
            <v>Washington Inventory Service International</v>
          </cell>
          <cell r="N932" t="str">
            <v>Washington Inventory Service International Term Loan B</v>
          </cell>
          <cell r="O932" t="str">
            <v>L</v>
          </cell>
          <cell r="P932" t="str">
            <v>LIBOR (3 months)</v>
          </cell>
          <cell r="R932">
            <v>17255394.91</v>
          </cell>
          <cell r="S932">
            <v>1355190</v>
          </cell>
          <cell r="T932" t="str">
            <v>United States</v>
          </cell>
          <cell r="U932" t="str">
            <v>Services: Business (23)</v>
          </cell>
          <cell r="W932" t="str">
            <v>United States</v>
          </cell>
          <cell r="X932">
            <v>0</v>
          </cell>
          <cell r="Y932" t="str">
            <v>First Lien First Out</v>
          </cell>
          <cell r="AB932" t="str">
            <v>Washington Inventory Service International</v>
          </cell>
          <cell r="AC932">
            <v>97</v>
          </cell>
          <cell r="AF932">
            <v>17255394.91</v>
          </cell>
          <cell r="AG932" t="str">
            <v>V</v>
          </cell>
          <cell r="AH932">
            <v>97</v>
          </cell>
          <cell r="AI932">
            <v>98.667000000000002</v>
          </cell>
          <cell r="AK932" t="str">
            <v>Term Loan</v>
          </cell>
          <cell r="AN932">
            <v>52889366</v>
          </cell>
          <cell r="AO932" t="str">
            <v>USD</v>
          </cell>
          <cell r="AS932">
            <v>3.8</v>
          </cell>
          <cell r="AU932" t="str">
            <v>9265 SKY PARK COURT</v>
          </cell>
          <cell r="AV932" t="str">
            <v>Suite 100</v>
          </cell>
          <cell r="AW932">
            <v>0</v>
          </cell>
          <cell r="AX932">
            <v>42277</v>
          </cell>
          <cell r="AY932">
            <v>42277</v>
          </cell>
          <cell r="AZ932">
            <v>19520000</v>
          </cell>
          <cell r="BA932">
            <v>2.2599999999999998</v>
          </cell>
          <cell r="BB932">
            <v>1.83</v>
          </cell>
          <cell r="BC932">
            <v>1.72</v>
          </cell>
          <cell r="BD932">
            <v>0</v>
          </cell>
          <cell r="BF932" t="str">
            <v>3.8000000</v>
          </cell>
          <cell r="BG932">
            <v>55070000</v>
          </cell>
          <cell r="BH932" t="str">
            <v>5.69</v>
          </cell>
          <cell r="BI932">
            <v>272840000</v>
          </cell>
          <cell r="BJ932" t="str">
            <v>Antares/TMT</v>
          </cell>
          <cell r="BL932">
            <v>41173</v>
          </cell>
          <cell r="BM932">
            <v>43454</v>
          </cell>
          <cell r="BP932">
            <v>191749600</v>
          </cell>
          <cell r="BQ932">
            <v>346648000</v>
          </cell>
          <cell r="BR932">
            <v>291578000</v>
          </cell>
          <cell r="BS932">
            <v>17255394.91</v>
          </cell>
          <cell r="BT932">
            <v>100</v>
          </cell>
          <cell r="BU932">
            <v>42228</v>
          </cell>
          <cell r="BW932">
            <v>0</v>
          </cell>
          <cell r="BX932" t="str">
            <v>San Diego, California 92123</v>
          </cell>
          <cell r="CA932" t="str">
            <v>0010529034</v>
          </cell>
          <cell r="CB932">
            <v>17255394.91</v>
          </cell>
          <cell r="CC932">
            <v>1</v>
          </cell>
          <cell r="CD932">
            <v>17255394.91</v>
          </cell>
          <cell r="CF932">
            <v>80</v>
          </cell>
          <cell r="CG932" t="str">
            <v>N</v>
          </cell>
        </row>
        <row r="933">
          <cell r="A933">
            <v>931</v>
          </cell>
          <cell r="B933" t="str">
            <v>DETAILS</v>
          </cell>
          <cell r="C933">
            <v>0</v>
          </cell>
          <cell r="D933">
            <v>81627654</v>
          </cell>
          <cell r="E933">
            <v>84070137</v>
          </cell>
          <cell r="F933">
            <v>344944</v>
          </cell>
          <cell r="G933">
            <v>42403</v>
          </cell>
          <cell r="H933">
            <v>42237</v>
          </cell>
          <cell r="I933">
            <v>26941</v>
          </cell>
          <cell r="J933">
            <v>241916</v>
          </cell>
          <cell r="K933">
            <v>241405</v>
          </cell>
          <cell r="L933">
            <v>42185</v>
          </cell>
          <cell r="M933" t="str">
            <v>Washington Inventory Service International</v>
          </cell>
          <cell r="N933" t="str">
            <v>Washington Inventory Services CAD Term Loan</v>
          </cell>
          <cell r="O933" t="str">
            <v>L</v>
          </cell>
          <cell r="P933" t="str">
            <v>Prime</v>
          </cell>
          <cell r="R933">
            <v>76383.44</v>
          </cell>
          <cell r="S933">
            <v>1355176</v>
          </cell>
          <cell r="T933" t="str">
            <v>United States</v>
          </cell>
          <cell r="U933" t="str">
            <v>Services: Business (23)</v>
          </cell>
          <cell r="W933" t="str">
            <v>United States</v>
          </cell>
          <cell r="X933">
            <v>0</v>
          </cell>
          <cell r="Y933" t="str">
            <v>First Lien First Out</v>
          </cell>
          <cell r="AB933" t="str">
            <v>Washington Inventory Service International</v>
          </cell>
          <cell r="AC933">
            <v>97</v>
          </cell>
          <cell r="AF933">
            <v>76383.44</v>
          </cell>
          <cell r="AG933" t="str">
            <v>V</v>
          </cell>
          <cell r="AH933">
            <v>97</v>
          </cell>
          <cell r="AI933">
            <v>98.667000000000002</v>
          </cell>
          <cell r="AK933" t="str">
            <v>Term Loan</v>
          </cell>
          <cell r="AN933">
            <v>52889366</v>
          </cell>
          <cell r="AO933" t="str">
            <v>CAD</v>
          </cell>
          <cell r="AS933">
            <v>3.8</v>
          </cell>
          <cell r="AU933" t="str">
            <v>9265 SKY PARK COURT</v>
          </cell>
          <cell r="AV933" t="str">
            <v>Suite 100</v>
          </cell>
          <cell r="AW933">
            <v>0</v>
          </cell>
          <cell r="AX933">
            <v>42277</v>
          </cell>
          <cell r="AY933">
            <v>42277</v>
          </cell>
          <cell r="AZ933">
            <v>19520000</v>
          </cell>
          <cell r="BA933">
            <v>2.2599999999999998</v>
          </cell>
          <cell r="BB933">
            <v>1.83</v>
          </cell>
          <cell r="BC933">
            <v>1.72</v>
          </cell>
          <cell r="BD933">
            <v>0</v>
          </cell>
          <cell r="BF933" t="str">
            <v>3.8000000</v>
          </cell>
          <cell r="BG933">
            <v>55070000</v>
          </cell>
          <cell r="BH933" t="str">
            <v>5.69</v>
          </cell>
          <cell r="BI933">
            <v>272840000</v>
          </cell>
          <cell r="BJ933" t="str">
            <v>Antares/TMT</v>
          </cell>
          <cell r="BL933">
            <v>41164</v>
          </cell>
          <cell r="BM933">
            <v>43454</v>
          </cell>
          <cell r="BP933">
            <v>191749600</v>
          </cell>
          <cell r="BQ933">
            <v>346648000</v>
          </cell>
          <cell r="BR933">
            <v>291578000</v>
          </cell>
          <cell r="BS933">
            <v>76383.44</v>
          </cell>
          <cell r="BT933">
            <v>100</v>
          </cell>
          <cell r="BU933">
            <v>42228</v>
          </cell>
          <cell r="BW933">
            <v>0</v>
          </cell>
          <cell r="BX933" t="str">
            <v>SAN DIEGO, California 92123</v>
          </cell>
          <cell r="CA933" t="str">
            <v>0010533166</v>
          </cell>
          <cell r="CB933">
            <v>76383.44</v>
          </cell>
          <cell r="CC933">
            <v>1</v>
          </cell>
          <cell r="CD933">
            <v>105264.02</v>
          </cell>
          <cell r="CF933">
            <v>80</v>
          </cell>
          <cell r="CG933" t="str">
            <v>N</v>
          </cell>
        </row>
        <row r="934">
          <cell r="A934">
            <v>932</v>
          </cell>
          <cell r="B934" t="str">
            <v>DETAILS</v>
          </cell>
          <cell r="C934">
            <v>0</v>
          </cell>
          <cell r="D934">
            <v>81627815</v>
          </cell>
          <cell r="E934">
            <v>84070138</v>
          </cell>
          <cell r="F934">
            <v>344944</v>
          </cell>
          <cell r="G934">
            <v>42403</v>
          </cell>
          <cell r="H934">
            <v>42237</v>
          </cell>
          <cell r="I934">
            <v>26941</v>
          </cell>
          <cell r="J934">
            <v>251851</v>
          </cell>
          <cell r="K934">
            <v>241405</v>
          </cell>
          <cell r="L934">
            <v>42185</v>
          </cell>
          <cell r="M934" t="str">
            <v>Washington Inventory Service International</v>
          </cell>
          <cell r="N934" t="str">
            <v>Washington Inventory Services CAD Term Loan</v>
          </cell>
          <cell r="O934" t="str">
            <v>L</v>
          </cell>
          <cell r="P934" t="str">
            <v>Canadian Dealer Offe</v>
          </cell>
          <cell r="R934">
            <v>16662433.810000001</v>
          </cell>
          <cell r="S934">
            <v>1355176</v>
          </cell>
          <cell r="T934" t="str">
            <v>United States</v>
          </cell>
          <cell r="U934" t="str">
            <v>Services: Business (23)</v>
          </cell>
          <cell r="W934" t="str">
            <v>United States</v>
          </cell>
          <cell r="X934">
            <v>0</v>
          </cell>
          <cell r="Y934" t="str">
            <v>First Lien First Out</v>
          </cell>
          <cell r="AB934" t="str">
            <v>Washington Inventory Service International</v>
          </cell>
          <cell r="AC934">
            <v>97</v>
          </cell>
          <cell r="AF934">
            <v>16662433.810000001</v>
          </cell>
          <cell r="AG934" t="str">
            <v>V</v>
          </cell>
          <cell r="AH934">
            <v>97</v>
          </cell>
          <cell r="AI934">
            <v>98</v>
          </cell>
          <cell r="AK934" t="str">
            <v>Term Loan</v>
          </cell>
          <cell r="AN934">
            <v>52889366</v>
          </cell>
          <cell r="AO934" t="str">
            <v>CAD</v>
          </cell>
          <cell r="AS934">
            <v>3.8</v>
          </cell>
          <cell r="AU934" t="str">
            <v>9265 SKY PARK COURT</v>
          </cell>
          <cell r="AV934" t="str">
            <v>Suite 100</v>
          </cell>
          <cell r="AW934">
            <v>0</v>
          </cell>
          <cell r="AX934">
            <v>42277</v>
          </cell>
          <cell r="AY934">
            <v>42277</v>
          </cell>
          <cell r="AZ934">
            <v>19520000</v>
          </cell>
          <cell r="BA934">
            <v>2.2599999999999998</v>
          </cell>
          <cell r="BB934">
            <v>1.83</v>
          </cell>
          <cell r="BC934">
            <v>1.72</v>
          </cell>
          <cell r="BD934">
            <v>0</v>
          </cell>
          <cell r="BF934" t="str">
            <v>3.8000000</v>
          </cell>
          <cell r="BG934">
            <v>55070000</v>
          </cell>
          <cell r="BH934" t="str">
            <v>5.69</v>
          </cell>
          <cell r="BI934">
            <v>272840000</v>
          </cell>
          <cell r="BJ934" t="str">
            <v>Antares/TMT</v>
          </cell>
          <cell r="BK934" t="str">
            <v>Broadly Syndicated Loan</v>
          </cell>
          <cell r="BL934">
            <v>41164</v>
          </cell>
          <cell r="BM934">
            <v>43454</v>
          </cell>
          <cell r="BP934">
            <v>191749600</v>
          </cell>
          <cell r="BQ934">
            <v>346648000</v>
          </cell>
          <cell r="BR934">
            <v>291578000</v>
          </cell>
          <cell r="BS934">
            <v>16662433.810000001</v>
          </cell>
          <cell r="BT934">
            <v>100</v>
          </cell>
          <cell r="BU934">
            <v>42228</v>
          </cell>
          <cell r="BW934">
            <v>0</v>
          </cell>
          <cell r="BX934" t="str">
            <v>SAN DIEGO, California 92123</v>
          </cell>
          <cell r="CA934" t="str">
            <v>0010533166</v>
          </cell>
          <cell r="CB934">
            <v>16662433.810000001</v>
          </cell>
          <cell r="CC934">
            <v>1</v>
          </cell>
          <cell r="CD934">
            <v>22962500.039999999</v>
          </cell>
          <cell r="CF934">
            <v>80</v>
          </cell>
          <cell r="CG934" t="str">
            <v>N</v>
          </cell>
        </row>
        <row r="935">
          <cell r="A935">
            <v>933</v>
          </cell>
          <cell r="B935" t="str">
            <v>DETAILS</v>
          </cell>
          <cell r="C935">
            <v>0</v>
          </cell>
          <cell r="D935">
            <v>81628326</v>
          </cell>
          <cell r="E935">
            <v>84069630</v>
          </cell>
          <cell r="F935">
            <v>344944</v>
          </cell>
          <cell r="G935">
            <v>42403</v>
          </cell>
          <cell r="H935">
            <v>42237</v>
          </cell>
          <cell r="I935">
            <v>15221</v>
          </cell>
          <cell r="J935">
            <v>256114</v>
          </cell>
          <cell r="K935">
            <v>184585</v>
          </cell>
          <cell r="L935">
            <v>42185</v>
          </cell>
          <cell r="M935" t="str">
            <v>Wastequip, Inc.</v>
          </cell>
          <cell r="N935" t="str">
            <v>Wastequip Inc Term Loan</v>
          </cell>
          <cell r="O935" t="str">
            <v>L</v>
          </cell>
          <cell r="P935" t="str">
            <v>LIBOR (1 month)</v>
          </cell>
          <cell r="R935">
            <v>5734691.5199999996</v>
          </cell>
          <cell r="S935">
            <v>1334979</v>
          </cell>
          <cell r="T935" t="str">
            <v>United States</v>
          </cell>
          <cell r="U935" t="str">
            <v>Capital Equipment (5)</v>
          </cell>
          <cell r="W935" t="str">
            <v>United States</v>
          </cell>
          <cell r="X935">
            <v>0</v>
          </cell>
          <cell r="Y935" t="str">
            <v>First Lien Last Out</v>
          </cell>
          <cell r="AB935" t="str">
            <v>Wastequip, Inc.</v>
          </cell>
          <cell r="AC935">
            <v>99.593999999999994</v>
          </cell>
          <cell r="AF935">
            <v>5734691.5199999996</v>
          </cell>
          <cell r="AG935" t="str">
            <v>V</v>
          </cell>
          <cell r="AH935">
            <v>99.593999999999994</v>
          </cell>
          <cell r="AI935">
            <v>99.75</v>
          </cell>
          <cell r="AK935" t="str">
            <v>Term Loan</v>
          </cell>
          <cell r="AN935">
            <v>44190000</v>
          </cell>
          <cell r="AO935" t="str">
            <v>USD</v>
          </cell>
          <cell r="AS935">
            <v>4.49</v>
          </cell>
          <cell r="AU935" t="str">
            <v>6525 Morrison Boulevard</v>
          </cell>
          <cell r="AV935" t="str">
            <v>Suite 300</v>
          </cell>
          <cell r="AW935">
            <v>0</v>
          </cell>
          <cell r="AX935">
            <v>42277</v>
          </cell>
          <cell r="AY935">
            <v>42277</v>
          </cell>
          <cell r="AZ935">
            <v>18000000</v>
          </cell>
          <cell r="BA935">
            <v>3.54</v>
          </cell>
          <cell r="BB935">
            <v>1.53</v>
          </cell>
          <cell r="BC935">
            <v>1.41</v>
          </cell>
          <cell r="BD935">
            <v>0</v>
          </cell>
          <cell r="BF935" t="str">
            <v>4.4900000</v>
          </cell>
          <cell r="BG935">
            <v>154900000</v>
          </cell>
          <cell r="BH935" t="str">
            <v>4.49</v>
          </cell>
          <cell r="BI935">
            <v>433030000</v>
          </cell>
          <cell r="BJ935" t="str">
            <v>BLG</v>
          </cell>
          <cell r="BK935" t="str">
            <v>Broadly Syndicated Loan</v>
          </cell>
          <cell r="BL935">
            <v>41401</v>
          </cell>
          <cell r="BM935">
            <v>43686</v>
          </cell>
          <cell r="BP935">
            <v>184815800</v>
          </cell>
          <cell r="BQ935">
            <v>340174400</v>
          </cell>
          <cell r="BR935">
            <v>185274400</v>
          </cell>
          <cell r="BS935">
            <v>5720354.79</v>
          </cell>
          <cell r="BT935">
            <v>99.75</v>
          </cell>
          <cell r="BU935">
            <v>42228</v>
          </cell>
          <cell r="BW935">
            <v>0</v>
          </cell>
          <cell r="BX935" t="str">
            <v>Charlotte, North Carolina 28211</v>
          </cell>
          <cell r="CA935" t="str">
            <v>0010432161</v>
          </cell>
          <cell r="CB935">
            <v>5720354.79</v>
          </cell>
          <cell r="CC935">
            <v>1</v>
          </cell>
          <cell r="CD935">
            <v>5734691.5199999996</v>
          </cell>
          <cell r="CF935">
            <v>50</v>
          </cell>
          <cell r="CG935" t="str">
            <v>Y</v>
          </cell>
        </row>
        <row r="936">
          <cell r="A936">
            <v>934</v>
          </cell>
          <cell r="B936" t="str">
            <v>DETAILS</v>
          </cell>
          <cell r="C936">
            <v>0</v>
          </cell>
          <cell r="D936">
            <v>81627961</v>
          </cell>
          <cell r="E936">
            <v>84069441</v>
          </cell>
          <cell r="F936">
            <v>344944</v>
          </cell>
          <cell r="G936">
            <v>42403</v>
          </cell>
          <cell r="H936">
            <v>42237</v>
          </cell>
          <cell r="I936">
            <v>28078</v>
          </cell>
          <cell r="J936">
            <v>253562</v>
          </cell>
          <cell r="K936">
            <v>189374</v>
          </cell>
          <cell r="L936">
            <v>42185</v>
          </cell>
          <cell r="M936" t="str">
            <v>Watchfire Enterprises Inc</v>
          </cell>
          <cell r="N936" t="str">
            <v>Watchfire Enterprises Inc Term Loan</v>
          </cell>
          <cell r="O936" t="str">
            <v>L</v>
          </cell>
          <cell r="P936" t="str">
            <v>LIBOR (3 months)</v>
          </cell>
          <cell r="R936">
            <v>19550000</v>
          </cell>
          <cell r="S936">
            <v>1334965</v>
          </cell>
          <cell r="T936" t="str">
            <v>United States</v>
          </cell>
          <cell r="U936" t="str">
            <v>Media: Advertising; Printing &amp; Publishing (18)</v>
          </cell>
          <cell r="W936" t="str">
            <v>United States</v>
          </cell>
          <cell r="X936">
            <v>0</v>
          </cell>
          <cell r="Y936" t="str">
            <v>First Lien First Out</v>
          </cell>
          <cell r="AB936" t="str">
            <v>Watchfire Enterprises Inc</v>
          </cell>
          <cell r="AC936">
            <v>97</v>
          </cell>
          <cell r="AF936">
            <v>19550000</v>
          </cell>
          <cell r="AG936" t="str">
            <v>V</v>
          </cell>
          <cell r="AH936">
            <v>97</v>
          </cell>
          <cell r="AI936">
            <v>68.364000000000004</v>
          </cell>
          <cell r="AK936" t="str">
            <v>Term Loan</v>
          </cell>
          <cell r="AM936">
            <v>1</v>
          </cell>
          <cell r="AN936">
            <v>36690000</v>
          </cell>
          <cell r="AO936" t="str">
            <v>USD</v>
          </cell>
          <cell r="AS936">
            <v>4.1399999999999997</v>
          </cell>
          <cell r="AU936" t="str">
            <v>1015 Maple Street</v>
          </cell>
          <cell r="AV936" t="str">
            <v>NA</v>
          </cell>
          <cell r="AW936">
            <v>0</v>
          </cell>
          <cell r="AX936">
            <v>42277</v>
          </cell>
          <cell r="AY936">
            <v>42338</v>
          </cell>
          <cell r="AZ936">
            <v>11530000</v>
          </cell>
          <cell r="BA936">
            <v>3.39</v>
          </cell>
          <cell r="BB936">
            <v>7.04</v>
          </cell>
          <cell r="BC936">
            <v>5.72</v>
          </cell>
          <cell r="BD936">
            <v>0</v>
          </cell>
          <cell r="BF936" t="str">
            <v>4.1400000</v>
          </cell>
          <cell r="BG936">
            <v>64910000</v>
          </cell>
          <cell r="BH936" t="str">
            <v>5.29</v>
          </cell>
          <cell r="BI936">
            <v>148380000</v>
          </cell>
          <cell r="BJ936" t="str">
            <v>Antares/TMT</v>
          </cell>
          <cell r="BK936" t="str">
            <v>Broadly Syndicated Loan</v>
          </cell>
          <cell r="BL936">
            <v>41457</v>
          </cell>
          <cell r="BM936">
            <v>44106</v>
          </cell>
          <cell r="BP936">
            <v>145618400</v>
          </cell>
          <cell r="BQ936">
            <v>252841600</v>
          </cell>
          <cell r="BR936">
            <v>187931600</v>
          </cell>
          <cell r="BS936">
            <v>19550000</v>
          </cell>
          <cell r="BT936">
            <v>100</v>
          </cell>
          <cell r="BU936">
            <v>42228</v>
          </cell>
          <cell r="BW936">
            <v>0</v>
          </cell>
          <cell r="BX936" t="str">
            <v>Danville, Illinois 61832</v>
          </cell>
          <cell r="CA936" t="str">
            <v>0010438082</v>
          </cell>
          <cell r="CB936">
            <v>19550000</v>
          </cell>
          <cell r="CC936">
            <v>1</v>
          </cell>
          <cell r="CD936">
            <v>19550000</v>
          </cell>
          <cell r="CF936">
            <v>80</v>
          </cell>
          <cell r="CG936" t="str">
            <v>N</v>
          </cell>
        </row>
        <row r="937">
          <cell r="A937">
            <v>935</v>
          </cell>
          <cell r="B937" t="str">
            <v>DETAILS</v>
          </cell>
          <cell r="C937">
            <v>0</v>
          </cell>
          <cell r="D937">
            <v>81627952</v>
          </cell>
          <cell r="E937">
            <v>84069428</v>
          </cell>
          <cell r="F937">
            <v>344944</v>
          </cell>
          <cell r="G937">
            <v>42403</v>
          </cell>
          <cell r="H937">
            <v>42237</v>
          </cell>
          <cell r="I937">
            <v>9441</v>
          </cell>
          <cell r="J937">
            <v>253506</v>
          </cell>
          <cell r="K937">
            <v>183253</v>
          </cell>
          <cell r="L937">
            <v>42185</v>
          </cell>
          <cell r="M937" t="str">
            <v>Water Pik Inc.</v>
          </cell>
          <cell r="N937" t="str">
            <v>Water Pik Inc 1st Lien Term Loan</v>
          </cell>
          <cell r="O937" t="str">
            <v>L</v>
          </cell>
          <cell r="P937" t="str">
            <v>LIBOR (3 months)</v>
          </cell>
          <cell r="R937">
            <v>20132692.870000001</v>
          </cell>
          <cell r="S937">
            <v>1334950</v>
          </cell>
          <cell r="T937" t="str">
            <v>United States</v>
          </cell>
          <cell r="U937" t="str">
            <v>Consumer goods: Durable (8)</v>
          </cell>
          <cell r="W937" t="str">
            <v>United States</v>
          </cell>
          <cell r="X937">
            <v>1</v>
          </cell>
          <cell r="Y937" t="str">
            <v>First Lien First Out</v>
          </cell>
          <cell r="AB937" t="str">
            <v>Water Pik Inc.</v>
          </cell>
          <cell r="AC937">
            <v>97</v>
          </cell>
          <cell r="AF937">
            <v>20132692.870000001</v>
          </cell>
          <cell r="AG937" t="str">
            <v>V</v>
          </cell>
          <cell r="AH937">
            <v>97</v>
          </cell>
          <cell r="AI937">
            <v>98.667000000000002</v>
          </cell>
          <cell r="AK937" t="str">
            <v>Term Loan</v>
          </cell>
          <cell r="AM937">
            <v>1</v>
          </cell>
          <cell r="AN937">
            <v>66580000</v>
          </cell>
          <cell r="AO937" t="str">
            <v>USD</v>
          </cell>
          <cell r="AS937">
            <v>4.08</v>
          </cell>
          <cell r="AU937" t="str">
            <v>1730 EAST PROSPECT ROAD</v>
          </cell>
          <cell r="AV937" t="str">
            <v>NA</v>
          </cell>
          <cell r="AW937">
            <v>0</v>
          </cell>
          <cell r="AX937">
            <v>42185</v>
          </cell>
          <cell r="AY937">
            <v>42185</v>
          </cell>
          <cell r="AZ937">
            <v>4800000</v>
          </cell>
          <cell r="BA937">
            <v>2.4500000000000002</v>
          </cell>
          <cell r="BB937">
            <v>2.17</v>
          </cell>
          <cell r="BC937">
            <v>1.98</v>
          </cell>
          <cell r="BD937">
            <v>0</v>
          </cell>
          <cell r="BF937" t="str">
            <v>4.0800000</v>
          </cell>
          <cell r="BG937">
            <v>38200000</v>
          </cell>
          <cell r="BH937" t="str">
            <v>5.8</v>
          </cell>
          <cell r="BI937">
            <v>210810000</v>
          </cell>
          <cell r="BJ937" t="str">
            <v>Antares/TMT</v>
          </cell>
          <cell r="BK937" t="str">
            <v>Broadly Syndicated Loan</v>
          </cell>
          <cell r="BL937">
            <v>41381</v>
          </cell>
          <cell r="BM937">
            <v>44020</v>
          </cell>
          <cell r="BP937">
            <v>271646400</v>
          </cell>
          <cell r="BQ937">
            <v>424364000</v>
          </cell>
          <cell r="BR937">
            <v>386164000</v>
          </cell>
          <cell r="BS937">
            <v>20132692.870000001</v>
          </cell>
          <cell r="BT937">
            <v>100</v>
          </cell>
          <cell r="BU937">
            <v>42228</v>
          </cell>
          <cell r="BW937">
            <v>0</v>
          </cell>
          <cell r="BX937" t="str">
            <v>Fort Collins, Colorado 80553</v>
          </cell>
          <cell r="CA937" t="str">
            <v>0010423726</v>
          </cell>
          <cell r="CB937">
            <v>20132692.870000001</v>
          </cell>
          <cell r="CC937">
            <v>1</v>
          </cell>
          <cell r="CD937">
            <v>20132692.870000001</v>
          </cell>
          <cell r="CF937">
            <v>80</v>
          </cell>
          <cell r="CG937" t="str">
            <v>N</v>
          </cell>
        </row>
        <row r="938">
          <cell r="A938">
            <v>936</v>
          </cell>
          <cell r="B938" t="str">
            <v>DETAILS</v>
          </cell>
          <cell r="C938">
            <v>0</v>
          </cell>
          <cell r="D938">
            <v>81627953</v>
          </cell>
          <cell r="E938">
            <v>84069429</v>
          </cell>
          <cell r="F938">
            <v>344944</v>
          </cell>
          <cell r="G938">
            <v>42403</v>
          </cell>
          <cell r="H938">
            <v>42237</v>
          </cell>
          <cell r="I938">
            <v>9441</v>
          </cell>
          <cell r="J938">
            <v>253507</v>
          </cell>
          <cell r="K938">
            <v>183253</v>
          </cell>
          <cell r="L938">
            <v>42185</v>
          </cell>
          <cell r="M938" t="str">
            <v>Water Pik Inc.</v>
          </cell>
          <cell r="N938" t="str">
            <v>Water Pik Inc 1st Lien Term Loan</v>
          </cell>
          <cell r="O938" t="str">
            <v>L</v>
          </cell>
          <cell r="P938" t="str">
            <v>LIBOR (2 months)</v>
          </cell>
          <cell r="R938">
            <v>798054.66</v>
          </cell>
          <cell r="S938">
            <v>1334950</v>
          </cell>
          <cell r="T938" t="str">
            <v>United States</v>
          </cell>
          <cell r="U938" t="str">
            <v>Consumer goods: Durable (8)</v>
          </cell>
          <cell r="W938" t="str">
            <v>United States</v>
          </cell>
          <cell r="X938">
            <v>1</v>
          </cell>
          <cell r="Y938" t="str">
            <v>First Lien First Out</v>
          </cell>
          <cell r="AB938" t="str">
            <v>Water Pik Inc.</v>
          </cell>
          <cell r="AC938">
            <v>97</v>
          </cell>
          <cell r="AF938">
            <v>798054.66</v>
          </cell>
          <cell r="AG938" t="str">
            <v>V</v>
          </cell>
          <cell r="AH938">
            <v>97</v>
          </cell>
          <cell r="AI938">
            <v>98.667000000000002</v>
          </cell>
          <cell r="AK938" t="str">
            <v>Term Loan</v>
          </cell>
          <cell r="AN938">
            <v>66580000</v>
          </cell>
          <cell r="AO938" t="str">
            <v>USD</v>
          </cell>
          <cell r="AS938">
            <v>4.08</v>
          </cell>
          <cell r="AU938" t="str">
            <v>1730 EAST PROSPECT ROAD</v>
          </cell>
          <cell r="AV938" t="str">
            <v>NA</v>
          </cell>
          <cell r="AW938">
            <v>0</v>
          </cell>
          <cell r="AX938">
            <v>42185</v>
          </cell>
          <cell r="AY938">
            <v>42185</v>
          </cell>
          <cell r="AZ938">
            <v>4800000</v>
          </cell>
          <cell r="BA938">
            <v>2.4500000000000002</v>
          </cell>
          <cell r="BB938">
            <v>2.17</v>
          </cell>
          <cell r="BC938">
            <v>1.98</v>
          </cell>
          <cell r="BD938">
            <v>0</v>
          </cell>
          <cell r="BF938" t="str">
            <v>4.0800000</v>
          </cell>
          <cell r="BG938">
            <v>38200000</v>
          </cell>
          <cell r="BH938" t="str">
            <v>5.8</v>
          </cell>
          <cell r="BI938">
            <v>210810000</v>
          </cell>
          <cell r="BJ938" t="str">
            <v>Antares/TMT</v>
          </cell>
          <cell r="BL938">
            <v>41381</v>
          </cell>
          <cell r="BM938">
            <v>44020</v>
          </cell>
          <cell r="BP938">
            <v>271646400</v>
          </cell>
          <cell r="BQ938">
            <v>424364000</v>
          </cell>
          <cell r="BR938">
            <v>386164000</v>
          </cell>
          <cell r="BS938">
            <v>798054.66</v>
          </cell>
          <cell r="BT938">
            <v>100</v>
          </cell>
          <cell r="BU938">
            <v>42228</v>
          </cell>
          <cell r="BW938">
            <v>0</v>
          </cell>
          <cell r="BX938" t="str">
            <v>Fort Collins, Colorado 80553</v>
          </cell>
          <cell r="CA938" t="str">
            <v>0010423726</v>
          </cell>
          <cell r="CB938">
            <v>798054.66</v>
          </cell>
          <cell r="CC938">
            <v>1</v>
          </cell>
          <cell r="CD938">
            <v>798054.66</v>
          </cell>
          <cell r="CF938">
            <v>80</v>
          </cell>
          <cell r="CG938" t="str">
            <v>N</v>
          </cell>
        </row>
        <row r="939">
          <cell r="A939">
            <v>937</v>
          </cell>
          <cell r="B939" t="str">
            <v>DETAILS</v>
          </cell>
          <cell r="C939">
            <v>0</v>
          </cell>
          <cell r="D939">
            <v>81628221</v>
          </cell>
          <cell r="E939">
            <v>84069430</v>
          </cell>
          <cell r="F939">
            <v>344944</v>
          </cell>
          <cell r="G939">
            <v>42403</v>
          </cell>
          <cell r="H939">
            <v>42237</v>
          </cell>
          <cell r="I939">
            <v>9441</v>
          </cell>
          <cell r="J939">
            <v>255494</v>
          </cell>
          <cell r="K939">
            <v>183253</v>
          </cell>
          <cell r="L939">
            <v>42185</v>
          </cell>
          <cell r="M939" t="str">
            <v>Water Pik Inc.</v>
          </cell>
          <cell r="N939" t="str">
            <v>Water Pik Inc 1st Lien Term Loan</v>
          </cell>
          <cell r="O939" t="str">
            <v>L</v>
          </cell>
          <cell r="P939" t="str">
            <v>LIBOR (1 month)</v>
          </cell>
          <cell r="R939">
            <v>552325.57999999996</v>
          </cell>
          <cell r="S939">
            <v>1334950</v>
          </cell>
          <cell r="T939" t="str">
            <v>United States</v>
          </cell>
          <cell r="U939" t="str">
            <v>Consumer goods: Durable (8)</v>
          </cell>
          <cell r="W939" t="str">
            <v>United States</v>
          </cell>
          <cell r="X939">
            <v>1</v>
          </cell>
          <cell r="Y939" t="str">
            <v>First Lien First Out</v>
          </cell>
          <cell r="AB939" t="str">
            <v>Water Pik Inc.</v>
          </cell>
          <cell r="AC939">
            <v>97</v>
          </cell>
          <cell r="AF939">
            <v>552325.57999999996</v>
          </cell>
          <cell r="AG939" t="str">
            <v>V</v>
          </cell>
          <cell r="AH939">
            <v>97</v>
          </cell>
          <cell r="AI939">
            <v>98.667000000000002</v>
          </cell>
          <cell r="AK939" t="str">
            <v>Term Loan</v>
          </cell>
          <cell r="AN939">
            <v>66580000</v>
          </cell>
          <cell r="AO939" t="str">
            <v>USD</v>
          </cell>
          <cell r="AS939">
            <v>4.08</v>
          </cell>
          <cell r="AU939" t="str">
            <v>1730 EAST PROSPECT ROAD</v>
          </cell>
          <cell r="AV939" t="str">
            <v>NA</v>
          </cell>
          <cell r="AW939">
            <v>0</v>
          </cell>
          <cell r="AX939">
            <v>42185</v>
          </cell>
          <cell r="AY939">
            <v>42185</v>
          </cell>
          <cell r="AZ939">
            <v>4800000</v>
          </cell>
          <cell r="BA939">
            <v>2.4500000000000002</v>
          </cell>
          <cell r="BB939">
            <v>2.17</v>
          </cell>
          <cell r="BC939">
            <v>1.98</v>
          </cell>
          <cell r="BD939">
            <v>0</v>
          </cell>
          <cell r="BF939" t="str">
            <v>4.0800000</v>
          </cell>
          <cell r="BG939">
            <v>38200000</v>
          </cell>
          <cell r="BH939" t="str">
            <v>5.8</v>
          </cell>
          <cell r="BI939">
            <v>210810000</v>
          </cell>
          <cell r="BJ939" t="str">
            <v>Antares/TMT</v>
          </cell>
          <cell r="BL939">
            <v>41381</v>
          </cell>
          <cell r="BM939">
            <v>44020</v>
          </cell>
          <cell r="BP939">
            <v>271646400</v>
          </cell>
          <cell r="BQ939">
            <v>424364000</v>
          </cell>
          <cell r="BR939">
            <v>386164000</v>
          </cell>
          <cell r="BS939">
            <v>552325.57999999996</v>
          </cell>
          <cell r="BT939">
            <v>100</v>
          </cell>
          <cell r="BU939">
            <v>42228</v>
          </cell>
          <cell r="BW939">
            <v>0</v>
          </cell>
          <cell r="BX939" t="str">
            <v>Fort Collins, Colorado 80553</v>
          </cell>
          <cell r="CA939" t="str">
            <v>0010423726</v>
          </cell>
          <cell r="CB939">
            <v>552325.57999999996</v>
          </cell>
          <cell r="CC939">
            <v>1</v>
          </cell>
          <cell r="CD939">
            <v>552325.57999999996</v>
          </cell>
          <cell r="CF939">
            <v>80</v>
          </cell>
          <cell r="CG939" t="str">
            <v>N</v>
          </cell>
        </row>
        <row r="940">
          <cell r="A940">
            <v>938</v>
          </cell>
          <cell r="B940" t="str">
            <v>DETAILS</v>
          </cell>
          <cell r="C940">
            <v>0</v>
          </cell>
          <cell r="D940">
            <v>81628272</v>
          </cell>
          <cell r="E940">
            <v>84069425</v>
          </cell>
          <cell r="F940">
            <v>344944</v>
          </cell>
          <cell r="G940">
            <v>42403</v>
          </cell>
          <cell r="H940">
            <v>42237</v>
          </cell>
          <cell r="I940">
            <v>26341</v>
          </cell>
          <cell r="J940">
            <v>255818</v>
          </cell>
          <cell r="K940">
            <v>159030</v>
          </cell>
          <cell r="L940">
            <v>42185</v>
          </cell>
          <cell r="M940" t="str">
            <v>WaveDivision Holdings LLC</v>
          </cell>
          <cell r="N940" t="str">
            <v>WaveDivision Holdings LLC Term Loan</v>
          </cell>
          <cell r="O940" t="str">
            <v>L</v>
          </cell>
          <cell r="P940" t="str">
            <v>LIBOR (2 months)</v>
          </cell>
          <cell r="R940">
            <v>37500</v>
          </cell>
          <cell r="S940">
            <v>1334944</v>
          </cell>
          <cell r="T940" t="str">
            <v>United States</v>
          </cell>
          <cell r="U940" t="str">
            <v>Media: Broadcasting &amp; Subscription (19)</v>
          </cell>
          <cell r="W940" t="str">
            <v>United States</v>
          </cell>
          <cell r="X940">
            <v>0</v>
          </cell>
          <cell r="Y940" t="str">
            <v>First Lien First Out</v>
          </cell>
          <cell r="AB940" t="str">
            <v>WaveDivision Holdings LLC</v>
          </cell>
          <cell r="AC940">
            <v>99.792000000000002</v>
          </cell>
          <cell r="AF940">
            <v>37500</v>
          </cell>
          <cell r="AG940" t="str">
            <v>V</v>
          </cell>
          <cell r="AH940">
            <v>99.792000000000002</v>
          </cell>
          <cell r="AI940">
            <v>98</v>
          </cell>
          <cell r="AK940" t="str">
            <v>Term Loan</v>
          </cell>
          <cell r="AN940">
            <v>147649000</v>
          </cell>
          <cell r="AO940" t="str">
            <v>USD</v>
          </cell>
          <cell r="AS940">
            <v>3.54</v>
          </cell>
          <cell r="AU940" t="str">
            <v>401 KIRKLAND PARKPLACE</v>
          </cell>
          <cell r="AV940" t="str">
            <v>Suite 500</v>
          </cell>
          <cell r="AW940">
            <v>0</v>
          </cell>
          <cell r="AX940">
            <v>42277</v>
          </cell>
          <cell r="AY940">
            <v>42277</v>
          </cell>
          <cell r="AZ940">
            <v>50940000</v>
          </cell>
          <cell r="BA940">
            <v>2.99</v>
          </cell>
          <cell r="BB940">
            <v>2.5099999999999998</v>
          </cell>
          <cell r="BC940">
            <v>2.12</v>
          </cell>
          <cell r="BD940">
            <v>0</v>
          </cell>
          <cell r="BF940" t="str">
            <v>3.5400000</v>
          </cell>
          <cell r="BG940">
            <v>199860000</v>
          </cell>
          <cell r="BH940" t="str">
            <v>5.51</v>
          </cell>
          <cell r="BI940">
            <v>368930000</v>
          </cell>
          <cell r="BJ940" t="str">
            <v>BLG</v>
          </cell>
          <cell r="BK940" t="str">
            <v>Broadly Syndicated Loan</v>
          </cell>
          <cell r="BL940">
            <v>41030</v>
          </cell>
          <cell r="BM940">
            <v>43750</v>
          </cell>
          <cell r="BP940">
            <v>450140000</v>
          </cell>
          <cell r="BQ940">
            <v>1055760000</v>
          </cell>
          <cell r="BR940">
            <v>855900000</v>
          </cell>
          <cell r="BS940">
            <v>36750</v>
          </cell>
          <cell r="BT940">
            <v>98</v>
          </cell>
          <cell r="BU940">
            <v>42228</v>
          </cell>
          <cell r="BW940">
            <v>0</v>
          </cell>
          <cell r="BX940" t="str">
            <v>Kirkland, Washington 98033</v>
          </cell>
          <cell r="CA940" t="str">
            <v>0010387857</v>
          </cell>
          <cell r="CB940">
            <v>36750</v>
          </cell>
          <cell r="CC940">
            <v>1</v>
          </cell>
          <cell r="CD940">
            <v>37500</v>
          </cell>
          <cell r="CF940">
            <v>80</v>
          </cell>
          <cell r="CG940" t="str">
            <v>Y</v>
          </cell>
        </row>
        <row r="941">
          <cell r="A941">
            <v>939</v>
          </cell>
          <cell r="B941" t="str">
            <v>DETAILS</v>
          </cell>
          <cell r="C941">
            <v>0</v>
          </cell>
          <cell r="D941">
            <v>81628273</v>
          </cell>
          <cell r="E941">
            <v>84069426</v>
          </cell>
          <cell r="F941">
            <v>344944</v>
          </cell>
          <cell r="G941">
            <v>42403</v>
          </cell>
          <cell r="H941">
            <v>42237</v>
          </cell>
          <cell r="I941">
            <v>26341</v>
          </cell>
          <cell r="J941">
            <v>255819</v>
          </cell>
          <cell r="K941">
            <v>159030</v>
          </cell>
          <cell r="L941">
            <v>42185</v>
          </cell>
          <cell r="M941" t="str">
            <v>WaveDivision Holdings LLC</v>
          </cell>
          <cell r="N941" t="str">
            <v>WaveDivision Holdings LLC Term Loan</v>
          </cell>
          <cell r="O941" t="str">
            <v>L</v>
          </cell>
          <cell r="P941" t="str">
            <v>LIBOR (3 months)</v>
          </cell>
          <cell r="R941">
            <v>14512500</v>
          </cell>
          <cell r="S941">
            <v>1334944</v>
          </cell>
          <cell r="T941" t="str">
            <v>United States</v>
          </cell>
          <cell r="U941" t="str">
            <v>Media: Broadcasting &amp; Subscription (19)</v>
          </cell>
          <cell r="W941" t="str">
            <v>United States</v>
          </cell>
          <cell r="X941">
            <v>0</v>
          </cell>
          <cell r="Y941" t="str">
            <v>First Lien First Out</v>
          </cell>
          <cell r="AB941" t="str">
            <v>WaveDivision Holdings LLC</v>
          </cell>
          <cell r="AC941">
            <v>99.792000000000002</v>
          </cell>
          <cell r="AF941">
            <v>14512500</v>
          </cell>
          <cell r="AG941" t="str">
            <v>V</v>
          </cell>
          <cell r="AH941">
            <v>99.792000000000002</v>
          </cell>
          <cell r="AI941">
            <v>98</v>
          </cell>
          <cell r="AK941" t="str">
            <v>Term Loan</v>
          </cell>
          <cell r="AN941">
            <v>147649000</v>
          </cell>
          <cell r="AO941" t="str">
            <v>USD</v>
          </cell>
          <cell r="AS941">
            <v>3.54</v>
          </cell>
          <cell r="AU941" t="str">
            <v>401 KIRKLAND PARKPLACE</v>
          </cell>
          <cell r="AV941" t="str">
            <v>Suite 500</v>
          </cell>
          <cell r="AW941">
            <v>0</v>
          </cell>
          <cell r="AX941">
            <v>42277</v>
          </cell>
          <cell r="AY941">
            <v>42277</v>
          </cell>
          <cell r="AZ941">
            <v>50940000</v>
          </cell>
          <cell r="BA941">
            <v>2.99</v>
          </cell>
          <cell r="BB941">
            <v>2.5099999999999998</v>
          </cell>
          <cell r="BC941">
            <v>2.12</v>
          </cell>
          <cell r="BD941">
            <v>0</v>
          </cell>
          <cell r="BF941" t="str">
            <v>3.5400000</v>
          </cell>
          <cell r="BG941">
            <v>199860000</v>
          </cell>
          <cell r="BH941" t="str">
            <v>5.51</v>
          </cell>
          <cell r="BI941">
            <v>368930000</v>
          </cell>
          <cell r="BJ941" t="str">
            <v>BLG</v>
          </cell>
          <cell r="BK941" t="str">
            <v>Broadly Syndicated Loan</v>
          </cell>
          <cell r="BL941">
            <v>41030</v>
          </cell>
          <cell r="BM941">
            <v>43750</v>
          </cell>
          <cell r="BP941">
            <v>450140000</v>
          </cell>
          <cell r="BQ941">
            <v>1055760000</v>
          </cell>
          <cell r="BR941">
            <v>855900000</v>
          </cell>
          <cell r="BS941">
            <v>14222250</v>
          </cell>
          <cell r="BT941">
            <v>98</v>
          </cell>
          <cell r="BU941">
            <v>42228</v>
          </cell>
          <cell r="BW941">
            <v>0</v>
          </cell>
          <cell r="BX941" t="str">
            <v>Kirkland, Washington 98033</v>
          </cell>
          <cell r="CA941" t="str">
            <v>0010387857</v>
          </cell>
          <cell r="CB941">
            <v>14222250</v>
          </cell>
          <cell r="CC941">
            <v>1</v>
          </cell>
          <cell r="CD941">
            <v>14512500</v>
          </cell>
          <cell r="CF941">
            <v>80</v>
          </cell>
          <cell r="CG941" t="str">
            <v>Y</v>
          </cell>
        </row>
        <row r="942">
          <cell r="A942">
            <v>940</v>
          </cell>
          <cell r="B942" t="str">
            <v>DETAILS</v>
          </cell>
          <cell r="C942">
            <v>0</v>
          </cell>
          <cell r="D942">
            <v>81628006</v>
          </cell>
          <cell r="E942">
            <v>84069419</v>
          </cell>
          <cell r="F942">
            <v>344944</v>
          </cell>
          <cell r="G942">
            <v>42403</v>
          </cell>
          <cell r="H942">
            <v>42237</v>
          </cell>
          <cell r="I942">
            <v>13766</v>
          </cell>
          <cell r="J942">
            <v>253951</v>
          </cell>
          <cell r="K942">
            <v>155724</v>
          </cell>
          <cell r="L942">
            <v>42185</v>
          </cell>
          <cell r="M942" t="str">
            <v>Weight Watchers International Inc</v>
          </cell>
          <cell r="N942" t="str">
            <v>Weight Watchers Initial Tranche B-2 Term Loan</v>
          </cell>
          <cell r="O942" t="str">
            <v>L</v>
          </cell>
          <cell r="P942" t="str">
            <v>LIBOR (3 months)</v>
          </cell>
          <cell r="R942">
            <v>14488607.609999999</v>
          </cell>
          <cell r="S942">
            <v>1334931</v>
          </cell>
          <cell r="T942" t="str">
            <v>United States</v>
          </cell>
          <cell r="U942" t="str">
            <v>Services: Consumer (24)</v>
          </cell>
          <cell r="W942" t="str">
            <v>United States</v>
          </cell>
          <cell r="X942">
            <v>1</v>
          </cell>
          <cell r="Y942" t="str">
            <v>First Lien First Out</v>
          </cell>
          <cell r="AB942" t="str">
            <v>Weight Watchers International Inc</v>
          </cell>
          <cell r="AC942">
            <v>51.728999999999999</v>
          </cell>
          <cell r="AF942">
            <v>14488607.609999999</v>
          </cell>
          <cell r="AG942" t="str">
            <v>V</v>
          </cell>
          <cell r="AH942">
            <v>51.728999999999999</v>
          </cell>
          <cell r="AI942">
            <v>68.364000000000004</v>
          </cell>
          <cell r="AK942" t="str">
            <v>Term Loan</v>
          </cell>
          <cell r="AM942">
            <v>1</v>
          </cell>
          <cell r="AN942">
            <v>348737000</v>
          </cell>
          <cell r="AO942" t="str">
            <v>USD</v>
          </cell>
          <cell r="AS942">
            <v>5.97</v>
          </cell>
          <cell r="AU942" t="str">
            <v>175 CROSSWAYS PARK WEST</v>
          </cell>
          <cell r="AV942" t="str">
            <v>NA</v>
          </cell>
          <cell r="AW942">
            <v>0</v>
          </cell>
          <cell r="AX942">
            <v>42277</v>
          </cell>
          <cell r="AY942">
            <v>42277</v>
          </cell>
          <cell r="AZ942">
            <v>212260000</v>
          </cell>
          <cell r="BA942">
            <v>2.91</v>
          </cell>
          <cell r="BC942">
            <v>0</v>
          </cell>
          <cell r="BD942">
            <v>1</v>
          </cell>
          <cell r="BF942" t="str">
            <v>5.9700000</v>
          </cell>
          <cell r="BG942">
            <v>-1337710000</v>
          </cell>
          <cell r="BH942" t="str">
            <v>5.97</v>
          </cell>
          <cell r="BI942">
            <v>1233010000</v>
          </cell>
          <cell r="BJ942" t="str">
            <v>BLG</v>
          </cell>
          <cell r="BK942" t="str">
            <v>Broadly Syndicated Loan</v>
          </cell>
          <cell r="BL942">
            <v>40969</v>
          </cell>
          <cell r="BM942">
            <v>43923</v>
          </cell>
          <cell r="BP942">
            <v>2029959100</v>
          </cell>
          <cell r="BQ942">
            <v>692249100</v>
          </cell>
          <cell r="BR942">
            <v>2029959100</v>
          </cell>
          <cell r="BS942">
            <v>9904991.7100000009</v>
          </cell>
          <cell r="BT942">
            <v>68.364000000000004</v>
          </cell>
          <cell r="BU942">
            <v>42228</v>
          </cell>
          <cell r="BW942">
            <v>0</v>
          </cell>
          <cell r="BX942" t="str">
            <v>Woodbury, New York 11797-2055</v>
          </cell>
          <cell r="CA942" t="str">
            <v>0010412963</v>
          </cell>
          <cell r="CB942">
            <v>9904991.7100000009</v>
          </cell>
          <cell r="CC942">
            <v>1</v>
          </cell>
          <cell r="CD942">
            <v>14488607.609999999</v>
          </cell>
          <cell r="CF942">
            <v>80</v>
          </cell>
          <cell r="CG942" t="str">
            <v>Y</v>
          </cell>
        </row>
        <row r="943">
          <cell r="A943">
            <v>941</v>
          </cell>
          <cell r="B943" t="str">
            <v>DETAILS</v>
          </cell>
          <cell r="C943">
            <v>0</v>
          </cell>
          <cell r="D943">
            <v>81628007</v>
          </cell>
          <cell r="E943">
            <v>84069420</v>
          </cell>
          <cell r="F943">
            <v>344944</v>
          </cell>
          <cell r="G943">
            <v>42403</v>
          </cell>
          <cell r="H943">
            <v>42237</v>
          </cell>
          <cell r="I943">
            <v>13766</v>
          </cell>
          <cell r="J943">
            <v>253952</v>
          </cell>
          <cell r="K943">
            <v>155724</v>
          </cell>
          <cell r="L943">
            <v>42185</v>
          </cell>
          <cell r="M943" t="str">
            <v>Weight Watchers International Inc</v>
          </cell>
          <cell r="N943" t="str">
            <v>Weight Watchers Initial Tranche B-2 Term Loan</v>
          </cell>
          <cell r="O943" t="str">
            <v>L</v>
          </cell>
          <cell r="P943" t="str">
            <v>LIBOR (3 months)</v>
          </cell>
          <cell r="R943">
            <v>37341.769999999997</v>
          </cell>
          <cell r="S943">
            <v>1334931</v>
          </cell>
          <cell r="T943" t="str">
            <v>United States</v>
          </cell>
          <cell r="U943" t="str">
            <v>Services: Consumer (24)</v>
          </cell>
          <cell r="W943" t="str">
            <v>United States</v>
          </cell>
          <cell r="X943">
            <v>1</v>
          </cell>
          <cell r="Y943" t="str">
            <v>First Lien First Out</v>
          </cell>
          <cell r="AB943" t="str">
            <v>Weight Watchers International Inc</v>
          </cell>
          <cell r="AC943">
            <v>51.728999999999999</v>
          </cell>
          <cell r="AF943">
            <v>37341.769999999997</v>
          </cell>
          <cell r="AG943" t="str">
            <v>V</v>
          </cell>
          <cell r="AH943">
            <v>51.728999999999999</v>
          </cell>
          <cell r="AI943">
            <v>68.364000000000004</v>
          </cell>
          <cell r="AK943" t="str">
            <v>Term Loan</v>
          </cell>
          <cell r="AM943">
            <v>1</v>
          </cell>
          <cell r="AN943">
            <v>348737000</v>
          </cell>
          <cell r="AO943" t="str">
            <v>USD</v>
          </cell>
          <cell r="AS943">
            <v>5.97</v>
          </cell>
          <cell r="AU943" t="str">
            <v>175 CROSSWAYS PARK WEST</v>
          </cell>
          <cell r="AV943" t="str">
            <v>NA</v>
          </cell>
          <cell r="AW943">
            <v>0</v>
          </cell>
          <cell r="AX943">
            <v>42277</v>
          </cell>
          <cell r="AY943">
            <v>42277</v>
          </cell>
          <cell r="AZ943">
            <v>212260000</v>
          </cell>
          <cell r="BA943">
            <v>2.91</v>
          </cell>
          <cell r="BB943">
            <v>2.5099999999999998</v>
          </cell>
          <cell r="BC943">
            <v>0</v>
          </cell>
          <cell r="BD943">
            <v>1</v>
          </cell>
          <cell r="BF943" t="str">
            <v>5.9700000</v>
          </cell>
          <cell r="BG943">
            <v>-1337710000</v>
          </cell>
          <cell r="BH943" t="str">
            <v>5.97</v>
          </cell>
          <cell r="BI943">
            <v>1233010000</v>
          </cell>
          <cell r="BJ943" t="str">
            <v>BLG</v>
          </cell>
          <cell r="BK943" t="str">
            <v>Broadly Syndicated Loan</v>
          </cell>
          <cell r="BL943">
            <v>40969</v>
          </cell>
          <cell r="BM943">
            <v>43923</v>
          </cell>
          <cell r="BP943">
            <v>2029959100</v>
          </cell>
          <cell r="BQ943">
            <v>692249100</v>
          </cell>
          <cell r="BR943">
            <v>2029959100</v>
          </cell>
          <cell r="BS943">
            <v>25528.33</v>
          </cell>
          <cell r="BT943">
            <v>68.364000000000004</v>
          </cell>
          <cell r="BU943">
            <v>42228</v>
          </cell>
          <cell r="BW943">
            <v>0</v>
          </cell>
          <cell r="BX943" t="str">
            <v>Woodbury, New York 11797-2055</v>
          </cell>
          <cell r="CA943" t="str">
            <v>0010412963</v>
          </cell>
          <cell r="CB943">
            <v>25528.33</v>
          </cell>
          <cell r="CC943">
            <v>1</v>
          </cell>
          <cell r="CD943">
            <v>37341.769999999997</v>
          </cell>
          <cell r="CF943">
            <v>80</v>
          </cell>
          <cell r="CG943" t="str">
            <v>Y</v>
          </cell>
        </row>
        <row r="944">
          <cell r="A944">
            <v>942</v>
          </cell>
          <cell r="B944" t="str">
            <v>DETAILS</v>
          </cell>
          <cell r="C944">
            <v>0</v>
          </cell>
          <cell r="D944">
            <v>81627947</v>
          </cell>
          <cell r="E944">
            <v>84069414</v>
          </cell>
          <cell r="F944">
            <v>344944</v>
          </cell>
          <cell r="G944">
            <v>42403</v>
          </cell>
          <cell r="H944">
            <v>42237</v>
          </cell>
          <cell r="I944">
            <v>28233</v>
          </cell>
          <cell r="J944">
            <v>253479</v>
          </cell>
          <cell r="K944">
            <v>191325</v>
          </cell>
          <cell r="L944">
            <v>42185</v>
          </cell>
          <cell r="M944" t="str">
            <v>Weiman Products LLC</v>
          </cell>
          <cell r="N944" t="str">
            <v>Weiman Products LLC Term Loan</v>
          </cell>
          <cell r="O944" t="str">
            <v>L</v>
          </cell>
          <cell r="P944" t="str">
            <v>LIBOR (3 months)</v>
          </cell>
          <cell r="R944">
            <v>9876368.0700000003</v>
          </cell>
          <cell r="S944">
            <v>1334926</v>
          </cell>
          <cell r="T944" t="str">
            <v>United States</v>
          </cell>
          <cell r="U944" t="str">
            <v>Consumer goods: Non-Durable (9)</v>
          </cell>
          <cell r="W944" t="str">
            <v>United States</v>
          </cell>
          <cell r="X944">
            <v>0</v>
          </cell>
          <cell r="Y944" t="str">
            <v>First Lien First Out</v>
          </cell>
          <cell r="AB944" t="str">
            <v>Weiman Products LLC</v>
          </cell>
          <cell r="AC944">
            <v>97</v>
          </cell>
          <cell r="AF944">
            <v>9876368.0700000003</v>
          </cell>
          <cell r="AG944" t="str">
            <v>V</v>
          </cell>
          <cell r="AH944">
            <v>97</v>
          </cell>
          <cell r="AK944" t="str">
            <v>Term Loan</v>
          </cell>
          <cell r="AN944">
            <v>27693000</v>
          </cell>
          <cell r="AO944" t="str">
            <v>USD</v>
          </cell>
          <cell r="AS944">
            <v>4.9800000000000004</v>
          </cell>
          <cell r="AU944" t="str">
            <v>755 TriState Parkway</v>
          </cell>
          <cell r="AV944" t="str">
            <v>NA</v>
          </cell>
          <cell r="AW944">
            <v>0</v>
          </cell>
          <cell r="AX944">
            <v>42277</v>
          </cell>
          <cell r="AY944">
            <v>42338</v>
          </cell>
          <cell r="AZ944">
            <v>11080000</v>
          </cell>
          <cell r="BA944">
            <v>3.01</v>
          </cell>
          <cell r="BB944">
            <v>1.35</v>
          </cell>
          <cell r="BC944">
            <v>1.33</v>
          </cell>
          <cell r="BD944">
            <v>0</v>
          </cell>
          <cell r="BF944" t="str">
            <v>4.9800000</v>
          </cell>
          <cell r="BG944">
            <v>113340000</v>
          </cell>
          <cell r="BH944" t="str">
            <v>4.98</v>
          </cell>
          <cell r="BI944">
            <v>112480000</v>
          </cell>
          <cell r="BJ944" t="str">
            <v>Antares/TMT</v>
          </cell>
          <cell r="BL944">
            <v>41501</v>
          </cell>
          <cell r="BM944">
            <v>43426</v>
          </cell>
          <cell r="BP944">
            <v>129091200</v>
          </cell>
          <cell r="BQ944">
            <v>242431200</v>
          </cell>
          <cell r="BR944">
            <v>129091200</v>
          </cell>
          <cell r="BS944">
            <v>9876368.0700000003</v>
          </cell>
          <cell r="BT944">
            <v>100</v>
          </cell>
          <cell r="BU944">
            <v>42228</v>
          </cell>
          <cell r="BW944">
            <v>0</v>
          </cell>
          <cell r="BX944" t="str">
            <v>Gurnee, Illinois 60031</v>
          </cell>
          <cell r="CA944" t="str">
            <v>0010446956</v>
          </cell>
          <cell r="CB944">
            <v>9876368.0700000003</v>
          </cell>
          <cell r="CC944">
            <v>1</v>
          </cell>
          <cell r="CD944">
            <v>9876368.0700000003</v>
          </cell>
          <cell r="CF944">
            <v>80</v>
          </cell>
          <cell r="CG944" t="str">
            <v>N</v>
          </cell>
        </row>
        <row r="945">
          <cell r="A945">
            <v>943</v>
          </cell>
          <cell r="B945" t="str">
            <v>DETAILS</v>
          </cell>
          <cell r="C945">
            <v>0</v>
          </cell>
          <cell r="D945">
            <v>81627948</v>
          </cell>
          <cell r="E945">
            <v>84069415</v>
          </cell>
          <cell r="F945">
            <v>344944</v>
          </cell>
          <cell r="G945">
            <v>42403</v>
          </cell>
          <cell r="H945">
            <v>42237</v>
          </cell>
          <cell r="I945">
            <v>28233</v>
          </cell>
          <cell r="J945">
            <v>253480</v>
          </cell>
          <cell r="K945">
            <v>191325</v>
          </cell>
          <cell r="L945">
            <v>42185</v>
          </cell>
          <cell r="M945" t="str">
            <v>Weiman Products LLC</v>
          </cell>
          <cell r="N945" t="str">
            <v>Weiman Products LLC Term Loan</v>
          </cell>
          <cell r="O945" t="str">
            <v>L</v>
          </cell>
          <cell r="P945" t="str">
            <v>LIBOR (3 months)</v>
          </cell>
          <cell r="R945">
            <v>21706418.699999999</v>
          </cell>
          <cell r="S945">
            <v>1334926</v>
          </cell>
          <cell r="T945" t="str">
            <v>United States</v>
          </cell>
          <cell r="U945" t="str">
            <v>Consumer goods: Non-Durable (9)</v>
          </cell>
          <cell r="W945" t="str">
            <v>United States</v>
          </cell>
          <cell r="X945">
            <v>0</v>
          </cell>
          <cell r="Y945" t="str">
            <v>First Lien First Out</v>
          </cell>
          <cell r="AB945" t="str">
            <v>Weiman Products LLC</v>
          </cell>
          <cell r="AC945">
            <v>97</v>
          </cell>
          <cell r="AF945">
            <v>21706418.699999999</v>
          </cell>
          <cell r="AG945" t="str">
            <v>V</v>
          </cell>
          <cell r="AH945">
            <v>97</v>
          </cell>
          <cell r="AK945" t="str">
            <v>Term Loan</v>
          </cell>
          <cell r="AN945">
            <v>27693000</v>
          </cell>
          <cell r="AO945" t="str">
            <v>USD</v>
          </cell>
          <cell r="AS945">
            <v>4.9800000000000004</v>
          </cell>
          <cell r="AU945" t="str">
            <v>755 TriState Parkway</v>
          </cell>
          <cell r="AV945" t="str">
            <v>NA</v>
          </cell>
          <cell r="AW945">
            <v>0</v>
          </cell>
          <cell r="AX945">
            <v>42277</v>
          </cell>
          <cell r="AY945">
            <v>42338</v>
          </cell>
          <cell r="AZ945">
            <v>11080000</v>
          </cell>
          <cell r="BA945">
            <v>3.01</v>
          </cell>
          <cell r="BB945">
            <v>1.35</v>
          </cell>
          <cell r="BC945">
            <v>1.33</v>
          </cell>
          <cell r="BD945">
            <v>0</v>
          </cell>
          <cell r="BF945" t="str">
            <v>4.9800000</v>
          </cell>
          <cell r="BG945">
            <v>113340000</v>
          </cell>
          <cell r="BH945" t="str">
            <v>4.98</v>
          </cell>
          <cell r="BI945">
            <v>112480000</v>
          </cell>
          <cell r="BJ945" t="str">
            <v>Antares/TMT</v>
          </cell>
          <cell r="BL945">
            <v>41501</v>
          </cell>
          <cell r="BM945">
            <v>43426</v>
          </cell>
          <cell r="BP945">
            <v>129091200</v>
          </cell>
          <cell r="BQ945">
            <v>242431200</v>
          </cell>
          <cell r="BR945">
            <v>129091200</v>
          </cell>
          <cell r="BS945">
            <v>21706418.699999999</v>
          </cell>
          <cell r="BT945">
            <v>100</v>
          </cell>
          <cell r="BU945">
            <v>42228</v>
          </cell>
          <cell r="BW945">
            <v>0</v>
          </cell>
          <cell r="BX945" t="str">
            <v>Gurnee, Illinois 60031</v>
          </cell>
          <cell r="CA945" t="str">
            <v>0010446956</v>
          </cell>
          <cell r="CB945">
            <v>21706418.699999999</v>
          </cell>
          <cell r="CC945">
            <v>1</v>
          </cell>
          <cell r="CD945">
            <v>21706418.699999999</v>
          </cell>
          <cell r="CF945">
            <v>80</v>
          </cell>
          <cell r="CG945" t="str">
            <v>N</v>
          </cell>
        </row>
        <row r="946">
          <cell r="A946">
            <v>944</v>
          </cell>
          <cell r="B946" t="str">
            <v>DETAILS</v>
          </cell>
          <cell r="C946">
            <v>0</v>
          </cell>
          <cell r="D946">
            <v>81627753</v>
          </cell>
          <cell r="E946">
            <v>84069412</v>
          </cell>
          <cell r="F946">
            <v>344944</v>
          </cell>
          <cell r="G946">
            <v>42403</v>
          </cell>
          <cell r="H946">
            <v>42237</v>
          </cell>
          <cell r="I946">
            <v>24175</v>
          </cell>
          <cell r="J946">
            <v>250752</v>
          </cell>
          <cell r="K946">
            <v>239034</v>
          </cell>
          <cell r="L946">
            <v>42185</v>
          </cell>
          <cell r="M946" t="str">
            <v>Welocalize Inc.</v>
          </cell>
          <cell r="N946" t="str">
            <v>WELOCALIZE INC Term Loan</v>
          </cell>
          <cell r="O946" t="str">
            <v>L</v>
          </cell>
          <cell r="P946" t="str">
            <v>LIBOR (3 months)</v>
          </cell>
          <cell r="R946">
            <v>21516875</v>
          </cell>
          <cell r="S946">
            <v>1334923</v>
          </cell>
          <cell r="T946" t="str">
            <v>United States</v>
          </cell>
          <cell r="U946" t="str">
            <v>Services: Business (23)</v>
          </cell>
          <cell r="W946" t="str">
            <v>United States</v>
          </cell>
          <cell r="X946">
            <v>0</v>
          </cell>
          <cell r="Y946" t="str">
            <v>First Lien First Out</v>
          </cell>
          <cell r="AB946" t="str">
            <v>Welocalize Inc.</v>
          </cell>
          <cell r="AC946">
            <v>98.422033709999994</v>
          </cell>
          <cell r="AF946">
            <v>21516875</v>
          </cell>
          <cell r="AG946" t="str">
            <v>V</v>
          </cell>
          <cell r="AH946">
            <v>98.421999999999997</v>
          </cell>
          <cell r="AK946" t="str">
            <v>Term Loan</v>
          </cell>
          <cell r="AN946">
            <v>24058000</v>
          </cell>
          <cell r="AO946" t="str">
            <v>USD</v>
          </cell>
          <cell r="AS946">
            <v>3.91</v>
          </cell>
          <cell r="AU946" t="str">
            <v>699 BOYLSTON STREET</v>
          </cell>
          <cell r="AV946" t="str">
            <v>14th Floor</v>
          </cell>
          <cell r="AW946">
            <v>0</v>
          </cell>
          <cell r="AX946">
            <v>42277</v>
          </cell>
          <cell r="AY946">
            <v>42338</v>
          </cell>
          <cell r="AZ946">
            <v>11220000</v>
          </cell>
          <cell r="BA946">
            <v>2.67</v>
          </cell>
          <cell r="BB946">
            <v>3.01</v>
          </cell>
          <cell r="BC946">
            <v>2.81</v>
          </cell>
          <cell r="BD946">
            <v>0</v>
          </cell>
          <cell r="BF946" t="str">
            <v>3.9100000</v>
          </cell>
          <cell r="BG946">
            <v>114510000</v>
          </cell>
          <cell r="BH946" t="str">
            <v>5.4</v>
          </cell>
          <cell r="BI946">
            <v>149210000</v>
          </cell>
          <cell r="BJ946" t="str">
            <v>Antares/TMT</v>
          </cell>
          <cell r="BL946">
            <v>42094</v>
          </cell>
          <cell r="BM946">
            <v>44348</v>
          </cell>
          <cell r="BP946">
            <v>88578000</v>
          </cell>
          <cell r="BQ946">
            <v>240434400</v>
          </cell>
          <cell r="BR946">
            <v>125924400</v>
          </cell>
          <cell r="BS946">
            <v>21516875</v>
          </cell>
          <cell r="BT946">
            <v>100</v>
          </cell>
          <cell r="BU946">
            <v>42228</v>
          </cell>
          <cell r="BW946">
            <v>0</v>
          </cell>
          <cell r="BX946" t="str">
            <v>Boston, Massachusetts 02116</v>
          </cell>
          <cell r="CA946" t="str">
            <v>0010516606</v>
          </cell>
          <cell r="CB946">
            <v>21516875</v>
          </cell>
          <cell r="CC946">
            <v>1</v>
          </cell>
          <cell r="CD946">
            <v>21516875</v>
          </cell>
          <cell r="CF946">
            <v>80</v>
          </cell>
          <cell r="CG946" t="str">
            <v>N</v>
          </cell>
        </row>
        <row r="947">
          <cell r="A947">
            <v>945</v>
          </cell>
          <cell r="B947" t="str">
            <v>DETAILS</v>
          </cell>
          <cell r="C947">
            <v>0</v>
          </cell>
          <cell r="D947">
            <v>81627928</v>
          </cell>
          <cell r="E947">
            <v>84069409</v>
          </cell>
          <cell r="F947">
            <v>344944</v>
          </cell>
          <cell r="G947">
            <v>42403</v>
          </cell>
          <cell r="H947">
            <v>42237</v>
          </cell>
          <cell r="I947">
            <v>11652</v>
          </cell>
          <cell r="J947">
            <v>253189</v>
          </cell>
          <cell r="K947">
            <v>197664</v>
          </cell>
          <cell r="L947">
            <v>42185</v>
          </cell>
          <cell r="M947" t="str">
            <v>Wesco Aircraft Hardware Corp.</v>
          </cell>
          <cell r="N947" t="str">
            <v>Wesco Aircraft Hardware Corp Tranche B Term Loan</v>
          </cell>
          <cell r="O947" t="str">
            <v>L</v>
          </cell>
          <cell r="P947" t="str">
            <v>LIBOR (3 months)</v>
          </cell>
          <cell r="R947">
            <v>18116666.670000002</v>
          </cell>
          <cell r="S947">
            <v>1334916</v>
          </cell>
          <cell r="T947" t="str">
            <v>United States</v>
          </cell>
          <cell r="U947" t="str">
            <v>Aerospace &amp; Defense (1)</v>
          </cell>
          <cell r="W947" t="str">
            <v>United States</v>
          </cell>
          <cell r="X947">
            <v>1</v>
          </cell>
          <cell r="Y947" t="str">
            <v>First Lien First Out</v>
          </cell>
          <cell r="AB947" t="str">
            <v>Wesco Aircraft Hardware Corp.</v>
          </cell>
          <cell r="AC947">
            <v>98.375</v>
          </cell>
          <cell r="AF947">
            <v>18116666.670000002</v>
          </cell>
          <cell r="AG947" t="str">
            <v>V</v>
          </cell>
          <cell r="AH947">
            <v>98.375</v>
          </cell>
          <cell r="AI947">
            <v>92.332999999999998</v>
          </cell>
          <cell r="AK947" t="str">
            <v>Term Loan</v>
          </cell>
          <cell r="AN947">
            <v>231506000</v>
          </cell>
          <cell r="AO947" t="str">
            <v>USD</v>
          </cell>
          <cell r="AS947">
            <v>4.1399999999999997</v>
          </cell>
          <cell r="AU947" t="str">
            <v>27727 Avenue Scott</v>
          </cell>
          <cell r="AV947" t="str">
            <v>NA</v>
          </cell>
          <cell r="AW947">
            <v>0</v>
          </cell>
          <cell r="AX947">
            <v>42185</v>
          </cell>
          <cell r="AY947">
            <v>42277</v>
          </cell>
          <cell r="AZ947">
            <v>82870000</v>
          </cell>
          <cell r="BA947">
            <v>6.89</v>
          </cell>
          <cell r="BB947">
            <v>7.14</v>
          </cell>
          <cell r="BC947">
            <v>5.59</v>
          </cell>
          <cell r="BD947">
            <v>0</v>
          </cell>
          <cell r="BF947" t="str">
            <v>4.1400000</v>
          </cell>
          <cell r="BG947">
            <v>817570000</v>
          </cell>
          <cell r="BH947" t="str">
            <v>4.14</v>
          </cell>
          <cell r="BI947">
            <v>1497620000</v>
          </cell>
          <cell r="BJ947" t="str">
            <v>BLG</v>
          </cell>
          <cell r="BK947" t="str">
            <v>Broadly Syndicated Loan</v>
          </cell>
          <cell r="BL947">
            <v>41602</v>
          </cell>
          <cell r="BM947">
            <v>44251</v>
          </cell>
          <cell r="BP947">
            <v>923880800</v>
          </cell>
          <cell r="BQ947">
            <v>1741450800</v>
          </cell>
          <cell r="BR947">
            <v>923880800</v>
          </cell>
          <cell r="BS947">
            <v>16727661.84</v>
          </cell>
          <cell r="BT947">
            <v>92.332999999999998</v>
          </cell>
          <cell r="BU947">
            <v>42228</v>
          </cell>
          <cell r="BW947">
            <v>0</v>
          </cell>
          <cell r="BX947" t="str">
            <v>Valencia, California 91355</v>
          </cell>
          <cell r="CA947" t="str">
            <v>0010460626</v>
          </cell>
          <cell r="CB947">
            <v>16727661.84</v>
          </cell>
          <cell r="CC947">
            <v>1</v>
          </cell>
          <cell r="CD947">
            <v>18116666.670000002</v>
          </cell>
          <cell r="CF947">
            <v>80</v>
          </cell>
          <cell r="CG947" t="str">
            <v>Y</v>
          </cell>
        </row>
        <row r="948">
          <cell r="A948">
            <v>946</v>
          </cell>
          <cell r="B948" t="str">
            <v>DETAILS</v>
          </cell>
          <cell r="C948">
            <v>0</v>
          </cell>
          <cell r="D948">
            <v>81627694</v>
          </cell>
          <cell r="E948">
            <v>84069405</v>
          </cell>
          <cell r="F948">
            <v>344944</v>
          </cell>
          <cell r="G948">
            <v>42403</v>
          </cell>
          <cell r="H948">
            <v>42237</v>
          </cell>
          <cell r="I948">
            <v>12303</v>
          </cell>
          <cell r="J948">
            <v>248588</v>
          </cell>
          <cell r="K948">
            <v>195839</v>
          </cell>
          <cell r="L948">
            <v>42185</v>
          </cell>
          <cell r="M948" t="str">
            <v>West Corporation</v>
          </cell>
          <cell r="N948" t="str">
            <v>West Corporation Term B-10</v>
          </cell>
          <cell r="O948" t="str">
            <v>L</v>
          </cell>
          <cell r="P948" t="str">
            <v>LIBOR (3 months)</v>
          </cell>
          <cell r="R948">
            <v>34576638.799999997</v>
          </cell>
          <cell r="S948">
            <v>1334911</v>
          </cell>
          <cell r="T948" t="str">
            <v>United States</v>
          </cell>
          <cell r="U948" t="str">
            <v>Services: Business (23)</v>
          </cell>
          <cell r="W948" t="str">
            <v>United States</v>
          </cell>
          <cell r="X948">
            <v>0</v>
          </cell>
          <cell r="Y948" t="str">
            <v>First Lien First Out</v>
          </cell>
          <cell r="AB948" t="str">
            <v>West Corporation</v>
          </cell>
          <cell r="AC948">
            <v>99.358999999999995</v>
          </cell>
          <cell r="AF948">
            <v>34576638.799999997</v>
          </cell>
          <cell r="AG948" t="str">
            <v>V</v>
          </cell>
          <cell r="AH948">
            <v>99.358999999999995</v>
          </cell>
          <cell r="AI948">
            <v>98.125</v>
          </cell>
          <cell r="AK948" t="str">
            <v>Term Loan</v>
          </cell>
          <cell r="AN948">
            <v>685683000</v>
          </cell>
          <cell r="AO948" t="str">
            <v>USD</v>
          </cell>
          <cell r="AS948">
            <v>3.38</v>
          </cell>
          <cell r="AU948" t="str">
            <v>11808 MIRACLE HILLS DRIVE</v>
          </cell>
          <cell r="AV948" t="str">
            <v>NA</v>
          </cell>
          <cell r="AW948">
            <v>0</v>
          </cell>
          <cell r="AX948">
            <v>42277</v>
          </cell>
          <cell r="AY948">
            <v>42277</v>
          </cell>
          <cell r="AZ948">
            <v>201420000</v>
          </cell>
          <cell r="BA948">
            <v>5.25</v>
          </cell>
          <cell r="BB948">
            <v>1.49</v>
          </cell>
          <cell r="BC948">
            <v>0</v>
          </cell>
          <cell r="BD948">
            <v>0</v>
          </cell>
          <cell r="BF948" t="str">
            <v>3.3800000</v>
          </cell>
          <cell r="BG948">
            <v>-595500000</v>
          </cell>
          <cell r="BH948" t="str">
            <v>4.84</v>
          </cell>
          <cell r="BI948">
            <v>1850010000</v>
          </cell>
          <cell r="BJ948" t="str">
            <v>BLG</v>
          </cell>
          <cell r="BK948" t="str">
            <v>Broadly Syndicated Loan</v>
          </cell>
          <cell r="BL948">
            <v>41560</v>
          </cell>
          <cell r="BM948">
            <v>43281</v>
          </cell>
          <cell r="BP948">
            <v>2217981600</v>
          </cell>
          <cell r="BQ948">
            <v>2624373600</v>
          </cell>
          <cell r="BR948">
            <v>3219873600</v>
          </cell>
          <cell r="BS948">
            <v>33928326.82</v>
          </cell>
          <cell r="BT948">
            <v>98.125</v>
          </cell>
          <cell r="BU948">
            <v>42228</v>
          </cell>
          <cell r="BW948">
            <v>0</v>
          </cell>
          <cell r="BX948" t="str">
            <v>Omaha, Nebraska 68154-4403</v>
          </cell>
          <cell r="CA948" t="str">
            <v>0010455949</v>
          </cell>
          <cell r="CB948">
            <v>33928326.82</v>
          </cell>
          <cell r="CC948">
            <v>1</v>
          </cell>
          <cell r="CD948">
            <v>34576638.799999997</v>
          </cell>
          <cell r="CF948">
            <v>80</v>
          </cell>
          <cell r="CG948" t="str">
            <v>Y</v>
          </cell>
        </row>
        <row r="949">
          <cell r="A949">
            <v>947</v>
          </cell>
          <cell r="B949" t="str">
            <v>DETAILS</v>
          </cell>
          <cell r="C949">
            <v>0</v>
          </cell>
          <cell r="D949">
            <v>81628304</v>
          </cell>
          <cell r="E949">
            <v>84070131</v>
          </cell>
          <cell r="F949">
            <v>344944</v>
          </cell>
          <cell r="G949">
            <v>42403</v>
          </cell>
          <cell r="H949">
            <v>42237</v>
          </cell>
          <cell r="I949">
            <v>31241</v>
          </cell>
          <cell r="J949">
            <v>256040</v>
          </cell>
          <cell r="K949">
            <v>239041</v>
          </cell>
          <cell r="L949">
            <v>42185</v>
          </cell>
          <cell r="M949" t="str">
            <v>WHEEL PROS LLC</v>
          </cell>
          <cell r="N949" t="str">
            <v>WHEEL PROS LLC Term Loan</v>
          </cell>
          <cell r="O949" t="str">
            <v>L</v>
          </cell>
          <cell r="P949" t="str">
            <v>LIBOR (1 month)</v>
          </cell>
          <cell r="R949">
            <v>24350101.399999999</v>
          </cell>
          <cell r="S949">
            <v>1355127</v>
          </cell>
          <cell r="T949" t="str">
            <v>United States</v>
          </cell>
          <cell r="U949" t="str">
            <v>Automotive (2)</v>
          </cell>
          <cell r="W949" t="str">
            <v>United States</v>
          </cell>
          <cell r="X949">
            <v>0</v>
          </cell>
          <cell r="Y949" t="str">
            <v>First Lien First Out</v>
          </cell>
          <cell r="AB949" t="str">
            <v>WHEEL PROS LLC</v>
          </cell>
          <cell r="AC949">
            <v>97</v>
          </cell>
          <cell r="AF949">
            <v>24350101.399999999</v>
          </cell>
          <cell r="AG949" t="str">
            <v>V</v>
          </cell>
          <cell r="AH949">
            <v>97</v>
          </cell>
          <cell r="AK949" t="str">
            <v>Term Loan</v>
          </cell>
          <cell r="AN949">
            <v>46510000</v>
          </cell>
          <cell r="AO949" t="str">
            <v>USD</v>
          </cell>
          <cell r="AS949">
            <v>3.5</v>
          </cell>
          <cell r="AU949" t="str">
            <v>5347 S. Valentia Way #200</v>
          </cell>
          <cell r="AV949" t="str">
            <v>NA</v>
          </cell>
          <cell r="AW949">
            <v>0</v>
          </cell>
          <cell r="AX949">
            <v>42277</v>
          </cell>
          <cell r="AY949">
            <v>42338</v>
          </cell>
          <cell r="AZ949">
            <v>1470000</v>
          </cell>
          <cell r="BA949">
            <v>3.47</v>
          </cell>
          <cell r="BB949">
            <v>3.28</v>
          </cell>
          <cell r="BC949">
            <v>3.24</v>
          </cell>
          <cell r="BD949">
            <v>0</v>
          </cell>
          <cell r="BF949" t="str">
            <v>3.50</v>
          </cell>
          <cell r="BG949">
            <v>51750000</v>
          </cell>
          <cell r="BH949" t="str">
            <v>4.75</v>
          </cell>
          <cell r="BI949">
            <v>324110000</v>
          </cell>
          <cell r="BJ949" t="str">
            <v>Antares/TMT</v>
          </cell>
          <cell r="BL949">
            <v>42094</v>
          </cell>
          <cell r="BM949">
            <v>43644</v>
          </cell>
          <cell r="BP949">
            <v>162804500</v>
          </cell>
          <cell r="BQ949">
            <v>272754500</v>
          </cell>
          <cell r="BR949">
            <v>221004500</v>
          </cell>
          <cell r="BS949">
            <v>24350101.399999999</v>
          </cell>
          <cell r="BT949">
            <v>100</v>
          </cell>
          <cell r="BU949">
            <v>42321</v>
          </cell>
          <cell r="BW949">
            <v>0</v>
          </cell>
          <cell r="BX949" t="str">
            <v>Greenwood Village, Colorado 80111</v>
          </cell>
          <cell r="CA949" t="str">
            <v>0010474784</v>
          </cell>
          <cell r="CB949">
            <v>24350101.399999999</v>
          </cell>
          <cell r="CC949">
            <v>1</v>
          </cell>
          <cell r="CD949">
            <v>24350101.399999999</v>
          </cell>
          <cell r="CF949">
            <v>80</v>
          </cell>
          <cell r="CG949" t="str">
            <v>N</v>
          </cell>
        </row>
        <row r="950">
          <cell r="A950">
            <v>948</v>
          </cell>
          <cell r="B950" t="str">
            <v>DETAILS</v>
          </cell>
          <cell r="C950">
            <v>0</v>
          </cell>
          <cell r="D950">
            <v>81627974</v>
          </cell>
          <cell r="E950">
            <v>84070130</v>
          </cell>
          <cell r="F950">
            <v>344944</v>
          </cell>
          <cell r="G950">
            <v>42403</v>
          </cell>
          <cell r="H950">
            <v>42237</v>
          </cell>
          <cell r="I950">
            <v>31247</v>
          </cell>
          <cell r="J950">
            <v>253682</v>
          </cell>
          <cell r="K950">
            <v>239062</v>
          </cell>
          <cell r="L950">
            <v>42185</v>
          </cell>
          <cell r="M950" t="str">
            <v>Wing Stop Holding Corporation</v>
          </cell>
          <cell r="N950" t="str">
            <v>Wing Stop Holding Corporation Term Loan</v>
          </cell>
          <cell r="O950" t="str">
            <v>L</v>
          </cell>
          <cell r="P950" t="str">
            <v>LIBOR (3 months)</v>
          </cell>
          <cell r="R950">
            <v>15627272.73</v>
          </cell>
          <cell r="S950">
            <v>1355110</v>
          </cell>
          <cell r="T950" t="str">
            <v>United States</v>
          </cell>
          <cell r="U950" t="str">
            <v>Hotel; Gaming &amp; Leisure (17)</v>
          </cell>
          <cell r="W950" t="str">
            <v>United States</v>
          </cell>
          <cell r="X950">
            <v>0</v>
          </cell>
          <cell r="Y950" t="str">
            <v>First Lien First Out</v>
          </cell>
          <cell r="AB950" t="str">
            <v>Wing Stop Holding Corporation</v>
          </cell>
          <cell r="AC950">
            <v>97</v>
          </cell>
          <cell r="AF950">
            <v>15627272.73</v>
          </cell>
          <cell r="AG950" t="str">
            <v>V</v>
          </cell>
          <cell r="AH950">
            <v>97</v>
          </cell>
          <cell r="AK950" t="str">
            <v>Term Loan</v>
          </cell>
          <cell r="AN950">
            <v>27596000</v>
          </cell>
          <cell r="AO950" t="str">
            <v>USD</v>
          </cell>
          <cell r="AS950">
            <v>4.7300000000000004</v>
          </cell>
          <cell r="AU950" t="str">
            <v>1180 Peachtree St. NE, Suite 2500</v>
          </cell>
          <cell r="AV950" t="str">
            <v>NA</v>
          </cell>
          <cell r="AW950">
            <v>0</v>
          </cell>
          <cell r="AX950">
            <v>42277</v>
          </cell>
          <cell r="AY950">
            <v>42273</v>
          </cell>
          <cell r="AZ950">
            <v>5720000</v>
          </cell>
          <cell r="BA950">
            <v>8.4600000000000009</v>
          </cell>
          <cell r="BB950">
            <v>0.96</v>
          </cell>
          <cell r="BC950">
            <v>0</v>
          </cell>
          <cell r="BD950">
            <v>0</v>
          </cell>
          <cell r="BF950" t="str">
            <v>4.7300000</v>
          </cell>
          <cell r="BG950">
            <v>-14300000</v>
          </cell>
          <cell r="BH950" t="str">
            <v>4.73</v>
          </cell>
          <cell r="BI950">
            <v>76310000</v>
          </cell>
          <cell r="BJ950" t="str">
            <v>Franchise Finance</v>
          </cell>
          <cell r="BL950">
            <v>42094</v>
          </cell>
          <cell r="BM950">
            <v>43908</v>
          </cell>
          <cell r="BP950">
            <v>93522000</v>
          </cell>
          <cell r="BQ950">
            <v>79222000</v>
          </cell>
          <cell r="BR950">
            <v>93522000</v>
          </cell>
          <cell r="BS950">
            <v>15627272.73</v>
          </cell>
          <cell r="BT950">
            <v>100</v>
          </cell>
          <cell r="BU950">
            <v>42228</v>
          </cell>
          <cell r="BW950">
            <v>0</v>
          </cell>
          <cell r="BX950" t="str">
            <v>Atlanta, Georgia 30309</v>
          </cell>
          <cell r="CA950" t="str">
            <v>0010509794</v>
          </cell>
          <cell r="CB950">
            <v>15627272.73</v>
          </cell>
          <cell r="CC950">
            <v>1</v>
          </cell>
          <cell r="CD950">
            <v>15627272.73</v>
          </cell>
          <cell r="CF950">
            <v>80</v>
          </cell>
          <cell r="CG950" t="str">
            <v>N</v>
          </cell>
        </row>
        <row r="951">
          <cell r="A951">
            <v>949</v>
          </cell>
          <cell r="B951" t="str">
            <v>DETAILS</v>
          </cell>
          <cell r="C951">
            <v>0</v>
          </cell>
          <cell r="D951">
            <v>81628131</v>
          </cell>
          <cell r="E951">
            <v>84070300</v>
          </cell>
          <cell r="F951">
            <v>344944</v>
          </cell>
          <cell r="G951">
            <v>42403</v>
          </cell>
          <cell r="H951">
            <v>42306</v>
          </cell>
          <cell r="I951">
            <v>27819</v>
          </cell>
          <cell r="J951">
            <v>254895</v>
          </cell>
          <cell r="K951">
            <v>185056</v>
          </cell>
          <cell r="L951">
            <v>42300</v>
          </cell>
          <cell r="M951" t="str">
            <v>WirePath Home Systems LLC</v>
          </cell>
          <cell r="N951" t="str">
            <v>WirePath Home Systems LLC (SNAP AV) Term Loan B</v>
          </cell>
          <cell r="O951" t="str">
            <v>L</v>
          </cell>
          <cell r="P951" t="str">
            <v>LIBOR (3 months)</v>
          </cell>
          <cell r="R951">
            <v>1094302.07</v>
          </cell>
          <cell r="S951">
            <v>1413746</v>
          </cell>
          <cell r="T951" t="str">
            <v>United States</v>
          </cell>
          <cell r="U951" t="str">
            <v>Consumer goods: Durable (8)</v>
          </cell>
          <cell r="W951" t="str">
            <v>United States</v>
          </cell>
          <cell r="X951">
            <v>0</v>
          </cell>
          <cell r="Y951" t="str">
            <v>First Lien First Out</v>
          </cell>
          <cell r="AB951" t="str">
            <v>WirePath Home Systems LLC</v>
          </cell>
          <cell r="AC951">
            <v>95</v>
          </cell>
          <cell r="AF951">
            <v>1094302.07</v>
          </cell>
          <cell r="AG951" t="str">
            <v>V</v>
          </cell>
          <cell r="AH951">
            <v>99</v>
          </cell>
          <cell r="AK951" t="str">
            <v>Term Loan</v>
          </cell>
          <cell r="AN951">
            <v>28040000</v>
          </cell>
          <cell r="AO951" t="str">
            <v>USD</v>
          </cell>
          <cell r="AS951">
            <v>3</v>
          </cell>
          <cell r="AU951" t="str">
            <v>1800 Continental Blvd Suite 200</v>
          </cell>
          <cell r="AV951" t="str">
            <v>NA</v>
          </cell>
          <cell r="AW951">
            <v>0</v>
          </cell>
          <cell r="AX951">
            <v>42216</v>
          </cell>
          <cell r="AY951">
            <v>42338</v>
          </cell>
          <cell r="AZ951">
            <v>16590000</v>
          </cell>
          <cell r="BA951">
            <v>7.28</v>
          </cell>
          <cell r="BB951">
            <v>1.49</v>
          </cell>
          <cell r="BC951">
            <v>1.39</v>
          </cell>
          <cell r="BD951">
            <v>0</v>
          </cell>
          <cell r="BF951" t="str">
            <v>3.0000</v>
          </cell>
          <cell r="BG951">
            <v>232450000</v>
          </cell>
          <cell r="BH951" t="str">
            <v>3.00000</v>
          </cell>
          <cell r="BI951">
            <v>183700000</v>
          </cell>
          <cell r="BJ951" t="str">
            <v>Antares/TMT</v>
          </cell>
          <cell r="BL951">
            <v>41403</v>
          </cell>
          <cell r="BM951">
            <v>43629</v>
          </cell>
          <cell r="BP951">
            <v>84120000</v>
          </cell>
          <cell r="BQ951">
            <v>316570000</v>
          </cell>
          <cell r="BR951">
            <v>84120000</v>
          </cell>
          <cell r="BS951">
            <v>1094302.07</v>
          </cell>
          <cell r="BT951">
            <v>100</v>
          </cell>
          <cell r="BU951">
            <v>42306</v>
          </cell>
          <cell r="BW951">
            <v>0</v>
          </cell>
          <cell r="BX951" t="str">
            <v>Charlotte, North Carolina 28273</v>
          </cell>
          <cell r="CA951" t="str">
            <v>0010536219</v>
          </cell>
          <cell r="CB951">
            <v>1094302.07</v>
          </cell>
          <cell r="CC951">
            <v>1</v>
          </cell>
          <cell r="CD951">
            <v>1094302.07</v>
          </cell>
          <cell r="CF951">
            <v>80</v>
          </cell>
          <cell r="CG951" t="str">
            <v>N</v>
          </cell>
        </row>
        <row r="952">
          <cell r="A952">
            <v>950</v>
          </cell>
          <cell r="B952" t="str">
            <v>DETAILS</v>
          </cell>
          <cell r="C952">
            <v>0</v>
          </cell>
          <cell r="D952">
            <v>81628131</v>
          </cell>
          <cell r="E952">
            <v>84069645</v>
          </cell>
          <cell r="F952">
            <v>344944</v>
          </cell>
          <cell r="G952">
            <v>42403</v>
          </cell>
          <cell r="H952">
            <v>42237</v>
          </cell>
          <cell r="I952">
            <v>27819</v>
          </cell>
          <cell r="J952">
            <v>254895</v>
          </cell>
          <cell r="K952">
            <v>185056</v>
          </cell>
          <cell r="L952">
            <v>42185</v>
          </cell>
          <cell r="M952" t="str">
            <v>WirePath Home Systems LLC</v>
          </cell>
          <cell r="N952" t="str">
            <v>WirePath Home Systems LLC (SNAP AV) Term Loan B</v>
          </cell>
          <cell r="O952" t="str">
            <v>L</v>
          </cell>
          <cell r="P952" t="str">
            <v>LIBOR (3 months)</v>
          </cell>
          <cell r="R952">
            <v>9080306.0299999993</v>
          </cell>
          <cell r="S952">
            <v>1335006</v>
          </cell>
          <cell r="T952" t="str">
            <v>United States</v>
          </cell>
          <cell r="U952" t="str">
            <v>Consumer goods: Durable (8)</v>
          </cell>
          <cell r="W952" t="str">
            <v>United States</v>
          </cell>
          <cell r="X952">
            <v>0</v>
          </cell>
          <cell r="Y952" t="str">
            <v>First Lien First Out</v>
          </cell>
          <cell r="AB952" t="str">
            <v>WirePath Home Systems LLC</v>
          </cell>
          <cell r="AC952">
            <v>95</v>
          </cell>
          <cell r="AF952">
            <v>9080306.0299999993</v>
          </cell>
          <cell r="AG952" t="str">
            <v>V</v>
          </cell>
          <cell r="AH952">
            <v>95</v>
          </cell>
          <cell r="AK952" t="str">
            <v>Term Loan</v>
          </cell>
          <cell r="AN952">
            <v>28040000</v>
          </cell>
          <cell r="AO952" t="str">
            <v>USD</v>
          </cell>
          <cell r="AS952">
            <v>3</v>
          </cell>
          <cell r="AU952" t="str">
            <v>1800 Continental Blvd Suite 200</v>
          </cell>
          <cell r="AV952" t="str">
            <v>NA</v>
          </cell>
          <cell r="AW952">
            <v>0</v>
          </cell>
          <cell r="AX952">
            <v>42216</v>
          </cell>
          <cell r="AY952">
            <v>42338</v>
          </cell>
          <cell r="AZ952">
            <v>16590000</v>
          </cell>
          <cell r="BA952">
            <v>7.28</v>
          </cell>
          <cell r="BB952">
            <v>1.49</v>
          </cell>
          <cell r="BC952">
            <v>1.39</v>
          </cell>
          <cell r="BD952">
            <v>0</v>
          </cell>
          <cell r="BF952" t="str">
            <v>3.0000</v>
          </cell>
          <cell r="BG952">
            <v>232450000</v>
          </cell>
          <cell r="BH952" t="str">
            <v>3.00000</v>
          </cell>
          <cell r="BI952">
            <v>183700000</v>
          </cell>
          <cell r="BJ952" t="str">
            <v>Antares/TMT</v>
          </cell>
          <cell r="BL952">
            <v>41403</v>
          </cell>
          <cell r="BM952">
            <v>43629</v>
          </cell>
          <cell r="BP952">
            <v>84120000</v>
          </cell>
          <cell r="BQ952">
            <v>316570000</v>
          </cell>
          <cell r="BR952">
            <v>84120000</v>
          </cell>
          <cell r="BS952">
            <v>9080306.0299999993</v>
          </cell>
          <cell r="BT952">
            <v>100</v>
          </cell>
          <cell r="BU952">
            <v>42306</v>
          </cell>
          <cell r="BW952">
            <v>0</v>
          </cell>
          <cell r="BX952" t="str">
            <v>Charlotte, North Carolina 28273</v>
          </cell>
          <cell r="CA952" t="str">
            <v>0010536219</v>
          </cell>
          <cell r="CB952">
            <v>9080306.0299999993</v>
          </cell>
          <cell r="CC952">
            <v>1</v>
          </cell>
          <cell r="CD952">
            <v>9080306.0299999993</v>
          </cell>
          <cell r="CF952">
            <v>80</v>
          </cell>
          <cell r="CG952" t="str">
            <v>N</v>
          </cell>
        </row>
        <row r="953">
          <cell r="A953">
            <v>951</v>
          </cell>
          <cell r="B953" t="str">
            <v>DETAILS</v>
          </cell>
          <cell r="C953">
            <v>0</v>
          </cell>
          <cell r="D953">
            <v>81627783</v>
          </cell>
          <cell r="E953">
            <v>84070299</v>
          </cell>
          <cell r="F953">
            <v>344944</v>
          </cell>
          <cell r="G953">
            <v>42403</v>
          </cell>
          <cell r="H953">
            <v>42306</v>
          </cell>
          <cell r="I953">
            <v>27819</v>
          </cell>
          <cell r="J953">
            <v>251374</v>
          </cell>
          <cell r="K953">
            <v>185056</v>
          </cell>
          <cell r="L953">
            <v>42300</v>
          </cell>
          <cell r="M953" t="str">
            <v>WirePath Home Systems LLC</v>
          </cell>
          <cell r="N953" t="str">
            <v>WirePath Home Systems LLC (SNAP AV) Term Loan B</v>
          </cell>
          <cell r="O953" t="str">
            <v>L</v>
          </cell>
          <cell r="P953" t="str">
            <v>LIBOR (3 months)</v>
          </cell>
          <cell r="R953">
            <v>2902962.17</v>
          </cell>
          <cell r="S953">
            <v>1413746</v>
          </cell>
          <cell r="T953" t="str">
            <v>United States</v>
          </cell>
          <cell r="U953" t="str">
            <v>Consumer goods: Durable (8)</v>
          </cell>
          <cell r="W953" t="str">
            <v>United States</v>
          </cell>
          <cell r="X953">
            <v>0</v>
          </cell>
          <cell r="Y953" t="str">
            <v>First Lien First Out</v>
          </cell>
          <cell r="AB953" t="str">
            <v>WirePath Home Systems LLC</v>
          </cell>
          <cell r="AC953">
            <v>95</v>
          </cell>
          <cell r="AF953">
            <v>2902962.17</v>
          </cell>
          <cell r="AG953" t="str">
            <v>V</v>
          </cell>
          <cell r="AH953">
            <v>99</v>
          </cell>
          <cell r="AK953" t="str">
            <v>Term Loan</v>
          </cell>
          <cell r="AN953">
            <v>28040000</v>
          </cell>
          <cell r="AO953" t="str">
            <v>USD</v>
          </cell>
          <cell r="AS953">
            <v>3</v>
          </cell>
          <cell r="AU953" t="str">
            <v>1800 Continental Blvd Suite 200</v>
          </cell>
          <cell r="AV953" t="str">
            <v>NA</v>
          </cell>
          <cell r="AW953">
            <v>0</v>
          </cell>
          <cell r="AX953">
            <v>42216</v>
          </cell>
          <cell r="AY953">
            <v>42338</v>
          </cell>
          <cell r="AZ953">
            <v>16590000</v>
          </cell>
          <cell r="BA953">
            <v>7.28</v>
          </cell>
          <cell r="BB953">
            <v>1.49</v>
          </cell>
          <cell r="BC953">
            <v>1.39</v>
          </cell>
          <cell r="BD953">
            <v>0</v>
          </cell>
          <cell r="BF953" t="str">
            <v>3.0000</v>
          </cell>
          <cell r="BG953">
            <v>232450000</v>
          </cell>
          <cell r="BH953" t="str">
            <v>3.00000</v>
          </cell>
          <cell r="BI953">
            <v>183700000</v>
          </cell>
          <cell r="BJ953" t="str">
            <v>Antares/TMT</v>
          </cell>
          <cell r="BL953">
            <v>41403</v>
          </cell>
          <cell r="BM953">
            <v>43629</v>
          </cell>
          <cell r="BP953">
            <v>84120000</v>
          </cell>
          <cell r="BQ953">
            <v>316570000</v>
          </cell>
          <cell r="BR953">
            <v>84120000</v>
          </cell>
          <cell r="BS953">
            <v>2902962.17</v>
          </cell>
          <cell r="BT953">
            <v>100</v>
          </cell>
          <cell r="BU953">
            <v>42306</v>
          </cell>
          <cell r="BW953">
            <v>0</v>
          </cell>
          <cell r="BX953" t="str">
            <v>Charlotte, North Carolina 28273</v>
          </cell>
          <cell r="CA953" t="str">
            <v>0010536219</v>
          </cell>
          <cell r="CB953">
            <v>2902962.17</v>
          </cell>
          <cell r="CD953">
            <v>2902962.17</v>
          </cell>
          <cell r="CF953">
            <v>80</v>
          </cell>
          <cell r="CG953" t="str">
            <v>N</v>
          </cell>
        </row>
        <row r="954">
          <cell r="A954">
            <v>952</v>
          </cell>
          <cell r="B954" t="str">
            <v>DETAILS</v>
          </cell>
          <cell r="C954">
            <v>0</v>
          </cell>
          <cell r="D954">
            <v>81627783</v>
          </cell>
          <cell r="E954">
            <v>84069644</v>
          </cell>
          <cell r="F954">
            <v>344944</v>
          </cell>
          <cell r="G954">
            <v>42403</v>
          </cell>
          <cell r="H954">
            <v>42237</v>
          </cell>
          <cell r="I954">
            <v>27819</v>
          </cell>
          <cell r="J954">
            <v>251374</v>
          </cell>
          <cell r="K954">
            <v>185056</v>
          </cell>
          <cell r="L954">
            <v>42185</v>
          </cell>
          <cell r="M954" t="str">
            <v>WirePath Home Systems LLC</v>
          </cell>
          <cell r="N954" t="str">
            <v>WirePath Home Systems LLC (SNAP AV) Term Loan B</v>
          </cell>
          <cell r="O954" t="str">
            <v>L</v>
          </cell>
          <cell r="P954" t="str">
            <v>LIBOR (3 months)</v>
          </cell>
          <cell r="R954">
            <v>24088216.199999999</v>
          </cell>
          <cell r="S954">
            <v>1335006</v>
          </cell>
          <cell r="T954" t="str">
            <v>United States</v>
          </cell>
          <cell r="U954" t="str">
            <v>Consumer goods: Durable (8)</v>
          </cell>
          <cell r="W954" t="str">
            <v>United States</v>
          </cell>
          <cell r="X954">
            <v>0</v>
          </cell>
          <cell r="Y954" t="str">
            <v>First Lien First Out</v>
          </cell>
          <cell r="AB954" t="str">
            <v>WirePath Home Systems LLC</v>
          </cell>
          <cell r="AC954">
            <v>95</v>
          </cell>
          <cell r="AE954">
            <v>1</v>
          </cell>
          <cell r="AF954">
            <v>24088216.199999999</v>
          </cell>
          <cell r="AG954" t="str">
            <v>V</v>
          </cell>
          <cell r="AH954">
            <v>95</v>
          </cell>
          <cell r="AI954">
            <v>92.667000000000002</v>
          </cell>
          <cell r="AK954" t="str">
            <v>Term Loan</v>
          </cell>
          <cell r="AN954">
            <v>28040000</v>
          </cell>
          <cell r="AO954" t="str">
            <v>USD</v>
          </cell>
          <cell r="AS954">
            <v>3</v>
          </cell>
          <cell r="AU954" t="str">
            <v>1800 Continental Blvd Suite 200</v>
          </cell>
          <cell r="AV954" t="str">
            <v>NA</v>
          </cell>
          <cell r="AW954">
            <v>0</v>
          </cell>
          <cell r="AX954">
            <v>42216</v>
          </cell>
          <cell r="AY954">
            <v>42338</v>
          </cell>
          <cell r="AZ954">
            <v>16590000</v>
          </cell>
          <cell r="BA954">
            <v>7.28</v>
          </cell>
          <cell r="BB954">
            <v>1.49</v>
          </cell>
          <cell r="BC954">
            <v>1.39</v>
          </cell>
          <cell r="BD954">
            <v>0</v>
          </cell>
          <cell r="BF954" t="str">
            <v>3.0000</v>
          </cell>
          <cell r="BG954">
            <v>232450000</v>
          </cell>
          <cell r="BH954" t="str">
            <v>3.00000</v>
          </cell>
          <cell r="BI954">
            <v>183700000</v>
          </cell>
          <cell r="BJ954" t="str">
            <v>Antares/TMT</v>
          </cell>
          <cell r="BK954" t="str">
            <v>Broadly Syndicated Loan</v>
          </cell>
          <cell r="BL954">
            <v>41403</v>
          </cell>
          <cell r="BM954">
            <v>43629</v>
          </cell>
          <cell r="BP954">
            <v>84120000</v>
          </cell>
          <cell r="BQ954">
            <v>316570000</v>
          </cell>
          <cell r="BR954">
            <v>84120000</v>
          </cell>
          <cell r="BS954">
            <v>24088216.199999999</v>
          </cell>
          <cell r="BT954">
            <v>100</v>
          </cell>
          <cell r="BU954">
            <v>42306</v>
          </cell>
          <cell r="BW954">
            <v>0</v>
          </cell>
          <cell r="BX954" t="str">
            <v>Charlotte, North Carolina 28273</v>
          </cell>
          <cell r="CA954" t="str">
            <v>0010536219</v>
          </cell>
          <cell r="CB954">
            <v>24088216.199999999</v>
          </cell>
          <cell r="CC954">
            <v>1</v>
          </cell>
          <cell r="CD954">
            <v>24088216.199999999</v>
          </cell>
          <cell r="CF954">
            <v>80</v>
          </cell>
          <cell r="CG954" t="str">
            <v>N</v>
          </cell>
        </row>
        <row r="955">
          <cell r="A955">
            <v>953</v>
          </cell>
          <cell r="B955" t="str">
            <v>DETAILS</v>
          </cell>
          <cell r="C955">
            <v>0</v>
          </cell>
          <cell r="D955">
            <v>81628063</v>
          </cell>
          <cell r="E955">
            <v>84069336</v>
          </cell>
          <cell r="F955">
            <v>344944</v>
          </cell>
          <cell r="G955">
            <v>42403</v>
          </cell>
          <cell r="H955">
            <v>42237</v>
          </cell>
          <cell r="I955">
            <v>28075</v>
          </cell>
          <cell r="J955">
            <v>254456</v>
          </cell>
          <cell r="K955">
            <v>189303</v>
          </cell>
          <cell r="L955">
            <v>42185</v>
          </cell>
          <cell r="M955" t="str">
            <v>Worldwide Express Operations LLC</v>
          </cell>
          <cell r="N955" t="str">
            <v>Worldwide Express Operations LLC  Term Loan</v>
          </cell>
          <cell r="O955" t="str">
            <v>L</v>
          </cell>
          <cell r="P955" t="str">
            <v>LIBOR (3 months)</v>
          </cell>
          <cell r="R955">
            <v>12235306.029999999</v>
          </cell>
          <cell r="S955">
            <v>1334691</v>
          </cell>
          <cell r="T955" t="str">
            <v>United States</v>
          </cell>
          <cell r="U955" t="str">
            <v>Transportation: Cargo (27)</v>
          </cell>
          <cell r="W955" t="str">
            <v>United States</v>
          </cell>
          <cell r="X955">
            <v>0</v>
          </cell>
          <cell r="Y955" t="str">
            <v>First Lien First Out</v>
          </cell>
          <cell r="AB955" t="str">
            <v>Worldwide Express Operations LLC</v>
          </cell>
          <cell r="AC955">
            <v>99.04670428</v>
          </cell>
          <cell r="AE955">
            <v>1</v>
          </cell>
          <cell r="AF955">
            <v>12235306.029999999</v>
          </cell>
          <cell r="AG955" t="str">
            <v>V</v>
          </cell>
          <cell r="AH955">
            <v>99.046700000000001</v>
          </cell>
          <cell r="AI955">
            <v>92.667000000000002</v>
          </cell>
          <cell r="AK955" t="str">
            <v>Term Loan</v>
          </cell>
          <cell r="AN955">
            <v>25650000</v>
          </cell>
          <cell r="AO955" t="str">
            <v>USD</v>
          </cell>
          <cell r="AS955">
            <v>2.88</v>
          </cell>
          <cell r="AU955" t="str">
            <v>2828 Routh Street</v>
          </cell>
          <cell r="AV955" t="str">
            <v>Suite 400</v>
          </cell>
          <cell r="AW955">
            <v>0</v>
          </cell>
          <cell r="AX955">
            <v>42277</v>
          </cell>
          <cell r="AY955">
            <v>42338</v>
          </cell>
          <cell r="AZ955">
            <v>2250000</v>
          </cell>
          <cell r="BA955">
            <v>3.61</v>
          </cell>
          <cell r="BB955">
            <v>11.42</v>
          </cell>
          <cell r="BC955">
            <v>6.82</v>
          </cell>
          <cell r="BD955">
            <v>0</v>
          </cell>
          <cell r="BF955" t="str">
            <v>2.8800000</v>
          </cell>
          <cell r="BG955">
            <v>143230000</v>
          </cell>
          <cell r="BH955" t="str">
            <v>3.97</v>
          </cell>
          <cell r="BI955">
            <v>57680000</v>
          </cell>
          <cell r="BJ955" t="str">
            <v>Antares/TMT</v>
          </cell>
          <cell r="BK955" t="str">
            <v>Broadly Syndicated Loan</v>
          </cell>
          <cell r="BL955">
            <v>41486</v>
          </cell>
          <cell r="BM955">
            <v>43677</v>
          </cell>
          <cell r="BP955">
            <v>72471000</v>
          </cell>
          <cell r="BQ955">
            <v>243836800</v>
          </cell>
          <cell r="BR955">
            <v>100606800</v>
          </cell>
          <cell r="BS955">
            <v>12235306.029999999</v>
          </cell>
          <cell r="BT955">
            <v>100</v>
          </cell>
          <cell r="BU955">
            <v>42240</v>
          </cell>
          <cell r="BW955">
            <v>0</v>
          </cell>
          <cell r="BX955" t="str">
            <v>Dallas, Texas 75201</v>
          </cell>
          <cell r="CA955" t="str">
            <v>0010536866</v>
          </cell>
          <cell r="CB955">
            <v>12235306.029999999</v>
          </cell>
          <cell r="CC955">
            <v>1</v>
          </cell>
          <cell r="CD955">
            <v>12235306.029999999</v>
          </cell>
          <cell r="CF955">
            <v>80</v>
          </cell>
          <cell r="CG955" t="str">
            <v>N</v>
          </cell>
        </row>
        <row r="956">
          <cell r="A956">
            <v>954</v>
          </cell>
          <cell r="B956" t="str">
            <v>DETAILS</v>
          </cell>
          <cell r="C956">
            <v>0</v>
          </cell>
          <cell r="D956">
            <v>81627612</v>
          </cell>
          <cell r="E956">
            <v>84069335</v>
          </cell>
          <cell r="F956">
            <v>344944</v>
          </cell>
          <cell r="G956">
            <v>42403</v>
          </cell>
          <cell r="H956">
            <v>42237</v>
          </cell>
          <cell r="I956">
            <v>28075</v>
          </cell>
          <cell r="J956">
            <v>194832</v>
          </cell>
          <cell r="K956">
            <v>189303</v>
          </cell>
          <cell r="L956">
            <v>42185</v>
          </cell>
          <cell r="M956" t="str">
            <v>Worldwide Express Operations LLC</v>
          </cell>
          <cell r="N956" t="str">
            <v>Worldwide Express Operations LLC  Term Loan</v>
          </cell>
          <cell r="O956" t="str">
            <v>L</v>
          </cell>
          <cell r="P956" t="str">
            <v>Prime</v>
          </cell>
          <cell r="R956">
            <v>6582413.7999999998</v>
          </cell>
          <cell r="S956">
            <v>1334691</v>
          </cell>
          <cell r="T956" t="str">
            <v>United States</v>
          </cell>
          <cell r="U956" t="str">
            <v>Transportation: Cargo (27)</v>
          </cell>
          <cell r="W956" t="str">
            <v>United States</v>
          </cell>
          <cell r="X956">
            <v>0</v>
          </cell>
          <cell r="Y956" t="str">
            <v>First Lien First Out</v>
          </cell>
          <cell r="AB956" t="str">
            <v>Worldwide Express Operations LLC</v>
          </cell>
          <cell r="AC956">
            <v>99.04670428</v>
          </cell>
          <cell r="AF956">
            <v>6582413.7999999998</v>
          </cell>
          <cell r="AG956" t="str">
            <v>V</v>
          </cell>
          <cell r="AH956">
            <v>99.046700000000001</v>
          </cell>
          <cell r="AK956" t="str">
            <v>Term Loan</v>
          </cell>
          <cell r="AN956">
            <v>25650000</v>
          </cell>
          <cell r="AO956" t="str">
            <v>USD</v>
          </cell>
          <cell r="AS956">
            <v>2.88</v>
          </cell>
          <cell r="AU956" t="str">
            <v>2828 Routh Street</v>
          </cell>
          <cell r="AV956" t="str">
            <v>Suite 400</v>
          </cell>
          <cell r="AW956">
            <v>0</v>
          </cell>
          <cell r="AX956">
            <v>42277</v>
          </cell>
          <cell r="AY956">
            <v>42338</v>
          </cell>
          <cell r="AZ956">
            <v>2250000</v>
          </cell>
          <cell r="BA956">
            <v>3.61</v>
          </cell>
          <cell r="BB956">
            <v>11.42</v>
          </cell>
          <cell r="BC956">
            <v>6.82</v>
          </cell>
          <cell r="BD956">
            <v>0</v>
          </cell>
          <cell r="BF956" t="str">
            <v>2.8800000</v>
          </cell>
          <cell r="BG956">
            <v>143230000</v>
          </cell>
          <cell r="BH956" t="str">
            <v>3.97</v>
          </cell>
          <cell r="BI956">
            <v>57680000</v>
          </cell>
          <cell r="BJ956" t="str">
            <v>Antares/TMT</v>
          </cell>
          <cell r="BL956">
            <v>41486</v>
          </cell>
          <cell r="BM956">
            <v>43677</v>
          </cell>
          <cell r="BP956">
            <v>72471000</v>
          </cell>
          <cell r="BQ956">
            <v>243836800</v>
          </cell>
          <cell r="BR956">
            <v>100606800</v>
          </cell>
          <cell r="BS956">
            <v>6582413.7999999998</v>
          </cell>
          <cell r="BT956">
            <v>100</v>
          </cell>
          <cell r="BU956">
            <v>42240</v>
          </cell>
          <cell r="BW956">
            <v>0</v>
          </cell>
          <cell r="BX956" t="str">
            <v>Dallas, Texas 75201</v>
          </cell>
          <cell r="CA956" t="str">
            <v>0010536866</v>
          </cell>
          <cell r="CB956">
            <v>6582413.7999999998</v>
          </cell>
          <cell r="CC956">
            <v>1</v>
          </cell>
          <cell r="CD956">
            <v>6582413.7999999998</v>
          </cell>
          <cell r="CF956">
            <v>80</v>
          </cell>
          <cell r="CG956" t="str">
            <v>N</v>
          </cell>
        </row>
        <row r="957">
          <cell r="A957">
            <v>955</v>
          </cell>
          <cell r="B957" t="str">
            <v>DETAILS</v>
          </cell>
          <cell r="C957">
            <v>0</v>
          </cell>
          <cell r="D957">
            <v>81627612</v>
          </cell>
          <cell r="E957">
            <v>84070260</v>
          </cell>
          <cell r="F957">
            <v>344944</v>
          </cell>
          <cell r="G957">
            <v>42403</v>
          </cell>
          <cell r="H957">
            <v>42262</v>
          </cell>
          <cell r="I957">
            <v>28075</v>
          </cell>
          <cell r="J957">
            <v>194832</v>
          </cell>
          <cell r="K957">
            <v>189303</v>
          </cell>
          <cell r="L957">
            <v>42262</v>
          </cell>
          <cell r="M957" t="str">
            <v>Worldwide Express Operations LLC</v>
          </cell>
          <cell r="N957" t="str">
            <v>Worldwide Express Operations LLC  Term Loan</v>
          </cell>
          <cell r="O957" t="str">
            <v>L</v>
          </cell>
          <cell r="P957" t="str">
            <v>Prime</v>
          </cell>
          <cell r="R957">
            <v>2694759.02</v>
          </cell>
          <cell r="S957">
            <v>1372908</v>
          </cell>
          <cell r="T957" t="str">
            <v>United States</v>
          </cell>
          <cell r="U957" t="str">
            <v>Transportation: Cargo (27)</v>
          </cell>
          <cell r="W957" t="str">
            <v>United States</v>
          </cell>
          <cell r="X957">
            <v>0</v>
          </cell>
          <cell r="Y957" t="str">
            <v>First Lien First Out</v>
          </cell>
          <cell r="AB957" t="str">
            <v>Worldwide Express Operations LLC</v>
          </cell>
          <cell r="AC957">
            <v>99.04670428</v>
          </cell>
          <cell r="AF957">
            <v>2694759.02</v>
          </cell>
          <cell r="AG957" t="str">
            <v>V</v>
          </cell>
          <cell r="AH957">
            <v>100</v>
          </cell>
          <cell r="AK957" t="str">
            <v>Term Loan</v>
          </cell>
          <cell r="AN957">
            <v>25650000</v>
          </cell>
          <cell r="AO957" t="str">
            <v>USD</v>
          </cell>
          <cell r="AS957">
            <v>2.88</v>
          </cell>
          <cell r="AU957" t="str">
            <v>2828 Routh Street</v>
          </cell>
          <cell r="AV957" t="str">
            <v>Suite 400</v>
          </cell>
          <cell r="AW957">
            <v>0</v>
          </cell>
          <cell r="AX957">
            <v>42277</v>
          </cell>
          <cell r="AY957">
            <v>42338</v>
          </cell>
          <cell r="AZ957">
            <v>2250000</v>
          </cell>
          <cell r="BA957">
            <v>3.61</v>
          </cell>
          <cell r="BB957">
            <v>11.42</v>
          </cell>
          <cell r="BC957">
            <v>6.82</v>
          </cell>
          <cell r="BD957">
            <v>0</v>
          </cell>
          <cell r="BF957" t="str">
            <v>2.8800000</v>
          </cell>
          <cell r="BG957">
            <v>143230000</v>
          </cell>
          <cell r="BH957" t="str">
            <v>3.97</v>
          </cell>
          <cell r="BI957">
            <v>57680000</v>
          </cell>
          <cell r="BJ957" t="str">
            <v>Antares/TMT</v>
          </cell>
          <cell r="BL957">
            <v>41486</v>
          </cell>
          <cell r="BM957">
            <v>43677</v>
          </cell>
          <cell r="BP957">
            <v>72471000</v>
          </cell>
          <cell r="BQ957">
            <v>243836800</v>
          </cell>
          <cell r="BR957">
            <v>100606800</v>
          </cell>
          <cell r="BS957">
            <v>2694759.02</v>
          </cell>
          <cell r="BT957">
            <v>100</v>
          </cell>
          <cell r="BU957">
            <v>42240</v>
          </cell>
          <cell r="BW957">
            <v>0</v>
          </cell>
          <cell r="BX957" t="str">
            <v>Dallas, Texas 75201</v>
          </cell>
          <cell r="CA957" t="str">
            <v>0010536866</v>
          </cell>
          <cell r="CB957">
            <v>2694759.02</v>
          </cell>
          <cell r="CC957">
            <v>1</v>
          </cell>
          <cell r="CD957">
            <v>2694759.02</v>
          </cell>
          <cell r="CF957">
            <v>80</v>
          </cell>
          <cell r="CG957" t="str">
            <v>N</v>
          </cell>
        </row>
        <row r="958">
          <cell r="A958">
            <v>956</v>
          </cell>
          <cell r="B958" t="str">
            <v>DETAILS</v>
          </cell>
          <cell r="C958">
            <v>0</v>
          </cell>
          <cell r="D958">
            <v>81628063</v>
          </cell>
          <cell r="E958">
            <v>84070261</v>
          </cell>
          <cell r="F958">
            <v>344944</v>
          </cell>
          <cell r="G958">
            <v>42403</v>
          </cell>
          <cell r="H958">
            <v>42262</v>
          </cell>
          <cell r="I958">
            <v>28075</v>
          </cell>
          <cell r="J958">
            <v>254456</v>
          </cell>
          <cell r="K958">
            <v>189303</v>
          </cell>
          <cell r="L958">
            <v>42262</v>
          </cell>
          <cell r="M958" t="str">
            <v>Worldwide Express Operations LLC</v>
          </cell>
          <cell r="N958" t="str">
            <v>Worldwide Express Operations LLC  Term Loan</v>
          </cell>
          <cell r="O958" t="str">
            <v>L</v>
          </cell>
          <cell r="P958" t="str">
            <v>LIBOR (3 months)</v>
          </cell>
          <cell r="R958">
            <v>5008983.3899999997</v>
          </cell>
          <cell r="S958">
            <v>1372908</v>
          </cell>
          <cell r="T958" t="str">
            <v>United States</v>
          </cell>
          <cell r="U958" t="str">
            <v>Transportation: Cargo (27)</v>
          </cell>
          <cell r="W958" t="str">
            <v>United States</v>
          </cell>
          <cell r="X958">
            <v>0</v>
          </cell>
          <cell r="Y958" t="str">
            <v>First Lien First Out</v>
          </cell>
          <cell r="AB958" t="str">
            <v>Worldwide Express Operations LLC</v>
          </cell>
          <cell r="AC958">
            <v>99.04670428</v>
          </cell>
          <cell r="AF958">
            <v>5008983.3899999997</v>
          </cell>
          <cell r="AG958" t="str">
            <v>V</v>
          </cell>
          <cell r="AH958">
            <v>100</v>
          </cell>
          <cell r="AK958" t="str">
            <v>Term Loan</v>
          </cell>
          <cell r="AN958">
            <v>25650000</v>
          </cell>
          <cell r="AO958" t="str">
            <v>USD</v>
          </cell>
          <cell r="AS958">
            <v>2.88</v>
          </cell>
          <cell r="AU958" t="str">
            <v>2828 Routh Street</v>
          </cell>
          <cell r="AV958" t="str">
            <v>Suite 400</v>
          </cell>
          <cell r="AW958">
            <v>0</v>
          </cell>
          <cell r="AX958">
            <v>42277</v>
          </cell>
          <cell r="AY958">
            <v>42338</v>
          </cell>
          <cell r="AZ958">
            <v>2250000</v>
          </cell>
          <cell r="BA958">
            <v>3.61</v>
          </cell>
          <cell r="BB958">
            <v>11.42</v>
          </cell>
          <cell r="BC958">
            <v>6.82</v>
          </cell>
          <cell r="BD958">
            <v>0</v>
          </cell>
          <cell r="BF958" t="str">
            <v>2.8800000</v>
          </cell>
          <cell r="BG958">
            <v>143230000</v>
          </cell>
          <cell r="BH958" t="str">
            <v>3.97</v>
          </cell>
          <cell r="BI958">
            <v>57680000</v>
          </cell>
          <cell r="BJ958" t="str">
            <v>Antares/TMT</v>
          </cell>
          <cell r="BL958">
            <v>41486</v>
          </cell>
          <cell r="BM958">
            <v>43677</v>
          </cell>
          <cell r="BP958">
            <v>72471000</v>
          </cell>
          <cell r="BQ958">
            <v>243836800</v>
          </cell>
          <cell r="BR958">
            <v>100606800</v>
          </cell>
          <cell r="BS958">
            <v>5008983.3899999997</v>
          </cell>
          <cell r="BT958">
            <v>100</v>
          </cell>
          <cell r="BU958">
            <v>42240</v>
          </cell>
          <cell r="BW958">
            <v>0</v>
          </cell>
          <cell r="BX958" t="str">
            <v>Dallas, Texas 75201</v>
          </cell>
          <cell r="CA958" t="str">
            <v>0010536866</v>
          </cell>
          <cell r="CB958">
            <v>5008983.3899999997</v>
          </cell>
          <cell r="CD958">
            <v>5008983.3899999997</v>
          </cell>
          <cell r="CF958">
            <v>80</v>
          </cell>
          <cell r="CG958" t="str">
            <v>N</v>
          </cell>
        </row>
        <row r="959">
          <cell r="A959">
            <v>957</v>
          </cell>
          <cell r="B959" t="str">
            <v>DETAILS</v>
          </cell>
          <cell r="C959">
            <v>0</v>
          </cell>
          <cell r="D959">
            <v>81628015</v>
          </cell>
          <cell r="E959">
            <v>84069905</v>
          </cell>
          <cell r="F959">
            <v>344944</v>
          </cell>
          <cell r="G959">
            <v>42403</v>
          </cell>
          <cell r="H959">
            <v>42361</v>
          </cell>
          <cell r="I959">
            <v>28075</v>
          </cell>
          <cell r="J959">
            <v>253981</v>
          </cell>
          <cell r="K959">
            <v>253980</v>
          </cell>
          <cell r="L959">
            <v>42355</v>
          </cell>
          <cell r="M959" t="str">
            <v>Worldwide Express Operations LLC</v>
          </cell>
          <cell r="N959" t="str">
            <v>Worldwide Express Operations LLC Delayed Draw Term Loan</v>
          </cell>
          <cell r="O959" t="str">
            <v>L</v>
          </cell>
          <cell r="P959" t="str">
            <v>Prime</v>
          </cell>
          <cell r="R959">
            <v>4567763.29</v>
          </cell>
          <cell r="S959">
            <v>1482686</v>
          </cell>
          <cell r="T959" t="str">
            <v>United States</v>
          </cell>
          <cell r="U959" t="str">
            <v>Transportation: Cargo (27)</v>
          </cell>
          <cell r="W959" t="str">
            <v>United States</v>
          </cell>
          <cell r="Y959" t="str">
            <v>First Lien First Out</v>
          </cell>
          <cell r="AB959" t="str">
            <v>Worldwide Express Operations LLC</v>
          </cell>
          <cell r="AF959">
            <v>4567763.29</v>
          </cell>
          <cell r="AG959" t="str">
            <v>V</v>
          </cell>
          <cell r="AH959">
            <v>99</v>
          </cell>
          <cell r="AK959" t="str">
            <v>Term Loan</v>
          </cell>
          <cell r="AN959">
            <v>25650000</v>
          </cell>
          <cell r="AO959" t="str">
            <v>USD</v>
          </cell>
          <cell r="AS959">
            <v>2.88</v>
          </cell>
          <cell r="AU959" t="str">
            <v>2828 Routh Street</v>
          </cell>
          <cell r="AV959" t="str">
            <v>Suite 400</v>
          </cell>
          <cell r="AX959">
            <v>42277</v>
          </cell>
          <cell r="AY959">
            <v>42338</v>
          </cell>
          <cell r="AZ959">
            <v>2250000</v>
          </cell>
          <cell r="BA959">
            <v>3.61</v>
          </cell>
          <cell r="BB959">
            <v>11.42</v>
          </cell>
          <cell r="BC959">
            <v>6.82</v>
          </cell>
          <cell r="BF959" t="str">
            <v>2.88</v>
          </cell>
          <cell r="BG959">
            <v>143230000</v>
          </cell>
          <cell r="BH959" t="str">
            <v>3.97</v>
          </cell>
          <cell r="BI959">
            <v>57680000</v>
          </cell>
          <cell r="BJ959" t="str">
            <v>Antares/TMT</v>
          </cell>
          <cell r="BL959">
            <v>42248</v>
          </cell>
          <cell r="BM959">
            <v>43677</v>
          </cell>
          <cell r="BP959">
            <v>72471000</v>
          </cell>
          <cell r="BQ959">
            <v>243836800</v>
          </cell>
          <cell r="BR959">
            <v>100606800</v>
          </cell>
          <cell r="BS959">
            <v>4567763.29</v>
          </cell>
          <cell r="BT959">
            <v>100</v>
          </cell>
          <cell r="BU959">
            <v>42240</v>
          </cell>
          <cell r="BW959">
            <v>0</v>
          </cell>
          <cell r="BX959" t="str">
            <v>Dallas, Texas 75201</v>
          </cell>
          <cell r="CA959" t="str">
            <v>0010558947</v>
          </cell>
          <cell r="CB959">
            <v>4567763.29</v>
          </cell>
          <cell r="CD959">
            <v>4567763.29</v>
          </cell>
          <cell r="CF959">
            <v>80</v>
          </cell>
          <cell r="CG959" t="str">
            <v>N</v>
          </cell>
        </row>
        <row r="960">
          <cell r="A960">
            <v>958</v>
          </cell>
          <cell r="B960" t="str">
            <v>DETAILS</v>
          </cell>
          <cell r="C960">
            <v>0</v>
          </cell>
          <cell r="D960">
            <v>81628251</v>
          </cell>
          <cell r="E960">
            <v>84069330</v>
          </cell>
          <cell r="F960">
            <v>344944</v>
          </cell>
          <cell r="G960">
            <v>42403</v>
          </cell>
          <cell r="H960">
            <v>42237</v>
          </cell>
          <cell r="I960">
            <v>26965</v>
          </cell>
          <cell r="J960">
            <v>255697</v>
          </cell>
          <cell r="K960">
            <v>235725</v>
          </cell>
          <cell r="L960">
            <v>42185</v>
          </cell>
          <cell r="M960" t="str">
            <v>WP CPP Holdings LLC</v>
          </cell>
          <cell r="N960" t="str">
            <v>WP CPP Holdings LLC Term B-3 Loan</v>
          </cell>
          <cell r="O960" t="str">
            <v>L</v>
          </cell>
          <cell r="P960" t="str">
            <v>LIBOR (1 month)</v>
          </cell>
          <cell r="R960">
            <v>11562.5</v>
          </cell>
          <cell r="S960">
            <v>1334688</v>
          </cell>
          <cell r="T960" t="str">
            <v>United States</v>
          </cell>
          <cell r="U960" t="str">
            <v>Aerospace &amp; Defense (1)</v>
          </cell>
          <cell r="W960" t="str">
            <v>United States</v>
          </cell>
          <cell r="X960">
            <v>1</v>
          </cell>
          <cell r="Y960" t="str">
            <v>First Lien First Out</v>
          </cell>
          <cell r="AB960" t="str">
            <v>WP CPP Holdings LLC</v>
          </cell>
          <cell r="AC960">
            <v>97</v>
          </cell>
          <cell r="AE960">
            <v>1</v>
          </cell>
          <cell r="AF960">
            <v>11562.5</v>
          </cell>
          <cell r="AG960" t="str">
            <v>V</v>
          </cell>
          <cell r="AH960">
            <v>97</v>
          </cell>
          <cell r="AI960">
            <v>92.667000000000002</v>
          </cell>
          <cell r="AK960" t="str">
            <v>Term Loan</v>
          </cell>
          <cell r="AN960">
            <v>133294000</v>
          </cell>
          <cell r="AO960" t="str">
            <v>USD</v>
          </cell>
          <cell r="AS960">
            <v>4.32</v>
          </cell>
          <cell r="AU960" t="str">
            <v>4200 W. VALLEY BLVD.</v>
          </cell>
          <cell r="AV960" t="str">
            <v>NA</v>
          </cell>
          <cell r="AW960">
            <v>0</v>
          </cell>
          <cell r="AX960">
            <v>42277</v>
          </cell>
          <cell r="AY960">
            <v>42277</v>
          </cell>
          <cell r="AZ960">
            <v>17250000</v>
          </cell>
          <cell r="BA960">
            <v>2.78</v>
          </cell>
          <cell r="BB960">
            <v>6.86</v>
          </cell>
          <cell r="BC960">
            <v>6.26</v>
          </cell>
          <cell r="BD960">
            <v>0</v>
          </cell>
          <cell r="BF960" t="str">
            <v>4.3200000</v>
          </cell>
          <cell r="BG960">
            <v>117930000</v>
          </cell>
          <cell r="BH960" t="str">
            <v>5.21</v>
          </cell>
          <cell r="BI960">
            <v>487360000</v>
          </cell>
          <cell r="BJ960" t="str">
            <v>Antares/TMT - BSL</v>
          </cell>
          <cell r="BK960" t="str">
            <v>Broadly Syndicated Loan</v>
          </cell>
          <cell r="BL960">
            <v>42064</v>
          </cell>
          <cell r="BM960">
            <v>43827</v>
          </cell>
          <cell r="BP960">
            <v>583647900</v>
          </cell>
          <cell r="BQ960">
            <v>820396600</v>
          </cell>
          <cell r="BR960">
            <v>702466600</v>
          </cell>
          <cell r="BS960">
            <v>10714.62</v>
          </cell>
          <cell r="BT960">
            <v>92.667000000000002</v>
          </cell>
          <cell r="BU960">
            <v>42228</v>
          </cell>
          <cell r="BW960">
            <v>0</v>
          </cell>
          <cell r="BX960" t="str">
            <v>Pomona, California 91766</v>
          </cell>
          <cell r="CA960" t="str">
            <v>0010538206</v>
          </cell>
          <cell r="CB960">
            <v>10714.62</v>
          </cell>
          <cell r="CC960">
            <v>1</v>
          </cell>
          <cell r="CD960">
            <v>11562.5</v>
          </cell>
          <cell r="CF960">
            <v>80</v>
          </cell>
          <cell r="CG960" t="str">
            <v>N</v>
          </cell>
        </row>
        <row r="961">
          <cell r="A961">
            <v>959</v>
          </cell>
          <cell r="B961" t="str">
            <v>DETAILS</v>
          </cell>
          <cell r="C961">
            <v>0</v>
          </cell>
          <cell r="D961">
            <v>81628252</v>
          </cell>
          <cell r="E961">
            <v>84069331</v>
          </cell>
          <cell r="F961">
            <v>344944</v>
          </cell>
          <cell r="G961">
            <v>42403</v>
          </cell>
          <cell r="H961">
            <v>42237</v>
          </cell>
          <cell r="I961">
            <v>26965</v>
          </cell>
          <cell r="J961">
            <v>255698</v>
          </cell>
          <cell r="K961">
            <v>235725</v>
          </cell>
          <cell r="L961">
            <v>42185</v>
          </cell>
          <cell r="M961" t="str">
            <v>WP CPP Holdings LLC</v>
          </cell>
          <cell r="N961" t="str">
            <v>WP CPP Holdings LLC Term B-3 Loan</v>
          </cell>
          <cell r="O961" t="str">
            <v>L</v>
          </cell>
          <cell r="P961" t="str">
            <v>LIBOR (3 months)</v>
          </cell>
          <cell r="R961">
            <v>4474687.5</v>
          </cell>
          <cell r="S961">
            <v>1334688</v>
          </cell>
          <cell r="T961" t="str">
            <v>United States</v>
          </cell>
          <cell r="U961" t="str">
            <v>Aerospace &amp; Defense (1)</v>
          </cell>
          <cell r="W961" t="str">
            <v>United States</v>
          </cell>
          <cell r="X961">
            <v>1</v>
          </cell>
          <cell r="Y961" t="str">
            <v>First Lien First Out</v>
          </cell>
          <cell r="AB961" t="str">
            <v>WP CPP Holdings LLC</v>
          </cell>
          <cell r="AC961">
            <v>97</v>
          </cell>
          <cell r="AE961">
            <v>1</v>
          </cell>
          <cell r="AF961">
            <v>4474687.5</v>
          </cell>
          <cell r="AG961" t="str">
            <v>V</v>
          </cell>
          <cell r="AH961">
            <v>97</v>
          </cell>
          <cell r="AI961">
            <v>92.667000000000002</v>
          </cell>
          <cell r="AK961" t="str">
            <v>Term Loan</v>
          </cell>
          <cell r="AN961">
            <v>133294000</v>
          </cell>
          <cell r="AO961" t="str">
            <v>USD</v>
          </cell>
          <cell r="AS961">
            <v>4.32</v>
          </cell>
          <cell r="AU961" t="str">
            <v>4200 W. VALLEY BLVD.</v>
          </cell>
          <cell r="AV961" t="str">
            <v>NA</v>
          </cell>
          <cell r="AW961">
            <v>0</v>
          </cell>
          <cell r="AX961">
            <v>42277</v>
          </cell>
          <cell r="AY961">
            <v>42277</v>
          </cell>
          <cell r="AZ961">
            <v>17250000</v>
          </cell>
          <cell r="BA961">
            <v>2.78</v>
          </cell>
          <cell r="BB961">
            <v>6.86</v>
          </cell>
          <cell r="BC961">
            <v>6.26</v>
          </cell>
          <cell r="BD961">
            <v>0</v>
          </cell>
          <cell r="BF961" t="str">
            <v>4.3200000</v>
          </cell>
          <cell r="BG961">
            <v>117930000</v>
          </cell>
          <cell r="BH961" t="str">
            <v>5.21</v>
          </cell>
          <cell r="BI961">
            <v>487360000</v>
          </cell>
          <cell r="BJ961" t="str">
            <v>Antares/TMT - BSL</v>
          </cell>
          <cell r="BK961" t="str">
            <v>Broadly Syndicated Loan</v>
          </cell>
          <cell r="BL961">
            <v>42064</v>
          </cell>
          <cell r="BM961">
            <v>43827</v>
          </cell>
          <cell r="BP961">
            <v>583647900</v>
          </cell>
          <cell r="BQ961">
            <v>820396600</v>
          </cell>
          <cell r="BR961">
            <v>702466600</v>
          </cell>
          <cell r="BS961">
            <v>4146558.67</v>
          </cell>
          <cell r="BT961">
            <v>92.667000000000002</v>
          </cell>
          <cell r="BU961">
            <v>42228</v>
          </cell>
          <cell r="BW961">
            <v>0</v>
          </cell>
          <cell r="BX961" t="str">
            <v>Pomona, California 91766</v>
          </cell>
          <cell r="CA961" t="str">
            <v>0010538206</v>
          </cell>
          <cell r="CB961">
            <v>4146558.67</v>
          </cell>
          <cell r="CC961">
            <v>1</v>
          </cell>
          <cell r="CD961">
            <v>4474687.5</v>
          </cell>
          <cell r="CF961">
            <v>80</v>
          </cell>
          <cell r="CG961" t="str">
            <v>N</v>
          </cell>
        </row>
        <row r="962">
          <cell r="A962">
            <v>960</v>
          </cell>
          <cell r="B962" t="str">
            <v>DETAILS</v>
          </cell>
          <cell r="C962">
            <v>0</v>
          </cell>
          <cell r="D962">
            <v>81627718</v>
          </cell>
          <cell r="E962">
            <v>84070122</v>
          </cell>
          <cell r="F962">
            <v>344944</v>
          </cell>
          <cell r="G962">
            <v>42403</v>
          </cell>
          <cell r="H962">
            <v>42237</v>
          </cell>
          <cell r="I962">
            <v>30348</v>
          </cell>
          <cell r="J962">
            <v>249448</v>
          </cell>
          <cell r="K962">
            <v>224281</v>
          </cell>
          <cell r="L962">
            <v>42185</v>
          </cell>
          <cell r="M962" t="str">
            <v>YLG Holdings Inc</v>
          </cell>
          <cell r="N962" t="str">
            <v>YLG Holdings Term Loan A</v>
          </cell>
          <cell r="O962" t="str">
            <v>L</v>
          </cell>
          <cell r="P962" t="str">
            <v>LIBOR (3 months)</v>
          </cell>
          <cell r="R962">
            <v>11975544.970000001</v>
          </cell>
          <cell r="S962">
            <v>1354826</v>
          </cell>
          <cell r="T962" t="str">
            <v>United States</v>
          </cell>
          <cell r="U962" t="str">
            <v>Services: Business (23)</v>
          </cell>
          <cell r="W962" t="str">
            <v>United States</v>
          </cell>
          <cell r="X962">
            <v>0</v>
          </cell>
          <cell r="Y962" t="str">
            <v>First Lien First Out</v>
          </cell>
          <cell r="AB962" t="str">
            <v>YLG Holdings Inc</v>
          </cell>
          <cell r="AF962">
            <v>11975544.970000001</v>
          </cell>
          <cell r="AG962" t="str">
            <v>V</v>
          </cell>
          <cell r="AH962">
            <v>99.4</v>
          </cell>
          <cell r="AK962" t="str">
            <v>Term Loan</v>
          </cell>
          <cell r="AN962">
            <v>12225000</v>
          </cell>
          <cell r="AO962" t="str">
            <v>USD</v>
          </cell>
          <cell r="AS962">
            <v>3.7</v>
          </cell>
          <cell r="AU962" t="str">
            <v>3235 North State Street</v>
          </cell>
          <cell r="AV962" t="str">
            <v>PO Box 849</v>
          </cell>
          <cell r="AX962">
            <v>42277</v>
          </cell>
          <cell r="AY962">
            <v>42338</v>
          </cell>
          <cell r="AZ962">
            <v>350000</v>
          </cell>
          <cell r="BA962">
            <v>4.5</v>
          </cell>
          <cell r="BB962">
            <v>3.49</v>
          </cell>
          <cell r="BC962">
            <v>3.27</v>
          </cell>
          <cell r="BD962">
            <v>0</v>
          </cell>
          <cell r="BF962" t="str">
            <v>3.7000000</v>
          </cell>
          <cell r="BG962">
            <v>45570000</v>
          </cell>
          <cell r="BH962" t="str">
            <v>3.7</v>
          </cell>
          <cell r="BI962">
            <v>109630000</v>
          </cell>
          <cell r="BJ962" t="str">
            <v>Antares/TMT</v>
          </cell>
          <cell r="BL962">
            <v>41936</v>
          </cell>
          <cell r="BM962">
            <v>43839</v>
          </cell>
          <cell r="BP962">
            <v>57949100</v>
          </cell>
          <cell r="BQ962">
            <v>103519100</v>
          </cell>
          <cell r="BR962">
            <v>57949100</v>
          </cell>
          <cell r="BS962">
            <v>11975544.970000001</v>
          </cell>
          <cell r="BT962">
            <v>100</v>
          </cell>
          <cell r="BU962">
            <v>42228</v>
          </cell>
          <cell r="BW962">
            <v>0</v>
          </cell>
          <cell r="BX962" t="str">
            <v>Bunnell, Florida 32110</v>
          </cell>
          <cell r="CA962" t="str">
            <v>0010527738</v>
          </cell>
          <cell r="CB962">
            <v>11975544.970000001</v>
          </cell>
          <cell r="CC962">
            <v>1</v>
          </cell>
          <cell r="CD962">
            <v>11975544.970000001</v>
          </cell>
          <cell r="CF962">
            <v>80</v>
          </cell>
          <cell r="CG962" t="str">
            <v>N</v>
          </cell>
        </row>
        <row r="963">
          <cell r="A963">
            <v>961</v>
          </cell>
          <cell r="B963" t="str">
            <v>DETAILS</v>
          </cell>
          <cell r="C963">
            <v>0</v>
          </cell>
          <cell r="D963">
            <v>81627635</v>
          </cell>
          <cell r="E963">
            <v>84070121</v>
          </cell>
          <cell r="F963">
            <v>344944</v>
          </cell>
          <cell r="G963">
            <v>42403</v>
          </cell>
          <cell r="H963">
            <v>42237</v>
          </cell>
          <cell r="I963">
            <v>30348</v>
          </cell>
          <cell r="J963">
            <v>235317</v>
          </cell>
          <cell r="K963">
            <v>224281</v>
          </cell>
          <cell r="L963">
            <v>42185</v>
          </cell>
          <cell r="M963" t="str">
            <v>YLG Holdings Inc</v>
          </cell>
          <cell r="N963" t="str">
            <v>YLG Holdings Term Loan A</v>
          </cell>
          <cell r="O963" t="str">
            <v>L</v>
          </cell>
          <cell r="P963" t="str">
            <v>Prime</v>
          </cell>
          <cell r="R963">
            <v>0.03</v>
          </cell>
          <cell r="S963">
            <v>1354826</v>
          </cell>
          <cell r="T963" t="str">
            <v>United States</v>
          </cell>
          <cell r="U963" t="str">
            <v>Services: Business (23)</v>
          </cell>
          <cell r="W963" t="str">
            <v>United States</v>
          </cell>
          <cell r="X963">
            <v>0</v>
          </cell>
          <cell r="Y963" t="str">
            <v>First Lien First Out</v>
          </cell>
          <cell r="AB963" t="str">
            <v>YLG Holdings Inc</v>
          </cell>
          <cell r="AF963">
            <v>0.03</v>
          </cell>
          <cell r="AG963" t="str">
            <v>V</v>
          </cell>
          <cell r="AH963">
            <v>99.4</v>
          </cell>
          <cell r="AK963" t="str">
            <v>Term Loan</v>
          </cell>
          <cell r="AN963">
            <v>12225000</v>
          </cell>
          <cell r="AO963" t="str">
            <v>USD</v>
          </cell>
          <cell r="AS963">
            <v>3.7</v>
          </cell>
          <cell r="AU963" t="str">
            <v>3235 North State Street</v>
          </cell>
          <cell r="AV963" t="str">
            <v>PO Box 849</v>
          </cell>
          <cell r="AX963">
            <v>42277</v>
          </cell>
          <cell r="AY963">
            <v>42338</v>
          </cell>
          <cell r="AZ963">
            <v>350000</v>
          </cell>
          <cell r="BA963">
            <v>4.5</v>
          </cell>
          <cell r="BB963">
            <v>3.49</v>
          </cell>
          <cell r="BC963">
            <v>3.27</v>
          </cell>
          <cell r="BD963">
            <v>0</v>
          </cell>
          <cell r="BF963" t="str">
            <v>3.7000000</v>
          </cell>
          <cell r="BG963">
            <v>45570000</v>
          </cell>
          <cell r="BH963" t="str">
            <v>3.7</v>
          </cell>
          <cell r="BI963">
            <v>109630000</v>
          </cell>
          <cell r="BJ963" t="str">
            <v>Antares/TMT</v>
          </cell>
          <cell r="BL963">
            <v>41936</v>
          </cell>
          <cell r="BM963">
            <v>43839</v>
          </cell>
          <cell r="BP963">
            <v>57949100</v>
          </cell>
          <cell r="BQ963">
            <v>103519100</v>
          </cell>
          <cell r="BR963">
            <v>57949100</v>
          </cell>
          <cell r="BS963">
            <v>0.03</v>
          </cell>
          <cell r="BT963">
            <v>100</v>
          </cell>
          <cell r="BU963">
            <v>42228</v>
          </cell>
          <cell r="BW963">
            <v>0</v>
          </cell>
          <cell r="BX963" t="str">
            <v>Bunnell, Florida 32110</v>
          </cell>
          <cell r="CA963" t="str">
            <v>0010527738</v>
          </cell>
          <cell r="CB963">
            <v>0.03</v>
          </cell>
          <cell r="CC963">
            <v>1</v>
          </cell>
          <cell r="CD963">
            <v>0.03</v>
          </cell>
          <cell r="CF963">
            <v>80</v>
          </cell>
          <cell r="CG963" t="str">
            <v>N</v>
          </cell>
        </row>
        <row r="964">
          <cell r="A964">
            <v>962</v>
          </cell>
          <cell r="B964" t="str">
            <v>DETAILS</v>
          </cell>
          <cell r="C964">
            <v>0</v>
          </cell>
          <cell r="D964">
            <v>81627919</v>
          </cell>
          <cell r="E964">
            <v>84070297</v>
          </cell>
          <cell r="F964">
            <v>344944</v>
          </cell>
          <cell r="G964">
            <v>42403</v>
          </cell>
          <cell r="H964">
            <v>42299</v>
          </cell>
          <cell r="I964">
            <v>31738</v>
          </cell>
          <cell r="J964">
            <v>253031</v>
          </cell>
          <cell r="K964">
            <v>247468</v>
          </cell>
          <cell r="L964">
            <v>42293</v>
          </cell>
          <cell r="M964" t="str">
            <v>YRS Industrial LLC</v>
          </cell>
          <cell r="N964" t="str">
            <v>YRS Industrial LLC (Resolute) Term Loan</v>
          </cell>
          <cell r="O964" t="str">
            <v>L</v>
          </cell>
          <cell r="P964" t="str">
            <v>LIBOR (3 months)</v>
          </cell>
          <cell r="R964">
            <v>26500000</v>
          </cell>
          <cell r="S964">
            <v>1411847</v>
          </cell>
          <cell r="T964" t="str">
            <v>United States</v>
          </cell>
          <cell r="U964" t="str">
            <v>Capital Equipment (5)</v>
          </cell>
          <cell r="W964" t="str">
            <v>United States</v>
          </cell>
          <cell r="X964">
            <v>0</v>
          </cell>
          <cell r="Y964" t="str">
            <v>First Lien First Out</v>
          </cell>
          <cell r="AB964" t="str">
            <v>YRS Industrial LLC</v>
          </cell>
          <cell r="AF964">
            <v>26500000</v>
          </cell>
          <cell r="AG964" t="str">
            <v>V</v>
          </cell>
          <cell r="AH964">
            <v>98</v>
          </cell>
          <cell r="AK964" t="str">
            <v>Term Loan</v>
          </cell>
          <cell r="AN964">
            <v>11800000</v>
          </cell>
          <cell r="AO964" t="str">
            <v>USD</v>
          </cell>
          <cell r="AS964">
            <v>3.4</v>
          </cell>
          <cell r="AU964" t="str">
            <v>298 W Messner Drive Wheeling</v>
          </cell>
          <cell r="AV964" t="str">
            <v>NA</v>
          </cell>
          <cell r="AX964">
            <v>42216</v>
          </cell>
          <cell r="AY964">
            <v>42338</v>
          </cell>
          <cell r="AZ964">
            <v>2050000</v>
          </cell>
          <cell r="BA964">
            <v>5.3</v>
          </cell>
          <cell r="BB964">
            <v>1.86</v>
          </cell>
          <cell r="BC964">
            <v>2.86</v>
          </cell>
          <cell r="BF964" t="str">
            <v>3.4000000</v>
          </cell>
          <cell r="BG964">
            <v>40490000</v>
          </cell>
          <cell r="BH964" t="str">
            <v>3.4</v>
          </cell>
          <cell r="BI964">
            <v>26930000</v>
          </cell>
          <cell r="BJ964" t="str">
            <v>Antares/TMT</v>
          </cell>
          <cell r="BL964">
            <v>42186</v>
          </cell>
          <cell r="BM964">
            <v>44104</v>
          </cell>
          <cell r="BP964">
            <v>40120000</v>
          </cell>
          <cell r="BQ964">
            <v>80610000</v>
          </cell>
          <cell r="BR964">
            <v>40120000</v>
          </cell>
          <cell r="BS964">
            <v>26500000</v>
          </cell>
          <cell r="BT964">
            <v>100</v>
          </cell>
          <cell r="BU964">
            <v>42299</v>
          </cell>
          <cell r="BW964">
            <v>0</v>
          </cell>
          <cell r="BX964" t="str">
            <v>Wheeling, IL 60090</v>
          </cell>
          <cell r="CA964" t="str">
            <v>0010552066</v>
          </cell>
          <cell r="CB964">
            <v>26500000</v>
          </cell>
          <cell r="CD964">
            <v>26500000</v>
          </cell>
          <cell r="CF964">
            <v>80</v>
          </cell>
          <cell r="CG964" t="str">
            <v>N</v>
          </cell>
        </row>
        <row r="965">
          <cell r="A965">
            <v>963</v>
          </cell>
        </row>
        <row r="966">
          <cell r="A966">
            <v>964</v>
          </cell>
        </row>
        <row r="967">
          <cell r="A967">
            <v>965</v>
          </cell>
        </row>
        <row r="968">
          <cell r="A968">
            <v>966</v>
          </cell>
        </row>
        <row r="969">
          <cell r="A969">
            <v>967</v>
          </cell>
        </row>
        <row r="970">
          <cell r="A970">
            <v>968</v>
          </cell>
        </row>
        <row r="971">
          <cell r="A971">
            <v>969</v>
          </cell>
        </row>
        <row r="972">
          <cell r="A972">
            <v>970</v>
          </cell>
        </row>
        <row r="973">
          <cell r="A973">
            <v>971</v>
          </cell>
        </row>
        <row r="974">
          <cell r="A974">
            <v>972</v>
          </cell>
        </row>
        <row r="975">
          <cell r="A975">
            <v>973</v>
          </cell>
        </row>
        <row r="976">
          <cell r="A976">
            <v>974</v>
          </cell>
        </row>
        <row r="977">
          <cell r="A977">
            <v>975</v>
          </cell>
        </row>
        <row r="978">
          <cell r="A978">
            <v>976</v>
          </cell>
        </row>
        <row r="979">
          <cell r="A979">
            <v>977</v>
          </cell>
        </row>
        <row r="980">
          <cell r="A980">
            <v>978</v>
          </cell>
        </row>
        <row r="981">
          <cell r="A981">
            <v>979</v>
          </cell>
        </row>
        <row r="982">
          <cell r="A982">
            <v>980</v>
          </cell>
        </row>
        <row r="983">
          <cell r="A983">
            <v>981</v>
          </cell>
        </row>
        <row r="984">
          <cell r="A984">
            <v>982</v>
          </cell>
        </row>
        <row r="985">
          <cell r="A985">
            <v>983</v>
          </cell>
        </row>
        <row r="986">
          <cell r="A986">
            <v>984</v>
          </cell>
        </row>
        <row r="987">
          <cell r="A987">
            <v>985</v>
          </cell>
        </row>
        <row r="988">
          <cell r="A988">
            <v>986</v>
          </cell>
        </row>
        <row r="989">
          <cell r="A989">
            <v>987</v>
          </cell>
        </row>
        <row r="990">
          <cell r="A990">
            <v>988</v>
          </cell>
        </row>
        <row r="991">
          <cell r="A991">
            <v>989</v>
          </cell>
        </row>
        <row r="992">
          <cell r="A992">
            <v>990</v>
          </cell>
        </row>
        <row r="993">
          <cell r="A993">
            <v>991</v>
          </cell>
        </row>
        <row r="994">
          <cell r="A994">
            <v>992</v>
          </cell>
        </row>
        <row r="995">
          <cell r="A995">
            <v>993</v>
          </cell>
        </row>
        <row r="996">
          <cell r="A996">
            <v>994</v>
          </cell>
        </row>
        <row r="997">
          <cell r="A997">
            <v>995</v>
          </cell>
        </row>
        <row r="998">
          <cell r="A998">
            <v>996</v>
          </cell>
        </row>
        <row r="999">
          <cell r="A999">
            <v>997</v>
          </cell>
        </row>
        <row r="1000">
          <cell r="A1000">
            <v>998</v>
          </cell>
        </row>
        <row r="1001">
          <cell r="A1001">
            <v>999</v>
          </cell>
        </row>
        <row r="1002">
          <cell r="A1002">
            <v>1000</v>
          </cell>
        </row>
        <row r="1003">
          <cell r="A1003">
            <v>1001</v>
          </cell>
        </row>
        <row r="1004">
          <cell r="A1004">
            <v>1002</v>
          </cell>
        </row>
        <row r="1005">
          <cell r="A1005">
            <v>1003</v>
          </cell>
        </row>
        <row r="1006">
          <cell r="A1006">
            <v>1004</v>
          </cell>
        </row>
        <row r="1007">
          <cell r="A1007">
            <v>1005</v>
          </cell>
        </row>
        <row r="1008">
          <cell r="A1008">
            <v>1006</v>
          </cell>
        </row>
        <row r="1009">
          <cell r="A1009">
            <v>1007</v>
          </cell>
        </row>
        <row r="1010">
          <cell r="A1010">
            <v>1008</v>
          </cell>
        </row>
        <row r="1011">
          <cell r="A1011">
            <v>1009</v>
          </cell>
        </row>
        <row r="1012">
          <cell r="A1012">
            <v>1010</v>
          </cell>
        </row>
        <row r="1013">
          <cell r="A1013">
            <v>1011</v>
          </cell>
        </row>
        <row r="1014">
          <cell r="A1014">
            <v>1012</v>
          </cell>
        </row>
        <row r="1015">
          <cell r="A1015">
            <v>1013</v>
          </cell>
        </row>
        <row r="1016">
          <cell r="A1016">
            <v>1014</v>
          </cell>
        </row>
        <row r="1017">
          <cell r="A1017">
            <v>1015</v>
          </cell>
        </row>
        <row r="1018">
          <cell r="A1018">
            <v>1016</v>
          </cell>
        </row>
        <row r="1019">
          <cell r="A1019">
            <v>1017</v>
          </cell>
        </row>
        <row r="1020">
          <cell r="A1020">
            <v>1018</v>
          </cell>
        </row>
        <row r="1021">
          <cell r="A1021">
            <v>1019</v>
          </cell>
        </row>
        <row r="1022">
          <cell r="A1022">
            <v>1020</v>
          </cell>
        </row>
        <row r="1023">
          <cell r="A1023">
            <v>1021</v>
          </cell>
        </row>
        <row r="1024">
          <cell r="A1024">
            <v>1022</v>
          </cell>
        </row>
        <row r="1025">
          <cell r="A1025">
            <v>1023</v>
          </cell>
        </row>
        <row r="1026">
          <cell r="A1026">
            <v>1024</v>
          </cell>
        </row>
        <row r="1027">
          <cell r="A1027">
            <v>1025</v>
          </cell>
        </row>
        <row r="1028">
          <cell r="A1028">
            <v>1026</v>
          </cell>
        </row>
        <row r="1029">
          <cell r="A1029">
            <v>1027</v>
          </cell>
        </row>
        <row r="1030">
          <cell r="A1030">
            <v>1028</v>
          </cell>
        </row>
        <row r="1031">
          <cell r="A1031">
            <v>1029</v>
          </cell>
        </row>
        <row r="1032">
          <cell r="A1032">
            <v>1030</v>
          </cell>
        </row>
        <row r="1033">
          <cell r="A1033">
            <v>1031</v>
          </cell>
        </row>
        <row r="1034">
          <cell r="A1034">
            <v>1032</v>
          </cell>
        </row>
        <row r="1035">
          <cell r="A1035">
            <v>1033</v>
          </cell>
        </row>
        <row r="1036">
          <cell r="A1036">
            <v>1034</v>
          </cell>
        </row>
        <row r="1037">
          <cell r="A1037">
            <v>1035</v>
          </cell>
        </row>
        <row r="1038">
          <cell r="A1038">
            <v>1036</v>
          </cell>
        </row>
        <row r="1039">
          <cell r="A1039">
            <v>1037</v>
          </cell>
        </row>
        <row r="1040">
          <cell r="A1040">
            <v>1038</v>
          </cell>
        </row>
        <row r="1041">
          <cell r="A1041">
            <v>1039</v>
          </cell>
        </row>
        <row r="1042">
          <cell r="A1042">
            <v>1040</v>
          </cell>
        </row>
        <row r="1043">
          <cell r="A1043">
            <v>1041</v>
          </cell>
        </row>
        <row r="1044">
          <cell r="A1044">
            <v>1042</v>
          </cell>
        </row>
        <row r="1045">
          <cell r="A1045">
            <v>1043</v>
          </cell>
        </row>
        <row r="1046">
          <cell r="A1046">
            <v>1044</v>
          </cell>
        </row>
        <row r="1047">
          <cell r="A1047">
            <v>1045</v>
          </cell>
        </row>
        <row r="1048">
          <cell r="A1048">
            <v>1046</v>
          </cell>
        </row>
        <row r="1049">
          <cell r="A1049">
            <v>1047</v>
          </cell>
        </row>
        <row r="1050">
          <cell r="A1050">
            <v>1048</v>
          </cell>
        </row>
        <row r="1051">
          <cell r="A1051">
            <v>1049</v>
          </cell>
        </row>
        <row r="1052">
          <cell r="A1052">
            <v>1050</v>
          </cell>
        </row>
        <row r="1053">
          <cell r="A1053">
            <v>1051</v>
          </cell>
        </row>
        <row r="1054">
          <cell r="A1054">
            <v>1052</v>
          </cell>
        </row>
        <row r="1055">
          <cell r="A1055">
            <v>1053</v>
          </cell>
        </row>
        <row r="1056">
          <cell r="A1056">
            <v>1054</v>
          </cell>
        </row>
        <row r="1057">
          <cell r="A1057">
            <v>1055</v>
          </cell>
        </row>
        <row r="1058">
          <cell r="A1058">
            <v>1056</v>
          </cell>
        </row>
        <row r="1059">
          <cell r="A1059">
            <v>1057</v>
          </cell>
        </row>
        <row r="1060">
          <cell r="A1060">
            <v>1058</v>
          </cell>
        </row>
        <row r="1061">
          <cell r="A1061">
            <v>1059</v>
          </cell>
        </row>
        <row r="1062">
          <cell r="A1062">
            <v>1060</v>
          </cell>
        </row>
        <row r="1063">
          <cell r="A1063">
            <v>1061</v>
          </cell>
        </row>
        <row r="1064">
          <cell r="A1064">
            <v>1062</v>
          </cell>
        </row>
        <row r="1065">
          <cell r="A1065">
            <v>1063</v>
          </cell>
        </row>
        <row r="1066">
          <cell r="A1066">
            <v>1064</v>
          </cell>
        </row>
        <row r="1067">
          <cell r="A1067">
            <v>1065</v>
          </cell>
        </row>
        <row r="1068">
          <cell r="A1068">
            <v>1066</v>
          </cell>
        </row>
        <row r="1069">
          <cell r="A1069">
            <v>1067</v>
          </cell>
        </row>
        <row r="1070">
          <cell r="A1070">
            <v>1068</v>
          </cell>
        </row>
        <row r="1071">
          <cell r="A1071">
            <v>1069</v>
          </cell>
        </row>
        <row r="1072">
          <cell r="A1072">
            <v>1070</v>
          </cell>
        </row>
        <row r="1073">
          <cell r="A1073">
            <v>1071</v>
          </cell>
        </row>
        <row r="1074">
          <cell r="A1074">
            <v>1072</v>
          </cell>
        </row>
        <row r="1075">
          <cell r="A1075">
            <v>1073</v>
          </cell>
        </row>
        <row r="1076">
          <cell r="A1076">
            <v>1074</v>
          </cell>
        </row>
        <row r="1077">
          <cell r="A1077">
            <v>1075</v>
          </cell>
        </row>
        <row r="1078">
          <cell r="A1078">
            <v>1076</v>
          </cell>
        </row>
        <row r="1079">
          <cell r="A1079">
            <v>1077</v>
          </cell>
        </row>
        <row r="1080">
          <cell r="A1080">
            <v>1078</v>
          </cell>
        </row>
        <row r="1081">
          <cell r="A1081">
            <v>1079</v>
          </cell>
        </row>
        <row r="1082">
          <cell r="A1082">
            <v>1080</v>
          </cell>
        </row>
        <row r="1083">
          <cell r="A1083">
            <v>1081</v>
          </cell>
        </row>
        <row r="1084">
          <cell r="A1084">
            <v>1082</v>
          </cell>
        </row>
        <row r="1085">
          <cell r="A1085">
            <v>1083</v>
          </cell>
        </row>
        <row r="1086">
          <cell r="A1086">
            <v>1084</v>
          </cell>
        </row>
        <row r="1087">
          <cell r="A1087">
            <v>1085</v>
          </cell>
        </row>
        <row r="1088">
          <cell r="A1088">
            <v>1086</v>
          </cell>
        </row>
        <row r="1089">
          <cell r="A1089">
            <v>1087</v>
          </cell>
        </row>
        <row r="1090">
          <cell r="A1090">
            <v>1088</v>
          </cell>
        </row>
        <row r="1091">
          <cell r="A1091">
            <v>1089</v>
          </cell>
        </row>
        <row r="1092">
          <cell r="A1092">
            <v>1090</v>
          </cell>
        </row>
        <row r="1093">
          <cell r="A1093">
            <v>1091</v>
          </cell>
        </row>
        <row r="1094">
          <cell r="A1094">
            <v>1092</v>
          </cell>
        </row>
        <row r="1095">
          <cell r="A1095">
            <v>1093</v>
          </cell>
        </row>
        <row r="1096">
          <cell r="A1096">
            <v>1094</v>
          </cell>
        </row>
        <row r="1097">
          <cell r="A1097">
            <v>1095</v>
          </cell>
        </row>
        <row r="1098">
          <cell r="A1098">
            <v>1096</v>
          </cell>
        </row>
        <row r="1099">
          <cell r="A1099">
            <v>1097</v>
          </cell>
        </row>
        <row r="1100">
          <cell r="A1100">
            <v>1098</v>
          </cell>
        </row>
        <row r="1101">
          <cell r="A1101">
            <v>1099</v>
          </cell>
        </row>
        <row r="1102">
          <cell r="A1102">
            <v>1100</v>
          </cell>
        </row>
        <row r="1103">
          <cell r="A1103">
            <v>1101</v>
          </cell>
        </row>
        <row r="1104">
          <cell r="A1104">
            <v>1102</v>
          </cell>
        </row>
        <row r="1105">
          <cell r="A1105">
            <v>1103</v>
          </cell>
        </row>
        <row r="1106">
          <cell r="A1106">
            <v>1104</v>
          </cell>
        </row>
        <row r="1107">
          <cell r="A1107">
            <v>1105</v>
          </cell>
        </row>
        <row r="1108">
          <cell r="A1108">
            <v>1106</v>
          </cell>
        </row>
        <row r="1109">
          <cell r="A1109">
            <v>1107</v>
          </cell>
        </row>
        <row r="1110">
          <cell r="A1110">
            <v>1108</v>
          </cell>
        </row>
        <row r="1111">
          <cell r="A1111">
            <v>1109</v>
          </cell>
        </row>
        <row r="1112">
          <cell r="A1112">
            <v>1110</v>
          </cell>
        </row>
        <row r="1113">
          <cell r="A1113">
            <v>1111</v>
          </cell>
        </row>
        <row r="1114">
          <cell r="A1114">
            <v>1112</v>
          </cell>
        </row>
        <row r="1115">
          <cell r="A1115">
            <v>1113</v>
          </cell>
        </row>
        <row r="1116">
          <cell r="A1116">
            <v>1114</v>
          </cell>
        </row>
        <row r="1117">
          <cell r="A1117">
            <v>1115</v>
          </cell>
        </row>
        <row r="1118">
          <cell r="A1118">
            <v>1116</v>
          </cell>
        </row>
        <row r="1119">
          <cell r="A1119">
            <v>1117</v>
          </cell>
        </row>
        <row r="1120">
          <cell r="A1120">
            <v>1118</v>
          </cell>
        </row>
        <row r="1121">
          <cell r="A1121">
            <v>1119</v>
          </cell>
        </row>
        <row r="1122">
          <cell r="A1122">
            <v>1120</v>
          </cell>
        </row>
        <row r="1123">
          <cell r="A1123">
            <v>1121</v>
          </cell>
        </row>
        <row r="1124">
          <cell r="A1124">
            <v>1122</v>
          </cell>
        </row>
        <row r="1125">
          <cell r="A1125">
            <v>1123</v>
          </cell>
        </row>
        <row r="1126">
          <cell r="A1126">
            <v>1124</v>
          </cell>
        </row>
        <row r="1127">
          <cell r="A1127">
            <v>1125</v>
          </cell>
        </row>
        <row r="1128">
          <cell r="A1128">
            <v>1126</v>
          </cell>
        </row>
        <row r="1129">
          <cell r="A1129">
            <v>1127</v>
          </cell>
        </row>
        <row r="1130">
          <cell r="A1130">
            <v>1128</v>
          </cell>
        </row>
        <row r="1131">
          <cell r="A1131">
            <v>1129</v>
          </cell>
        </row>
        <row r="1132">
          <cell r="A1132">
            <v>1130</v>
          </cell>
        </row>
        <row r="1133">
          <cell r="A1133">
            <v>1131</v>
          </cell>
        </row>
        <row r="1134">
          <cell r="A1134">
            <v>1132</v>
          </cell>
        </row>
        <row r="1135">
          <cell r="A1135">
            <v>1133</v>
          </cell>
        </row>
        <row r="1136">
          <cell r="A1136">
            <v>1134</v>
          </cell>
        </row>
        <row r="1137">
          <cell r="A1137">
            <v>1135</v>
          </cell>
        </row>
        <row r="1138">
          <cell r="A1138">
            <v>1136</v>
          </cell>
        </row>
        <row r="1139">
          <cell r="A1139">
            <v>1137</v>
          </cell>
        </row>
        <row r="1140">
          <cell r="A1140">
            <v>1138</v>
          </cell>
        </row>
        <row r="1141">
          <cell r="A1141">
            <v>1139</v>
          </cell>
        </row>
        <row r="1142">
          <cell r="A1142">
            <v>1140</v>
          </cell>
        </row>
        <row r="1143">
          <cell r="A1143">
            <v>1141</v>
          </cell>
        </row>
        <row r="1144">
          <cell r="A1144">
            <v>1142</v>
          </cell>
        </row>
        <row r="1145">
          <cell r="A1145">
            <v>1143</v>
          </cell>
        </row>
        <row r="1146">
          <cell r="A1146">
            <v>1144</v>
          </cell>
        </row>
        <row r="1147">
          <cell r="A1147">
            <v>1145</v>
          </cell>
        </row>
        <row r="1148">
          <cell r="A1148">
            <v>1146</v>
          </cell>
        </row>
        <row r="1149">
          <cell r="A1149">
            <v>1147</v>
          </cell>
        </row>
        <row r="1150">
          <cell r="A1150">
            <v>1148</v>
          </cell>
        </row>
        <row r="1151">
          <cell r="A1151">
            <v>1149</v>
          </cell>
        </row>
        <row r="1152">
          <cell r="A1152">
            <v>1150</v>
          </cell>
        </row>
        <row r="1153">
          <cell r="A1153">
            <v>1151</v>
          </cell>
        </row>
        <row r="1154">
          <cell r="A1154">
            <v>1152</v>
          </cell>
        </row>
        <row r="1155">
          <cell r="A1155">
            <v>1153</v>
          </cell>
        </row>
        <row r="1156">
          <cell r="A1156">
            <v>1154</v>
          </cell>
        </row>
        <row r="1157">
          <cell r="A1157">
            <v>1155</v>
          </cell>
        </row>
        <row r="1158">
          <cell r="A1158">
            <v>1156</v>
          </cell>
        </row>
        <row r="1159">
          <cell r="A1159">
            <v>1157</v>
          </cell>
        </row>
        <row r="1160">
          <cell r="A1160">
            <v>1158</v>
          </cell>
        </row>
        <row r="1161">
          <cell r="A1161">
            <v>1159</v>
          </cell>
        </row>
        <row r="1162">
          <cell r="A1162">
            <v>1160</v>
          </cell>
        </row>
        <row r="1163">
          <cell r="A1163">
            <v>1161</v>
          </cell>
        </row>
        <row r="1164">
          <cell r="A1164">
            <v>1162</v>
          </cell>
        </row>
        <row r="1165">
          <cell r="A1165">
            <v>1163</v>
          </cell>
        </row>
        <row r="1166">
          <cell r="A1166">
            <v>1164</v>
          </cell>
        </row>
        <row r="1167">
          <cell r="A1167">
            <v>1165</v>
          </cell>
        </row>
        <row r="1168">
          <cell r="A1168">
            <v>1166</v>
          </cell>
        </row>
        <row r="1169">
          <cell r="A1169">
            <v>1167</v>
          </cell>
        </row>
        <row r="1170">
          <cell r="A1170">
            <v>1168</v>
          </cell>
        </row>
        <row r="1171">
          <cell r="A1171">
            <v>1169</v>
          </cell>
        </row>
        <row r="1172">
          <cell r="A1172">
            <v>1170</v>
          </cell>
        </row>
        <row r="1173">
          <cell r="A1173">
            <v>1171</v>
          </cell>
        </row>
        <row r="1174">
          <cell r="A1174">
            <v>1172</v>
          </cell>
        </row>
        <row r="1175">
          <cell r="A1175">
            <v>1173</v>
          </cell>
        </row>
        <row r="1176">
          <cell r="A1176">
            <v>1174</v>
          </cell>
        </row>
        <row r="1177">
          <cell r="A1177">
            <v>1175</v>
          </cell>
        </row>
        <row r="1178">
          <cell r="A1178">
            <v>1176</v>
          </cell>
        </row>
        <row r="1179">
          <cell r="A1179">
            <v>1177</v>
          </cell>
        </row>
        <row r="1180">
          <cell r="A1180">
            <v>1178</v>
          </cell>
        </row>
        <row r="1181">
          <cell r="A1181">
            <v>1179</v>
          </cell>
        </row>
        <row r="1182">
          <cell r="A1182">
            <v>1180</v>
          </cell>
        </row>
        <row r="1183">
          <cell r="A1183">
            <v>1181</v>
          </cell>
        </row>
        <row r="1184">
          <cell r="A1184">
            <v>1182</v>
          </cell>
        </row>
        <row r="1185">
          <cell r="A1185">
            <v>1183</v>
          </cell>
        </row>
        <row r="1186">
          <cell r="A1186">
            <v>1184</v>
          </cell>
        </row>
        <row r="1187">
          <cell r="A1187">
            <v>1185</v>
          </cell>
        </row>
        <row r="1188">
          <cell r="A1188">
            <v>1186</v>
          </cell>
        </row>
        <row r="1189">
          <cell r="A1189">
            <v>1187</v>
          </cell>
        </row>
        <row r="1190">
          <cell r="A1190">
            <v>1188</v>
          </cell>
        </row>
        <row r="1191">
          <cell r="A1191">
            <v>1189</v>
          </cell>
        </row>
        <row r="1192">
          <cell r="A1192">
            <v>1190</v>
          </cell>
        </row>
        <row r="1193">
          <cell r="A1193">
            <v>1191</v>
          </cell>
        </row>
        <row r="1194">
          <cell r="A1194">
            <v>1192</v>
          </cell>
        </row>
        <row r="1195">
          <cell r="A1195">
            <v>1193</v>
          </cell>
        </row>
        <row r="1196">
          <cell r="A1196">
            <v>1194</v>
          </cell>
        </row>
        <row r="1197">
          <cell r="A1197">
            <v>1195</v>
          </cell>
        </row>
        <row r="1198">
          <cell r="A1198">
            <v>1196</v>
          </cell>
        </row>
        <row r="1199">
          <cell r="A1199">
            <v>1197</v>
          </cell>
        </row>
        <row r="1200">
          <cell r="A1200">
            <v>1198</v>
          </cell>
        </row>
        <row r="1201">
          <cell r="A1201">
            <v>1199</v>
          </cell>
        </row>
        <row r="1202">
          <cell r="A1202">
            <v>1200</v>
          </cell>
        </row>
        <row r="1203">
          <cell r="A1203">
            <v>1201</v>
          </cell>
        </row>
        <row r="1204">
          <cell r="A1204">
            <v>1202</v>
          </cell>
        </row>
        <row r="1205">
          <cell r="A1205">
            <v>1203</v>
          </cell>
        </row>
        <row r="1206">
          <cell r="A1206">
            <v>1204</v>
          </cell>
        </row>
        <row r="1207">
          <cell r="A1207">
            <v>1205</v>
          </cell>
        </row>
        <row r="1208">
          <cell r="A1208">
            <v>1206</v>
          </cell>
        </row>
        <row r="1209">
          <cell r="A1209">
            <v>1207</v>
          </cell>
        </row>
        <row r="1210">
          <cell r="A1210">
            <v>1208</v>
          </cell>
        </row>
        <row r="1211">
          <cell r="A1211">
            <v>1209</v>
          </cell>
        </row>
        <row r="1212">
          <cell r="A1212">
            <v>1210</v>
          </cell>
        </row>
        <row r="1213">
          <cell r="A1213">
            <v>1211</v>
          </cell>
        </row>
        <row r="1214">
          <cell r="A1214">
            <v>1212</v>
          </cell>
        </row>
        <row r="1215">
          <cell r="A1215">
            <v>1213</v>
          </cell>
        </row>
        <row r="1216">
          <cell r="A1216">
            <v>1214</v>
          </cell>
        </row>
        <row r="1217">
          <cell r="A1217">
            <v>1215</v>
          </cell>
        </row>
        <row r="1218">
          <cell r="A1218">
            <v>1216</v>
          </cell>
        </row>
        <row r="1219">
          <cell r="A1219">
            <v>1217</v>
          </cell>
        </row>
        <row r="1220">
          <cell r="A1220">
            <v>1218</v>
          </cell>
        </row>
        <row r="1221">
          <cell r="A1221">
            <v>1219</v>
          </cell>
        </row>
        <row r="1222">
          <cell r="A1222">
            <v>1220</v>
          </cell>
        </row>
        <row r="1223">
          <cell r="A1223">
            <v>1221</v>
          </cell>
        </row>
        <row r="1224">
          <cell r="A1224">
            <v>1222</v>
          </cell>
        </row>
        <row r="1225">
          <cell r="A1225">
            <v>1223</v>
          </cell>
        </row>
        <row r="1226">
          <cell r="A1226">
            <v>1224</v>
          </cell>
        </row>
        <row r="1227">
          <cell r="A1227">
            <v>1225</v>
          </cell>
        </row>
        <row r="1228">
          <cell r="A1228">
            <v>1226</v>
          </cell>
        </row>
        <row r="1229">
          <cell r="A1229">
            <v>1227</v>
          </cell>
        </row>
        <row r="1230">
          <cell r="A1230">
            <v>1228</v>
          </cell>
        </row>
        <row r="1231">
          <cell r="A1231">
            <v>1229</v>
          </cell>
        </row>
        <row r="1232">
          <cell r="A1232">
            <v>1230</v>
          </cell>
        </row>
        <row r="1233">
          <cell r="A1233">
            <v>1231</v>
          </cell>
        </row>
        <row r="1234">
          <cell r="A1234">
            <v>1232</v>
          </cell>
        </row>
        <row r="1235">
          <cell r="A1235">
            <v>1233</v>
          </cell>
        </row>
        <row r="1236">
          <cell r="A1236">
            <v>1234</v>
          </cell>
        </row>
        <row r="1237">
          <cell r="A1237">
            <v>1235</v>
          </cell>
        </row>
        <row r="1238">
          <cell r="A1238">
            <v>1236</v>
          </cell>
        </row>
        <row r="1239">
          <cell r="A1239">
            <v>1237</v>
          </cell>
        </row>
        <row r="1240">
          <cell r="A1240">
            <v>1238</v>
          </cell>
        </row>
        <row r="1241">
          <cell r="A1241">
            <v>1239</v>
          </cell>
        </row>
        <row r="1242">
          <cell r="A1242">
            <v>1240</v>
          </cell>
        </row>
        <row r="1243">
          <cell r="A1243">
            <v>1241</v>
          </cell>
        </row>
        <row r="1244">
          <cell r="A1244">
            <v>1242</v>
          </cell>
        </row>
        <row r="1245">
          <cell r="A1245">
            <v>1243</v>
          </cell>
        </row>
        <row r="1246">
          <cell r="A1246">
            <v>1244</v>
          </cell>
        </row>
        <row r="1247">
          <cell r="A1247">
            <v>1245</v>
          </cell>
        </row>
        <row r="1248">
          <cell r="A1248">
            <v>1246</v>
          </cell>
        </row>
        <row r="1249">
          <cell r="A1249">
            <v>1247</v>
          </cell>
        </row>
        <row r="1250">
          <cell r="A1250">
            <v>1248</v>
          </cell>
        </row>
        <row r="1251">
          <cell r="A1251">
            <v>1249</v>
          </cell>
        </row>
        <row r="1252">
          <cell r="A1252">
            <v>1250</v>
          </cell>
        </row>
        <row r="1253">
          <cell r="A1253">
            <v>1251</v>
          </cell>
        </row>
        <row r="1254">
          <cell r="A1254">
            <v>1252</v>
          </cell>
        </row>
        <row r="1255">
          <cell r="A1255">
            <v>1253</v>
          </cell>
        </row>
        <row r="1256">
          <cell r="A1256">
            <v>1254</v>
          </cell>
        </row>
        <row r="1257">
          <cell r="A1257">
            <v>1255</v>
          </cell>
        </row>
        <row r="1258">
          <cell r="A1258">
            <v>1256</v>
          </cell>
        </row>
        <row r="1259">
          <cell r="A1259">
            <v>1257</v>
          </cell>
        </row>
        <row r="1260">
          <cell r="A1260">
            <v>1258</v>
          </cell>
        </row>
        <row r="1261">
          <cell r="A1261">
            <v>1259</v>
          </cell>
        </row>
        <row r="1262">
          <cell r="A1262">
            <v>1260</v>
          </cell>
        </row>
        <row r="1263">
          <cell r="A1263">
            <v>1261</v>
          </cell>
        </row>
        <row r="1264">
          <cell r="A1264">
            <v>1262</v>
          </cell>
        </row>
        <row r="1265">
          <cell r="A1265">
            <v>1263</v>
          </cell>
        </row>
        <row r="1266">
          <cell r="A1266">
            <v>1264</v>
          </cell>
        </row>
        <row r="1267">
          <cell r="A1267">
            <v>1265</v>
          </cell>
        </row>
        <row r="1268">
          <cell r="A1268">
            <v>1266</v>
          </cell>
        </row>
        <row r="1269">
          <cell r="A1269">
            <v>1267</v>
          </cell>
        </row>
        <row r="1270">
          <cell r="A1270">
            <v>1268</v>
          </cell>
        </row>
        <row r="1271">
          <cell r="A1271">
            <v>1269</v>
          </cell>
        </row>
        <row r="1272">
          <cell r="A1272">
            <v>1270</v>
          </cell>
        </row>
        <row r="1273">
          <cell r="A1273">
            <v>1271</v>
          </cell>
        </row>
        <row r="1274">
          <cell r="A1274">
            <v>1272</v>
          </cell>
        </row>
        <row r="1275">
          <cell r="A1275">
            <v>1273</v>
          </cell>
        </row>
        <row r="1276">
          <cell r="A1276">
            <v>1274</v>
          </cell>
        </row>
        <row r="1277">
          <cell r="A1277">
            <v>1275</v>
          </cell>
        </row>
        <row r="1278">
          <cell r="A1278">
            <v>1276</v>
          </cell>
        </row>
        <row r="1279">
          <cell r="A1279">
            <v>1277</v>
          </cell>
        </row>
        <row r="1280">
          <cell r="A1280">
            <v>1278</v>
          </cell>
        </row>
        <row r="1281">
          <cell r="A1281">
            <v>1279</v>
          </cell>
        </row>
        <row r="1282">
          <cell r="A1282">
            <v>1280</v>
          </cell>
        </row>
        <row r="1283">
          <cell r="A1283">
            <v>1281</v>
          </cell>
        </row>
        <row r="1284">
          <cell r="A1284">
            <v>1282</v>
          </cell>
        </row>
        <row r="1285">
          <cell r="A1285">
            <v>1283</v>
          </cell>
        </row>
        <row r="1286">
          <cell r="A1286">
            <v>1284</v>
          </cell>
        </row>
        <row r="1287">
          <cell r="A1287">
            <v>1285</v>
          </cell>
        </row>
        <row r="1288">
          <cell r="A1288">
            <v>1286</v>
          </cell>
        </row>
        <row r="1289">
          <cell r="A1289">
            <v>1287</v>
          </cell>
        </row>
        <row r="1290">
          <cell r="A1290">
            <v>1288</v>
          </cell>
        </row>
        <row r="1291">
          <cell r="A1291">
            <v>1289</v>
          </cell>
        </row>
        <row r="1292">
          <cell r="A1292">
            <v>1290</v>
          </cell>
        </row>
        <row r="1293">
          <cell r="A1293">
            <v>1291</v>
          </cell>
        </row>
        <row r="1294">
          <cell r="A1294">
            <v>1292</v>
          </cell>
        </row>
        <row r="1295">
          <cell r="A1295">
            <v>1293</v>
          </cell>
        </row>
        <row r="1296">
          <cell r="A1296">
            <v>1294</v>
          </cell>
        </row>
        <row r="1297">
          <cell r="A1297">
            <v>1295</v>
          </cell>
        </row>
        <row r="1298">
          <cell r="A1298">
            <v>1296</v>
          </cell>
        </row>
        <row r="1299">
          <cell r="A1299">
            <v>1297</v>
          </cell>
        </row>
        <row r="1300">
          <cell r="A1300">
            <v>1298</v>
          </cell>
        </row>
        <row r="1301">
          <cell r="A1301">
            <v>1299</v>
          </cell>
        </row>
        <row r="1302">
          <cell r="A1302">
            <v>1300</v>
          </cell>
        </row>
        <row r="1303">
          <cell r="A1303">
            <v>1301</v>
          </cell>
        </row>
        <row r="1304">
          <cell r="A1304">
            <v>1302</v>
          </cell>
        </row>
        <row r="1305">
          <cell r="A1305">
            <v>1303</v>
          </cell>
        </row>
        <row r="1306">
          <cell r="A1306">
            <v>1304</v>
          </cell>
        </row>
        <row r="1307">
          <cell r="A1307">
            <v>1305</v>
          </cell>
        </row>
        <row r="1308">
          <cell r="A1308">
            <v>1306</v>
          </cell>
        </row>
        <row r="1309">
          <cell r="A1309">
            <v>1307</v>
          </cell>
        </row>
        <row r="1310">
          <cell r="A1310">
            <v>1308</v>
          </cell>
        </row>
        <row r="1311">
          <cell r="A1311">
            <v>1309</v>
          </cell>
        </row>
        <row r="1312">
          <cell r="A1312">
            <v>1310</v>
          </cell>
        </row>
        <row r="1313">
          <cell r="A1313">
            <v>1311</v>
          </cell>
        </row>
        <row r="1314">
          <cell r="A1314">
            <v>1312</v>
          </cell>
        </row>
        <row r="1315">
          <cell r="A1315">
            <v>1313</v>
          </cell>
        </row>
        <row r="1316">
          <cell r="A1316">
            <v>1314</v>
          </cell>
        </row>
        <row r="1317">
          <cell r="A1317">
            <v>1315</v>
          </cell>
        </row>
        <row r="1318">
          <cell r="A1318">
            <v>1316</v>
          </cell>
        </row>
        <row r="1319">
          <cell r="A1319">
            <v>1317</v>
          </cell>
        </row>
        <row r="1320">
          <cell r="A1320">
            <v>1318</v>
          </cell>
        </row>
        <row r="1321">
          <cell r="A1321">
            <v>1319</v>
          </cell>
        </row>
        <row r="1322">
          <cell r="A1322">
            <v>1320</v>
          </cell>
        </row>
        <row r="1323">
          <cell r="A1323">
            <v>1321</v>
          </cell>
        </row>
        <row r="1324">
          <cell r="A1324">
            <v>1322</v>
          </cell>
        </row>
        <row r="1325">
          <cell r="A1325">
            <v>1323</v>
          </cell>
        </row>
        <row r="1326">
          <cell r="A1326">
            <v>1324</v>
          </cell>
        </row>
        <row r="1327">
          <cell r="A1327">
            <v>1325</v>
          </cell>
        </row>
        <row r="1328">
          <cell r="A1328">
            <v>1326</v>
          </cell>
        </row>
        <row r="1329">
          <cell r="A1329">
            <v>1327</v>
          </cell>
        </row>
        <row r="1330">
          <cell r="A1330">
            <v>1328</v>
          </cell>
        </row>
        <row r="1331">
          <cell r="A1331">
            <v>1329</v>
          </cell>
        </row>
        <row r="1332">
          <cell r="A1332">
            <v>1330</v>
          </cell>
        </row>
        <row r="1333">
          <cell r="A1333">
            <v>1331</v>
          </cell>
        </row>
        <row r="1334">
          <cell r="A1334">
            <v>1332</v>
          </cell>
        </row>
        <row r="1335">
          <cell r="A1335">
            <v>1333</v>
          </cell>
        </row>
        <row r="1336">
          <cell r="A1336">
            <v>1334</v>
          </cell>
        </row>
        <row r="1337">
          <cell r="A1337">
            <v>1335</v>
          </cell>
        </row>
        <row r="1338">
          <cell r="A1338">
            <v>1336</v>
          </cell>
        </row>
        <row r="1339">
          <cell r="A1339">
            <v>1337</v>
          </cell>
        </row>
        <row r="1340">
          <cell r="A1340">
            <v>1338</v>
          </cell>
        </row>
        <row r="1341">
          <cell r="A1341">
            <v>1339</v>
          </cell>
        </row>
        <row r="1342">
          <cell r="A1342">
            <v>1340</v>
          </cell>
        </row>
        <row r="1343">
          <cell r="A1343">
            <v>1341</v>
          </cell>
        </row>
        <row r="1344">
          <cell r="A1344">
            <v>1342</v>
          </cell>
        </row>
        <row r="1345">
          <cell r="A1345">
            <v>1343</v>
          </cell>
        </row>
        <row r="1346">
          <cell r="A1346">
            <v>1344</v>
          </cell>
        </row>
        <row r="1347">
          <cell r="A1347">
            <v>1345</v>
          </cell>
        </row>
        <row r="1348">
          <cell r="A1348">
            <v>1346</v>
          </cell>
        </row>
        <row r="1349">
          <cell r="A1349">
            <v>1347</v>
          </cell>
        </row>
        <row r="1350">
          <cell r="A1350">
            <v>1348</v>
          </cell>
        </row>
        <row r="1351">
          <cell r="A1351">
            <v>1349</v>
          </cell>
        </row>
        <row r="1352">
          <cell r="A1352">
            <v>1350</v>
          </cell>
        </row>
        <row r="1353">
          <cell r="A1353">
            <v>1351</v>
          </cell>
        </row>
        <row r="1354">
          <cell r="A1354">
            <v>1352</v>
          </cell>
        </row>
        <row r="1355">
          <cell r="A1355">
            <v>1353</v>
          </cell>
        </row>
        <row r="1356">
          <cell r="A1356">
            <v>1354</v>
          </cell>
        </row>
        <row r="1357">
          <cell r="A1357">
            <v>1355</v>
          </cell>
        </row>
        <row r="1358">
          <cell r="A1358">
            <v>1356</v>
          </cell>
        </row>
        <row r="1359">
          <cell r="A1359">
            <v>1357</v>
          </cell>
        </row>
        <row r="1360">
          <cell r="A1360">
            <v>1358</v>
          </cell>
        </row>
        <row r="1361">
          <cell r="A1361">
            <v>1359</v>
          </cell>
        </row>
        <row r="1362">
          <cell r="A1362">
            <v>1360</v>
          </cell>
        </row>
        <row r="1363">
          <cell r="A1363">
            <v>1361</v>
          </cell>
        </row>
        <row r="1364">
          <cell r="A1364">
            <v>1362</v>
          </cell>
        </row>
        <row r="1365">
          <cell r="A1365">
            <v>1363</v>
          </cell>
        </row>
        <row r="1366">
          <cell r="A1366">
            <v>1364</v>
          </cell>
        </row>
        <row r="1367">
          <cell r="A1367">
            <v>1365</v>
          </cell>
        </row>
        <row r="1368">
          <cell r="A1368">
            <v>1366</v>
          </cell>
        </row>
        <row r="1369">
          <cell r="A1369">
            <v>1367</v>
          </cell>
        </row>
        <row r="1370">
          <cell r="A1370">
            <v>1368</v>
          </cell>
        </row>
        <row r="1371">
          <cell r="A1371">
            <v>1369</v>
          </cell>
        </row>
        <row r="1372">
          <cell r="A1372">
            <v>1370</v>
          </cell>
        </row>
        <row r="1373">
          <cell r="A1373">
            <v>1371</v>
          </cell>
        </row>
        <row r="1374">
          <cell r="A1374">
            <v>1372</v>
          </cell>
        </row>
        <row r="1375">
          <cell r="A1375">
            <v>1373</v>
          </cell>
        </row>
        <row r="1376">
          <cell r="A1376">
            <v>1374</v>
          </cell>
        </row>
        <row r="1377">
          <cell r="A1377">
            <v>1375</v>
          </cell>
        </row>
        <row r="1378">
          <cell r="A1378">
            <v>1376</v>
          </cell>
        </row>
        <row r="1379">
          <cell r="A1379">
            <v>1377</v>
          </cell>
        </row>
        <row r="1380">
          <cell r="A1380">
            <v>1378</v>
          </cell>
        </row>
        <row r="1381">
          <cell r="A1381">
            <v>1379</v>
          </cell>
        </row>
        <row r="1382">
          <cell r="A1382">
            <v>1380</v>
          </cell>
        </row>
        <row r="1383">
          <cell r="A1383">
            <v>1381</v>
          </cell>
        </row>
        <row r="1384">
          <cell r="A1384">
            <v>1382</v>
          </cell>
        </row>
        <row r="1385">
          <cell r="A1385">
            <v>1383</v>
          </cell>
        </row>
        <row r="1386">
          <cell r="A1386">
            <v>1384</v>
          </cell>
        </row>
        <row r="1387">
          <cell r="A1387">
            <v>1385</v>
          </cell>
        </row>
        <row r="1388">
          <cell r="A1388">
            <v>1386</v>
          </cell>
        </row>
        <row r="1389">
          <cell r="A1389">
            <v>1387</v>
          </cell>
        </row>
        <row r="1390">
          <cell r="A1390">
            <v>1388</v>
          </cell>
        </row>
        <row r="1391">
          <cell r="A1391">
            <v>1389</v>
          </cell>
        </row>
        <row r="1392">
          <cell r="A1392">
            <v>1390</v>
          </cell>
        </row>
        <row r="1393">
          <cell r="A1393">
            <v>1391</v>
          </cell>
        </row>
        <row r="1394">
          <cell r="A1394">
            <v>1392</v>
          </cell>
        </row>
        <row r="1395">
          <cell r="A1395">
            <v>1393</v>
          </cell>
        </row>
        <row r="1396">
          <cell r="A1396">
            <v>1394</v>
          </cell>
        </row>
        <row r="1397">
          <cell r="A1397">
            <v>1395</v>
          </cell>
        </row>
        <row r="1398">
          <cell r="A1398">
            <v>1396</v>
          </cell>
        </row>
        <row r="1399">
          <cell r="A1399">
            <v>1397</v>
          </cell>
        </row>
        <row r="1400">
          <cell r="A1400">
            <v>1398</v>
          </cell>
        </row>
        <row r="1401">
          <cell r="A1401">
            <v>1399</v>
          </cell>
        </row>
        <row r="1402">
          <cell r="A1402">
            <v>1400</v>
          </cell>
        </row>
        <row r="1403">
          <cell r="A1403">
            <v>1401</v>
          </cell>
        </row>
        <row r="1404">
          <cell r="A1404">
            <v>1402</v>
          </cell>
        </row>
        <row r="1405">
          <cell r="A1405">
            <v>1403</v>
          </cell>
        </row>
        <row r="1406">
          <cell r="A1406">
            <v>1404</v>
          </cell>
        </row>
        <row r="1407">
          <cell r="A1407">
            <v>1405</v>
          </cell>
        </row>
        <row r="1408">
          <cell r="A1408">
            <v>1406</v>
          </cell>
        </row>
        <row r="1409">
          <cell r="A1409">
            <v>1407</v>
          </cell>
        </row>
        <row r="1410">
          <cell r="A1410">
            <v>1408</v>
          </cell>
        </row>
        <row r="1411">
          <cell r="A1411">
            <v>1409</v>
          </cell>
        </row>
        <row r="1412">
          <cell r="A1412">
            <v>1410</v>
          </cell>
        </row>
        <row r="1413">
          <cell r="A1413">
            <v>1411</v>
          </cell>
        </row>
        <row r="1414">
          <cell r="A1414">
            <v>1412</v>
          </cell>
        </row>
        <row r="1415">
          <cell r="A1415">
            <v>1413</v>
          </cell>
        </row>
        <row r="1416">
          <cell r="A1416">
            <v>1414</v>
          </cell>
        </row>
        <row r="1417">
          <cell r="A1417">
            <v>1415</v>
          </cell>
        </row>
        <row r="1418">
          <cell r="A1418">
            <v>1416</v>
          </cell>
        </row>
        <row r="1419">
          <cell r="A1419">
            <v>1417</v>
          </cell>
        </row>
        <row r="1420">
          <cell r="A1420">
            <v>1418</v>
          </cell>
        </row>
        <row r="1421">
          <cell r="A1421">
            <v>1419</v>
          </cell>
        </row>
        <row r="1422">
          <cell r="A1422">
            <v>1420</v>
          </cell>
        </row>
        <row r="1423">
          <cell r="A1423">
            <v>1421</v>
          </cell>
        </row>
        <row r="1424">
          <cell r="A1424">
            <v>1422</v>
          </cell>
        </row>
        <row r="1425">
          <cell r="A1425">
            <v>1423</v>
          </cell>
        </row>
        <row r="1426">
          <cell r="A1426">
            <v>1424</v>
          </cell>
        </row>
        <row r="1427">
          <cell r="A1427">
            <v>1425</v>
          </cell>
        </row>
        <row r="1428">
          <cell r="A1428">
            <v>1426</v>
          </cell>
        </row>
        <row r="1429">
          <cell r="A1429">
            <v>1427</v>
          </cell>
        </row>
        <row r="1430">
          <cell r="A1430">
            <v>1428</v>
          </cell>
        </row>
        <row r="1431">
          <cell r="A1431">
            <v>1429</v>
          </cell>
        </row>
        <row r="1432">
          <cell r="A1432">
            <v>1430</v>
          </cell>
        </row>
        <row r="1433">
          <cell r="A1433">
            <v>1431</v>
          </cell>
        </row>
        <row r="1434">
          <cell r="A1434">
            <v>1432</v>
          </cell>
        </row>
        <row r="1435">
          <cell r="A1435">
            <v>1433</v>
          </cell>
        </row>
        <row r="1436">
          <cell r="A1436">
            <v>1434</v>
          </cell>
        </row>
        <row r="1437">
          <cell r="A1437">
            <v>1435</v>
          </cell>
        </row>
        <row r="1438">
          <cell r="A1438">
            <v>1436</v>
          </cell>
        </row>
        <row r="1439">
          <cell r="A1439">
            <v>1437</v>
          </cell>
        </row>
        <row r="1440">
          <cell r="A1440">
            <v>1438</v>
          </cell>
        </row>
        <row r="1441">
          <cell r="A1441">
            <v>1439</v>
          </cell>
        </row>
        <row r="1442">
          <cell r="A1442">
            <v>1440</v>
          </cell>
        </row>
        <row r="1443">
          <cell r="A1443">
            <v>1441</v>
          </cell>
        </row>
        <row r="1444">
          <cell r="A1444">
            <v>1442</v>
          </cell>
        </row>
        <row r="1445">
          <cell r="A1445">
            <v>1443</v>
          </cell>
        </row>
        <row r="1446">
          <cell r="A1446">
            <v>1444</v>
          </cell>
        </row>
        <row r="1447">
          <cell r="A1447">
            <v>1445</v>
          </cell>
        </row>
        <row r="1448">
          <cell r="A1448">
            <v>1446</v>
          </cell>
        </row>
        <row r="1449">
          <cell r="A1449">
            <v>1447</v>
          </cell>
        </row>
        <row r="1450">
          <cell r="A1450">
            <v>1448</v>
          </cell>
        </row>
        <row r="1451">
          <cell r="A1451">
            <v>1449</v>
          </cell>
        </row>
        <row r="1452">
          <cell r="A1452">
            <v>1450</v>
          </cell>
        </row>
        <row r="1453">
          <cell r="A1453">
            <v>1451</v>
          </cell>
        </row>
        <row r="1454">
          <cell r="A1454">
            <v>1452</v>
          </cell>
        </row>
        <row r="1455">
          <cell r="A1455">
            <v>1453</v>
          </cell>
        </row>
        <row r="1456">
          <cell r="A1456">
            <v>1454</v>
          </cell>
        </row>
        <row r="1457">
          <cell r="A1457">
            <v>1455</v>
          </cell>
        </row>
        <row r="1458">
          <cell r="A1458">
            <v>1456</v>
          </cell>
        </row>
        <row r="1459">
          <cell r="A1459">
            <v>1457</v>
          </cell>
        </row>
        <row r="1460">
          <cell r="A1460">
            <v>1458</v>
          </cell>
        </row>
        <row r="1461">
          <cell r="A1461">
            <v>1459</v>
          </cell>
        </row>
        <row r="1462">
          <cell r="A1462">
            <v>1460</v>
          </cell>
        </row>
        <row r="1463">
          <cell r="A1463">
            <v>1461</v>
          </cell>
        </row>
        <row r="1464">
          <cell r="A1464">
            <v>1462</v>
          </cell>
        </row>
        <row r="1465">
          <cell r="A1465">
            <v>1463</v>
          </cell>
        </row>
        <row r="1466">
          <cell r="A1466">
            <v>1464</v>
          </cell>
        </row>
        <row r="1467">
          <cell r="A1467">
            <v>1465</v>
          </cell>
        </row>
        <row r="1468">
          <cell r="A1468">
            <v>1466</v>
          </cell>
        </row>
        <row r="1469">
          <cell r="A1469">
            <v>1467</v>
          </cell>
        </row>
        <row r="1470">
          <cell r="A1470">
            <v>1468</v>
          </cell>
        </row>
        <row r="1471">
          <cell r="A1471">
            <v>1469</v>
          </cell>
        </row>
        <row r="1472">
          <cell r="A1472">
            <v>1470</v>
          </cell>
        </row>
        <row r="1473">
          <cell r="A1473">
            <v>1471</v>
          </cell>
        </row>
        <row r="1474">
          <cell r="A1474">
            <v>1472</v>
          </cell>
        </row>
        <row r="1475">
          <cell r="A1475">
            <v>1473</v>
          </cell>
        </row>
        <row r="1476">
          <cell r="A1476">
            <v>1474</v>
          </cell>
        </row>
        <row r="1477">
          <cell r="A1477">
            <v>1475</v>
          </cell>
        </row>
        <row r="1478">
          <cell r="A1478">
            <v>1476</v>
          </cell>
        </row>
        <row r="1479">
          <cell r="A1479">
            <v>1477</v>
          </cell>
        </row>
        <row r="1480">
          <cell r="A1480">
            <v>1478</v>
          </cell>
        </row>
        <row r="1481">
          <cell r="A1481">
            <v>1479</v>
          </cell>
        </row>
        <row r="1482">
          <cell r="A1482">
            <v>1480</v>
          </cell>
        </row>
        <row r="1483">
          <cell r="A1483">
            <v>1481</v>
          </cell>
        </row>
        <row r="1484">
          <cell r="A1484">
            <v>1482</v>
          </cell>
        </row>
        <row r="1485">
          <cell r="A1485">
            <v>1483</v>
          </cell>
        </row>
        <row r="1486">
          <cell r="A1486">
            <v>1484</v>
          </cell>
        </row>
        <row r="1487">
          <cell r="A1487">
            <v>1485</v>
          </cell>
        </row>
        <row r="1488">
          <cell r="A1488">
            <v>1486</v>
          </cell>
        </row>
        <row r="1489">
          <cell r="A1489">
            <v>1487</v>
          </cell>
        </row>
        <row r="1490">
          <cell r="A1490">
            <v>1488</v>
          </cell>
        </row>
        <row r="1491">
          <cell r="A1491">
            <v>1489</v>
          </cell>
        </row>
        <row r="1492">
          <cell r="A1492">
            <v>1490</v>
          </cell>
        </row>
        <row r="1493">
          <cell r="A1493">
            <v>1491</v>
          </cell>
        </row>
        <row r="1494">
          <cell r="A1494">
            <v>1492</v>
          </cell>
        </row>
        <row r="1495">
          <cell r="A1495">
            <v>1493</v>
          </cell>
        </row>
        <row r="1496">
          <cell r="A1496">
            <v>1494</v>
          </cell>
        </row>
        <row r="1497">
          <cell r="A1497">
            <v>1495</v>
          </cell>
        </row>
        <row r="1498">
          <cell r="A1498">
            <v>1496</v>
          </cell>
        </row>
        <row r="1499">
          <cell r="A1499">
            <v>1497</v>
          </cell>
        </row>
        <row r="1500">
          <cell r="A1500">
            <v>1498</v>
          </cell>
        </row>
        <row r="1501">
          <cell r="A1501">
            <v>1499</v>
          </cell>
        </row>
        <row r="1502">
          <cell r="A1502">
            <v>1500</v>
          </cell>
        </row>
      </sheetData>
      <sheetData sheetId="18"/>
      <sheetData sheetId="19"/>
      <sheetData sheetId="20">
        <row r="9">
          <cell r="A9" t="str">
            <v>recordset_code</v>
          </cell>
          <cell r="B9" t="str">
            <v>pass_thru_filter</v>
          </cell>
          <cell r="C9" t="str">
            <v>ps_issue_id</v>
          </cell>
          <cell r="D9" t="str">
            <v>PS_item_id</v>
          </cell>
          <cell r="E9" t="str">
            <v>Issue Name</v>
          </cell>
          <cell r="F9" t="str">
            <v>Deal Specific Identifier # 1</v>
          </cell>
          <cell r="G9" t="str">
            <v>Effective Purchase Price</v>
          </cell>
          <cell r="H9" t="str">
            <v>Principal Balance (Deal Currency)</v>
          </cell>
          <cell r="I9" t="str">
            <v>Maturity Date</v>
          </cell>
          <cell r="J9" t="str">
            <v>Facility Pricing Type 1</v>
          </cell>
          <cell r="K9" t="str">
            <v>Facility Subtype</v>
          </cell>
          <cell r="L9" t="str">
            <v>Portfolio</v>
          </cell>
          <cell r="M9" t="str">
            <v>Ineligible Loan</v>
          </cell>
          <cell r="N9" t="str">
            <v>Price for Report</v>
          </cell>
        </row>
        <row r="10">
          <cell r="A10" t="str">
            <v>DETAILS</v>
          </cell>
          <cell r="B10">
            <v>0</v>
          </cell>
          <cell r="C10">
            <v>81627708</v>
          </cell>
          <cell r="D10">
            <v>84070118</v>
          </cell>
          <cell r="E10" t="str">
            <v>1105 Media Inc Term Loan</v>
          </cell>
          <cell r="F10" t="str">
            <v>0010533159</v>
          </cell>
          <cell r="G10">
            <v>99.5</v>
          </cell>
          <cell r="H10">
            <v>9093333.3599999994</v>
          </cell>
          <cell r="I10">
            <v>43069</v>
          </cell>
          <cell r="L10" t="str">
            <v>Antares/TMT</v>
          </cell>
          <cell r="N10">
            <v>99.5</v>
          </cell>
        </row>
        <row r="11">
          <cell r="A11" t="str">
            <v>DETAILS</v>
          </cell>
          <cell r="B11">
            <v>0</v>
          </cell>
          <cell r="C11">
            <v>81627647</v>
          </cell>
          <cell r="D11">
            <v>84070117</v>
          </cell>
          <cell r="E11" t="str">
            <v>1105 Media Inc Term Loan</v>
          </cell>
          <cell r="F11" t="str">
            <v>0010533159</v>
          </cell>
          <cell r="G11">
            <v>99.5</v>
          </cell>
          <cell r="H11">
            <v>28725.29</v>
          </cell>
          <cell r="I11">
            <v>43069</v>
          </cell>
          <cell r="L11" t="str">
            <v>Antares/TMT</v>
          </cell>
          <cell r="N11">
            <v>99.5</v>
          </cell>
        </row>
        <row r="12">
          <cell r="A12" t="str">
            <v>DETAILS</v>
          </cell>
          <cell r="B12">
            <v>0</v>
          </cell>
          <cell r="C12">
            <v>81627992</v>
          </cell>
          <cell r="D12">
            <v>84070169</v>
          </cell>
          <cell r="E12" t="str">
            <v>3SI Security Systems Inc Term Loan</v>
          </cell>
          <cell r="F12" t="str">
            <v>0010388583</v>
          </cell>
          <cell r="G12">
            <v>90</v>
          </cell>
          <cell r="H12">
            <v>67241.38</v>
          </cell>
          <cell r="I12">
            <v>43046</v>
          </cell>
          <cell r="L12" t="str">
            <v>Antares/TMT</v>
          </cell>
          <cell r="N12">
            <v>90</v>
          </cell>
        </row>
        <row r="13">
          <cell r="A13" t="str">
            <v>DETAILS</v>
          </cell>
          <cell r="B13">
            <v>0</v>
          </cell>
          <cell r="C13">
            <v>81627992</v>
          </cell>
          <cell r="D13">
            <v>84070171</v>
          </cell>
          <cell r="E13" t="str">
            <v>3SI Security Systems Inc Term Loan</v>
          </cell>
          <cell r="F13" t="str">
            <v>0010388583</v>
          </cell>
          <cell r="G13">
            <v>90</v>
          </cell>
          <cell r="H13">
            <v>24137.93</v>
          </cell>
          <cell r="I13">
            <v>43046</v>
          </cell>
          <cell r="L13" t="str">
            <v>Antares/TMT</v>
          </cell>
          <cell r="N13">
            <v>90</v>
          </cell>
        </row>
        <row r="14">
          <cell r="A14" t="str">
            <v>DETAILS</v>
          </cell>
          <cell r="B14">
            <v>0</v>
          </cell>
          <cell r="C14">
            <v>81627870</v>
          </cell>
          <cell r="D14">
            <v>84070168</v>
          </cell>
          <cell r="E14" t="str">
            <v>3SI Security Systems Inc Term Loan</v>
          </cell>
          <cell r="F14" t="str">
            <v>0010388583</v>
          </cell>
          <cell r="G14">
            <v>90</v>
          </cell>
          <cell r="H14">
            <v>6186206.9000000004</v>
          </cell>
          <cell r="I14">
            <v>43046</v>
          </cell>
          <cell r="L14" t="str">
            <v>Antares/TMT</v>
          </cell>
          <cell r="N14">
            <v>90</v>
          </cell>
        </row>
        <row r="15">
          <cell r="A15" t="str">
            <v>DETAILS</v>
          </cell>
          <cell r="B15">
            <v>0</v>
          </cell>
          <cell r="C15">
            <v>81627870</v>
          </cell>
          <cell r="D15">
            <v>84070170</v>
          </cell>
          <cell r="E15" t="str">
            <v>3SI Security Systems Inc Term Loan</v>
          </cell>
          <cell r="F15" t="str">
            <v>0010388583</v>
          </cell>
          <cell r="G15">
            <v>90</v>
          </cell>
          <cell r="H15">
            <v>2220689.66</v>
          </cell>
          <cell r="I15">
            <v>43046</v>
          </cell>
          <cell r="L15" t="str">
            <v>Antares/TMT</v>
          </cell>
          <cell r="N15">
            <v>90</v>
          </cell>
        </row>
        <row r="16">
          <cell r="A16" t="str">
            <v>DETAILS</v>
          </cell>
          <cell r="B16">
            <v>0</v>
          </cell>
          <cell r="C16">
            <v>81627623</v>
          </cell>
          <cell r="D16">
            <v>84069558</v>
          </cell>
          <cell r="E16" t="str">
            <v>4L Technologies (Clover) Term Loan B</v>
          </cell>
          <cell r="F16" t="str">
            <v>0010467584</v>
          </cell>
          <cell r="G16">
            <v>99.5</v>
          </cell>
          <cell r="H16">
            <v>17861.84</v>
          </cell>
          <cell r="I16">
            <v>43959</v>
          </cell>
          <cell r="J16">
            <v>91</v>
          </cell>
          <cell r="L16" t="str">
            <v>Antares/TMT</v>
          </cell>
          <cell r="N16">
            <v>99.5</v>
          </cell>
        </row>
        <row r="17">
          <cell r="A17" t="str">
            <v>DETAILS</v>
          </cell>
          <cell r="B17">
            <v>0</v>
          </cell>
          <cell r="C17">
            <v>81627705</v>
          </cell>
          <cell r="D17">
            <v>84069559</v>
          </cell>
          <cell r="E17" t="str">
            <v>4L Technologies (Clover) Term Loan B</v>
          </cell>
          <cell r="F17" t="str">
            <v>0010467584</v>
          </cell>
          <cell r="G17">
            <v>99.5</v>
          </cell>
          <cell r="H17">
            <v>26792763.16</v>
          </cell>
          <cell r="I17">
            <v>43959</v>
          </cell>
          <cell r="J17">
            <v>91</v>
          </cell>
          <cell r="L17" t="str">
            <v>Antares/TMT</v>
          </cell>
          <cell r="N17">
            <v>99.5</v>
          </cell>
        </row>
        <row r="18">
          <cell r="A18" t="str">
            <v>DETAILS</v>
          </cell>
          <cell r="B18">
            <v>0</v>
          </cell>
          <cell r="C18">
            <v>81627798</v>
          </cell>
          <cell r="D18">
            <v>84069824</v>
          </cell>
          <cell r="E18" t="str">
            <v>Aavid Acquisition Inc Term Loan</v>
          </cell>
          <cell r="F18" t="str">
            <v>0010528119</v>
          </cell>
          <cell r="G18">
            <v>100</v>
          </cell>
          <cell r="H18">
            <v>1252160.1299999999</v>
          </cell>
          <cell r="I18">
            <v>43437</v>
          </cell>
          <cell r="L18" t="str">
            <v>Antares/TMT</v>
          </cell>
          <cell r="N18">
            <v>100</v>
          </cell>
        </row>
        <row r="19">
          <cell r="A19" t="str">
            <v>DETAILS</v>
          </cell>
          <cell r="B19">
            <v>0</v>
          </cell>
          <cell r="C19">
            <v>81627818</v>
          </cell>
          <cell r="D19">
            <v>84069825</v>
          </cell>
          <cell r="E19" t="str">
            <v>Aavid Acquisition Inc Term Loan</v>
          </cell>
          <cell r="F19" t="str">
            <v>0010528119</v>
          </cell>
          <cell r="G19">
            <v>100</v>
          </cell>
          <cell r="H19">
            <v>2604493.0699999998</v>
          </cell>
          <cell r="I19">
            <v>43437</v>
          </cell>
          <cell r="L19" t="str">
            <v>Antares/TMT</v>
          </cell>
          <cell r="N19">
            <v>100</v>
          </cell>
        </row>
        <row r="20">
          <cell r="A20" t="str">
            <v>DETAILS</v>
          </cell>
          <cell r="B20">
            <v>0</v>
          </cell>
          <cell r="C20">
            <v>81627907</v>
          </cell>
          <cell r="D20">
            <v>84069826</v>
          </cell>
          <cell r="E20" t="str">
            <v>Aavid Acquisition Inc Term Loan</v>
          </cell>
          <cell r="F20" t="str">
            <v>0010528119</v>
          </cell>
          <cell r="G20">
            <v>100</v>
          </cell>
          <cell r="H20">
            <v>79629.56</v>
          </cell>
          <cell r="I20">
            <v>43437</v>
          </cell>
          <cell r="L20" t="str">
            <v>Antares/TMT</v>
          </cell>
          <cell r="N20">
            <v>100</v>
          </cell>
        </row>
        <row r="21">
          <cell r="A21" t="str">
            <v>DETAILS</v>
          </cell>
          <cell r="B21">
            <v>0</v>
          </cell>
          <cell r="C21">
            <v>81627798</v>
          </cell>
          <cell r="D21">
            <v>84069291</v>
          </cell>
          <cell r="E21" t="str">
            <v>Aavid Acquisition Inc Term Loan</v>
          </cell>
          <cell r="F21" t="str">
            <v>0010528119</v>
          </cell>
          <cell r="G21">
            <v>99.5</v>
          </cell>
          <cell r="H21">
            <v>5713113.3799999999</v>
          </cell>
          <cell r="I21">
            <v>43437</v>
          </cell>
          <cell r="L21" t="str">
            <v>Antares/TMT</v>
          </cell>
          <cell r="N21">
            <v>99.5</v>
          </cell>
        </row>
        <row r="22">
          <cell r="A22" t="str">
            <v>DETAILS</v>
          </cell>
          <cell r="B22">
            <v>0</v>
          </cell>
          <cell r="C22">
            <v>81627818</v>
          </cell>
          <cell r="D22">
            <v>84069292</v>
          </cell>
          <cell r="E22" t="str">
            <v>Aavid Acquisition Inc Term Loan</v>
          </cell>
          <cell r="F22" t="str">
            <v>0010528119</v>
          </cell>
          <cell r="G22">
            <v>99.5</v>
          </cell>
          <cell r="H22">
            <v>11883275.83</v>
          </cell>
          <cell r="I22">
            <v>43437</v>
          </cell>
          <cell r="L22" t="str">
            <v>Antares/TMT</v>
          </cell>
          <cell r="N22">
            <v>99.5</v>
          </cell>
        </row>
        <row r="23">
          <cell r="A23" t="str">
            <v>DETAILS</v>
          </cell>
          <cell r="B23">
            <v>0</v>
          </cell>
          <cell r="C23">
            <v>81627907</v>
          </cell>
          <cell r="D23">
            <v>84069293</v>
          </cell>
          <cell r="E23" t="str">
            <v>Aavid Acquisition Inc Term Loan</v>
          </cell>
          <cell r="F23" t="str">
            <v>0010528119</v>
          </cell>
          <cell r="G23">
            <v>99.5</v>
          </cell>
          <cell r="H23">
            <v>363318.3</v>
          </cell>
          <cell r="I23">
            <v>43437</v>
          </cell>
          <cell r="L23" t="str">
            <v>Antares/TMT</v>
          </cell>
          <cell r="N23">
            <v>99.5</v>
          </cell>
        </row>
        <row r="24">
          <cell r="A24" t="str">
            <v>DETAILS</v>
          </cell>
          <cell r="B24">
            <v>0</v>
          </cell>
          <cell r="C24">
            <v>81627643</v>
          </cell>
          <cell r="D24">
            <v>84069290</v>
          </cell>
          <cell r="E24" t="str">
            <v>Aavid Acquisition Inc Term Loan</v>
          </cell>
          <cell r="F24" t="str">
            <v>0010528119</v>
          </cell>
          <cell r="G24">
            <v>99.5</v>
          </cell>
          <cell r="H24">
            <v>4356248.95</v>
          </cell>
          <cell r="I24">
            <v>43437</v>
          </cell>
          <cell r="L24" t="str">
            <v>Antares/TMT</v>
          </cell>
          <cell r="N24">
            <v>99.5</v>
          </cell>
        </row>
        <row r="25">
          <cell r="A25" t="str">
            <v>DETAILS</v>
          </cell>
          <cell r="B25">
            <v>0</v>
          </cell>
          <cell r="C25">
            <v>81627643</v>
          </cell>
          <cell r="D25">
            <v>84069480</v>
          </cell>
          <cell r="E25" t="str">
            <v>Aavid Acquisition Inc Term Loan</v>
          </cell>
          <cell r="F25" t="str">
            <v>0010528119</v>
          </cell>
          <cell r="G25">
            <v>99.5</v>
          </cell>
          <cell r="H25">
            <v>978425.03</v>
          </cell>
          <cell r="I25">
            <v>43437</v>
          </cell>
          <cell r="L25" t="str">
            <v>Antares/TMT</v>
          </cell>
          <cell r="N25">
            <v>99.5</v>
          </cell>
        </row>
        <row r="26">
          <cell r="A26" t="str">
            <v>DETAILS</v>
          </cell>
          <cell r="B26">
            <v>0</v>
          </cell>
          <cell r="C26">
            <v>81628062</v>
          </cell>
          <cell r="D26">
            <v>84069294</v>
          </cell>
          <cell r="E26" t="str">
            <v>Aavid Acquisition Inc Term Loan</v>
          </cell>
          <cell r="F26" t="str">
            <v>0010528119</v>
          </cell>
          <cell r="G26">
            <v>99.5</v>
          </cell>
          <cell r="H26">
            <v>2142417.52</v>
          </cell>
          <cell r="I26">
            <v>43437</v>
          </cell>
          <cell r="L26" t="str">
            <v>Antares/TMT</v>
          </cell>
          <cell r="N26">
            <v>99.5</v>
          </cell>
        </row>
        <row r="27">
          <cell r="A27" t="str">
            <v>DETAILS</v>
          </cell>
          <cell r="B27">
            <v>0</v>
          </cell>
          <cell r="C27">
            <v>81628062</v>
          </cell>
          <cell r="D27">
            <v>84069827</v>
          </cell>
          <cell r="E27" t="str">
            <v>Aavid Acquisition Inc Term Loan</v>
          </cell>
          <cell r="F27" t="str">
            <v>0010528119</v>
          </cell>
          <cell r="G27">
            <v>100</v>
          </cell>
          <cell r="H27">
            <v>469560.05</v>
          </cell>
          <cell r="I27">
            <v>43437</v>
          </cell>
          <cell r="L27" t="str">
            <v>Antares/TMT</v>
          </cell>
          <cell r="N27">
            <v>100</v>
          </cell>
        </row>
        <row r="28">
          <cell r="A28" t="str">
            <v>DETAILS</v>
          </cell>
          <cell r="B28">
            <v>0</v>
          </cell>
          <cell r="C28">
            <v>81627798</v>
          </cell>
          <cell r="D28">
            <v>84069481</v>
          </cell>
          <cell r="E28" t="str">
            <v>Aavid Acquisition Inc Term Loan</v>
          </cell>
          <cell r="F28" t="str">
            <v>0010528119</v>
          </cell>
          <cell r="G28">
            <v>99.5</v>
          </cell>
          <cell r="H28">
            <v>1283180.3700000001</v>
          </cell>
          <cell r="I28">
            <v>43437</v>
          </cell>
          <cell r="L28" t="str">
            <v>Antares/TMT</v>
          </cell>
          <cell r="N28">
            <v>99.5</v>
          </cell>
        </row>
        <row r="29">
          <cell r="A29" t="str">
            <v>DETAILS</v>
          </cell>
          <cell r="B29">
            <v>0</v>
          </cell>
          <cell r="C29">
            <v>81627818</v>
          </cell>
          <cell r="D29">
            <v>84069482</v>
          </cell>
          <cell r="E29" t="str">
            <v>Aavid Acquisition Inc Term Loan</v>
          </cell>
          <cell r="F29" t="str">
            <v>0010528119</v>
          </cell>
          <cell r="G29">
            <v>99.5</v>
          </cell>
          <cell r="H29">
            <v>2669015.16</v>
          </cell>
          <cell r="I29">
            <v>43437</v>
          </cell>
          <cell r="L29" t="str">
            <v>Antares/TMT</v>
          </cell>
          <cell r="N29">
            <v>99.5</v>
          </cell>
        </row>
        <row r="30">
          <cell r="A30" t="str">
            <v>DETAILS</v>
          </cell>
          <cell r="B30">
            <v>0</v>
          </cell>
          <cell r="C30">
            <v>81627907</v>
          </cell>
          <cell r="D30">
            <v>84069483</v>
          </cell>
          <cell r="E30" t="str">
            <v>Aavid Acquisition Inc Term Loan</v>
          </cell>
          <cell r="F30" t="str">
            <v>0010528119</v>
          </cell>
          <cell r="G30">
            <v>99.5</v>
          </cell>
          <cell r="H30">
            <v>81602.25</v>
          </cell>
          <cell r="I30">
            <v>43437</v>
          </cell>
          <cell r="L30" t="str">
            <v>Antares/TMT</v>
          </cell>
          <cell r="N30">
            <v>99.5</v>
          </cell>
        </row>
        <row r="31">
          <cell r="A31" t="str">
            <v>DETAILS</v>
          </cell>
          <cell r="B31">
            <v>0</v>
          </cell>
          <cell r="C31">
            <v>81627643</v>
          </cell>
          <cell r="D31">
            <v>84069823</v>
          </cell>
          <cell r="E31" t="str">
            <v>Aavid Acquisition Inc Term Loan</v>
          </cell>
          <cell r="F31" t="str">
            <v>0010528119</v>
          </cell>
          <cell r="G31">
            <v>100</v>
          </cell>
          <cell r="H31">
            <v>954772.1</v>
          </cell>
          <cell r="I31">
            <v>43437</v>
          </cell>
          <cell r="L31" t="str">
            <v>Antares/TMT</v>
          </cell>
          <cell r="N31">
            <v>100</v>
          </cell>
        </row>
        <row r="32">
          <cell r="A32" t="str">
            <v>DETAILS</v>
          </cell>
          <cell r="B32">
            <v>0</v>
          </cell>
          <cell r="C32">
            <v>81628062</v>
          </cell>
          <cell r="D32">
            <v>84069484</v>
          </cell>
          <cell r="E32" t="str">
            <v>Aavid Acquisition Inc Term Loan</v>
          </cell>
          <cell r="F32" t="str">
            <v>0010528119</v>
          </cell>
          <cell r="G32">
            <v>99.5</v>
          </cell>
          <cell r="H32">
            <v>481192.64</v>
          </cell>
          <cell r="I32">
            <v>43437</v>
          </cell>
          <cell r="L32" t="str">
            <v>Antares/TMT</v>
          </cell>
          <cell r="N32">
            <v>99.5</v>
          </cell>
        </row>
        <row r="33">
          <cell r="A33" t="str">
            <v>DETAILS</v>
          </cell>
          <cell r="B33">
            <v>0</v>
          </cell>
          <cell r="C33">
            <v>81627773</v>
          </cell>
          <cell r="D33">
            <v>84069295</v>
          </cell>
          <cell r="E33" t="str">
            <v>ABP Corporation Term Loan A</v>
          </cell>
          <cell r="F33" t="str">
            <v>0010312327</v>
          </cell>
          <cell r="G33">
            <v>97</v>
          </cell>
          <cell r="H33">
            <v>62443.3</v>
          </cell>
          <cell r="I33">
            <v>43373</v>
          </cell>
          <cell r="L33" t="str">
            <v>Franchise Finance</v>
          </cell>
          <cell r="N33">
            <v>97</v>
          </cell>
        </row>
        <row r="34">
          <cell r="A34" t="str">
            <v>DETAILS</v>
          </cell>
          <cell r="B34">
            <v>0</v>
          </cell>
          <cell r="C34">
            <v>81627774</v>
          </cell>
          <cell r="D34">
            <v>84069296</v>
          </cell>
          <cell r="E34" t="str">
            <v>ABP Corporation Term Loan A</v>
          </cell>
          <cell r="F34" t="str">
            <v>0010312327</v>
          </cell>
          <cell r="G34">
            <v>97</v>
          </cell>
          <cell r="H34">
            <v>23790896.899999999</v>
          </cell>
          <cell r="I34">
            <v>43373</v>
          </cell>
          <cell r="L34" t="str">
            <v>Franchise Finance</v>
          </cell>
          <cell r="N34">
            <v>97</v>
          </cell>
        </row>
        <row r="35">
          <cell r="A35" t="str">
            <v>DETAILS</v>
          </cell>
          <cell r="B35">
            <v>0</v>
          </cell>
          <cell r="C35">
            <v>81628322</v>
          </cell>
          <cell r="D35">
            <v>84069469</v>
          </cell>
          <cell r="E35" t="str">
            <v>Accenthealth LLC Delayed Draw Term Loan</v>
          </cell>
          <cell r="F35" t="str">
            <v>0010526514</v>
          </cell>
          <cell r="G35">
            <v>97</v>
          </cell>
          <cell r="H35">
            <v>5884217.8700000001</v>
          </cell>
          <cell r="I35">
            <v>43272</v>
          </cell>
          <cell r="L35" t="str">
            <v>Antares/TMT</v>
          </cell>
          <cell r="N35">
            <v>97</v>
          </cell>
        </row>
        <row r="36">
          <cell r="A36" t="str">
            <v>DETAILS</v>
          </cell>
          <cell r="B36">
            <v>0</v>
          </cell>
          <cell r="C36">
            <v>81628265</v>
          </cell>
          <cell r="D36">
            <v>84069470</v>
          </cell>
          <cell r="E36" t="str">
            <v>Accenthealth LLC Term Loan</v>
          </cell>
          <cell r="F36" t="str">
            <v>0010529892</v>
          </cell>
          <cell r="G36">
            <v>97</v>
          </cell>
          <cell r="H36">
            <v>2698264.48</v>
          </cell>
          <cell r="I36">
            <v>43272</v>
          </cell>
          <cell r="L36" t="str">
            <v>Antares/TMT</v>
          </cell>
          <cell r="N36">
            <v>97</v>
          </cell>
        </row>
        <row r="37">
          <cell r="A37" t="str">
            <v>DETAILS</v>
          </cell>
          <cell r="B37">
            <v>0</v>
          </cell>
          <cell r="C37">
            <v>81628265</v>
          </cell>
          <cell r="D37">
            <v>84069601</v>
          </cell>
          <cell r="E37" t="str">
            <v>Accenthealth LLC Term Loan</v>
          </cell>
          <cell r="F37" t="str">
            <v>0010529892</v>
          </cell>
          <cell r="G37">
            <v>97</v>
          </cell>
          <cell r="H37">
            <v>9339143.4399999995</v>
          </cell>
          <cell r="I37">
            <v>43272</v>
          </cell>
          <cell r="L37" t="str">
            <v>Antares/TMT</v>
          </cell>
          <cell r="N37">
            <v>97</v>
          </cell>
        </row>
        <row r="38">
          <cell r="A38" t="str">
            <v>DETAILS</v>
          </cell>
          <cell r="B38">
            <v>0</v>
          </cell>
          <cell r="C38">
            <v>81628261</v>
          </cell>
          <cell r="D38">
            <v>84070123</v>
          </cell>
          <cell r="E38" t="str">
            <v>Achieve3000 Inc Term Loan</v>
          </cell>
          <cell r="F38" t="str">
            <v>0010529725</v>
          </cell>
          <cell r="G38">
            <v>97</v>
          </cell>
          <cell r="H38">
            <v>4511718.76</v>
          </cell>
          <cell r="I38">
            <v>43738</v>
          </cell>
          <cell r="L38" t="str">
            <v>Antares/TMT</v>
          </cell>
          <cell r="N38">
            <v>97</v>
          </cell>
        </row>
        <row r="39">
          <cell r="A39" t="str">
            <v>DETAILS</v>
          </cell>
          <cell r="B39">
            <v>0</v>
          </cell>
          <cell r="C39">
            <v>81628261</v>
          </cell>
          <cell r="D39">
            <v>84070124</v>
          </cell>
          <cell r="E39" t="str">
            <v>Achieve3000 Inc Term Loan</v>
          </cell>
          <cell r="F39" t="str">
            <v>0010529725</v>
          </cell>
          <cell r="G39">
            <v>97</v>
          </cell>
          <cell r="H39">
            <v>31582031.239999998</v>
          </cell>
          <cell r="I39">
            <v>43738</v>
          </cell>
          <cell r="L39" t="str">
            <v>Antares/TMT</v>
          </cell>
          <cell r="N39">
            <v>97</v>
          </cell>
        </row>
        <row r="40">
          <cell r="A40" t="str">
            <v>DETAILS</v>
          </cell>
          <cell r="B40">
            <v>0</v>
          </cell>
          <cell r="C40">
            <v>81627938</v>
          </cell>
          <cell r="D40">
            <v>84069305</v>
          </cell>
          <cell r="E40" t="str">
            <v>ACP Datacenter LP Inc Term Loan</v>
          </cell>
          <cell r="F40" t="str">
            <v>0010467181</v>
          </cell>
          <cell r="G40">
            <v>97</v>
          </cell>
          <cell r="H40">
            <v>12000000</v>
          </cell>
          <cell r="I40">
            <v>43585</v>
          </cell>
          <cell r="L40" t="str">
            <v>Antares/TMT</v>
          </cell>
          <cell r="N40">
            <v>97</v>
          </cell>
        </row>
        <row r="41">
          <cell r="A41" t="str">
            <v>DETAILS</v>
          </cell>
          <cell r="B41">
            <v>0</v>
          </cell>
          <cell r="C41">
            <v>81627775</v>
          </cell>
          <cell r="D41">
            <v>84070115</v>
          </cell>
          <cell r="E41" t="str">
            <v>Actagro LLC Term Loan</v>
          </cell>
          <cell r="F41" t="str">
            <v>0010534524</v>
          </cell>
          <cell r="G41">
            <v>99.5</v>
          </cell>
          <cell r="H41">
            <v>888888.89</v>
          </cell>
          <cell r="I41">
            <v>44022</v>
          </cell>
          <cell r="L41" t="str">
            <v>Antares/TMT</v>
          </cell>
          <cell r="N41">
            <v>99.5</v>
          </cell>
        </row>
        <row r="42">
          <cell r="A42" t="str">
            <v>DETAILS</v>
          </cell>
          <cell r="B42">
            <v>0</v>
          </cell>
          <cell r="C42">
            <v>81628069</v>
          </cell>
          <cell r="D42">
            <v>84070116</v>
          </cell>
          <cell r="E42" t="str">
            <v>Actagro LLC Term Loan</v>
          </cell>
          <cell r="F42" t="str">
            <v>0010534524</v>
          </cell>
          <cell r="G42">
            <v>99.5</v>
          </cell>
          <cell r="H42">
            <v>33777777.770000003</v>
          </cell>
          <cell r="I42">
            <v>44022</v>
          </cell>
          <cell r="L42" t="str">
            <v>Antares/TMT</v>
          </cell>
          <cell r="N42">
            <v>99.5</v>
          </cell>
        </row>
        <row r="43">
          <cell r="A43" t="str">
            <v>DETAILS</v>
          </cell>
          <cell r="B43">
            <v>0</v>
          </cell>
          <cell r="C43">
            <v>81627840</v>
          </cell>
          <cell r="D43">
            <v>84069311</v>
          </cell>
          <cell r="E43" t="str">
            <v>Activision Blizzard Inc Term Loan</v>
          </cell>
          <cell r="F43" t="str">
            <v>0010439538</v>
          </cell>
          <cell r="G43">
            <v>100.166</v>
          </cell>
          <cell r="H43">
            <v>17607042.77</v>
          </cell>
          <cell r="I43">
            <v>44116</v>
          </cell>
          <cell r="J43">
            <v>99.957999999999998</v>
          </cell>
          <cell r="K43" t="str">
            <v>Broadly Syndicated Loan</v>
          </cell>
          <cell r="L43" t="str">
            <v>BLG</v>
          </cell>
          <cell r="N43">
            <v>99.957999999999998</v>
          </cell>
        </row>
        <row r="44">
          <cell r="A44" t="str">
            <v>DETAILS</v>
          </cell>
          <cell r="B44">
            <v>0</v>
          </cell>
          <cell r="C44">
            <v>81628044</v>
          </cell>
          <cell r="D44">
            <v>84070291</v>
          </cell>
          <cell r="E44" t="str">
            <v>AFF Inc Term Loan</v>
          </cell>
          <cell r="F44" t="str">
            <v>0010551444</v>
          </cell>
          <cell r="G44">
            <v>99.336100000000002</v>
          </cell>
          <cell r="H44">
            <v>28418972.329999998</v>
          </cell>
          <cell r="I44">
            <v>44478</v>
          </cell>
          <cell r="L44" t="str">
            <v>Antares/TMT</v>
          </cell>
          <cell r="N44">
            <v>99.336100000000002</v>
          </cell>
        </row>
        <row r="45">
          <cell r="A45" t="str">
            <v>DETAILS</v>
          </cell>
          <cell r="B45">
            <v>0</v>
          </cell>
          <cell r="C45">
            <v>81628045</v>
          </cell>
          <cell r="D45">
            <v>84070125</v>
          </cell>
          <cell r="E45" t="str">
            <v>Agilex Flavors and Fragrances Inc Term Loan</v>
          </cell>
          <cell r="F45" t="str">
            <v>0010529764</v>
          </cell>
          <cell r="G45">
            <v>99.5</v>
          </cell>
          <cell r="H45">
            <v>3090897.88</v>
          </cell>
          <cell r="I45">
            <v>43453</v>
          </cell>
          <cell r="L45" t="str">
            <v>Antares/TMT</v>
          </cell>
          <cell r="N45">
            <v>99.5</v>
          </cell>
        </row>
        <row r="46">
          <cell r="A46" t="str">
            <v>DETAILS</v>
          </cell>
          <cell r="B46">
            <v>0</v>
          </cell>
          <cell r="C46">
            <v>81628045</v>
          </cell>
          <cell r="D46">
            <v>84070126</v>
          </cell>
          <cell r="E46" t="str">
            <v>Agilex Flavors and Fragrances Inc Term Loan</v>
          </cell>
          <cell r="F46" t="str">
            <v>0010529764</v>
          </cell>
          <cell r="G46">
            <v>99.5</v>
          </cell>
          <cell r="H46">
            <v>25163849.309999999</v>
          </cell>
          <cell r="I46">
            <v>43453</v>
          </cell>
          <cell r="L46" t="str">
            <v>Antares/TMT</v>
          </cell>
          <cell r="N46">
            <v>99.5</v>
          </cell>
        </row>
        <row r="47">
          <cell r="A47" t="str">
            <v>DETAILS</v>
          </cell>
          <cell r="B47">
            <v>0</v>
          </cell>
          <cell r="C47">
            <v>81628260</v>
          </cell>
          <cell r="D47">
            <v>84069326</v>
          </cell>
          <cell r="E47" t="str">
            <v>AgKnowledge Holdings Company Inc Term Loan</v>
          </cell>
          <cell r="F47" t="str">
            <v>0010533231</v>
          </cell>
          <cell r="G47">
            <v>97.771100000000004</v>
          </cell>
          <cell r="H47">
            <v>17317028.98</v>
          </cell>
          <cell r="I47">
            <v>43669</v>
          </cell>
          <cell r="L47" t="str">
            <v>Antares/TMT</v>
          </cell>
          <cell r="N47">
            <v>97.771100000000004</v>
          </cell>
        </row>
        <row r="48">
          <cell r="A48" t="str">
            <v>DETAILS</v>
          </cell>
          <cell r="B48">
            <v>0</v>
          </cell>
          <cell r="C48">
            <v>81628249</v>
          </cell>
          <cell r="D48">
            <v>84070311</v>
          </cell>
          <cell r="E48" t="str">
            <v>Airxcel Inc Term Loan</v>
          </cell>
          <cell r="F48" t="str">
            <v>0010528442</v>
          </cell>
          <cell r="G48">
            <v>100</v>
          </cell>
          <cell r="H48">
            <v>8835937.5</v>
          </cell>
          <cell r="I48">
            <v>43787</v>
          </cell>
          <cell r="J48">
            <v>98.5</v>
          </cell>
          <cell r="L48" t="str">
            <v>Antares/TMT</v>
          </cell>
          <cell r="N48">
            <v>100</v>
          </cell>
        </row>
        <row r="49">
          <cell r="A49" t="str">
            <v>DETAILS</v>
          </cell>
          <cell r="B49">
            <v>0</v>
          </cell>
          <cell r="C49">
            <v>81628249</v>
          </cell>
          <cell r="D49">
            <v>84070059</v>
          </cell>
          <cell r="E49" t="str">
            <v>Airxcel Inc Term Loan</v>
          </cell>
          <cell r="F49" t="str">
            <v>0010528442</v>
          </cell>
          <cell r="G49">
            <v>99.5</v>
          </cell>
          <cell r="H49">
            <v>3924375</v>
          </cell>
          <cell r="I49">
            <v>43787</v>
          </cell>
          <cell r="J49">
            <v>98.5</v>
          </cell>
          <cell r="L49" t="str">
            <v>Antares/TMT</v>
          </cell>
          <cell r="N49">
            <v>99.5</v>
          </cell>
        </row>
        <row r="50">
          <cell r="A50" t="str">
            <v>DETAILS</v>
          </cell>
          <cell r="B50">
            <v>0</v>
          </cell>
          <cell r="C50">
            <v>81628249</v>
          </cell>
          <cell r="D50">
            <v>84070060</v>
          </cell>
          <cell r="E50" t="str">
            <v>Airxcel Inc Term Loan</v>
          </cell>
          <cell r="F50" t="str">
            <v>0010528442</v>
          </cell>
          <cell r="G50">
            <v>99.5</v>
          </cell>
          <cell r="H50">
            <v>5362500</v>
          </cell>
          <cell r="I50">
            <v>43787</v>
          </cell>
          <cell r="J50">
            <v>98.5</v>
          </cell>
          <cell r="L50" t="str">
            <v>Antares/TMT</v>
          </cell>
          <cell r="N50">
            <v>99.5</v>
          </cell>
        </row>
        <row r="51">
          <cell r="A51" t="str">
            <v>DETAILS</v>
          </cell>
          <cell r="B51">
            <v>0</v>
          </cell>
          <cell r="C51">
            <v>81628249</v>
          </cell>
          <cell r="D51">
            <v>84070061</v>
          </cell>
          <cell r="E51" t="str">
            <v>Airxcel Inc Term Loan</v>
          </cell>
          <cell r="F51" t="str">
            <v>0010528442</v>
          </cell>
          <cell r="G51">
            <v>99.5</v>
          </cell>
          <cell r="H51">
            <v>5850000</v>
          </cell>
          <cell r="I51">
            <v>43787</v>
          </cell>
          <cell r="J51">
            <v>98.5</v>
          </cell>
          <cell r="L51" t="str">
            <v>Antares/TMT</v>
          </cell>
          <cell r="N51">
            <v>99.5</v>
          </cell>
        </row>
        <row r="52">
          <cell r="A52" t="str">
            <v>DETAILS</v>
          </cell>
          <cell r="B52">
            <v>0</v>
          </cell>
          <cell r="C52">
            <v>81628249</v>
          </cell>
          <cell r="D52">
            <v>84070062</v>
          </cell>
          <cell r="E52" t="str">
            <v>Airxcel Inc Term Loan</v>
          </cell>
          <cell r="F52" t="str">
            <v>0010528442</v>
          </cell>
          <cell r="G52">
            <v>99.5</v>
          </cell>
          <cell r="H52">
            <v>15942773.42</v>
          </cell>
          <cell r="I52">
            <v>43787</v>
          </cell>
          <cell r="J52">
            <v>98.5</v>
          </cell>
          <cell r="L52" t="str">
            <v>Antares/TMT</v>
          </cell>
          <cell r="N52">
            <v>99.5</v>
          </cell>
        </row>
        <row r="53">
          <cell r="A53" t="str">
            <v>DETAILS</v>
          </cell>
          <cell r="B53">
            <v>0</v>
          </cell>
          <cell r="C53">
            <v>81628249</v>
          </cell>
          <cell r="D53">
            <v>84070063</v>
          </cell>
          <cell r="E53" t="str">
            <v>Airxcel Inc Term Loan</v>
          </cell>
          <cell r="F53" t="str">
            <v>0010528442</v>
          </cell>
          <cell r="G53">
            <v>99.5</v>
          </cell>
          <cell r="H53">
            <v>3900000</v>
          </cell>
          <cell r="I53">
            <v>43787</v>
          </cell>
          <cell r="J53">
            <v>98.5</v>
          </cell>
          <cell r="L53" t="str">
            <v>Antares/TMT</v>
          </cell>
          <cell r="N53">
            <v>99.5</v>
          </cell>
        </row>
        <row r="54">
          <cell r="A54" t="str">
            <v>DETAILS</v>
          </cell>
          <cell r="B54">
            <v>0</v>
          </cell>
          <cell r="C54">
            <v>81628249</v>
          </cell>
          <cell r="D54">
            <v>84070064</v>
          </cell>
          <cell r="E54" t="str">
            <v>Airxcel Inc Term Loan</v>
          </cell>
          <cell r="F54" t="str">
            <v>0010528442</v>
          </cell>
          <cell r="G54">
            <v>99.5</v>
          </cell>
          <cell r="H54">
            <v>245979.07</v>
          </cell>
          <cell r="I54">
            <v>43787</v>
          </cell>
          <cell r="J54">
            <v>98.5</v>
          </cell>
          <cell r="L54" t="str">
            <v>Antares/TMT</v>
          </cell>
          <cell r="N54">
            <v>99.5</v>
          </cell>
        </row>
        <row r="55">
          <cell r="A55" t="str">
            <v>DETAILS</v>
          </cell>
          <cell r="B55">
            <v>0</v>
          </cell>
          <cell r="C55">
            <v>81628249</v>
          </cell>
          <cell r="D55">
            <v>84070269</v>
          </cell>
          <cell r="E55" t="str">
            <v>Airxcel Inc Term Loan</v>
          </cell>
          <cell r="F55" t="str">
            <v>0010528442</v>
          </cell>
          <cell r="G55">
            <v>99.5</v>
          </cell>
          <cell r="H55">
            <v>856367.86</v>
          </cell>
          <cell r="I55">
            <v>43787</v>
          </cell>
          <cell r="J55">
            <v>98.5</v>
          </cell>
          <cell r="L55" t="str">
            <v>Antares/TMT</v>
          </cell>
          <cell r="N55">
            <v>99.5</v>
          </cell>
        </row>
        <row r="56">
          <cell r="A56" t="str">
            <v>DETAILS</v>
          </cell>
          <cell r="B56">
            <v>0</v>
          </cell>
          <cell r="C56">
            <v>81628286</v>
          </cell>
          <cell r="D56">
            <v>84069340</v>
          </cell>
          <cell r="E56" t="str">
            <v>Allison Transmission Inc Term B3 Loans</v>
          </cell>
          <cell r="F56" t="str">
            <v>0010380833</v>
          </cell>
          <cell r="G56">
            <v>99.938000000000002</v>
          </cell>
          <cell r="H56">
            <v>7240254.5899999999</v>
          </cell>
          <cell r="I56">
            <v>43700</v>
          </cell>
          <cell r="J56">
            <v>99.593999999999994</v>
          </cell>
          <cell r="K56" t="str">
            <v>Broadly Syndicated Loan</v>
          </cell>
          <cell r="L56" t="str">
            <v>BLG</v>
          </cell>
          <cell r="N56">
            <v>99.593999999999994</v>
          </cell>
        </row>
        <row r="57">
          <cell r="A57" t="str">
            <v>DETAILS</v>
          </cell>
          <cell r="B57">
            <v>0</v>
          </cell>
          <cell r="C57">
            <v>81628031</v>
          </cell>
          <cell r="D57">
            <v>84069502</v>
          </cell>
          <cell r="E57" t="str">
            <v>Alpha Packaging Holdings Inc Delayed Draw</v>
          </cell>
          <cell r="F57" t="str">
            <v>0010388276</v>
          </cell>
          <cell r="G57">
            <v>97</v>
          </cell>
          <cell r="H57">
            <v>9814452.5299999993</v>
          </cell>
          <cell r="I57">
            <v>43963</v>
          </cell>
          <cell r="L57" t="str">
            <v>Antares/TMT</v>
          </cell>
          <cell r="N57">
            <v>97</v>
          </cell>
        </row>
        <row r="58">
          <cell r="A58" t="str">
            <v>DETAILS</v>
          </cell>
          <cell r="B58">
            <v>0</v>
          </cell>
          <cell r="C58">
            <v>81627826</v>
          </cell>
          <cell r="D58">
            <v>84069341</v>
          </cell>
          <cell r="E58" t="str">
            <v>Alpha Packaging Holdings Inc Tranche B-1 Term Loan</v>
          </cell>
          <cell r="F58" t="str">
            <v>0010264771</v>
          </cell>
          <cell r="G58">
            <v>97</v>
          </cell>
          <cell r="H58">
            <v>17066637.77</v>
          </cell>
          <cell r="I58">
            <v>43963</v>
          </cell>
          <cell r="L58" t="str">
            <v>Antares/TMT</v>
          </cell>
          <cell r="N58">
            <v>97</v>
          </cell>
        </row>
        <row r="59">
          <cell r="A59" t="str">
            <v>DETAILS</v>
          </cell>
          <cell r="B59">
            <v>0</v>
          </cell>
          <cell r="C59">
            <v>81628030</v>
          </cell>
          <cell r="D59">
            <v>84069497</v>
          </cell>
          <cell r="E59" t="str">
            <v>Alpha Packaging Holdings Inc Tranche B-2 Term Loan</v>
          </cell>
          <cell r="F59" t="str">
            <v>0010468384</v>
          </cell>
          <cell r="G59">
            <v>97</v>
          </cell>
          <cell r="H59">
            <v>1962890.51</v>
          </cell>
          <cell r="I59">
            <v>43963</v>
          </cell>
          <cell r="L59" t="str">
            <v>Antares/TMT</v>
          </cell>
          <cell r="N59">
            <v>97</v>
          </cell>
        </row>
        <row r="60">
          <cell r="A60" t="str">
            <v>DETAILS</v>
          </cell>
          <cell r="B60">
            <v>0</v>
          </cell>
          <cell r="C60">
            <v>81628022</v>
          </cell>
          <cell r="D60">
            <v>84069488</v>
          </cell>
          <cell r="E60" t="str">
            <v>Alpheus Communications LLC Term Loan</v>
          </cell>
          <cell r="F60" t="str">
            <v>0010526372</v>
          </cell>
          <cell r="G60">
            <v>97.25</v>
          </cell>
          <cell r="H60">
            <v>33249999.989999998</v>
          </cell>
          <cell r="I60">
            <v>43251</v>
          </cell>
          <cell r="L60" t="str">
            <v>Antares/TMT</v>
          </cell>
          <cell r="N60">
            <v>97.25</v>
          </cell>
        </row>
        <row r="61">
          <cell r="A61" t="str">
            <v>DETAILS</v>
          </cell>
          <cell r="B61">
            <v>0</v>
          </cell>
          <cell r="C61">
            <v>81627619</v>
          </cell>
          <cell r="D61">
            <v>84069487</v>
          </cell>
          <cell r="E61" t="str">
            <v>Alpheus Communications LLC Term Loan</v>
          </cell>
          <cell r="F61" t="str">
            <v>0010526372</v>
          </cell>
          <cell r="G61">
            <v>97.25</v>
          </cell>
          <cell r="H61">
            <v>437500</v>
          </cell>
          <cell r="I61">
            <v>43251</v>
          </cell>
          <cell r="L61" t="str">
            <v>Antares/TMT</v>
          </cell>
          <cell r="N61">
            <v>97.25</v>
          </cell>
        </row>
        <row r="62">
          <cell r="A62" t="str">
            <v>DETAILS</v>
          </cell>
          <cell r="B62">
            <v>0</v>
          </cell>
          <cell r="C62">
            <v>81627620</v>
          </cell>
          <cell r="D62">
            <v>84069489</v>
          </cell>
          <cell r="E62" t="str">
            <v>Alpheus Communications LLC Tranche 1 DDTL</v>
          </cell>
          <cell r="F62" t="str">
            <v>0010526363</v>
          </cell>
          <cell r="G62">
            <v>97.25</v>
          </cell>
          <cell r="H62">
            <v>25845.62</v>
          </cell>
          <cell r="I62">
            <v>43251</v>
          </cell>
          <cell r="L62" t="str">
            <v>Antares/TMT</v>
          </cell>
          <cell r="N62">
            <v>97.25</v>
          </cell>
        </row>
        <row r="63">
          <cell r="A63" t="str">
            <v>DETAILS</v>
          </cell>
          <cell r="B63">
            <v>0</v>
          </cell>
          <cell r="C63">
            <v>81628366</v>
          </cell>
          <cell r="D63">
            <v>84069490</v>
          </cell>
          <cell r="E63" t="str">
            <v>Alpheus Communications LLC Tranche 1 DDTL</v>
          </cell>
          <cell r="F63" t="str">
            <v>0010526363</v>
          </cell>
          <cell r="G63">
            <v>97.25</v>
          </cell>
          <cell r="H63">
            <v>1514951.27</v>
          </cell>
          <cell r="I63">
            <v>43251</v>
          </cell>
          <cell r="L63" t="str">
            <v>Antares/TMT</v>
          </cell>
          <cell r="N63">
            <v>97.25</v>
          </cell>
        </row>
        <row r="64">
          <cell r="A64" t="str">
            <v>DETAILS</v>
          </cell>
          <cell r="B64">
            <v>0</v>
          </cell>
          <cell r="C64">
            <v>81628057</v>
          </cell>
          <cell r="D64">
            <v>84070249</v>
          </cell>
          <cell r="E64" t="str">
            <v>AM Conservation Holding Corporation Additional Term Loan</v>
          </cell>
          <cell r="F64" t="str">
            <v>0010538594</v>
          </cell>
          <cell r="G64">
            <v>99</v>
          </cell>
          <cell r="H64">
            <v>10368750</v>
          </cell>
          <cell r="I64">
            <v>44281</v>
          </cell>
          <cell r="L64" t="str">
            <v>Antares/TMT</v>
          </cell>
          <cell r="N64">
            <v>99</v>
          </cell>
        </row>
        <row r="65">
          <cell r="A65" t="str">
            <v>DETAILS</v>
          </cell>
          <cell r="B65">
            <v>0</v>
          </cell>
          <cell r="C65">
            <v>81628087</v>
          </cell>
          <cell r="D65">
            <v>84070129</v>
          </cell>
          <cell r="E65" t="str">
            <v>AM Conservation Holding Corporation Term Loan</v>
          </cell>
          <cell r="F65" t="str">
            <v>0010533274</v>
          </cell>
          <cell r="G65">
            <v>97</v>
          </cell>
          <cell r="H65">
            <v>9435096.1699999999</v>
          </cell>
          <cell r="I65">
            <v>44281</v>
          </cell>
          <cell r="L65" t="str">
            <v>Antares/TMT</v>
          </cell>
          <cell r="N65">
            <v>97</v>
          </cell>
        </row>
        <row r="66">
          <cell r="A66" t="str">
            <v>DETAILS</v>
          </cell>
          <cell r="B66">
            <v>0</v>
          </cell>
          <cell r="C66">
            <v>81627993</v>
          </cell>
          <cell r="D66">
            <v>84069359</v>
          </cell>
          <cell r="E66" t="str">
            <v>Ameriforge Group Inc Initial Term Loan</v>
          </cell>
          <cell r="F66" t="str">
            <v>0010405155</v>
          </cell>
          <cell r="G66">
            <v>82</v>
          </cell>
          <cell r="H66">
            <v>3881022.36</v>
          </cell>
          <cell r="I66">
            <v>43818</v>
          </cell>
          <cell r="J66">
            <v>39.75</v>
          </cell>
          <cell r="L66" t="str">
            <v>BLG</v>
          </cell>
          <cell r="N66">
            <v>39.75</v>
          </cell>
        </row>
        <row r="67">
          <cell r="A67" t="str">
            <v>DETAILS</v>
          </cell>
          <cell r="B67">
            <v>0</v>
          </cell>
          <cell r="C67">
            <v>81627913</v>
          </cell>
          <cell r="D67">
            <v>84069360</v>
          </cell>
          <cell r="E67" t="str">
            <v>Amspec LLC Term Loan</v>
          </cell>
          <cell r="F67" t="str">
            <v>0010507994</v>
          </cell>
          <cell r="G67">
            <v>97.25</v>
          </cell>
          <cell r="H67">
            <v>14384615.369999999</v>
          </cell>
          <cell r="I67">
            <v>43220</v>
          </cell>
          <cell r="L67" t="str">
            <v>Antares/TMT</v>
          </cell>
          <cell r="N67">
            <v>97.25</v>
          </cell>
        </row>
        <row r="68">
          <cell r="A68" t="str">
            <v>DETAILS</v>
          </cell>
          <cell r="B68">
            <v>0</v>
          </cell>
          <cell r="C68">
            <v>81627838</v>
          </cell>
          <cell r="D68">
            <v>84069366</v>
          </cell>
          <cell r="E68" t="str">
            <v>AmWINS Group LLC Incremental 1st Lien Term Loan</v>
          </cell>
          <cell r="F68" t="str">
            <v>0010522968</v>
          </cell>
          <cell r="G68">
            <v>100.825</v>
          </cell>
          <cell r="H68">
            <v>1495977.79</v>
          </cell>
          <cell r="I68">
            <v>43714</v>
          </cell>
          <cell r="J68">
            <v>99.8</v>
          </cell>
          <cell r="K68" t="str">
            <v>Broadly Syndicated Loan</v>
          </cell>
          <cell r="L68" t="str">
            <v>BLG</v>
          </cell>
          <cell r="N68">
            <v>99.8</v>
          </cell>
        </row>
        <row r="69">
          <cell r="A69" t="str">
            <v>DETAILS</v>
          </cell>
          <cell r="B69">
            <v>0</v>
          </cell>
          <cell r="C69">
            <v>81627731</v>
          </cell>
          <cell r="D69">
            <v>84069364</v>
          </cell>
          <cell r="E69" t="str">
            <v>AmWINS Group LLC Incremental 1st Lien Term Loan</v>
          </cell>
          <cell r="F69" t="str">
            <v>0010522968</v>
          </cell>
          <cell r="G69">
            <v>100.825</v>
          </cell>
          <cell r="H69">
            <v>2692628.35</v>
          </cell>
          <cell r="I69">
            <v>43714</v>
          </cell>
          <cell r="J69">
            <v>99.8</v>
          </cell>
          <cell r="K69" t="str">
            <v>Broadly Syndicated Loan</v>
          </cell>
          <cell r="L69" t="str">
            <v>BLG</v>
          </cell>
          <cell r="N69">
            <v>99.8</v>
          </cell>
        </row>
        <row r="70">
          <cell r="A70" t="str">
            <v>DETAILS</v>
          </cell>
          <cell r="B70">
            <v>0</v>
          </cell>
          <cell r="C70">
            <v>81627732</v>
          </cell>
          <cell r="D70">
            <v>84069365</v>
          </cell>
          <cell r="E70" t="str">
            <v>AmWINS Group LLC Incremental 1st Lien Term Loan</v>
          </cell>
          <cell r="F70" t="str">
            <v>0010522968</v>
          </cell>
          <cell r="G70">
            <v>100.825</v>
          </cell>
          <cell r="H70">
            <v>661560.80000000005</v>
          </cell>
          <cell r="I70">
            <v>43714</v>
          </cell>
          <cell r="J70">
            <v>99.8</v>
          </cell>
          <cell r="K70" t="str">
            <v>Broadly Syndicated Loan</v>
          </cell>
          <cell r="L70" t="str">
            <v>BLG</v>
          </cell>
          <cell r="N70">
            <v>99.8</v>
          </cell>
        </row>
        <row r="71">
          <cell r="A71" t="str">
            <v>DETAILS</v>
          </cell>
          <cell r="B71">
            <v>0</v>
          </cell>
          <cell r="C71">
            <v>81628020</v>
          </cell>
          <cell r="D71">
            <v>84070293</v>
          </cell>
          <cell r="E71" t="str">
            <v>Ansira Partners Inc Term Loan</v>
          </cell>
          <cell r="F71" t="str">
            <v>0010551896</v>
          </cell>
          <cell r="G71">
            <v>99</v>
          </cell>
          <cell r="H71">
            <v>35527868.850000001</v>
          </cell>
          <cell r="I71">
            <v>44119</v>
          </cell>
          <cell r="L71" t="str">
            <v>Antares/TMT</v>
          </cell>
          <cell r="N71">
            <v>99</v>
          </cell>
        </row>
        <row r="72">
          <cell r="A72" t="str">
            <v>DETAILS</v>
          </cell>
          <cell r="B72">
            <v>0</v>
          </cell>
          <cell r="C72">
            <v>81627650</v>
          </cell>
          <cell r="D72">
            <v>84070132</v>
          </cell>
          <cell r="E72" t="str">
            <v>Apache Industrial Services Inc Term Loan</v>
          </cell>
          <cell r="F72" t="str">
            <v>0010556365</v>
          </cell>
          <cell r="G72">
            <v>97.25</v>
          </cell>
          <cell r="H72">
            <v>12199152.58</v>
          </cell>
          <cell r="I72">
            <v>44148</v>
          </cell>
          <cell r="L72" t="str">
            <v>Antares/TMT</v>
          </cell>
          <cell r="N72">
            <v>97.25</v>
          </cell>
        </row>
        <row r="73">
          <cell r="A73" t="str">
            <v>DETAILS</v>
          </cell>
          <cell r="B73">
            <v>0</v>
          </cell>
          <cell r="C73">
            <v>81627650</v>
          </cell>
          <cell r="D73">
            <v>84069862</v>
          </cell>
          <cell r="E73" t="str">
            <v>Apache Industrial Services Inc Term Loan</v>
          </cell>
          <cell r="F73" t="str">
            <v>0010556365</v>
          </cell>
          <cell r="G73">
            <v>99</v>
          </cell>
          <cell r="H73">
            <v>4197722.42</v>
          </cell>
          <cell r="I73">
            <v>44148</v>
          </cell>
          <cell r="L73" t="str">
            <v>Antares/TMT</v>
          </cell>
          <cell r="N73">
            <v>99</v>
          </cell>
        </row>
        <row r="74">
          <cell r="A74" t="str">
            <v>DETAILS</v>
          </cell>
          <cell r="B74">
            <v>0</v>
          </cell>
          <cell r="C74">
            <v>81627892</v>
          </cell>
          <cell r="D74">
            <v>84069371</v>
          </cell>
          <cell r="E74" t="str">
            <v>Apex Analytix LLC Senior Term Loan</v>
          </cell>
          <cell r="F74" t="str">
            <v>0010476413</v>
          </cell>
          <cell r="G74">
            <v>97</v>
          </cell>
          <cell r="H74">
            <v>19393629.809999999</v>
          </cell>
          <cell r="I74">
            <v>43671</v>
          </cell>
          <cell r="L74" t="str">
            <v>Antares/TMT</v>
          </cell>
          <cell r="N74">
            <v>97</v>
          </cell>
        </row>
        <row r="75">
          <cell r="A75" t="str">
            <v>DETAILS</v>
          </cell>
          <cell r="B75">
            <v>0</v>
          </cell>
          <cell r="C75">
            <v>81627633</v>
          </cell>
          <cell r="D75">
            <v>84069385</v>
          </cell>
          <cell r="E75" t="str">
            <v>Apothecary Products LLC Term A Loan</v>
          </cell>
          <cell r="F75" t="str">
            <v>0010526884</v>
          </cell>
          <cell r="G75">
            <v>97</v>
          </cell>
          <cell r="H75">
            <v>16476304.77</v>
          </cell>
          <cell r="I75">
            <v>43524</v>
          </cell>
          <cell r="L75" t="str">
            <v>Antares/TMT</v>
          </cell>
          <cell r="N75">
            <v>97</v>
          </cell>
        </row>
        <row r="76">
          <cell r="A76" t="str">
            <v>DETAILS</v>
          </cell>
          <cell r="B76">
            <v>0</v>
          </cell>
          <cell r="C76">
            <v>81628321</v>
          </cell>
          <cell r="D76">
            <v>84070240</v>
          </cell>
          <cell r="E76" t="str">
            <v>Apple American Group LLC Incremental Term Loan</v>
          </cell>
          <cell r="F76" t="str">
            <v>0010538034</v>
          </cell>
          <cell r="G76">
            <v>97</v>
          </cell>
          <cell r="H76">
            <v>420222.93</v>
          </cell>
          <cell r="I76">
            <v>43612</v>
          </cell>
          <cell r="L76" t="str">
            <v>Franchise Finance</v>
          </cell>
          <cell r="N76">
            <v>97</v>
          </cell>
        </row>
        <row r="77">
          <cell r="A77" t="str">
            <v>DETAILS</v>
          </cell>
          <cell r="B77">
            <v>0</v>
          </cell>
          <cell r="C77">
            <v>81628319</v>
          </cell>
          <cell r="D77">
            <v>84070139</v>
          </cell>
          <cell r="E77" t="str">
            <v>Apple American Group LLC Term Loan</v>
          </cell>
          <cell r="F77" t="str">
            <v>0010538026</v>
          </cell>
          <cell r="G77">
            <v>97</v>
          </cell>
          <cell r="H77">
            <v>21900682.469999999</v>
          </cell>
          <cell r="I77">
            <v>43612</v>
          </cell>
          <cell r="L77" t="str">
            <v>Franchise Finance</v>
          </cell>
          <cell r="N77">
            <v>97</v>
          </cell>
        </row>
        <row r="78">
          <cell r="A78" t="str">
            <v>DETAILS</v>
          </cell>
          <cell r="B78">
            <v>0</v>
          </cell>
          <cell r="C78">
            <v>81628319</v>
          </cell>
          <cell r="D78">
            <v>84070140</v>
          </cell>
          <cell r="E78" t="str">
            <v>Apple American Group LLC Term Loan</v>
          </cell>
          <cell r="F78" t="str">
            <v>0010538026</v>
          </cell>
          <cell r="G78">
            <v>97</v>
          </cell>
          <cell r="H78">
            <v>413612.01</v>
          </cell>
          <cell r="I78">
            <v>43612</v>
          </cell>
          <cell r="L78" t="str">
            <v>Franchise Finance</v>
          </cell>
          <cell r="N78">
            <v>97</v>
          </cell>
        </row>
        <row r="79">
          <cell r="A79" t="str">
            <v>DETAILS</v>
          </cell>
          <cell r="B79">
            <v>0</v>
          </cell>
          <cell r="C79">
            <v>81627785</v>
          </cell>
          <cell r="D79">
            <v>84070147</v>
          </cell>
          <cell r="E79" t="str">
            <v>Applied Consultants Inc Term Loan</v>
          </cell>
          <cell r="F79" t="str">
            <v>0010530801</v>
          </cell>
          <cell r="G79">
            <v>99.5</v>
          </cell>
          <cell r="H79">
            <v>2909749.64</v>
          </cell>
          <cell r="I79">
            <v>43451</v>
          </cell>
          <cell r="L79" t="str">
            <v>Antares/TMT</v>
          </cell>
          <cell r="N79">
            <v>99.5</v>
          </cell>
        </row>
        <row r="80">
          <cell r="A80" t="str">
            <v>DETAILS</v>
          </cell>
          <cell r="B80">
            <v>0</v>
          </cell>
          <cell r="C80">
            <v>81627804</v>
          </cell>
          <cell r="D80">
            <v>84070148</v>
          </cell>
          <cell r="E80" t="str">
            <v>Applied Consultants Inc Term Loan</v>
          </cell>
          <cell r="F80" t="str">
            <v>0010530801</v>
          </cell>
          <cell r="G80">
            <v>99.5</v>
          </cell>
          <cell r="H80">
            <v>9661140.3200000003</v>
          </cell>
          <cell r="I80">
            <v>43451</v>
          </cell>
          <cell r="L80" t="str">
            <v>Antares/TMT</v>
          </cell>
          <cell r="N80">
            <v>99.5</v>
          </cell>
        </row>
        <row r="81">
          <cell r="A81" t="str">
            <v>DETAILS</v>
          </cell>
          <cell r="B81">
            <v>0</v>
          </cell>
          <cell r="C81">
            <v>81627785</v>
          </cell>
          <cell r="D81">
            <v>84070149</v>
          </cell>
          <cell r="E81" t="str">
            <v>Applied Consultants Inc Term Loan</v>
          </cell>
          <cell r="F81" t="str">
            <v>0010530801</v>
          </cell>
          <cell r="G81">
            <v>99.5</v>
          </cell>
          <cell r="H81">
            <v>2621333.9500000002</v>
          </cell>
          <cell r="I81">
            <v>43451</v>
          </cell>
          <cell r="L81" t="str">
            <v>Antares/TMT</v>
          </cell>
          <cell r="N81">
            <v>99.5</v>
          </cell>
        </row>
        <row r="82">
          <cell r="A82" t="str">
            <v>DETAILS</v>
          </cell>
          <cell r="B82">
            <v>0</v>
          </cell>
          <cell r="C82">
            <v>81627804</v>
          </cell>
          <cell r="D82">
            <v>84070150</v>
          </cell>
          <cell r="E82" t="str">
            <v>Applied Consultants Inc Term Loan</v>
          </cell>
          <cell r="F82" t="str">
            <v>0010530801</v>
          </cell>
          <cell r="G82">
            <v>99.5</v>
          </cell>
          <cell r="H82">
            <v>8703523.7799999993</v>
          </cell>
          <cell r="I82">
            <v>43451</v>
          </cell>
          <cell r="L82" t="str">
            <v>Antares/TMT</v>
          </cell>
          <cell r="N82">
            <v>99.5</v>
          </cell>
        </row>
        <row r="83">
          <cell r="A83" t="str">
            <v>DETAILS</v>
          </cell>
          <cell r="B83">
            <v>0</v>
          </cell>
          <cell r="C83">
            <v>81628068</v>
          </cell>
          <cell r="D83">
            <v>84069496</v>
          </cell>
          <cell r="E83" t="str">
            <v>Aqua-Chem Inc Term Loan</v>
          </cell>
          <cell r="F83" t="str">
            <v>0010532421</v>
          </cell>
          <cell r="G83">
            <v>99.5</v>
          </cell>
          <cell r="H83">
            <v>6650275.79</v>
          </cell>
          <cell r="I83">
            <v>43682</v>
          </cell>
          <cell r="L83" t="str">
            <v>Antares/TMT</v>
          </cell>
          <cell r="N83">
            <v>99.5</v>
          </cell>
        </row>
        <row r="84">
          <cell r="A84" t="str">
            <v>DETAILS</v>
          </cell>
          <cell r="B84">
            <v>0</v>
          </cell>
          <cell r="C84">
            <v>81628278</v>
          </cell>
          <cell r="D84">
            <v>84069400</v>
          </cell>
          <cell r="E84" t="str">
            <v>Aquilex LLC Term Loan B (HYDROCHEM)</v>
          </cell>
          <cell r="F84" t="str">
            <v>0010532791</v>
          </cell>
          <cell r="G84">
            <v>97.254300000000001</v>
          </cell>
          <cell r="H84">
            <v>5584.03</v>
          </cell>
          <cell r="I84">
            <v>44196</v>
          </cell>
          <cell r="J84">
            <v>94.5</v>
          </cell>
          <cell r="L84" t="str">
            <v>Antares/TMT</v>
          </cell>
          <cell r="N84">
            <v>97.254300000000001</v>
          </cell>
        </row>
        <row r="85">
          <cell r="A85" t="str">
            <v>DETAILS</v>
          </cell>
          <cell r="B85">
            <v>0</v>
          </cell>
          <cell r="C85">
            <v>81628210</v>
          </cell>
          <cell r="D85">
            <v>84070228</v>
          </cell>
          <cell r="E85" t="str">
            <v>Aramsco Holdings Inc 4th AMD Term Loan</v>
          </cell>
          <cell r="F85" t="str">
            <v>0010416932</v>
          </cell>
          <cell r="G85">
            <v>97</v>
          </cell>
          <cell r="H85">
            <v>2780086.26</v>
          </cell>
          <cell r="I85">
            <v>43678</v>
          </cell>
          <cell r="L85" t="str">
            <v>Antares/TMT</v>
          </cell>
          <cell r="N85">
            <v>97</v>
          </cell>
        </row>
        <row r="86">
          <cell r="A86" t="str">
            <v>DETAILS</v>
          </cell>
          <cell r="B86">
            <v>0</v>
          </cell>
          <cell r="C86">
            <v>81628214</v>
          </cell>
          <cell r="D86">
            <v>84069530</v>
          </cell>
          <cell r="E86" t="str">
            <v>Aramsco Holdings Inc Delayed Draw Term Loan</v>
          </cell>
          <cell r="F86" t="str">
            <v>0010416955</v>
          </cell>
          <cell r="G86">
            <v>97</v>
          </cell>
          <cell r="H86">
            <v>1666666.67</v>
          </cell>
          <cell r="I86">
            <v>43678</v>
          </cell>
          <cell r="L86" t="str">
            <v>Antares/TMT</v>
          </cell>
          <cell r="N86">
            <v>97</v>
          </cell>
        </row>
        <row r="87">
          <cell r="A87" t="str">
            <v>DETAILS</v>
          </cell>
          <cell r="B87">
            <v>0</v>
          </cell>
          <cell r="C87">
            <v>81628212</v>
          </cell>
          <cell r="D87">
            <v>84069410</v>
          </cell>
          <cell r="E87" t="str">
            <v>Aramsco Holdings Inc Term Loan</v>
          </cell>
          <cell r="F87" t="str">
            <v>0010416932</v>
          </cell>
          <cell r="G87">
            <v>97</v>
          </cell>
          <cell r="H87">
            <v>23158600.149999999</v>
          </cell>
          <cell r="I87">
            <v>43678</v>
          </cell>
          <cell r="L87" t="str">
            <v>Antares/TMT</v>
          </cell>
          <cell r="N87">
            <v>97</v>
          </cell>
        </row>
        <row r="88">
          <cell r="A88" t="str">
            <v>DETAILS</v>
          </cell>
          <cell r="B88">
            <v>0</v>
          </cell>
          <cell r="C88">
            <v>81628083</v>
          </cell>
          <cell r="D88">
            <v>84069491</v>
          </cell>
          <cell r="E88" t="str">
            <v>Arcserve USA LLC Term Loan</v>
          </cell>
          <cell r="F88" t="str">
            <v>0010477052</v>
          </cell>
          <cell r="G88">
            <v>97</v>
          </cell>
          <cell r="H88">
            <v>23250000</v>
          </cell>
          <cell r="I88">
            <v>43677</v>
          </cell>
          <cell r="L88" t="str">
            <v>Antares/TMT</v>
          </cell>
          <cell r="N88">
            <v>97</v>
          </cell>
        </row>
        <row r="89">
          <cell r="A89" t="str">
            <v>DETAILS</v>
          </cell>
          <cell r="B89">
            <v>0</v>
          </cell>
          <cell r="C89">
            <v>81628046</v>
          </cell>
          <cell r="D89">
            <v>84069940</v>
          </cell>
          <cell r="E89" t="str">
            <v>Argon Medical Devices Inc 1st Lien Term Loan</v>
          </cell>
          <cell r="F89" t="str">
            <v>0010559924</v>
          </cell>
          <cell r="G89">
            <v>99</v>
          </cell>
          <cell r="H89">
            <v>42961016.950000003</v>
          </cell>
          <cell r="I89">
            <v>44553</v>
          </cell>
          <cell r="L89" t="str">
            <v>Antares/TMT</v>
          </cell>
          <cell r="N89">
            <v>99</v>
          </cell>
        </row>
        <row r="90">
          <cell r="A90" t="str">
            <v>DETAILS</v>
          </cell>
          <cell r="B90">
            <v>0</v>
          </cell>
          <cell r="C90">
            <v>81628017</v>
          </cell>
          <cell r="D90">
            <v>84069941</v>
          </cell>
          <cell r="E90" t="str">
            <v>Argon Medical Devices Inc 2nd Lien Term Loan</v>
          </cell>
          <cell r="F90" t="str">
            <v>0010559952</v>
          </cell>
          <cell r="G90">
            <v>97</v>
          </cell>
          <cell r="H90">
            <v>15000000</v>
          </cell>
          <cell r="I90">
            <v>44735</v>
          </cell>
          <cell r="L90" t="str">
            <v>Antares/TMT</v>
          </cell>
          <cell r="N90">
            <v>97</v>
          </cell>
        </row>
        <row r="91">
          <cell r="A91" t="str">
            <v>DETAILS</v>
          </cell>
          <cell r="B91">
            <v>0</v>
          </cell>
          <cell r="C91">
            <v>81627934</v>
          </cell>
          <cell r="D91">
            <v>84069417</v>
          </cell>
          <cell r="E91" t="str">
            <v>Armstrong World Industries Term Loan B</v>
          </cell>
          <cell r="F91" t="str">
            <v>0010409928</v>
          </cell>
          <cell r="G91">
            <v>99.78</v>
          </cell>
          <cell r="H91">
            <v>27389666.359999999</v>
          </cell>
          <cell r="I91">
            <v>43905</v>
          </cell>
          <cell r="J91">
            <v>99</v>
          </cell>
          <cell r="K91" t="str">
            <v>Broadly Syndicated Loan</v>
          </cell>
          <cell r="L91" t="str">
            <v>BLG</v>
          </cell>
          <cell r="N91">
            <v>99</v>
          </cell>
        </row>
        <row r="92">
          <cell r="A92" t="str">
            <v>DETAILS</v>
          </cell>
          <cell r="B92">
            <v>0</v>
          </cell>
          <cell r="C92">
            <v>81627833</v>
          </cell>
          <cell r="D92">
            <v>84069434</v>
          </cell>
          <cell r="E92" t="str">
            <v>Ascend Learning LLC Term Loan</v>
          </cell>
          <cell r="F92" t="str">
            <v>0010533979</v>
          </cell>
          <cell r="G92">
            <v>99.5</v>
          </cell>
          <cell r="H92">
            <v>6364763.79</v>
          </cell>
          <cell r="I92">
            <v>43677</v>
          </cell>
          <cell r="J92">
            <v>99.281000000000006</v>
          </cell>
          <cell r="K92" t="str">
            <v>Broadly Syndicated Loan</v>
          </cell>
          <cell r="L92" t="str">
            <v>Antares/TMT - BSL</v>
          </cell>
          <cell r="N92">
            <v>99.281000000000006</v>
          </cell>
        </row>
        <row r="93">
          <cell r="A93" t="str">
            <v>DETAILS</v>
          </cell>
          <cell r="B93">
            <v>0</v>
          </cell>
          <cell r="C93">
            <v>81627834</v>
          </cell>
          <cell r="D93">
            <v>84069435</v>
          </cell>
          <cell r="E93" t="str">
            <v>Ascend Learning LLC Term Loan</v>
          </cell>
          <cell r="F93" t="str">
            <v>0010533979</v>
          </cell>
          <cell r="G93">
            <v>99.5</v>
          </cell>
          <cell r="H93">
            <v>636476.38</v>
          </cell>
          <cell r="I93">
            <v>43677</v>
          </cell>
          <cell r="J93">
            <v>99.281000000000006</v>
          </cell>
          <cell r="K93" t="str">
            <v>Broadly Syndicated Loan</v>
          </cell>
          <cell r="L93" t="str">
            <v>Antares/TMT - BSL</v>
          </cell>
          <cell r="N93">
            <v>99.281000000000006</v>
          </cell>
        </row>
        <row r="94">
          <cell r="A94" t="str">
            <v>DETAILS</v>
          </cell>
          <cell r="B94">
            <v>0</v>
          </cell>
          <cell r="C94">
            <v>81627835</v>
          </cell>
          <cell r="D94">
            <v>84069436</v>
          </cell>
          <cell r="E94" t="str">
            <v>Ascend Learning LLC Term Loan</v>
          </cell>
          <cell r="F94" t="str">
            <v>0010533979</v>
          </cell>
          <cell r="G94">
            <v>99.5</v>
          </cell>
          <cell r="H94">
            <v>636476.38</v>
          </cell>
          <cell r="I94">
            <v>43677</v>
          </cell>
          <cell r="J94">
            <v>99.281000000000006</v>
          </cell>
          <cell r="K94" t="str">
            <v>Broadly Syndicated Loan</v>
          </cell>
          <cell r="L94" t="str">
            <v>Antares/TMT - BSL</v>
          </cell>
          <cell r="N94">
            <v>99.281000000000006</v>
          </cell>
        </row>
        <row r="95">
          <cell r="A95" t="str">
            <v>DETAILS</v>
          </cell>
          <cell r="B95">
            <v>0</v>
          </cell>
          <cell r="C95">
            <v>81627836</v>
          </cell>
          <cell r="D95">
            <v>84069437</v>
          </cell>
          <cell r="E95" t="str">
            <v>Ascend Learning LLC Term Loan</v>
          </cell>
          <cell r="F95" t="str">
            <v>0010533979</v>
          </cell>
          <cell r="G95">
            <v>99.5</v>
          </cell>
          <cell r="H95">
            <v>297552.71000000002</v>
          </cell>
          <cell r="I95">
            <v>43677</v>
          </cell>
          <cell r="J95">
            <v>99.281000000000006</v>
          </cell>
          <cell r="K95" t="str">
            <v>Broadly Syndicated Loan</v>
          </cell>
          <cell r="L95" t="str">
            <v>Antares/TMT - BSL</v>
          </cell>
          <cell r="N95">
            <v>99.281000000000006</v>
          </cell>
        </row>
        <row r="96">
          <cell r="A96" t="str">
            <v>DETAILS</v>
          </cell>
          <cell r="B96">
            <v>0</v>
          </cell>
          <cell r="C96">
            <v>81627615</v>
          </cell>
          <cell r="D96">
            <v>84069433</v>
          </cell>
          <cell r="E96" t="str">
            <v>Ascend Learning LLC Term Loan</v>
          </cell>
          <cell r="F96" t="str">
            <v>0010533979</v>
          </cell>
          <cell r="G96">
            <v>99.5</v>
          </cell>
          <cell r="H96">
            <v>499.98</v>
          </cell>
          <cell r="I96">
            <v>43677</v>
          </cell>
          <cell r="J96">
            <v>99.281000000000006</v>
          </cell>
          <cell r="K96" t="str">
            <v>Broadly Syndicated Loan</v>
          </cell>
          <cell r="L96" t="str">
            <v>Antares/TMT - BSL</v>
          </cell>
          <cell r="N96">
            <v>99.281000000000006</v>
          </cell>
        </row>
        <row r="97">
          <cell r="A97" t="str">
            <v>DETAILS</v>
          </cell>
          <cell r="B97">
            <v>0</v>
          </cell>
          <cell r="C97">
            <v>81627830</v>
          </cell>
          <cell r="D97">
            <v>84069439</v>
          </cell>
          <cell r="E97" t="str">
            <v>Atkins Nutritionals Inc Term Loan</v>
          </cell>
          <cell r="F97" t="str">
            <v>0010522981</v>
          </cell>
          <cell r="G97">
            <v>100</v>
          </cell>
          <cell r="H97">
            <v>18043360.75</v>
          </cell>
          <cell r="I97">
            <v>43467</v>
          </cell>
          <cell r="J97">
            <v>99.5</v>
          </cell>
          <cell r="L97" t="str">
            <v>BLG</v>
          </cell>
          <cell r="N97">
            <v>99.5</v>
          </cell>
        </row>
        <row r="98">
          <cell r="A98" t="str">
            <v>DETAILS</v>
          </cell>
          <cell r="B98">
            <v>0</v>
          </cell>
          <cell r="C98">
            <v>81628209</v>
          </cell>
          <cell r="D98">
            <v>84069628</v>
          </cell>
          <cell r="E98" t="str">
            <v>Atlantic Broadband (Acquisitions Cogeco Cable II) Holdings Inc Term B Loan</v>
          </cell>
          <cell r="F98" t="str">
            <v>0010538576</v>
          </cell>
          <cell r="G98">
            <v>99.734999999999999</v>
          </cell>
          <cell r="H98">
            <v>38480601.880000003</v>
          </cell>
          <cell r="I98">
            <v>43799</v>
          </cell>
          <cell r="J98">
            <v>99.343999999999994</v>
          </cell>
          <cell r="K98" t="str">
            <v>Broadly Syndicated Loan</v>
          </cell>
          <cell r="L98" t="str">
            <v>BLG</v>
          </cell>
          <cell r="N98">
            <v>99.343999999999994</v>
          </cell>
        </row>
        <row r="99">
          <cell r="A99" t="str">
            <v>DETAILS</v>
          </cell>
          <cell r="B99">
            <v>0</v>
          </cell>
          <cell r="C99">
            <v>81627756</v>
          </cell>
          <cell r="D99">
            <v>84069633</v>
          </cell>
          <cell r="E99" t="str">
            <v>Audax AAMP Holdings Inc Term Loan</v>
          </cell>
          <cell r="F99" t="str">
            <v>0010532672</v>
          </cell>
          <cell r="G99">
            <v>99.5</v>
          </cell>
          <cell r="H99">
            <v>4233323.8899999997</v>
          </cell>
          <cell r="I99">
            <v>42910</v>
          </cell>
          <cell r="L99" t="str">
            <v>Antares/TMT</v>
          </cell>
          <cell r="N99">
            <v>99.5</v>
          </cell>
        </row>
        <row r="100">
          <cell r="A100" t="str">
            <v>DETAILS</v>
          </cell>
          <cell r="B100">
            <v>0</v>
          </cell>
          <cell r="C100">
            <v>81627632</v>
          </cell>
          <cell r="D100">
            <v>84069631</v>
          </cell>
          <cell r="E100" t="str">
            <v>Audax AAMP Holdings Inc Term Loan</v>
          </cell>
          <cell r="F100" t="str">
            <v>0010532672</v>
          </cell>
          <cell r="G100">
            <v>99.5</v>
          </cell>
          <cell r="H100">
            <v>26769.56</v>
          </cell>
          <cell r="I100">
            <v>42910</v>
          </cell>
          <cell r="L100" t="str">
            <v>Antares/TMT</v>
          </cell>
          <cell r="N100">
            <v>99.5</v>
          </cell>
        </row>
        <row r="101">
          <cell r="A101" t="str">
            <v>DETAILS</v>
          </cell>
          <cell r="B101">
            <v>0</v>
          </cell>
          <cell r="C101">
            <v>81627664</v>
          </cell>
          <cell r="D101">
            <v>84069632</v>
          </cell>
          <cell r="E101" t="str">
            <v>Audax AAMP Holdings Inc Term Loan</v>
          </cell>
          <cell r="F101" t="str">
            <v>0010532672</v>
          </cell>
          <cell r="G101">
            <v>99.5</v>
          </cell>
          <cell r="H101">
            <v>4855871.5199999996</v>
          </cell>
          <cell r="I101">
            <v>42910</v>
          </cell>
          <cell r="L101" t="str">
            <v>Antares/TMT</v>
          </cell>
          <cell r="N101">
            <v>99.5</v>
          </cell>
        </row>
        <row r="102">
          <cell r="A102" t="str">
            <v>DETAILS</v>
          </cell>
          <cell r="B102">
            <v>0</v>
          </cell>
          <cell r="C102">
            <v>81627819</v>
          </cell>
          <cell r="D102">
            <v>84069634</v>
          </cell>
          <cell r="E102" t="str">
            <v>Audax AAMP Holdings Inc Term Loan</v>
          </cell>
          <cell r="F102" t="str">
            <v>0010532672</v>
          </cell>
          <cell r="G102">
            <v>99.5</v>
          </cell>
          <cell r="H102">
            <v>6972533.4500000002</v>
          </cell>
          <cell r="I102">
            <v>42910</v>
          </cell>
          <cell r="L102" t="str">
            <v>Antares/TMT</v>
          </cell>
          <cell r="N102">
            <v>99.5</v>
          </cell>
        </row>
        <row r="103">
          <cell r="A103" t="str">
            <v>DETAILS</v>
          </cell>
          <cell r="B103">
            <v>0</v>
          </cell>
          <cell r="C103">
            <v>81628099</v>
          </cell>
          <cell r="D103">
            <v>84070288</v>
          </cell>
          <cell r="E103" t="str">
            <v>Aurora Parts &amp; Accessories LLC Term Loan</v>
          </cell>
          <cell r="F103" t="str">
            <v>0010551706</v>
          </cell>
          <cell r="G103">
            <v>99</v>
          </cell>
          <cell r="H103">
            <v>7548661.7999999998</v>
          </cell>
          <cell r="I103">
            <v>44425</v>
          </cell>
          <cell r="L103" t="str">
            <v>Antares/TMT</v>
          </cell>
          <cell r="N103">
            <v>99</v>
          </cell>
        </row>
        <row r="104">
          <cell r="A104" t="str">
            <v>DETAILS</v>
          </cell>
          <cell r="B104">
            <v>0</v>
          </cell>
          <cell r="C104">
            <v>81627686</v>
          </cell>
          <cell r="D104">
            <v>84070286</v>
          </cell>
          <cell r="E104" t="str">
            <v>Aurora Parts &amp; Accessories LLC Term Loan</v>
          </cell>
          <cell r="F104" t="str">
            <v>0010551706</v>
          </cell>
          <cell r="G104">
            <v>99</v>
          </cell>
          <cell r="H104">
            <v>22201946.469999999</v>
          </cell>
          <cell r="I104">
            <v>44425</v>
          </cell>
          <cell r="L104" t="str">
            <v>Antares/TMT</v>
          </cell>
          <cell r="N104">
            <v>99</v>
          </cell>
        </row>
        <row r="105">
          <cell r="A105" t="str">
            <v>DETAILS</v>
          </cell>
          <cell r="B105">
            <v>0</v>
          </cell>
          <cell r="C105">
            <v>81627720</v>
          </cell>
          <cell r="D105">
            <v>84070287</v>
          </cell>
          <cell r="E105" t="str">
            <v>Aurora Parts &amp; Accessories LLC Term Loan</v>
          </cell>
          <cell r="F105" t="str">
            <v>0010551706</v>
          </cell>
          <cell r="G105">
            <v>99</v>
          </cell>
          <cell r="H105">
            <v>14209.25</v>
          </cell>
          <cell r="I105">
            <v>44425</v>
          </cell>
          <cell r="L105" t="str">
            <v>Antares/TMT</v>
          </cell>
          <cell r="N105">
            <v>99</v>
          </cell>
        </row>
        <row r="106">
          <cell r="A106" t="str">
            <v>DETAILS</v>
          </cell>
          <cell r="B106">
            <v>0</v>
          </cell>
          <cell r="C106">
            <v>81627822</v>
          </cell>
          <cell r="D106">
            <v>84069639</v>
          </cell>
          <cell r="E106" t="str">
            <v>Automotive Remarketing Group Inc Term Loan</v>
          </cell>
          <cell r="F106" t="str">
            <v>0010328514</v>
          </cell>
          <cell r="G106">
            <v>97</v>
          </cell>
          <cell r="H106">
            <v>19535795.449999999</v>
          </cell>
          <cell r="I106">
            <v>43910</v>
          </cell>
          <cell r="L106" t="str">
            <v>Antares/TMT</v>
          </cell>
          <cell r="N106">
            <v>97</v>
          </cell>
        </row>
        <row r="107">
          <cell r="A107" t="str">
            <v>DETAILS</v>
          </cell>
          <cell r="B107">
            <v>0</v>
          </cell>
          <cell r="C107">
            <v>81628205</v>
          </cell>
          <cell r="D107">
            <v>84069498</v>
          </cell>
          <cell r="E107" t="str">
            <v>Avantor Performance Materials  Term Loan</v>
          </cell>
          <cell r="F107" t="str">
            <v>0010522885</v>
          </cell>
          <cell r="G107">
            <v>99.5</v>
          </cell>
          <cell r="H107">
            <v>12467189.43</v>
          </cell>
          <cell r="I107">
            <v>42910</v>
          </cell>
          <cell r="J107">
            <v>99</v>
          </cell>
          <cell r="L107" t="str">
            <v>BLG</v>
          </cell>
          <cell r="N107">
            <v>99</v>
          </cell>
        </row>
        <row r="108">
          <cell r="A108" t="str">
            <v>DETAILS</v>
          </cell>
          <cell r="B108">
            <v>0</v>
          </cell>
          <cell r="C108">
            <v>81628154</v>
          </cell>
          <cell r="D108">
            <v>84069500</v>
          </cell>
          <cell r="E108" t="str">
            <v>AVI-SPL Inc Term Loan</v>
          </cell>
          <cell r="F108" t="str">
            <v>0010532619</v>
          </cell>
          <cell r="G108">
            <v>60</v>
          </cell>
          <cell r="H108">
            <v>10498280.890000001</v>
          </cell>
          <cell r="I108">
            <v>43552</v>
          </cell>
          <cell r="L108" t="str">
            <v>Antares/TMT</v>
          </cell>
          <cell r="N108">
            <v>60</v>
          </cell>
        </row>
        <row r="109">
          <cell r="A109" t="str">
            <v>DETAILS</v>
          </cell>
          <cell r="B109">
            <v>0</v>
          </cell>
          <cell r="C109">
            <v>81627983</v>
          </cell>
          <cell r="D109">
            <v>84069643</v>
          </cell>
          <cell r="E109" t="str">
            <v>AWP Inc (Area Wide) Term Loan</v>
          </cell>
          <cell r="F109" t="str">
            <v>0010532573</v>
          </cell>
          <cell r="G109">
            <v>99</v>
          </cell>
          <cell r="H109">
            <v>25117840.940000001</v>
          </cell>
          <cell r="I109">
            <v>44352</v>
          </cell>
          <cell r="J109">
            <v>98.5</v>
          </cell>
          <cell r="L109" t="str">
            <v>Antares/TMT</v>
          </cell>
          <cell r="N109">
            <v>99</v>
          </cell>
        </row>
        <row r="110">
          <cell r="A110" t="str">
            <v>DETAILS</v>
          </cell>
          <cell r="B110">
            <v>0</v>
          </cell>
          <cell r="C110">
            <v>81628223</v>
          </cell>
          <cell r="D110">
            <v>84069501</v>
          </cell>
          <cell r="E110" t="str">
            <v>BakerCorp International (B-corp) Term Loan</v>
          </cell>
          <cell r="F110" t="str">
            <v>0010405952</v>
          </cell>
          <cell r="G110">
            <v>95.375</v>
          </cell>
          <cell r="H110">
            <v>9701687.5</v>
          </cell>
          <cell r="I110">
            <v>43868</v>
          </cell>
          <cell r="J110">
            <v>85.5</v>
          </cell>
          <cell r="K110" t="str">
            <v>Broadly Syndicated Loan</v>
          </cell>
          <cell r="L110" t="str">
            <v>BLG</v>
          </cell>
          <cell r="N110">
            <v>85.5</v>
          </cell>
        </row>
        <row r="111">
          <cell r="A111" t="str">
            <v>DETAILS</v>
          </cell>
          <cell r="B111">
            <v>0</v>
          </cell>
          <cell r="C111">
            <v>81628100</v>
          </cell>
          <cell r="D111">
            <v>84069637</v>
          </cell>
          <cell r="E111" t="str">
            <v>BarBri Inc Term Loan B 2013</v>
          </cell>
          <cell r="F111" t="str">
            <v>0010532554</v>
          </cell>
          <cell r="G111">
            <v>99.5</v>
          </cell>
          <cell r="H111">
            <v>9080763.2100000009</v>
          </cell>
          <cell r="I111">
            <v>43663</v>
          </cell>
          <cell r="J111">
            <v>82.25</v>
          </cell>
          <cell r="L111" t="str">
            <v>Antares/TMT</v>
          </cell>
          <cell r="N111">
            <v>99.5</v>
          </cell>
        </row>
        <row r="112">
          <cell r="A112" t="str">
            <v>DETAILS</v>
          </cell>
          <cell r="B112">
            <v>0</v>
          </cell>
          <cell r="C112">
            <v>81627866</v>
          </cell>
          <cell r="D112">
            <v>84070292</v>
          </cell>
          <cell r="E112" t="str">
            <v>Bartlett Holdings Inc. Term Loan</v>
          </cell>
          <cell r="F112" t="str">
            <v>0010527812</v>
          </cell>
          <cell r="G112">
            <v>99</v>
          </cell>
          <cell r="H112">
            <v>14081448.16</v>
          </cell>
          <cell r="I112">
            <v>43792</v>
          </cell>
          <cell r="L112" t="str">
            <v>Antares/TMT</v>
          </cell>
          <cell r="N112">
            <v>99</v>
          </cell>
        </row>
        <row r="113">
          <cell r="A113" t="str">
            <v>DETAILS</v>
          </cell>
          <cell r="B113">
            <v>0</v>
          </cell>
          <cell r="C113">
            <v>81627866</v>
          </cell>
          <cell r="D113">
            <v>84069627</v>
          </cell>
          <cell r="E113" t="str">
            <v>Bartlett Holdings Inc. Term Loan</v>
          </cell>
          <cell r="F113" t="str">
            <v>0010527812</v>
          </cell>
          <cell r="G113">
            <v>99.5</v>
          </cell>
          <cell r="H113">
            <v>8774828.9600000009</v>
          </cell>
          <cell r="I113">
            <v>43792</v>
          </cell>
          <cell r="L113" t="str">
            <v>Antares/TMT</v>
          </cell>
          <cell r="N113">
            <v>99.5</v>
          </cell>
        </row>
        <row r="114">
          <cell r="A114" t="str">
            <v>DETAILS</v>
          </cell>
          <cell r="B114">
            <v>0</v>
          </cell>
          <cell r="C114">
            <v>81627866</v>
          </cell>
          <cell r="D114">
            <v>84069629</v>
          </cell>
          <cell r="E114" t="str">
            <v>Bartlett Holdings Inc. Term Loan</v>
          </cell>
          <cell r="F114" t="str">
            <v>0010527812</v>
          </cell>
          <cell r="G114">
            <v>99.5</v>
          </cell>
          <cell r="H114">
            <v>3852589.54</v>
          </cell>
          <cell r="I114">
            <v>43792</v>
          </cell>
          <cell r="L114" t="str">
            <v>Antares/TMT</v>
          </cell>
          <cell r="N114">
            <v>99.5</v>
          </cell>
        </row>
        <row r="115">
          <cell r="A115" t="str">
            <v>DETAILS</v>
          </cell>
          <cell r="B115">
            <v>0</v>
          </cell>
          <cell r="C115">
            <v>81628228</v>
          </cell>
          <cell r="D115">
            <v>84069503</v>
          </cell>
          <cell r="E115" t="str">
            <v>Belfor USA Group Inc Tranche B Term Loan</v>
          </cell>
          <cell r="F115" t="str">
            <v>0010297441</v>
          </cell>
          <cell r="G115">
            <v>99.25</v>
          </cell>
          <cell r="H115">
            <v>14540579.140000001</v>
          </cell>
          <cell r="I115">
            <v>43565</v>
          </cell>
          <cell r="J115">
            <v>98.625</v>
          </cell>
          <cell r="L115" t="str">
            <v>BLG</v>
          </cell>
          <cell r="N115">
            <v>98.625</v>
          </cell>
        </row>
        <row r="116">
          <cell r="A116" t="str">
            <v>DETAILS</v>
          </cell>
          <cell r="B116">
            <v>0</v>
          </cell>
          <cell r="C116">
            <v>81628359</v>
          </cell>
          <cell r="D116">
            <v>84070087</v>
          </cell>
          <cell r="E116" t="str">
            <v>Bellisio Foods Canada Corp Term Loan CAD</v>
          </cell>
          <cell r="F116" t="str">
            <v>0010537044</v>
          </cell>
          <cell r="G116">
            <v>90</v>
          </cell>
          <cell r="H116">
            <v>3604239.08</v>
          </cell>
          <cell r="I116">
            <v>43678</v>
          </cell>
          <cell r="L116" t="str">
            <v>Antares/TMT</v>
          </cell>
          <cell r="N116">
            <v>90</v>
          </cell>
        </row>
        <row r="117">
          <cell r="A117" t="str">
            <v>DETAILS</v>
          </cell>
          <cell r="B117">
            <v>0</v>
          </cell>
          <cell r="C117">
            <v>81628329</v>
          </cell>
          <cell r="D117">
            <v>84069401</v>
          </cell>
          <cell r="E117" t="str">
            <v>Bellisio Foods Inc    Term Loan</v>
          </cell>
          <cell r="F117" t="str">
            <v>0010537399</v>
          </cell>
          <cell r="G117">
            <v>90</v>
          </cell>
          <cell r="H117">
            <v>21947950.23</v>
          </cell>
          <cell r="I117">
            <v>43678</v>
          </cell>
          <cell r="J117">
            <v>86</v>
          </cell>
          <cell r="L117" t="str">
            <v>Antares/TMT</v>
          </cell>
          <cell r="N117">
            <v>90</v>
          </cell>
        </row>
        <row r="118">
          <cell r="A118" t="str">
            <v>DETAILS</v>
          </cell>
          <cell r="B118">
            <v>0</v>
          </cell>
          <cell r="C118">
            <v>81628024</v>
          </cell>
          <cell r="D118">
            <v>84069397</v>
          </cell>
          <cell r="E118" t="str">
            <v>Bendon Inc Term Loan</v>
          </cell>
          <cell r="F118" t="str">
            <v>0010527841</v>
          </cell>
          <cell r="G118">
            <v>97</v>
          </cell>
          <cell r="H118">
            <v>4575966.47</v>
          </cell>
          <cell r="I118">
            <v>44285</v>
          </cell>
          <cell r="J118">
            <v>98.5</v>
          </cell>
          <cell r="L118" t="str">
            <v>Antares/TMT</v>
          </cell>
          <cell r="N118">
            <v>97</v>
          </cell>
        </row>
        <row r="119">
          <cell r="A119" t="str">
            <v>DETAILS</v>
          </cell>
          <cell r="B119">
            <v>0</v>
          </cell>
          <cell r="C119">
            <v>81627700</v>
          </cell>
          <cell r="D119">
            <v>84069395</v>
          </cell>
          <cell r="E119" t="str">
            <v>Bendon Inc Term Loan</v>
          </cell>
          <cell r="F119" t="str">
            <v>0010527841</v>
          </cell>
          <cell r="G119">
            <v>97</v>
          </cell>
          <cell r="H119">
            <v>4575966.4800000004</v>
          </cell>
          <cell r="I119">
            <v>44285</v>
          </cell>
          <cell r="J119">
            <v>98.5</v>
          </cell>
          <cell r="L119" t="str">
            <v>Antares/TMT</v>
          </cell>
          <cell r="N119">
            <v>97</v>
          </cell>
        </row>
        <row r="120">
          <cell r="A120" t="str">
            <v>DETAILS</v>
          </cell>
          <cell r="B120">
            <v>0</v>
          </cell>
          <cell r="C120">
            <v>81627766</v>
          </cell>
          <cell r="D120">
            <v>84069396</v>
          </cell>
          <cell r="E120" t="str">
            <v>Bendon Inc Term Loan</v>
          </cell>
          <cell r="F120" t="str">
            <v>0010527841</v>
          </cell>
          <cell r="G120">
            <v>97</v>
          </cell>
          <cell r="H120">
            <v>4507326.9800000004</v>
          </cell>
          <cell r="I120">
            <v>44285</v>
          </cell>
          <cell r="J120">
            <v>98.5</v>
          </cell>
          <cell r="L120" t="str">
            <v>Antares/TMT</v>
          </cell>
          <cell r="N120">
            <v>97</v>
          </cell>
        </row>
        <row r="121">
          <cell r="A121" t="str">
            <v>DETAILS</v>
          </cell>
          <cell r="B121">
            <v>0</v>
          </cell>
          <cell r="C121">
            <v>81627814</v>
          </cell>
          <cell r="D121">
            <v>84069508</v>
          </cell>
          <cell r="E121" t="str">
            <v>Benihana Inc Term Loan</v>
          </cell>
          <cell r="F121" t="str">
            <v>0010485407</v>
          </cell>
          <cell r="G121">
            <v>97</v>
          </cell>
          <cell r="H121">
            <v>39100312.5</v>
          </cell>
          <cell r="I121">
            <v>43482</v>
          </cell>
          <cell r="L121" t="str">
            <v>Franchise Finance</v>
          </cell>
          <cell r="N121">
            <v>97</v>
          </cell>
        </row>
        <row r="122">
          <cell r="A122" t="str">
            <v>DETAILS</v>
          </cell>
          <cell r="B122">
            <v>0</v>
          </cell>
          <cell r="C122">
            <v>81628230</v>
          </cell>
          <cell r="D122">
            <v>84069832</v>
          </cell>
          <cell r="E122" t="str">
            <v>Bestop Inc Term Loan</v>
          </cell>
          <cell r="F122" t="str">
            <v>0010538432</v>
          </cell>
          <cell r="G122">
            <v>99.682000000000002</v>
          </cell>
          <cell r="H122">
            <v>3950000</v>
          </cell>
          <cell r="I122">
            <v>44407</v>
          </cell>
          <cell r="J122">
            <v>98</v>
          </cell>
          <cell r="L122" t="str">
            <v>Antares/TMT</v>
          </cell>
          <cell r="N122">
            <v>99.682000000000002</v>
          </cell>
        </row>
        <row r="123">
          <cell r="A123" t="str">
            <v>DETAILS</v>
          </cell>
          <cell r="B123">
            <v>0</v>
          </cell>
          <cell r="C123">
            <v>81628230</v>
          </cell>
          <cell r="D123">
            <v>84070043</v>
          </cell>
          <cell r="E123" t="str">
            <v>Bestop Inc Term Loan</v>
          </cell>
          <cell r="F123" t="str">
            <v>0010538432</v>
          </cell>
          <cell r="G123">
            <v>98.5</v>
          </cell>
          <cell r="H123">
            <v>12236860.609999999</v>
          </cell>
          <cell r="I123">
            <v>44407</v>
          </cell>
          <cell r="J123">
            <v>98</v>
          </cell>
          <cell r="L123" t="str">
            <v>Antares/TMT</v>
          </cell>
          <cell r="N123">
            <v>98.5</v>
          </cell>
        </row>
        <row r="124">
          <cell r="A124" t="str">
            <v>DETAILS</v>
          </cell>
          <cell r="B124">
            <v>0</v>
          </cell>
          <cell r="C124">
            <v>81627852</v>
          </cell>
          <cell r="D124">
            <v>84070275</v>
          </cell>
          <cell r="E124" t="str">
            <v>Big Jack Holding LP Term Loan</v>
          </cell>
          <cell r="F124" t="str">
            <v>0010521255</v>
          </cell>
          <cell r="G124">
            <v>99</v>
          </cell>
          <cell r="H124">
            <v>9627173.9100000001</v>
          </cell>
          <cell r="I124">
            <v>44743</v>
          </cell>
          <cell r="J124">
            <v>97.25</v>
          </cell>
          <cell r="L124" t="str">
            <v>Franchise Finance</v>
          </cell>
          <cell r="N124">
            <v>99</v>
          </cell>
        </row>
        <row r="125">
          <cell r="A125" t="str">
            <v>DETAILS</v>
          </cell>
          <cell r="B125">
            <v>0</v>
          </cell>
          <cell r="C125">
            <v>81627867</v>
          </cell>
          <cell r="D125">
            <v>84069874</v>
          </cell>
          <cell r="E125" t="str">
            <v>BL Restaurant Operations LLC Incremental Term Loan</v>
          </cell>
          <cell r="F125" t="str">
            <v>0010551287</v>
          </cell>
          <cell r="G125">
            <v>98.5</v>
          </cell>
          <cell r="H125">
            <v>4875000</v>
          </cell>
          <cell r="I125">
            <v>43551</v>
          </cell>
          <cell r="L125" t="str">
            <v>Franchise Finance</v>
          </cell>
          <cell r="N125">
            <v>98.5</v>
          </cell>
        </row>
        <row r="126">
          <cell r="A126" t="str">
            <v>DETAILS</v>
          </cell>
          <cell r="B126">
            <v>0</v>
          </cell>
          <cell r="C126">
            <v>81627970</v>
          </cell>
          <cell r="D126">
            <v>84069904</v>
          </cell>
          <cell r="E126" t="str">
            <v>BL Restaurant Operations LLC Incremental Term Loan</v>
          </cell>
          <cell r="F126" t="str">
            <v>0010558888</v>
          </cell>
          <cell r="G126">
            <v>98.5</v>
          </cell>
          <cell r="H126">
            <v>6912500</v>
          </cell>
          <cell r="I126">
            <v>43551</v>
          </cell>
          <cell r="L126" t="str">
            <v>Franchise Finance</v>
          </cell>
          <cell r="N126">
            <v>98.5</v>
          </cell>
        </row>
        <row r="127">
          <cell r="A127" t="str">
            <v>DETAILS</v>
          </cell>
          <cell r="B127">
            <v>0</v>
          </cell>
          <cell r="C127">
            <v>81627772</v>
          </cell>
          <cell r="D127">
            <v>84069509</v>
          </cell>
          <cell r="E127" t="str">
            <v>BL Restaurant Operations LLC Term Loan</v>
          </cell>
          <cell r="F127" t="str">
            <v>0010528735</v>
          </cell>
          <cell r="G127">
            <v>99.5</v>
          </cell>
          <cell r="H127">
            <v>6971428.5700000003</v>
          </cell>
          <cell r="I127">
            <v>43551</v>
          </cell>
          <cell r="L127" t="str">
            <v>Franchise Finance</v>
          </cell>
          <cell r="N127">
            <v>99.5</v>
          </cell>
        </row>
        <row r="128">
          <cell r="A128" t="str">
            <v>DETAILS</v>
          </cell>
          <cell r="B128">
            <v>0</v>
          </cell>
          <cell r="C128">
            <v>81627994</v>
          </cell>
          <cell r="D128">
            <v>84069510</v>
          </cell>
          <cell r="E128" t="str">
            <v>BL Restaurant Operations LLC Term Loan</v>
          </cell>
          <cell r="F128" t="str">
            <v>0010528735</v>
          </cell>
          <cell r="G128">
            <v>99.5</v>
          </cell>
          <cell r="H128">
            <v>7828571.4299999997</v>
          </cell>
          <cell r="I128">
            <v>43551</v>
          </cell>
          <cell r="L128" t="str">
            <v>Franchise Finance</v>
          </cell>
          <cell r="N128">
            <v>99.5</v>
          </cell>
        </row>
        <row r="129">
          <cell r="A129" t="str">
            <v>DETAILS</v>
          </cell>
          <cell r="B129">
            <v>0</v>
          </cell>
          <cell r="C129">
            <v>81627701</v>
          </cell>
          <cell r="D129">
            <v>84069391</v>
          </cell>
          <cell r="E129" t="str">
            <v>Blackboard Inc Term Loan B-3</v>
          </cell>
          <cell r="F129" t="str">
            <v>0010389393</v>
          </cell>
          <cell r="G129">
            <v>99.7</v>
          </cell>
          <cell r="H129">
            <v>19394157.629999999</v>
          </cell>
          <cell r="I129">
            <v>43377</v>
          </cell>
          <cell r="J129">
            <v>94.9</v>
          </cell>
          <cell r="K129" t="str">
            <v>Broadly Syndicated Loan</v>
          </cell>
          <cell r="L129" t="str">
            <v>BLG</v>
          </cell>
          <cell r="N129">
            <v>94.9</v>
          </cell>
        </row>
        <row r="130">
          <cell r="A130" t="str">
            <v>DETAILS</v>
          </cell>
          <cell r="B130">
            <v>0</v>
          </cell>
          <cell r="C130">
            <v>81627995</v>
          </cell>
          <cell r="D130">
            <v>84069494</v>
          </cell>
          <cell r="E130" t="str">
            <v>Blackhawk Industrial Distribution Inc Delayed Draw Term</v>
          </cell>
          <cell r="F130" t="str">
            <v>0010503497</v>
          </cell>
          <cell r="G130">
            <v>97</v>
          </cell>
          <cell r="H130">
            <v>8790364.5800000001</v>
          </cell>
          <cell r="I130">
            <v>43839</v>
          </cell>
          <cell r="L130" t="str">
            <v>Antares/TMT</v>
          </cell>
          <cell r="N130">
            <v>97</v>
          </cell>
        </row>
        <row r="131">
          <cell r="A131" t="str">
            <v>DETAILS</v>
          </cell>
          <cell r="B131">
            <v>0</v>
          </cell>
          <cell r="C131">
            <v>81627857</v>
          </cell>
          <cell r="D131">
            <v>84069511</v>
          </cell>
          <cell r="E131" t="str">
            <v>Blackhawk Industrial Distribution Inc Term Loan A</v>
          </cell>
          <cell r="F131" t="str">
            <v>0010503484</v>
          </cell>
          <cell r="G131">
            <v>97</v>
          </cell>
          <cell r="H131">
            <v>29008203.120000001</v>
          </cell>
          <cell r="I131">
            <v>43839</v>
          </cell>
          <cell r="L131" t="str">
            <v>Antares/TMT</v>
          </cell>
          <cell r="N131">
            <v>97</v>
          </cell>
        </row>
        <row r="132">
          <cell r="A132" t="str">
            <v>DETAILS</v>
          </cell>
          <cell r="B132">
            <v>0</v>
          </cell>
          <cell r="C132">
            <v>81627996</v>
          </cell>
          <cell r="D132">
            <v>84069512</v>
          </cell>
          <cell r="E132" t="str">
            <v>Blackhawk Specialty Tools Term Loan</v>
          </cell>
          <cell r="F132" t="str">
            <v>0010533364</v>
          </cell>
          <cell r="G132">
            <v>99.5</v>
          </cell>
          <cell r="H132">
            <v>8374997.8300000001</v>
          </cell>
          <cell r="I132">
            <v>43678</v>
          </cell>
          <cell r="J132">
            <v>90</v>
          </cell>
          <cell r="L132" t="str">
            <v>Antares/TMT</v>
          </cell>
          <cell r="N132">
            <v>99.5</v>
          </cell>
        </row>
        <row r="133">
          <cell r="A133" t="str">
            <v>DETAILS</v>
          </cell>
          <cell r="B133">
            <v>0</v>
          </cell>
          <cell r="C133">
            <v>81628098</v>
          </cell>
          <cell r="D133">
            <v>84069382</v>
          </cell>
          <cell r="E133" t="str">
            <v>Block Communications Inc Incremental Term Loan B</v>
          </cell>
          <cell r="F133" t="str">
            <v>0010493749</v>
          </cell>
          <cell r="G133">
            <v>100.25</v>
          </cell>
          <cell r="H133">
            <v>19750000</v>
          </cell>
          <cell r="I133">
            <v>44507</v>
          </cell>
          <cell r="J133">
            <v>99</v>
          </cell>
          <cell r="L133" t="str">
            <v>BLG</v>
          </cell>
          <cell r="N133">
            <v>99</v>
          </cell>
        </row>
        <row r="134">
          <cell r="A134" t="str">
            <v>DETAILS</v>
          </cell>
          <cell r="B134">
            <v>0</v>
          </cell>
          <cell r="C134">
            <v>81627997</v>
          </cell>
          <cell r="D134">
            <v>84069378</v>
          </cell>
          <cell r="E134" t="str">
            <v>Blue Ribbon LLC (Pabst Brewing) Initial 1st Lien Term Loan</v>
          </cell>
          <cell r="F134" t="str">
            <v>0010538185</v>
          </cell>
          <cell r="G134">
            <v>99.875</v>
          </cell>
          <cell r="H134">
            <v>15189873.42</v>
          </cell>
          <cell r="I134">
            <v>44515</v>
          </cell>
          <cell r="J134">
            <v>99.375</v>
          </cell>
          <cell r="L134" t="str">
            <v>BLG</v>
          </cell>
          <cell r="N134">
            <v>99.375</v>
          </cell>
        </row>
        <row r="135">
          <cell r="A135" t="str">
            <v>DETAILS</v>
          </cell>
          <cell r="B135">
            <v>0</v>
          </cell>
          <cell r="C135">
            <v>81627847</v>
          </cell>
          <cell r="D135">
            <v>84069377</v>
          </cell>
          <cell r="E135" t="str">
            <v>Blue Ribbon LLC (Pabst Brewing) Initial 1st Lien Term Loan</v>
          </cell>
          <cell r="F135" t="str">
            <v>0010538185</v>
          </cell>
          <cell r="G135">
            <v>99.875</v>
          </cell>
          <cell r="H135">
            <v>3037974.68</v>
          </cell>
          <cell r="I135">
            <v>44515</v>
          </cell>
          <cell r="J135">
            <v>99.375</v>
          </cell>
          <cell r="L135" t="str">
            <v>BLG</v>
          </cell>
          <cell r="N135">
            <v>99.375</v>
          </cell>
        </row>
        <row r="136">
          <cell r="A136" t="str">
            <v>DETAILS</v>
          </cell>
          <cell r="B136">
            <v>0</v>
          </cell>
          <cell r="C136">
            <v>81627998</v>
          </cell>
          <cell r="D136">
            <v>84069514</v>
          </cell>
          <cell r="E136" t="str">
            <v>BluePay Processing LLC Term Loan A</v>
          </cell>
          <cell r="F136" t="str">
            <v>0010530531</v>
          </cell>
          <cell r="G136">
            <v>97</v>
          </cell>
          <cell r="H136">
            <v>4959288.72</v>
          </cell>
          <cell r="I136">
            <v>43707</v>
          </cell>
          <cell r="L136" t="str">
            <v>Antares/TMT</v>
          </cell>
          <cell r="N136">
            <v>97</v>
          </cell>
        </row>
        <row r="137">
          <cell r="A137" t="str">
            <v>DETAILS</v>
          </cell>
          <cell r="B137">
            <v>0</v>
          </cell>
          <cell r="C137">
            <v>81627735</v>
          </cell>
          <cell r="D137">
            <v>84069513</v>
          </cell>
          <cell r="E137" t="str">
            <v>BluePay Processing LLC Term Loan A</v>
          </cell>
          <cell r="F137" t="str">
            <v>0010530531</v>
          </cell>
          <cell r="G137">
            <v>97</v>
          </cell>
          <cell r="H137">
            <v>34657958.109999999</v>
          </cell>
          <cell r="I137">
            <v>43707</v>
          </cell>
          <cell r="L137" t="str">
            <v>Antares/TMT</v>
          </cell>
          <cell r="N137">
            <v>97</v>
          </cell>
        </row>
        <row r="138">
          <cell r="A138" t="str">
            <v>DETAILS</v>
          </cell>
          <cell r="B138">
            <v>0</v>
          </cell>
          <cell r="C138">
            <v>81627634</v>
          </cell>
          <cell r="D138">
            <v>84069372</v>
          </cell>
          <cell r="E138" t="str">
            <v>Bombardier Recreational Products Term Loan B2</v>
          </cell>
          <cell r="F138" t="str">
            <v>0010405605</v>
          </cell>
          <cell r="G138">
            <v>99.945999999999998</v>
          </cell>
          <cell r="H138">
            <v>19788571.43</v>
          </cell>
          <cell r="I138">
            <v>43495</v>
          </cell>
          <cell r="J138">
            <v>98.45</v>
          </cell>
          <cell r="K138" t="str">
            <v>Broadly Syndicated Loan</v>
          </cell>
          <cell r="L138" t="str">
            <v>BLG</v>
          </cell>
          <cell r="N138">
            <v>98.45</v>
          </cell>
        </row>
        <row r="139">
          <cell r="A139" t="str">
            <v>DETAILS</v>
          </cell>
          <cell r="B139">
            <v>0</v>
          </cell>
          <cell r="C139">
            <v>81627706</v>
          </cell>
          <cell r="D139">
            <v>84069965</v>
          </cell>
          <cell r="E139" t="str">
            <v>Booz Allen Hamilton Initial Tranche B Term Loan</v>
          </cell>
          <cell r="F139" t="str">
            <v>0010421407</v>
          </cell>
          <cell r="G139">
            <v>99.917000000000002</v>
          </cell>
          <cell r="H139">
            <v>10000000</v>
          </cell>
          <cell r="I139">
            <v>43677</v>
          </cell>
          <cell r="J139">
            <v>100.08299999999998</v>
          </cell>
          <cell r="K139" t="str">
            <v>Broadly Syndicated Loan</v>
          </cell>
          <cell r="L139" t="str">
            <v>BLG</v>
          </cell>
          <cell r="N139">
            <v>100.08299999999998</v>
          </cell>
        </row>
        <row r="140">
          <cell r="A140" t="str">
            <v>DETAILS</v>
          </cell>
          <cell r="B140">
            <v>0</v>
          </cell>
          <cell r="C140">
            <v>81627706</v>
          </cell>
          <cell r="D140">
            <v>84069363</v>
          </cell>
          <cell r="E140" t="str">
            <v>Booz Allen Hamilton Initial Tranche B Term Loan</v>
          </cell>
          <cell r="F140" t="str">
            <v>0010421407</v>
          </cell>
          <cell r="G140">
            <v>99.917000000000002</v>
          </cell>
          <cell r="H140">
            <v>30933539.289999999</v>
          </cell>
          <cell r="I140">
            <v>43677</v>
          </cell>
          <cell r="J140">
            <v>100.08299999999998</v>
          </cell>
          <cell r="K140" t="str">
            <v>Broadly Syndicated Loan</v>
          </cell>
          <cell r="L140" t="str">
            <v>BLG</v>
          </cell>
          <cell r="N140">
            <v>100.08299999999998</v>
          </cell>
        </row>
        <row r="141">
          <cell r="A141" t="str">
            <v>DETAILS</v>
          </cell>
          <cell r="B141">
            <v>0</v>
          </cell>
          <cell r="C141">
            <v>81627780</v>
          </cell>
          <cell r="D141">
            <v>84069515</v>
          </cell>
          <cell r="E141" t="str">
            <v>Bowtech Inc Term Loan A</v>
          </cell>
          <cell r="F141" t="str">
            <v>0010528759</v>
          </cell>
          <cell r="G141">
            <v>97.668800000000005</v>
          </cell>
          <cell r="H141">
            <v>822781.94</v>
          </cell>
          <cell r="I141">
            <v>43583</v>
          </cell>
          <cell r="L141" t="str">
            <v>Antares/TMT</v>
          </cell>
          <cell r="N141">
            <v>97.668800000000005</v>
          </cell>
        </row>
        <row r="142">
          <cell r="A142" t="str">
            <v>DETAILS</v>
          </cell>
          <cell r="B142">
            <v>0</v>
          </cell>
          <cell r="C142">
            <v>81628351</v>
          </cell>
          <cell r="D142">
            <v>84069870</v>
          </cell>
          <cell r="E142" t="str">
            <v>Bowtech Inc Term Loan A</v>
          </cell>
          <cell r="F142" t="str">
            <v>0010528759</v>
          </cell>
          <cell r="G142">
            <v>99</v>
          </cell>
          <cell r="H142">
            <v>2072722.14</v>
          </cell>
          <cell r="I142">
            <v>43583</v>
          </cell>
          <cell r="L142" t="str">
            <v>Antares/TMT</v>
          </cell>
          <cell r="N142">
            <v>99</v>
          </cell>
        </row>
        <row r="143">
          <cell r="A143" t="str">
            <v>DETAILS</v>
          </cell>
          <cell r="B143">
            <v>0</v>
          </cell>
          <cell r="C143">
            <v>81627780</v>
          </cell>
          <cell r="D143">
            <v>84069869</v>
          </cell>
          <cell r="E143" t="str">
            <v>Bowtech Inc Term Loan A</v>
          </cell>
          <cell r="F143" t="str">
            <v>0010528759</v>
          </cell>
          <cell r="G143">
            <v>99</v>
          </cell>
          <cell r="H143">
            <v>651543.31000000006</v>
          </cell>
          <cell r="I143">
            <v>43583</v>
          </cell>
          <cell r="L143" t="str">
            <v>Antares/TMT</v>
          </cell>
          <cell r="N143">
            <v>99</v>
          </cell>
        </row>
        <row r="144">
          <cell r="A144" t="str">
            <v>DETAILS</v>
          </cell>
          <cell r="B144">
            <v>0</v>
          </cell>
          <cell r="C144">
            <v>81628351</v>
          </cell>
          <cell r="D144">
            <v>84069516</v>
          </cell>
          <cell r="E144" t="str">
            <v>Bowtech Inc Term Loan A</v>
          </cell>
          <cell r="F144" t="str">
            <v>0010528759</v>
          </cell>
          <cell r="G144">
            <v>97.668800000000005</v>
          </cell>
          <cell r="H144">
            <v>2617475.0699999998</v>
          </cell>
          <cell r="I144">
            <v>43583</v>
          </cell>
          <cell r="L144" t="str">
            <v>Antares/TMT</v>
          </cell>
          <cell r="N144">
            <v>97.668800000000005</v>
          </cell>
        </row>
        <row r="145">
          <cell r="A145" t="str">
            <v>DETAILS</v>
          </cell>
          <cell r="B145">
            <v>0</v>
          </cell>
          <cell r="C145">
            <v>81628274</v>
          </cell>
          <cell r="D145">
            <v>84069799</v>
          </cell>
          <cell r="E145" t="str">
            <v>Bradshaw International Acquisition Corp Term Loan</v>
          </cell>
          <cell r="F145" t="str">
            <v>0010531968</v>
          </cell>
          <cell r="G145">
            <v>97</v>
          </cell>
          <cell r="H145">
            <v>8034993.75</v>
          </cell>
          <cell r="I145">
            <v>43908</v>
          </cell>
          <cell r="L145" t="str">
            <v>Antares/TMT</v>
          </cell>
          <cell r="N145">
            <v>97</v>
          </cell>
        </row>
        <row r="146">
          <cell r="A146" t="str">
            <v>DETAILS</v>
          </cell>
          <cell r="B146">
            <v>0</v>
          </cell>
          <cell r="C146">
            <v>81628276</v>
          </cell>
          <cell r="D146">
            <v>84069800</v>
          </cell>
          <cell r="E146" t="str">
            <v>Bradshaw International Acquisition Corp Term Loan</v>
          </cell>
          <cell r="F146" t="str">
            <v>0010531968</v>
          </cell>
          <cell r="G146">
            <v>97</v>
          </cell>
          <cell r="H146">
            <v>2865506.25</v>
          </cell>
          <cell r="I146">
            <v>43908</v>
          </cell>
          <cell r="L146" t="str">
            <v>Antares/TMT</v>
          </cell>
          <cell r="N146">
            <v>97</v>
          </cell>
        </row>
        <row r="147">
          <cell r="A147" t="str">
            <v>DETAILS</v>
          </cell>
          <cell r="B147">
            <v>0</v>
          </cell>
          <cell r="C147">
            <v>81628274</v>
          </cell>
          <cell r="D147">
            <v>84069801</v>
          </cell>
          <cell r="E147" t="str">
            <v>Bradshaw International Acquisition Corp Term Loan</v>
          </cell>
          <cell r="F147" t="str">
            <v>0010531968</v>
          </cell>
          <cell r="G147">
            <v>97</v>
          </cell>
          <cell r="H147">
            <v>18686031.969999999</v>
          </cell>
          <cell r="I147">
            <v>43908</v>
          </cell>
          <cell r="L147" t="str">
            <v>Antares/TMT</v>
          </cell>
          <cell r="N147">
            <v>97</v>
          </cell>
        </row>
        <row r="148">
          <cell r="A148" t="str">
            <v>DETAILS</v>
          </cell>
          <cell r="B148">
            <v>0</v>
          </cell>
          <cell r="C148">
            <v>81628276</v>
          </cell>
          <cell r="D148">
            <v>84069802</v>
          </cell>
          <cell r="E148" t="str">
            <v>Bradshaw International Acquisition Corp Term Loan</v>
          </cell>
          <cell r="F148" t="str">
            <v>0010531968</v>
          </cell>
          <cell r="G148">
            <v>97</v>
          </cell>
          <cell r="H148">
            <v>6663968.0300000003</v>
          </cell>
          <cell r="I148">
            <v>43908</v>
          </cell>
          <cell r="L148" t="str">
            <v>Antares/TMT</v>
          </cell>
          <cell r="N148">
            <v>97</v>
          </cell>
        </row>
        <row r="149">
          <cell r="A149" t="str">
            <v>DETAILS</v>
          </cell>
          <cell r="B149">
            <v>0</v>
          </cell>
          <cell r="C149">
            <v>81627803</v>
          </cell>
          <cell r="D149">
            <v>84069358</v>
          </cell>
          <cell r="E149" t="str">
            <v>Bright Horizons Family Solutions Term B Loan</v>
          </cell>
          <cell r="F149" t="str">
            <v>0010495677</v>
          </cell>
          <cell r="G149">
            <v>99.768000000000001</v>
          </cell>
          <cell r="H149">
            <v>16558686.609999999</v>
          </cell>
          <cell r="I149">
            <v>43857</v>
          </cell>
          <cell r="J149">
            <v>99.671999999999997</v>
          </cell>
          <cell r="K149" t="str">
            <v>Broadly Syndicated Loan</v>
          </cell>
          <cell r="L149" t="str">
            <v>BLG</v>
          </cell>
          <cell r="N149">
            <v>99.671999999999997</v>
          </cell>
        </row>
        <row r="150">
          <cell r="A150" t="str">
            <v>DETAILS</v>
          </cell>
          <cell r="B150">
            <v>0</v>
          </cell>
          <cell r="C150">
            <v>81627861</v>
          </cell>
          <cell r="D150">
            <v>84069357</v>
          </cell>
          <cell r="E150" t="str">
            <v>Brock Holdings III Tranche B Term Loan</v>
          </cell>
          <cell r="F150" t="str">
            <v>0010524007</v>
          </cell>
          <cell r="G150">
            <v>98.75</v>
          </cell>
          <cell r="H150">
            <v>7387297.96</v>
          </cell>
          <cell r="I150">
            <v>42810</v>
          </cell>
          <cell r="J150">
            <v>93.125</v>
          </cell>
          <cell r="L150" t="str">
            <v>BLG</v>
          </cell>
          <cell r="N150">
            <v>93.125</v>
          </cell>
        </row>
        <row r="151">
          <cell r="A151" t="str">
            <v>DETAILS</v>
          </cell>
          <cell r="B151">
            <v>0</v>
          </cell>
          <cell r="C151">
            <v>81627895</v>
          </cell>
          <cell r="D151">
            <v>84069308</v>
          </cell>
          <cell r="E151" t="str">
            <v>Caldwell &amp; Gregory LLC Term Loan</v>
          </cell>
          <cell r="F151" t="str">
            <v>0010420206</v>
          </cell>
          <cell r="G151">
            <v>97.25</v>
          </cell>
          <cell r="H151">
            <v>15600000</v>
          </cell>
          <cell r="I151">
            <v>43251</v>
          </cell>
          <cell r="L151" t="str">
            <v>Antares/TMT</v>
          </cell>
          <cell r="N151">
            <v>97.25</v>
          </cell>
        </row>
        <row r="152">
          <cell r="A152" t="str">
            <v>DETAILS</v>
          </cell>
          <cell r="B152">
            <v>0</v>
          </cell>
          <cell r="C152">
            <v>81628159</v>
          </cell>
          <cell r="D152">
            <v>84069938</v>
          </cell>
          <cell r="E152" t="str">
            <v>Cambridge International Inc. Term Loan</v>
          </cell>
          <cell r="F152" t="str">
            <v>0010561832</v>
          </cell>
          <cell r="G152">
            <v>99.75</v>
          </cell>
          <cell r="H152">
            <v>34794113.710000001</v>
          </cell>
          <cell r="I152">
            <v>43565</v>
          </cell>
          <cell r="L152" t="str">
            <v>Antares/TMT</v>
          </cell>
          <cell r="N152">
            <v>99.75</v>
          </cell>
        </row>
        <row r="153">
          <cell r="A153" t="str">
            <v>DETAILS</v>
          </cell>
          <cell r="B153">
            <v>0</v>
          </cell>
          <cell r="C153">
            <v>81628186</v>
          </cell>
          <cell r="D153">
            <v>84070222</v>
          </cell>
          <cell r="E153" t="str">
            <v>Camp International Holding Inc 1st Lien Replacement Term Loan</v>
          </cell>
          <cell r="F153" t="str">
            <v>0010367666</v>
          </cell>
          <cell r="G153">
            <v>99</v>
          </cell>
          <cell r="H153">
            <v>2078692.9</v>
          </cell>
          <cell r="I153">
            <v>43616</v>
          </cell>
          <cell r="J153">
            <v>93.582999999999998</v>
          </cell>
          <cell r="K153" t="str">
            <v>Broadly Syndicated Loan</v>
          </cell>
          <cell r="L153" t="str">
            <v>BLG</v>
          </cell>
          <cell r="N153">
            <v>93.582999999999998</v>
          </cell>
        </row>
        <row r="154">
          <cell r="A154" t="str">
            <v>DETAILS</v>
          </cell>
          <cell r="B154">
            <v>0</v>
          </cell>
          <cell r="C154">
            <v>81627942</v>
          </cell>
          <cell r="D154">
            <v>84069519</v>
          </cell>
          <cell r="E154" t="str">
            <v>Carr Management Inc Term Loan</v>
          </cell>
          <cell r="F154" t="str">
            <v>0010534855</v>
          </cell>
          <cell r="G154">
            <v>98.522400000000005</v>
          </cell>
          <cell r="H154">
            <v>1333384.1100000001</v>
          </cell>
          <cell r="I154">
            <v>44126</v>
          </cell>
          <cell r="J154">
            <v>99</v>
          </cell>
          <cell r="L154" t="str">
            <v>SIP - Tag Along</v>
          </cell>
          <cell r="N154">
            <v>98.522400000000005</v>
          </cell>
        </row>
        <row r="155">
          <cell r="A155" t="str">
            <v>DETAILS</v>
          </cell>
          <cell r="B155">
            <v>0</v>
          </cell>
          <cell r="C155">
            <v>81627943</v>
          </cell>
          <cell r="D155">
            <v>84069520</v>
          </cell>
          <cell r="E155" t="str">
            <v>Carr Management Inc Term Loan</v>
          </cell>
          <cell r="F155" t="str">
            <v>0010534855</v>
          </cell>
          <cell r="G155">
            <v>98.522400000000005</v>
          </cell>
          <cell r="H155">
            <v>6764149.5599999996</v>
          </cell>
          <cell r="I155">
            <v>44126</v>
          </cell>
          <cell r="J155">
            <v>99</v>
          </cell>
          <cell r="L155" t="str">
            <v>SIP - Tag Along</v>
          </cell>
          <cell r="N155">
            <v>98.522400000000005</v>
          </cell>
        </row>
        <row r="156">
          <cell r="A156" t="str">
            <v>DETAILS</v>
          </cell>
          <cell r="B156">
            <v>0</v>
          </cell>
          <cell r="C156">
            <v>81627942</v>
          </cell>
          <cell r="D156">
            <v>84069521</v>
          </cell>
          <cell r="E156" t="str">
            <v>Carr Management Inc Term Loan</v>
          </cell>
          <cell r="F156" t="str">
            <v>0010534855</v>
          </cell>
          <cell r="G156">
            <v>98.522400000000005</v>
          </cell>
          <cell r="H156">
            <v>2516166.02</v>
          </cell>
          <cell r="I156">
            <v>44126</v>
          </cell>
          <cell r="J156">
            <v>99</v>
          </cell>
          <cell r="L156" t="str">
            <v>Antares/TMT</v>
          </cell>
          <cell r="N156">
            <v>98.522400000000005</v>
          </cell>
        </row>
        <row r="157">
          <cell r="A157" t="str">
            <v>DETAILS</v>
          </cell>
          <cell r="B157">
            <v>0</v>
          </cell>
          <cell r="C157">
            <v>81627943</v>
          </cell>
          <cell r="D157">
            <v>84069522</v>
          </cell>
          <cell r="E157" t="str">
            <v>Carr Management Inc Term Loan</v>
          </cell>
          <cell r="F157" t="str">
            <v>0010534855</v>
          </cell>
          <cell r="G157">
            <v>98.522400000000005</v>
          </cell>
          <cell r="H157">
            <v>12764306.390000001</v>
          </cell>
          <cell r="I157">
            <v>44126</v>
          </cell>
          <cell r="J157">
            <v>99</v>
          </cell>
          <cell r="L157" t="str">
            <v>Antares/TMT</v>
          </cell>
          <cell r="N157">
            <v>98.522400000000005</v>
          </cell>
        </row>
        <row r="158">
          <cell r="A158" t="str">
            <v>DETAILS</v>
          </cell>
          <cell r="B158">
            <v>0</v>
          </cell>
          <cell r="C158">
            <v>81627942</v>
          </cell>
          <cell r="D158">
            <v>84070294</v>
          </cell>
          <cell r="E158" t="str">
            <v>Carr Management Inc Term Loan</v>
          </cell>
          <cell r="F158" t="str">
            <v>0010534855</v>
          </cell>
          <cell r="G158">
            <v>99.5</v>
          </cell>
          <cell r="H158">
            <v>1430814.72</v>
          </cell>
          <cell r="I158">
            <v>44126</v>
          </cell>
          <cell r="J158">
            <v>99</v>
          </cell>
          <cell r="L158" t="str">
            <v>Antares/TMT</v>
          </cell>
          <cell r="N158">
            <v>99.5</v>
          </cell>
        </row>
        <row r="159">
          <cell r="A159" t="str">
            <v>DETAILS</v>
          </cell>
          <cell r="B159">
            <v>0</v>
          </cell>
          <cell r="C159">
            <v>81627943</v>
          </cell>
          <cell r="D159">
            <v>84070295</v>
          </cell>
          <cell r="E159" t="str">
            <v>Carr Management Inc Term Loan</v>
          </cell>
          <cell r="F159" t="str">
            <v>0010534855</v>
          </cell>
          <cell r="G159">
            <v>99.5</v>
          </cell>
          <cell r="H159">
            <v>7258407.1900000004</v>
          </cell>
          <cell r="I159">
            <v>44126</v>
          </cell>
          <cell r="J159">
            <v>99</v>
          </cell>
          <cell r="L159" t="str">
            <v>Antares/TMT</v>
          </cell>
          <cell r="N159">
            <v>99.5</v>
          </cell>
        </row>
        <row r="160">
          <cell r="A160" t="str">
            <v>DETAILS</v>
          </cell>
          <cell r="B160">
            <v>0</v>
          </cell>
          <cell r="C160">
            <v>81627671</v>
          </cell>
          <cell r="D160">
            <v>84069523</v>
          </cell>
          <cell r="E160" t="str">
            <v>Cascade Drilling LP Term Loan</v>
          </cell>
          <cell r="F160" t="str">
            <v>0010534894</v>
          </cell>
          <cell r="G160">
            <v>99.5</v>
          </cell>
          <cell r="H160">
            <v>2266669.35</v>
          </cell>
          <cell r="I160">
            <v>44247</v>
          </cell>
          <cell r="L160" t="str">
            <v>SIP - Tag Along</v>
          </cell>
          <cell r="N160">
            <v>99.5</v>
          </cell>
        </row>
        <row r="161">
          <cell r="A161" t="str">
            <v>DETAILS</v>
          </cell>
          <cell r="B161">
            <v>0</v>
          </cell>
          <cell r="C161">
            <v>81627671</v>
          </cell>
          <cell r="D161">
            <v>84069526</v>
          </cell>
          <cell r="E161" t="str">
            <v>Cascade Drilling LP Term Loan</v>
          </cell>
          <cell r="F161" t="str">
            <v>0010534894</v>
          </cell>
          <cell r="G161">
            <v>99.5</v>
          </cell>
          <cell r="H161">
            <v>5107518.66</v>
          </cell>
          <cell r="I161">
            <v>44247</v>
          </cell>
          <cell r="L161" t="str">
            <v>Antares/TMT</v>
          </cell>
          <cell r="N161">
            <v>99.5</v>
          </cell>
        </row>
        <row r="162">
          <cell r="A162" t="str">
            <v>DETAILS</v>
          </cell>
          <cell r="B162">
            <v>0</v>
          </cell>
          <cell r="C162">
            <v>81627723</v>
          </cell>
          <cell r="D162">
            <v>84069524</v>
          </cell>
          <cell r="E162" t="str">
            <v>Cascade Drilling LP Term Loan</v>
          </cell>
          <cell r="F162" t="str">
            <v>0010534894</v>
          </cell>
          <cell r="G162">
            <v>99.5</v>
          </cell>
          <cell r="H162">
            <v>2007184.65</v>
          </cell>
          <cell r="I162">
            <v>44247</v>
          </cell>
          <cell r="L162" t="str">
            <v>SIP - Tag Along</v>
          </cell>
          <cell r="N162">
            <v>99.5</v>
          </cell>
        </row>
        <row r="163">
          <cell r="A163" t="str">
            <v>DETAILS</v>
          </cell>
          <cell r="B163">
            <v>0</v>
          </cell>
          <cell r="C163">
            <v>81627723</v>
          </cell>
          <cell r="D163">
            <v>84069527</v>
          </cell>
          <cell r="E163" t="str">
            <v>Cascade Drilling LP Term Loan</v>
          </cell>
          <cell r="F163" t="str">
            <v>0010534894</v>
          </cell>
          <cell r="G163">
            <v>99.5</v>
          </cell>
          <cell r="H163">
            <v>4522818.07</v>
          </cell>
          <cell r="I163">
            <v>44247</v>
          </cell>
          <cell r="L163" t="str">
            <v>Antares/TMT</v>
          </cell>
          <cell r="N163">
            <v>99.5</v>
          </cell>
        </row>
        <row r="164">
          <cell r="A164" t="str">
            <v>DETAILS</v>
          </cell>
          <cell r="B164">
            <v>0</v>
          </cell>
          <cell r="C164">
            <v>81627799</v>
          </cell>
          <cell r="D164">
            <v>84069525</v>
          </cell>
          <cell r="E164" t="str">
            <v>Cascade Drilling LP Term Loan</v>
          </cell>
          <cell r="F164" t="str">
            <v>0010534894</v>
          </cell>
          <cell r="G164">
            <v>99.5</v>
          </cell>
          <cell r="H164">
            <v>3323145.09</v>
          </cell>
          <cell r="I164">
            <v>44247</v>
          </cell>
          <cell r="L164" t="str">
            <v>SIP - Tag Along</v>
          </cell>
          <cell r="N164">
            <v>99.5</v>
          </cell>
        </row>
        <row r="165">
          <cell r="A165" t="str">
            <v>DETAILS</v>
          </cell>
          <cell r="B165">
            <v>0</v>
          </cell>
          <cell r="C165">
            <v>81627799</v>
          </cell>
          <cell r="D165">
            <v>84069528</v>
          </cell>
          <cell r="E165" t="str">
            <v>Cascade Drilling LP Term Loan</v>
          </cell>
          <cell r="F165" t="str">
            <v>0010534894</v>
          </cell>
          <cell r="G165">
            <v>99.5</v>
          </cell>
          <cell r="H165">
            <v>7488090.6600000001</v>
          </cell>
          <cell r="I165">
            <v>44247</v>
          </cell>
          <cell r="L165" t="str">
            <v>Antares/TMT</v>
          </cell>
          <cell r="N165">
            <v>99.5</v>
          </cell>
        </row>
        <row r="166">
          <cell r="A166" t="str">
            <v>DETAILS</v>
          </cell>
          <cell r="B166">
            <v>0</v>
          </cell>
          <cell r="C166">
            <v>81628266</v>
          </cell>
          <cell r="D166">
            <v>84070281</v>
          </cell>
          <cell r="E166" t="str">
            <v>Cayan LLC Term Loan A</v>
          </cell>
          <cell r="F166" t="str">
            <v>0010551225</v>
          </cell>
          <cell r="G166">
            <v>99</v>
          </cell>
          <cell r="H166">
            <v>29925000</v>
          </cell>
          <cell r="I166">
            <v>44463</v>
          </cell>
          <cell r="L166" t="str">
            <v>Antares/TMT</v>
          </cell>
          <cell r="N166">
            <v>99</v>
          </cell>
        </row>
        <row r="167">
          <cell r="A167" t="str">
            <v>DETAILS</v>
          </cell>
          <cell r="B167">
            <v>0</v>
          </cell>
          <cell r="C167">
            <v>81627789</v>
          </cell>
          <cell r="D167">
            <v>84069517</v>
          </cell>
          <cell r="E167" t="str">
            <v>CB Fleet Company Inc Term Loan</v>
          </cell>
          <cell r="F167" t="str">
            <v>0010489624</v>
          </cell>
          <cell r="G167">
            <v>97</v>
          </cell>
          <cell r="H167">
            <v>17120625</v>
          </cell>
          <cell r="I167">
            <v>44545</v>
          </cell>
          <cell r="L167" t="str">
            <v>Antares/TMT</v>
          </cell>
          <cell r="N167">
            <v>97</v>
          </cell>
        </row>
        <row r="168">
          <cell r="A168" t="str">
            <v>DETAILS</v>
          </cell>
          <cell r="B168">
            <v>0</v>
          </cell>
          <cell r="C168">
            <v>81627898</v>
          </cell>
          <cell r="D168">
            <v>84069467</v>
          </cell>
          <cell r="E168" t="str">
            <v>CCC Information Services Group Term Loan</v>
          </cell>
          <cell r="F168" t="str">
            <v>0010538821</v>
          </cell>
          <cell r="G168">
            <v>99.343999999999994</v>
          </cell>
          <cell r="H168">
            <v>14557293.199999999</v>
          </cell>
          <cell r="I168">
            <v>43819</v>
          </cell>
          <cell r="J168">
            <v>96.75</v>
          </cell>
          <cell r="K168" t="str">
            <v>Broadly Syndicated Loan</v>
          </cell>
          <cell r="L168" t="str">
            <v>BLG</v>
          </cell>
          <cell r="N168">
            <v>96.75</v>
          </cell>
        </row>
        <row r="169">
          <cell r="A169" t="str">
            <v>DETAILS</v>
          </cell>
          <cell r="B169">
            <v>0</v>
          </cell>
          <cell r="C169">
            <v>81628264</v>
          </cell>
          <cell r="D169">
            <v>84069660</v>
          </cell>
          <cell r="E169" t="str">
            <v>Cedar Fair US Term Loans</v>
          </cell>
          <cell r="F169" t="str">
            <v>0010409074</v>
          </cell>
          <cell r="G169">
            <v>100.333</v>
          </cell>
          <cell r="H169">
            <v>11711198.15</v>
          </cell>
          <cell r="I169">
            <v>43896</v>
          </cell>
          <cell r="J169">
            <v>100.06300000000002</v>
          </cell>
          <cell r="K169" t="str">
            <v>Broadly Syndicated Loan</v>
          </cell>
          <cell r="L169" t="str">
            <v>BLG</v>
          </cell>
          <cell r="N169">
            <v>100.06300000000002</v>
          </cell>
        </row>
        <row r="170">
          <cell r="A170" t="str">
            <v>DETAILS</v>
          </cell>
          <cell r="B170">
            <v>0</v>
          </cell>
          <cell r="C170">
            <v>81627751</v>
          </cell>
          <cell r="D170">
            <v>84069529</v>
          </cell>
          <cell r="E170" t="str">
            <v>Centerplate Inc Term Loan A</v>
          </cell>
          <cell r="F170" t="str">
            <v>0010535177</v>
          </cell>
          <cell r="G170">
            <v>96.790400000000005</v>
          </cell>
          <cell r="H170">
            <v>13567492.35</v>
          </cell>
          <cell r="I170">
            <v>43795</v>
          </cell>
          <cell r="J170">
            <v>96.875</v>
          </cell>
          <cell r="L170" t="str">
            <v>Antares/TMT</v>
          </cell>
          <cell r="N170">
            <v>96.790400000000005</v>
          </cell>
        </row>
        <row r="171">
          <cell r="A171" t="str">
            <v>DETAILS</v>
          </cell>
          <cell r="B171">
            <v>0</v>
          </cell>
          <cell r="C171">
            <v>81628070</v>
          </cell>
          <cell r="D171">
            <v>84069668</v>
          </cell>
          <cell r="E171" t="str">
            <v>Cequel Communications LLC Term Loan</v>
          </cell>
          <cell r="F171" t="str">
            <v>0010524256</v>
          </cell>
          <cell r="G171">
            <v>99.463999999999999</v>
          </cell>
          <cell r="H171">
            <v>9837787.2200000007</v>
          </cell>
          <cell r="I171">
            <v>43510</v>
          </cell>
          <cell r="J171">
            <v>97.906000000000006</v>
          </cell>
          <cell r="K171" t="str">
            <v>Broadly Syndicated Loan</v>
          </cell>
          <cell r="L171" t="str">
            <v>BLG</v>
          </cell>
          <cell r="N171">
            <v>97.906000000000006</v>
          </cell>
        </row>
        <row r="172">
          <cell r="A172" t="str">
            <v>DETAILS</v>
          </cell>
          <cell r="B172">
            <v>0</v>
          </cell>
          <cell r="C172">
            <v>81628070</v>
          </cell>
          <cell r="D172">
            <v>84069562</v>
          </cell>
          <cell r="E172" t="str">
            <v>Cequel Communications LLC Term Loan</v>
          </cell>
          <cell r="F172" t="str">
            <v>0010524256</v>
          </cell>
          <cell r="G172">
            <v>99.463999999999999</v>
          </cell>
          <cell r="H172">
            <v>4328644.1500000004</v>
          </cell>
          <cell r="I172">
            <v>43510</v>
          </cell>
          <cell r="J172">
            <v>97.906000000000006</v>
          </cell>
          <cell r="K172" t="str">
            <v>Broadly Syndicated Loan</v>
          </cell>
          <cell r="L172" t="str">
            <v>BLG</v>
          </cell>
          <cell r="N172">
            <v>97.906000000000006</v>
          </cell>
        </row>
        <row r="173">
          <cell r="A173" t="str">
            <v>DETAILS</v>
          </cell>
          <cell r="B173">
            <v>0</v>
          </cell>
          <cell r="C173">
            <v>81627617</v>
          </cell>
          <cell r="D173">
            <v>84069531</v>
          </cell>
          <cell r="E173" t="str">
            <v>Certified Power Inc Term Loan A</v>
          </cell>
          <cell r="F173" t="str">
            <v>0010535049</v>
          </cell>
          <cell r="G173">
            <v>99.5</v>
          </cell>
          <cell r="H173">
            <v>2866.97</v>
          </cell>
          <cell r="I173">
            <v>43544</v>
          </cell>
          <cell r="L173" t="str">
            <v>Antares/TMT</v>
          </cell>
          <cell r="N173">
            <v>99.5</v>
          </cell>
        </row>
        <row r="174">
          <cell r="A174" t="str">
            <v>DETAILS</v>
          </cell>
          <cell r="B174">
            <v>0</v>
          </cell>
          <cell r="C174">
            <v>81627805</v>
          </cell>
          <cell r="D174">
            <v>84069532</v>
          </cell>
          <cell r="E174" t="str">
            <v>Certified Power Inc Term Loan A</v>
          </cell>
          <cell r="F174" t="str">
            <v>0010535049</v>
          </cell>
          <cell r="G174">
            <v>99.5</v>
          </cell>
          <cell r="H174">
            <v>18623853.18</v>
          </cell>
          <cell r="I174">
            <v>43544</v>
          </cell>
          <cell r="L174" t="str">
            <v>Antares/TMT</v>
          </cell>
          <cell r="N174">
            <v>99.5</v>
          </cell>
        </row>
        <row r="175">
          <cell r="A175" t="str">
            <v>DETAILS</v>
          </cell>
          <cell r="B175">
            <v>0</v>
          </cell>
          <cell r="C175">
            <v>81627689</v>
          </cell>
          <cell r="D175">
            <v>84070298</v>
          </cell>
          <cell r="E175" t="str">
            <v>CH Hold Corp (Caliber Collision) 2015 Incremental Term Loan</v>
          </cell>
          <cell r="F175" t="str">
            <v>0010555253</v>
          </cell>
          <cell r="G175">
            <v>99.5</v>
          </cell>
          <cell r="H175">
            <v>14065331.51</v>
          </cell>
          <cell r="I175">
            <v>43789</v>
          </cell>
          <cell r="L175" t="str">
            <v>Antares/TMT</v>
          </cell>
          <cell r="N175">
            <v>99.5</v>
          </cell>
        </row>
        <row r="176">
          <cell r="A176" t="str">
            <v>DETAILS</v>
          </cell>
          <cell r="B176">
            <v>0</v>
          </cell>
          <cell r="C176">
            <v>81627914</v>
          </cell>
          <cell r="D176">
            <v>84069677</v>
          </cell>
          <cell r="E176" t="str">
            <v>Charter Communications Operating LLC Term Loan E</v>
          </cell>
          <cell r="F176" t="str">
            <v>0010477313</v>
          </cell>
          <cell r="G176">
            <v>99.171999999999997</v>
          </cell>
          <cell r="H176">
            <v>17727272.699999999</v>
          </cell>
          <cell r="I176">
            <v>44013</v>
          </cell>
          <cell r="J176">
            <v>98.016000000000005</v>
          </cell>
          <cell r="K176" t="str">
            <v>Broadly Syndicated Loan</v>
          </cell>
          <cell r="L176" t="str">
            <v>BLG</v>
          </cell>
          <cell r="N176">
            <v>98.016000000000005</v>
          </cell>
        </row>
        <row r="177">
          <cell r="A177" t="str">
            <v>DETAILS</v>
          </cell>
          <cell r="B177">
            <v>0</v>
          </cell>
          <cell r="C177">
            <v>81627915</v>
          </cell>
          <cell r="D177">
            <v>84069681</v>
          </cell>
          <cell r="E177" t="str">
            <v>Charter Communications Operating LLC Term Loan F</v>
          </cell>
          <cell r="F177" t="str">
            <v>0010475635</v>
          </cell>
          <cell r="G177">
            <v>99.171999999999997</v>
          </cell>
          <cell r="H177">
            <v>21605113.620000001</v>
          </cell>
          <cell r="I177">
            <v>44197</v>
          </cell>
          <cell r="J177">
            <v>97.917000000000002</v>
          </cell>
          <cell r="K177" t="str">
            <v>Broadly Syndicated Loan</v>
          </cell>
          <cell r="L177" t="str">
            <v>BLG</v>
          </cell>
          <cell r="N177">
            <v>97.917000000000002</v>
          </cell>
        </row>
        <row r="178">
          <cell r="A178" t="str">
            <v>DETAILS</v>
          </cell>
          <cell r="B178">
            <v>0</v>
          </cell>
          <cell r="C178">
            <v>81627917</v>
          </cell>
          <cell r="D178">
            <v>84069683</v>
          </cell>
          <cell r="E178" t="str">
            <v>Charter Nex US Holdings Inc 1st Lien Term Loan</v>
          </cell>
          <cell r="F178" t="str">
            <v>0010506218</v>
          </cell>
          <cell r="G178">
            <v>100</v>
          </cell>
          <cell r="H178">
            <v>1915925.93</v>
          </cell>
          <cell r="I178">
            <v>44599</v>
          </cell>
          <cell r="J178">
            <v>98.332999999999998</v>
          </cell>
          <cell r="L178" t="str">
            <v>BLG</v>
          </cell>
          <cell r="N178">
            <v>98.332999999999998</v>
          </cell>
        </row>
        <row r="179">
          <cell r="A179" t="str">
            <v>DETAILS</v>
          </cell>
          <cell r="B179">
            <v>0</v>
          </cell>
          <cell r="C179">
            <v>81628094</v>
          </cell>
          <cell r="D179">
            <v>84069931</v>
          </cell>
          <cell r="E179" t="str">
            <v>Checkers Drive-IN</v>
          </cell>
          <cell r="F179" t="str">
            <v>0010559276</v>
          </cell>
          <cell r="G179">
            <v>99</v>
          </cell>
          <cell r="H179">
            <v>42167245.659999996</v>
          </cell>
          <cell r="I179">
            <v>44566</v>
          </cell>
          <cell r="L179" t="str">
            <v>Antares/TMT</v>
          </cell>
          <cell r="N179">
            <v>99</v>
          </cell>
        </row>
        <row r="180">
          <cell r="A180" t="str">
            <v>DETAILS</v>
          </cell>
          <cell r="B180">
            <v>0</v>
          </cell>
          <cell r="C180">
            <v>81627924</v>
          </cell>
          <cell r="D180">
            <v>84069685</v>
          </cell>
          <cell r="E180" t="str">
            <v>Checkers Industrial Products LLC Term Loan A</v>
          </cell>
          <cell r="F180" t="str">
            <v>0010494746</v>
          </cell>
          <cell r="G180">
            <v>97</v>
          </cell>
          <cell r="H180">
            <v>15897020.6</v>
          </cell>
          <cell r="I180">
            <v>43789</v>
          </cell>
          <cell r="L180" t="str">
            <v>Antares/TMT</v>
          </cell>
          <cell r="N180">
            <v>97</v>
          </cell>
        </row>
        <row r="181">
          <cell r="A181" t="str">
            <v>DETAILS</v>
          </cell>
          <cell r="B181">
            <v>0</v>
          </cell>
          <cell r="C181">
            <v>81627924</v>
          </cell>
          <cell r="D181">
            <v>84070231</v>
          </cell>
          <cell r="E181" t="str">
            <v>Checkers Industrial Products LLC Term Loan A</v>
          </cell>
          <cell r="F181" t="str">
            <v>0010494746</v>
          </cell>
          <cell r="G181">
            <v>97</v>
          </cell>
          <cell r="H181">
            <v>1057576.1599999999</v>
          </cell>
          <cell r="I181">
            <v>43789</v>
          </cell>
          <cell r="L181" t="str">
            <v>Antares/TMT</v>
          </cell>
          <cell r="N181">
            <v>97</v>
          </cell>
        </row>
        <row r="182">
          <cell r="A182" t="str">
            <v>DETAILS</v>
          </cell>
          <cell r="B182">
            <v>0</v>
          </cell>
          <cell r="C182">
            <v>81628052</v>
          </cell>
          <cell r="D182">
            <v>84069902</v>
          </cell>
          <cell r="E182" t="str">
            <v>Chelsea Building Products Inc Term Loan</v>
          </cell>
          <cell r="F182" t="str">
            <v>0010560225</v>
          </cell>
          <cell r="G182">
            <v>98</v>
          </cell>
          <cell r="H182">
            <v>16400000</v>
          </cell>
          <cell r="I182">
            <v>44124</v>
          </cell>
          <cell r="L182" t="str">
            <v>Antares/TMT</v>
          </cell>
          <cell r="N182">
            <v>98</v>
          </cell>
        </row>
        <row r="183">
          <cell r="A183" t="str">
            <v>DETAILS</v>
          </cell>
          <cell r="B183">
            <v>0</v>
          </cell>
          <cell r="C183">
            <v>81628256</v>
          </cell>
          <cell r="D183">
            <v>84070065</v>
          </cell>
          <cell r="E183" t="str">
            <v>Chromalox Inc. Term Loan</v>
          </cell>
          <cell r="F183" t="str">
            <v>0010537343</v>
          </cell>
          <cell r="G183">
            <v>98.781199999999998</v>
          </cell>
          <cell r="H183">
            <v>31018422.359999999</v>
          </cell>
          <cell r="I183">
            <v>43580</v>
          </cell>
          <cell r="L183" t="str">
            <v>Antares/TMT</v>
          </cell>
          <cell r="N183">
            <v>98.781199999999998</v>
          </cell>
        </row>
        <row r="184">
          <cell r="A184" t="str">
            <v>DETAILS</v>
          </cell>
          <cell r="B184">
            <v>0</v>
          </cell>
          <cell r="C184">
            <v>81628256</v>
          </cell>
          <cell r="D184">
            <v>84070066</v>
          </cell>
          <cell r="E184" t="str">
            <v>Chromalox Inc. Term Loan</v>
          </cell>
          <cell r="F184" t="str">
            <v>0010537343</v>
          </cell>
          <cell r="G184">
            <v>98.781199999999998</v>
          </cell>
          <cell r="H184">
            <v>6495981.4500000002</v>
          </cell>
          <cell r="I184">
            <v>43580</v>
          </cell>
          <cell r="L184" t="str">
            <v>SIP - Tag Along</v>
          </cell>
          <cell r="N184">
            <v>98.781199999999998</v>
          </cell>
        </row>
        <row r="185">
          <cell r="A185" t="str">
            <v>DETAILS</v>
          </cell>
          <cell r="B185">
            <v>0</v>
          </cell>
          <cell r="C185">
            <v>81628071</v>
          </cell>
          <cell r="D185">
            <v>84069697</v>
          </cell>
          <cell r="E185" t="str">
            <v>Cinemark USA Inc Term Loan</v>
          </cell>
          <cell r="F185" t="str">
            <v>0010494394</v>
          </cell>
          <cell r="G185">
            <v>100.375</v>
          </cell>
          <cell r="H185">
            <v>5089058.42</v>
          </cell>
          <cell r="I185">
            <v>44690</v>
          </cell>
          <cell r="J185">
            <v>100.05599999999998</v>
          </cell>
          <cell r="K185" t="str">
            <v>Broadly Syndicated Loan</v>
          </cell>
          <cell r="L185" t="str">
            <v>BLG</v>
          </cell>
          <cell r="N185">
            <v>100.05599999999998</v>
          </cell>
        </row>
        <row r="186">
          <cell r="A186" t="str">
            <v>DETAILS</v>
          </cell>
          <cell r="B186">
            <v>0</v>
          </cell>
          <cell r="C186">
            <v>81628072</v>
          </cell>
          <cell r="D186">
            <v>84069698</v>
          </cell>
          <cell r="E186" t="str">
            <v>Cinemark USA Inc Term Loan</v>
          </cell>
          <cell r="F186" t="str">
            <v>0010494394</v>
          </cell>
          <cell r="G186">
            <v>100.375</v>
          </cell>
          <cell r="H186">
            <v>5089058.42</v>
          </cell>
          <cell r="I186">
            <v>44690</v>
          </cell>
          <cell r="J186">
            <v>100.05599999999998</v>
          </cell>
          <cell r="K186" t="str">
            <v>Broadly Syndicated Loan</v>
          </cell>
          <cell r="L186" t="str">
            <v>BLG</v>
          </cell>
          <cell r="N186">
            <v>100.05599999999998</v>
          </cell>
        </row>
        <row r="187">
          <cell r="A187" t="str">
            <v>DETAILS</v>
          </cell>
          <cell r="B187">
            <v>0</v>
          </cell>
          <cell r="C187">
            <v>81628080</v>
          </cell>
          <cell r="D187">
            <v>84069699</v>
          </cell>
          <cell r="E187" t="str">
            <v>Cinemark USA Inc Term Loan</v>
          </cell>
          <cell r="F187" t="str">
            <v>0010494394</v>
          </cell>
          <cell r="G187">
            <v>100.375</v>
          </cell>
          <cell r="H187">
            <v>2908033.38</v>
          </cell>
          <cell r="I187">
            <v>44690</v>
          </cell>
          <cell r="J187">
            <v>100.05599999999998</v>
          </cell>
          <cell r="K187" t="str">
            <v>Broadly Syndicated Loan</v>
          </cell>
          <cell r="L187" t="str">
            <v>BLG</v>
          </cell>
          <cell r="N187">
            <v>100.05599999999998</v>
          </cell>
        </row>
        <row r="188">
          <cell r="A188" t="str">
            <v>DETAILS</v>
          </cell>
          <cell r="B188">
            <v>0</v>
          </cell>
          <cell r="C188">
            <v>81627949</v>
          </cell>
          <cell r="D188">
            <v>84069696</v>
          </cell>
          <cell r="E188" t="str">
            <v>Cinemark USA Inc Term Loan</v>
          </cell>
          <cell r="F188" t="str">
            <v>0010494394</v>
          </cell>
          <cell r="G188">
            <v>100.375</v>
          </cell>
          <cell r="H188">
            <v>6659396.46</v>
          </cell>
          <cell r="I188">
            <v>44690</v>
          </cell>
          <cell r="J188">
            <v>100.05599999999998</v>
          </cell>
          <cell r="K188" t="str">
            <v>Broadly Syndicated Loan</v>
          </cell>
          <cell r="L188" t="str">
            <v>BLG</v>
          </cell>
          <cell r="N188">
            <v>100.05599999999998</v>
          </cell>
        </row>
        <row r="189">
          <cell r="A189" t="str">
            <v>DETAILS</v>
          </cell>
          <cell r="B189">
            <v>0</v>
          </cell>
          <cell r="C189">
            <v>81628014</v>
          </cell>
          <cell r="D189">
            <v>84070127</v>
          </cell>
          <cell r="E189" t="str">
            <v>Clarion Brands LLC Term Loan</v>
          </cell>
          <cell r="F189" t="str">
            <v>0010527713</v>
          </cell>
          <cell r="G189">
            <v>97.891000000000005</v>
          </cell>
          <cell r="H189">
            <v>19250000</v>
          </cell>
          <cell r="I189">
            <v>44105</v>
          </cell>
          <cell r="L189" t="str">
            <v>Antares/TMT</v>
          </cell>
          <cell r="N189">
            <v>97.891000000000005</v>
          </cell>
        </row>
        <row r="190">
          <cell r="A190" t="str">
            <v>DETAILS</v>
          </cell>
          <cell r="B190">
            <v>0</v>
          </cell>
          <cell r="C190">
            <v>81628188</v>
          </cell>
          <cell r="D190">
            <v>84069810</v>
          </cell>
          <cell r="E190" t="str">
            <v>Clarity Telecom LLC Term Loan A</v>
          </cell>
          <cell r="F190" t="str">
            <v>0010534817</v>
          </cell>
          <cell r="G190">
            <v>97.8</v>
          </cell>
          <cell r="H190">
            <v>8674632.3399999999</v>
          </cell>
          <cell r="I190">
            <v>43738</v>
          </cell>
          <cell r="L190" t="str">
            <v>Antares/TMT</v>
          </cell>
          <cell r="N190">
            <v>97.8</v>
          </cell>
        </row>
        <row r="191">
          <cell r="A191" t="str">
            <v>DETAILS</v>
          </cell>
          <cell r="B191">
            <v>0</v>
          </cell>
          <cell r="C191">
            <v>81628189</v>
          </cell>
          <cell r="D191">
            <v>84069809</v>
          </cell>
          <cell r="E191" t="str">
            <v>Clarity Telecom LLC Term Loan B</v>
          </cell>
          <cell r="F191" t="str">
            <v>0010534804</v>
          </cell>
          <cell r="G191">
            <v>98.502600000000001</v>
          </cell>
          <cell r="H191">
            <v>2426470.61</v>
          </cell>
          <cell r="I191">
            <v>44104</v>
          </cell>
          <cell r="L191" t="str">
            <v>Antares/TMT</v>
          </cell>
          <cell r="N191">
            <v>98.502600000000001</v>
          </cell>
        </row>
        <row r="192">
          <cell r="A192" t="str">
            <v>DETAILS</v>
          </cell>
          <cell r="B192">
            <v>0</v>
          </cell>
          <cell r="C192">
            <v>81628268</v>
          </cell>
          <cell r="D192">
            <v>84070128</v>
          </cell>
          <cell r="E192" t="str">
            <v>Clear Link Technologies LLC Term Loan</v>
          </cell>
          <cell r="F192" t="str">
            <v>0010528011</v>
          </cell>
          <cell r="G192">
            <v>99.455699999999993</v>
          </cell>
          <cell r="H192">
            <v>10370225.699999999</v>
          </cell>
          <cell r="I192">
            <v>43097</v>
          </cell>
          <cell r="L192" t="str">
            <v>Antares/TMT</v>
          </cell>
          <cell r="N192">
            <v>99.455699999999993</v>
          </cell>
        </row>
        <row r="193">
          <cell r="A193" t="str">
            <v>DETAILS</v>
          </cell>
          <cell r="B193">
            <v>0</v>
          </cell>
          <cell r="C193">
            <v>81627681</v>
          </cell>
          <cell r="D193">
            <v>84069623</v>
          </cell>
          <cell r="E193" t="str">
            <v>Colson Group Holdings Inc(Caster) Term Loan</v>
          </cell>
          <cell r="F193" t="str">
            <v>0010529973</v>
          </cell>
          <cell r="G193">
            <v>99.5</v>
          </cell>
          <cell r="H193">
            <v>2032587.46</v>
          </cell>
          <cell r="I193">
            <v>43206</v>
          </cell>
          <cell r="L193" t="str">
            <v>Antares/TMT</v>
          </cell>
          <cell r="N193">
            <v>99.5</v>
          </cell>
        </row>
        <row r="194">
          <cell r="A194" t="str">
            <v>DETAILS</v>
          </cell>
          <cell r="B194">
            <v>0</v>
          </cell>
          <cell r="C194">
            <v>81627999</v>
          </cell>
          <cell r="D194">
            <v>84069615</v>
          </cell>
          <cell r="E194" t="str">
            <v>Colson Group Holdings Inc(Caster) Term Loan</v>
          </cell>
          <cell r="F194" t="str">
            <v>0010529973</v>
          </cell>
          <cell r="G194">
            <v>99.5</v>
          </cell>
          <cell r="H194">
            <v>2385661.94</v>
          </cell>
          <cell r="I194">
            <v>43206</v>
          </cell>
          <cell r="L194" t="str">
            <v>Antares/TMT</v>
          </cell>
          <cell r="N194">
            <v>99.5</v>
          </cell>
        </row>
        <row r="195">
          <cell r="A195" t="str">
            <v>DETAILS</v>
          </cell>
          <cell r="B195">
            <v>0</v>
          </cell>
          <cell r="C195">
            <v>81627999</v>
          </cell>
          <cell r="D195">
            <v>84069624</v>
          </cell>
          <cell r="E195" t="str">
            <v>Colson Group Holdings Inc(Caster) Term Loan</v>
          </cell>
          <cell r="F195" t="str">
            <v>0010529973</v>
          </cell>
          <cell r="G195">
            <v>99.5</v>
          </cell>
          <cell r="H195">
            <v>4599110.6900000004</v>
          </cell>
          <cell r="I195">
            <v>43206</v>
          </cell>
          <cell r="L195" t="str">
            <v>Antares/TMT</v>
          </cell>
          <cell r="N195">
            <v>99.5</v>
          </cell>
        </row>
        <row r="196">
          <cell r="A196" t="str">
            <v>DETAILS</v>
          </cell>
          <cell r="B196">
            <v>0</v>
          </cell>
          <cell r="C196">
            <v>81627638</v>
          </cell>
          <cell r="D196">
            <v>84069613</v>
          </cell>
          <cell r="E196" t="str">
            <v>Colson Group Holdings Inc(Caster) Term Loan</v>
          </cell>
          <cell r="F196" t="str">
            <v>0010529973</v>
          </cell>
          <cell r="G196">
            <v>99.5</v>
          </cell>
          <cell r="H196">
            <v>1130050.3999999999</v>
          </cell>
          <cell r="I196">
            <v>43206</v>
          </cell>
          <cell r="L196" t="str">
            <v>Antares/TMT</v>
          </cell>
          <cell r="N196">
            <v>99.5</v>
          </cell>
        </row>
        <row r="197">
          <cell r="A197" t="str">
            <v>DETAILS</v>
          </cell>
          <cell r="B197">
            <v>0</v>
          </cell>
          <cell r="C197">
            <v>81627681</v>
          </cell>
          <cell r="D197">
            <v>84069614</v>
          </cell>
          <cell r="E197" t="str">
            <v>Colson Group Holdings Inc(Caster) Term Loan</v>
          </cell>
          <cell r="F197" t="str">
            <v>0010529973</v>
          </cell>
          <cell r="G197">
            <v>99.5</v>
          </cell>
          <cell r="H197">
            <v>1054348.74</v>
          </cell>
          <cell r="I197">
            <v>43206</v>
          </cell>
          <cell r="L197" t="str">
            <v>Antares/TMT</v>
          </cell>
          <cell r="N197">
            <v>99.5</v>
          </cell>
        </row>
        <row r="198">
          <cell r="A198" t="str">
            <v>DETAILS</v>
          </cell>
          <cell r="B198">
            <v>0</v>
          </cell>
          <cell r="C198">
            <v>81627638</v>
          </cell>
          <cell r="D198">
            <v>84069622</v>
          </cell>
          <cell r="E198" t="str">
            <v>Colson Group Holdings Inc(Caster) Term Loan</v>
          </cell>
          <cell r="F198" t="str">
            <v>0010529973</v>
          </cell>
          <cell r="G198">
            <v>99.5</v>
          </cell>
          <cell r="H198">
            <v>2178526.12</v>
          </cell>
          <cell r="I198">
            <v>43206</v>
          </cell>
          <cell r="L198" t="str">
            <v>Antares/TMT</v>
          </cell>
          <cell r="N198">
            <v>99.5</v>
          </cell>
        </row>
        <row r="199">
          <cell r="A199" t="str">
            <v>DETAILS</v>
          </cell>
          <cell r="B199">
            <v>0</v>
          </cell>
          <cell r="C199">
            <v>81628001</v>
          </cell>
          <cell r="D199">
            <v>84069709</v>
          </cell>
          <cell r="E199" t="str">
            <v>Colson Group Holdings Inc(Hardware) Term Loan</v>
          </cell>
          <cell r="F199" t="str">
            <v>0010529982</v>
          </cell>
          <cell r="G199">
            <v>99.5</v>
          </cell>
          <cell r="H199">
            <v>1284944.04</v>
          </cell>
          <cell r="I199">
            <v>43206</v>
          </cell>
          <cell r="L199" t="str">
            <v>Antares/TMT</v>
          </cell>
          <cell r="N199">
            <v>99.5</v>
          </cell>
        </row>
        <row r="200">
          <cell r="A200" t="str">
            <v>DETAILS</v>
          </cell>
          <cell r="B200">
            <v>0</v>
          </cell>
          <cell r="C200">
            <v>81628001</v>
          </cell>
          <cell r="D200">
            <v>84069712</v>
          </cell>
          <cell r="E200" t="str">
            <v>Colson Group Holdings Inc(Hardware) Term Loan</v>
          </cell>
          <cell r="F200" t="str">
            <v>0010529982</v>
          </cell>
          <cell r="G200">
            <v>99.5</v>
          </cell>
          <cell r="H200">
            <v>2477132.11</v>
          </cell>
          <cell r="I200">
            <v>43206</v>
          </cell>
          <cell r="L200" t="str">
            <v>Antares/TMT</v>
          </cell>
          <cell r="N200">
            <v>99.5</v>
          </cell>
        </row>
        <row r="201">
          <cell r="A201" t="str">
            <v>DETAILS</v>
          </cell>
          <cell r="B201">
            <v>0</v>
          </cell>
          <cell r="C201">
            <v>81627682</v>
          </cell>
          <cell r="D201">
            <v>84069708</v>
          </cell>
          <cell r="E201" t="str">
            <v>Colson Group Holdings Inc(Hardware) Term Loan</v>
          </cell>
          <cell r="F201" t="str">
            <v>0010529982</v>
          </cell>
          <cell r="G201">
            <v>99.5</v>
          </cell>
          <cell r="H201">
            <v>569505.78</v>
          </cell>
          <cell r="I201">
            <v>43206</v>
          </cell>
          <cell r="L201" t="str">
            <v>Antares/TMT</v>
          </cell>
          <cell r="N201">
            <v>99.5</v>
          </cell>
        </row>
        <row r="202">
          <cell r="A202" t="str">
            <v>DETAILS</v>
          </cell>
          <cell r="B202">
            <v>0</v>
          </cell>
          <cell r="C202">
            <v>81627682</v>
          </cell>
          <cell r="D202">
            <v>84069711</v>
          </cell>
          <cell r="E202" t="str">
            <v>Colson Group Holdings Inc(Hardware) Term Loan</v>
          </cell>
          <cell r="F202" t="str">
            <v>0010529982</v>
          </cell>
          <cell r="G202">
            <v>99.5</v>
          </cell>
          <cell r="H202">
            <v>1097900.78</v>
          </cell>
          <cell r="I202">
            <v>43206</v>
          </cell>
          <cell r="L202" t="str">
            <v>Antares/TMT</v>
          </cell>
          <cell r="N202">
            <v>99.5</v>
          </cell>
        </row>
        <row r="203">
          <cell r="A203" t="str">
            <v>DETAILS</v>
          </cell>
          <cell r="B203">
            <v>0</v>
          </cell>
          <cell r="C203">
            <v>81627637</v>
          </cell>
          <cell r="D203">
            <v>84069707</v>
          </cell>
          <cell r="E203" t="str">
            <v>Colson Group Holdings Inc(Hardware) Term Loan</v>
          </cell>
          <cell r="F203" t="str">
            <v>0010529982</v>
          </cell>
          <cell r="G203">
            <v>99.5</v>
          </cell>
          <cell r="H203">
            <v>607035.87</v>
          </cell>
          <cell r="I203">
            <v>43206</v>
          </cell>
          <cell r="L203" t="str">
            <v>Antares/TMT</v>
          </cell>
          <cell r="N203">
            <v>99.5</v>
          </cell>
        </row>
        <row r="204">
          <cell r="A204" t="str">
            <v>DETAILS</v>
          </cell>
          <cell r="B204">
            <v>0</v>
          </cell>
          <cell r="C204">
            <v>81627637</v>
          </cell>
          <cell r="D204">
            <v>84069710</v>
          </cell>
          <cell r="E204" t="str">
            <v>Colson Group Holdings Inc(Hardware) Term Loan</v>
          </cell>
          <cell r="F204" t="str">
            <v>0010529982</v>
          </cell>
          <cell r="G204">
            <v>99.5</v>
          </cell>
          <cell r="H204">
            <v>1170251.78</v>
          </cell>
          <cell r="I204">
            <v>43206</v>
          </cell>
          <cell r="L204" t="str">
            <v>Antares/TMT</v>
          </cell>
          <cell r="N204">
            <v>99.5</v>
          </cell>
        </row>
        <row r="205">
          <cell r="A205" t="str">
            <v>DETAILS</v>
          </cell>
          <cell r="B205">
            <v>0</v>
          </cell>
          <cell r="C205">
            <v>81628138</v>
          </cell>
          <cell r="D205">
            <v>84070133</v>
          </cell>
          <cell r="E205" t="str">
            <v>Component Hardware Group Inc Term Loan</v>
          </cell>
          <cell r="F205" t="str">
            <v>0010531824</v>
          </cell>
          <cell r="G205">
            <v>99.5</v>
          </cell>
          <cell r="H205">
            <v>20132297.059999999</v>
          </cell>
          <cell r="I205">
            <v>43647</v>
          </cell>
          <cell r="L205" t="str">
            <v>Antares/TMT</v>
          </cell>
          <cell r="N205">
            <v>99.5</v>
          </cell>
        </row>
        <row r="206">
          <cell r="A206" t="str">
            <v>DETAILS</v>
          </cell>
          <cell r="B206">
            <v>0</v>
          </cell>
          <cell r="C206">
            <v>81628295</v>
          </cell>
          <cell r="D206">
            <v>84070134</v>
          </cell>
          <cell r="E206" t="str">
            <v>Component Hardware Group Inc Term Loan</v>
          </cell>
          <cell r="F206" t="str">
            <v>0010531824</v>
          </cell>
          <cell r="G206">
            <v>99.5</v>
          </cell>
          <cell r="H206">
            <v>3889949.64</v>
          </cell>
          <cell r="I206">
            <v>43647</v>
          </cell>
          <cell r="L206" t="str">
            <v>Antares/TMT</v>
          </cell>
          <cell r="N206">
            <v>99.5</v>
          </cell>
        </row>
        <row r="207">
          <cell r="A207" t="str">
            <v>DETAILS</v>
          </cell>
          <cell r="B207">
            <v>0</v>
          </cell>
          <cell r="C207">
            <v>81628138</v>
          </cell>
          <cell r="D207">
            <v>84070135</v>
          </cell>
          <cell r="E207" t="str">
            <v>Component Hardware Group Inc Term Loan</v>
          </cell>
          <cell r="F207" t="str">
            <v>0010531824</v>
          </cell>
          <cell r="G207">
            <v>95</v>
          </cell>
          <cell r="H207">
            <v>5062921.91</v>
          </cell>
          <cell r="I207">
            <v>43647</v>
          </cell>
          <cell r="L207" t="str">
            <v>Antares/TMT</v>
          </cell>
          <cell r="N207">
            <v>95</v>
          </cell>
        </row>
        <row r="208">
          <cell r="A208" t="str">
            <v>DETAILS</v>
          </cell>
          <cell r="B208">
            <v>0</v>
          </cell>
          <cell r="C208">
            <v>81628295</v>
          </cell>
          <cell r="D208">
            <v>84070136</v>
          </cell>
          <cell r="E208" t="str">
            <v>Component Hardware Group Inc Term Loan</v>
          </cell>
          <cell r="F208" t="str">
            <v>0010531824</v>
          </cell>
          <cell r="G208">
            <v>95</v>
          </cell>
          <cell r="H208">
            <v>978254.55</v>
          </cell>
          <cell r="I208">
            <v>43647</v>
          </cell>
          <cell r="L208" t="str">
            <v>Antares/TMT</v>
          </cell>
          <cell r="N208">
            <v>95</v>
          </cell>
        </row>
        <row r="209">
          <cell r="A209" t="str">
            <v>DETAILS</v>
          </cell>
          <cell r="B209">
            <v>0</v>
          </cell>
          <cell r="C209">
            <v>81628242</v>
          </cell>
          <cell r="D209">
            <v>84069714</v>
          </cell>
          <cell r="E209" t="str">
            <v>CompuCom Systems Inc Term Loan</v>
          </cell>
          <cell r="F209" t="str">
            <v>0010417382</v>
          </cell>
          <cell r="G209">
            <v>92.582999999999998</v>
          </cell>
          <cell r="H209">
            <v>10314616.300000001</v>
          </cell>
          <cell r="I209">
            <v>43962</v>
          </cell>
          <cell r="J209">
            <v>61</v>
          </cell>
          <cell r="K209" t="str">
            <v>Broadly Syndicated Loan</v>
          </cell>
          <cell r="L209" t="str">
            <v>BLG</v>
          </cell>
          <cell r="N209">
            <v>61</v>
          </cell>
        </row>
        <row r="210">
          <cell r="A210" t="str">
            <v>DETAILS</v>
          </cell>
          <cell r="B210">
            <v>0</v>
          </cell>
          <cell r="C210">
            <v>81628237</v>
          </cell>
          <cell r="D210">
            <v>84069715</v>
          </cell>
          <cell r="E210" t="str">
            <v>Confie Seguros Holding II Co Term Loan B</v>
          </cell>
          <cell r="F210" t="str">
            <v>0010388644</v>
          </cell>
          <cell r="G210">
            <v>97</v>
          </cell>
          <cell r="H210">
            <v>12476568.93</v>
          </cell>
          <cell r="I210">
            <v>43413</v>
          </cell>
          <cell r="J210">
            <v>98</v>
          </cell>
          <cell r="L210" t="str">
            <v>Antares/TMT</v>
          </cell>
          <cell r="N210">
            <v>97</v>
          </cell>
        </row>
        <row r="211">
          <cell r="A211" t="str">
            <v>DETAILS</v>
          </cell>
          <cell r="B211">
            <v>0</v>
          </cell>
          <cell r="C211">
            <v>81628047</v>
          </cell>
          <cell r="D211">
            <v>84069718</v>
          </cell>
          <cell r="E211" t="str">
            <v>Conterra Ultra Broadband Holdings Inc Term Loan</v>
          </cell>
          <cell r="F211" t="str">
            <v>0010475214</v>
          </cell>
          <cell r="G211">
            <v>97</v>
          </cell>
          <cell r="H211">
            <v>23810897.77</v>
          </cell>
          <cell r="I211">
            <v>43647</v>
          </cell>
          <cell r="L211" t="str">
            <v>Antares/TMT</v>
          </cell>
          <cell r="N211">
            <v>97</v>
          </cell>
        </row>
        <row r="212">
          <cell r="A212" t="str">
            <v>DETAILS</v>
          </cell>
          <cell r="B212">
            <v>0</v>
          </cell>
          <cell r="C212">
            <v>81627793</v>
          </cell>
          <cell r="D212">
            <v>84069533</v>
          </cell>
          <cell r="E212" t="str">
            <v>Convergint Technologies LLC Term Loan</v>
          </cell>
          <cell r="F212" t="str">
            <v>0010445372</v>
          </cell>
          <cell r="G212">
            <v>97</v>
          </cell>
          <cell r="H212">
            <v>16777527.579999998</v>
          </cell>
          <cell r="I212">
            <v>43817</v>
          </cell>
          <cell r="J212">
            <v>98.75</v>
          </cell>
          <cell r="L212" t="str">
            <v>Antares/TMT</v>
          </cell>
          <cell r="N212">
            <v>97</v>
          </cell>
        </row>
        <row r="213">
          <cell r="A213" t="str">
            <v>DETAILS</v>
          </cell>
          <cell r="B213">
            <v>0</v>
          </cell>
          <cell r="C213">
            <v>81627794</v>
          </cell>
          <cell r="D213">
            <v>84069534</v>
          </cell>
          <cell r="E213" t="str">
            <v>Convergint Technologies LLC Term Loan</v>
          </cell>
          <cell r="F213" t="str">
            <v>0010445372</v>
          </cell>
          <cell r="G213">
            <v>97</v>
          </cell>
          <cell r="H213">
            <v>6047080.4800000004</v>
          </cell>
          <cell r="I213">
            <v>43817</v>
          </cell>
          <cell r="J213">
            <v>98.75</v>
          </cell>
          <cell r="L213" t="str">
            <v>Antares/TMT</v>
          </cell>
          <cell r="N213">
            <v>97</v>
          </cell>
        </row>
        <row r="214">
          <cell r="A214" t="str">
            <v>DETAILS</v>
          </cell>
          <cell r="B214">
            <v>0</v>
          </cell>
          <cell r="C214">
            <v>81628084</v>
          </cell>
          <cell r="D214">
            <v>84069535</v>
          </cell>
          <cell r="E214" t="str">
            <v>Cook &amp; Boardman Group LLC The Term Loan</v>
          </cell>
          <cell r="F214" t="str">
            <v>0010528216</v>
          </cell>
          <cell r="G214">
            <v>97</v>
          </cell>
          <cell r="H214">
            <v>2890507.23</v>
          </cell>
          <cell r="I214">
            <v>43720</v>
          </cell>
          <cell r="L214" t="str">
            <v>Antares/TMT</v>
          </cell>
          <cell r="N214">
            <v>97</v>
          </cell>
        </row>
        <row r="215">
          <cell r="A215" t="str">
            <v>DETAILS</v>
          </cell>
          <cell r="B215">
            <v>0</v>
          </cell>
          <cell r="C215">
            <v>81628084</v>
          </cell>
          <cell r="D215">
            <v>84069536</v>
          </cell>
          <cell r="E215" t="str">
            <v>Cook &amp; Boardman Group LLC The Term Loan</v>
          </cell>
          <cell r="F215" t="str">
            <v>0010528216</v>
          </cell>
          <cell r="G215">
            <v>97</v>
          </cell>
          <cell r="H215">
            <v>14452536.25</v>
          </cell>
          <cell r="I215">
            <v>43720</v>
          </cell>
          <cell r="L215" t="str">
            <v>Antares/TMT</v>
          </cell>
          <cell r="N215">
            <v>97</v>
          </cell>
        </row>
        <row r="216">
          <cell r="A216" t="str">
            <v>DETAILS</v>
          </cell>
          <cell r="B216">
            <v>0</v>
          </cell>
          <cell r="C216">
            <v>81627741</v>
          </cell>
          <cell r="D216">
            <v>84069458</v>
          </cell>
          <cell r="E216" t="str">
            <v>Corporate Visions Inc Term Loan</v>
          </cell>
          <cell r="F216" t="str">
            <v>0010534938</v>
          </cell>
          <cell r="G216">
            <v>99</v>
          </cell>
          <cell r="H216">
            <v>14556696.43</v>
          </cell>
          <cell r="I216">
            <v>44345</v>
          </cell>
          <cell r="L216" t="str">
            <v>Antares/TMT</v>
          </cell>
          <cell r="N216">
            <v>99</v>
          </cell>
        </row>
        <row r="217">
          <cell r="A217" t="str">
            <v>DETAILS</v>
          </cell>
          <cell r="B217">
            <v>0</v>
          </cell>
          <cell r="C217">
            <v>81628259</v>
          </cell>
          <cell r="D217">
            <v>84069720</v>
          </cell>
          <cell r="E217" t="str">
            <v>Cotton Patch Cafe LLC Term A Loan</v>
          </cell>
          <cell r="F217" t="str">
            <v>0010506377</v>
          </cell>
          <cell r="G217">
            <v>97</v>
          </cell>
          <cell r="H217">
            <v>17874999.969999999</v>
          </cell>
          <cell r="I217">
            <v>43872</v>
          </cell>
          <cell r="L217" t="str">
            <v>Franchise Finance</v>
          </cell>
          <cell r="N217">
            <v>97</v>
          </cell>
        </row>
        <row r="218">
          <cell r="A218" t="str">
            <v>DETAILS</v>
          </cell>
          <cell r="B218">
            <v>0</v>
          </cell>
          <cell r="C218">
            <v>81627929</v>
          </cell>
          <cell r="D218">
            <v>84069721</v>
          </cell>
          <cell r="E218" t="str">
            <v>CPI Buyer LLC Initial Term Loan</v>
          </cell>
          <cell r="F218" t="str">
            <v>0010481838</v>
          </cell>
          <cell r="G218">
            <v>99.25</v>
          </cell>
          <cell r="H218">
            <v>9875021.5800000001</v>
          </cell>
          <cell r="I218">
            <v>44424</v>
          </cell>
          <cell r="J218">
            <v>95</v>
          </cell>
          <cell r="L218" t="str">
            <v>BLG</v>
          </cell>
          <cell r="N218">
            <v>95</v>
          </cell>
        </row>
        <row r="219">
          <cell r="A219" t="str">
            <v>DETAILS</v>
          </cell>
          <cell r="B219">
            <v>0</v>
          </cell>
          <cell r="C219">
            <v>81628200</v>
          </cell>
          <cell r="D219">
            <v>84070229</v>
          </cell>
          <cell r="E219" t="str">
            <v>CRCI Holdings Inc (CLEAResult) Delayed Draw Term Loan</v>
          </cell>
          <cell r="F219" t="str">
            <v>0010431985</v>
          </cell>
          <cell r="G219">
            <v>100</v>
          </cell>
          <cell r="H219">
            <v>3950000</v>
          </cell>
          <cell r="I219">
            <v>43656</v>
          </cell>
          <cell r="J219">
            <v>99.5</v>
          </cell>
          <cell r="L219" t="str">
            <v>BLG</v>
          </cell>
          <cell r="N219">
            <v>99.5</v>
          </cell>
        </row>
        <row r="220">
          <cell r="A220" t="str">
            <v>DETAILS</v>
          </cell>
          <cell r="B220">
            <v>0</v>
          </cell>
          <cell r="C220">
            <v>81628097</v>
          </cell>
          <cell r="D220">
            <v>84069726</v>
          </cell>
          <cell r="E220" t="str">
            <v>CRCI Holdings Inc (CLEAResult) Initial US Term Loan</v>
          </cell>
          <cell r="F220" t="str">
            <v>0010431978</v>
          </cell>
          <cell r="G220">
            <v>100</v>
          </cell>
          <cell r="H220">
            <v>16617500</v>
          </cell>
          <cell r="I220">
            <v>43656</v>
          </cell>
          <cell r="J220">
            <v>99.5</v>
          </cell>
          <cell r="L220" t="str">
            <v>BLG</v>
          </cell>
          <cell r="N220">
            <v>99.5</v>
          </cell>
        </row>
        <row r="221">
          <cell r="A221" t="str">
            <v>DETAILS</v>
          </cell>
          <cell r="B221">
            <v>0</v>
          </cell>
          <cell r="C221">
            <v>81628258</v>
          </cell>
          <cell r="D221">
            <v>84069731</v>
          </cell>
          <cell r="E221" t="str">
            <v>Credit Infonet Inc Term Loan</v>
          </cell>
          <cell r="F221" t="str">
            <v>0010415259</v>
          </cell>
          <cell r="G221">
            <v>97.25</v>
          </cell>
          <cell r="H221">
            <v>299802.13</v>
          </cell>
          <cell r="I221">
            <v>43216</v>
          </cell>
          <cell r="L221" t="str">
            <v>Antares/TMT</v>
          </cell>
          <cell r="N221">
            <v>97.25</v>
          </cell>
        </row>
        <row r="222">
          <cell r="A222" t="str">
            <v>DETAILS</v>
          </cell>
          <cell r="B222">
            <v>0</v>
          </cell>
          <cell r="C222">
            <v>81627630</v>
          </cell>
          <cell r="D222">
            <v>84069727</v>
          </cell>
          <cell r="E222" t="str">
            <v>Credit Infonet Inc Term Loan</v>
          </cell>
          <cell r="F222" t="str">
            <v>0010415259</v>
          </cell>
          <cell r="G222">
            <v>97.25</v>
          </cell>
          <cell r="H222">
            <v>2676658.1800000002</v>
          </cell>
          <cell r="I222">
            <v>43216</v>
          </cell>
          <cell r="L222" t="str">
            <v>Antares/TMT</v>
          </cell>
          <cell r="N222">
            <v>97.25</v>
          </cell>
        </row>
        <row r="223">
          <cell r="A223" t="str">
            <v>DETAILS</v>
          </cell>
          <cell r="B223">
            <v>0</v>
          </cell>
          <cell r="C223">
            <v>81627636</v>
          </cell>
          <cell r="D223">
            <v>84069728</v>
          </cell>
          <cell r="E223" t="str">
            <v>Credit Infonet Inc Term Loan</v>
          </cell>
          <cell r="F223" t="str">
            <v>0010415259</v>
          </cell>
          <cell r="G223">
            <v>97.25</v>
          </cell>
          <cell r="H223">
            <v>2159416.7999999998</v>
          </cell>
          <cell r="I223">
            <v>43216</v>
          </cell>
          <cell r="L223" t="str">
            <v>Antares/TMT</v>
          </cell>
          <cell r="N223">
            <v>97.25</v>
          </cell>
        </row>
        <row r="224">
          <cell r="A224" t="str">
            <v>DETAILS</v>
          </cell>
          <cell r="B224">
            <v>0</v>
          </cell>
          <cell r="C224">
            <v>81627680</v>
          </cell>
          <cell r="D224">
            <v>84069729</v>
          </cell>
          <cell r="E224" t="str">
            <v>Credit Infonet Inc Term Loan</v>
          </cell>
          <cell r="F224" t="str">
            <v>0010415259</v>
          </cell>
          <cell r="G224">
            <v>97.25</v>
          </cell>
          <cell r="H224">
            <v>2200862.0699999998</v>
          </cell>
          <cell r="I224">
            <v>43216</v>
          </cell>
          <cell r="L224" t="str">
            <v>Antares/TMT</v>
          </cell>
          <cell r="N224">
            <v>97.25</v>
          </cell>
        </row>
        <row r="225">
          <cell r="A225" t="str">
            <v>DETAILS</v>
          </cell>
          <cell r="B225">
            <v>0</v>
          </cell>
          <cell r="C225">
            <v>81627930</v>
          </cell>
          <cell r="D225">
            <v>84069730</v>
          </cell>
          <cell r="E225" t="str">
            <v>Credit Infonet Inc Term Loan</v>
          </cell>
          <cell r="F225" t="str">
            <v>0010415259</v>
          </cell>
          <cell r="G225">
            <v>97.25</v>
          </cell>
          <cell r="H225">
            <v>2718103.45</v>
          </cell>
          <cell r="I225">
            <v>43216</v>
          </cell>
          <cell r="L225" t="str">
            <v>Antares/TMT</v>
          </cell>
          <cell r="N225">
            <v>97.25</v>
          </cell>
        </row>
        <row r="226">
          <cell r="A226" t="str">
            <v>DETAILS</v>
          </cell>
          <cell r="B226">
            <v>0</v>
          </cell>
          <cell r="C226">
            <v>81627660</v>
          </cell>
          <cell r="D226">
            <v>84069537</v>
          </cell>
          <cell r="E226" t="str">
            <v>Crisis Prevention Institute Inc Term Loan</v>
          </cell>
          <cell r="F226" t="str">
            <v>0010526395</v>
          </cell>
          <cell r="G226">
            <v>97.25</v>
          </cell>
          <cell r="H226">
            <v>455275.37</v>
          </cell>
          <cell r="I226">
            <v>43056</v>
          </cell>
          <cell r="L226" t="str">
            <v>Antares/TMT</v>
          </cell>
          <cell r="N226">
            <v>97.25</v>
          </cell>
        </row>
        <row r="227">
          <cell r="A227" t="str">
            <v>DETAILS</v>
          </cell>
          <cell r="B227">
            <v>0</v>
          </cell>
          <cell r="C227">
            <v>81628093</v>
          </cell>
          <cell r="D227">
            <v>84069538</v>
          </cell>
          <cell r="E227" t="str">
            <v>Crisis Prevention Institute Inc Term Loan</v>
          </cell>
          <cell r="F227" t="str">
            <v>0010526395</v>
          </cell>
          <cell r="G227">
            <v>97.25</v>
          </cell>
          <cell r="H227">
            <v>6275327.7999999998</v>
          </cell>
          <cell r="I227">
            <v>43056</v>
          </cell>
          <cell r="L227" t="str">
            <v>Antares/TMT</v>
          </cell>
          <cell r="N227">
            <v>97.25</v>
          </cell>
        </row>
        <row r="228">
          <cell r="A228" t="str">
            <v>DETAILS</v>
          </cell>
          <cell r="B228">
            <v>0</v>
          </cell>
          <cell r="C228">
            <v>81628173</v>
          </cell>
          <cell r="D228">
            <v>84069539</v>
          </cell>
          <cell r="E228" t="str">
            <v>Crisis Prevention Institute Inc Term Loan</v>
          </cell>
          <cell r="F228" t="str">
            <v>0010526395</v>
          </cell>
          <cell r="G228">
            <v>97.25</v>
          </cell>
          <cell r="H228">
            <v>26049178.73</v>
          </cell>
          <cell r="I228">
            <v>43056</v>
          </cell>
          <cell r="L228" t="str">
            <v>Antares/TMT</v>
          </cell>
          <cell r="N228">
            <v>97.25</v>
          </cell>
        </row>
        <row r="229">
          <cell r="A229" t="str">
            <v>DETAILS</v>
          </cell>
          <cell r="B229">
            <v>0</v>
          </cell>
          <cell r="C229">
            <v>81628091</v>
          </cell>
          <cell r="D229">
            <v>84069732</v>
          </cell>
          <cell r="E229" t="str">
            <v>Cross MediaWorks Inc Term Loan</v>
          </cell>
          <cell r="F229" t="str">
            <v>0010535115</v>
          </cell>
          <cell r="G229">
            <v>98.848200000000006</v>
          </cell>
          <cell r="H229">
            <v>14963398.16</v>
          </cell>
          <cell r="I229">
            <v>43647</v>
          </cell>
          <cell r="L229" t="str">
            <v>Antares/TMT</v>
          </cell>
          <cell r="N229">
            <v>98.848200000000006</v>
          </cell>
        </row>
        <row r="230">
          <cell r="A230" t="str">
            <v>DETAILS</v>
          </cell>
          <cell r="B230">
            <v>0</v>
          </cell>
          <cell r="C230">
            <v>81627969</v>
          </cell>
          <cell r="D230">
            <v>84069733</v>
          </cell>
          <cell r="E230" t="str">
            <v>Crossmark Holdings Inc Term Loan</v>
          </cell>
          <cell r="F230" t="str">
            <v>0010522952</v>
          </cell>
          <cell r="G230">
            <v>88</v>
          </cell>
          <cell r="H230">
            <v>4744691.7</v>
          </cell>
          <cell r="I230">
            <v>43820</v>
          </cell>
          <cell r="J230">
            <v>71.099999999999994</v>
          </cell>
          <cell r="K230" t="str">
            <v>Broadly Syndicated Loan</v>
          </cell>
          <cell r="L230" t="str">
            <v>BLG</v>
          </cell>
          <cell r="N230">
            <v>71.099999999999994</v>
          </cell>
        </row>
        <row r="231">
          <cell r="A231" t="str">
            <v>DETAILS</v>
          </cell>
          <cell r="B231">
            <v>0</v>
          </cell>
          <cell r="C231">
            <v>81627909</v>
          </cell>
          <cell r="D231">
            <v>84069719</v>
          </cell>
          <cell r="E231" t="str">
            <v>CS Intermediate Holdco 2 LLC (Cooper Standard) Term Loan</v>
          </cell>
          <cell r="F231" t="str">
            <v>0010465864</v>
          </cell>
          <cell r="G231">
            <v>99.688000000000002</v>
          </cell>
          <cell r="H231">
            <v>9850000</v>
          </cell>
          <cell r="I231">
            <v>44291</v>
          </cell>
          <cell r="J231">
            <v>95.688000000000002</v>
          </cell>
          <cell r="K231" t="str">
            <v>Broadly Syndicated Loan</v>
          </cell>
          <cell r="L231" t="str">
            <v>BLG</v>
          </cell>
          <cell r="N231">
            <v>95.688000000000002</v>
          </cell>
        </row>
        <row r="232">
          <cell r="A232" t="str">
            <v>DETAILS</v>
          </cell>
          <cell r="B232">
            <v>0</v>
          </cell>
          <cell r="C232">
            <v>81628029</v>
          </cell>
          <cell r="D232">
            <v>84069459</v>
          </cell>
          <cell r="E232" t="str">
            <v>CSDVRS LLC Term Loan</v>
          </cell>
          <cell r="F232" t="str">
            <v>0010534401</v>
          </cell>
          <cell r="G232">
            <v>99.5</v>
          </cell>
          <cell r="H232">
            <v>9434523.8100000005</v>
          </cell>
          <cell r="I232">
            <v>43866</v>
          </cell>
          <cell r="L232" t="str">
            <v>SIP - Tag Along</v>
          </cell>
          <cell r="N232">
            <v>99.5</v>
          </cell>
        </row>
        <row r="233">
          <cell r="A233" t="str">
            <v>DETAILS</v>
          </cell>
          <cell r="B233">
            <v>0</v>
          </cell>
          <cell r="C233">
            <v>81628029</v>
          </cell>
          <cell r="D233">
            <v>84069460</v>
          </cell>
          <cell r="E233" t="str">
            <v>CSDVRS LLC Term Loan</v>
          </cell>
          <cell r="F233" t="str">
            <v>0010534401</v>
          </cell>
          <cell r="G233">
            <v>99.5</v>
          </cell>
          <cell r="H233">
            <v>18991860.52</v>
          </cell>
          <cell r="I233">
            <v>43866</v>
          </cell>
          <cell r="L233" t="str">
            <v>Antares/TMT</v>
          </cell>
          <cell r="N233">
            <v>99.5</v>
          </cell>
        </row>
        <row r="234">
          <cell r="A234" t="str">
            <v>DETAILS</v>
          </cell>
          <cell r="B234">
            <v>0</v>
          </cell>
          <cell r="C234">
            <v>81628037</v>
          </cell>
          <cell r="D234">
            <v>84069540</v>
          </cell>
          <cell r="E234" t="str">
            <v>CSM Bakery Supplies LLC  1st LienTerm Loan</v>
          </cell>
          <cell r="F234" t="str">
            <v>0010424145</v>
          </cell>
          <cell r="G234">
            <v>99.582999999999998</v>
          </cell>
          <cell r="H234">
            <v>19500554.100000001</v>
          </cell>
          <cell r="I234">
            <v>44015</v>
          </cell>
          <cell r="J234">
            <v>96</v>
          </cell>
          <cell r="K234" t="str">
            <v>Broadly Syndicated Loan</v>
          </cell>
          <cell r="L234" t="str">
            <v>BLG</v>
          </cell>
          <cell r="N234">
            <v>96</v>
          </cell>
        </row>
        <row r="235">
          <cell r="A235" t="str">
            <v>DETAILS</v>
          </cell>
          <cell r="B235">
            <v>0</v>
          </cell>
          <cell r="C235">
            <v>81627912</v>
          </cell>
          <cell r="D235">
            <v>84069735</v>
          </cell>
          <cell r="E235" t="str">
            <v>CTI Foods Holding Co. LLC 1st Lien Term</v>
          </cell>
          <cell r="F235" t="str">
            <v>0010432374</v>
          </cell>
          <cell r="G235">
            <v>98.5</v>
          </cell>
          <cell r="H235">
            <v>19550000</v>
          </cell>
          <cell r="I235">
            <v>44010</v>
          </cell>
          <cell r="J235">
            <v>95.5</v>
          </cell>
          <cell r="L235" t="str">
            <v>BLG</v>
          </cell>
          <cell r="N235">
            <v>95.5</v>
          </cell>
        </row>
        <row r="236">
          <cell r="A236" t="str">
            <v>DETAILS</v>
          </cell>
          <cell r="B236">
            <v>0</v>
          </cell>
          <cell r="C236">
            <v>81627905</v>
          </cell>
          <cell r="D236">
            <v>84069734</v>
          </cell>
          <cell r="E236" t="str">
            <v>Cumulus Media Holdings Inc Term Loan</v>
          </cell>
          <cell r="F236" t="str">
            <v>0010326588</v>
          </cell>
          <cell r="G236">
            <v>91.25</v>
          </cell>
          <cell r="H236">
            <v>14102777.779999999</v>
          </cell>
          <cell r="I236">
            <v>44188</v>
          </cell>
          <cell r="J236">
            <v>71.667000000000002</v>
          </cell>
          <cell r="K236" t="str">
            <v>Broadly Syndicated Loan</v>
          </cell>
          <cell r="L236" t="str">
            <v>BLG</v>
          </cell>
          <cell r="N236">
            <v>71.667000000000002</v>
          </cell>
        </row>
        <row r="237">
          <cell r="A237" t="str">
            <v>DETAILS</v>
          </cell>
          <cell r="B237">
            <v>0</v>
          </cell>
          <cell r="C237">
            <v>81628009</v>
          </cell>
          <cell r="D237">
            <v>84069472</v>
          </cell>
          <cell r="E237" t="str">
            <v>Curt Manufacturing Incremental Term USD</v>
          </cell>
          <cell r="F237" t="str">
            <v>0010500134</v>
          </cell>
          <cell r="G237">
            <v>97</v>
          </cell>
          <cell r="H237">
            <v>1706250</v>
          </cell>
          <cell r="I237">
            <v>43528</v>
          </cell>
          <cell r="L237" t="str">
            <v>Antares/TMT</v>
          </cell>
          <cell r="N237">
            <v>97</v>
          </cell>
        </row>
        <row r="238">
          <cell r="A238" t="str">
            <v>DETAILS</v>
          </cell>
          <cell r="B238">
            <v>0</v>
          </cell>
          <cell r="C238">
            <v>81628008</v>
          </cell>
          <cell r="D238">
            <v>84069471</v>
          </cell>
          <cell r="E238" t="str">
            <v>Curt Manufacturing LLC Term Loan</v>
          </cell>
          <cell r="F238" t="str">
            <v>0010460837</v>
          </cell>
          <cell r="G238">
            <v>97</v>
          </cell>
          <cell r="H238">
            <v>17641406.239999998</v>
          </cell>
          <cell r="I238">
            <v>43528</v>
          </cell>
          <cell r="L238" t="str">
            <v>Antares/TMT</v>
          </cell>
          <cell r="N238">
            <v>97</v>
          </cell>
        </row>
        <row r="239">
          <cell r="A239" t="str">
            <v>DETAILS</v>
          </cell>
          <cell r="B239">
            <v>0</v>
          </cell>
          <cell r="C239">
            <v>81627962</v>
          </cell>
          <cell r="D239">
            <v>84069542</v>
          </cell>
          <cell r="E239" t="str">
            <v>CUSTOM WINDOW SYSTEMS INC Term Loan</v>
          </cell>
          <cell r="F239" t="str">
            <v>0010526074</v>
          </cell>
          <cell r="G239">
            <v>97</v>
          </cell>
          <cell r="H239">
            <v>5920548.1699999999</v>
          </cell>
          <cell r="I239">
            <v>43677</v>
          </cell>
          <cell r="L239" t="str">
            <v>Antares/TMT</v>
          </cell>
          <cell r="N239">
            <v>97</v>
          </cell>
        </row>
        <row r="240">
          <cell r="A240" t="str">
            <v>DETAILS</v>
          </cell>
          <cell r="B240">
            <v>0</v>
          </cell>
          <cell r="C240">
            <v>81627684</v>
          </cell>
          <cell r="D240">
            <v>84069541</v>
          </cell>
          <cell r="E240" t="str">
            <v>CUSTOM WINDOW SYSTEMS INC Term Loan</v>
          </cell>
          <cell r="F240" t="str">
            <v>0010526074</v>
          </cell>
          <cell r="G240">
            <v>97</v>
          </cell>
          <cell r="H240">
            <v>13118752.539999999</v>
          </cell>
          <cell r="I240">
            <v>43677</v>
          </cell>
          <cell r="L240" t="str">
            <v>Antares/TMT</v>
          </cell>
          <cell r="N240">
            <v>97</v>
          </cell>
        </row>
        <row r="241">
          <cell r="A241" t="str">
            <v>DETAILS</v>
          </cell>
          <cell r="B241">
            <v>0</v>
          </cell>
          <cell r="C241">
            <v>81628325</v>
          </cell>
          <cell r="D241">
            <v>84069942</v>
          </cell>
          <cell r="E241" t="str">
            <v>CVR Management LLC Term Loan</v>
          </cell>
          <cell r="F241" t="str">
            <v>0010559667</v>
          </cell>
          <cell r="G241">
            <v>99</v>
          </cell>
          <cell r="H241">
            <v>21621621.620000001</v>
          </cell>
          <cell r="I241">
            <v>44565</v>
          </cell>
          <cell r="L241" t="str">
            <v>Antares/TMT</v>
          </cell>
          <cell r="N241">
            <v>99</v>
          </cell>
        </row>
        <row r="242">
          <cell r="A242" t="str">
            <v>DETAILS</v>
          </cell>
          <cell r="B242">
            <v>0</v>
          </cell>
          <cell r="C242">
            <v>81627599</v>
          </cell>
          <cell r="D242">
            <v>84069723</v>
          </cell>
          <cell r="E242" t="str">
            <v>Dayton Parts LLC Term Loan</v>
          </cell>
          <cell r="F242" t="str">
            <v>0010528291</v>
          </cell>
          <cell r="G242">
            <v>97.5</v>
          </cell>
          <cell r="H242">
            <v>375235.57</v>
          </cell>
          <cell r="I242">
            <v>42859</v>
          </cell>
          <cell r="L242" t="str">
            <v>Antares/TMT</v>
          </cell>
          <cell r="N242">
            <v>97.5</v>
          </cell>
        </row>
        <row r="243">
          <cell r="A243" t="str">
            <v>DETAILS</v>
          </cell>
          <cell r="B243">
            <v>0</v>
          </cell>
          <cell r="C243">
            <v>81627987</v>
          </cell>
          <cell r="D243">
            <v>84069724</v>
          </cell>
          <cell r="E243" t="str">
            <v>Dayton Parts LLC Term Loan</v>
          </cell>
          <cell r="F243" t="str">
            <v>0010528291</v>
          </cell>
          <cell r="G243">
            <v>97.5</v>
          </cell>
          <cell r="H243">
            <v>8890520.1300000008</v>
          </cell>
          <cell r="I243">
            <v>42859</v>
          </cell>
          <cell r="L243" t="str">
            <v>Antares/TMT</v>
          </cell>
          <cell r="N243">
            <v>97.5</v>
          </cell>
        </row>
        <row r="244">
          <cell r="A244" t="str">
            <v>DETAILS</v>
          </cell>
          <cell r="B244">
            <v>0</v>
          </cell>
          <cell r="C244">
            <v>81627988</v>
          </cell>
          <cell r="D244">
            <v>84069725</v>
          </cell>
          <cell r="E244" t="str">
            <v>Dayton Parts LLC Term Loan</v>
          </cell>
          <cell r="F244" t="str">
            <v>0010528291</v>
          </cell>
          <cell r="G244">
            <v>97.5</v>
          </cell>
          <cell r="H244">
            <v>12379199.59</v>
          </cell>
          <cell r="I244">
            <v>42859</v>
          </cell>
          <cell r="L244" t="str">
            <v>Antares/TMT</v>
          </cell>
          <cell r="N244">
            <v>97.5</v>
          </cell>
        </row>
        <row r="245">
          <cell r="A245" t="str">
            <v>DETAILS</v>
          </cell>
          <cell r="B245">
            <v>0</v>
          </cell>
          <cell r="C245">
            <v>81628361</v>
          </cell>
          <cell r="D245">
            <v>84070088</v>
          </cell>
          <cell r="E245" t="str">
            <v>DEI SALES INC CANADIAN TERM LOAN CAD 11.5MM</v>
          </cell>
          <cell r="F245" t="str">
            <v>0010537029</v>
          </cell>
          <cell r="G245">
            <v>99.5</v>
          </cell>
          <cell r="H245">
            <v>3161824.98</v>
          </cell>
          <cell r="I245">
            <v>42929</v>
          </cell>
          <cell r="L245" t="str">
            <v>Antares/TMT</v>
          </cell>
          <cell r="N245">
            <v>99.5</v>
          </cell>
        </row>
        <row r="246">
          <cell r="A246" t="str">
            <v>DETAILS</v>
          </cell>
          <cell r="B246">
            <v>0</v>
          </cell>
          <cell r="C246">
            <v>81628085</v>
          </cell>
          <cell r="D246">
            <v>84069722</v>
          </cell>
          <cell r="E246" t="str">
            <v>DEI Sales Term Loan B</v>
          </cell>
          <cell r="F246" t="str">
            <v>0010533197</v>
          </cell>
          <cell r="G246">
            <v>97.457599999999999</v>
          </cell>
          <cell r="H246">
            <v>5431362.1600000001</v>
          </cell>
          <cell r="I246">
            <v>42929</v>
          </cell>
          <cell r="J246">
            <v>90</v>
          </cell>
          <cell r="L246" t="str">
            <v>Antares/TMT</v>
          </cell>
          <cell r="N246">
            <v>97.457599999999999</v>
          </cell>
        </row>
        <row r="247">
          <cell r="A247" t="str">
            <v>DETAILS</v>
          </cell>
          <cell r="B247">
            <v>0</v>
          </cell>
          <cell r="C247">
            <v>81627594</v>
          </cell>
          <cell r="D247">
            <v>84069543</v>
          </cell>
          <cell r="E247" t="str">
            <v>Dex Media West New Term Loan</v>
          </cell>
          <cell r="F247" t="str">
            <v>0010241085</v>
          </cell>
          <cell r="G247">
            <v>66.599999999999994</v>
          </cell>
          <cell r="H247">
            <v>9965787.3200000003</v>
          </cell>
          <cell r="I247">
            <v>42735</v>
          </cell>
          <cell r="J247">
            <v>47.188000000000002</v>
          </cell>
          <cell r="L247" t="str">
            <v>BLG</v>
          </cell>
          <cell r="N247">
            <v>47.188000000000002</v>
          </cell>
        </row>
        <row r="248">
          <cell r="A248" t="str">
            <v>DETAILS</v>
          </cell>
          <cell r="B248">
            <v>0</v>
          </cell>
          <cell r="C248">
            <v>81628271</v>
          </cell>
          <cell r="D248">
            <v>84069544</v>
          </cell>
          <cell r="E248" t="str">
            <v>Dex Media West New Term Loan</v>
          </cell>
          <cell r="F248" t="str">
            <v>0010241085</v>
          </cell>
          <cell r="G248">
            <v>66.599999999999994</v>
          </cell>
          <cell r="H248">
            <v>5370628.0800000001</v>
          </cell>
          <cell r="I248">
            <v>42735</v>
          </cell>
          <cell r="J248">
            <v>47.188000000000002</v>
          </cell>
          <cell r="L248" t="str">
            <v>BLG</v>
          </cell>
          <cell r="N248">
            <v>47.188000000000002</v>
          </cell>
        </row>
        <row r="249">
          <cell r="A249" t="str">
            <v>DETAILS</v>
          </cell>
          <cell r="B249">
            <v>0</v>
          </cell>
          <cell r="C249">
            <v>81628101</v>
          </cell>
          <cell r="D249">
            <v>84069545</v>
          </cell>
          <cell r="E249" t="str">
            <v>DialogDirect Inc Term Loan A</v>
          </cell>
          <cell r="F249" t="str">
            <v>0010528893</v>
          </cell>
          <cell r="G249">
            <v>98.9495</v>
          </cell>
          <cell r="H249">
            <v>9515532.5600000005</v>
          </cell>
          <cell r="I249">
            <v>43753</v>
          </cell>
          <cell r="J249">
            <v>98.5</v>
          </cell>
          <cell r="L249" t="str">
            <v>SIP - Tag Along</v>
          </cell>
          <cell r="N249">
            <v>98.9495</v>
          </cell>
        </row>
        <row r="250">
          <cell r="A250" t="str">
            <v>DETAILS</v>
          </cell>
          <cell r="B250">
            <v>0</v>
          </cell>
          <cell r="C250">
            <v>81628101</v>
          </cell>
          <cell r="D250">
            <v>84069546</v>
          </cell>
          <cell r="E250" t="str">
            <v>DialogDirect Inc Term Loan A</v>
          </cell>
          <cell r="F250" t="str">
            <v>0010528893</v>
          </cell>
          <cell r="G250">
            <v>98.9495</v>
          </cell>
          <cell r="H250">
            <v>5008952.9800000004</v>
          </cell>
          <cell r="I250">
            <v>43753</v>
          </cell>
          <cell r="J250">
            <v>98.5</v>
          </cell>
          <cell r="L250" t="str">
            <v>Antares/TMT</v>
          </cell>
          <cell r="N250">
            <v>98.9495</v>
          </cell>
        </row>
        <row r="251">
          <cell r="A251" t="str">
            <v>DETAILS</v>
          </cell>
          <cell r="B251">
            <v>0</v>
          </cell>
          <cell r="C251">
            <v>81628101</v>
          </cell>
          <cell r="D251">
            <v>84069547</v>
          </cell>
          <cell r="E251" t="str">
            <v>DialogDirect Inc Term Loan A</v>
          </cell>
          <cell r="F251" t="str">
            <v>0010528893</v>
          </cell>
          <cell r="G251">
            <v>98.9495</v>
          </cell>
          <cell r="H251">
            <v>19375000</v>
          </cell>
          <cell r="I251">
            <v>43753</v>
          </cell>
          <cell r="J251">
            <v>98.5</v>
          </cell>
          <cell r="L251" t="str">
            <v>Antares/TMT</v>
          </cell>
          <cell r="N251">
            <v>98.9495</v>
          </cell>
        </row>
        <row r="252">
          <cell r="A252" t="str">
            <v>DETAILS</v>
          </cell>
          <cell r="B252">
            <v>0</v>
          </cell>
          <cell r="C252">
            <v>81627673</v>
          </cell>
          <cell r="D252">
            <v>84069446</v>
          </cell>
          <cell r="E252" t="str">
            <v>Digity Media LLC First Lien Term Loan</v>
          </cell>
          <cell r="F252" t="str">
            <v>0010533315</v>
          </cell>
          <cell r="G252">
            <v>99.5</v>
          </cell>
          <cell r="H252">
            <v>4985250.1399999997</v>
          </cell>
          <cell r="I252">
            <v>43506</v>
          </cell>
          <cell r="L252" t="str">
            <v>SIP - Tag Along</v>
          </cell>
          <cell r="N252">
            <v>99.5</v>
          </cell>
        </row>
        <row r="253">
          <cell r="A253" t="str">
            <v>DETAILS</v>
          </cell>
          <cell r="B253">
            <v>0</v>
          </cell>
          <cell r="C253">
            <v>81627673</v>
          </cell>
          <cell r="D253">
            <v>84069447</v>
          </cell>
          <cell r="E253" t="str">
            <v>Digity Media LLC First Lien Term Loan</v>
          </cell>
          <cell r="F253" t="str">
            <v>0010533315</v>
          </cell>
          <cell r="G253">
            <v>99.5</v>
          </cell>
          <cell r="H253">
            <v>24890117.760000002</v>
          </cell>
          <cell r="I253">
            <v>43506</v>
          </cell>
          <cell r="L253" t="str">
            <v>Antares/TMT</v>
          </cell>
          <cell r="N253">
            <v>99.5</v>
          </cell>
        </row>
        <row r="254">
          <cell r="A254" t="str">
            <v>DETAILS</v>
          </cell>
          <cell r="B254">
            <v>0</v>
          </cell>
          <cell r="C254">
            <v>81627984</v>
          </cell>
          <cell r="D254">
            <v>84069548</v>
          </cell>
          <cell r="E254" t="str">
            <v>DISA Holdings Acquisiton Subsidiary Corp Term Loan</v>
          </cell>
          <cell r="F254" t="str">
            <v>0010532446</v>
          </cell>
          <cell r="G254">
            <v>99.5</v>
          </cell>
          <cell r="H254">
            <v>9900000</v>
          </cell>
          <cell r="I254">
            <v>44174</v>
          </cell>
          <cell r="J254">
            <v>97.5</v>
          </cell>
          <cell r="L254" t="str">
            <v>SIP - Tag Along</v>
          </cell>
          <cell r="N254">
            <v>99.5</v>
          </cell>
        </row>
        <row r="255">
          <cell r="A255" t="str">
            <v>DETAILS</v>
          </cell>
          <cell r="B255">
            <v>0</v>
          </cell>
          <cell r="C255">
            <v>81627984</v>
          </cell>
          <cell r="D255">
            <v>84069549</v>
          </cell>
          <cell r="E255" t="str">
            <v>DISA Holdings Acquisiton Subsidiary Corp Term Loan</v>
          </cell>
          <cell r="F255" t="str">
            <v>0010532446</v>
          </cell>
          <cell r="G255">
            <v>99.5</v>
          </cell>
          <cell r="H255">
            <v>6298464.6399999997</v>
          </cell>
          <cell r="I255">
            <v>44174</v>
          </cell>
          <cell r="J255">
            <v>97.5</v>
          </cell>
          <cell r="L255" t="str">
            <v>Antares/TMT</v>
          </cell>
          <cell r="N255">
            <v>99.5</v>
          </cell>
        </row>
        <row r="256">
          <cell r="A256" t="str">
            <v>DETAILS</v>
          </cell>
          <cell r="B256">
            <v>0</v>
          </cell>
          <cell r="C256">
            <v>81628290</v>
          </cell>
          <cell r="D256">
            <v>84069717</v>
          </cell>
          <cell r="E256" t="str">
            <v>DiscoverOrg LLC Term Loan</v>
          </cell>
          <cell r="F256" t="str">
            <v>0010516643</v>
          </cell>
          <cell r="G256">
            <v>99.5</v>
          </cell>
          <cell r="H256">
            <v>11340000</v>
          </cell>
          <cell r="I256">
            <v>43984</v>
          </cell>
          <cell r="L256" t="str">
            <v>Antares/TMT</v>
          </cell>
          <cell r="N256">
            <v>99.5</v>
          </cell>
        </row>
        <row r="257">
          <cell r="A257" t="str">
            <v>DETAILS</v>
          </cell>
          <cell r="B257">
            <v>0</v>
          </cell>
          <cell r="C257">
            <v>81627868</v>
          </cell>
          <cell r="D257">
            <v>84069716</v>
          </cell>
          <cell r="E257" t="str">
            <v>Doosan Infracore International Inc 1st Lien Tranche B Term Loan</v>
          </cell>
          <cell r="F257" t="str">
            <v>0010471398</v>
          </cell>
          <cell r="G257">
            <v>100.25</v>
          </cell>
          <cell r="H257">
            <v>13621153.85</v>
          </cell>
          <cell r="I257">
            <v>44344</v>
          </cell>
          <cell r="J257">
            <v>95.25</v>
          </cell>
          <cell r="L257" t="str">
            <v>BLG</v>
          </cell>
          <cell r="N257">
            <v>95.25</v>
          </cell>
        </row>
        <row r="258">
          <cell r="A258" t="str">
            <v>DETAILS</v>
          </cell>
          <cell r="B258">
            <v>0</v>
          </cell>
          <cell r="C258">
            <v>81627777</v>
          </cell>
          <cell r="D258">
            <v>84069864</v>
          </cell>
          <cell r="E258" t="str">
            <v>Doskocil Manufacturing Company Term Loan</v>
          </cell>
          <cell r="F258" t="str">
            <v>0010556214</v>
          </cell>
          <cell r="G258">
            <v>99.122640000000004</v>
          </cell>
          <cell r="H258">
            <v>30409836.07</v>
          </cell>
          <cell r="I258">
            <v>44145</v>
          </cell>
          <cell r="L258" t="str">
            <v>Antares/TMT</v>
          </cell>
          <cell r="N258">
            <v>99.122640000000004</v>
          </cell>
        </row>
        <row r="259">
          <cell r="A259" t="str">
            <v>DETAILS</v>
          </cell>
          <cell r="B259">
            <v>0</v>
          </cell>
          <cell r="C259">
            <v>81628332</v>
          </cell>
          <cell r="D259">
            <v>84069713</v>
          </cell>
          <cell r="E259" t="str">
            <v>Douglas Dynamics LLC Term Facility</v>
          </cell>
          <cell r="F259" t="str">
            <v>0010502323</v>
          </cell>
          <cell r="G259">
            <v>100</v>
          </cell>
          <cell r="H259">
            <v>5940000</v>
          </cell>
          <cell r="I259">
            <v>44561</v>
          </cell>
          <cell r="J259">
            <v>99.5</v>
          </cell>
          <cell r="L259" t="str">
            <v>BLG</v>
          </cell>
          <cell r="N259">
            <v>99.5</v>
          </cell>
        </row>
        <row r="260">
          <cell r="A260" t="str">
            <v>DETAILS</v>
          </cell>
          <cell r="B260">
            <v>0</v>
          </cell>
          <cell r="C260">
            <v>81628158</v>
          </cell>
          <cell r="D260">
            <v>84069939</v>
          </cell>
          <cell r="E260" t="str">
            <v>Dubois Chemicals Inc Incremental Term Loan</v>
          </cell>
          <cell r="F260" t="str">
            <v>0010560595</v>
          </cell>
          <cell r="G260">
            <v>99</v>
          </cell>
          <cell r="H260">
            <v>35275000</v>
          </cell>
          <cell r="I260">
            <v>43454</v>
          </cell>
          <cell r="L260" t="str">
            <v>Antares/TMT</v>
          </cell>
          <cell r="N260">
            <v>99</v>
          </cell>
        </row>
        <row r="261">
          <cell r="A261" t="str">
            <v>DETAILS</v>
          </cell>
          <cell r="B261">
            <v>0</v>
          </cell>
          <cell r="C261">
            <v>81627973</v>
          </cell>
          <cell r="D261">
            <v>84069551</v>
          </cell>
          <cell r="E261" t="str">
            <v>DuBois Holding Company Term Loan</v>
          </cell>
          <cell r="F261" t="str">
            <v>0010527648</v>
          </cell>
          <cell r="G261">
            <v>98.275300000000001</v>
          </cell>
          <cell r="H261">
            <v>17109.68</v>
          </cell>
          <cell r="I261">
            <v>43454</v>
          </cell>
          <cell r="J261">
            <v>99</v>
          </cell>
          <cell r="L261" t="str">
            <v>Antares/TMT</v>
          </cell>
          <cell r="N261">
            <v>98.275300000000001</v>
          </cell>
        </row>
        <row r="262">
          <cell r="A262" t="str">
            <v>DETAILS</v>
          </cell>
          <cell r="B262">
            <v>0</v>
          </cell>
          <cell r="C262">
            <v>81627973</v>
          </cell>
          <cell r="D262">
            <v>84069553</v>
          </cell>
          <cell r="E262" t="str">
            <v>DuBois Holding Company Term Loan</v>
          </cell>
          <cell r="F262" t="str">
            <v>0010527648</v>
          </cell>
          <cell r="G262">
            <v>98.275300000000001</v>
          </cell>
          <cell r="H262">
            <v>161424.95000000001</v>
          </cell>
          <cell r="I262">
            <v>43454</v>
          </cell>
          <cell r="J262">
            <v>99</v>
          </cell>
          <cell r="L262" t="str">
            <v>Antares/TMT</v>
          </cell>
          <cell r="N262">
            <v>98.275300000000001</v>
          </cell>
        </row>
        <row r="263">
          <cell r="A263" t="str">
            <v>DETAILS</v>
          </cell>
          <cell r="B263">
            <v>0</v>
          </cell>
          <cell r="C263">
            <v>81627749</v>
          </cell>
          <cell r="D263">
            <v>84069550</v>
          </cell>
          <cell r="E263" t="str">
            <v>DuBois Holding Company Term Loan</v>
          </cell>
          <cell r="F263" t="str">
            <v>0010527648</v>
          </cell>
          <cell r="G263">
            <v>98.275300000000001</v>
          </cell>
          <cell r="H263">
            <v>2210592.87</v>
          </cell>
          <cell r="I263">
            <v>43454</v>
          </cell>
          <cell r="J263">
            <v>99</v>
          </cell>
          <cell r="L263" t="str">
            <v>Antares/TMT</v>
          </cell>
          <cell r="N263">
            <v>98.275300000000001</v>
          </cell>
        </row>
        <row r="264">
          <cell r="A264" t="str">
            <v>DETAILS</v>
          </cell>
          <cell r="B264">
            <v>0</v>
          </cell>
          <cell r="C264">
            <v>81627749</v>
          </cell>
          <cell r="D264">
            <v>84069552</v>
          </cell>
          <cell r="E264" t="str">
            <v>DuBois Holding Company Term Loan</v>
          </cell>
          <cell r="F264" t="str">
            <v>0010527648</v>
          </cell>
          <cell r="G264">
            <v>98.275300000000001</v>
          </cell>
          <cell r="H264">
            <v>20856316.829999998</v>
          </cell>
          <cell r="I264">
            <v>43454</v>
          </cell>
          <cell r="J264">
            <v>99</v>
          </cell>
          <cell r="L264" t="str">
            <v>Antares/TMT</v>
          </cell>
          <cell r="N264">
            <v>98.275300000000001</v>
          </cell>
        </row>
        <row r="265">
          <cell r="A265" t="str">
            <v>DETAILS</v>
          </cell>
          <cell r="B265">
            <v>0</v>
          </cell>
          <cell r="C265">
            <v>81627841</v>
          </cell>
          <cell r="D265">
            <v>84069706</v>
          </cell>
          <cell r="E265" t="str">
            <v>Dwyer Acquisition Parent Inc Term Loan A</v>
          </cell>
          <cell r="F265" t="str">
            <v>0010479122</v>
          </cell>
          <cell r="G265">
            <v>97</v>
          </cell>
          <cell r="H265">
            <v>39510651.719999999</v>
          </cell>
          <cell r="I265">
            <v>43692</v>
          </cell>
          <cell r="L265" t="str">
            <v>Antares/TMT</v>
          </cell>
          <cell r="N265">
            <v>97</v>
          </cell>
        </row>
        <row r="266">
          <cell r="A266" t="str">
            <v>DETAILS</v>
          </cell>
          <cell r="B266">
            <v>0</v>
          </cell>
          <cell r="C266">
            <v>81627871</v>
          </cell>
          <cell r="D266">
            <v>84070154</v>
          </cell>
          <cell r="E266" t="str">
            <v>Dynatect Group Holdings Inc Term Loan B</v>
          </cell>
          <cell r="F266" t="str">
            <v>0010532529</v>
          </cell>
          <cell r="G266">
            <v>99.5</v>
          </cell>
          <cell r="H266">
            <v>6581632.7000000002</v>
          </cell>
          <cell r="I266">
            <v>44104</v>
          </cell>
          <cell r="L266" t="str">
            <v>SIP - Tag Along</v>
          </cell>
          <cell r="N266">
            <v>99.5</v>
          </cell>
        </row>
        <row r="267">
          <cell r="A267" t="str">
            <v>DETAILS</v>
          </cell>
          <cell r="B267">
            <v>0</v>
          </cell>
          <cell r="C267">
            <v>81627871</v>
          </cell>
          <cell r="D267">
            <v>84070156</v>
          </cell>
          <cell r="E267" t="str">
            <v>Dynatect Group Holdings Inc Term Loan B</v>
          </cell>
          <cell r="F267" t="str">
            <v>0010532529</v>
          </cell>
          <cell r="G267">
            <v>99.5</v>
          </cell>
          <cell r="H267">
            <v>386388.32</v>
          </cell>
          <cell r="I267">
            <v>44104</v>
          </cell>
          <cell r="L267" t="str">
            <v>Antares/TMT</v>
          </cell>
          <cell r="N267">
            <v>99.5</v>
          </cell>
        </row>
        <row r="268">
          <cell r="A268" t="str">
            <v>DETAILS</v>
          </cell>
          <cell r="B268">
            <v>0</v>
          </cell>
          <cell r="C268">
            <v>81627626</v>
          </cell>
          <cell r="D268">
            <v>84070153</v>
          </cell>
          <cell r="E268" t="str">
            <v>Dynatect Group Holdings Inc Term Loan B</v>
          </cell>
          <cell r="F268" t="str">
            <v>0010532529</v>
          </cell>
          <cell r="G268">
            <v>99.5</v>
          </cell>
          <cell r="H268">
            <v>1700.63</v>
          </cell>
          <cell r="I268">
            <v>44104</v>
          </cell>
          <cell r="L268" t="str">
            <v>SIP - Tag Along</v>
          </cell>
          <cell r="N268">
            <v>99.5</v>
          </cell>
        </row>
        <row r="269">
          <cell r="A269" t="str">
            <v>DETAILS</v>
          </cell>
          <cell r="B269">
            <v>0</v>
          </cell>
          <cell r="C269">
            <v>81627626</v>
          </cell>
          <cell r="D269">
            <v>84070155</v>
          </cell>
          <cell r="E269" t="str">
            <v>Dynatect Group Holdings Inc Term Loan B</v>
          </cell>
          <cell r="F269" t="str">
            <v>0010532529</v>
          </cell>
          <cell r="G269">
            <v>99.5</v>
          </cell>
          <cell r="H269">
            <v>99.84</v>
          </cell>
          <cell r="I269">
            <v>44104</v>
          </cell>
          <cell r="L269" t="str">
            <v>Antares/TMT</v>
          </cell>
          <cell r="N269">
            <v>99.5</v>
          </cell>
        </row>
        <row r="270">
          <cell r="A270" t="str">
            <v>DETAILS</v>
          </cell>
          <cell r="B270">
            <v>0</v>
          </cell>
          <cell r="C270">
            <v>81627904</v>
          </cell>
          <cell r="D270">
            <v>84069936</v>
          </cell>
          <cell r="E270" t="str">
            <v>E+ Healthcare LLC Term Loan</v>
          </cell>
          <cell r="F270" t="str">
            <v>0010560159</v>
          </cell>
          <cell r="G270">
            <v>99</v>
          </cell>
          <cell r="H270">
            <v>11860568.58</v>
          </cell>
          <cell r="I270">
            <v>44208</v>
          </cell>
          <cell r="L270" t="str">
            <v>Antares/TMT</v>
          </cell>
          <cell r="N270">
            <v>99</v>
          </cell>
        </row>
        <row r="271">
          <cell r="A271" t="str">
            <v>DETAILS</v>
          </cell>
          <cell r="B271">
            <v>0</v>
          </cell>
          <cell r="C271">
            <v>81628102</v>
          </cell>
          <cell r="D271">
            <v>84069937</v>
          </cell>
          <cell r="E271" t="str">
            <v>E+ Healthcare LLC Term Loan</v>
          </cell>
          <cell r="F271" t="str">
            <v>0010560159</v>
          </cell>
          <cell r="G271">
            <v>99</v>
          </cell>
          <cell r="H271">
            <v>9389431.4199999999</v>
          </cell>
          <cell r="I271">
            <v>44208</v>
          </cell>
          <cell r="L271" t="str">
            <v>Antares/TMT</v>
          </cell>
          <cell r="N271">
            <v>99</v>
          </cell>
        </row>
        <row r="272">
          <cell r="A272" t="str">
            <v>DETAILS</v>
          </cell>
          <cell r="B272">
            <v>0</v>
          </cell>
          <cell r="C272">
            <v>81628195</v>
          </cell>
          <cell r="D272">
            <v>84069894</v>
          </cell>
          <cell r="E272" t="str">
            <v>EAG Inc Term Loan</v>
          </cell>
          <cell r="F272" t="str">
            <v>0010529569</v>
          </cell>
          <cell r="G272">
            <v>98</v>
          </cell>
          <cell r="H272">
            <v>196731.48</v>
          </cell>
          <cell r="I272">
            <v>42943</v>
          </cell>
          <cell r="L272" t="str">
            <v>Antares/TMT</v>
          </cell>
          <cell r="N272">
            <v>98</v>
          </cell>
        </row>
        <row r="273">
          <cell r="A273" t="str">
            <v>DETAILS</v>
          </cell>
          <cell r="B273">
            <v>0</v>
          </cell>
          <cell r="C273">
            <v>81628196</v>
          </cell>
          <cell r="D273">
            <v>84069895</v>
          </cell>
          <cell r="E273" t="str">
            <v>EAG Inc Term Loan</v>
          </cell>
          <cell r="F273" t="str">
            <v>0010529569</v>
          </cell>
          <cell r="G273">
            <v>98</v>
          </cell>
          <cell r="H273">
            <v>2195568.6</v>
          </cell>
          <cell r="I273">
            <v>42943</v>
          </cell>
          <cell r="L273" t="str">
            <v>Antares/TMT</v>
          </cell>
          <cell r="N273">
            <v>98</v>
          </cell>
        </row>
        <row r="274">
          <cell r="A274" t="str">
            <v>DETAILS</v>
          </cell>
          <cell r="B274">
            <v>0</v>
          </cell>
          <cell r="C274">
            <v>81628197</v>
          </cell>
          <cell r="D274">
            <v>84069896</v>
          </cell>
          <cell r="E274" t="str">
            <v>EAG Inc Term Loan</v>
          </cell>
          <cell r="F274" t="str">
            <v>0010529569</v>
          </cell>
          <cell r="G274">
            <v>98</v>
          </cell>
          <cell r="H274">
            <v>68245.759999999995</v>
          </cell>
          <cell r="I274">
            <v>42943</v>
          </cell>
          <cell r="L274" t="str">
            <v>Antares/TMT</v>
          </cell>
          <cell r="N274">
            <v>98</v>
          </cell>
        </row>
        <row r="275">
          <cell r="A275" t="str">
            <v>DETAILS</v>
          </cell>
          <cell r="B275">
            <v>0</v>
          </cell>
          <cell r="C275">
            <v>81628195</v>
          </cell>
          <cell r="D275">
            <v>84069928</v>
          </cell>
          <cell r="E275" t="str">
            <v>EAG Inc Term Loan</v>
          </cell>
          <cell r="F275" t="str">
            <v>0010529569</v>
          </cell>
          <cell r="G275">
            <v>98</v>
          </cell>
          <cell r="H275">
            <v>95278.32</v>
          </cell>
          <cell r="I275">
            <v>42943</v>
          </cell>
          <cell r="L275" t="str">
            <v>Antares/TMT</v>
          </cell>
          <cell r="N275">
            <v>98</v>
          </cell>
        </row>
        <row r="276">
          <cell r="A276" t="str">
            <v>DETAILS</v>
          </cell>
          <cell r="B276">
            <v>0</v>
          </cell>
          <cell r="C276">
            <v>81628196</v>
          </cell>
          <cell r="D276">
            <v>84069929</v>
          </cell>
          <cell r="E276" t="str">
            <v>EAG Inc Term Loan</v>
          </cell>
          <cell r="F276" t="str">
            <v>0010529569</v>
          </cell>
          <cell r="G276">
            <v>98</v>
          </cell>
          <cell r="H276">
            <v>1063327.99</v>
          </cell>
          <cell r="I276">
            <v>42943</v>
          </cell>
          <cell r="L276" t="str">
            <v>Antares/TMT</v>
          </cell>
          <cell r="N276">
            <v>98</v>
          </cell>
        </row>
        <row r="277">
          <cell r="A277" t="str">
            <v>DETAILS</v>
          </cell>
          <cell r="B277">
            <v>0</v>
          </cell>
          <cell r="C277">
            <v>81628197</v>
          </cell>
          <cell r="D277">
            <v>84069930</v>
          </cell>
          <cell r="E277" t="str">
            <v>EAG Inc Term Loan</v>
          </cell>
          <cell r="F277" t="str">
            <v>0010529569</v>
          </cell>
          <cell r="G277">
            <v>98</v>
          </cell>
          <cell r="H277">
            <v>33051.86</v>
          </cell>
          <cell r="I277">
            <v>42943</v>
          </cell>
          <cell r="L277" t="str">
            <v>Antares/TMT</v>
          </cell>
          <cell r="N277">
            <v>98</v>
          </cell>
        </row>
        <row r="278">
          <cell r="A278" t="str">
            <v>DETAILS</v>
          </cell>
          <cell r="B278">
            <v>0</v>
          </cell>
          <cell r="C278">
            <v>81628195</v>
          </cell>
          <cell r="D278">
            <v>84069703</v>
          </cell>
          <cell r="E278" t="str">
            <v>EAG Inc Term Loan</v>
          </cell>
          <cell r="F278" t="str">
            <v>0010529569</v>
          </cell>
          <cell r="G278">
            <v>97.25</v>
          </cell>
          <cell r="H278">
            <v>2716265.52</v>
          </cell>
          <cell r="I278">
            <v>42943</v>
          </cell>
          <cell r="L278" t="str">
            <v>Antares/TMT</v>
          </cell>
          <cell r="N278">
            <v>97.25</v>
          </cell>
        </row>
        <row r="279">
          <cell r="A279" t="str">
            <v>DETAILS</v>
          </cell>
          <cell r="B279">
            <v>0</v>
          </cell>
          <cell r="C279">
            <v>81628196</v>
          </cell>
          <cell r="D279">
            <v>84069704</v>
          </cell>
          <cell r="E279" t="str">
            <v>EAG Inc Term Loan</v>
          </cell>
          <cell r="F279" t="str">
            <v>0010529569</v>
          </cell>
          <cell r="G279">
            <v>97.25</v>
          </cell>
          <cell r="H279">
            <v>30314148.309999999</v>
          </cell>
          <cell r="I279">
            <v>42943</v>
          </cell>
          <cell r="L279" t="str">
            <v>Antares/TMT</v>
          </cell>
          <cell r="N279">
            <v>97.25</v>
          </cell>
        </row>
        <row r="280">
          <cell r="A280" t="str">
            <v>DETAILS</v>
          </cell>
          <cell r="B280">
            <v>0</v>
          </cell>
          <cell r="C280">
            <v>81628197</v>
          </cell>
          <cell r="D280">
            <v>84069705</v>
          </cell>
          <cell r="E280" t="str">
            <v>EAG Inc Term Loan</v>
          </cell>
          <cell r="F280" t="str">
            <v>0010529569</v>
          </cell>
          <cell r="G280">
            <v>97.25</v>
          </cell>
          <cell r="H280">
            <v>942267.15</v>
          </cell>
          <cell r="I280">
            <v>42943</v>
          </cell>
          <cell r="L280" t="str">
            <v>Antares/TMT</v>
          </cell>
          <cell r="N280">
            <v>97.25</v>
          </cell>
        </row>
        <row r="281">
          <cell r="A281" t="str">
            <v>DETAILS</v>
          </cell>
          <cell r="B281">
            <v>0</v>
          </cell>
          <cell r="C281">
            <v>81628348</v>
          </cell>
          <cell r="D281">
            <v>84070163</v>
          </cell>
          <cell r="E281" t="str">
            <v>Edmentum Inc Dec 2013 Term Loan</v>
          </cell>
          <cell r="F281" t="str">
            <v>0010451868</v>
          </cell>
          <cell r="G281">
            <v>70.332999999999998</v>
          </cell>
          <cell r="H281">
            <v>36142922.789999999</v>
          </cell>
          <cell r="I281">
            <v>43625</v>
          </cell>
          <cell r="J281">
            <v>69</v>
          </cell>
          <cell r="L281" t="str">
            <v>BLG</v>
          </cell>
          <cell r="N281">
            <v>69</v>
          </cell>
        </row>
        <row r="282">
          <cell r="A282" t="str">
            <v>DETAILS</v>
          </cell>
          <cell r="B282">
            <v>0</v>
          </cell>
          <cell r="C282">
            <v>81628153</v>
          </cell>
          <cell r="D282">
            <v>84069556</v>
          </cell>
          <cell r="E282" t="str">
            <v>Elgin Equipment Group Term Loan</v>
          </cell>
          <cell r="F282" t="str">
            <v>0010531397</v>
          </cell>
          <cell r="G282">
            <v>99.5</v>
          </cell>
          <cell r="H282">
            <v>4696917.87</v>
          </cell>
          <cell r="I282">
            <v>43100</v>
          </cell>
          <cell r="L282" t="str">
            <v>Antares/TMT</v>
          </cell>
          <cell r="N282">
            <v>99.5</v>
          </cell>
        </row>
        <row r="283">
          <cell r="A283" t="str">
            <v>DETAILS</v>
          </cell>
          <cell r="B283">
            <v>0</v>
          </cell>
          <cell r="C283">
            <v>81628153</v>
          </cell>
          <cell r="D283">
            <v>84069557</v>
          </cell>
          <cell r="E283" t="str">
            <v>Elgin Equipment Group Term Loan</v>
          </cell>
          <cell r="F283" t="str">
            <v>0010531397</v>
          </cell>
          <cell r="G283">
            <v>99.5</v>
          </cell>
          <cell r="H283">
            <v>6870714.1399999997</v>
          </cell>
          <cell r="I283">
            <v>43100</v>
          </cell>
          <cell r="L283" t="str">
            <v>Antares/TMT</v>
          </cell>
          <cell r="N283">
            <v>99.5</v>
          </cell>
        </row>
        <row r="284">
          <cell r="A284" t="str">
            <v>DETAILS</v>
          </cell>
          <cell r="B284">
            <v>0</v>
          </cell>
          <cell r="C284">
            <v>81627873</v>
          </cell>
          <cell r="D284">
            <v>84069702</v>
          </cell>
          <cell r="E284" t="str">
            <v>ELO Touch Solutions Inc  First Lien Term Loan</v>
          </cell>
          <cell r="F284" t="str">
            <v>0010424843</v>
          </cell>
          <cell r="G284">
            <v>93.5</v>
          </cell>
          <cell r="H284">
            <v>11435398.890000001</v>
          </cell>
          <cell r="I284">
            <v>43252</v>
          </cell>
          <cell r="J284">
            <v>92.5</v>
          </cell>
          <cell r="L284" t="str">
            <v>BLG</v>
          </cell>
          <cell r="N284">
            <v>92.5</v>
          </cell>
        </row>
        <row r="285">
          <cell r="A285" t="str">
            <v>DETAILS</v>
          </cell>
          <cell r="B285">
            <v>0</v>
          </cell>
          <cell r="C285">
            <v>81627880</v>
          </cell>
          <cell r="D285">
            <v>84069701</v>
          </cell>
          <cell r="E285" t="str">
            <v>Emerald Expositions Holding Inc  1st Lien Term Loan</v>
          </cell>
          <cell r="F285" t="str">
            <v>0010420764</v>
          </cell>
          <cell r="G285">
            <v>99.843999999999994</v>
          </cell>
          <cell r="H285">
            <v>17439334.079999998</v>
          </cell>
          <cell r="I285">
            <v>43999</v>
          </cell>
          <cell r="J285">
            <v>98.25</v>
          </cell>
          <cell r="K285" t="str">
            <v>Broadly Syndicated Loan</v>
          </cell>
          <cell r="L285" t="str">
            <v>BLG</v>
          </cell>
          <cell r="N285">
            <v>98.25</v>
          </cell>
        </row>
        <row r="286">
          <cell r="A286" t="str">
            <v>DETAILS</v>
          </cell>
          <cell r="B286">
            <v>0</v>
          </cell>
          <cell r="C286">
            <v>81627659</v>
          </cell>
          <cell r="D286">
            <v>84069700</v>
          </cell>
          <cell r="E286" t="str">
            <v>Energy Services Holdings LLC Term Loan</v>
          </cell>
          <cell r="F286" t="str">
            <v>0010538787</v>
          </cell>
          <cell r="G286">
            <v>98.5</v>
          </cell>
          <cell r="H286">
            <v>19150000</v>
          </cell>
          <cell r="I286">
            <v>44068</v>
          </cell>
          <cell r="J286">
            <v>97</v>
          </cell>
          <cell r="L286" t="str">
            <v>BLG</v>
          </cell>
          <cell r="N286">
            <v>97</v>
          </cell>
        </row>
        <row r="287">
          <cell r="A287" t="str">
            <v>DETAILS</v>
          </cell>
          <cell r="B287">
            <v>0</v>
          </cell>
          <cell r="C287">
            <v>81628151</v>
          </cell>
          <cell r="D287">
            <v>84069560</v>
          </cell>
          <cell r="E287" t="str">
            <v>Entercom Radio LLC   Term Loan B</v>
          </cell>
          <cell r="F287" t="str">
            <v>0010499457</v>
          </cell>
          <cell r="G287">
            <v>99.906000000000006</v>
          </cell>
          <cell r="H287">
            <v>1208718.31</v>
          </cell>
          <cell r="I287">
            <v>43427</v>
          </cell>
          <cell r="J287">
            <v>99.5</v>
          </cell>
          <cell r="K287" t="str">
            <v>Broadly Syndicated Loan</v>
          </cell>
          <cell r="L287" t="str">
            <v>BLG</v>
          </cell>
          <cell r="N287">
            <v>99.5</v>
          </cell>
        </row>
        <row r="288">
          <cell r="A288" t="str">
            <v>DETAILS</v>
          </cell>
          <cell r="B288">
            <v>0</v>
          </cell>
          <cell r="C288">
            <v>81628318</v>
          </cell>
          <cell r="D288">
            <v>84069561</v>
          </cell>
          <cell r="E288" t="str">
            <v>Entercom Radio LLC   Term Loan B</v>
          </cell>
          <cell r="F288" t="str">
            <v>0010499457</v>
          </cell>
          <cell r="G288">
            <v>99.906000000000006</v>
          </cell>
          <cell r="H288">
            <v>21804330.309999999</v>
          </cell>
          <cell r="I288">
            <v>43427</v>
          </cell>
          <cell r="J288">
            <v>99.5</v>
          </cell>
          <cell r="K288" t="str">
            <v>Broadly Syndicated Loan</v>
          </cell>
          <cell r="L288" t="str">
            <v>BLG</v>
          </cell>
          <cell r="N288">
            <v>99.5</v>
          </cell>
        </row>
        <row r="289">
          <cell r="A289" t="str">
            <v>DETAILS</v>
          </cell>
          <cell r="B289">
            <v>0</v>
          </cell>
          <cell r="C289">
            <v>81628262</v>
          </cell>
          <cell r="D289">
            <v>84069689</v>
          </cell>
          <cell r="E289" t="str">
            <v>Epiq Systems Inc Term Loan B</v>
          </cell>
          <cell r="F289" t="str">
            <v>0010434595</v>
          </cell>
          <cell r="G289">
            <v>99.438000000000002</v>
          </cell>
          <cell r="H289">
            <v>15460668.08</v>
          </cell>
          <cell r="I289">
            <v>44070</v>
          </cell>
          <cell r="J289">
            <v>98.5</v>
          </cell>
          <cell r="L289" t="str">
            <v>BLG</v>
          </cell>
          <cell r="N289">
            <v>98.5</v>
          </cell>
        </row>
        <row r="290">
          <cell r="A290" t="str">
            <v>DETAILS</v>
          </cell>
          <cell r="B290">
            <v>0</v>
          </cell>
          <cell r="C290">
            <v>81628263</v>
          </cell>
          <cell r="D290">
            <v>84069690</v>
          </cell>
          <cell r="E290" t="str">
            <v>Epiq Systems Inc Term Loan B</v>
          </cell>
          <cell r="F290" t="str">
            <v>0010434595</v>
          </cell>
          <cell r="G290">
            <v>99.438000000000002</v>
          </cell>
          <cell r="H290">
            <v>309785.75</v>
          </cell>
          <cell r="I290">
            <v>44070</v>
          </cell>
          <cell r="J290">
            <v>98.5</v>
          </cell>
          <cell r="L290" t="str">
            <v>BLG</v>
          </cell>
          <cell r="N290">
            <v>98.5</v>
          </cell>
        </row>
        <row r="291">
          <cell r="A291" t="str">
            <v>DETAILS</v>
          </cell>
          <cell r="B291">
            <v>0</v>
          </cell>
          <cell r="C291">
            <v>81627687</v>
          </cell>
          <cell r="D291">
            <v>84070282</v>
          </cell>
          <cell r="E291" t="str">
            <v>Evestment Inc Term Loan</v>
          </cell>
          <cell r="F291" t="str">
            <v>0010551526</v>
          </cell>
          <cell r="G291">
            <v>99.5</v>
          </cell>
          <cell r="H291">
            <v>27422309.93</v>
          </cell>
          <cell r="I291">
            <v>44436</v>
          </cell>
          <cell r="L291" t="str">
            <v>Antares/TMT</v>
          </cell>
          <cell r="N291">
            <v>99.5</v>
          </cell>
        </row>
        <row r="292">
          <cell r="A292" t="str">
            <v>DETAILS</v>
          </cell>
          <cell r="B292">
            <v>0</v>
          </cell>
          <cell r="C292">
            <v>81627736</v>
          </cell>
          <cell r="D292">
            <v>84070283</v>
          </cell>
          <cell r="E292" t="str">
            <v>Evestment Inc Term Loan</v>
          </cell>
          <cell r="F292" t="str">
            <v>0010551526</v>
          </cell>
          <cell r="G292">
            <v>99.5</v>
          </cell>
          <cell r="H292">
            <v>1240575.3500000001</v>
          </cell>
          <cell r="I292">
            <v>44436</v>
          </cell>
          <cell r="L292" t="str">
            <v>Antares/TMT</v>
          </cell>
          <cell r="N292">
            <v>99.5</v>
          </cell>
        </row>
        <row r="293">
          <cell r="A293" t="str">
            <v>DETAILS</v>
          </cell>
          <cell r="B293">
            <v>0</v>
          </cell>
          <cell r="C293">
            <v>81628175</v>
          </cell>
          <cell r="D293">
            <v>84069466</v>
          </cell>
          <cell r="E293" t="str">
            <v>EW Scripps Company Term Loan</v>
          </cell>
          <cell r="F293" t="str">
            <v>0010341104</v>
          </cell>
          <cell r="G293">
            <v>99.938000000000002</v>
          </cell>
          <cell r="H293">
            <v>13311273.58</v>
          </cell>
          <cell r="I293">
            <v>44161</v>
          </cell>
          <cell r="J293">
            <v>98.625</v>
          </cell>
          <cell r="L293" t="str">
            <v>BLG</v>
          </cell>
          <cell r="N293">
            <v>98.625</v>
          </cell>
        </row>
        <row r="294">
          <cell r="A294" t="str">
            <v>DETAILS</v>
          </cell>
          <cell r="B294">
            <v>0</v>
          </cell>
          <cell r="C294">
            <v>81628297</v>
          </cell>
          <cell r="D294">
            <v>84070049</v>
          </cell>
          <cell r="E294" t="str">
            <v>Excalibur Crossbow Canada Inc (Bowtech) Term Loan A</v>
          </cell>
          <cell r="F294" t="str">
            <v>0010535543</v>
          </cell>
          <cell r="G294">
            <v>97.792699999999996</v>
          </cell>
          <cell r="H294">
            <v>4212500</v>
          </cell>
          <cell r="I294">
            <v>43583</v>
          </cell>
          <cell r="L294" t="str">
            <v>Antares/TMT</v>
          </cell>
          <cell r="N294">
            <v>97.792699999999996</v>
          </cell>
        </row>
        <row r="295">
          <cell r="A295" t="str">
            <v>DETAILS</v>
          </cell>
          <cell r="B295">
            <v>0</v>
          </cell>
          <cell r="C295">
            <v>81628067</v>
          </cell>
          <cell r="D295">
            <v>84069568</v>
          </cell>
          <cell r="E295" t="str">
            <v>Express Oil Change LLC Additional DDTL</v>
          </cell>
          <cell r="F295" t="str">
            <v>0010534028</v>
          </cell>
          <cell r="G295">
            <v>99.5</v>
          </cell>
          <cell r="H295">
            <v>8076139.4800000004</v>
          </cell>
          <cell r="I295">
            <v>43080</v>
          </cell>
          <cell r="L295" t="str">
            <v>Antares/TMT</v>
          </cell>
          <cell r="N295">
            <v>99.5</v>
          </cell>
        </row>
        <row r="296">
          <cell r="A296" t="str">
            <v>DETAILS</v>
          </cell>
          <cell r="B296">
            <v>0</v>
          </cell>
          <cell r="C296">
            <v>81628066</v>
          </cell>
          <cell r="D296">
            <v>84069567</v>
          </cell>
          <cell r="E296" t="str">
            <v>Express Oil Change LLC Delayed Draw Term Loan</v>
          </cell>
          <cell r="F296" t="str">
            <v>0010529162</v>
          </cell>
          <cell r="G296">
            <v>99.5</v>
          </cell>
          <cell r="H296">
            <v>1032533.06</v>
          </cell>
          <cell r="I296">
            <v>43080</v>
          </cell>
          <cell r="L296" t="str">
            <v>Antares/TMT</v>
          </cell>
          <cell r="N296">
            <v>99.5</v>
          </cell>
        </row>
        <row r="297">
          <cell r="A297" t="str">
            <v>DETAILS</v>
          </cell>
          <cell r="B297">
            <v>0</v>
          </cell>
          <cell r="C297">
            <v>81627986</v>
          </cell>
          <cell r="D297">
            <v>84069680</v>
          </cell>
          <cell r="E297" t="str">
            <v>Express Oil Change LLC Term Loan A</v>
          </cell>
          <cell r="F297" t="str">
            <v>0010534035</v>
          </cell>
          <cell r="G297">
            <v>99.5</v>
          </cell>
          <cell r="H297">
            <v>4992659.92</v>
          </cell>
          <cell r="I297">
            <v>43080</v>
          </cell>
          <cell r="L297" t="str">
            <v>SIP - Tag Along</v>
          </cell>
          <cell r="N297">
            <v>99.5</v>
          </cell>
        </row>
        <row r="298">
          <cell r="A298" t="str">
            <v>DETAILS</v>
          </cell>
          <cell r="B298">
            <v>0</v>
          </cell>
          <cell r="C298">
            <v>81627986</v>
          </cell>
          <cell r="D298">
            <v>84069682</v>
          </cell>
          <cell r="E298" t="str">
            <v>Express Oil Change LLC Term Loan A</v>
          </cell>
          <cell r="F298" t="str">
            <v>0010534035</v>
          </cell>
          <cell r="G298">
            <v>99.5</v>
          </cell>
          <cell r="H298">
            <v>25011924.27</v>
          </cell>
          <cell r="I298">
            <v>43080</v>
          </cell>
          <cell r="L298" t="str">
            <v>Antares/TMT</v>
          </cell>
          <cell r="N298">
            <v>99.5</v>
          </cell>
        </row>
        <row r="299">
          <cell r="A299" t="str">
            <v>DETAILS</v>
          </cell>
          <cell r="B299">
            <v>0</v>
          </cell>
          <cell r="C299">
            <v>81627986</v>
          </cell>
          <cell r="D299">
            <v>84069835</v>
          </cell>
          <cell r="E299" t="str">
            <v>Express Oil Change LLC Term Loan A</v>
          </cell>
          <cell r="F299" t="str">
            <v>0010534035</v>
          </cell>
          <cell r="G299">
            <v>99</v>
          </cell>
          <cell r="H299">
            <v>3829721.11</v>
          </cell>
          <cell r="I299">
            <v>43080</v>
          </cell>
          <cell r="L299" t="str">
            <v>Antares/TMT</v>
          </cell>
          <cell r="N299">
            <v>99</v>
          </cell>
        </row>
        <row r="300">
          <cell r="A300" t="str">
            <v>DETAILS</v>
          </cell>
          <cell r="B300">
            <v>0</v>
          </cell>
          <cell r="C300">
            <v>81627786</v>
          </cell>
          <cell r="D300">
            <v>84069671</v>
          </cell>
          <cell r="E300" t="str">
            <v>Fasteners For Retail Inc. Term Loan</v>
          </cell>
          <cell r="F300" t="str">
            <v>0010531418</v>
          </cell>
          <cell r="G300">
            <v>97.824659999999994</v>
          </cell>
          <cell r="H300">
            <v>217070.87</v>
          </cell>
          <cell r="I300">
            <v>43655</v>
          </cell>
          <cell r="L300" t="str">
            <v>Antares/TMT</v>
          </cell>
          <cell r="N300">
            <v>97.824659999999994</v>
          </cell>
        </row>
        <row r="301">
          <cell r="A301" t="str">
            <v>DETAILS</v>
          </cell>
          <cell r="B301">
            <v>0</v>
          </cell>
          <cell r="C301">
            <v>81627786</v>
          </cell>
          <cell r="D301">
            <v>84069673</v>
          </cell>
          <cell r="E301" t="str">
            <v>Fasteners For Retail Inc. Term Loan</v>
          </cell>
          <cell r="F301" t="str">
            <v>0010531418</v>
          </cell>
          <cell r="G301">
            <v>97.824659999999994</v>
          </cell>
          <cell r="H301">
            <v>3046805.75</v>
          </cell>
          <cell r="I301">
            <v>43655</v>
          </cell>
          <cell r="L301" t="str">
            <v>Antares/TMT</v>
          </cell>
          <cell r="N301">
            <v>97.824659999999994</v>
          </cell>
        </row>
        <row r="302">
          <cell r="A302" t="str">
            <v>DETAILS</v>
          </cell>
          <cell r="B302">
            <v>0</v>
          </cell>
          <cell r="C302">
            <v>81627658</v>
          </cell>
          <cell r="D302">
            <v>84069670</v>
          </cell>
          <cell r="E302" t="str">
            <v>Fasteners For Retail Inc. Term Loan</v>
          </cell>
          <cell r="F302" t="str">
            <v>0010531418</v>
          </cell>
          <cell r="G302">
            <v>97.824659999999994</v>
          </cell>
          <cell r="H302">
            <v>1164507.27</v>
          </cell>
          <cell r="I302">
            <v>43655</v>
          </cell>
          <cell r="L302" t="str">
            <v>Antares/TMT</v>
          </cell>
          <cell r="N302">
            <v>97.824659999999994</v>
          </cell>
        </row>
        <row r="303">
          <cell r="A303" t="str">
            <v>DETAILS</v>
          </cell>
          <cell r="B303">
            <v>0</v>
          </cell>
          <cell r="C303">
            <v>81627658</v>
          </cell>
          <cell r="D303">
            <v>84069672</v>
          </cell>
          <cell r="E303" t="str">
            <v>Fasteners For Retail Inc. Term Loan</v>
          </cell>
          <cell r="F303" t="str">
            <v>0010531418</v>
          </cell>
          <cell r="G303">
            <v>97.824659999999994</v>
          </cell>
          <cell r="H303">
            <v>16345018.66</v>
          </cell>
          <cell r="I303">
            <v>43655</v>
          </cell>
          <cell r="L303" t="str">
            <v>Antares/TMT</v>
          </cell>
          <cell r="N303">
            <v>97.824659999999994</v>
          </cell>
        </row>
        <row r="304">
          <cell r="A304" t="str">
            <v>DETAILS</v>
          </cell>
          <cell r="B304">
            <v>0</v>
          </cell>
          <cell r="C304">
            <v>81628238</v>
          </cell>
          <cell r="D304">
            <v>84069665</v>
          </cell>
          <cell r="E304" t="str">
            <v>FCX Holding Corp Term Loan</v>
          </cell>
          <cell r="F304" t="str">
            <v>0010385095</v>
          </cell>
          <cell r="G304">
            <v>97</v>
          </cell>
          <cell r="H304">
            <v>21742461.59</v>
          </cell>
          <cell r="I304">
            <v>44047</v>
          </cell>
          <cell r="L304" t="str">
            <v>Antares/TMT</v>
          </cell>
          <cell r="N304">
            <v>97</v>
          </cell>
        </row>
        <row r="305">
          <cell r="A305" t="str">
            <v>DETAILS</v>
          </cell>
          <cell r="B305">
            <v>0</v>
          </cell>
          <cell r="C305">
            <v>81628313</v>
          </cell>
          <cell r="D305">
            <v>84070067</v>
          </cell>
          <cell r="E305" t="str">
            <v>Fender Musical Instruments Corp Term Loan</v>
          </cell>
          <cell r="F305" t="str">
            <v>0010413502</v>
          </cell>
          <cell r="G305">
            <v>99.83</v>
          </cell>
          <cell r="H305">
            <v>8780704.9299999997</v>
          </cell>
          <cell r="I305">
            <v>43558</v>
          </cell>
          <cell r="J305">
            <v>97.5</v>
          </cell>
          <cell r="L305" t="str">
            <v>BLG</v>
          </cell>
          <cell r="N305">
            <v>97.5</v>
          </cell>
        </row>
        <row r="306">
          <cell r="A306" t="str">
            <v>DETAILS</v>
          </cell>
          <cell r="B306">
            <v>0</v>
          </cell>
          <cell r="C306">
            <v>81628367</v>
          </cell>
          <cell r="D306">
            <v>84069649</v>
          </cell>
          <cell r="E306" t="str">
            <v>First American Payment Systems LP Term Loan</v>
          </cell>
          <cell r="F306" t="str">
            <v>0010386227</v>
          </cell>
          <cell r="G306">
            <v>99.457999999999998</v>
          </cell>
          <cell r="H306">
            <v>370056.92</v>
          </cell>
          <cell r="I306">
            <v>43385</v>
          </cell>
          <cell r="J306">
            <v>97</v>
          </cell>
          <cell r="L306" t="str">
            <v>BLG</v>
          </cell>
          <cell r="N306">
            <v>97</v>
          </cell>
        </row>
        <row r="307">
          <cell r="A307" t="str">
            <v>DETAILS</v>
          </cell>
          <cell r="B307">
            <v>0</v>
          </cell>
          <cell r="C307">
            <v>81628368</v>
          </cell>
          <cell r="D307">
            <v>84069650</v>
          </cell>
          <cell r="E307" t="str">
            <v>First American Payment Systems LP Term Loan</v>
          </cell>
          <cell r="F307" t="str">
            <v>0010386227</v>
          </cell>
          <cell r="G307">
            <v>99.457999999999998</v>
          </cell>
          <cell r="H307">
            <v>6011487.4100000001</v>
          </cell>
          <cell r="I307">
            <v>43385</v>
          </cell>
          <cell r="J307">
            <v>97</v>
          </cell>
          <cell r="L307" t="str">
            <v>BLG</v>
          </cell>
          <cell r="N307">
            <v>97</v>
          </cell>
        </row>
        <row r="308">
          <cell r="A308" t="str">
            <v>DETAILS</v>
          </cell>
          <cell r="B308">
            <v>0</v>
          </cell>
          <cell r="C308">
            <v>81628367</v>
          </cell>
          <cell r="D308">
            <v>84069989</v>
          </cell>
          <cell r="E308" t="str">
            <v>First American Payment Systems LP Term Loan</v>
          </cell>
          <cell r="F308" t="str">
            <v>0010386227</v>
          </cell>
          <cell r="G308">
            <v>99.457999999999998</v>
          </cell>
          <cell r="H308">
            <v>220000</v>
          </cell>
          <cell r="I308">
            <v>43385</v>
          </cell>
          <cell r="J308">
            <v>97</v>
          </cell>
          <cell r="L308" t="str">
            <v>BLG</v>
          </cell>
          <cell r="N308">
            <v>97</v>
          </cell>
        </row>
        <row r="309">
          <cell r="A309" t="str">
            <v>DETAILS</v>
          </cell>
          <cell r="B309">
            <v>0</v>
          </cell>
          <cell r="C309">
            <v>81628368</v>
          </cell>
          <cell r="D309">
            <v>84069990</v>
          </cell>
          <cell r="E309" t="str">
            <v>First American Payment Systems LP Term Loan</v>
          </cell>
          <cell r="F309" t="str">
            <v>0010386227</v>
          </cell>
          <cell r="G309">
            <v>99.457999999999998</v>
          </cell>
          <cell r="H309">
            <v>3573848.11</v>
          </cell>
          <cell r="I309">
            <v>43385</v>
          </cell>
          <cell r="J309">
            <v>97</v>
          </cell>
          <cell r="L309" t="str">
            <v>BLG</v>
          </cell>
          <cell r="N309">
            <v>97</v>
          </cell>
        </row>
        <row r="310">
          <cell r="A310" t="str">
            <v>DETAILS</v>
          </cell>
          <cell r="B310">
            <v>0</v>
          </cell>
          <cell r="C310">
            <v>81628312</v>
          </cell>
          <cell r="D310">
            <v>84069448</v>
          </cell>
          <cell r="E310" t="str">
            <v>Fleetcor Technologies Inc Term Loan B</v>
          </cell>
          <cell r="F310" t="str">
            <v>0010496981</v>
          </cell>
          <cell r="G310">
            <v>100.125</v>
          </cell>
          <cell r="H310">
            <v>8250000.0099999998</v>
          </cell>
          <cell r="I310">
            <v>44512</v>
          </cell>
          <cell r="J310">
            <v>99.667000000000002</v>
          </cell>
          <cell r="L310" t="str">
            <v>BLG</v>
          </cell>
          <cell r="N310">
            <v>99.667000000000002</v>
          </cell>
        </row>
        <row r="311">
          <cell r="A311" t="str">
            <v>DETAILS</v>
          </cell>
          <cell r="B311">
            <v>0</v>
          </cell>
          <cell r="C311">
            <v>81627944</v>
          </cell>
          <cell r="D311">
            <v>84070226</v>
          </cell>
          <cell r="E311" t="str">
            <v>Flexera Software LLC Term Loan</v>
          </cell>
          <cell r="F311" t="str">
            <v>0010466034</v>
          </cell>
          <cell r="G311">
            <v>99.75</v>
          </cell>
          <cell r="H311">
            <v>2739475.66</v>
          </cell>
          <cell r="I311">
            <v>43923</v>
          </cell>
          <cell r="J311">
            <v>98.125</v>
          </cell>
          <cell r="L311" t="str">
            <v>BLG</v>
          </cell>
          <cell r="N311">
            <v>98.125</v>
          </cell>
        </row>
        <row r="312">
          <cell r="A312" t="str">
            <v>DETAILS</v>
          </cell>
          <cell r="B312">
            <v>0</v>
          </cell>
          <cell r="C312">
            <v>81628307</v>
          </cell>
          <cell r="D312">
            <v>84070289</v>
          </cell>
          <cell r="E312" t="str">
            <v>Flight Buyer LLC Term Loan</v>
          </cell>
          <cell r="F312" t="str">
            <v>0010551467</v>
          </cell>
          <cell r="G312">
            <v>99</v>
          </cell>
          <cell r="H312">
            <v>12594696.970000001</v>
          </cell>
          <cell r="I312">
            <v>44471</v>
          </cell>
          <cell r="L312" t="str">
            <v>Antares/TMT</v>
          </cell>
          <cell r="N312">
            <v>99</v>
          </cell>
        </row>
        <row r="313">
          <cell r="A313" t="str">
            <v>DETAILS</v>
          </cell>
          <cell r="B313">
            <v>0</v>
          </cell>
          <cell r="C313">
            <v>81628308</v>
          </cell>
          <cell r="D313">
            <v>84070290</v>
          </cell>
          <cell r="E313" t="str">
            <v>Flight Buyer LLC Term Loan</v>
          </cell>
          <cell r="F313" t="str">
            <v>0010551467</v>
          </cell>
          <cell r="G313">
            <v>99</v>
          </cell>
          <cell r="H313">
            <v>6837121.21</v>
          </cell>
          <cell r="I313">
            <v>44471</v>
          </cell>
          <cell r="L313" t="str">
            <v>Antares/TMT</v>
          </cell>
          <cell r="N313">
            <v>99</v>
          </cell>
        </row>
        <row r="314">
          <cell r="A314" t="str">
            <v>DETAILS</v>
          </cell>
          <cell r="B314">
            <v>0</v>
          </cell>
          <cell r="C314">
            <v>81627676</v>
          </cell>
          <cell r="D314">
            <v>84069449</v>
          </cell>
          <cell r="E314" t="str">
            <v>FMH Aerospace Corp Term Loan</v>
          </cell>
          <cell r="F314" t="str">
            <v>0010529494</v>
          </cell>
          <cell r="G314">
            <v>99.5</v>
          </cell>
          <cell r="H314">
            <v>38660.379999999997</v>
          </cell>
          <cell r="I314">
            <v>43952</v>
          </cell>
          <cell r="L314" t="str">
            <v>Antares/TMT</v>
          </cell>
          <cell r="N314">
            <v>99.5</v>
          </cell>
        </row>
        <row r="315">
          <cell r="A315" t="str">
            <v>DETAILS</v>
          </cell>
          <cell r="B315">
            <v>0</v>
          </cell>
          <cell r="C315">
            <v>81628310</v>
          </cell>
          <cell r="D315">
            <v>84069450</v>
          </cell>
          <cell r="E315" t="str">
            <v>FMH Aerospace Corp Term Loan</v>
          </cell>
          <cell r="F315" t="str">
            <v>0010529494</v>
          </cell>
          <cell r="G315">
            <v>99.5</v>
          </cell>
          <cell r="H315">
            <v>17268302.149999999</v>
          </cell>
          <cell r="I315">
            <v>43952</v>
          </cell>
          <cell r="L315" t="str">
            <v>Antares/TMT</v>
          </cell>
          <cell r="N315">
            <v>99.5</v>
          </cell>
        </row>
        <row r="316">
          <cell r="A316" t="str">
            <v>DETAILS</v>
          </cell>
          <cell r="B316">
            <v>0</v>
          </cell>
          <cell r="C316">
            <v>81628061</v>
          </cell>
          <cell r="D316">
            <v>84069563</v>
          </cell>
          <cell r="E316" t="str">
            <v>Focus Brands Inc 1st Lien Refinancing Term Loans</v>
          </cell>
          <cell r="F316" t="str">
            <v>0010417012</v>
          </cell>
          <cell r="G316">
            <v>97.25</v>
          </cell>
          <cell r="H316">
            <v>3342032.45</v>
          </cell>
          <cell r="I316">
            <v>43152</v>
          </cell>
          <cell r="J316">
            <v>99.417000000000002</v>
          </cell>
          <cell r="K316" t="str">
            <v>Broadly Syndicated Loan</v>
          </cell>
          <cell r="L316" t="str">
            <v>Franchise Finance - BSL</v>
          </cell>
          <cell r="N316">
            <v>99.417000000000002</v>
          </cell>
        </row>
        <row r="317">
          <cell r="A317" t="str">
            <v>DETAILS</v>
          </cell>
          <cell r="B317">
            <v>0</v>
          </cell>
          <cell r="C317">
            <v>81628133</v>
          </cell>
          <cell r="D317">
            <v>84069564</v>
          </cell>
          <cell r="E317" t="str">
            <v>Focus Brands Inc 1st Lien Refinancing Term Loans</v>
          </cell>
          <cell r="F317" t="str">
            <v>0010417012</v>
          </cell>
          <cell r="G317">
            <v>97.25</v>
          </cell>
          <cell r="H317">
            <v>3326702.02</v>
          </cell>
          <cell r="I317">
            <v>43152</v>
          </cell>
          <cell r="J317">
            <v>99.417000000000002</v>
          </cell>
          <cell r="K317" t="str">
            <v>Broadly Syndicated Loan</v>
          </cell>
          <cell r="L317" t="str">
            <v>Franchise Finance - BSL</v>
          </cell>
          <cell r="N317">
            <v>99.417000000000002</v>
          </cell>
        </row>
        <row r="318">
          <cell r="A318" t="str">
            <v>DETAILS</v>
          </cell>
          <cell r="B318">
            <v>0</v>
          </cell>
          <cell r="C318">
            <v>81628161</v>
          </cell>
          <cell r="D318">
            <v>84069565</v>
          </cell>
          <cell r="E318" t="str">
            <v>Focus Brands Inc 1st Lien Refinancing Term Loans</v>
          </cell>
          <cell r="F318" t="str">
            <v>0010417012</v>
          </cell>
          <cell r="G318">
            <v>97.25</v>
          </cell>
          <cell r="H318">
            <v>3449345.41</v>
          </cell>
          <cell r="I318">
            <v>43152</v>
          </cell>
          <cell r="J318">
            <v>99.417000000000002</v>
          </cell>
          <cell r="K318" t="str">
            <v>Broadly Syndicated Loan</v>
          </cell>
          <cell r="L318" t="str">
            <v>Franchise Finance - BSL</v>
          </cell>
          <cell r="N318">
            <v>99.417000000000002</v>
          </cell>
        </row>
        <row r="319">
          <cell r="A319" t="str">
            <v>DETAILS</v>
          </cell>
          <cell r="B319">
            <v>0</v>
          </cell>
          <cell r="C319">
            <v>81628315</v>
          </cell>
          <cell r="D319">
            <v>84069566</v>
          </cell>
          <cell r="E319" t="str">
            <v>Focus Brands Inc 1st Lien Refinancing Term Loans</v>
          </cell>
          <cell r="F319" t="str">
            <v>0010417012</v>
          </cell>
          <cell r="G319">
            <v>97.25</v>
          </cell>
          <cell r="H319">
            <v>3541327.94</v>
          </cell>
          <cell r="I319">
            <v>43152</v>
          </cell>
          <cell r="J319">
            <v>99.417000000000002</v>
          </cell>
          <cell r="K319" t="str">
            <v>Broadly Syndicated Loan</v>
          </cell>
          <cell r="L319" t="str">
            <v>Franchise Finance - BSL</v>
          </cell>
          <cell r="N319">
            <v>99.417000000000002</v>
          </cell>
        </row>
        <row r="320">
          <cell r="A320" t="str">
            <v>DETAILS</v>
          </cell>
          <cell r="B320">
            <v>0</v>
          </cell>
          <cell r="C320">
            <v>81627810</v>
          </cell>
          <cell r="D320">
            <v>84069885</v>
          </cell>
          <cell r="E320" t="str">
            <v>FocusVision Worldwide Inc Term Loan</v>
          </cell>
          <cell r="F320" t="str">
            <v>0010558916</v>
          </cell>
          <cell r="G320">
            <v>99</v>
          </cell>
          <cell r="H320">
            <v>27391304.350000001</v>
          </cell>
          <cell r="I320">
            <v>44906</v>
          </cell>
          <cell r="J320">
            <v>99</v>
          </cell>
          <cell r="L320" t="str">
            <v>Antares/TMT</v>
          </cell>
          <cell r="N320">
            <v>99</v>
          </cell>
        </row>
        <row r="321">
          <cell r="A321" t="str">
            <v>DETAILS</v>
          </cell>
          <cell r="B321">
            <v>0</v>
          </cell>
          <cell r="C321">
            <v>81628073</v>
          </cell>
          <cell r="D321">
            <v>84069907</v>
          </cell>
          <cell r="E321" t="str">
            <v>Galls LLC Amended Term Loan</v>
          </cell>
          <cell r="F321" t="str">
            <v>0010559943</v>
          </cell>
          <cell r="G321">
            <v>99</v>
          </cell>
          <cell r="H321">
            <v>623110.40000000002</v>
          </cell>
          <cell r="I321">
            <v>44071</v>
          </cell>
          <cell r="L321" t="str">
            <v>Antares/TMT</v>
          </cell>
          <cell r="N321">
            <v>99</v>
          </cell>
        </row>
        <row r="322">
          <cell r="A322" t="str">
            <v>DETAILS</v>
          </cell>
          <cell r="B322">
            <v>0</v>
          </cell>
          <cell r="C322">
            <v>81628074</v>
          </cell>
          <cell r="D322">
            <v>84069908</v>
          </cell>
          <cell r="E322" t="str">
            <v>Galls LLC Amended Term Loan</v>
          </cell>
          <cell r="F322" t="str">
            <v>0010559943</v>
          </cell>
          <cell r="G322">
            <v>99</v>
          </cell>
          <cell r="H322">
            <v>73191.429999999993</v>
          </cell>
          <cell r="I322">
            <v>44071</v>
          </cell>
          <cell r="L322" t="str">
            <v>Antares/TMT</v>
          </cell>
          <cell r="N322">
            <v>99</v>
          </cell>
        </row>
        <row r="323">
          <cell r="A323" t="str">
            <v>DETAILS</v>
          </cell>
          <cell r="B323">
            <v>0</v>
          </cell>
          <cell r="C323">
            <v>81628075</v>
          </cell>
          <cell r="D323">
            <v>84069909</v>
          </cell>
          <cell r="E323" t="str">
            <v>Galls LLC Amended Term Loan</v>
          </cell>
          <cell r="F323" t="str">
            <v>0010559943</v>
          </cell>
          <cell r="G323">
            <v>99</v>
          </cell>
          <cell r="H323">
            <v>69234.490000000005</v>
          </cell>
          <cell r="I323">
            <v>44071</v>
          </cell>
          <cell r="L323" t="str">
            <v>Antares/TMT</v>
          </cell>
          <cell r="N323">
            <v>99</v>
          </cell>
        </row>
        <row r="324">
          <cell r="A324" t="str">
            <v>DETAILS</v>
          </cell>
          <cell r="B324">
            <v>0</v>
          </cell>
          <cell r="C324">
            <v>81628076</v>
          </cell>
          <cell r="D324">
            <v>84069910</v>
          </cell>
          <cell r="E324" t="str">
            <v>Galls LLC Amended Term Loan</v>
          </cell>
          <cell r="F324" t="str">
            <v>0010559943</v>
          </cell>
          <cell r="G324">
            <v>99</v>
          </cell>
          <cell r="H324">
            <v>13234.97</v>
          </cell>
          <cell r="I324">
            <v>44071</v>
          </cell>
          <cell r="L324" t="str">
            <v>Antares/TMT</v>
          </cell>
          <cell r="N324">
            <v>99</v>
          </cell>
        </row>
        <row r="325">
          <cell r="A325" t="str">
            <v>DETAILS</v>
          </cell>
          <cell r="B325">
            <v>0</v>
          </cell>
          <cell r="C325">
            <v>81628104</v>
          </cell>
          <cell r="D325">
            <v>84069911</v>
          </cell>
          <cell r="E325" t="str">
            <v>Galls LLC Amended Term Loan</v>
          </cell>
          <cell r="F325" t="str">
            <v>0010559943</v>
          </cell>
          <cell r="G325">
            <v>99</v>
          </cell>
          <cell r="H325">
            <v>58208.160000000003</v>
          </cell>
          <cell r="I325">
            <v>44071</v>
          </cell>
          <cell r="L325" t="str">
            <v>Antares/TMT</v>
          </cell>
          <cell r="N325">
            <v>99</v>
          </cell>
        </row>
        <row r="326">
          <cell r="A326" t="str">
            <v>DETAILS</v>
          </cell>
          <cell r="B326">
            <v>0</v>
          </cell>
          <cell r="C326">
            <v>81628073</v>
          </cell>
          <cell r="D326">
            <v>84069912</v>
          </cell>
          <cell r="E326" t="str">
            <v>Galls LLC Amended Term Loan</v>
          </cell>
          <cell r="F326" t="str">
            <v>0010559943</v>
          </cell>
          <cell r="G326">
            <v>97</v>
          </cell>
          <cell r="H326">
            <v>6891277.0199999996</v>
          </cell>
          <cell r="I326">
            <v>44071</v>
          </cell>
          <cell r="L326" t="str">
            <v>Antares/TMT</v>
          </cell>
          <cell r="N326">
            <v>97</v>
          </cell>
        </row>
        <row r="327">
          <cell r="A327" t="str">
            <v>DETAILS</v>
          </cell>
          <cell r="B327">
            <v>0</v>
          </cell>
          <cell r="C327">
            <v>81628074</v>
          </cell>
          <cell r="D327">
            <v>84069913</v>
          </cell>
          <cell r="E327" t="str">
            <v>Galls LLC Amended Term Loan</v>
          </cell>
          <cell r="F327" t="str">
            <v>0010559943</v>
          </cell>
          <cell r="G327">
            <v>97</v>
          </cell>
          <cell r="H327">
            <v>809459.15</v>
          </cell>
          <cell r="I327">
            <v>44071</v>
          </cell>
          <cell r="L327" t="str">
            <v>Antares/TMT</v>
          </cell>
          <cell r="N327">
            <v>97</v>
          </cell>
        </row>
        <row r="328">
          <cell r="A328" t="str">
            <v>DETAILS</v>
          </cell>
          <cell r="B328">
            <v>0</v>
          </cell>
          <cell r="C328">
            <v>81628075</v>
          </cell>
          <cell r="D328">
            <v>84069914</v>
          </cell>
          <cell r="E328" t="str">
            <v>Galls LLC Amended Term Loan</v>
          </cell>
          <cell r="F328" t="str">
            <v>0010559943</v>
          </cell>
          <cell r="G328">
            <v>97</v>
          </cell>
          <cell r="H328">
            <v>765697.45</v>
          </cell>
          <cell r="I328">
            <v>44071</v>
          </cell>
          <cell r="L328" t="str">
            <v>Antares/TMT</v>
          </cell>
          <cell r="N328">
            <v>97</v>
          </cell>
        </row>
        <row r="329">
          <cell r="A329" t="str">
            <v>DETAILS</v>
          </cell>
          <cell r="B329">
            <v>0</v>
          </cell>
          <cell r="C329">
            <v>81628076</v>
          </cell>
          <cell r="D329">
            <v>84069915</v>
          </cell>
          <cell r="E329" t="str">
            <v>Galls LLC Amended Term Loan</v>
          </cell>
          <cell r="F329" t="str">
            <v>0010559943</v>
          </cell>
          <cell r="G329">
            <v>97</v>
          </cell>
          <cell r="H329">
            <v>146371.9</v>
          </cell>
          <cell r="I329">
            <v>44071</v>
          </cell>
          <cell r="L329" t="str">
            <v>Antares/TMT</v>
          </cell>
          <cell r="N329">
            <v>97</v>
          </cell>
        </row>
        <row r="330">
          <cell r="A330" t="str">
            <v>DETAILS</v>
          </cell>
          <cell r="B330">
            <v>0</v>
          </cell>
          <cell r="C330">
            <v>81628104</v>
          </cell>
          <cell r="D330">
            <v>84069916</v>
          </cell>
          <cell r="E330" t="str">
            <v>Galls LLC Amended Term Loan</v>
          </cell>
          <cell r="F330" t="str">
            <v>0010559943</v>
          </cell>
          <cell r="G330">
            <v>97</v>
          </cell>
          <cell r="H330">
            <v>643752.03</v>
          </cell>
          <cell r="I330">
            <v>44071</v>
          </cell>
          <cell r="L330" t="str">
            <v>Antares/TMT</v>
          </cell>
          <cell r="N330">
            <v>97</v>
          </cell>
        </row>
        <row r="331">
          <cell r="A331" t="str">
            <v>DETAILS</v>
          </cell>
          <cell r="B331">
            <v>0</v>
          </cell>
          <cell r="C331">
            <v>81628073</v>
          </cell>
          <cell r="D331">
            <v>84069917</v>
          </cell>
          <cell r="E331" t="str">
            <v>Galls LLC Amended Term Loan</v>
          </cell>
          <cell r="F331" t="str">
            <v>0010559943</v>
          </cell>
          <cell r="G331">
            <v>97</v>
          </cell>
          <cell r="H331">
            <v>765697.44</v>
          </cell>
          <cell r="I331">
            <v>44071</v>
          </cell>
          <cell r="L331" t="str">
            <v>Antares/TMT</v>
          </cell>
          <cell r="N331">
            <v>97</v>
          </cell>
        </row>
        <row r="332">
          <cell r="A332" t="str">
            <v>DETAILS</v>
          </cell>
          <cell r="B332">
            <v>0</v>
          </cell>
          <cell r="C332">
            <v>81628074</v>
          </cell>
          <cell r="D332">
            <v>84069918</v>
          </cell>
          <cell r="E332" t="str">
            <v>Galls LLC Amended Term Loan</v>
          </cell>
          <cell r="F332" t="str">
            <v>0010559943</v>
          </cell>
          <cell r="G332">
            <v>97</v>
          </cell>
          <cell r="H332">
            <v>89939.91</v>
          </cell>
          <cell r="I332">
            <v>44071</v>
          </cell>
          <cell r="L332" t="str">
            <v>Antares/TMT</v>
          </cell>
          <cell r="N332">
            <v>97</v>
          </cell>
        </row>
        <row r="333">
          <cell r="A333" t="str">
            <v>DETAILS</v>
          </cell>
          <cell r="B333">
            <v>0</v>
          </cell>
          <cell r="C333">
            <v>81628075</v>
          </cell>
          <cell r="D333">
            <v>84069919</v>
          </cell>
          <cell r="E333" t="str">
            <v>Galls LLC Amended Term Loan</v>
          </cell>
          <cell r="F333" t="str">
            <v>0010559943</v>
          </cell>
          <cell r="G333">
            <v>97</v>
          </cell>
          <cell r="H333">
            <v>85077.49</v>
          </cell>
          <cell r="I333">
            <v>44071</v>
          </cell>
          <cell r="L333" t="str">
            <v>Antares/TMT</v>
          </cell>
          <cell r="N333">
            <v>97</v>
          </cell>
        </row>
        <row r="334">
          <cell r="A334" t="str">
            <v>DETAILS</v>
          </cell>
          <cell r="B334">
            <v>0</v>
          </cell>
          <cell r="C334">
            <v>81628076</v>
          </cell>
          <cell r="D334">
            <v>84069920</v>
          </cell>
          <cell r="E334" t="str">
            <v>Galls LLC Amended Term Loan</v>
          </cell>
          <cell r="F334" t="str">
            <v>0010559943</v>
          </cell>
          <cell r="G334">
            <v>97</v>
          </cell>
          <cell r="H334">
            <v>16263.54</v>
          </cell>
          <cell r="I334">
            <v>44071</v>
          </cell>
          <cell r="L334" t="str">
            <v>Antares/TMT</v>
          </cell>
          <cell r="N334">
            <v>97</v>
          </cell>
        </row>
        <row r="335">
          <cell r="A335" t="str">
            <v>DETAILS</v>
          </cell>
          <cell r="B335">
            <v>0</v>
          </cell>
          <cell r="C335">
            <v>81628104</v>
          </cell>
          <cell r="D335">
            <v>84069921</v>
          </cell>
          <cell r="E335" t="str">
            <v>Galls LLC Amended Term Loan</v>
          </cell>
          <cell r="F335" t="str">
            <v>0010559943</v>
          </cell>
          <cell r="G335">
            <v>97</v>
          </cell>
          <cell r="H335">
            <v>71528</v>
          </cell>
          <cell r="I335">
            <v>44071</v>
          </cell>
          <cell r="L335" t="str">
            <v>Antares/TMT</v>
          </cell>
          <cell r="N335">
            <v>97</v>
          </cell>
        </row>
        <row r="336">
          <cell r="A336" t="str">
            <v>DETAILS</v>
          </cell>
          <cell r="B336">
            <v>0</v>
          </cell>
          <cell r="C336">
            <v>81628311</v>
          </cell>
          <cell r="D336">
            <v>84069493</v>
          </cell>
          <cell r="E336" t="str">
            <v>Garda World Security Corp Term B Delayed Draw Loans</v>
          </cell>
          <cell r="F336" t="str">
            <v>0010449413</v>
          </cell>
          <cell r="G336">
            <v>97</v>
          </cell>
          <cell r="H336">
            <v>2979166.66</v>
          </cell>
          <cell r="I336">
            <v>44141</v>
          </cell>
          <cell r="J336">
            <v>94.375</v>
          </cell>
          <cell r="K336" t="str">
            <v>Broadly Syndicated Loan</v>
          </cell>
          <cell r="L336" t="str">
            <v>BLG</v>
          </cell>
          <cell r="N336">
            <v>94.375</v>
          </cell>
        </row>
        <row r="337">
          <cell r="A337" t="str">
            <v>DETAILS</v>
          </cell>
          <cell r="B337">
            <v>0</v>
          </cell>
          <cell r="C337">
            <v>81627613</v>
          </cell>
          <cell r="D337">
            <v>84069492</v>
          </cell>
          <cell r="E337" t="str">
            <v>Garda World Security Corp Term B Delayed Draw Loans</v>
          </cell>
          <cell r="F337" t="str">
            <v>0010449413</v>
          </cell>
          <cell r="G337">
            <v>97</v>
          </cell>
          <cell r="H337">
            <v>7638.89</v>
          </cell>
          <cell r="I337">
            <v>44141</v>
          </cell>
          <cell r="J337">
            <v>94.375</v>
          </cell>
          <cell r="K337" t="str">
            <v>Broadly Syndicated Loan</v>
          </cell>
          <cell r="L337" t="str">
            <v>BLG</v>
          </cell>
          <cell r="N337">
            <v>94.375</v>
          </cell>
        </row>
        <row r="338">
          <cell r="A338" t="str">
            <v>DETAILS</v>
          </cell>
          <cell r="B338">
            <v>0</v>
          </cell>
          <cell r="C338">
            <v>81627631</v>
          </cell>
          <cell r="D338">
            <v>84070303</v>
          </cell>
          <cell r="E338" t="str">
            <v>Garda World Security Corp Term B Loans</v>
          </cell>
          <cell r="F338" t="str">
            <v>0010449422</v>
          </cell>
          <cell r="G338">
            <v>98.718999999999994</v>
          </cell>
          <cell r="H338">
            <v>29861.11</v>
          </cell>
          <cell r="I338">
            <v>44141</v>
          </cell>
          <cell r="J338">
            <v>94.375</v>
          </cell>
          <cell r="K338" t="str">
            <v>Broadly Syndicated Loan</v>
          </cell>
          <cell r="L338" t="str">
            <v>BLG</v>
          </cell>
          <cell r="N338">
            <v>94.375</v>
          </cell>
        </row>
        <row r="339">
          <cell r="A339" t="str">
            <v>DETAILS</v>
          </cell>
          <cell r="B339">
            <v>0</v>
          </cell>
          <cell r="C339">
            <v>81628306</v>
          </cell>
          <cell r="D339">
            <v>84070304</v>
          </cell>
          <cell r="E339" t="str">
            <v>Garda World Security Corp Term B Loans</v>
          </cell>
          <cell r="F339" t="str">
            <v>0010449422</v>
          </cell>
          <cell r="G339">
            <v>98.718999999999994</v>
          </cell>
          <cell r="H339">
            <v>11645833.34</v>
          </cell>
          <cell r="I339">
            <v>44141</v>
          </cell>
          <cell r="J339">
            <v>94.375</v>
          </cell>
          <cell r="K339" t="str">
            <v>Broadly Syndicated Loan</v>
          </cell>
          <cell r="L339" t="str">
            <v>BLG</v>
          </cell>
          <cell r="N339">
            <v>94.375</v>
          </cell>
        </row>
        <row r="340">
          <cell r="A340" t="str">
            <v>DETAILS</v>
          </cell>
          <cell r="B340">
            <v>0</v>
          </cell>
          <cell r="C340">
            <v>81628362</v>
          </cell>
          <cell r="D340">
            <v>84070090</v>
          </cell>
          <cell r="E340" t="str">
            <v>Garda World Security Term B CAD</v>
          </cell>
          <cell r="F340" t="str">
            <v>0010449438</v>
          </cell>
          <cell r="G340">
            <v>98.718999999999994</v>
          </cell>
          <cell r="H340">
            <v>3546549.6</v>
          </cell>
          <cell r="I340">
            <v>44141</v>
          </cell>
          <cell r="J340">
            <v>94.25</v>
          </cell>
          <cell r="K340" t="str">
            <v>Broadly Syndicated Loan</v>
          </cell>
          <cell r="L340" t="str">
            <v>BLG</v>
          </cell>
          <cell r="N340">
            <v>94.25</v>
          </cell>
        </row>
        <row r="341">
          <cell r="A341" t="str">
            <v>DETAILS</v>
          </cell>
          <cell r="B341">
            <v>0</v>
          </cell>
          <cell r="C341">
            <v>81627923</v>
          </cell>
          <cell r="D341">
            <v>84069736</v>
          </cell>
          <cell r="E341" t="str">
            <v>Generac Power Systems Inc. Term Loan B</v>
          </cell>
          <cell r="F341" t="str">
            <v>0010420124</v>
          </cell>
          <cell r="G341">
            <v>97.75</v>
          </cell>
          <cell r="H341">
            <v>15900000</v>
          </cell>
          <cell r="I341">
            <v>43982</v>
          </cell>
          <cell r="J341">
            <v>97.563000000000002</v>
          </cell>
          <cell r="L341" t="str">
            <v>BLG</v>
          </cell>
          <cell r="N341">
            <v>97.563000000000002</v>
          </cell>
        </row>
        <row r="342">
          <cell r="A342" t="str">
            <v>DETAILS</v>
          </cell>
          <cell r="B342">
            <v>0</v>
          </cell>
          <cell r="C342">
            <v>81628292</v>
          </cell>
          <cell r="D342">
            <v>84069738</v>
          </cell>
          <cell r="E342" t="str">
            <v>Gerber Scientific Inc Term Loan</v>
          </cell>
          <cell r="F342" t="str">
            <v>0010530196</v>
          </cell>
          <cell r="G342">
            <v>97.896199999999993</v>
          </cell>
          <cell r="H342">
            <v>11202937.970000001</v>
          </cell>
          <cell r="I342">
            <v>43455</v>
          </cell>
          <cell r="L342" t="str">
            <v>Antares/TMT</v>
          </cell>
          <cell r="N342">
            <v>97.896199999999993</v>
          </cell>
        </row>
        <row r="343">
          <cell r="A343" t="str">
            <v>DETAILS</v>
          </cell>
          <cell r="B343">
            <v>0</v>
          </cell>
          <cell r="C343">
            <v>81628292</v>
          </cell>
          <cell r="D343">
            <v>84069739</v>
          </cell>
          <cell r="E343" t="str">
            <v>Gerber Scientific Inc Term Loan</v>
          </cell>
          <cell r="F343" t="str">
            <v>0010530196</v>
          </cell>
          <cell r="G343">
            <v>97.896199999999993</v>
          </cell>
          <cell r="H343">
            <v>26489915.539999999</v>
          </cell>
          <cell r="I343">
            <v>43455</v>
          </cell>
          <cell r="L343" t="str">
            <v>Antares/TMT</v>
          </cell>
          <cell r="N343">
            <v>97.896199999999993</v>
          </cell>
        </row>
        <row r="344">
          <cell r="A344" t="str">
            <v>DETAILS</v>
          </cell>
          <cell r="B344">
            <v>0</v>
          </cell>
          <cell r="C344">
            <v>81628291</v>
          </cell>
          <cell r="D344">
            <v>84069795</v>
          </cell>
          <cell r="E344" t="str">
            <v>Get Enterprises LLC Term Loan</v>
          </cell>
          <cell r="F344" t="str">
            <v>0010508851</v>
          </cell>
          <cell r="G344">
            <v>97</v>
          </cell>
          <cell r="H344">
            <v>17446972.5</v>
          </cell>
          <cell r="I344">
            <v>43909</v>
          </cell>
          <cell r="L344" t="str">
            <v>Antares/TMT</v>
          </cell>
          <cell r="N344">
            <v>97</v>
          </cell>
        </row>
        <row r="345">
          <cell r="A345" t="str">
            <v>DETAILS</v>
          </cell>
          <cell r="B345">
            <v>0</v>
          </cell>
          <cell r="C345">
            <v>81628291</v>
          </cell>
          <cell r="D345">
            <v>84069888</v>
          </cell>
          <cell r="E345" t="str">
            <v>Get Enterprises LLC Term Loan</v>
          </cell>
          <cell r="F345" t="str">
            <v>0010508851</v>
          </cell>
          <cell r="G345">
            <v>99</v>
          </cell>
          <cell r="H345">
            <v>1202828.3500000001</v>
          </cell>
          <cell r="I345">
            <v>43909</v>
          </cell>
          <cell r="L345" t="str">
            <v>Antares/TMT</v>
          </cell>
          <cell r="N345">
            <v>99</v>
          </cell>
        </row>
        <row r="346">
          <cell r="A346" t="str">
            <v>DETAILS</v>
          </cell>
          <cell r="B346">
            <v>0</v>
          </cell>
          <cell r="C346">
            <v>81628364</v>
          </cell>
          <cell r="D346">
            <v>84070091</v>
          </cell>
          <cell r="E346" t="str">
            <v>Give and Go Prepared Food Corp CAD Term Facility 11985748</v>
          </cell>
          <cell r="F346" t="str">
            <v>0010533135</v>
          </cell>
          <cell r="G346">
            <v>97.25</v>
          </cell>
          <cell r="H346">
            <v>1976327.76</v>
          </cell>
          <cell r="I346">
            <v>43086</v>
          </cell>
          <cell r="L346" t="str">
            <v>Antares/TMT</v>
          </cell>
          <cell r="N346">
            <v>97.25</v>
          </cell>
        </row>
        <row r="347">
          <cell r="A347" t="str">
            <v>DETAILS</v>
          </cell>
          <cell r="B347">
            <v>0</v>
          </cell>
          <cell r="C347">
            <v>81628365</v>
          </cell>
          <cell r="D347">
            <v>84070092</v>
          </cell>
          <cell r="E347" t="str">
            <v>Give and Go Prepared Food Corp CAD Term Facility 12364027</v>
          </cell>
          <cell r="F347" t="str">
            <v>0010533112</v>
          </cell>
          <cell r="G347">
            <v>97.25</v>
          </cell>
          <cell r="H347">
            <v>3942369.01</v>
          </cell>
          <cell r="I347">
            <v>43086</v>
          </cell>
          <cell r="L347" t="str">
            <v>Antares/TMT</v>
          </cell>
          <cell r="N347">
            <v>97.25</v>
          </cell>
        </row>
        <row r="348">
          <cell r="A348" t="str">
            <v>DETAILS</v>
          </cell>
          <cell r="B348">
            <v>0</v>
          </cell>
          <cell r="C348">
            <v>81628296</v>
          </cell>
          <cell r="D348">
            <v>84069473</v>
          </cell>
          <cell r="E348" t="str">
            <v>Give and Go Prepared Foods Corp  Term Facility 11985813</v>
          </cell>
          <cell r="F348" t="str">
            <v>0010528856</v>
          </cell>
          <cell r="G348">
            <v>97.25</v>
          </cell>
          <cell r="H348">
            <v>25961308.039999999</v>
          </cell>
          <cell r="I348">
            <v>43086</v>
          </cell>
          <cell r="L348" t="str">
            <v>Antares/TMT</v>
          </cell>
          <cell r="N348">
            <v>97.25</v>
          </cell>
        </row>
        <row r="349">
          <cell r="A349" t="str">
            <v>DETAILS</v>
          </cell>
          <cell r="B349">
            <v>0</v>
          </cell>
          <cell r="C349">
            <v>81628363</v>
          </cell>
          <cell r="D349">
            <v>84070093</v>
          </cell>
          <cell r="E349" t="str">
            <v>Give And Go Prepared Foods Corp CAD GECREI Term Facility 12482417</v>
          </cell>
          <cell r="F349" t="str">
            <v>0010533084</v>
          </cell>
          <cell r="G349">
            <v>97.25</v>
          </cell>
          <cell r="H349">
            <v>4564058.95</v>
          </cell>
          <cell r="I349">
            <v>43086</v>
          </cell>
          <cell r="L349" t="str">
            <v>Antares/TMT</v>
          </cell>
          <cell r="N349">
            <v>97.25</v>
          </cell>
        </row>
        <row r="350">
          <cell r="A350" t="str">
            <v>DETAILS</v>
          </cell>
          <cell r="B350">
            <v>0</v>
          </cell>
          <cell r="C350">
            <v>81628038</v>
          </cell>
          <cell r="D350">
            <v>84069475</v>
          </cell>
          <cell r="E350" t="str">
            <v>Gold Star Foods Inc Incremental Term USD</v>
          </cell>
          <cell r="F350" t="str">
            <v>0010539009</v>
          </cell>
          <cell r="G350">
            <v>99.5</v>
          </cell>
          <cell r="H350">
            <v>4070700.76</v>
          </cell>
          <cell r="I350">
            <v>43566</v>
          </cell>
          <cell r="L350" t="str">
            <v>Antares/TMT</v>
          </cell>
          <cell r="N350">
            <v>99.5</v>
          </cell>
        </row>
        <row r="351">
          <cell r="A351" t="str">
            <v>DETAILS</v>
          </cell>
          <cell r="B351">
            <v>0</v>
          </cell>
          <cell r="C351">
            <v>81628092</v>
          </cell>
          <cell r="D351">
            <v>84069474</v>
          </cell>
          <cell r="E351" t="str">
            <v>Gold Star Foods Inc Term Loan</v>
          </cell>
          <cell r="F351" t="str">
            <v>0010536083</v>
          </cell>
          <cell r="G351">
            <v>99.5</v>
          </cell>
          <cell r="H351">
            <v>17147395.809999999</v>
          </cell>
          <cell r="I351">
            <v>43566</v>
          </cell>
          <cell r="L351" t="str">
            <v>Antares/TMT</v>
          </cell>
          <cell r="N351">
            <v>99.5</v>
          </cell>
        </row>
        <row r="352">
          <cell r="A352" t="str">
            <v>DETAILS</v>
          </cell>
          <cell r="B352">
            <v>0</v>
          </cell>
          <cell r="C352">
            <v>81628092</v>
          </cell>
          <cell r="D352">
            <v>84069830</v>
          </cell>
          <cell r="E352" t="str">
            <v>Gold Star Foods Inc Term Loan</v>
          </cell>
          <cell r="F352" t="str">
            <v>0010536083</v>
          </cell>
          <cell r="G352">
            <v>100</v>
          </cell>
          <cell r="H352">
            <v>5101704.57</v>
          </cell>
          <cell r="I352">
            <v>43566</v>
          </cell>
          <cell r="L352" t="str">
            <v>Antares/TMT</v>
          </cell>
          <cell r="N352">
            <v>100</v>
          </cell>
        </row>
        <row r="353">
          <cell r="A353" t="str">
            <v>DETAILS</v>
          </cell>
          <cell r="B353">
            <v>0</v>
          </cell>
          <cell r="C353">
            <v>81627672</v>
          </cell>
          <cell r="D353">
            <v>84069744</v>
          </cell>
          <cell r="E353" t="str">
            <v>Good Smoke LLC Term Loan</v>
          </cell>
          <cell r="F353" t="str">
            <v>0010536129</v>
          </cell>
          <cell r="G353">
            <v>99.5</v>
          </cell>
          <cell r="H353">
            <v>5925000</v>
          </cell>
          <cell r="I353">
            <v>43733</v>
          </cell>
          <cell r="L353" t="str">
            <v>SIP - Tag Along</v>
          </cell>
          <cell r="N353">
            <v>99.5</v>
          </cell>
        </row>
        <row r="354">
          <cell r="A354" t="str">
            <v>DETAILS</v>
          </cell>
          <cell r="B354">
            <v>0</v>
          </cell>
          <cell r="C354">
            <v>81627672</v>
          </cell>
          <cell r="D354">
            <v>84069747</v>
          </cell>
          <cell r="E354" t="str">
            <v>Good Smoke LLC Term Loan</v>
          </cell>
          <cell r="F354" t="str">
            <v>0010536129</v>
          </cell>
          <cell r="G354">
            <v>99.5</v>
          </cell>
          <cell r="H354">
            <v>18240867.620000001</v>
          </cell>
          <cell r="I354">
            <v>43733</v>
          </cell>
          <cell r="L354" t="str">
            <v>Franchise Finance</v>
          </cell>
          <cell r="N354">
            <v>99.5</v>
          </cell>
        </row>
        <row r="355">
          <cell r="A355" t="str">
            <v>DETAILS</v>
          </cell>
          <cell r="B355">
            <v>0</v>
          </cell>
          <cell r="C355">
            <v>81627722</v>
          </cell>
          <cell r="D355">
            <v>84069792</v>
          </cell>
          <cell r="E355" t="str">
            <v>Gordian Group Inc Term Loan</v>
          </cell>
          <cell r="F355" t="str">
            <v>0010536144</v>
          </cell>
          <cell r="G355">
            <v>99.5</v>
          </cell>
          <cell r="H355">
            <v>8780613.2400000002</v>
          </cell>
          <cell r="I355">
            <v>43663</v>
          </cell>
          <cell r="L355" t="str">
            <v>Antares/TMT</v>
          </cell>
          <cell r="N355">
            <v>99.5</v>
          </cell>
        </row>
        <row r="356">
          <cell r="A356" t="str">
            <v>DETAILS</v>
          </cell>
          <cell r="B356">
            <v>0</v>
          </cell>
          <cell r="C356">
            <v>81627800</v>
          </cell>
          <cell r="D356">
            <v>84069793</v>
          </cell>
          <cell r="E356" t="str">
            <v>Gordian Group Inc Term Loan</v>
          </cell>
          <cell r="F356" t="str">
            <v>0010536144</v>
          </cell>
          <cell r="G356">
            <v>99.5</v>
          </cell>
          <cell r="H356">
            <v>8780613.2400000002</v>
          </cell>
          <cell r="I356">
            <v>43663</v>
          </cell>
          <cell r="L356" t="str">
            <v>Antares/TMT</v>
          </cell>
          <cell r="N356">
            <v>99.5</v>
          </cell>
        </row>
        <row r="357">
          <cell r="A357" t="str">
            <v>DETAILS</v>
          </cell>
          <cell r="B357">
            <v>0</v>
          </cell>
          <cell r="C357">
            <v>81628105</v>
          </cell>
          <cell r="D357">
            <v>84069794</v>
          </cell>
          <cell r="E357" t="str">
            <v>Gordian Group Inc Term Loan</v>
          </cell>
          <cell r="F357" t="str">
            <v>0010536144</v>
          </cell>
          <cell r="G357">
            <v>99.5</v>
          </cell>
          <cell r="H357">
            <v>8780613.2400000002</v>
          </cell>
          <cell r="I357">
            <v>43663</v>
          </cell>
          <cell r="L357" t="str">
            <v>Antares/TMT</v>
          </cell>
          <cell r="N357">
            <v>99.5</v>
          </cell>
        </row>
        <row r="358">
          <cell r="A358" t="str">
            <v>DETAILS</v>
          </cell>
          <cell r="B358">
            <v>0</v>
          </cell>
          <cell r="C358">
            <v>81627811</v>
          </cell>
          <cell r="D358">
            <v>84069867</v>
          </cell>
          <cell r="E358" t="str">
            <v>Grakon Holdings LLC Replacement Term Loan</v>
          </cell>
          <cell r="F358" t="str">
            <v>0010535093</v>
          </cell>
          <cell r="G358">
            <v>98.105999999999995</v>
          </cell>
          <cell r="H358">
            <v>3517740.42</v>
          </cell>
          <cell r="I358">
            <v>44525</v>
          </cell>
          <cell r="L358" t="str">
            <v>Antares/TMT</v>
          </cell>
          <cell r="N358">
            <v>98.105999999999995</v>
          </cell>
        </row>
        <row r="359">
          <cell r="A359" t="str">
            <v>DETAILS</v>
          </cell>
          <cell r="B359">
            <v>0</v>
          </cell>
          <cell r="C359">
            <v>81627811</v>
          </cell>
          <cell r="D359">
            <v>84069877</v>
          </cell>
          <cell r="E359" t="str">
            <v>Grakon Holdings LLC Replacement Term Loan</v>
          </cell>
          <cell r="F359" t="str">
            <v>0010535093</v>
          </cell>
          <cell r="G359">
            <v>99.5</v>
          </cell>
          <cell r="H359">
            <v>5979951.75</v>
          </cell>
          <cell r="I359">
            <v>44525</v>
          </cell>
          <cell r="L359" t="str">
            <v>Antares/TMT</v>
          </cell>
          <cell r="N359">
            <v>99.5</v>
          </cell>
        </row>
        <row r="360">
          <cell r="A360" t="str">
            <v>DETAILS</v>
          </cell>
          <cell r="B360">
            <v>0</v>
          </cell>
          <cell r="C360">
            <v>81627760</v>
          </cell>
          <cell r="D360">
            <v>84069865</v>
          </cell>
          <cell r="E360" t="str">
            <v>Grakon Holdings LLC Replacement Term Loan</v>
          </cell>
          <cell r="F360" t="str">
            <v>0010535093</v>
          </cell>
          <cell r="G360">
            <v>98.105999999999995</v>
          </cell>
          <cell r="H360">
            <v>442649</v>
          </cell>
          <cell r="I360">
            <v>44525</v>
          </cell>
          <cell r="L360" t="str">
            <v>Antares/TMT</v>
          </cell>
          <cell r="N360">
            <v>98.105999999999995</v>
          </cell>
        </row>
        <row r="361">
          <cell r="A361" t="str">
            <v>DETAILS</v>
          </cell>
          <cell r="B361">
            <v>0</v>
          </cell>
          <cell r="C361">
            <v>81627761</v>
          </cell>
          <cell r="D361">
            <v>84069866</v>
          </cell>
          <cell r="E361" t="str">
            <v>Grakon Holdings LLC Replacement Term Loan</v>
          </cell>
          <cell r="F361" t="str">
            <v>0010535093</v>
          </cell>
          <cell r="G361">
            <v>98.105999999999995</v>
          </cell>
          <cell r="H361">
            <v>4332683.6100000003</v>
          </cell>
          <cell r="I361">
            <v>44525</v>
          </cell>
          <cell r="L361" t="str">
            <v>Antares/TMT</v>
          </cell>
          <cell r="N361">
            <v>98.105999999999995</v>
          </cell>
        </row>
        <row r="362">
          <cell r="A362" t="str">
            <v>DETAILS</v>
          </cell>
          <cell r="B362">
            <v>0</v>
          </cell>
          <cell r="C362">
            <v>81627760</v>
          </cell>
          <cell r="D362">
            <v>84069875</v>
          </cell>
          <cell r="E362" t="str">
            <v>Grakon Holdings LLC Replacement Term Loan</v>
          </cell>
          <cell r="F362" t="str">
            <v>0010535093</v>
          </cell>
          <cell r="G362">
            <v>99.5</v>
          </cell>
          <cell r="H362">
            <v>752477.26</v>
          </cell>
          <cell r="I362">
            <v>44525</v>
          </cell>
          <cell r="L362" t="str">
            <v>Antares/TMT</v>
          </cell>
          <cell r="N362">
            <v>99.5</v>
          </cell>
        </row>
        <row r="363">
          <cell r="A363" t="str">
            <v>DETAILS</v>
          </cell>
          <cell r="B363">
            <v>0</v>
          </cell>
          <cell r="C363">
            <v>81627761</v>
          </cell>
          <cell r="D363">
            <v>84069876</v>
          </cell>
          <cell r="E363" t="str">
            <v>Grakon Holdings LLC Replacement Term Loan</v>
          </cell>
          <cell r="F363" t="str">
            <v>0010535093</v>
          </cell>
          <cell r="G363">
            <v>99.5</v>
          </cell>
          <cell r="H363">
            <v>7365307.2400000002</v>
          </cell>
          <cell r="I363">
            <v>44525</v>
          </cell>
          <cell r="L363" t="str">
            <v>Antares/TMT</v>
          </cell>
          <cell r="N363">
            <v>99.5</v>
          </cell>
        </row>
        <row r="364">
          <cell r="A364" t="str">
            <v>DETAILS</v>
          </cell>
          <cell r="B364">
            <v>0</v>
          </cell>
          <cell r="C364">
            <v>81628156</v>
          </cell>
          <cell r="D364">
            <v>84069878</v>
          </cell>
          <cell r="E364" t="str">
            <v>Grakon Holdings LLC Replacement Term Loan</v>
          </cell>
          <cell r="F364" t="str">
            <v>0010535093</v>
          </cell>
          <cell r="G364">
            <v>99.5</v>
          </cell>
          <cell r="H364">
            <v>5979951.75</v>
          </cell>
          <cell r="I364">
            <v>44525</v>
          </cell>
          <cell r="L364" t="str">
            <v>Antares/TMT</v>
          </cell>
          <cell r="N364">
            <v>99.5</v>
          </cell>
        </row>
        <row r="365">
          <cell r="A365" t="str">
            <v>DETAILS</v>
          </cell>
          <cell r="B365">
            <v>0</v>
          </cell>
          <cell r="C365">
            <v>81628156</v>
          </cell>
          <cell r="D365">
            <v>84069868</v>
          </cell>
          <cell r="E365" t="str">
            <v>Grakon Holdings LLC Replacement Term Loan</v>
          </cell>
          <cell r="F365" t="str">
            <v>0010535093</v>
          </cell>
          <cell r="G365">
            <v>98.105999999999995</v>
          </cell>
          <cell r="H365">
            <v>3517740.42</v>
          </cell>
          <cell r="I365">
            <v>44525</v>
          </cell>
          <cell r="L365" t="str">
            <v>Antares/TMT</v>
          </cell>
          <cell r="N365">
            <v>98.105999999999995</v>
          </cell>
        </row>
        <row r="366">
          <cell r="A366" t="str">
            <v>DETAILS</v>
          </cell>
          <cell r="B366">
            <v>0</v>
          </cell>
          <cell r="C366">
            <v>81627858</v>
          </cell>
          <cell r="D366">
            <v>84069748</v>
          </cell>
          <cell r="E366" t="str">
            <v>Grande Communications Term Loan B</v>
          </cell>
          <cell r="F366" t="str">
            <v>0010420936</v>
          </cell>
          <cell r="G366">
            <v>99.667000000000002</v>
          </cell>
          <cell r="H366">
            <v>24375576.510000002</v>
          </cell>
          <cell r="I366">
            <v>43980</v>
          </cell>
          <cell r="J366">
            <v>97.75</v>
          </cell>
          <cell r="K366" t="str">
            <v>Broadly Syndicated Loan</v>
          </cell>
          <cell r="L366" t="str">
            <v>BLG</v>
          </cell>
          <cell r="N366">
            <v>97.75</v>
          </cell>
        </row>
        <row r="367">
          <cell r="A367" t="str">
            <v>DETAILS</v>
          </cell>
          <cell r="B367">
            <v>0</v>
          </cell>
          <cell r="C367">
            <v>81628160</v>
          </cell>
          <cell r="D367">
            <v>84070089</v>
          </cell>
          <cell r="E367" t="str">
            <v>Granite Global Solutions Corp (Financial Horizons) Term Loan</v>
          </cell>
          <cell r="F367" t="str">
            <v>0010537067</v>
          </cell>
          <cell r="G367">
            <v>99.5</v>
          </cell>
          <cell r="H367">
            <v>5555247.8600000003</v>
          </cell>
          <cell r="I367">
            <v>43772</v>
          </cell>
          <cell r="L367" t="str">
            <v>Antares/TMT</v>
          </cell>
          <cell r="N367">
            <v>99.5</v>
          </cell>
        </row>
        <row r="368">
          <cell r="A368" t="str">
            <v>DETAILS</v>
          </cell>
          <cell r="B368">
            <v>0</v>
          </cell>
          <cell r="C368">
            <v>81628314</v>
          </cell>
          <cell r="D368">
            <v>84069749</v>
          </cell>
          <cell r="E368" t="str">
            <v>Gray Television Inc Initial Term Loan</v>
          </cell>
          <cell r="F368" t="str">
            <v>0010472025</v>
          </cell>
          <cell r="G368">
            <v>99.843999999999994</v>
          </cell>
          <cell r="H368">
            <v>7567550</v>
          </cell>
          <cell r="I368">
            <v>44358</v>
          </cell>
          <cell r="J368">
            <v>98.924999999999997</v>
          </cell>
          <cell r="K368" t="str">
            <v>Broadly Syndicated Loan</v>
          </cell>
          <cell r="L368" t="str">
            <v>BLG</v>
          </cell>
          <cell r="N368">
            <v>98.924999999999997</v>
          </cell>
        </row>
        <row r="369">
          <cell r="A369" t="str">
            <v>DETAILS</v>
          </cell>
          <cell r="B369">
            <v>0</v>
          </cell>
          <cell r="C369">
            <v>81628314</v>
          </cell>
          <cell r="D369">
            <v>84069993</v>
          </cell>
          <cell r="E369" t="str">
            <v>Gray Television Inc Initial Term Loan</v>
          </cell>
          <cell r="F369" t="str">
            <v>0010472025</v>
          </cell>
          <cell r="G369">
            <v>99.843999999999994</v>
          </cell>
          <cell r="H369">
            <v>10238450</v>
          </cell>
          <cell r="I369">
            <v>44358</v>
          </cell>
          <cell r="J369">
            <v>98.924999999999997</v>
          </cell>
          <cell r="K369" t="str">
            <v>Broadly Syndicated Loan</v>
          </cell>
          <cell r="L369" t="str">
            <v>BLG</v>
          </cell>
          <cell r="N369">
            <v>98.924999999999997</v>
          </cell>
        </row>
        <row r="370">
          <cell r="A370" t="str">
            <v>DETAILS</v>
          </cell>
          <cell r="B370">
            <v>0</v>
          </cell>
          <cell r="C370">
            <v>81628054</v>
          </cell>
          <cell r="D370">
            <v>84069803</v>
          </cell>
          <cell r="E370" t="str">
            <v>Greater Media Inc Term Loan</v>
          </cell>
          <cell r="F370" t="str">
            <v>0010406778</v>
          </cell>
          <cell r="G370">
            <v>97.25</v>
          </cell>
          <cell r="H370">
            <v>10850625</v>
          </cell>
          <cell r="I370">
            <v>43157</v>
          </cell>
          <cell r="L370" t="str">
            <v>Antares/TMT</v>
          </cell>
          <cell r="N370">
            <v>97.25</v>
          </cell>
        </row>
        <row r="371">
          <cell r="A371" t="str">
            <v>DETAILS</v>
          </cell>
          <cell r="B371">
            <v>0</v>
          </cell>
          <cell r="C371">
            <v>81627855</v>
          </cell>
          <cell r="D371">
            <v>84070301</v>
          </cell>
          <cell r="E371" t="str">
            <v>GTT Communications Inc Term Loan</v>
          </cell>
          <cell r="F371" t="str">
            <v>0010552675</v>
          </cell>
          <cell r="G371">
            <v>98</v>
          </cell>
          <cell r="H371">
            <v>18000000</v>
          </cell>
          <cell r="I371">
            <v>44856</v>
          </cell>
          <cell r="J371">
            <v>97.25</v>
          </cell>
          <cell r="K371" t="str">
            <v>Broadly Syndicated Loan</v>
          </cell>
          <cell r="L371" t="str">
            <v>Antares/TMT - BSL</v>
          </cell>
          <cell r="N371">
            <v>97.25</v>
          </cell>
        </row>
        <row r="372">
          <cell r="A372" t="str">
            <v>DETAILS</v>
          </cell>
          <cell r="B372">
            <v>0</v>
          </cell>
          <cell r="C372">
            <v>81627837</v>
          </cell>
          <cell r="D372">
            <v>84069752</v>
          </cell>
          <cell r="E372" t="str">
            <v>Gulfstream Services Inc Term Loan</v>
          </cell>
          <cell r="F372" t="str">
            <v>0010536046</v>
          </cell>
          <cell r="G372">
            <v>99.5</v>
          </cell>
          <cell r="H372">
            <v>7800000</v>
          </cell>
          <cell r="I372">
            <v>44485</v>
          </cell>
          <cell r="J372">
            <v>98.5</v>
          </cell>
          <cell r="L372" t="str">
            <v>SIP - Tag Along</v>
          </cell>
          <cell r="N372">
            <v>99.5</v>
          </cell>
        </row>
        <row r="373">
          <cell r="A373" t="str">
            <v>DETAILS</v>
          </cell>
          <cell r="B373">
            <v>0</v>
          </cell>
          <cell r="C373">
            <v>81627837</v>
          </cell>
          <cell r="D373">
            <v>84069753</v>
          </cell>
          <cell r="E373" t="str">
            <v>Gulfstream Services Inc Term Loan</v>
          </cell>
          <cell r="F373" t="str">
            <v>0010536046</v>
          </cell>
          <cell r="G373">
            <v>99.5</v>
          </cell>
          <cell r="H373">
            <v>8970000</v>
          </cell>
          <cell r="I373">
            <v>44485</v>
          </cell>
          <cell r="J373">
            <v>98.5</v>
          </cell>
          <cell r="L373" t="str">
            <v>Antares/TMT</v>
          </cell>
          <cell r="N373">
            <v>99.5</v>
          </cell>
        </row>
        <row r="374">
          <cell r="A374" t="str">
            <v>DETAILS</v>
          </cell>
          <cell r="B374">
            <v>0</v>
          </cell>
          <cell r="C374">
            <v>81627971</v>
          </cell>
          <cell r="D374">
            <v>84069754</v>
          </cell>
          <cell r="E374" t="str">
            <v>Hargray Communications Group Inc Initial Term Loan</v>
          </cell>
          <cell r="F374" t="str">
            <v>0010422307</v>
          </cell>
          <cell r="G374">
            <v>100.438</v>
          </cell>
          <cell r="H374">
            <v>269071.03999999998</v>
          </cell>
          <cell r="I374">
            <v>43642</v>
          </cell>
          <cell r="J374">
            <v>99.468999999999994</v>
          </cell>
          <cell r="L374" t="str">
            <v>BLG</v>
          </cell>
          <cell r="N374">
            <v>99.468999999999994</v>
          </cell>
        </row>
        <row r="375">
          <cell r="A375" t="str">
            <v>DETAILS</v>
          </cell>
          <cell r="B375">
            <v>0</v>
          </cell>
          <cell r="C375">
            <v>81627972</v>
          </cell>
          <cell r="D375">
            <v>84069755</v>
          </cell>
          <cell r="E375" t="str">
            <v>Hargray Communications Group Inc Initial Term Loan</v>
          </cell>
          <cell r="F375" t="str">
            <v>0010422307</v>
          </cell>
          <cell r="G375">
            <v>100.438</v>
          </cell>
          <cell r="H375">
            <v>9381908.3499999996</v>
          </cell>
          <cell r="I375">
            <v>43642</v>
          </cell>
          <cell r="J375">
            <v>99.468999999999994</v>
          </cell>
          <cell r="L375" t="str">
            <v>BLG</v>
          </cell>
          <cell r="N375">
            <v>99.468999999999994</v>
          </cell>
        </row>
        <row r="376">
          <cell r="A376" t="str">
            <v>DETAILS</v>
          </cell>
          <cell r="B376">
            <v>0</v>
          </cell>
          <cell r="C376">
            <v>81627843</v>
          </cell>
          <cell r="D376">
            <v>84069757</v>
          </cell>
          <cell r="E376" t="str">
            <v>HARLAND CLARKE (Scantron) Extended Tranche B2 TL</v>
          </cell>
          <cell r="F376" t="str">
            <v>0010374527</v>
          </cell>
          <cell r="G376">
            <v>99.924999999999997</v>
          </cell>
          <cell r="H376">
            <v>8872824.5199999996</v>
          </cell>
          <cell r="I376">
            <v>42916</v>
          </cell>
          <cell r="J376">
            <v>94</v>
          </cell>
          <cell r="K376" t="str">
            <v>Broadly Syndicated Loan</v>
          </cell>
          <cell r="L376" t="str">
            <v>BLG</v>
          </cell>
          <cell r="N376">
            <v>94</v>
          </cell>
        </row>
        <row r="377">
          <cell r="A377" t="str">
            <v>DETAILS</v>
          </cell>
          <cell r="B377">
            <v>0</v>
          </cell>
          <cell r="C377">
            <v>81627869</v>
          </cell>
          <cell r="D377">
            <v>84069758</v>
          </cell>
          <cell r="E377" t="str">
            <v>HARLAND CLARKE (Scantron) Extended Tranche B2 TL</v>
          </cell>
          <cell r="F377" t="str">
            <v>0010374527</v>
          </cell>
          <cell r="G377">
            <v>99.924999999999997</v>
          </cell>
          <cell r="H377">
            <v>183023.35</v>
          </cell>
          <cell r="I377">
            <v>42916</v>
          </cell>
          <cell r="J377">
            <v>94</v>
          </cell>
          <cell r="K377" t="str">
            <v>Broadly Syndicated Loan</v>
          </cell>
          <cell r="L377" t="str">
            <v>BLG</v>
          </cell>
          <cell r="N377">
            <v>94</v>
          </cell>
        </row>
        <row r="378">
          <cell r="A378" t="str">
            <v>DETAILS</v>
          </cell>
          <cell r="B378">
            <v>0</v>
          </cell>
          <cell r="C378">
            <v>81627872</v>
          </cell>
          <cell r="D378">
            <v>84069759</v>
          </cell>
          <cell r="E378" t="str">
            <v>Harmar Acquisition Corporation Term Loan A</v>
          </cell>
          <cell r="F378" t="str">
            <v>0010530255</v>
          </cell>
          <cell r="G378">
            <v>97</v>
          </cell>
          <cell r="H378">
            <v>19394023.640000001</v>
          </cell>
          <cell r="I378">
            <v>43617</v>
          </cell>
          <cell r="L378" t="str">
            <v>Antares/TMT</v>
          </cell>
          <cell r="N378">
            <v>97</v>
          </cell>
        </row>
        <row r="379">
          <cell r="A379" t="str">
            <v>DETAILS</v>
          </cell>
          <cell r="B379">
            <v>0</v>
          </cell>
          <cell r="C379">
            <v>81628032</v>
          </cell>
          <cell r="D379">
            <v>84069456</v>
          </cell>
          <cell r="E379" t="str">
            <v>Hartland Controls LLC Term Loan</v>
          </cell>
          <cell r="F379" t="str">
            <v>0010519278</v>
          </cell>
          <cell r="G379">
            <v>98.5</v>
          </cell>
          <cell r="H379">
            <v>7921774.1900000004</v>
          </cell>
          <cell r="I379">
            <v>43510</v>
          </cell>
          <cell r="L379" t="str">
            <v>Antares/TMT</v>
          </cell>
          <cell r="N379">
            <v>98.5</v>
          </cell>
        </row>
        <row r="380">
          <cell r="A380" t="str">
            <v>DETAILS</v>
          </cell>
          <cell r="B380">
            <v>0</v>
          </cell>
          <cell r="C380">
            <v>81628033</v>
          </cell>
          <cell r="D380">
            <v>84069457</v>
          </cell>
          <cell r="E380" t="str">
            <v>Hartland Controls LLC Term Loan</v>
          </cell>
          <cell r="F380" t="str">
            <v>0010519278</v>
          </cell>
          <cell r="G380">
            <v>98.5</v>
          </cell>
          <cell r="H380">
            <v>4404435.4800000004</v>
          </cell>
          <cell r="I380">
            <v>43510</v>
          </cell>
          <cell r="L380" t="str">
            <v>Antares/TMT</v>
          </cell>
          <cell r="N380">
            <v>98.5</v>
          </cell>
        </row>
        <row r="381">
          <cell r="A381" t="str">
            <v>DETAILS</v>
          </cell>
          <cell r="B381">
            <v>0</v>
          </cell>
          <cell r="C381">
            <v>81627887</v>
          </cell>
          <cell r="D381">
            <v>84069763</v>
          </cell>
          <cell r="E381" t="str">
            <v>Harvey Tool Acquisition LLC Term Loan</v>
          </cell>
          <cell r="F381" t="str">
            <v>0010529304</v>
          </cell>
          <cell r="G381">
            <v>97</v>
          </cell>
          <cell r="H381">
            <v>10849975.029999999</v>
          </cell>
          <cell r="I381">
            <v>43918</v>
          </cell>
          <cell r="L381" t="str">
            <v>Antares/TMT</v>
          </cell>
          <cell r="N381">
            <v>97</v>
          </cell>
        </row>
        <row r="382">
          <cell r="A382" t="str">
            <v>DETAILS</v>
          </cell>
          <cell r="B382">
            <v>0</v>
          </cell>
          <cell r="C382">
            <v>81627715</v>
          </cell>
          <cell r="D382">
            <v>84069762</v>
          </cell>
          <cell r="E382" t="str">
            <v>Harvey Tool Acquisition LLC Term Loan</v>
          </cell>
          <cell r="F382" t="str">
            <v>0010529304</v>
          </cell>
          <cell r="G382">
            <v>97</v>
          </cell>
          <cell r="H382">
            <v>13775806.220000001</v>
          </cell>
          <cell r="I382">
            <v>43918</v>
          </cell>
          <cell r="L382" t="str">
            <v>Antares/TMT</v>
          </cell>
          <cell r="N382">
            <v>97</v>
          </cell>
        </row>
        <row r="383">
          <cell r="A383" t="str">
            <v>DETAILS</v>
          </cell>
          <cell r="B383">
            <v>0</v>
          </cell>
          <cell r="C383">
            <v>81627715</v>
          </cell>
          <cell r="D383">
            <v>84070234</v>
          </cell>
          <cell r="E383" t="str">
            <v>Harvey Tool Acquisition LLC Term Loan</v>
          </cell>
          <cell r="F383" t="str">
            <v>0010529304</v>
          </cell>
          <cell r="G383">
            <v>97</v>
          </cell>
          <cell r="H383">
            <v>2790036.7</v>
          </cell>
          <cell r="I383">
            <v>43918</v>
          </cell>
          <cell r="L383" t="str">
            <v>Antares/TMT</v>
          </cell>
          <cell r="N383">
            <v>97</v>
          </cell>
        </row>
        <row r="384">
          <cell r="A384" t="str">
            <v>DETAILS</v>
          </cell>
          <cell r="B384">
            <v>0</v>
          </cell>
          <cell r="C384">
            <v>81627887</v>
          </cell>
          <cell r="D384">
            <v>84070235</v>
          </cell>
          <cell r="E384" t="str">
            <v>Harvey Tool Acquisition LLC Term Loan</v>
          </cell>
          <cell r="F384" t="str">
            <v>0010529304</v>
          </cell>
          <cell r="G384">
            <v>97</v>
          </cell>
          <cell r="H384">
            <v>2197463.2999999998</v>
          </cell>
          <cell r="I384">
            <v>43918</v>
          </cell>
          <cell r="L384" t="str">
            <v>Antares/TMT</v>
          </cell>
          <cell r="N384">
            <v>97</v>
          </cell>
        </row>
        <row r="385">
          <cell r="A385" t="str">
            <v>DETAILS</v>
          </cell>
          <cell r="B385">
            <v>0</v>
          </cell>
          <cell r="C385">
            <v>81628234</v>
          </cell>
          <cell r="D385">
            <v>84069804</v>
          </cell>
          <cell r="E385" t="str">
            <v>Hawaiian Telecom Communications Inc Term Loan B</v>
          </cell>
          <cell r="F385" t="str">
            <v>0010351493</v>
          </cell>
          <cell r="G385">
            <v>100.1</v>
          </cell>
          <cell r="H385">
            <v>19351797.239999998</v>
          </cell>
          <cell r="I385">
            <v>43622</v>
          </cell>
          <cell r="J385">
            <v>98.963999999999999</v>
          </cell>
          <cell r="K385" t="str">
            <v>Broadly Syndicated Loan</v>
          </cell>
          <cell r="L385" t="str">
            <v>BLG</v>
          </cell>
          <cell r="N385">
            <v>98.963999999999999</v>
          </cell>
        </row>
        <row r="386">
          <cell r="A386" t="str">
            <v>DETAILS</v>
          </cell>
          <cell r="B386">
            <v>0</v>
          </cell>
          <cell r="C386">
            <v>81628235</v>
          </cell>
          <cell r="D386">
            <v>84069805</v>
          </cell>
          <cell r="E386" t="str">
            <v>Hawaiian Telecom Communications Inc Term Loan B</v>
          </cell>
          <cell r="F386" t="str">
            <v>0010351493</v>
          </cell>
          <cell r="G386">
            <v>100.1</v>
          </cell>
          <cell r="H386">
            <v>49639</v>
          </cell>
          <cell r="I386">
            <v>43622</v>
          </cell>
          <cell r="J386">
            <v>98.963999999999999</v>
          </cell>
          <cell r="K386" t="str">
            <v>Broadly Syndicated Loan</v>
          </cell>
          <cell r="L386" t="str">
            <v>BLG</v>
          </cell>
          <cell r="N386">
            <v>98.963999999999999</v>
          </cell>
        </row>
        <row r="387">
          <cell r="A387" t="str">
            <v>DETAILS</v>
          </cell>
          <cell r="B387">
            <v>0</v>
          </cell>
          <cell r="C387">
            <v>81627882</v>
          </cell>
          <cell r="D387">
            <v>84070306</v>
          </cell>
          <cell r="E387" t="str">
            <v>Help Systems Holdings 2nd Lien Term Loan</v>
          </cell>
          <cell r="F387" t="str">
            <v>0010553056</v>
          </cell>
          <cell r="G387">
            <v>96.5</v>
          </cell>
          <cell r="H387">
            <v>30500000</v>
          </cell>
          <cell r="I387">
            <v>44842</v>
          </cell>
          <cell r="J387">
            <v>97</v>
          </cell>
          <cell r="L387" t="str">
            <v>Antares/TMT</v>
          </cell>
          <cell r="N387">
            <v>96.5</v>
          </cell>
        </row>
        <row r="388">
          <cell r="A388" t="str">
            <v>DETAILS</v>
          </cell>
          <cell r="B388">
            <v>0</v>
          </cell>
          <cell r="C388">
            <v>81627881</v>
          </cell>
          <cell r="D388">
            <v>84070305</v>
          </cell>
          <cell r="E388" t="str">
            <v>Help Systems Holdings Term Loan</v>
          </cell>
          <cell r="F388" t="str">
            <v>0010553064</v>
          </cell>
          <cell r="G388">
            <v>96.69</v>
          </cell>
          <cell r="H388">
            <v>35000000</v>
          </cell>
          <cell r="I388">
            <v>44477</v>
          </cell>
          <cell r="J388">
            <v>97.9</v>
          </cell>
          <cell r="K388" t="str">
            <v>Broadly Syndicated Loan</v>
          </cell>
          <cell r="L388" t="str">
            <v>Antares/TMT - BSL</v>
          </cell>
          <cell r="N388">
            <v>97.9</v>
          </cell>
        </row>
        <row r="389">
          <cell r="A389" t="str">
            <v>DETAILS</v>
          </cell>
          <cell r="B389">
            <v>0</v>
          </cell>
          <cell r="C389">
            <v>81627937</v>
          </cell>
          <cell r="D389">
            <v>84069769</v>
          </cell>
          <cell r="E389" t="str">
            <v>Hemisphere Media Holdings LLC Term B Loan</v>
          </cell>
          <cell r="F389" t="str">
            <v>0010425994</v>
          </cell>
          <cell r="G389">
            <v>97</v>
          </cell>
          <cell r="H389">
            <v>9850000</v>
          </cell>
          <cell r="I389">
            <v>44042</v>
          </cell>
          <cell r="J389">
            <v>95.938000000000002</v>
          </cell>
          <cell r="L389" t="str">
            <v>Antares/TMT</v>
          </cell>
          <cell r="N389">
            <v>97</v>
          </cell>
        </row>
        <row r="390">
          <cell r="A390" t="str">
            <v>DETAILS</v>
          </cell>
          <cell r="B390">
            <v>0</v>
          </cell>
          <cell r="C390">
            <v>81627982</v>
          </cell>
          <cell r="D390">
            <v>84069569</v>
          </cell>
          <cell r="E390" t="str">
            <v>Henry Company LLC  Term Loan</v>
          </cell>
          <cell r="F390" t="str">
            <v>0010534125</v>
          </cell>
          <cell r="G390">
            <v>99.108199999999997</v>
          </cell>
          <cell r="H390">
            <v>9875000</v>
          </cell>
          <cell r="I390">
            <v>44009</v>
          </cell>
          <cell r="J390">
            <v>98.5</v>
          </cell>
          <cell r="L390" t="str">
            <v>SIP - Tag Along</v>
          </cell>
          <cell r="N390">
            <v>99.108199999999997</v>
          </cell>
        </row>
        <row r="391">
          <cell r="A391" t="str">
            <v>DETAILS</v>
          </cell>
          <cell r="B391">
            <v>0</v>
          </cell>
          <cell r="C391">
            <v>81627982</v>
          </cell>
          <cell r="D391">
            <v>84069570</v>
          </cell>
          <cell r="E391" t="str">
            <v>Henry Company LLC  Term Loan</v>
          </cell>
          <cell r="F391" t="str">
            <v>0010534125</v>
          </cell>
          <cell r="G391">
            <v>99.108199999999997</v>
          </cell>
          <cell r="H391">
            <v>15170112.34</v>
          </cell>
          <cell r="I391">
            <v>44009</v>
          </cell>
          <cell r="J391">
            <v>98.5</v>
          </cell>
          <cell r="L391" t="str">
            <v>Antares/TMT</v>
          </cell>
          <cell r="N391">
            <v>99.108199999999997</v>
          </cell>
        </row>
        <row r="392">
          <cell r="A392" t="str">
            <v>DETAILS</v>
          </cell>
          <cell r="B392">
            <v>0</v>
          </cell>
          <cell r="C392">
            <v>81628357</v>
          </cell>
          <cell r="D392">
            <v>84070302</v>
          </cell>
          <cell r="E392" t="str">
            <v>Heritage Food Service Group Inc Term Loan</v>
          </cell>
          <cell r="F392" t="str">
            <v>0010552832</v>
          </cell>
          <cell r="G392">
            <v>99</v>
          </cell>
          <cell r="H392">
            <v>27431250</v>
          </cell>
          <cell r="I392">
            <v>44489</v>
          </cell>
          <cell r="L392" t="str">
            <v>Antares/TMT</v>
          </cell>
          <cell r="N392">
            <v>99</v>
          </cell>
        </row>
        <row r="393">
          <cell r="A393" t="str">
            <v>DETAILS</v>
          </cell>
          <cell r="B393">
            <v>0</v>
          </cell>
          <cell r="C393">
            <v>81627981</v>
          </cell>
          <cell r="D393">
            <v>84069775</v>
          </cell>
          <cell r="E393" t="str">
            <v>High Liner Foods Inc Term Loan B</v>
          </cell>
          <cell r="F393" t="str">
            <v>0010467016</v>
          </cell>
          <cell r="G393">
            <v>99.707999999999998</v>
          </cell>
          <cell r="H393">
            <v>13500000</v>
          </cell>
          <cell r="I393">
            <v>44310</v>
          </cell>
          <cell r="J393">
            <v>98.25</v>
          </cell>
          <cell r="K393" t="str">
            <v>Broadly Syndicated Loan</v>
          </cell>
          <cell r="L393" t="str">
            <v>BLG</v>
          </cell>
          <cell r="N393">
            <v>98.25</v>
          </cell>
        </row>
        <row r="394">
          <cell r="A394" t="str">
            <v>DETAILS</v>
          </cell>
          <cell r="B394">
            <v>0</v>
          </cell>
          <cell r="C394">
            <v>81627932</v>
          </cell>
          <cell r="D394">
            <v>84069774</v>
          </cell>
          <cell r="E394" t="str">
            <v>High Liner Foods Inc Term Loan B</v>
          </cell>
          <cell r="F394" t="str">
            <v>0010467016</v>
          </cell>
          <cell r="G394">
            <v>99.707999999999998</v>
          </cell>
          <cell r="H394">
            <v>2685000</v>
          </cell>
          <cell r="I394">
            <v>44310</v>
          </cell>
          <cell r="J394">
            <v>98.25</v>
          </cell>
          <cell r="K394" t="str">
            <v>Broadly Syndicated Loan</v>
          </cell>
          <cell r="L394" t="str">
            <v>BLG</v>
          </cell>
          <cell r="N394">
            <v>98.25</v>
          </cell>
        </row>
        <row r="395">
          <cell r="A395" t="str">
            <v>DETAILS</v>
          </cell>
          <cell r="B395">
            <v>0</v>
          </cell>
          <cell r="C395">
            <v>81627755</v>
          </cell>
          <cell r="D395">
            <v>84069773</v>
          </cell>
          <cell r="E395" t="str">
            <v>High Liner Foods Inc Term Loan B</v>
          </cell>
          <cell r="F395" t="str">
            <v>0010467016</v>
          </cell>
          <cell r="G395">
            <v>99.707999999999998</v>
          </cell>
          <cell r="H395">
            <v>1500000</v>
          </cell>
          <cell r="I395">
            <v>44310</v>
          </cell>
          <cell r="J395">
            <v>98.25</v>
          </cell>
          <cell r="K395" t="str">
            <v>Broadly Syndicated Loan</v>
          </cell>
          <cell r="L395" t="str">
            <v>BLG</v>
          </cell>
          <cell r="N395">
            <v>98.25</v>
          </cell>
        </row>
        <row r="396">
          <cell r="A396" t="str">
            <v>DETAILS</v>
          </cell>
          <cell r="B396">
            <v>0</v>
          </cell>
          <cell r="C396">
            <v>81627979</v>
          </cell>
          <cell r="D396">
            <v>84069571</v>
          </cell>
          <cell r="E396" t="str">
            <v>Hilex Poly Co LLC (Novolex) 1st Lien Term Loan</v>
          </cell>
          <cell r="F396" t="str">
            <v>0010529603</v>
          </cell>
          <cell r="G396">
            <v>97</v>
          </cell>
          <cell r="H396">
            <v>17819999.920000002</v>
          </cell>
          <cell r="I396">
            <v>44533</v>
          </cell>
          <cell r="J396">
            <v>99.582999999999998</v>
          </cell>
          <cell r="K396" t="str">
            <v>Broadly Syndicated Loan</v>
          </cell>
          <cell r="L396" t="str">
            <v>Antares/TMT - BSL</v>
          </cell>
          <cell r="N396">
            <v>99.582999999999998</v>
          </cell>
        </row>
        <row r="397">
          <cell r="A397" t="str">
            <v>DETAILS</v>
          </cell>
          <cell r="B397">
            <v>0</v>
          </cell>
          <cell r="C397">
            <v>81628243</v>
          </cell>
          <cell r="D397">
            <v>84069573</v>
          </cell>
          <cell r="E397" t="str">
            <v>Hilsinger Company Term Loan</v>
          </cell>
          <cell r="F397" t="str">
            <v>0010469521</v>
          </cell>
          <cell r="G397">
            <v>97</v>
          </cell>
          <cell r="H397">
            <v>12434698.300000001</v>
          </cell>
          <cell r="I397">
            <v>43974</v>
          </cell>
          <cell r="L397" t="str">
            <v>Antares/TMT</v>
          </cell>
          <cell r="N397">
            <v>97</v>
          </cell>
        </row>
        <row r="398">
          <cell r="A398" t="str">
            <v>DETAILS</v>
          </cell>
          <cell r="B398">
            <v>0</v>
          </cell>
          <cell r="C398">
            <v>81628244</v>
          </cell>
          <cell r="D398">
            <v>84069574</v>
          </cell>
          <cell r="E398" t="str">
            <v>Hilsinger Company Term Loan</v>
          </cell>
          <cell r="F398" t="str">
            <v>0010469521</v>
          </cell>
          <cell r="G398">
            <v>97</v>
          </cell>
          <cell r="H398">
            <v>434779.66</v>
          </cell>
          <cell r="I398">
            <v>43974</v>
          </cell>
          <cell r="L398" t="str">
            <v>Antares/TMT</v>
          </cell>
          <cell r="N398">
            <v>97</v>
          </cell>
        </row>
        <row r="399">
          <cell r="A399" t="str">
            <v>DETAILS</v>
          </cell>
          <cell r="B399">
            <v>0</v>
          </cell>
          <cell r="C399">
            <v>81627618</v>
          </cell>
          <cell r="D399">
            <v>84069572</v>
          </cell>
          <cell r="E399" t="str">
            <v>Hilsinger Company Term Loan</v>
          </cell>
          <cell r="F399" t="str">
            <v>0010469521</v>
          </cell>
          <cell r="G399">
            <v>97</v>
          </cell>
          <cell r="H399">
            <v>71725.919999999998</v>
          </cell>
          <cell r="I399">
            <v>43974</v>
          </cell>
          <cell r="L399" t="str">
            <v>Antares/TMT</v>
          </cell>
          <cell r="N399">
            <v>97</v>
          </cell>
        </row>
        <row r="400">
          <cell r="A400" t="str">
            <v>DETAILS</v>
          </cell>
          <cell r="B400">
            <v>0</v>
          </cell>
          <cell r="C400">
            <v>81627876</v>
          </cell>
          <cell r="D400">
            <v>84069576</v>
          </cell>
          <cell r="E400" t="str">
            <v>Hosting.Com Inc Term Loan</v>
          </cell>
          <cell r="F400" t="str">
            <v>0010461094</v>
          </cell>
          <cell r="G400">
            <v>97.25</v>
          </cell>
          <cell r="H400">
            <v>14231000.76</v>
          </cell>
          <cell r="I400">
            <v>43100</v>
          </cell>
          <cell r="L400" t="str">
            <v>Antares/TMT</v>
          </cell>
          <cell r="N400">
            <v>97.25</v>
          </cell>
        </row>
        <row r="401">
          <cell r="A401" t="str">
            <v>DETAILS</v>
          </cell>
          <cell r="B401">
            <v>0</v>
          </cell>
          <cell r="C401">
            <v>81628370</v>
          </cell>
          <cell r="D401">
            <v>84069776</v>
          </cell>
          <cell r="E401" t="str">
            <v>Hub International Initial Term Loan</v>
          </cell>
          <cell r="F401" t="str">
            <v>0010439371</v>
          </cell>
          <cell r="G401">
            <v>99</v>
          </cell>
          <cell r="H401">
            <v>4875500</v>
          </cell>
          <cell r="I401">
            <v>44106</v>
          </cell>
          <cell r="J401">
            <v>96.093999999999994</v>
          </cell>
          <cell r="K401" t="str">
            <v>Broadly Syndicated Loan</v>
          </cell>
          <cell r="L401" t="str">
            <v>BLG</v>
          </cell>
          <cell r="N401">
            <v>96.093999999999994</v>
          </cell>
        </row>
        <row r="402">
          <cell r="A402" t="str">
            <v>DETAILS</v>
          </cell>
          <cell r="B402">
            <v>0</v>
          </cell>
          <cell r="C402">
            <v>81628371</v>
          </cell>
          <cell r="D402">
            <v>84069777</v>
          </cell>
          <cell r="E402" t="str">
            <v>Hub International Initial Term Loan</v>
          </cell>
          <cell r="F402" t="str">
            <v>0010439371</v>
          </cell>
          <cell r="G402">
            <v>99</v>
          </cell>
          <cell r="H402">
            <v>12437.5</v>
          </cell>
          <cell r="I402">
            <v>44106</v>
          </cell>
          <cell r="J402">
            <v>96.093999999999994</v>
          </cell>
          <cell r="K402" t="str">
            <v>Broadly Syndicated Loan</v>
          </cell>
          <cell r="L402" t="str">
            <v>BLG</v>
          </cell>
          <cell r="N402">
            <v>96.093999999999994</v>
          </cell>
        </row>
        <row r="403">
          <cell r="A403" t="str">
            <v>DETAILS</v>
          </cell>
          <cell r="B403">
            <v>0</v>
          </cell>
          <cell r="C403">
            <v>81628246</v>
          </cell>
          <cell r="D403">
            <v>84069778</v>
          </cell>
          <cell r="E403" t="str">
            <v>Hunter Fan Company Term A Loan</v>
          </cell>
          <cell r="F403" t="str">
            <v>0010537676</v>
          </cell>
          <cell r="G403">
            <v>99.5</v>
          </cell>
          <cell r="H403">
            <v>9691580.1500000004</v>
          </cell>
          <cell r="I403">
            <v>43089</v>
          </cell>
          <cell r="J403">
            <v>99</v>
          </cell>
          <cell r="L403" t="str">
            <v>Antares/TMT</v>
          </cell>
          <cell r="N403">
            <v>99.5</v>
          </cell>
        </row>
        <row r="404">
          <cell r="A404" t="str">
            <v>DETAILS</v>
          </cell>
          <cell r="B404">
            <v>0</v>
          </cell>
          <cell r="C404">
            <v>81628207</v>
          </cell>
          <cell r="D404">
            <v>84070227</v>
          </cell>
          <cell r="E404" t="str">
            <v>Huntsmans International LLC NON Extended Term B Dollar Loans</v>
          </cell>
          <cell r="F404" t="str">
            <v>0010329391</v>
          </cell>
          <cell r="G404">
            <v>99.667000000000002</v>
          </cell>
          <cell r="H404">
            <v>3840540.54</v>
          </cell>
          <cell r="I404">
            <v>42844</v>
          </cell>
          <cell r="J404">
            <v>98.5</v>
          </cell>
          <cell r="K404" t="str">
            <v>Broadly Syndicated Loan</v>
          </cell>
          <cell r="L404" t="str">
            <v>BLG</v>
          </cell>
          <cell r="N404">
            <v>98.5</v>
          </cell>
        </row>
        <row r="405">
          <cell r="A405" t="str">
            <v>DETAILS</v>
          </cell>
          <cell r="B405">
            <v>0</v>
          </cell>
          <cell r="C405">
            <v>81628270</v>
          </cell>
          <cell r="D405">
            <v>84070152</v>
          </cell>
          <cell r="E405" t="str">
            <v>Hussmann Acquisition Inc Term Loan</v>
          </cell>
          <cell r="F405" t="str">
            <v>0010537126</v>
          </cell>
          <cell r="G405">
            <v>99.5</v>
          </cell>
          <cell r="H405">
            <v>60481682.68</v>
          </cell>
          <cell r="I405">
            <v>44009</v>
          </cell>
          <cell r="L405" t="str">
            <v>Antares/TMT</v>
          </cell>
          <cell r="N405">
            <v>99.5</v>
          </cell>
        </row>
        <row r="406">
          <cell r="A406" t="str">
            <v>DETAILS</v>
          </cell>
          <cell r="B406">
            <v>0</v>
          </cell>
          <cell r="C406">
            <v>81627792</v>
          </cell>
          <cell r="D406">
            <v>84069462</v>
          </cell>
          <cell r="E406" t="str">
            <v>IBA Acquisition LLC Term Loan</v>
          </cell>
          <cell r="F406" t="str">
            <v>0010530294</v>
          </cell>
          <cell r="G406">
            <v>97</v>
          </cell>
          <cell r="H406">
            <v>24418958.32</v>
          </cell>
          <cell r="I406">
            <v>44271</v>
          </cell>
          <cell r="L406" t="str">
            <v>Antares/TMT</v>
          </cell>
          <cell r="N406">
            <v>97</v>
          </cell>
        </row>
        <row r="407">
          <cell r="A407" t="str">
            <v>DETAILS</v>
          </cell>
          <cell r="B407">
            <v>0</v>
          </cell>
          <cell r="C407">
            <v>81628372</v>
          </cell>
          <cell r="D407">
            <v>84069463</v>
          </cell>
          <cell r="E407" t="str">
            <v>Icon Identity Solutions Inc Term Loan</v>
          </cell>
          <cell r="F407" t="str">
            <v>0010529389</v>
          </cell>
          <cell r="G407">
            <v>97.5</v>
          </cell>
          <cell r="H407">
            <v>908893.62</v>
          </cell>
          <cell r="I407">
            <v>42735</v>
          </cell>
          <cell r="L407" t="str">
            <v>Antares/TMT</v>
          </cell>
          <cell r="N407">
            <v>97.5</v>
          </cell>
        </row>
        <row r="408">
          <cell r="A408" t="str">
            <v>DETAILS</v>
          </cell>
          <cell r="B408">
            <v>0</v>
          </cell>
          <cell r="C408">
            <v>81628280</v>
          </cell>
          <cell r="D408">
            <v>84069464</v>
          </cell>
          <cell r="E408" t="str">
            <v>Il Fornaio (America) Corporation Term Loan B</v>
          </cell>
          <cell r="F408" t="str">
            <v>0010495683</v>
          </cell>
          <cell r="G408">
            <v>97.25</v>
          </cell>
          <cell r="H408">
            <v>24375000</v>
          </cell>
          <cell r="I408">
            <v>43230</v>
          </cell>
          <cell r="L408" t="str">
            <v>Franchise Finance</v>
          </cell>
          <cell r="N408">
            <v>97.25</v>
          </cell>
        </row>
        <row r="409">
          <cell r="A409" t="str">
            <v>DETAILS</v>
          </cell>
          <cell r="B409">
            <v>0</v>
          </cell>
          <cell r="C409">
            <v>81627875</v>
          </cell>
          <cell r="D409">
            <v>84069772</v>
          </cell>
          <cell r="E409" t="str">
            <v>Infiltrator Water Technologies 1st Lien Term Loan B</v>
          </cell>
          <cell r="F409" t="str">
            <v>0010517434</v>
          </cell>
          <cell r="G409">
            <v>100.042</v>
          </cell>
          <cell r="H409">
            <v>7960000</v>
          </cell>
          <cell r="I409">
            <v>44708</v>
          </cell>
          <cell r="J409">
            <v>99.125</v>
          </cell>
          <cell r="K409" t="str">
            <v>Broadly Syndicated Loan</v>
          </cell>
          <cell r="L409" t="str">
            <v>BLG</v>
          </cell>
          <cell r="N409">
            <v>99.125</v>
          </cell>
        </row>
        <row r="410">
          <cell r="A410" t="str">
            <v>DETAILS</v>
          </cell>
          <cell r="B410">
            <v>0</v>
          </cell>
          <cell r="C410">
            <v>81627683</v>
          </cell>
          <cell r="D410">
            <v>84069771</v>
          </cell>
          <cell r="E410" t="str">
            <v>InfoGroup Inc Term  B Loan</v>
          </cell>
          <cell r="F410" t="str">
            <v>0010522878</v>
          </cell>
          <cell r="G410">
            <v>95.5</v>
          </cell>
          <cell r="H410">
            <v>11180138.119999999</v>
          </cell>
          <cell r="I410">
            <v>43250</v>
          </cell>
          <cell r="J410">
            <v>93.625</v>
          </cell>
          <cell r="K410" t="str">
            <v>Broadly Syndicated Loan</v>
          </cell>
          <cell r="L410" t="str">
            <v>BLG</v>
          </cell>
          <cell r="N410">
            <v>93.625</v>
          </cell>
        </row>
        <row r="411">
          <cell r="A411" t="str">
            <v>DETAILS</v>
          </cell>
          <cell r="B411">
            <v>0</v>
          </cell>
          <cell r="C411">
            <v>81627839</v>
          </cell>
          <cell r="D411">
            <v>84069770</v>
          </cell>
          <cell r="E411" t="str">
            <v>Infor (US) Inc (Lawson) Term Loan B-5</v>
          </cell>
          <cell r="F411" t="str">
            <v>0010361598</v>
          </cell>
          <cell r="G411">
            <v>97.275000000000006</v>
          </cell>
          <cell r="H411">
            <v>11174619.52</v>
          </cell>
          <cell r="I411">
            <v>43985</v>
          </cell>
          <cell r="J411">
            <v>93.8</v>
          </cell>
          <cell r="K411" t="str">
            <v>Broadly Syndicated Loan</v>
          </cell>
          <cell r="L411" t="str">
            <v>BLG</v>
          </cell>
          <cell r="N411">
            <v>93.8</v>
          </cell>
        </row>
        <row r="412">
          <cell r="A412" t="str">
            <v>DETAILS</v>
          </cell>
          <cell r="B412">
            <v>0</v>
          </cell>
          <cell r="C412">
            <v>81627817</v>
          </cell>
          <cell r="D412">
            <v>84069767</v>
          </cell>
          <cell r="E412" t="str">
            <v>Information Resources Inc (SymphonyIRI) Term Loan</v>
          </cell>
          <cell r="F412" t="str">
            <v>0010439793</v>
          </cell>
          <cell r="G412">
            <v>100.25</v>
          </cell>
          <cell r="H412">
            <v>4837770.2300000004</v>
          </cell>
          <cell r="I412">
            <v>44104</v>
          </cell>
          <cell r="J412">
            <v>99.75</v>
          </cell>
          <cell r="K412" t="str">
            <v>Broadly Syndicated Loan</v>
          </cell>
          <cell r="L412" t="str">
            <v>BLG</v>
          </cell>
          <cell r="N412">
            <v>99.75</v>
          </cell>
        </row>
        <row r="413">
          <cell r="A413" t="str">
            <v>DETAILS</v>
          </cell>
          <cell r="B413">
            <v>0</v>
          </cell>
          <cell r="C413">
            <v>81627698</v>
          </cell>
          <cell r="D413">
            <v>84069764</v>
          </cell>
          <cell r="E413" t="str">
            <v>Information Resources Inc (SymphonyIRI) Term Loan</v>
          </cell>
          <cell r="F413" t="str">
            <v>0010439793</v>
          </cell>
          <cell r="G413">
            <v>100.25</v>
          </cell>
          <cell r="H413">
            <v>3870216.18</v>
          </cell>
          <cell r="I413">
            <v>44104</v>
          </cell>
          <cell r="J413">
            <v>99.75</v>
          </cell>
          <cell r="K413" t="str">
            <v>Broadly Syndicated Loan</v>
          </cell>
          <cell r="L413" t="str">
            <v>BLG</v>
          </cell>
          <cell r="N413">
            <v>99.75</v>
          </cell>
        </row>
        <row r="414">
          <cell r="A414" t="str">
            <v>DETAILS</v>
          </cell>
          <cell r="B414">
            <v>0</v>
          </cell>
          <cell r="C414">
            <v>81627763</v>
          </cell>
          <cell r="D414">
            <v>84069765</v>
          </cell>
          <cell r="E414" t="str">
            <v>Information Resources Inc (SymphonyIRI) Term Loan</v>
          </cell>
          <cell r="F414" t="str">
            <v>0010439793</v>
          </cell>
          <cell r="G414">
            <v>100.25</v>
          </cell>
          <cell r="H414">
            <v>588877.57999999996</v>
          </cell>
          <cell r="I414">
            <v>44104</v>
          </cell>
          <cell r="J414">
            <v>99.75</v>
          </cell>
          <cell r="K414" t="str">
            <v>Broadly Syndicated Loan</v>
          </cell>
          <cell r="L414" t="str">
            <v>BLG</v>
          </cell>
          <cell r="N414">
            <v>99.75</v>
          </cell>
        </row>
        <row r="415">
          <cell r="A415" t="str">
            <v>DETAILS</v>
          </cell>
          <cell r="B415">
            <v>0</v>
          </cell>
          <cell r="C415">
            <v>81627764</v>
          </cell>
          <cell r="D415">
            <v>84069766</v>
          </cell>
          <cell r="E415" t="str">
            <v>Information Resources Inc (SymphonyIRI) Term Loan</v>
          </cell>
          <cell r="F415" t="str">
            <v>0010439793</v>
          </cell>
          <cell r="G415">
            <v>100.25</v>
          </cell>
          <cell r="H415">
            <v>119492.93</v>
          </cell>
          <cell r="I415">
            <v>44104</v>
          </cell>
          <cell r="J415">
            <v>99.75</v>
          </cell>
          <cell r="K415" t="str">
            <v>Broadly Syndicated Loan</v>
          </cell>
          <cell r="L415" t="str">
            <v>BLG</v>
          </cell>
          <cell r="N415">
            <v>99.75</v>
          </cell>
        </row>
        <row r="416">
          <cell r="A416" t="str">
            <v>DETAILS</v>
          </cell>
          <cell r="B416">
            <v>0</v>
          </cell>
          <cell r="C416">
            <v>81628025</v>
          </cell>
          <cell r="D416">
            <v>84069768</v>
          </cell>
          <cell r="E416" t="str">
            <v>Information Resources Inc (SymphonyIRI) Term Loan</v>
          </cell>
          <cell r="F416" t="str">
            <v>0010439793</v>
          </cell>
          <cell r="G416">
            <v>100.25</v>
          </cell>
          <cell r="H416">
            <v>2264076.4700000002</v>
          </cell>
          <cell r="I416">
            <v>44104</v>
          </cell>
          <cell r="J416">
            <v>99.75</v>
          </cell>
          <cell r="K416" t="str">
            <v>Broadly Syndicated Loan</v>
          </cell>
          <cell r="L416" t="str">
            <v>BLG</v>
          </cell>
          <cell r="N416">
            <v>99.75</v>
          </cell>
        </row>
        <row r="417">
          <cell r="A417" t="str">
            <v>DETAILS</v>
          </cell>
          <cell r="B417">
            <v>0</v>
          </cell>
          <cell r="C417">
            <v>81628027</v>
          </cell>
          <cell r="D417">
            <v>84069760</v>
          </cell>
          <cell r="E417" t="str">
            <v>Innovative XCessories &amp; Services LLC Term Loan B</v>
          </cell>
          <cell r="F417" t="str">
            <v>0010530313</v>
          </cell>
          <cell r="G417">
            <v>99.5</v>
          </cell>
          <cell r="H417">
            <v>4007962.77</v>
          </cell>
          <cell r="I417">
            <v>43882</v>
          </cell>
          <cell r="L417" t="str">
            <v>Antares/TMT</v>
          </cell>
          <cell r="N417">
            <v>99.5</v>
          </cell>
        </row>
        <row r="418">
          <cell r="A418" t="str">
            <v>DETAILS</v>
          </cell>
          <cell r="B418">
            <v>0</v>
          </cell>
          <cell r="C418">
            <v>81628027</v>
          </cell>
          <cell r="D418">
            <v>84069761</v>
          </cell>
          <cell r="E418" t="str">
            <v>Innovative XCessories &amp; Services LLC Term Loan B</v>
          </cell>
          <cell r="F418" t="str">
            <v>0010530313</v>
          </cell>
          <cell r="G418">
            <v>96.678100000000001</v>
          </cell>
          <cell r="H418">
            <v>17656213.59</v>
          </cell>
          <cell r="I418">
            <v>43882</v>
          </cell>
          <cell r="L418" t="str">
            <v>Antares/TMT</v>
          </cell>
          <cell r="N418">
            <v>96.678100000000001</v>
          </cell>
        </row>
        <row r="419">
          <cell r="A419" t="str">
            <v>DETAILS</v>
          </cell>
          <cell r="B419">
            <v>0</v>
          </cell>
          <cell r="C419">
            <v>81628027</v>
          </cell>
          <cell r="D419">
            <v>84070262</v>
          </cell>
          <cell r="E419" t="str">
            <v>Innovative XCessories &amp; Services LLC Term Loan B</v>
          </cell>
          <cell r="F419" t="str">
            <v>0010530313</v>
          </cell>
          <cell r="G419">
            <v>100</v>
          </cell>
          <cell r="H419">
            <v>20854324.489999998</v>
          </cell>
          <cell r="I419">
            <v>43882</v>
          </cell>
          <cell r="L419" t="str">
            <v>Antares/TMT</v>
          </cell>
          <cell r="N419">
            <v>100</v>
          </cell>
        </row>
        <row r="420">
          <cell r="A420" t="str">
            <v>DETAILS</v>
          </cell>
          <cell r="B420">
            <v>0</v>
          </cell>
          <cell r="C420">
            <v>81627770</v>
          </cell>
          <cell r="D420">
            <v>84069756</v>
          </cell>
          <cell r="E420" t="str">
            <v>Institutional Shareholder Services Inc 1st Lien Term Loan</v>
          </cell>
          <cell r="F420" t="str">
            <v>0010535139</v>
          </cell>
          <cell r="G420">
            <v>99.5</v>
          </cell>
          <cell r="H420">
            <v>10047000.01</v>
          </cell>
          <cell r="I420">
            <v>44316</v>
          </cell>
          <cell r="J420">
            <v>95.125</v>
          </cell>
          <cell r="L420" t="str">
            <v>Antares/TMT</v>
          </cell>
          <cell r="N420">
            <v>99.5</v>
          </cell>
        </row>
        <row r="421">
          <cell r="A421" t="str">
            <v>DETAILS</v>
          </cell>
          <cell r="B421">
            <v>0</v>
          </cell>
          <cell r="C421">
            <v>81627605</v>
          </cell>
          <cell r="D421">
            <v>84070232</v>
          </cell>
          <cell r="E421" t="str">
            <v>Interconnect Holding Co Incremental Term</v>
          </cell>
          <cell r="F421" t="str">
            <v>0010534675</v>
          </cell>
          <cell r="G421">
            <v>97.569000000000003</v>
          </cell>
          <cell r="H421">
            <v>3083.24</v>
          </cell>
          <cell r="I421">
            <v>43307</v>
          </cell>
          <cell r="L421" t="str">
            <v>Antares/TMT</v>
          </cell>
          <cell r="N421">
            <v>97.569000000000003</v>
          </cell>
        </row>
        <row r="422">
          <cell r="A422" t="str">
            <v>DETAILS</v>
          </cell>
          <cell r="B422">
            <v>0</v>
          </cell>
          <cell r="C422">
            <v>81628257</v>
          </cell>
          <cell r="D422">
            <v>84070233</v>
          </cell>
          <cell r="E422" t="str">
            <v>Interconnect Holding Co Incremental Term</v>
          </cell>
          <cell r="F422" t="str">
            <v>0010534675</v>
          </cell>
          <cell r="G422">
            <v>97.569000000000003</v>
          </cell>
          <cell r="H422">
            <v>5357004.8099999996</v>
          </cell>
          <cell r="I422">
            <v>43307</v>
          </cell>
          <cell r="L422" t="str">
            <v>Antares/TMT</v>
          </cell>
          <cell r="N422">
            <v>97.569000000000003</v>
          </cell>
        </row>
        <row r="423">
          <cell r="A423" t="str">
            <v>DETAILS</v>
          </cell>
          <cell r="B423">
            <v>0</v>
          </cell>
          <cell r="C423">
            <v>81627604</v>
          </cell>
          <cell r="D423">
            <v>84070072</v>
          </cell>
          <cell r="E423" t="str">
            <v>Interconnect Holding Company Term Loan</v>
          </cell>
          <cell r="F423" t="str">
            <v>0010534714</v>
          </cell>
          <cell r="G423">
            <v>97.568899999999999</v>
          </cell>
          <cell r="H423">
            <v>409.93</v>
          </cell>
          <cell r="I423">
            <v>43307</v>
          </cell>
          <cell r="L423" t="str">
            <v>Antares/TMT</v>
          </cell>
          <cell r="N423">
            <v>97.568899999999999</v>
          </cell>
        </row>
        <row r="424">
          <cell r="A424" t="str">
            <v>DETAILS</v>
          </cell>
          <cell r="B424">
            <v>0</v>
          </cell>
          <cell r="C424">
            <v>81627604</v>
          </cell>
          <cell r="D424">
            <v>84070074</v>
          </cell>
          <cell r="E424" t="str">
            <v>Interconnect Holding Company Term Loan</v>
          </cell>
          <cell r="F424" t="str">
            <v>0010534714</v>
          </cell>
          <cell r="G424">
            <v>97.568899999999999</v>
          </cell>
          <cell r="H424">
            <v>1315.38</v>
          </cell>
          <cell r="I424">
            <v>43307</v>
          </cell>
          <cell r="L424" t="str">
            <v>Antares/TMT</v>
          </cell>
          <cell r="N424">
            <v>97.568899999999999</v>
          </cell>
        </row>
        <row r="425">
          <cell r="A425" t="str">
            <v>DETAILS</v>
          </cell>
          <cell r="B425">
            <v>0</v>
          </cell>
          <cell r="C425">
            <v>81627604</v>
          </cell>
          <cell r="D425">
            <v>84070076</v>
          </cell>
          <cell r="E425" t="str">
            <v>Interconnect Holding Company Term Loan</v>
          </cell>
          <cell r="F425" t="str">
            <v>0010534714</v>
          </cell>
          <cell r="G425">
            <v>97</v>
          </cell>
          <cell r="H425">
            <v>655.03</v>
          </cell>
          <cell r="I425">
            <v>43307</v>
          </cell>
          <cell r="L425" t="str">
            <v>Antares/TMT</v>
          </cell>
          <cell r="N425">
            <v>97</v>
          </cell>
        </row>
        <row r="426">
          <cell r="A426" t="str">
            <v>DETAILS</v>
          </cell>
          <cell r="B426">
            <v>0</v>
          </cell>
          <cell r="C426">
            <v>81628253</v>
          </cell>
          <cell r="D426">
            <v>84070073</v>
          </cell>
          <cell r="E426" t="str">
            <v>Interconnect Holding Company Term Loan</v>
          </cell>
          <cell r="F426" t="str">
            <v>0010534714</v>
          </cell>
          <cell r="G426">
            <v>97.568899999999999</v>
          </cell>
          <cell r="H426">
            <v>1852893.91</v>
          </cell>
          <cell r="I426">
            <v>43307</v>
          </cell>
          <cell r="L426" t="str">
            <v>Antares/TMT</v>
          </cell>
          <cell r="N426">
            <v>97.568899999999999</v>
          </cell>
        </row>
        <row r="427">
          <cell r="A427" t="str">
            <v>DETAILS</v>
          </cell>
          <cell r="B427">
            <v>0</v>
          </cell>
          <cell r="C427">
            <v>81628253</v>
          </cell>
          <cell r="D427">
            <v>84070075</v>
          </cell>
          <cell r="E427" t="str">
            <v>Interconnect Holding Company Term Loan</v>
          </cell>
          <cell r="F427" t="str">
            <v>0010534714</v>
          </cell>
          <cell r="G427">
            <v>97.568899999999999</v>
          </cell>
          <cell r="H427">
            <v>5945623.8899999997</v>
          </cell>
          <cell r="I427">
            <v>43307</v>
          </cell>
          <cell r="L427" t="str">
            <v>Antares/TMT</v>
          </cell>
          <cell r="N427">
            <v>97.568899999999999</v>
          </cell>
        </row>
        <row r="428">
          <cell r="A428" t="str">
            <v>DETAILS</v>
          </cell>
          <cell r="B428">
            <v>0</v>
          </cell>
          <cell r="C428">
            <v>81628253</v>
          </cell>
          <cell r="D428">
            <v>84070077</v>
          </cell>
          <cell r="E428" t="str">
            <v>Interconnect Holding Company Term Loan</v>
          </cell>
          <cell r="F428" t="str">
            <v>0010534714</v>
          </cell>
          <cell r="G428">
            <v>97</v>
          </cell>
          <cell r="H428">
            <v>2960780.04</v>
          </cell>
          <cell r="I428">
            <v>43307</v>
          </cell>
          <cell r="L428" t="str">
            <v>Antares/TMT</v>
          </cell>
          <cell r="N428">
            <v>97</v>
          </cell>
        </row>
        <row r="429">
          <cell r="A429" t="str">
            <v>DETAILS</v>
          </cell>
          <cell r="B429">
            <v>0</v>
          </cell>
          <cell r="C429">
            <v>81628157</v>
          </cell>
          <cell r="D429">
            <v>84070239</v>
          </cell>
          <cell r="E429" t="str">
            <v>Interconnect Holding Company Term Loan (012342128)</v>
          </cell>
          <cell r="F429" t="str">
            <v>0010534704</v>
          </cell>
          <cell r="G429">
            <v>97.569000000000003</v>
          </cell>
          <cell r="H429">
            <v>3347109.66</v>
          </cell>
          <cell r="I429">
            <v>43307</v>
          </cell>
          <cell r="L429" t="str">
            <v>Antares/TMT</v>
          </cell>
          <cell r="N429">
            <v>97.569000000000003</v>
          </cell>
        </row>
        <row r="430">
          <cell r="A430" t="str">
            <v>DETAILS</v>
          </cell>
          <cell r="B430">
            <v>0</v>
          </cell>
          <cell r="C430">
            <v>81627661</v>
          </cell>
          <cell r="D430">
            <v>84070238</v>
          </cell>
          <cell r="E430" t="str">
            <v>Interconnect Holding Company Term Loan (012342128)</v>
          </cell>
          <cell r="F430" t="str">
            <v>0010534704</v>
          </cell>
          <cell r="G430">
            <v>97.569000000000003</v>
          </cell>
          <cell r="H430">
            <v>10981.43</v>
          </cell>
          <cell r="I430">
            <v>43307</v>
          </cell>
          <cell r="L430" t="str">
            <v>Antares/TMT</v>
          </cell>
          <cell r="N430">
            <v>97.569000000000003</v>
          </cell>
        </row>
        <row r="431">
          <cell r="A431" t="str">
            <v>DETAILS</v>
          </cell>
          <cell r="B431">
            <v>0</v>
          </cell>
          <cell r="C431">
            <v>81627670</v>
          </cell>
          <cell r="D431">
            <v>84069750</v>
          </cell>
          <cell r="E431" t="str">
            <v>Interface Solutions Inc Term Loan</v>
          </cell>
          <cell r="F431" t="str">
            <v>0010473841</v>
          </cell>
          <cell r="G431">
            <v>97</v>
          </cell>
          <cell r="H431">
            <v>17258.330000000002</v>
          </cell>
          <cell r="I431">
            <v>43636</v>
          </cell>
          <cell r="L431" t="str">
            <v>Antares/TMT</v>
          </cell>
          <cell r="N431">
            <v>97</v>
          </cell>
        </row>
        <row r="432">
          <cell r="A432" t="str">
            <v>DETAILS</v>
          </cell>
          <cell r="B432">
            <v>0</v>
          </cell>
          <cell r="C432">
            <v>81628035</v>
          </cell>
          <cell r="D432">
            <v>84069751</v>
          </cell>
          <cell r="E432" t="str">
            <v>Interface Solutions Inc Term Loan</v>
          </cell>
          <cell r="F432" t="str">
            <v>0010473841</v>
          </cell>
          <cell r="G432">
            <v>97</v>
          </cell>
          <cell r="H432">
            <v>11303625</v>
          </cell>
          <cell r="I432">
            <v>43636</v>
          </cell>
          <cell r="L432" t="str">
            <v>Antares/TMT</v>
          </cell>
          <cell r="N432">
            <v>97</v>
          </cell>
        </row>
        <row r="433">
          <cell r="A433" t="str">
            <v>DETAILS</v>
          </cell>
          <cell r="B433">
            <v>0</v>
          </cell>
          <cell r="C433">
            <v>81627727</v>
          </cell>
          <cell r="D433">
            <v>84070078</v>
          </cell>
          <cell r="E433" t="str">
            <v>InterWrap Corp Term A US Loan</v>
          </cell>
          <cell r="F433" t="str">
            <v>0010533871</v>
          </cell>
          <cell r="G433">
            <v>99.279300000000006</v>
          </cell>
          <cell r="H433">
            <v>4292254.83</v>
          </cell>
          <cell r="I433">
            <v>43405</v>
          </cell>
          <cell r="L433" t="str">
            <v>Antares/TMT</v>
          </cell>
          <cell r="N433">
            <v>99.279300000000006</v>
          </cell>
        </row>
        <row r="434">
          <cell r="A434" t="str">
            <v>DETAILS</v>
          </cell>
          <cell r="B434">
            <v>0</v>
          </cell>
          <cell r="C434">
            <v>81627812</v>
          </cell>
          <cell r="D434">
            <v>84070079</v>
          </cell>
          <cell r="E434" t="str">
            <v>InterWrap Corp Term A US Loan</v>
          </cell>
          <cell r="F434" t="str">
            <v>0010533871</v>
          </cell>
          <cell r="G434">
            <v>99.279300000000006</v>
          </cell>
          <cell r="H434">
            <v>333758.09999999998</v>
          </cell>
          <cell r="I434">
            <v>43405</v>
          </cell>
          <cell r="L434" t="str">
            <v>Antares/TMT</v>
          </cell>
          <cell r="N434">
            <v>99.279300000000006</v>
          </cell>
        </row>
        <row r="435">
          <cell r="A435" t="str">
            <v>DETAILS</v>
          </cell>
          <cell r="B435">
            <v>0</v>
          </cell>
          <cell r="C435">
            <v>81627813</v>
          </cell>
          <cell r="D435">
            <v>84070098</v>
          </cell>
          <cell r="E435" t="str">
            <v>InterWrap Inc Canadian Term Loan CAD</v>
          </cell>
          <cell r="F435" t="str">
            <v>0010533051</v>
          </cell>
          <cell r="G435">
            <v>98.673900000000003</v>
          </cell>
          <cell r="H435">
            <v>685554.25</v>
          </cell>
          <cell r="I435">
            <v>43405</v>
          </cell>
          <cell r="L435" t="str">
            <v>Antares/TMT</v>
          </cell>
          <cell r="N435">
            <v>98.673900000000003</v>
          </cell>
        </row>
        <row r="436">
          <cell r="A436" t="str">
            <v>DETAILS</v>
          </cell>
          <cell r="B436">
            <v>0</v>
          </cell>
          <cell r="C436">
            <v>81627726</v>
          </cell>
          <cell r="D436">
            <v>84070097</v>
          </cell>
          <cell r="E436" t="str">
            <v>InterWrap Inc Canadian Term Loan CAD</v>
          </cell>
          <cell r="F436" t="str">
            <v>0010533051</v>
          </cell>
          <cell r="G436">
            <v>98.673900000000003</v>
          </cell>
          <cell r="H436">
            <v>8816486.4600000009</v>
          </cell>
          <cell r="I436">
            <v>43405</v>
          </cell>
          <cell r="L436" t="str">
            <v>Antares/TMT</v>
          </cell>
          <cell r="N436">
            <v>98.673900000000003</v>
          </cell>
        </row>
        <row r="437">
          <cell r="A437" t="str">
            <v>DETAILS</v>
          </cell>
          <cell r="B437">
            <v>0</v>
          </cell>
          <cell r="C437">
            <v>81627728</v>
          </cell>
          <cell r="D437">
            <v>84070251</v>
          </cell>
          <cell r="E437" t="str">
            <v>InterWrap Inc Canadian Term Loan USD</v>
          </cell>
          <cell r="F437" t="str">
            <v>0010533865</v>
          </cell>
          <cell r="G437">
            <v>98.673900000000003</v>
          </cell>
          <cell r="H437">
            <v>1287676.44</v>
          </cell>
          <cell r="I437">
            <v>43405</v>
          </cell>
          <cell r="L437" t="str">
            <v>Antares/TMT</v>
          </cell>
          <cell r="N437">
            <v>98.673900000000003</v>
          </cell>
        </row>
        <row r="438">
          <cell r="A438" t="str">
            <v>DETAILS</v>
          </cell>
          <cell r="B438">
            <v>0</v>
          </cell>
          <cell r="C438">
            <v>81627991</v>
          </cell>
          <cell r="D438">
            <v>84070252</v>
          </cell>
          <cell r="E438" t="str">
            <v>InterWrap Inc Canadian Term Loan USD</v>
          </cell>
          <cell r="F438" t="str">
            <v>0010533865</v>
          </cell>
          <cell r="G438">
            <v>98.673900000000003</v>
          </cell>
          <cell r="H438">
            <v>100127.41</v>
          </cell>
          <cell r="I438">
            <v>43405</v>
          </cell>
          <cell r="L438" t="str">
            <v>Antares/TMT</v>
          </cell>
          <cell r="N438">
            <v>98.673900000000003</v>
          </cell>
        </row>
        <row r="439">
          <cell r="A439" t="str">
            <v>DETAILS</v>
          </cell>
          <cell r="B439">
            <v>0</v>
          </cell>
          <cell r="C439">
            <v>81628240</v>
          </cell>
          <cell r="D439">
            <v>84069579</v>
          </cell>
          <cell r="E439" t="str">
            <v>Intrapac Canada Corporation Term Loan</v>
          </cell>
          <cell r="F439" t="str">
            <v>0010537433</v>
          </cell>
          <cell r="G439">
            <v>95</v>
          </cell>
          <cell r="H439">
            <v>14282366.859999999</v>
          </cell>
          <cell r="I439">
            <v>43092</v>
          </cell>
          <cell r="L439" t="str">
            <v>Antares/TMT</v>
          </cell>
          <cell r="N439">
            <v>95</v>
          </cell>
        </row>
        <row r="440">
          <cell r="A440" t="str">
            <v>DETAILS</v>
          </cell>
          <cell r="B440">
            <v>0</v>
          </cell>
          <cell r="C440">
            <v>81628239</v>
          </cell>
          <cell r="D440">
            <v>84070230</v>
          </cell>
          <cell r="E440" t="str">
            <v>Intrapac International Corporation Term Loan</v>
          </cell>
          <cell r="F440" t="str">
            <v>0010533076</v>
          </cell>
          <cell r="G440">
            <v>90</v>
          </cell>
          <cell r="H440">
            <v>7255.79</v>
          </cell>
          <cell r="I440">
            <v>43092</v>
          </cell>
          <cell r="L440" t="str">
            <v>Antares/TMT</v>
          </cell>
          <cell r="N440">
            <v>90</v>
          </cell>
        </row>
        <row r="441">
          <cell r="A441" t="str">
            <v>DETAILS</v>
          </cell>
          <cell r="B441">
            <v>0</v>
          </cell>
          <cell r="C441">
            <v>81627759</v>
          </cell>
          <cell r="D441">
            <v>84069745</v>
          </cell>
          <cell r="E441" t="str">
            <v>IPayment Inc New Term Loan</v>
          </cell>
          <cell r="F441" t="str">
            <v>0010471373</v>
          </cell>
          <cell r="G441">
            <v>97.75</v>
          </cell>
          <cell r="H441">
            <v>16637593.76</v>
          </cell>
          <cell r="I441">
            <v>42863</v>
          </cell>
          <cell r="J441">
            <v>95.036000000000001</v>
          </cell>
          <cell r="K441" t="str">
            <v>Broadly Syndicated Loan</v>
          </cell>
          <cell r="L441" t="str">
            <v>BLG</v>
          </cell>
          <cell r="N441">
            <v>95.036000000000001</v>
          </cell>
        </row>
        <row r="442">
          <cell r="A442" t="str">
            <v>DETAILS</v>
          </cell>
          <cell r="B442">
            <v>0</v>
          </cell>
          <cell r="C442">
            <v>81627801</v>
          </cell>
          <cell r="D442">
            <v>84069746</v>
          </cell>
          <cell r="E442" t="str">
            <v>IPayment Inc New Term Loan</v>
          </cell>
          <cell r="F442" t="str">
            <v>0010471373</v>
          </cell>
          <cell r="G442">
            <v>97.75</v>
          </cell>
          <cell r="H442">
            <v>120562.27</v>
          </cell>
          <cell r="I442">
            <v>42863</v>
          </cell>
          <cell r="J442">
            <v>95.036000000000001</v>
          </cell>
          <cell r="K442" t="str">
            <v>Broadly Syndicated Loan</v>
          </cell>
          <cell r="L442" t="str">
            <v>BLG</v>
          </cell>
          <cell r="N442">
            <v>95.036000000000001</v>
          </cell>
        </row>
        <row r="443">
          <cell r="A443" t="str">
            <v>DETAILS</v>
          </cell>
          <cell r="B443">
            <v>0</v>
          </cell>
          <cell r="C443">
            <v>81627985</v>
          </cell>
          <cell r="D443">
            <v>84069743</v>
          </cell>
          <cell r="E443" t="str">
            <v>IQOR US Inc 1st Lien Term Loan B</v>
          </cell>
          <cell r="F443" t="str">
            <v>0010493124</v>
          </cell>
          <cell r="G443">
            <v>79</v>
          </cell>
          <cell r="H443">
            <v>9561507.9299999997</v>
          </cell>
          <cell r="I443">
            <v>44287</v>
          </cell>
          <cell r="J443">
            <v>77.167000000000002</v>
          </cell>
          <cell r="L443" t="str">
            <v>BLG</v>
          </cell>
          <cell r="N443">
            <v>77.167000000000002</v>
          </cell>
        </row>
        <row r="444">
          <cell r="A444" t="str">
            <v>DETAILS</v>
          </cell>
          <cell r="B444">
            <v>0</v>
          </cell>
          <cell r="C444">
            <v>81628036</v>
          </cell>
          <cell r="D444">
            <v>84069507</v>
          </cell>
          <cell r="E444" t="str">
            <v>ISHC Merger Sub LLC (In Shape) DD Term Loan</v>
          </cell>
          <cell r="F444" t="str">
            <v>0010531213</v>
          </cell>
          <cell r="G444">
            <v>99.366900000000001</v>
          </cell>
          <cell r="H444">
            <v>1783851.59</v>
          </cell>
          <cell r="I444">
            <v>43097</v>
          </cell>
          <cell r="L444" t="str">
            <v>Antares/TMT</v>
          </cell>
          <cell r="N444">
            <v>99.366900000000001</v>
          </cell>
        </row>
        <row r="445">
          <cell r="A445" t="str">
            <v>DETAILS</v>
          </cell>
          <cell r="B445">
            <v>0</v>
          </cell>
          <cell r="C445">
            <v>81627739</v>
          </cell>
          <cell r="D445">
            <v>84069505</v>
          </cell>
          <cell r="E445" t="str">
            <v>ISHC Merger Sub LLC (In Shape) DD Term Loan</v>
          </cell>
          <cell r="F445" t="str">
            <v>0010531213</v>
          </cell>
          <cell r="G445">
            <v>99.366900000000001</v>
          </cell>
          <cell r="H445">
            <v>1529015.64</v>
          </cell>
          <cell r="I445">
            <v>43097</v>
          </cell>
          <cell r="L445" t="str">
            <v>Antares/TMT</v>
          </cell>
          <cell r="N445">
            <v>99.366900000000001</v>
          </cell>
        </row>
        <row r="446">
          <cell r="A446" t="str">
            <v>DETAILS</v>
          </cell>
          <cell r="B446">
            <v>0</v>
          </cell>
          <cell r="C446">
            <v>81627879</v>
          </cell>
          <cell r="D446">
            <v>84069506</v>
          </cell>
          <cell r="E446" t="str">
            <v>ISHC Merger Sub LLC (In Shape) DD Term Loan</v>
          </cell>
          <cell r="F446" t="str">
            <v>0010531213</v>
          </cell>
          <cell r="G446">
            <v>99.366900000000001</v>
          </cell>
          <cell r="H446">
            <v>270763.19</v>
          </cell>
          <cell r="I446">
            <v>43097</v>
          </cell>
          <cell r="L446" t="str">
            <v>Antares/TMT</v>
          </cell>
          <cell r="N446">
            <v>99.366900000000001</v>
          </cell>
        </row>
        <row r="447">
          <cell r="A447" t="str">
            <v>DETAILS</v>
          </cell>
          <cell r="B447">
            <v>0</v>
          </cell>
          <cell r="C447">
            <v>81627878</v>
          </cell>
          <cell r="D447">
            <v>84069495</v>
          </cell>
          <cell r="E447" t="str">
            <v>ISHC Merger Sub LLC (In Shape)Term Loan</v>
          </cell>
          <cell r="F447" t="str">
            <v>0010531207</v>
          </cell>
          <cell r="G447">
            <v>99.366900000000001</v>
          </cell>
          <cell r="H447">
            <v>13245098.029999999</v>
          </cell>
          <cell r="I447">
            <v>43097</v>
          </cell>
          <cell r="L447" t="str">
            <v>Antares/TMT</v>
          </cell>
          <cell r="N447">
            <v>99.366900000000001</v>
          </cell>
        </row>
        <row r="448">
          <cell r="A448" t="str">
            <v>DETAILS</v>
          </cell>
          <cell r="B448">
            <v>0</v>
          </cell>
          <cell r="C448">
            <v>81627842</v>
          </cell>
          <cell r="D448">
            <v>84069740</v>
          </cell>
          <cell r="E448" t="str">
            <v>Jarden Corporation New Tranche B TL</v>
          </cell>
          <cell r="F448" t="str">
            <v>0010296972</v>
          </cell>
          <cell r="G448">
            <v>99.974999999999994</v>
          </cell>
          <cell r="H448">
            <v>1919729.21</v>
          </cell>
          <cell r="I448">
            <v>43189</v>
          </cell>
          <cell r="J448">
            <v>99.832999999999998</v>
          </cell>
          <cell r="K448" t="str">
            <v>Broadly Syndicated Loan</v>
          </cell>
          <cell r="L448" t="str">
            <v>BLG</v>
          </cell>
          <cell r="N448">
            <v>99.832999999999998</v>
          </cell>
        </row>
        <row r="449">
          <cell r="A449" t="str">
            <v>DETAILS</v>
          </cell>
          <cell r="B449">
            <v>0</v>
          </cell>
          <cell r="C449">
            <v>81628183</v>
          </cell>
          <cell r="D449">
            <v>84069741</v>
          </cell>
          <cell r="E449" t="str">
            <v>Jarden Corporation New Tranche B TL</v>
          </cell>
          <cell r="F449" t="str">
            <v>0010296972</v>
          </cell>
          <cell r="G449">
            <v>99.974999999999994</v>
          </cell>
          <cell r="H449">
            <v>2842770.79</v>
          </cell>
          <cell r="I449">
            <v>43189</v>
          </cell>
          <cell r="J449">
            <v>99.832999999999998</v>
          </cell>
          <cell r="K449" t="str">
            <v>Broadly Syndicated Loan</v>
          </cell>
          <cell r="L449" t="str">
            <v>BLG</v>
          </cell>
          <cell r="N449">
            <v>99.832999999999998</v>
          </cell>
        </row>
        <row r="450">
          <cell r="A450" t="str">
            <v>DETAILS</v>
          </cell>
          <cell r="B450">
            <v>0</v>
          </cell>
          <cell r="C450">
            <v>81628182</v>
          </cell>
          <cell r="D450">
            <v>84069742</v>
          </cell>
          <cell r="E450" t="str">
            <v>Jarden Corporation Tranche B1 Term Loan</v>
          </cell>
          <cell r="F450" t="str">
            <v>0010438496</v>
          </cell>
          <cell r="G450">
            <v>99.832999999999998</v>
          </cell>
          <cell r="H450">
            <v>40657086.210000001</v>
          </cell>
          <cell r="I450">
            <v>44104</v>
          </cell>
          <cell r="J450">
            <v>99.875</v>
          </cell>
          <cell r="K450" t="str">
            <v>Broadly Syndicated Loan</v>
          </cell>
          <cell r="L450" t="str">
            <v>BLG</v>
          </cell>
          <cell r="N450">
            <v>99.875</v>
          </cell>
        </row>
        <row r="451">
          <cell r="A451" t="str">
            <v>DETAILS</v>
          </cell>
          <cell r="B451">
            <v>0</v>
          </cell>
          <cell r="C451">
            <v>81627782</v>
          </cell>
          <cell r="D451">
            <v>84069881</v>
          </cell>
          <cell r="E451" t="str">
            <v>Jensen Hughes Inc Term Loan</v>
          </cell>
          <cell r="F451" t="str">
            <v>0010558729</v>
          </cell>
          <cell r="G451">
            <v>99</v>
          </cell>
          <cell r="H451">
            <v>25072058.469999999</v>
          </cell>
          <cell r="I451">
            <v>44536</v>
          </cell>
          <cell r="J451">
            <v>99</v>
          </cell>
          <cell r="L451" t="str">
            <v>Antares/TMT</v>
          </cell>
          <cell r="N451">
            <v>99</v>
          </cell>
        </row>
        <row r="452">
          <cell r="A452" t="str">
            <v>DETAILS</v>
          </cell>
          <cell r="B452">
            <v>0</v>
          </cell>
          <cell r="C452">
            <v>81628233</v>
          </cell>
          <cell r="D452">
            <v>84070044</v>
          </cell>
          <cell r="E452" t="str">
            <v>JHCC Holdings LLC Term Loan</v>
          </cell>
          <cell r="F452" t="str">
            <v>0010527931</v>
          </cell>
          <cell r="G452">
            <v>98.75</v>
          </cell>
          <cell r="H452">
            <v>29373151.32</v>
          </cell>
          <cell r="I452">
            <v>43748</v>
          </cell>
          <cell r="L452" t="str">
            <v>Antares/TMT</v>
          </cell>
          <cell r="N452">
            <v>98.75</v>
          </cell>
        </row>
        <row r="453">
          <cell r="A453" t="str">
            <v>DETAILS</v>
          </cell>
          <cell r="B453">
            <v>0</v>
          </cell>
          <cell r="C453">
            <v>81628179</v>
          </cell>
          <cell r="D453">
            <v>84069737</v>
          </cell>
          <cell r="E453" t="str">
            <v>JWC Environmental LLC   Term Loan</v>
          </cell>
          <cell r="F453" t="str">
            <v>0010318193</v>
          </cell>
          <cell r="G453">
            <v>97.5</v>
          </cell>
          <cell r="H453">
            <v>11616681.060000001</v>
          </cell>
          <cell r="I453">
            <v>42585</v>
          </cell>
          <cell r="L453" t="str">
            <v>Antares/TMT</v>
          </cell>
          <cell r="N453">
            <v>97.5</v>
          </cell>
        </row>
        <row r="454">
          <cell r="A454" t="str">
            <v>DETAILS</v>
          </cell>
          <cell r="B454">
            <v>0</v>
          </cell>
          <cell r="C454">
            <v>81627903</v>
          </cell>
          <cell r="D454">
            <v>84069582</v>
          </cell>
          <cell r="E454" t="str">
            <v>K &amp; N Engineering Inc Term Loan</v>
          </cell>
          <cell r="F454" t="str">
            <v>0010532814</v>
          </cell>
          <cell r="G454">
            <v>99.0565</v>
          </cell>
          <cell r="H454">
            <v>6566666.6500000004</v>
          </cell>
          <cell r="I454">
            <v>43657</v>
          </cell>
          <cell r="L454" t="str">
            <v>SIP - Tag Along</v>
          </cell>
          <cell r="N454">
            <v>99.0565</v>
          </cell>
        </row>
        <row r="455">
          <cell r="A455" t="str">
            <v>DETAILS</v>
          </cell>
          <cell r="B455">
            <v>0</v>
          </cell>
          <cell r="C455">
            <v>81627903</v>
          </cell>
          <cell r="D455">
            <v>84069583</v>
          </cell>
          <cell r="E455" t="str">
            <v>K &amp; N Engineering Inc Term Loan</v>
          </cell>
          <cell r="F455" t="str">
            <v>0010532814</v>
          </cell>
          <cell r="G455">
            <v>99.0565</v>
          </cell>
          <cell r="H455">
            <v>13886480.75</v>
          </cell>
          <cell r="I455">
            <v>43657</v>
          </cell>
          <cell r="L455" t="str">
            <v>Antares/TMT</v>
          </cell>
          <cell r="N455">
            <v>99.0565</v>
          </cell>
        </row>
        <row r="456">
          <cell r="A456" t="str">
            <v>DETAILS</v>
          </cell>
          <cell r="B456">
            <v>0</v>
          </cell>
          <cell r="C456">
            <v>81627884</v>
          </cell>
          <cell r="D456">
            <v>84070080</v>
          </cell>
          <cell r="E456" t="str">
            <v>KAR Auction Services Inc Term Loan B-2</v>
          </cell>
          <cell r="F456" t="str">
            <v>0010461444</v>
          </cell>
          <cell r="G456">
            <v>99.582999999999998</v>
          </cell>
          <cell r="H456">
            <v>14068458.49</v>
          </cell>
          <cell r="I456">
            <v>44266</v>
          </cell>
          <cell r="J456">
            <v>99.917000000000002</v>
          </cell>
          <cell r="K456" t="str">
            <v>Broadly Syndicated Loan</v>
          </cell>
          <cell r="L456" t="str">
            <v>BLG</v>
          </cell>
          <cell r="N456">
            <v>99.917000000000002</v>
          </cell>
        </row>
        <row r="457">
          <cell r="A457" t="str">
            <v>DETAILS</v>
          </cell>
          <cell r="B457">
            <v>0</v>
          </cell>
          <cell r="C457">
            <v>81627885</v>
          </cell>
          <cell r="D457">
            <v>84070081</v>
          </cell>
          <cell r="E457" t="str">
            <v>KAR Auction Services Inc Tranche B-1 Term Loan</v>
          </cell>
          <cell r="F457" t="str">
            <v>0010461436</v>
          </cell>
          <cell r="G457">
            <v>99.843999999999994</v>
          </cell>
          <cell r="H457">
            <v>5538763.8399999999</v>
          </cell>
          <cell r="I457">
            <v>42807</v>
          </cell>
          <cell r="J457">
            <v>99.625</v>
          </cell>
          <cell r="K457" t="str">
            <v>Broadly Syndicated Loan</v>
          </cell>
          <cell r="L457" t="str">
            <v>BLG</v>
          </cell>
          <cell r="N457">
            <v>99.625</v>
          </cell>
        </row>
        <row r="458">
          <cell r="A458" t="str">
            <v>DETAILS</v>
          </cell>
          <cell r="B458">
            <v>0</v>
          </cell>
          <cell r="C458">
            <v>81628034</v>
          </cell>
          <cell r="D458">
            <v>84070309</v>
          </cell>
          <cell r="E458" t="str">
            <v>Kele Inc (KHC) Term Loan</v>
          </cell>
          <cell r="F458" t="str">
            <v>0010553959</v>
          </cell>
          <cell r="G458">
            <v>98.25</v>
          </cell>
          <cell r="H458">
            <v>71250000</v>
          </cell>
          <cell r="I458">
            <v>44864</v>
          </cell>
          <cell r="L458" t="str">
            <v>Antares/TMT</v>
          </cell>
          <cell r="N458">
            <v>98.25</v>
          </cell>
        </row>
        <row r="459">
          <cell r="A459" t="str">
            <v>DETAILS</v>
          </cell>
          <cell r="B459">
            <v>0</v>
          </cell>
          <cell r="C459">
            <v>81627967</v>
          </cell>
          <cell r="D459">
            <v>84069477</v>
          </cell>
          <cell r="E459" t="str">
            <v>Knape &amp; Vogt Manufacturing Company (K&amp;V) Term Loan</v>
          </cell>
          <cell r="F459" t="str">
            <v>0010528054</v>
          </cell>
          <cell r="G459">
            <v>99.5</v>
          </cell>
          <cell r="H459">
            <v>4873083.96</v>
          </cell>
          <cell r="I459">
            <v>43235</v>
          </cell>
          <cell r="L459" t="str">
            <v>Antares/TMT</v>
          </cell>
          <cell r="N459">
            <v>99.5</v>
          </cell>
        </row>
        <row r="460">
          <cell r="A460" t="str">
            <v>DETAILS</v>
          </cell>
          <cell r="B460">
            <v>0</v>
          </cell>
          <cell r="C460">
            <v>81627966</v>
          </cell>
          <cell r="D460">
            <v>84069476</v>
          </cell>
          <cell r="E460" t="str">
            <v>Knape and Vogt Manufacturing Delayed Draw</v>
          </cell>
          <cell r="F460" t="str">
            <v>0010528073</v>
          </cell>
          <cell r="G460">
            <v>99.5</v>
          </cell>
          <cell r="H460">
            <v>2547892.7000000002</v>
          </cell>
          <cell r="I460">
            <v>43235</v>
          </cell>
          <cell r="L460" t="str">
            <v>Antares/TMT</v>
          </cell>
          <cell r="N460">
            <v>99.5</v>
          </cell>
        </row>
        <row r="461">
          <cell r="A461" t="str">
            <v>DETAILS</v>
          </cell>
          <cell r="B461">
            <v>0</v>
          </cell>
          <cell r="C461">
            <v>81627968</v>
          </cell>
          <cell r="D461">
            <v>84069478</v>
          </cell>
          <cell r="E461" t="str">
            <v>Knape and Vogt Manufacturing Incremental Term A USD</v>
          </cell>
          <cell r="F461" t="str">
            <v>0010528067</v>
          </cell>
          <cell r="G461">
            <v>99.5</v>
          </cell>
          <cell r="H461">
            <v>6466666.6299999999</v>
          </cell>
          <cell r="I461">
            <v>43235</v>
          </cell>
          <cell r="L461" t="str">
            <v>Antares/TMT</v>
          </cell>
          <cell r="N461">
            <v>99.5</v>
          </cell>
        </row>
        <row r="462">
          <cell r="A462" t="str">
            <v>DETAILS</v>
          </cell>
          <cell r="B462">
            <v>0</v>
          </cell>
          <cell r="C462">
            <v>81628236</v>
          </cell>
          <cell r="D462">
            <v>84069782</v>
          </cell>
          <cell r="E462" t="str">
            <v>Kore Wireless Group Inc Term Loan</v>
          </cell>
          <cell r="F462" t="str">
            <v>0010532899</v>
          </cell>
          <cell r="G462">
            <v>100</v>
          </cell>
          <cell r="H462">
            <v>5544715.4500000002</v>
          </cell>
          <cell r="I462">
            <v>44086</v>
          </cell>
          <cell r="L462" t="str">
            <v>SIP - Tag Along</v>
          </cell>
          <cell r="N462">
            <v>100</v>
          </cell>
        </row>
        <row r="463">
          <cell r="A463" t="str">
            <v>DETAILS</v>
          </cell>
          <cell r="B463">
            <v>0</v>
          </cell>
          <cell r="C463">
            <v>81628236</v>
          </cell>
          <cell r="D463">
            <v>84069784</v>
          </cell>
          <cell r="E463" t="str">
            <v>Kore Wireless Group Inc Term Loan</v>
          </cell>
          <cell r="F463" t="str">
            <v>0010532899</v>
          </cell>
          <cell r="G463">
            <v>100</v>
          </cell>
          <cell r="H463">
            <v>18395704.329999998</v>
          </cell>
          <cell r="I463">
            <v>44086</v>
          </cell>
          <cell r="L463" t="str">
            <v>Antares/TMT</v>
          </cell>
          <cell r="N463">
            <v>100</v>
          </cell>
        </row>
        <row r="464">
          <cell r="A464" t="str">
            <v>DETAILS</v>
          </cell>
          <cell r="B464">
            <v>0</v>
          </cell>
          <cell r="C464">
            <v>81627757</v>
          </cell>
          <cell r="D464">
            <v>84069781</v>
          </cell>
          <cell r="E464" t="str">
            <v>Kore Wireless Group Inc Term Loan</v>
          </cell>
          <cell r="F464" t="str">
            <v>0010532899</v>
          </cell>
          <cell r="G464">
            <v>100</v>
          </cell>
          <cell r="H464">
            <v>4405284.55</v>
          </cell>
          <cell r="I464">
            <v>44086</v>
          </cell>
          <cell r="L464" t="str">
            <v>SIP - Tag Along</v>
          </cell>
          <cell r="N464">
            <v>100</v>
          </cell>
        </row>
        <row r="465">
          <cell r="A465" t="str">
            <v>DETAILS</v>
          </cell>
          <cell r="B465">
            <v>0</v>
          </cell>
          <cell r="C465">
            <v>81627757</v>
          </cell>
          <cell r="D465">
            <v>84069783</v>
          </cell>
          <cell r="E465" t="str">
            <v>Kore Wireless Group Inc Term Loan</v>
          </cell>
          <cell r="F465" t="str">
            <v>0010532899</v>
          </cell>
          <cell r="G465">
            <v>100</v>
          </cell>
          <cell r="H465">
            <v>14615414.07</v>
          </cell>
          <cell r="I465">
            <v>44086</v>
          </cell>
          <cell r="L465" t="str">
            <v>Antares/TMT</v>
          </cell>
          <cell r="N465">
            <v>100</v>
          </cell>
        </row>
        <row r="466">
          <cell r="A466" t="str">
            <v>DETAILS</v>
          </cell>
          <cell r="B466">
            <v>0</v>
          </cell>
          <cell r="C466">
            <v>81628136</v>
          </cell>
          <cell r="D466">
            <v>84069278</v>
          </cell>
          <cell r="E466" t="str">
            <v>Landrys Inc Term Loan B</v>
          </cell>
          <cell r="F466" t="str">
            <v>0010522924</v>
          </cell>
          <cell r="G466">
            <v>100.196</v>
          </cell>
          <cell r="H466">
            <v>3663911.82</v>
          </cell>
          <cell r="I466">
            <v>43214</v>
          </cell>
          <cell r="J466">
            <v>99.406000000000006</v>
          </cell>
          <cell r="K466" t="str">
            <v>Broadly Syndicated Loan</v>
          </cell>
          <cell r="L466" t="str">
            <v>BLG</v>
          </cell>
          <cell r="N466">
            <v>99.406000000000006</v>
          </cell>
        </row>
        <row r="467">
          <cell r="A467" t="str">
            <v>DETAILS</v>
          </cell>
          <cell r="B467">
            <v>0</v>
          </cell>
          <cell r="C467">
            <v>81627945</v>
          </cell>
          <cell r="D467">
            <v>84069815</v>
          </cell>
          <cell r="E467" t="str">
            <v>Lazer Spot Inc Term Loan</v>
          </cell>
          <cell r="F467" t="str">
            <v>0010532965</v>
          </cell>
          <cell r="G467">
            <v>100</v>
          </cell>
          <cell r="H467">
            <v>3887109.89</v>
          </cell>
          <cell r="I467">
            <v>44236</v>
          </cell>
          <cell r="J467">
            <v>98.5</v>
          </cell>
          <cell r="L467" t="str">
            <v>Antares/TMT</v>
          </cell>
          <cell r="N467">
            <v>100</v>
          </cell>
        </row>
        <row r="468">
          <cell r="A468" t="str">
            <v>DETAILS</v>
          </cell>
          <cell r="B468">
            <v>0</v>
          </cell>
          <cell r="C468">
            <v>81627945</v>
          </cell>
          <cell r="D468">
            <v>84069589</v>
          </cell>
          <cell r="E468" t="str">
            <v>Lazer Spot Inc Term Loan</v>
          </cell>
          <cell r="F468" t="str">
            <v>0010532965</v>
          </cell>
          <cell r="G468">
            <v>99.5</v>
          </cell>
          <cell r="H468">
            <v>5955000</v>
          </cell>
          <cell r="I468">
            <v>44236</v>
          </cell>
          <cell r="J468">
            <v>98.5</v>
          </cell>
          <cell r="L468" t="str">
            <v>SIP - Tag Along</v>
          </cell>
          <cell r="N468">
            <v>99.5</v>
          </cell>
        </row>
        <row r="469">
          <cell r="A469" t="str">
            <v>DETAILS</v>
          </cell>
          <cell r="B469">
            <v>0</v>
          </cell>
          <cell r="C469">
            <v>81627945</v>
          </cell>
          <cell r="D469">
            <v>84069590</v>
          </cell>
          <cell r="E469" t="str">
            <v>Lazer Spot Inc Term Loan</v>
          </cell>
          <cell r="F469" t="str">
            <v>0010532965</v>
          </cell>
          <cell r="G469">
            <v>99.5</v>
          </cell>
          <cell r="H469">
            <v>13844786.029999999</v>
          </cell>
          <cell r="I469">
            <v>44236</v>
          </cell>
          <cell r="J469">
            <v>98.5</v>
          </cell>
          <cell r="L469" t="str">
            <v>Antares/TMT</v>
          </cell>
          <cell r="N469">
            <v>99.5</v>
          </cell>
        </row>
        <row r="470">
          <cell r="A470" t="str">
            <v>DETAILS</v>
          </cell>
          <cell r="B470">
            <v>0</v>
          </cell>
          <cell r="C470">
            <v>81628174</v>
          </cell>
          <cell r="D470">
            <v>84069943</v>
          </cell>
          <cell r="E470" t="str">
            <v>LD Intermediate Holdings Inc Term Loan</v>
          </cell>
          <cell r="F470" t="str">
            <v>0010558608</v>
          </cell>
          <cell r="G470">
            <v>99</v>
          </cell>
          <cell r="H470">
            <v>9522356.6799999997</v>
          </cell>
          <cell r="I470">
            <v>44552</v>
          </cell>
          <cell r="L470" t="str">
            <v>Antares/TMT</v>
          </cell>
          <cell r="N470">
            <v>99</v>
          </cell>
        </row>
        <row r="471">
          <cell r="A471" t="str">
            <v>DETAILS</v>
          </cell>
          <cell r="B471">
            <v>0</v>
          </cell>
          <cell r="C471">
            <v>81627910</v>
          </cell>
          <cell r="D471">
            <v>84070265</v>
          </cell>
          <cell r="E471" t="str">
            <v>Les Aliments Multibar Inc (Nellson Nutraceutical/9089969) Term Loan A-2</v>
          </cell>
          <cell r="F471" t="str">
            <v>0010535301</v>
          </cell>
          <cell r="G471">
            <v>99.5</v>
          </cell>
          <cell r="H471">
            <v>958041.34</v>
          </cell>
          <cell r="I471">
            <v>44553</v>
          </cell>
          <cell r="L471" t="str">
            <v>Antares/TMT</v>
          </cell>
          <cell r="N471">
            <v>99.5</v>
          </cell>
        </row>
        <row r="472">
          <cell r="A472" t="str">
            <v>DETAILS</v>
          </cell>
          <cell r="B472">
            <v>0</v>
          </cell>
          <cell r="C472">
            <v>81627910</v>
          </cell>
          <cell r="D472">
            <v>84070266</v>
          </cell>
          <cell r="E472" t="str">
            <v>Les Aliments Multibar Inc (Nellson Nutraceutical/9089969) Term Loan A-2</v>
          </cell>
          <cell r="F472" t="str">
            <v>0010535301</v>
          </cell>
          <cell r="G472">
            <v>99.5</v>
          </cell>
          <cell r="H472">
            <v>3793113.1</v>
          </cell>
          <cell r="I472">
            <v>44553</v>
          </cell>
          <cell r="L472" t="str">
            <v>Antares/TMT</v>
          </cell>
          <cell r="N472">
            <v>99.5</v>
          </cell>
        </row>
        <row r="473">
          <cell r="A473" t="str">
            <v>DETAILS</v>
          </cell>
          <cell r="B473">
            <v>0</v>
          </cell>
          <cell r="C473">
            <v>81627963</v>
          </cell>
          <cell r="D473">
            <v>84070270</v>
          </cell>
          <cell r="E473" t="str">
            <v>Level 3 Financing Inc Tranche B-3 2019 Term Loans</v>
          </cell>
          <cell r="F473" t="str">
            <v>0010504418</v>
          </cell>
          <cell r="G473">
            <v>99.957999999999998</v>
          </cell>
          <cell r="H473">
            <v>15000000</v>
          </cell>
          <cell r="I473">
            <v>43678</v>
          </cell>
          <cell r="J473">
            <v>99.875</v>
          </cell>
          <cell r="K473" t="str">
            <v>Broadly Syndicated Loan</v>
          </cell>
          <cell r="L473" t="str">
            <v>BLG</v>
          </cell>
          <cell r="N473">
            <v>99.875</v>
          </cell>
        </row>
        <row r="474">
          <cell r="A474" t="str">
            <v>DETAILS</v>
          </cell>
          <cell r="B474">
            <v>0</v>
          </cell>
          <cell r="C474">
            <v>81627963</v>
          </cell>
          <cell r="D474">
            <v>84070271</v>
          </cell>
          <cell r="E474" t="str">
            <v>Level 3 Financing Inc Tranche B-3 2019 Term Loans</v>
          </cell>
          <cell r="F474" t="str">
            <v>0010504418</v>
          </cell>
          <cell r="G474">
            <v>99.957999999999998</v>
          </cell>
          <cell r="H474">
            <v>5000000</v>
          </cell>
          <cell r="I474">
            <v>43678</v>
          </cell>
          <cell r="J474">
            <v>99.875</v>
          </cell>
          <cell r="K474" t="str">
            <v>Broadly Syndicated Loan</v>
          </cell>
          <cell r="L474" t="str">
            <v>BLG</v>
          </cell>
          <cell r="N474">
            <v>99.875</v>
          </cell>
        </row>
        <row r="475">
          <cell r="A475" t="str">
            <v>DETAILS</v>
          </cell>
          <cell r="B475">
            <v>0</v>
          </cell>
          <cell r="C475">
            <v>81628232</v>
          </cell>
          <cell r="D475">
            <v>84069591</v>
          </cell>
          <cell r="E475" t="str">
            <v>Liaison Acquisition LLC Term Loan</v>
          </cell>
          <cell r="F475" t="str">
            <v>0010374949</v>
          </cell>
          <cell r="G475">
            <v>97.25</v>
          </cell>
          <cell r="H475">
            <v>20968750</v>
          </cell>
          <cell r="I475">
            <v>42942</v>
          </cell>
          <cell r="L475" t="str">
            <v>Antares/TMT</v>
          </cell>
          <cell r="N475">
            <v>97.25</v>
          </cell>
        </row>
        <row r="476">
          <cell r="A476" t="str">
            <v>DETAILS</v>
          </cell>
          <cell r="B476">
            <v>0</v>
          </cell>
          <cell r="C476">
            <v>81628380</v>
          </cell>
          <cell r="D476">
            <v>84069785</v>
          </cell>
          <cell r="E476" t="str">
            <v>Lindstrom LLC Term Loan</v>
          </cell>
          <cell r="F476" t="str">
            <v>0010527533</v>
          </cell>
          <cell r="G476">
            <v>97</v>
          </cell>
          <cell r="H476">
            <v>442292.45</v>
          </cell>
          <cell r="I476">
            <v>43304</v>
          </cell>
          <cell r="L476" t="str">
            <v>Antares/TMT</v>
          </cell>
          <cell r="N476">
            <v>97</v>
          </cell>
        </row>
        <row r="477">
          <cell r="A477" t="str">
            <v>DETAILS</v>
          </cell>
          <cell r="B477">
            <v>0</v>
          </cell>
          <cell r="C477">
            <v>81628381</v>
          </cell>
          <cell r="D477">
            <v>84069786</v>
          </cell>
          <cell r="E477" t="str">
            <v>Lindstrom LLC Term Loan</v>
          </cell>
          <cell r="F477" t="str">
            <v>0010527533</v>
          </cell>
          <cell r="G477">
            <v>97</v>
          </cell>
          <cell r="H477">
            <v>5682980.1500000004</v>
          </cell>
          <cell r="I477">
            <v>43304</v>
          </cell>
          <cell r="L477" t="str">
            <v>Antares/TMT</v>
          </cell>
          <cell r="N477">
            <v>97</v>
          </cell>
        </row>
        <row r="478">
          <cell r="A478" t="str">
            <v>DETAILS</v>
          </cell>
          <cell r="B478">
            <v>0</v>
          </cell>
          <cell r="C478">
            <v>81628380</v>
          </cell>
          <cell r="D478">
            <v>84069787</v>
          </cell>
          <cell r="E478" t="str">
            <v>Lindstrom LLC Term Loan</v>
          </cell>
          <cell r="F478" t="str">
            <v>0010527533</v>
          </cell>
          <cell r="G478">
            <v>97</v>
          </cell>
          <cell r="H478">
            <v>894651.88</v>
          </cell>
          <cell r="I478">
            <v>43304</v>
          </cell>
          <cell r="L478" t="str">
            <v>Antares/TMT</v>
          </cell>
          <cell r="N478">
            <v>97</v>
          </cell>
        </row>
        <row r="479">
          <cell r="A479" t="str">
            <v>DETAILS</v>
          </cell>
          <cell r="B479">
            <v>0</v>
          </cell>
          <cell r="C479">
            <v>81628381</v>
          </cell>
          <cell r="D479">
            <v>84069788</v>
          </cell>
          <cell r="E479" t="str">
            <v>Lindstrom LLC Term Loan</v>
          </cell>
          <cell r="F479" t="str">
            <v>0010527533</v>
          </cell>
          <cell r="G479">
            <v>97</v>
          </cell>
          <cell r="H479">
            <v>11495310.300000001</v>
          </cell>
          <cell r="I479">
            <v>43304</v>
          </cell>
          <cell r="L479" t="str">
            <v>Antares/TMT</v>
          </cell>
          <cell r="N479">
            <v>97</v>
          </cell>
        </row>
        <row r="480">
          <cell r="A480" t="str">
            <v>DETAILS</v>
          </cell>
          <cell r="B480">
            <v>0</v>
          </cell>
          <cell r="C480">
            <v>81628053</v>
          </cell>
          <cell r="D480">
            <v>84070274</v>
          </cell>
          <cell r="E480" t="str">
            <v>Lipari Foods Operating Company LLC New Term Loan A</v>
          </cell>
          <cell r="F480" t="str">
            <v>0010532709</v>
          </cell>
          <cell r="G480">
            <v>99.05</v>
          </cell>
          <cell r="H480">
            <v>8970000</v>
          </cell>
          <cell r="I480">
            <v>43745</v>
          </cell>
          <cell r="J480">
            <v>98.5</v>
          </cell>
          <cell r="L480" t="str">
            <v>Antares/TMT</v>
          </cell>
          <cell r="N480">
            <v>99.05</v>
          </cell>
        </row>
        <row r="481">
          <cell r="A481" t="str">
            <v>DETAILS</v>
          </cell>
          <cell r="B481">
            <v>0</v>
          </cell>
          <cell r="C481">
            <v>81628053</v>
          </cell>
          <cell r="D481">
            <v>84070273</v>
          </cell>
          <cell r="E481" t="str">
            <v>Lipari Foods Operating Company LLC New Term Loan A</v>
          </cell>
          <cell r="F481" t="str">
            <v>0010532709</v>
          </cell>
          <cell r="G481">
            <v>99.050399999999996</v>
          </cell>
          <cell r="H481">
            <v>7961189.1399999997</v>
          </cell>
          <cell r="I481">
            <v>43745</v>
          </cell>
          <cell r="J481">
            <v>98.5</v>
          </cell>
          <cell r="L481" t="str">
            <v>Antares/TMT</v>
          </cell>
          <cell r="N481">
            <v>99.050399999999996</v>
          </cell>
        </row>
        <row r="482">
          <cell r="A482" t="str">
            <v>DETAILS</v>
          </cell>
          <cell r="B482">
            <v>0</v>
          </cell>
          <cell r="C482">
            <v>81628086</v>
          </cell>
          <cell r="D482">
            <v>84070272</v>
          </cell>
          <cell r="E482" t="str">
            <v>Lipari Foods Operating Company LLC Term Loan</v>
          </cell>
          <cell r="F482" t="str">
            <v>0010532716</v>
          </cell>
          <cell r="G482">
            <v>99.050399999999996</v>
          </cell>
          <cell r="H482">
            <v>4350002.91</v>
          </cell>
          <cell r="I482">
            <v>43745</v>
          </cell>
          <cell r="J482">
            <v>98.5</v>
          </cell>
          <cell r="L482" t="str">
            <v>Antares/TMT</v>
          </cell>
          <cell r="N482">
            <v>99.050399999999996</v>
          </cell>
        </row>
        <row r="483">
          <cell r="A483" t="str">
            <v>DETAILS</v>
          </cell>
          <cell r="B483">
            <v>0</v>
          </cell>
          <cell r="C483">
            <v>81627990</v>
          </cell>
          <cell r="D483">
            <v>84070279</v>
          </cell>
          <cell r="E483" t="str">
            <v>Liqui-Box Holdings Inc Term Loan A</v>
          </cell>
          <cell r="F483" t="str">
            <v>0010550927</v>
          </cell>
          <cell r="G483">
            <v>99.75</v>
          </cell>
          <cell r="H483">
            <v>29449268.289999999</v>
          </cell>
          <cell r="I483">
            <v>44470</v>
          </cell>
          <cell r="L483" t="str">
            <v>Antares/TMT</v>
          </cell>
          <cell r="N483">
            <v>99.75</v>
          </cell>
        </row>
        <row r="484">
          <cell r="A484" t="str">
            <v>DETAILS</v>
          </cell>
          <cell r="B484">
            <v>0</v>
          </cell>
          <cell r="C484">
            <v>81627854</v>
          </cell>
          <cell r="D484">
            <v>84069280</v>
          </cell>
          <cell r="E484" t="str">
            <v>Live Nation Entertainment Inc Term B-1 Loan</v>
          </cell>
          <cell r="F484" t="str">
            <v>0010366915</v>
          </cell>
          <cell r="G484">
            <v>99.781000000000006</v>
          </cell>
          <cell r="H484">
            <v>34310250</v>
          </cell>
          <cell r="I484">
            <v>44057</v>
          </cell>
          <cell r="J484">
            <v>99.542000000000002</v>
          </cell>
          <cell r="K484" t="str">
            <v>Broadly Syndicated Loan</v>
          </cell>
          <cell r="L484" t="str">
            <v>BLG</v>
          </cell>
          <cell r="N484">
            <v>99.542000000000002</v>
          </cell>
        </row>
        <row r="485">
          <cell r="A485" t="str">
            <v>DETAILS</v>
          </cell>
          <cell r="B485">
            <v>0</v>
          </cell>
          <cell r="C485">
            <v>81628064</v>
          </cell>
          <cell r="D485">
            <v>84069593</v>
          </cell>
          <cell r="E485" t="str">
            <v>LTG Acquisition Inc US Term Loan</v>
          </cell>
          <cell r="F485" t="str">
            <v>0010532778</v>
          </cell>
          <cell r="G485">
            <v>95.3</v>
          </cell>
          <cell r="H485">
            <v>9103055.8100000005</v>
          </cell>
          <cell r="I485">
            <v>43925</v>
          </cell>
          <cell r="L485" t="str">
            <v>Antares/TMT</v>
          </cell>
          <cell r="N485">
            <v>95.3</v>
          </cell>
        </row>
        <row r="486">
          <cell r="A486" t="str">
            <v>DETAILS</v>
          </cell>
          <cell r="B486">
            <v>0</v>
          </cell>
          <cell r="C486">
            <v>81627621</v>
          </cell>
          <cell r="D486">
            <v>84069592</v>
          </cell>
          <cell r="E486" t="str">
            <v>LTG Acquisition Inc US Term Loan</v>
          </cell>
          <cell r="F486" t="str">
            <v>0010532778</v>
          </cell>
          <cell r="G486">
            <v>95.3</v>
          </cell>
          <cell r="H486">
            <v>23326.36</v>
          </cell>
          <cell r="I486">
            <v>43925</v>
          </cell>
          <cell r="L486" t="str">
            <v>Antares/TMT</v>
          </cell>
          <cell r="N486">
            <v>95.3</v>
          </cell>
        </row>
        <row r="487">
          <cell r="A487" t="str">
            <v>DETAILS</v>
          </cell>
          <cell r="B487">
            <v>0</v>
          </cell>
          <cell r="C487">
            <v>81627853</v>
          </cell>
          <cell r="D487">
            <v>84069281</v>
          </cell>
          <cell r="E487" t="str">
            <v>LTS Buyer LLC (Sidera) Term B Loan</v>
          </cell>
          <cell r="F487" t="str">
            <v>0010538808</v>
          </cell>
          <cell r="G487">
            <v>99.5</v>
          </cell>
          <cell r="H487">
            <v>17062500</v>
          </cell>
          <cell r="I487">
            <v>43934</v>
          </cell>
          <cell r="J487">
            <v>97.938000000000002</v>
          </cell>
          <cell r="K487" t="str">
            <v>Broadly Syndicated Loan</v>
          </cell>
          <cell r="L487" t="str">
            <v>BLG</v>
          </cell>
          <cell r="N487">
            <v>97.938000000000002</v>
          </cell>
        </row>
        <row r="488">
          <cell r="A488" t="str">
            <v>DETAILS</v>
          </cell>
          <cell r="B488">
            <v>0</v>
          </cell>
          <cell r="C488">
            <v>81627675</v>
          </cell>
          <cell r="D488">
            <v>84070045</v>
          </cell>
          <cell r="E488" t="str">
            <v>LW Buyer LLC Term Loan</v>
          </cell>
          <cell r="F488" t="str">
            <v>0010521171</v>
          </cell>
          <cell r="G488">
            <v>99.75</v>
          </cell>
          <cell r="H488">
            <v>12468750</v>
          </cell>
          <cell r="I488">
            <v>44378</v>
          </cell>
          <cell r="L488" t="str">
            <v>Antares/TMT</v>
          </cell>
          <cell r="N488">
            <v>99.75</v>
          </cell>
        </row>
        <row r="489">
          <cell r="A489" t="str">
            <v>DETAILS</v>
          </cell>
          <cell r="B489">
            <v>0</v>
          </cell>
          <cell r="C489">
            <v>81628198</v>
          </cell>
          <cell r="D489">
            <v>84070082</v>
          </cell>
          <cell r="E489" t="str">
            <v>MA FinanceCo (Micro Focus) Initial Tranche B Term Loan</v>
          </cell>
          <cell r="F489" t="str">
            <v>0010499733</v>
          </cell>
          <cell r="G489">
            <v>100.375</v>
          </cell>
          <cell r="H489">
            <v>17497058.82</v>
          </cell>
          <cell r="I489">
            <v>44519</v>
          </cell>
          <cell r="J489">
            <v>97.718999999999994</v>
          </cell>
          <cell r="K489" t="str">
            <v>Broadly Syndicated Loan</v>
          </cell>
          <cell r="L489" t="str">
            <v>BLG</v>
          </cell>
          <cell r="N489">
            <v>97.718999999999994</v>
          </cell>
        </row>
        <row r="490">
          <cell r="A490" t="str">
            <v>DETAILS</v>
          </cell>
          <cell r="B490">
            <v>0</v>
          </cell>
          <cell r="C490">
            <v>81627916</v>
          </cell>
          <cell r="D490">
            <v>84069285</v>
          </cell>
          <cell r="E490" t="str">
            <v>MailSouth Inc. Term Loan</v>
          </cell>
          <cell r="F490" t="str">
            <v>0010527571</v>
          </cell>
          <cell r="G490">
            <v>99.5</v>
          </cell>
          <cell r="H490">
            <v>16989090.91</v>
          </cell>
          <cell r="I490">
            <v>42718</v>
          </cell>
          <cell r="L490" t="str">
            <v>Antares/TMT</v>
          </cell>
          <cell r="N490">
            <v>99.5</v>
          </cell>
        </row>
        <row r="491">
          <cell r="A491" t="str">
            <v>DETAILS</v>
          </cell>
          <cell r="B491">
            <v>0</v>
          </cell>
          <cell r="C491">
            <v>81627916</v>
          </cell>
          <cell r="D491">
            <v>84069286</v>
          </cell>
          <cell r="E491" t="str">
            <v>MailSouth Inc. Term Loan</v>
          </cell>
          <cell r="F491" t="str">
            <v>0010527571</v>
          </cell>
          <cell r="G491">
            <v>99.5</v>
          </cell>
          <cell r="H491">
            <v>3318181.83</v>
          </cell>
          <cell r="I491">
            <v>42718</v>
          </cell>
          <cell r="L491" t="str">
            <v>Antares/TMT</v>
          </cell>
          <cell r="N491">
            <v>99.5</v>
          </cell>
        </row>
        <row r="492">
          <cell r="A492" t="str">
            <v>DETAILS</v>
          </cell>
          <cell r="B492">
            <v>0</v>
          </cell>
          <cell r="C492">
            <v>81628218</v>
          </cell>
          <cell r="D492">
            <v>84069287</v>
          </cell>
          <cell r="E492" t="str">
            <v>Manitowoc Company Term B Loan</v>
          </cell>
          <cell r="F492" t="str">
            <v>0010453336</v>
          </cell>
          <cell r="G492">
            <v>99.25</v>
          </cell>
          <cell r="H492">
            <v>11961231.210000001</v>
          </cell>
          <cell r="I492">
            <v>44200</v>
          </cell>
          <cell r="J492">
            <v>94</v>
          </cell>
          <cell r="L492" t="str">
            <v>BLG</v>
          </cell>
          <cell r="N492">
            <v>94</v>
          </cell>
        </row>
        <row r="493">
          <cell r="A493" t="str">
            <v>DETAILS</v>
          </cell>
          <cell r="B493">
            <v>0</v>
          </cell>
          <cell r="C493">
            <v>81627696</v>
          </cell>
          <cell r="D493">
            <v>84070310</v>
          </cell>
          <cell r="E493" t="str">
            <v>Marco Inc Term Loan</v>
          </cell>
          <cell r="F493" t="str">
            <v>0010553894</v>
          </cell>
          <cell r="G493">
            <v>99</v>
          </cell>
          <cell r="H493">
            <v>26666666.670000002</v>
          </cell>
          <cell r="I493">
            <v>44499</v>
          </cell>
          <cell r="L493" t="str">
            <v>Antares/TMT</v>
          </cell>
          <cell r="N493">
            <v>99</v>
          </cell>
        </row>
        <row r="494">
          <cell r="A494" t="str">
            <v>DETAILS</v>
          </cell>
          <cell r="B494">
            <v>0</v>
          </cell>
          <cell r="C494">
            <v>81628206</v>
          </cell>
          <cell r="D494">
            <v>84069288</v>
          </cell>
          <cell r="E494" t="str">
            <v>Marine Acquisition Corp Term Loan</v>
          </cell>
          <cell r="F494" t="str">
            <v>0010453945</v>
          </cell>
          <cell r="G494">
            <v>97</v>
          </cell>
          <cell r="H494">
            <v>17982142.859999999</v>
          </cell>
          <cell r="I494">
            <v>44225</v>
          </cell>
          <cell r="J494">
            <v>99.582999999999998</v>
          </cell>
          <cell r="L494" t="str">
            <v>Antares/TMT</v>
          </cell>
          <cell r="N494">
            <v>97</v>
          </cell>
        </row>
        <row r="495">
          <cell r="A495" t="str">
            <v>DETAILS</v>
          </cell>
          <cell r="B495">
            <v>0</v>
          </cell>
          <cell r="C495">
            <v>81627762</v>
          </cell>
          <cell r="D495">
            <v>84069443</v>
          </cell>
          <cell r="E495" t="str">
            <v>Maxcess Webex Term Loan</v>
          </cell>
          <cell r="F495" t="str">
            <v>0010533706</v>
          </cell>
          <cell r="G495">
            <v>99.5</v>
          </cell>
          <cell r="H495">
            <v>4182984.45</v>
          </cell>
          <cell r="I495">
            <v>43840</v>
          </cell>
          <cell r="L495" t="str">
            <v>Antares/TMT</v>
          </cell>
          <cell r="N495">
            <v>99.5</v>
          </cell>
        </row>
        <row r="496">
          <cell r="A496" t="str">
            <v>DETAILS</v>
          </cell>
          <cell r="B496">
            <v>0</v>
          </cell>
          <cell r="C496">
            <v>81628132</v>
          </cell>
          <cell r="D496">
            <v>84069444</v>
          </cell>
          <cell r="E496" t="str">
            <v>Maxcess Webex Term Loan</v>
          </cell>
          <cell r="F496" t="str">
            <v>0010533706</v>
          </cell>
          <cell r="G496">
            <v>99.5</v>
          </cell>
          <cell r="H496">
            <v>20009720.5</v>
          </cell>
          <cell r="I496">
            <v>43840</v>
          </cell>
          <cell r="L496" t="str">
            <v>Antares/TMT</v>
          </cell>
          <cell r="N496">
            <v>99.5</v>
          </cell>
        </row>
        <row r="497">
          <cell r="A497" t="str">
            <v>DETAILS</v>
          </cell>
          <cell r="B497">
            <v>0</v>
          </cell>
          <cell r="C497">
            <v>81628294</v>
          </cell>
          <cell r="D497">
            <v>84069445</v>
          </cell>
          <cell r="E497" t="str">
            <v>Maxcess Webex Term Loan</v>
          </cell>
          <cell r="F497" t="str">
            <v>0010533706</v>
          </cell>
          <cell r="G497">
            <v>99.5</v>
          </cell>
          <cell r="H497">
            <v>4722488.26</v>
          </cell>
          <cell r="I497">
            <v>43840</v>
          </cell>
          <cell r="L497" t="str">
            <v>Antares/TMT</v>
          </cell>
          <cell r="N497">
            <v>99.5</v>
          </cell>
        </row>
        <row r="498">
          <cell r="A498" t="str">
            <v>DETAILS</v>
          </cell>
          <cell r="B498">
            <v>0</v>
          </cell>
          <cell r="C498">
            <v>81628346</v>
          </cell>
          <cell r="D498">
            <v>84069297</v>
          </cell>
          <cell r="E498" t="str">
            <v>Media Source Inc Term Loan</v>
          </cell>
          <cell r="F498" t="str">
            <v>0010475404</v>
          </cell>
          <cell r="G498">
            <v>97</v>
          </cell>
          <cell r="H498">
            <v>15420583.35</v>
          </cell>
          <cell r="I498">
            <v>43662</v>
          </cell>
          <cell r="L498" t="str">
            <v>Antares/TMT</v>
          </cell>
          <cell r="N498">
            <v>97</v>
          </cell>
        </row>
        <row r="499">
          <cell r="A499" t="str">
            <v>DETAILS</v>
          </cell>
          <cell r="B499">
            <v>0</v>
          </cell>
          <cell r="C499">
            <v>81628347</v>
          </cell>
          <cell r="D499">
            <v>84069298</v>
          </cell>
          <cell r="E499" t="str">
            <v>Media Source Inc Term Loan</v>
          </cell>
          <cell r="F499" t="str">
            <v>0010475404</v>
          </cell>
          <cell r="G499">
            <v>97</v>
          </cell>
          <cell r="H499">
            <v>78676.44</v>
          </cell>
          <cell r="I499">
            <v>43662</v>
          </cell>
          <cell r="L499" t="str">
            <v>Antares/TMT</v>
          </cell>
          <cell r="N499">
            <v>97</v>
          </cell>
        </row>
        <row r="500">
          <cell r="A500" t="str">
            <v>DETAILS</v>
          </cell>
          <cell r="B500">
            <v>0</v>
          </cell>
          <cell r="C500">
            <v>81627976</v>
          </cell>
          <cell r="D500">
            <v>84069594</v>
          </cell>
          <cell r="E500" t="str">
            <v>Melissa &amp; Doug LLC Term Loan</v>
          </cell>
          <cell r="F500" t="str">
            <v>0010414155</v>
          </cell>
          <cell r="G500">
            <v>97</v>
          </cell>
          <cell r="H500">
            <v>24781505.300000001</v>
          </cell>
          <cell r="I500">
            <v>43557</v>
          </cell>
          <cell r="J500">
            <v>99.5</v>
          </cell>
          <cell r="L500" t="str">
            <v>Antares/TMT</v>
          </cell>
          <cell r="N500">
            <v>97</v>
          </cell>
        </row>
        <row r="501">
          <cell r="A501" t="str">
            <v>DETAILS</v>
          </cell>
          <cell r="B501">
            <v>0</v>
          </cell>
          <cell r="C501">
            <v>81628285</v>
          </cell>
          <cell r="D501">
            <v>84069479</v>
          </cell>
          <cell r="E501" t="str">
            <v>Metro Donut Acquisition Company LLC Term Loan</v>
          </cell>
          <cell r="F501" t="str">
            <v>0010527596</v>
          </cell>
          <cell r="G501">
            <v>97</v>
          </cell>
          <cell r="H501">
            <v>18352067.350000001</v>
          </cell>
          <cell r="I501">
            <v>44033</v>
          </cell>
          <cell r="L501" t="str">
            <v>Franchise Finance</v>
          </cell>
          <cell r="N501">
            <v>97</v>
          </cell>
        </row>
        <row r="502">
          <cell r="A502" t="str">
            <v>DETAILS</v>
          </cell>
          <cell r="B502">
            <v>0</v>
          </cell>
          <cell r="C502">
            <v>81628285</v>
          </cell>
          <cell r="D502">
            <v>84070001</v>
          </cell>
          <cell r="E502" t="str">
            <v>Metro Donut Acquisition Company LLC Term Loan</v>
          </cell>
          <cell r="F502" t="str">
            <v>0010527596</v>
          </cell>
          <cell r="G502">
            <v>99.875</v>
          </cell>
          <cell r="H502">
            <v>3496619.53</v>
          </cell>
          <cell r="I502">
            <v>44033</v>
          </cell>
          <cell r="L502" t="str">
            <v>Franchise Finance</v>
          </cell>
          <cell r="N502">
            <v>99.875</v>
          </cell>
        </row>
        <row r="503">
          <cell r="A503" t="str">
            <v>DETAILS</v>
          </cell>
          <cell r="B503">
            <v>0</v>
          </cell>
          <cell r="C503">
            <v>81627754</v>
          </cell>
          <cell r="D503">
            <v>84069303</v>
          </cell>
          <cell r="E503" t="str">
            <v>Midcontinent Communications Term Loan B</v>
          </cell>
          <cell r="F503" t="str">
            <v>0010293324</v>
          </cell>
          <cell r="G503">
            <v>99.75</v>
          </cell>
          <cell r="H503">
            <v>19345835.469999999</v>
          </cell>
          <cell r="I503">
            <v>44042</v>
          </cell>
          <cell r="J503">
            <v>99.25</v>
          </cell>
          <cell r="L503" t="str">
            <v>BLG</v>
          </cell>
          <cell r="N503">
            <v>99.25</v>
          </cell>
        </row>
        <row r="504">
          <cell r="A504" t="str">
            <v>DETAILS</v>
          </cell>
          <cell r="B504">
            <v>0</v>
          </cell>
          <cell r="C504">
            <v>81627748</v>
          </cell>
          <cell r="D504">
            <v>84069599</v>
          </cell>
          <cell r="E504" t="str">
            <v>Miller Heiman Inc (MHI Acquisition) Incremental Term Loan</v>
          </cell>
          <cell r="F504" t="str">
            <v>0010533346</v>
          </cell>
          <cell r="G504">
            <v>99.5</v>
          </cell>
          <cell r="H504">
            <v>5317812.47</v>
          </cell>
          <cell r="I504">
            <v>43738</v>
          </cell>
          <cell r="J504">
            <v>75.938000000000002</v>
          </cell>
          <cell r="K504" t="str">
            <v>Broadly Syndicated Loan</v>
          </cell>
          <cell r="L504" t="str">
            <v>Antares/TMT - BSL</v>
          </cell>
          <cell r="N504">
            <v>75.938000000000002</v>
          </cell>
        </row>
        <row r="505">
          <cell r="A505" t="str">
            <v>DETAILS</v>
          </cell>
          <cell r="B505">
            <v>0</v>
          </cell>
          <cell r="C505">
            <v>81627748</v>
          </cell>
          <cell r="D505">
            <v>84070224</v>
          </cell>
          <cell r="E505" t="str">
            <v>Miller Heiman Inc (MHI Acquisition) Incremental Term Loan</v>
          </cell>
          <cell r="F505" t="str">
            <v>0010533346</v>
          </cell>
          <cell r="G505">
            <v>99.5</v>
          </cell>
          <cell r="H505">
            <v>9625000</v>
          </cell>
          <cell r="I505">
            <v>43738</v>
          </cell>
          <cell r="J505">
            <v>75.938000000000002</v>
          </cell>
          <cell r="K505" t="str">
            <v>Broadly Syndicated Loan</v>
          </cell>
          <cell r="L505" t="str">
            <v>Antares/TMT</v>
          </cell>
          <cell r="N505">
            <v>75.938000000000002</v>
          </cell>
        </row>
        <row r="506">
          <cell r="A506" t="str">
            <v>DETAILS</v>
          </cell>
          <cell r="B506">
            <v>0</v>
          </cell>
          <cell r="C506">
            <v>81627747</v>
          </cell>
          <cell r="D506">
            <v>84069834</v>
          </cell>
          <cell r="E506" t="str">
            <v>Miller Heiman Inc (MHI Acquisition) Term Loan (TwentyEighty)</v>
          </cell>
          <cell r="F506" t="str">
            <v>0010536173</v>
          </cell>
          <cell r="G506">
            <v>95.424270000000007</v>
          </cell>
          <cell r="H506">
            <v>8105666.5700000003</v>
          </cell>
          <cell r="I506">
            <v>43738</v>
          </cell>
          <cell r="J506">
            <v>75.938000000000002</v>
          </cell>
          <cell r="K506" t="str">
            <v>Broadly Syndicated Loan</v>
          </cell>
          <cell r="L506" t="str">
            <v>Antares/TMT - BSL</v>
          </cell>
          <cell r="N506">
            <v>75.938000000000002</v>
          </cell>
        </row>
        <row r="507">
          <cell r="A507" t="str">
            <v>DETAILS</v>
          </cell>
          <cell r="B507">
            <v>0</v>
          </cell>
          <cell r="C507">
            <v>81627747</v>
          </cell>
          <cell r="D507">
            <v>84069555</v>
          </cell>
          <cell r="E507" t="str">
            <v>Miller Heiman Inc (MHI Acquisition) Term Loan (TwentyEighty)</v>
          </cell>
          <cell r="F507" t="str">
            <v>0010536173</v>
          </cell>
          <cell r="G507">
            <v>99.5</v>
          </cell>
          <cell r="H507">
            <v>24482525.170000002</v>
          </cell>
          <cell r="I507">
            <v>43738</v>
          </cell>
          <cell r="J507">
            <v>75.938000000000002</v>
          </cell>
          <cell r="K507" t="str">
            <v>Broadly Syndicated Loan</v>
          </cell>
          <cell r="L507" t="str">
            <v>Antares/TMT - BSL</v>
          </cell>
          <cell r="N507">
            <v>75.938000000000002</v>
          </cell>
        </row>
        <row r="508">
          <cell r="A508" t="str">
            <v>DETAILS</v>
          </cell>
          <cell r="B508">
            <v>0</v>
          </cell>
          <cell r="C508">
            <v>81627616</v>
          </cell>
          <cell r="D508">
            <v>84069833</v>
          </cell>
          <cell r="E508" t="str">
            <v>Miller Heiman Inc (MHI Acquisition) Term Loan (TwentyEighty)</v>
          </cell>
          <cell r="F508" t="str">
            <v>0010536173</v>
          </cell>
          <cell r="G508">
            <v>95.424270000000007</v>
          </cell>
          <cell r="H508">
            <v>2392.0300000000002</v>
          </cell>
          <cell r="I508">
            <v>43738</v>
          </cell>
          <cell r="J508">
            <v>75.938000000000002</v>
          </cell>
          <cell r="K508" t="str">
            <v>Broadly Syndicated Loan</v>
          </cell>
          <cell r="L508" t="str">
            <v>Antares/TMT - BSL</v>
          </cell>
          <cell r="N508">
            <v>75.938000000000002</v>
          </cell>
        </row>
        <row r="509">
          <cell r="A509" t="str">
            <v>DETAILS</v>
          </cell>
          <cell r="B509">
            <v>0</v>
          </cell>
          <cell r="C509">
            <v>81627616</v>
          </cell>
          <cell r="D509">
            <v>84069554</v>
          </cell>
          <cell r="E509" t="str">
            <v>Miller Heiman Inc (MHI Acquisition) Term Loan (TwentyEighty)</v>
          </cell>
          <cell r="F509" t="str">
            <v>0010536173</v>
          </cell>
          <cell r="G509">
            <v>99.5</v>
          </cell>
          <cell r="H509">
            <v>7224.95</v>
          </cell>
          <cell r="I509">
            <v>43738</v>
          </cell>
          <cell r="J509">
            <v>75.938000000000002</v>
          </cell>
          <cell r="K509" t="str">
            <v>Broadly Syndicated Loan</v>
          </cell>
          <cell r="L509" t="str">
            <v>Antares/TMT - BSL</v>
          </cell>
          <cell r="N509">
            <v>75.938000000000002</v>
          </cell>
        </row>
        <row r="510">
          <cell r="A510" t="str">
            <v>DETAILS</v>
          </cell>
          <cell r="B510">
            <v>0</v>
          </cell>
          <cell r="C510">
            <v>81627640</v>
          </cell>
          <cell r="D510">
            <v>84069306</v>
          </cell>
          <cell r="E510" t="str">
            <v>Miller's Ale House Term</v>
          </cell>
          <cell r="F510" t="str">
            <v>0010532374</v>
          </cell>
          <cell r="G510">
            <v>99.5</v>
          </cell>
          <cell r="H510">
            <v>13847678.16</v>
          </cell>
          <cell r="I510">
            <v>43665</v>
          </cell>
          <cell r="L510" t="str">
            <v>Franchise Finance</v>
          </cell>
          <cell r="N510">
            <v>99.5</v>
          </cell>
        </row>
        <row r="511">
          <cell r="A511" t="str">
            <v>DETAILS</v>
          </cell>
          <cell r="B511">
            <v>0</v>
          </cell>
          <cell r="C511">
            <v>81627795</v>
          </cell>
          <cell r="D511">
            <v>84069307</v>
          </cell>
          <cell r="E511" t="str">
            <v>Miller's Ale House Term</v>
          </cell>
          <cell r="F511" t="str">
            <v>0010532374</v>
          </cell>
          <cell r="G511">
            <v>99.5</v>
          </cell>
          <cell r="H511">
            <v>76053.7</v>
          </cell>
          <cell r="I511">
            <v>43665</v>
          </cell>
          <cell r="L511" t="str">
            <v>Franchise Finance</v>
          </cell>
          <cell r="N511">
            <v>99.5</v>
          </cell>
        </row>
        <row r="512">
          <cell r="A512" t="str">
            <v>DETAILS</v>
          </cell>
          <cell r="B512">
            <v>0</v>
          </cell>
          <cell r="C512">
            <v>81628255</v>
          </cell>
          <cell r="D512">
            <v>84070161</v>
          </cell>
          <cell r="E512" t="str">
            <v>Mission Broadcasting Inc. Term B-2 Loan</v>
          </cell>
          <cell r="F512" t="str">
            <v>0010438343</v>
          </cell>
          <cell r="G512">
            <v>99.792000000000002</v>
          </cell>
          <cell r="H512">
            <v>6740146.7599999998</v>
          </cell>
          <cell r="I512">
            <v>44105</v>
          </cell>
          <cell r="J512">
            <v>99.5</v>
          </cell>
          <cell r="L512" t="str">
            <v>BLG</v>
          </cell>
          <cell r="N512">
            <v>99.5</v>
          </cell>
        </row>
        <row r="513">
          <cell r="A513" t="str">
            <v>DETAILS</v>
          </cell>
          <cell r="B513">
            <v>0</v>
          </cell>
          <cell r="C513">
            <v>81627808</v>
          </cell>
          <cell r="D513">
            <v>84069924</v>
          </cell>
          <cell r="E513" t="str">
            <v>Mold-Rite Plastics LLC Term Loan</v>
          </cell>
          <cell r="F513" t="str">
            <v>0010561208</v>
          </cell>
          <cell r="G513">
            <v>99.5</v>
          </cell>
          <cell r="H513">
            <v>9784509.2400000002</v>
          </cell>
          <cell r="I513">
            <v>43817</v>
          </cell>
          <cell r="L513" t="str">
            <v>Antares/TMT</v>
          </cell>
          <cell r="N513">
            <v>99.5</v>
          </cell>
        </row>
        <row r="514">
          <cell r="A514" t="str">
            <v>DETAILS</v>
          </cell>
          <cell r="B514">
            <v>0</v>
          </cell>
          <cell r="C514">
            <v>81627808</v>
          </cell>
          <cell r="D514">
            <v>84070268</v>
          </cell>
          <cell r="E514" t="str">
            <v>Mold-Rite Plastics LLC Term Loan</v>
          </cell>
          <cell r="F514" t="str">
            <v>0010561208</v>
          </cell>
          <cell r="G514">
            <v>97.5</v>
          </cell>
          <cell r="H514">
            <v>18301349.350000001</v>
          </cell>
          <cell r="I514">
            <v>43817</v>
          </cell>
          <cell r="L514" t="str">
            <v>Antares/TMT</v>
          </cell>
          <cell r="N514">
            <v>97.5</v>
          </cell>
        </row>
        <row r="515">
          <cell r="A515" t="str">
            <v>DETAILS</v>
          </cell>
          <cell r="B515">
            <v>0</v>
          </cell>
          <cell r="C515">
            <v>81627665</v>
          </cell>
          <cell r="D515">
            <v>84069312</v>
          </cell>
          <cell r="E515" t="str">
            <v>Momentum Textiles LLC Term Loan</v>
          </cell>
          <cell r="F515" t="str">
            <v>0010531123</v>
          </cell>
          <cell r="G515">
            <v>97</v>
          </cell>
          <cell r="H515">
            <v>9182183.1699999999</v>
          </cell>
          <cell r="I515">
            <v>43621</v>
          </cell>
          <cell r="L515" t="str">
            <v>Antares/TMT</v>
          </cell>
          <cell r="N515">
            <v>97</v>
          </cell>
        </row>
        <row r="516">
          <cell r="A516" t="str">
            <v>DETAILS</v>
          </cell>
          <cell r="B516">
            <v>0</v>
          </cell>
          <cell r="C516">
            <v>81627666</v>
          </cell>
          <cell r="D516">
            <v>84069313</v>
          </cell>
          <cell r="E516" t="str">
            <v>Momentum Textiles LLC Term Loan</v>
          </cell>
          <cell r="F516" t="str">
            <v>0010531123</v>
          </cell>
          <cell r="G516">
            <v>97</v>
          </cell>
          <cell r="H516">
            <v>127530.32</v>
          </cell>
          <cell r="I516">
            <v>43621</v>
          </cell>
          <cell r="L516" t="str">
            <v>Antares/TMT</v>
          </cell>
          <cell r="N516">
            <v>97</v>
          </cell>
        </row>
        <row r="517">
          <cell r="A517" t="str">
            <v>DETAILS</v>
          </cell>
          <cell r="B517">
            <v>0</v>
          </cell>
          <cell r="C517">
            <v>81627665</v>
          </cell>
          <cell r="D517">
            <v>84069315</v>
          </cell>
          <cell r="E517" t="str">
            <v>Momentum Textiles LLC Term Loan</v>
          </cell>
          <cell r="F517" t="str">
            <v>0010531123</v>
          </cell>
          <cell r="G517">
            <v>97</v>
          </cell>
          <cell r="H517">
            <v>11729703.970000001</v>
          </cell>
          <cell r="I517">
            <v>43621</v>
          </cell>
          <cell r="L517" t="str">
            <v>Antares/TMT</v>
          </cell>
          <cell r="N517">
            <v>97</v>
          </cell>
        </row>
        <row r="518">
          <cell r="A518" t="str">
            <v>DETAILS</v>
          </cell>
          <cell r="B518">
            <v>0</v>
          </cell>
          <cell r="C518">
            <v>81627666</v>
          </cell>
          <cell r="D518">
            <v>84069316</v>
          </cell>
          <cell r="E518" t="str">
            <v>Momentum Textiles LLC Term Loan</v>
          </cell>
          <cell r="F518" t="str">
            <v>0010531123</v>
          </cell>
          <cell r="G518">
            <v>97</v>
          </cell>
          <cell r="H518">
            <v>162912.54999999999</v>
          </cell>
          <cell r="I518">
            <v>43621</v>
          </cell>
          <cell r="L518" t="str">
            <v>Antares/TMT</v>
          </cell>
          <cell r="N518">
            <v>97</v>
          </cell>
        </row>
        <row r="519">
          <cell r="A519" t="str">
            <v>DETAILS</v>
          </cell>
          <cell r="B519">
            <v>0</v>
          </cell>
          <cell r="C519">
            <v>81627767</v>
          </cell>
          <cell r="D519">
            <v>84069314</v>
          </cell>
          <cell r="E519" t="str">
            <v>Momentum Textiles LLC Term Loan</v>
          </cell>
          <cell r="F519" t="str">
            <v>0010531123</v>
          </cell>
          <cell r="G519">
            <v>97</v>
          </cell>
          <cell r="H519">
            <v>127530.32</v>
          </cell>
          <cell r="I519">
            <v>43621</v>
          </cell>
          <cell r="L519" t="str">
            <v>Antares/TMT</v>
          </cell>
          <cell r="N519">
            <v>97</v>
          </cell>
        </row>
        <row r="520">
          <cell r="A520" t="str">
            <v>DETAILS</v>
          </cell>
          <cell r="B520">
            <v>0</v>
          </cell>
          <cell r="C520">
            <v>81627767</v>
          </cell>
          <cell r="D520">
            <v>84069317</v>
          </cell>
          <cell r="E520" t="str">
            <v>Momentum Textiles LLC Term Loan</v>
          </cell>
          <cell r="F520" t="str">
            <v>0010531123</v>
          </cell>
          <cell r="G520">
            <v>97</v>
          </cell>
          <cell r="H520">
            <v>162912.56</v>
          </cell>
          <cell r="I520">
            <v>43621</v>
          </cell>
          <cell r="L520" t="str">
            <v>Antares/TMT</v>
          </cell>
          <cell r="N520">
            <v>97</v>
          </cell>
        </row>
        <row r="521">
          <cell r="A521" t="str">
            <v>DETAILS</v>
          </cell>
          <cell r="B521">
            <v>0</v>
          </cell>
          <cell r="C521">
            <v>81627704</v>
          </cell>
          <cell r="D521">
            <v>84070104</v>
          </cell>
          <cell r="E521" t="str">
            <v>Metaldyne Performance Group Inc (MPG) Initial Term Loan</v>
          </cell>
          <cell r="F521" t="str">
            <v>0010491694</v>
          </cell>
          <cell r="G521">
            <v>99.724999999999994</v>
          </cell>
          <cell r="H521">
            <v>10193127.550000001</v>
          </cell>
          <cell r="I521">
            <v>44489</v>
          </cell>
          <cell r="J521">
            <v>95.536000000000001</v>
          </cell>
          <cell r="L521" t="str">
            <v>BLG</v>
          </cell>
          <cell r="N521">
            <v>95.536000000000001</v>
          </cell>
        </row>
        <row r="522">
          <cell r="A522" t="str">
            <v>DETAILS</v>
          </cell>
          <cell r="B522">
            <v>0</v>
          </cell>
          <cell r="C522">
            <v>81627758</v>
          </cell>
          <cell r="D522">
            <v>84070105</v>
          </cell>
          <cell r="E522" t="str">
            <v>Metaldyne Performance Group Inc (MPG) Initial Term Loan</v>
          </cell>
          <cell r="F522" t="str">
            <v>0010491694</v>
          </cell>
          <cell r="G522">
            <v>99.724999999999994</v>
          </cell>
          <cell r="H522">
            <v>4348773.08</v>
          </cell>
          <cell r="I522">
            <v>44489</v>
          </cell>
          <cell r="J522">
            <v>95.536000000000001</v>
          </cell>
          <cell r="L522" t="str">
            <v>BLG</v>
          </cell>
          <cell r="N522">
            <v>95.536000000000001</v>
          </cell>
        </row>
        <row r="523">
          <cell r="A523" t="str">
            <v>DETAILS</v>
          </cell>
          <cell r="B523">
            <v>0</v>
          </cell>
          <cell r="C523">
            <v>81628039</v>
          </cell>
          <cell r="D523">
            <v>84070106</v>
          </cell>
          <cell r="E523" t="str">
            <v>Metaldyne Performance Group Inc (MPG) Initial Term Loan</v>
          </cell>
          <cell r="F523" t="str">
            <v>0010491694</v>
          </cell>
          <cell r="G523">
            <v>99.724999999999994</v>
          </cell>
          <cell r="H523">
            <v>9031690.5700000003</v>
          </cell>
          <cell r="I523">
            <v>44489</v>
          </cell>
          <cell r="J523">
            <v>95.536000000000001</v>
          </cell>
          <cell r="L523" t="str">
            <v>BLG</v>
          </cell>
          <cell r="N523">
            <v>95.536000000000001</v>
          </cell>
        </row>
        <row r="524">
          <cell r="A524" t="str">
            <v>DETAILS</v>
          </cell>
          <cell r="B524">
            <v>0</v>
          </cell>
          <cell r="C524">
            <v>81627709</v>
          </cell>
          <cell r="D524">
            <v>84069819</v>
          </cell>
          <cell r="E524" t="str">
            <v>MSHC Inc (Service Logic) Delayed Draw Term Loan</v>
          </cell>
          <cell r="F524" t="str">
            <v>0010534097</v>
          </cell>
          <cell r="G524">
            <v>100</v>
          </cell>
          <cell r="H524">
            <v>834745.45</v>
          </cell>
          <cell r="I524">
            <v>43373</v>
          </cell>
          <cell r="L524" t="str">
            <v>Antares/TMT</v>
          </cell>
          <cell r="N524">
            <v>100</v>
          </cell>
        </row>
        <row r="525">
          <cell r="A525" t="str">
            <v>DETAILS</v>
          </cell>
          <cell r="B525">
            <v>0</v>
          </cell>
          <cell r="C525">
            <v>81627709</v>
          </cell>
          <cell r="D525">
            <v>84069575</v>
          </cell>
          <cell r="E525" t="str">
            <v>MSHC Inc (Service Logic) Delayed Draw Term Loan</v>
          </cell>
          <cell r="F525" t="str">
            <v>0010534097</v>
          </cell>
          <cell r="G525">
            <v>99.5</v>
          </cell>
          <cell r="H525">
            <v>4146117.86</v>
          </cell>
          <cell r="I525">
            <v>43373</v>
          </cell>
          <cell r="L525" t="str">
            <v>Antares/TMT</v>
          </cell>
          <cell r="N525">
            <v>99.5</v>
          </cell>
        </row>
        <row r="526">
          <cell r="A526" t="str">
            <v>DETAILS</v>
          </cell>
          <cell r="B526">
            <v>0</v>
          </cell>
          <cell r="C526">
            <v>81627606</v>
          </cell>
          <cell r="D526">
            <v>84069820</v>
          </cell>
          <cell r="E526" t="str">
            <v>MSHC Inc (Service Logic) Term Loan</v>
          </cell>
          <cell r="F526" t="str">
            <v>0010534102</v>
          </cell>
          <cell r="G526">
            <v>100</v>
          </cell>
          <cell r="H526">
            <v>87926</v>
          </cell>
          <cell r="I526">
            <v>43373</v>
          </cell>
          <cell r="L526" t="str">
            <v>Antares/TMT</v>
          </cell>
          <cell r="N526">
            <v>100</v>
          </cell>
        </row>
        <row r="527">
          <cell r="A527" t="str">
            <v>DETAILS</v>
          </cell>
          <cell r="B527">
            <v>0</v>
          </cell>
          <cell r="C527">
            <v>81627606</v>
          </cell>
          <cell r="D527">
            <v>84069320</v>
          </cell>
          <cell r="E527" t="str">
            <v>MSHC Inc (Service Logic) Term Loan</v>
          </cell>
          <cell r="F527" t="str">
            <v>0010534102</v>
          </cell>
          <cell r="G527">
            <v>99.5</v>
          </cell>
          <cell r="H527">
            <v>166767.48000000001</v>
          </cell>
          <cell r="I527">
            <v>43373</v>
          </cell>
          <cell r="L527" t="str">
            <v>Antares/TMT</v>
          </cell>
          <cell r="N527">
            <v>99.5</v>
          </cell>
        </row>
        <row r="528">
          <cell r="A528" t="str">
            <v>DETAILS</v>
          </cell>
          <cell r="B528">
            <v>0</v>
          </cell>
          <cell r="C528">
            <v>81627977</v>
          </cell>
          <cell r="D528">
            <v>84069321</v>
          </cell>
          <cell r="E528" t="str">
            <v>MSHC Inc (Service Logic) Term Loan</v>
          </cell>
          <cell r="F528" t="str">
            <v>0010534102</v>
          </cell>
          <cell r="G528">
            <v>99.5</v>
          </cell>
          <cell r="H528">
            <v>181484.25</v>
          </cell>
          <cell r="I528">
            <v>43373</v>
          </cell>
          <cell r="L528" t="str">
            <v>Antares/TMT</v>
          </cell>
          <cell r="N528">
            <v>99.5</v>
          </cell>
        </row>
        <row r="529">
          <cell r="A529" t="str">
            <v>DETAILS</v>
          </cell>
          <cell r="B529">
            <v>0</v>
          </cell>
          <cell r="C529">
            <v>81628056</v>
          </cell>
          <cell r="D529">
            <v>84069322</v>
          </cell>
          <cell r="E529" t="str">
            <v>MSHC Inc (Service Logic) Term Loan</v>
          </cell>
          <cell r="F529" t="str">
            <v>0010534102</v>
          </cell>
          <cell r="G529">
            <v>99.5</v>
          </cell>
          <cell r="H529">
            <v>11671985.42</v>
          </cell>
          <cell r="I529">
            <v>43373</v>
          </cell>
          <cell r="L529" t="str">
            <v>Antares/TMT</v>
          </cell>
          <cell r="N529">
            <v>99.5</v>
          </cell>
        </row>
        <row r="530">
          <cell r="A530" t="str">
            <v>DETAILS</v>
          </cell>
          <cell r="B530">
            <v>0</v>
          </cell>
          <cell r="C530">
            <v>81627977</v>
          </cell>
          <cell r="D530">
            <v>84069821</v>
          </cell>
          <cell r="E530" t="str">
            <v>MSHC Inc (Service Logic) Term Loan</v>
          </cell>
          <cell r="F530" t="str">
            <v>0010534102</v>
          </cell>
          <cell r="G530">
            <v>100</v>
          </cell>
          <cell r="H530">
            <v>95685.23</v>
          </cell>
          <cell r="I530">
            <v>43373</v>
          </cell>
          <cell r="L530" t="str">
            <v>Antares/TMT</v>
          </cell>
          <cell r="N530">
            <v>100</v>
          </cell>
        </row>
        <row r="531">
          <cell r="A531" t="str">
            <v>DETAILS</v>
          </cell>
          <cell r="B531">
            <v>0</v>
          </cell>
          <cell r="C531">
            <v>81628056</v>
          </cell>
          <cell r="D531">
            <v>84069822</v>
          </cell>
          <cell r="E531" t="str">
            <v>MSHC Inc (Service Logic) Term Loan</v>
          </cell>
          <cell r="F531" t="str">
            <v>0010534102</v>
          </cell>
          <cell r="G531">
            <v>100</v>
          </cell>
          <cell r="H531">
            <v>6153903.3499999996</v>
          </cell>
          <cell r="I531">
            <v>43373</v>
          </cell>
          <cell r="L531" t="str">
            <v>Antares/TMT</v>
          </cell>
          <cell r="N531">
            <v>100</v>
          </cell>
        </row>
        <row r="532">
          <cell r="A532" t="str">
            <v>DETAILS</v>
          </cell>
          <cell r="B532">
            <v>0</v>
          </cell>
          <cell r="C532">
            <v>81628192</v>
          </cell>
          <cell r="D532">
            <v>84069323</v>
          </cell>
          <cell r="E532" t="str">
            <v>Mueller Water Products Inc Initial Term Loan</v>
          </cell>
          <cell r="F532" t="str">
            <v>0010497325</v>
          </cell>
          <cell r="G532">
            <v>100.125</v>
          </cell>
          <cell r="H532">
            <v>4650000</v>
          </cell>
          <cell r="I532">
            <v>44525</v>
          </cell>
          <cell r="J532">
            <v>99.957999999999998</v>
          </cell>
          <cell r="L532" t="str">
            <v>BLG</v>
          </cell>
          <cell r="N532">
            <v>99.957999999999998</v>
          </cell>
        </row>
        <row r="533">
          <cell r="A533" t="str">
            <v>DETAILS</v>
          </cell>
          <cell r="B533">
            <v>0</v>
          </cell>
          <cell r="C533">
            <v>81628193</v>
          </cell>
          <cell r="D533">
            <v>84069324</v>
          </cell>
          <cell r="E533" t="str">
            <v>Mueller Water Products Inc Initial Term Loan</v>
          </cell>
          <cell r="F533" t="str">
            <v>0010497325</v>
          </cell>
          <cell r="G533">
            <v>100.125</v>
          </cell>
          <cell r="H533">
            <v>300000</v>
          </cell>
          <cell r="I533">
            <v>44525</v>
          </cell>
          <cell r="J533">
            <v>99.957999999999998</v>
          </cell>
          <cell r="L533" t="str">
            <v>BLG</v>
          </cell>
          <cell r="N533">
            <v>99.957999999999998</v>
          </cell>
        </row>
        <row r="534">
          <cell r="A534" t="str">
            <v>DETAILS</v>
          </cell>
          <cell r="B534">
            <v>0</v>
          </cell>
          <cell r="C534">
            <v>81627965</v>
          </cell>
          <cell r="D534">
            <v>84069465</v>
          </cell>
          <cell r="E534" t="str">
            <v>MULTICULTURAL RADIO BROADCASTING INC First Out Term Loan</v>
          </cell>
          <cell r="F534" t="str">
            <v>0010533743</v>
          </cell>
          <cell r="G534">
            <v>99.5</v>
          </cell>
          <cell r="H534">
            <v>22196571.43</v>
          </cell>
          <cell r="I534">
            <v>43643</v>
          </cell>
          <cell r="L534" t="str">
            <v>Antares/TMT</v>
          </cell>
          <cell r="N534">
            <v>99.5</v>
          </cell>
        </row>
        <row r="535">
          <cell r="A535" t="str">
            <v>DETAILS</v>
          </cell>
          <cell r="B535">
            <v>0</v>
          </cell>
          <cell r="C535">
            <v>81628041</v>
          </cell>
          <cell r="D535">
            <v>84069859</v>
          </cell>
          <cell r="E535" t="str">
            <v>MWI Holdings Inc Term Loan</v>
          </cell>
          <cell r="F535" t="str">
            <v>0010556612</v>
          </cell>
          <cell r="G535">
            <v>97.75</v>
          </cell>
          <cell r="H535">
            <v>1433157.15</v>
          </cell>
          <cell r="I535">
            <v>43551</v>
          </cell>
          <cell r="L535" t="str">
            <v>Antares/TMT</v>
          </cell>
          <cell r="N535">
            <v>97.75</v>
          </cell>
        </row>
        <row r="536">
          <cell r="A536" t="str">
            <v>DETAILS</v>
          </cell>
          <cell r="B536">
            <v>0</v>
          </cell>
          <cell r="C536">
            <v>81627964</v>
          </cell>
          <cell r="D536">
            <v>84069858</v>
          </cell>
          <cell r="E536" t="str">
            <v>MWI Holdings Inc Term Loan</v>
          </cell>
          <cell r="F536" t="str">
            <v>0010556612</v>
          </cell>
          <cell r="G536">
            <v>97.75</v>
          </cell>
          <cell r="H536">
            <v>12693816.59</v>
          </cell>
          <cell r="I536">
            <v>43551</v>
          </cell>
          <cell r="L536" t="str">
            <v>Antares/TMT</v>
          </cell>
          <cell r="N536">
            <v>97.75</v>
          </cell>
        </row>
        <row r="537">
          <cell r="A537" t="str">
            <v>DETAILS</v>
          </cell>
          <cell r="B537">
            <v>0</v>
          </cell>
          <cell r="C537">
            <v>81628012</v>
          </cell>
          <cell r="D537">
            <v>84069600</v>
          </cell>
          <cell r="E537" t="str">
            <v>MYI Acquiror Limited US Term Loan A</v>
          </cell>
          <cell r="F537" t="str">
            <v>0010533662</v>
          </cell>
          <cell r="G537">
            <v>99.5</v>
          </cell>
          <cell r="H537">
            <v>8687700</v>
          </cell>
          <cell r="I537">
            <v>43613</v>
          </cell>
          <cell r="L537" t="str">
            <v>Antares/TMT</v>
          </cell>
          <cell r="N537">
            <v>99.5</v>
          </cell>
        </row>
        <row r="538">
          <cell r="A538" t="str">
            <v>DETAILS</v>
          </cell>
          <cell r="B538">
            <v>0</v>
          </cell>
          <cell r="C538">
            <v>81628281</v>
          </cell>
          <cell r="D538">
            <v>84069327</v>
          </cell>
          <cell r="E538" t="str">
            <v>National CineMedia LLC New Term Loan</v>
          </cell>
          <cell r="F538" t="str">
            <v>0010394365</v>
          </cell>
          <cell r="G538">
            <v>99.343999999999994</v>
          </cell>
          <cell r="H538">
            <v>7000000</v>
          </cell>
          <cell r="I538">
            <v>43795</v>
          </cell>
          <cell r="J538">
            <v>99.25</v>
          </cell>
          <cell r="K538" t="str">
            <v>Broadly Syndicated Loan</v>
          </cell>
          <cell r="L538" t="str">
            <v>BLG</v>
          </cell>
          <cell r="N538">
            <v>99.25</v>
          </cell>
        </row>
        <row r="539">
          <cell r="A539" t="str">
            <v>DETAILS</v>
          </cell>
          <cell r="B539">
            <v>0</v>
          </cell>
          <cell r="C539">
            <v>81628356</v>
          </cell>
          <cell r="D539">
            <v>84070307</v>
          </cell>
          <cell r="E539" t="str">
            <v>National Industrial Coatings Inc Term Loan A</v>
          </cell>
          <cell r="F539" t="str">
            <v>0010553696</v>
          </cell>
          <cell r="G539">
            <v>99</v>
          </cell>
          <cell r="H539">
            <v>20947500</v>
          </cell>
          <cell r="I539">
            <v>44492</v>
          </cell>
          <cell r="L539" t="str">
            <v>Antares/TMT</v>
          </cell>
          <cell r="N539">
            <v>99</v>
          </cell>
        </row>
        <row r="540">
          <cell r="A540" t="str">
            <v>DETAILS</v>
          </cell>
          <cell r="B540">
            <v>0</v>
          </cell>
          <cell r="C540">
            <v>81627677</v>
          </cell>
          <cell r="D540">
            <v>84069328</v>
          </cell>
          <cell r="E540" t="str">
            <v>Navex Global Inc Term Loan B</v>
          </cell>
          <cell r="F540" t="str">
            <v>0010526115</v>
          </cell>
          <cell r="G540">
            <v>97</v>
          </cell>
          <cell r="H540">
            <v>8340042.3799999999</v>
          </cell>
          <cell r="I540">
            <v>44519</v>
          </cell>
          <cell r="J540">
            <v>96.5</v>
          </cell>
          <cell r="L540" t="str">
            <v>Antares/TMT</v>
          </cell>
          <cell r="N540">
            <v>97</v>
          </cell>
        </row>
        <row r="541">
          <cell r="A541" t="str">
            <v>DETAILS</v>
          </cell>
          <cell r="B541">
            <v>0</v>
          </cell>
          <cell r="C541">
            <v>81627902</v>
          </cell>
          <cell r="D541">
            <v>84069329</v>
          </cell>
          <cell r="E541" t="str">
            <v>Navex Global Inc Term Loan B</v>
          </cell>
          <cell r="F541" t="str">
            <v>0010526115</v>
          </cell>
          <cell r="G541">
            <v>97</v>
          </cell>
          <cell r="H541">
            <v>1559957.63</v>
          </cell>
          <cell r="I541">
            <v>44519</v>
          </cell>
          <cell r="J541">
            <v>96.5</v>
          </cell>
          <cell r="L541" t="str">
            <v>Antares/TMT</v>
          </cell>
          <cell r="N541">
            <v>97</v>
          </cell>
        </row>
        <row r="542">
          <cell r="A542" t="str">
            <v>DETAILS</v>
          </cell>
          <cell r="B542">
            <v>0</v>
          </cell>
          <cell r="C542">
            <v>81628013</v>
          </cell>
          <cell r="D542">
            <v>84070052</v>
          </cell>
          <cell r="E542" t="str">
            <v>NBSC Group Holdings Inc (National Bankruptcy) Term Loan</v>
          </cell>
          <cell r="F542" t="str">
            <v>0010529641</v>
          </cell>
          <cell r="G542">
            <v>99.5</v>
          </cell>
          <cell r="H542">
            <v>8280000</v>
          </cell>
          <cell r="I542">
            <v>42751</v>
          </cell>
          <cell r="L542" t="str">
            <v>Antares/TMT</v>
          </cell>
          <cell r="N542">
            <v>99.5</v>
          </cell>
        </row>
        <row r="543">
          <cell r="A543" t="str">
            <v>DETAILS</v>
          </cell>
          <cell r="B543">
            <v>0</v>
          </cell>
          <cell r="C543">
            <v>81628051</v>
          </cell>
          <cell r="D543">
            <v>84069332</v>
          </cell>
          <cell r="E543" t="str">
            <v>NBTY Inc Term Loan B2</v>
          </cell>
          <cell r="F543" t="str">
            <v>0010412233</v>
          </cell>
          <cell r="G543">
            <v>99.424999999999997</v>
          </cell>
          <cell r="H543">
            <v>7990604.2999999998</v>
          </cell>
          <cell r="I543">
            <v>43009</v>
          </cell>
          <cell r="J543">
            <v>98.5</v>
          </cell>
          <cell r="K543" t="str">
            <v>Broadly Syndicated Loan</v>
          </cell>
          <cell r="L543" t="str">
            <v>BLG</v>
          </cell>
          <cell r="N543">
            <v>98.5</v>
          </cell>
        </row>
        <row r="544">
          <cell r="A544" t="str">
            <v>DETAILS</v>
          </cell>
          <cell r="B544">
            <v>0</v>
          </cell>
          <cell r="C544">
            <v>81628184</v>
          </cell>
          <cell r="D544">
            <v>84069333</v>
          </cell>
          <cell r="E544" t="str">
            <v>NBTY Inc Term Loan B2</v>
          </cell>
          <cell r="F544" t="str">
            <v>0010412233</v>
          </cell>
          <cell r="G544">
            <v>99.424999999999997</v>
          </cell>
          <cell r="H544">
            <v>648609.68999999994</v>
          </cell>
          <cell r="I544">
            <v>43009</v>
          </cell>
          <cell r="J544">
            <v>98.5</v>
          </cell>
          <cell r="K544" t="str">
            <v>Broadly Syndicated Loan</v>
          </cell>
          <cell r="L544" t="str">
            <v>BLG</v>
          </cell>
          <cell r="N544">
            <v>98.5</v>
          </cell>
        </row>
        <row r="545">
          <cell r="A545" t="str">
            <v>DETAILS</v>
          </cell>
          <cell r="B545">
            <v>0</v>
          </cell>
          <cell r="C545">
            <v>81628185</v>
          </cell>
          <cell r="D545">
            <v>84069334</v>
          </cell>
          <cell r="E545" t="str">
            <v>NBTY Inc Term Loan B2</v>
          </cell>
          <cell r="F545" t="str">
            <v>0010412233</v>
          </cell>
          <cell r="G545">
            <v>99.424999999999997</v>
          </cell>
          <cell r="H545">
            <v>972914.53</v>
          </cell>
          <cell r="I545">
            <v>43009</v>
          </cell>
          <cell r="J545">
            <v>98.5</v>
          </cell>
          <cell r="K545" t="str">
            <v>Broadly Syndicated Loan</v>
          </cell>
          <cell r="L545" t="str">
            <v>BLG</v>
          </cell>
          <cell r="N545">
            <v>98.5</v>
          </cell>
        </row>
        <row r="546">
          <cell r="A546" t="str">
            <v>DETAILS</v>
          </cell>
          <cell r="B546">
            <v>0</v>
          </cell>
          <cell r="C546">
            <v>81627908</v>
          </cell>
          <cell r="D546">
            <v>84070007</v>
          </cell>
          <cell r="E546" t="str">
            <v>Nellson Nutraceutical LLC Term Loan A-1</v>
          </cell>
          <cell r="F546" t="str">
            <v>0010535298</v>
          </cell>
          <cell r="G546">
            <v>99.5</v>
          </cell>
          <cell r="H546">
            <v>6106924.4900000002</v>
          </cell>
          <cell r="I546">
            <v>44553</v>
          </cell>
          <cell r="J546">
            <v>98</v>
          </cell>
          <cell r="L546" t="str">
            <v>Antares/TMT</v>
          </cell>
          <cell r="N546">
            <v>99.5</v>
          </cell>
        </row>
        <row r="547">
          <cell r="A547" t="str">
            <v>DETAILS</v>
          </cell>
          <cell r="B547">
            <v>0</v>
          </cell>
          <cell r="C547">
            <v>81627908</v>
          </cell>
          <cell r="D547">
            <v>84069577</v>
          </cell>
          <cell r="E547" t="str">
            <v>Nellson Nutraceutical LLC Term Loan A-1</v>
          </cell>
          <cell r="F547" t="str">
            <v>0010535298</v>
          </cell>
          <cell r="G547">
            <v>99.5</v>
          </cell>
          <cell r="H547">
            <v>1542449.69</v>
          </cell>
          <cell r="I547">
            <v>44553</v>
          </cell>
          <cell r="J547">
            <v>98</v>
          </cell>
          <cell r="L547" t="str">
            <v>Antares/TMT</v>
          </cell>
          <cell r="N547">
            <v>99.5</v>
          </cell>
        </row>
        <row r="548">
          <cell r="A548" t="str">
            <v>DETAILS</v>
          </cell>
          <cell r="B548">
            <v>0</v>
          </cell>
          <cell r="C548">
            <v>81627797</v>
          </cell>
          <cell r="D548">
            <v>84069454</v>
          </cell>
          <cell r="E548" t="str">
            <v>Nelson Intermediate Holdings Corp Additional Term Loan</v>
          </cell>
          <cell r="F548" t="str">
            <v>0010535912</v>
          </cell>
          <cell r="G548">
            <v>100</v>
          </cell>
          <cell r="H548">
            <v>5755653.9199999999</v>
          </cell>
          <cell r="I548">
            <v>42488</v>
          </cell>
          <cell r="L548" t="str">
            <v>Antares/TMT</v>
          </cell>
          <cell r="N548">
            <v>100</v>
          </cell>
        </row>
        <row r="549">
          <cell r="A549" t="str">
            <v>DETAILS</v>
          </cell>
          <cell r="B549">
            <v>0</v>
          </cell>
          <cell r="C549">
            <v>81627750</v>
          </cell>
          <cell r="D549">
            <v>84069451</v>
          </cell>
          <cell r="E549" t="str">
            <v>Nelson Intermediate Holdings Corp Term Loan</v>
          </cell>
          <cell r="F549" t="str">
            <v>0010528195</v>
          </cell>
          <cell r="G549">
            <v>99.5</v>
          </cell>
          <cell r="H549">
            <v>5423150.0099999998</v>
          </cell>
          <cell r="I549">
            <v>42488</v>
          </cell>
          <cell r="L549" t="str">
            <v>Antares/TMT</v>
          </cell>
          <cell r="N549">
            <v>99.5</v>
          </cell>
        </row>
        <row r="550">
          <cell r="A550" t="str">
            <v>DETAILS</v>
          </cell>
          <cell r="B550">
            <v>0</v>
          </cell>
          <cell r="C550">
            <v>81627750</v>
          </cell>
          <cell r="D550">
            <v>84069452</v>
          </cell>
          <cell r="E550" t="str">
            <v>Nelson Intermediate Holdings Corp Term Loan</v>
          </cell>
          <cell r="F550" t="str">
            <v>0010528195</v>
          </cell>
          <cell r="G550">
            <v>99.5</v>
          </cell>
          <cell r="H550">
            <v>9695368.7799999993</v>
          </cell>
          <cell r="I550">
            <v>42488</v>
          </cell>
          <cell r="L550" t="str">
            <v>Antares/TMT</v>
          </cell>
          <cell r="N550">
            <v>99.5</v>
          </cell>
        </row>
        <row r="551">
          <cell r="A551" t="str">
            <v>DETAILS</v>
          </cell>
          <cell r="B551">
            <v>0</v>
          </cell>
          <cell r="C551">
            <v>81627597</v>
          </cell>
          <cell r="D551">
            <v>84069337</v>
          </cell>
          <cell r="E551" t="str">
            <v>Neptune-Benson LLC Term Loan</v>
          </cell>
          <cell r="F551" t="str">
            <v>0010529864</v>
          </cell>
          <cell r="G551">
            <v>99.5</v>
          </cell>
          <cell r="H551">
            <v>15287678.439999999</v>
          </cell>
          <cell r="I551">
            <v>42752</v>
          </cell>
          <cell r="L551" t="str">
            <v>Antares/TMT</v>
          </cell>
          <cell r="N551">
            <v>99.5</v>
          </cell>
        </row>
        <row r="552">
          <cell r="A552" t="str">
            <v>DETAILS</v>
          </cell>
          <cell r="B552">
            <v>0</v>
          </cell>
          <cell r="C552">
            <v>81627597</v>
          </cell>
          <cell r="D552">
            <v>84069338</v>
          </cell>
          <cell r="E552" t="str">
            <v>Neptune-Benson LLC Term Loan</v>
          </cell>
          <cell r="F552" t="str">
            <v>0010529864</v>
          </cell>
          <cell r="G552">
            <v>99.5</v>
          </cell>
          <cell r="H552">
            <v>13686462.16</v>
          </cell>
          <cell r="I552">
            <v>42752</v>
          </cell>
          <cell r="L552" t="str">
            <v>Antares/TMT</v>
          </cell>
          <cell r="N552">
            <v>99.5</v>
          </cell>
        </row>
        <row r="553">
          <cell r="A553" t="str">
            <v>DETAILS</v>
          </cell>
          <cell r="B553">
            <v>0</v>
          </cell>
          <cell r="C553">
            <v>81627960</v>
          </cell>
          <cell r="D553">
            <v>84069339</v>
          </cell>
          <cell r="E553" t="str">
            <v>New Mountain Learning LLC Term Loan</v>
          </cell>
          <cell r="F553" t="str">
            <v>0010536234</v>
          </cell>
          <cell r="G553">
            <v>99.5</v>
          </cell>
          <cell r="H553">
            <v>11199505.779999999</v>
          </cell>
          <cell r="I553">
            <v>43024</v>
          </cell>
          <cell r="L553" t="str">
            <v>Antares/TMT</v>
          </cell>
          <cell r="N553">
            <v>99.5</v>
          </cell>
        </row>
        <row r="554">
          <cell r="A554" t="str">
            <v>DETAILS</v>
          </cell>
          <cell r="B554">
            <v>0</v>
          </cell>
          <cell r="C554">
            <v>81628191</v>
          </cell>
          <cell r="D554">
            <v>84069345</v>
          </cell>
          <cell r="E554" t="str">
            <v>Nexstar Broadcasting Inc Term B-2 loan</v>
          </cell>
          <cell r="F554" t="str">
            <v>0010438337</v>
          </cell>
          <cell r="G554">
            <v>99.792000000000002</v>
          </cell>
          <cell r="H554">
            <v>7643432.6100000003</v>
          </cell>
          <cell r="I554">
            <v>44105</v>
          </cell>
          <cell r="J554">
            <v>99.5</v>
          </cell>
          <cell r="K554" t="str">
            <v>Broadly Syndicated Loan</v>
          </cell>
          <cell r="L554" t="str">
            <v>BLG</v>
          </cell>
          <cell r="N554">
            <v>99.5</v>
          </cell>
        </row>
        <row r="555">
          <cell r="A555" t="str">
            <v>DETAILS</v>
          </cell>
          <cell r="B555">
            <v>0</v>
          </cell>
          <cell r="C555">
            <v>81627685</v>
          </cell>
          <cell r="D555">
            <v>84070055</v>
          </cell>
          <cell r="E555" t="str">
            <v>NHR Holdings LLC Incremental Term B USD</v>
          </cell>
          <cell r="F555" t="str">
            <v>0010531515</v>
          </cell>
          <cell r="G555">
            <v>99.129599999999996</v>
          </cell>
          <cell r="H555">
            <v>6834.92</v>
          </cell>
          <cell r="I555">
            <v>43434</v>
          </cell>
          <cell r="L555" t="str">
            <v>Antares/TMT</v>
          </cell>
          <cell r="N555">
            <v>99.129599999999996</v>
          </cell>
        </row>
        <row r="556">
          <cell r="A556" t="str">
            <v>DETAILS</v>
          </cell>
          <cell r="B556">
            <v>0</v>
          </cell>
          <cell r="C556">
            <v>81628090</v>
          </cell>
          <cell r="D556">
            <v>84070056</v>
          </cell>
          <cell r="E556" t="str">
            <v>NHR Holdings LLC Incremental Term B USD</v>
          </cell>
          <cell r="F556" t="str">
            <v>0010531515</v>
          </cell>
          <cell r="G556">
            <v>99.129599999999996</v>
          </cell>
          <cell r="H556">
            <v>1813333.35</v>
          </cell>
          <cell r="I556">
            <v>43434</v>
          </cell>
          <cell r="L556" t="str">
            <v>Antares/TMT</v>
          </cell>
          <cell r="N556">
            <v>99.129599999999996</v>
          </cell>
        </row>
        <row r="557">
          <cell r="A557" t="str">
            <v>DETAILS</v>
          </cell>
          <cell r="B557">
            <v>0</v>
          </cell>
          <cell r="C557">
            <v>81628088</v>
          </cell>
          <cell r="D557">
            <v>84069603</v>
          </cell>
          <cell r="E557" t="str">
            <v>NHR Holdings LLC Term Loan A</v>
          </cell>
          <cell r="F557" t="str">
            <v>0010531493</v>
          </cell>
          <cell r="G557">
            <v>99.129599999999996</v>
          </cell>
          <cell r="H557">
            <v>10374000</v>
          </cell>
          <cell r="I557">
            <v>43434</v>
          </cell>
          <cell r="L557" t="str">
            <v>Antares/TMT</v>
          </cell>
          <cell r="N557">
            <v>99.129599999999996</v>
          </cell>
        </row>
        <row r="558">
          <cell r="A558" t="str">
            <v>DETAILS</v>
          </cell>
          <cell r="B558">
            <v>0</v>
          </cell>
          <cell r="C558">
            <v>81627600</v>
          </cell>
          <cell r="D558">
            <v>84069602</v>
          </cell>
          <cell r="E558" t="str">
            <v>NHR Holdings LLC Term Loan A</v>
          </cell>
          <cell r="F558" t="str">
            <v>0010531493</v>
          </cell>
          <cell r="G558">
            <v>99.129599999999996</v>
          </cell>
          <cell r="H558">
            <v>307.64999999999998</v>
          </cell>
          <cell r="I558">
            <v>43434</v>
          </cell>
          <cell r="L558" t="str">
            <v>Antares/TMT</v>
          </cell>
          <cell r="N558">
            <v>99.129599999999996</v>
          </cell>
        </row>
        <row r="559">
          <cell r="A559" t="str">
            <v>DETAILS</v>
          </cell>
          <cell r="B559">
            <v>0</v>
          </cell>
          <cell r="C559">
            <v>81627601</v>
          </cell>
          <cell r="D559">
            <v>84070053</v>
          </cell>
          <cell r="E559" t="str">
            <v>NHR Holdings LLC Term Loan B</v>
          </cell>
          <cell r="F559" t="str">
            <v>0010531508</v>
          </cell>
          <cell r="G559">
            <v>99.129599999999996</v>
          </cell>
          <cell r="H559">
            <v>12364.22</v>
          </cell>
          <cell r="I559">
            <v>43434</v>
          </cell>
          <cell r="L559" t="str">
            <v>Antares/TMT</v>
          </cell>
          <cell r="N559">
            <v>99.129599999999996</v>
          </cell>
        </row>
        <row r="560">
          <cell r="A560" t="str">
            <v>DETAILS</v>
          </cell>
          <cell r="B560">
            <v>0</v>
          </cell>
          <cell r="C560">
            <v>81628089</v>
          </cell>
          <cell r="D560">
            <v>84070054</v>
          </cell>
          <cell r="E560" t="str">
            <v>NHR Holdings LLC Term Loan B</v>
          </cell>
          <cell r="F560" t="str">
            <v>0010531508</v>
          </cell>
          <cell r="G560">
            <v>99.129599999999996</v>
          </cell>
          <cell r="H560">
            <v>10503999.99</v>
          </cell>
          <cell r="I560">
            <v>43434</v>
          </cell>
          <cell r="L560" t="str">
            <v>Antares/TMT</v>
          </cell>
          <cell r="N560">
            <v>99.129599999999996</v>
          </cell>
        </row>
        <row r="561">
          <cell r="A561" t="str">
            <v>DETAILS</v>
          </cell>
          <cell r="B561">
            <v>0</v>
          </cell>
          <cell r="C561">
            <v>81627716</v>
          </cell>
          <cell r="D561">
            <v>84069605</v>
          </cell>
          <cell r="E561" t="str">
            <v>Nielsen and Bainbridge LLC 1st Lien Term Loan</v>
          </cell>
          <cell r="F561" t="str">
            <v>0010536481</v>
          </cell>
          <cell r="G561">
            <v>99.5</v>
          </cell>
          <cell r="H561">
            <v>1672532.81</v>
          </cell>
          <cell r="I561">
            <v>44057</v>
          </cell>
          <cell r="J561">
            <v>95</v>
          </cell>
          <cell r="L561" t="str">
            <v>SIP - Tag Along</v>
          </cell>
          <cell r="N561">
            <v>99.5</v>
          </cell>
        </row>
        <row r="562">
          <cell r="A562" t="str">
            <v>DETAILS</v>
          </cell>
          <cell r="B562">
            <v>0</v>
          </cell>
          <cell r="C562">
            <v>81627716</v>
          </cell>
          <cell r="D562">
            <v>84069607</v>
          </cell>
          <cell r="E562" t="str">
            <v>Nielsen and Bainbridge LLC 1st Lien Term Loan</v>
          </cell>
          <cell r="F562" t="str">
            <v>0010536481</v>
          </cell>
          <cell r="G562">
            <v>99.5</v>
          </cell>
          <cell r="H562">
            <v>4248233.34</v>
          </cell>
          <cell r="I562">
            <v>44057</v>
          </cell>
          <cell r="J562">
            <v>95</v>
          </cell>
          <cell r="L562" t="str">
            <v>Antares/TMT</v>
          </cell>
          <cell r="N562">
            <v>99.5</v>
          </cell>
        </row>
        <row r="563">
          <cell r="A563" t="str">
            <v>DETAILS</v>
          </cell>
          <cell r="B563">
            <v>0</v>
          </cell>
          <cell r="C563">
            <v>81627657</v>
          </cell>
          <cell r="D563">
            <v>84069604</v>
          </cell>
          <cell r="E563" t="str">
            <v>Nielsen and Bainbridge LLC 1st Lien Term Loan</v>
          </cell>
          <cell r="F563" t="str">
            <v>0010536481</v>
          </cell>
          <cell r="G563">
            <v>99.5</v>
          </cell>
          <cell r="H563">
            <v>8202531.2400000002</v>
          </cell>
          <cell r="I563">
            <v>44057</v>
          </cell>
          <cell r="J563">
            <v>95</v>
          </cell>
          <cell r="L563" t="str">
            <v>SIP - Tag Along</v>
          </cell>
          <cell r="N563">
            <v>99.5</v>
          </cell>
        </row>
        <row r="564">
          <cell r="A564" t="str">
            <v>DETAILS</v>
          </cell>
          <cell r="B564">
            <v>0</v>
          </cell>
          <cell r="C564">
            <v>81627657</v>
          </cell>
          <cell r="D564">
            <v>84069606</v>
          </cell>
          <cell r="E564" t="str">
            <v>Nielsen and Bainbridge LLC 1st Lien Term Loan</v>
          </cell>
          <cell r="F564" t="str">
            <v>0010536481</v>
          </cell>
          <cell r="G564">
            <v>99.5</v>
          </cell>
          <cell r="H564">
            <v>20834429.370000001</v>
          </cell>
          <cell r="I564">
            <v>44057</v>
          </cell>
          <cell r="J564">
            <v>95</v>
          </cell>
          <cell r="L564" t="str">
            <v>Antares/TMT</v>
          </cell>
          <cell r="N564">
            <v>99.5</v>
          </cell>
        </row>
        <row r="565">
          <cell r="A565" t="str">
            <v>DETAILS</v>
          </cell>
          <cell r="B565">
            <v>0</v>
          </cell>
          <cell r="C565">
            <v>81628155</v>
          </cell>
          <cell r="D565">
            <v>84069608</v>
          </cell>
          <cell r="E565" t="str">
            <v>Nomacorc LLC Term Loan</v>
          </cell>
          <cell r="F565" t="str">
            <v>0010534208</v>
          </cell>
          <cell r="G565">
            <v>99.455500000000001</v>
          </cell>
          <cell r="H565">
            <v>7177500</v>
          </cell>
          <cell r="I565">
            <v>44201</v>
          </cell>
          <cell r="L565" t="str">
            <v>SIP - Tag Along</v>
          </cell>
          <cell r="N565">
            <v>99.455500000000001</v>
          </cell>
        </row>
        <row r="566">
          <cell r="A566" t="str">
            <v>DETAILS</v>
          </cell>
          <cell r="B566">
            <v>0</v>
          </cell>
          <cell r="C566">
            <v>81628155</v>
          </cell>
          <cell r="D566">
            <v>84069609</v>
          </cell>
          <cell r="E566" t="str">
            <v>Nomacorc LLC Term Loan</v>
          </cell>
          <cell r="F566" t="str">
            <v>0010534208</v>
          </cell>
          <cell r="G566">
            <v>99.455500000000001</v>
          </cell>
          <cell r="H566">
            <v>14404484.210000001</v>
          </cell>
          <cell r="I566">
            <v>44201</v>
          </cell>
          <cell r="L566" t="str">
            <v>Antares/TMT</v>
          </cell>
          <cell r="N566">
            <v>99.455500000000001</v>
          </cell>
        </row>
        <row r="567">
          <cell r="A567" t="str">
            <v>DETAILS</v>
          </cell>
          <cell r="B567">
            <v>0</v>
          </cell>
          <cell r="C567">
            <v>81628155</v>
          </cell>
          <cell r="D567">
            <v>84069828</v>
          </cell>
          <cell r="E567" t="str">
            <v>Nomacorc LLC Term Loan</v>
          </cell>
          <cell r="F567" t="str">
            <v>0010534208</v>
          </cell>
          <cell r="G567">
            <v>100</v>
          </cell>
          <cell r="H567">
            <v>7920000</v>
          </cell>
          <cell r="I567">
            <v>44201</v>
          </cell>
          <cell r="L567" t="str">
            <v>Antares/TMT</v>
          </cell>
          <cell r="N567">
            <v>100</v>
          </cell>
        </row>
        <row r="568">
          <cell r="A568" t="str">
            <v>DETAILS</v>
          </cell>
          <cell r="B568">
            <v>0</v>
          </cell>
          <cell r="C568">
            <v>81627864</v>
          </cell>
          <cell r="D568">
            <v>84070263</v>
          </cell>
          <cell r="E568" t="str">
            <v>Nordco Inc Term Loan</v>
          </cell>
          <cell r="F568" t="str">
            <v>0010548062</v>
          </cell>
          <cell r="G568">
            <v>100</v>
          </cell>
          <cell r="H568">
            <v>70250000</v>
          </cell>
          <cell r="I568">
            <v>44069</v>
          </cell>
          <cell r="L568" t="str">
            <v>Antares/TMT</v>
          </cell>
          <cell r="N568">
            <v>100</v>
          </cell>
        </row>
        <row r="569">
          <cell r="A569" t="str">
            <v>DETAILS</v>
          </cell>
          <cell r="B569">
            <v>0</v>
          </cell>
          <cell r="C569">
            <v>81627865</v>
          </cell>
          <cell r="D569">
            <v>84070264</v>
          </cell>
          <cell r="E569" t="str">
            <v>Nordco Inc Term Loan</v>
          </cell>
          <cell r="F569" t="str">
            <v>0010548062</v>
          </cell>
          <cell r="G569">
            <v>100</v>
          </cell>
          <cell r="H569">
            <v>11406.25</v>
          </cell>
          <cell r="I569">
            <v>44069</v>
          </cell>
          <cell r="L569" t="str">
            <v>Antares/TMT</v>
          </cell>
          <cell r="N569">
            <v>100</v>
          </cell>
        </row>
        <row r="570">
          <cell r="A570" t="str">
            <v>DETAILS</v>
          </cell>
          <cell r="B570">
            <v>0</v>
          </cell>
          <cell r="C570">
            <v>81628378</v>
          </cell>
          <cell r="D570">
            <v>84069356</v>
          </cell>
          <cell r="E570" t="str">
            <v>OGCI Inc Term Loan</v>
          </cell>
          <cell r="F570" t="str">
            <v>0010456586</v>
          </cell>
          <cell r="G570">
            <v>97</v>
          </cell>
          <cell r="H570">
            <v>13045933.73</v>
          </cell>
          <cell r="I570">
            <v>43465</v>
          </cell>
          <cell r="L570" t="str">
            <v>Antares/TMT</v>
          </cell>
          <cell r="N570">
            <v>97</v>
          </cell>
        </row>
        <row r="571">
          <cell r="A571" t="str">
            <v>DETAILS</v>
          </cell>
          <cell r="B571">
            <v>0</v>
          </cell>
          <cell r="C571">
            <v>81628267</v>
          </cell>
          <cell r="D571">
            <v>84069361</v>
          </cell>
          <cell r="E571" t="str">
            <v>Omnova Solutions Inc Term B-1 Loan</v>
          </cell>
          <cell r="F571" t="str">
            <v>0010280318</v>
          </cell>
          <cell r="G571">
            <v>99.688000000000002</v>
          </cell>
          <cell r="H571">
            <v>25789363.100000001</v>
          </cell>
          <cell r="I571">
            <v>43251</v>
          </cell>
          <cell r="J571">
            <v>99</v>
          </cell>
          <cell r="L571" t="str">
            <v>BLG</v>
          </cell>
          <cell r="N571">
            <v>99</v>
          </cell>
        </row>
        <row r="572">
          <cell r="A572" t="str">
            <v>DETAILS</v>
          </cell>
          <cell r="B572">
            <v>0</v>
          </cell>
          <cell r="C572">
            <v>81627624</v>
          </cell>
          <cell r="D572">
            <v>84069610</v>
          </cell>
          <cell r="E572" t="str">
            <v>OneTouchPoint Corp. Term Loan</v>
          </cell>
          <cell r="F572" t="str">
            <v>0010534951</v>
          </cell>
          <cell r="G572">
            <v>99.5</v>
          </cell>
          <cell r="H572">
            <v>83076.92</v>
          </cell>
          <cell r="I572">
            <v>43712</v>
          </cell>
          <cell r="J572">
            <v>98.5</v>
          </cell>
          <cell r="L572" t="str">
            <v>SIP - Tag Along</v>
          </cell>
          <cell r="N572">
            <v>99.5</v>
          </cell>
        </row>
        <row r="573">
          <cell r="A573" t="str">
            <v>DETAILS</v>
          </cell>
          <cell r="B573">
            <v>0</v>
          </cell>
          <cell r="C573">
            <v>81627624</v>
          </cell>
          <cell r="D573">
            <v>84069616</v>
          </cell>
          <cell r="E573" t="str">
            <v>OneTouchPoint Corp. Term Loan</v>
          </cell>
          <cell r="F573" t="str">
            <v>0010534951</v>
          </cell>
          <cell r="G573">
            <v>99.5</v>
          </cell>
          <cell r="H573">
            <v>48461.54</v>
          </cell>
          <cell r="I573">
            <v>43712</v>
          </cell>
          <cell r="J573">
            <v>98.5</v>
          </cell>
          <cell r="L573" t="str">
            <v>SIP - Tag Along</v>
          </cell>
          <cell r="N573">
            <v>99.5</v>
          </cell>
        </row>
        <row r="574">
          <cell r="A574" t="str">
            <v>DETAILS</v>
          </cell>
          <cell r="B574">
            <v>0</v>
          </cell>
          <cell r="C574">
            <v>81627624</v>
          </cell>
          <cell r="D574">
            <v>84069619</v>
          </cell>
          <cell r="E574" t="str">
            <v>OneTouchPoint Corp. Term Loan</v>
          </cell>
          <cell r="F574" t="str">
            <v>0010534951</v>
          </cell>
          <cell r="G574">
            <v>99.5</v>
          </cell>
          <cell r="H574">
            <v>83076.92</v>
          </cell>
          <cell r="I574">
            <v>43712</v>
          </cell>
          <cell r="J574">
            <v>98.5</v>
          </cell>
          <cell r="L574" t="str">
            <v>SIP - Tag Along</v>
          </cell>
          <cell r="N574">
            <v>99.5</v>
          </cell>
        </row>
        <row r="575">
          <cell r="A575" t="str">
            <v>DETAILS</v>
          </cell>
          <cell r="B575">
            <v>0</v>
          </cell>
          <cell r="C575">
            <v>81627624</v>
          </cell>
          <cell r="D575">
            <v>84069625</v>
          </cell>
          <cell r="E575" t="str">
            <v>OneTouchPoint Corp. Term Loan</v>
          </cell>
          <cell r="F575" t="str">
            <v>0010534951</v>
          </cell>
          <cell r="G575">
            <v>99.5</v>
          </cell>
          <cell r="H575">
            <v>56975.05</v>
          </cell>
          <cell r="I575">
            <v>43712</v>
          </cell>
          <cell r="J575">
            <v>98.5</v>
          </cell>
          <cell r="L575" t="str">
            <v>SIP - Tag Along</v>
          </cell>
          <cell r="N575">
            <v>99.5</v>
          </cell>
        </row>
        <row r="576">
          <cell r="A576" t="str">
            <v>DETAILS</v>
          </cell>
          <cell r="B576">
            <v>0</v>
          </cell>
          <cell r="C576">
            <v>81627624</v>
          </cell>
          <cell r="D576">
            <v>84069949</v>
          </cell>
          <cell r="E576" t="str">
            <v>OneTouchPoint Corp. Term Loan</v>
          </cell>
          <cell r="F576" t="str">
            <v>0010534951</v>
          </cell>
          <cell r="G576">
            <v>99.5</v>
          </cell>
          <cell r="H576">
            <v>199541.32</v>
          </cell>
          <cell r="I576">
            <v>43712</v>
          </cell>
          <cell r="J576">
            <v>98.5</v>
          </cell>
          <cell r="L576" t="str">
            <v>Antares/TMT</v>
          </cell>
          <cell r="N576">
            <v>99.5</v>
          </cell>
        </row>
        <row r="577">
          <cell r="A577" t="str">
            <v>DETAILS</v>
          </cell>
          <cell r="B577">
            <v>0</v>
          </cell>
          <cell r="C577">
            <v>81627765</v>
          </cell>
          <cell r="D577">
            <v>84069948</v>
          </cell>
          <cell r="E577" t="str">
            <v>OneTouchPoint Corp. Term Loan</v>
          </cell>
          <cell r="F577" t="str">
            <v>0010534951</v>
          </cell>
          <cell r="G577">
            <v>99.5</v>
          </cell>
          <cell r="H577">
            <v>63305.61</v>
          </cell>
          <cell r="I577">
            <v>43712</v>
          </cell>
          <cell r="J577">
            <v>98.5</v>
          </cell>
          <cell r="L577" t="str">
            <v>SIP - Tag Along</v>
          </cell>
          <cell r="N577">
            <v>99.5</v>
          </cell>
        </row>
        <row r="578">
          <cell r="A578" t="str">
            <v>DETAILS</v>
          </cell>
          <cell r="B578">
            <v>0</v>
          </cell>
          <cell r="C578">
            <v>81627699</v>
          </cell>
          <cell r="D578">
            <v>84069950</v>
          </cell>
          <cell r="E578" t="str">
            <v>OneTouchPoint Corp. Term Loan</v>
          </cell>
          <cell r="F578" t="str">
            <v>0010534951</v>
          </cell>
          <cell r="G578">
            <v>99.5</v>
          </cell>
          <cell r="H578">
            <v>11529054.039999999</v>
          </cell>
          <cell r="I578">
            <v>43712</v>
          </cell>
          <cell r="J578">
            <v>98.5</v>
          </cell>
          <cell r="L578" t="str">
            <v>Antares/TMT</v>
          </cell>
          <cell r="N578">
            <v>99.5</v>
          </cell>
        </row>
        <row r="579">
          <cell r="A579" t="str">
            <v>DETAILS</v>
          </cell>
          <cell r="B579">
            <v>0</v>
          </cell>
          <cell r="C579">
            <v>81627765</v>
          </cell>
          <cell r="D579">
            <v>84069951</v>
          </cell>
          <cell r="E579" t="str">
            <v>OneTouchPoint Corp. Term Loan</v>
          </cell>
          <cell r="F579" t="str">
            <v>0010534951</v>
          </cell>
          <cell r="G579">
            <v>99.5</v>
          </cell>
          <cell r="H579">
            <v>221712.57</v>
          </cell>
          <cell r="I579">
            <v>43712</v>
          </cell>
          <cell r="J579">
            <v>98.5</v>
          </cell>
          <cell r="L579" t="str">
            <v>Antares/TMT</v>
          </cell>
          <cell r="N579">
            <v>99.5</v>
          </cell>
        </row>
        <row r="580">
          <cell r="A580" t="str">
            <v>DETAILS</v>
          </cell>
          <cell r="B580">
            <v>0</v>
          </cell>
          <cell r="C580">
            <v>81627699</v>
          </cell>
          <cell r="D580">
            <v>84069611</v>
          </cell>
          <cell r="E580" t="str">
            <v>OneTouchPoint Corp. Term Loan</v>
          </cell>
          <cell r="F580" t="str">
            <v>0010534951</v>
          </cell>
          <cell r="G580">
            <v>99.5</v>
          </cell>
          <cell r="H580">
            <v>4800000.01</v>
          </cell>
          <cell r="I580">
            <v>43712</v>
          </cell>
          <cell r="J580">
            <v>98.5</v>
          </cell>
          <cell r="L580" t="str">
            <v>SIP - Tag Along</v>
          </cell>
          <cell r="N580">
            <v>99.5</v>
          </cell>
        </row>
        <row r="581">
          <cell r="A581" t="str">
            <v>DETAILS</v>
          </cell>
          <cell r="B581">
            <v>0</v>
          </cell>
          <cell r="C581">
            <v>81627765</v>
          </cell>
          <cell r="D581">
            <v>84069612</v>
          </cell>
          <cell r="E581" t="str">
            <v>OneTouchPoint Corp. Term Loan</v>
          </cell>
          <cell r="F581" t="str">
            <v>0010534951</v>
          </cell>
          <cell r="G581">
            <v>99.5</v>
          </cell>
          <cell r="H581">
            <v>92307.69</v>
          </cell>
          <cell r="I581">
            <v>43712</v>
          </cell>
          <cell r="J581">
            <v>98.5</v>
          </cell>
          <cell r="L581" t="str">
            <v>SIP - Tag Along</v>
          </cell>
          <cell r="N581">
            <v>99.5</v>
          </cell>
        </row>
        <row r="582">
          <cell r="A582" t="str">
            <v>DETAILS</v>
          </cell>
          <cell r="B582">
            <v>0</v>
          </cell>
          <cell r="C582">
            <v>81627699</v>
          </cell>
          <cell r="D582">
            <v>84069617</v>
          </cell>
          <cell r="E582" t="str">
            <v>OneTouchPoint Corp. Term Loan</v>
          </cell>
          <cell r="F582" t="str">
            <v>0010534951</v>
          </cell>
          <cell r="G582">
            <v>99.5</v>
          </cell>
          <cell r="H582">
            <v>2800000.01</v>
          </cell>
          <cell r="I582">
            <v>43712</v>
          </cell>
          <cell r="J582">
            <v>98.5</v>
          </cell>
          <cell r="L582" t="str">
            <v>SIP - Tag Along</v>
          </cell>
          <cell r="N582">
            <v>99.5</v>
          </cell>
        </row>
        <row r="583">
          <cell r="A583" t="str">
            <v>DETAILS</v>
          </cell>
          <cell r="B583">
            <v>0</v>
          </cell>
          <cell r="C583">
            <v>81627765</v>
          </cell>
          <cell r="D583">
            <v>84069618</v>
          </cell>
          <cell r="E583" t="str">
            <v>OneTouchPoint Corp. Term Loan</v>
          </cell>
          <cell r="F583" t="str">
            <v>0010534951</v>
          </cell>
          <cell r="G583">
            <v>99.5</v>
          </cell>
          <cell r="H583">
            <v>53846.15</v>
          </cell>
          <cell r="I583">
            <v>43712</v>
          </cell>
          <cell r="J583">
            <v>98.5</v>
          </cell>
          <cell r="L583" t="str">
            <v>SIP - Tag Along</v>
          </cell>
          <cell r="N583">
            <v>99.5</v>
          </cell>
        </row>
        <row r="584">
          <cell r="A584" t="str">
            <v>DETAILS</v>
          </cell>
          <cell r="B584">
            <v>0</v>
          </cell>
          <cell r="C584">
            <v>81627699</v>
          </cell>
          <cell r="D584">
            <v>84069620</v>
          </cell>
          <cell r="E584" t="str">
            <v>OneTouchPoint Corp. Term Loan</v>
          </cell>
          <cell r="F584" t="str">
            <v>0010534951</v>
          </cell>
          <cell r="G584">
            <v>99.5</v>
          </cell>
          <cell r="H584">
            <v>4799999.99</v>
          </cell>
          <cell r="I584">
            <v>43712</v>
          </cell>
          <cell r="J584">
            <v>98.5</v>
          </cell>
          <cell r="L584" t="str">
            <v>SIP - Tag Along</v>
          </cell>
          <cell r="N584">
            <v>99.5</v>
          </cell>
        </row>
        <row r="585">
          <cell r="A585" t="str">
            <v>DETAILS</v>
          </cell>
          <cell r="B585">
            <v>0</v>
          </cell>
          <cell r="C585">
            <v>81627765</v>
          </cell>
          <cell r="D585">
            <v>84069621</v>
          </cell>
          <cell r="E585" t="str">
            <v>OneTouchPoint Corp. Term Loan</v>
          </cell>
          <cell r="F585" t="str">
            <v>0010534951</v>
          </cell>
          <cell r="G585">
            <v>99.5</v>
          </cell>
          <cell r="H585">
            <v>92307.69</v>
          </cell>
          <cell r="I585">
            <v>43712</v>
          </cell>
          <cell r="J585">
            <v>98.5</v>
          </cell>
          <cell r="L585" t="str">
            <v>SIP - Tag Along</v>
          </cell>
          <cell r="N585">
            <v>99.5</v>
          </cell>
        </row>
        <row r="586">
          <cell r="A586" t="str">
            <v>DETAILS</v>
          </cell>
          <cell r="B586">
            <v>0</v>
          </cell>
          <cell r="C586">
            <v>81627699</v>
          </cell>
          <cell r="D586">
            <v>84069626</v>
          </cell>
          <cell r="E586" t="str">
            <v>OneTouchPoint Corp. Term Loan</v>
          </cell>
          <cell r="F586" t="str">
            <v>0010534951</v>
          </cell>
          <cell r="G586">
            <v>99.5</v>
          </cell>
          <cell r="H586">
            <v>3291891.91</v>
          </cell>
          <cell r="I586">
            <v>43712</v>
          </cell>
          <cell r="J586">
            <v>98.5</v>
          </cell>
          <cell r="L586" t="str">
            <v>SIP - Tag Along</v>
          </cell>
          <cell r="N586">
            <v>99.5</v>
          </cell>
        </row>
        <row r="587">
          <cell r="A587" t="str">
            <v>DETAILS</v>
          </cell>
          <cell r="B587">
            <v>0</v>
          </cell>
          <cell r="C587">
            <v>81628222</v>
          </cell>
          <cell r="D587">
            <v>84069370</v>
          </cell>
          <cell r="E587" t="str">
            <v>OpenLink International Inc (OLF) Replacement Term Loan</v>
          </cell>
          <cell r="F587" t="str">
            <v>0010460145</v>
          </cell>
          <cell r="G587">
            <v>99.5</v>
          </cell>
          <cell r="H587">
            <v>25000</v>
          </cell>
          <cell r="I587">
            <v>43038</v>
          </cell>
          <cell r="J587">
            <v>98.75</v>
          </cell>
          <cell r="L587" t="str">
            <v>BLG</v>
          </cell>
          <cell r="N587">
            <v>98.75</v>
          </cell>
        </row>
        <row r="588">
          <cell r="A588" t="str">
            <v>DETAILS</v>
          </cell>
          <cell r="B588">
            <v>0</v>
          </cell>
          <cell r="C588">
            <v>81628220</v>
          </cell>
          <cell r="D588">
            <v>84069369</v>
          </cell>
          <cell r="E588" t="str">
            <v>OpenLink International Inc (OLF) Replacement Term Loan</v>
          </cell>
          <cell r="F588" t="str">
            <v>0010460145</v>
          </cell>
          <cell r="G588">
            <v>99.5</v>
          </cell>
          <cell r="H588">
            <v>9575000</v>
          </cell>
          <cell r="I588">
            <v>43038</v>
          </cell>
          <cell r="J588">
            <v>98.75</v>
          </cell>
          <cell r="L588" t="str">
            <v>BLG</v>
          </cell>
          <cell r="N588">
            <v>98.75</v>
          </cell>
        </row>
        <row r="589">
          <cell r="A589" t="str">
            <v>DETAILS</v>
          </cell>
          <cell r="B589">
            <v>0</v>
          </cell>
          <cell r="C589">
            <v>81627721</v>
          </cell>
          <cell r="D589">
            <v>84069837</v>
          </cell>
          <cell r="E589" t="str">
            <v>ORG Chemical Midco LLC Term Loan</v>
          </cell>
          <cell r="F589" t="str">
            <v>0010555613</v>
          </cell>
          <cell r="G589">
            <v>99.5</v>
          </cell>
          <cell r="H589">
            <v>20606250</v>
          </cell>
          <cell r="I589">
            <v>44141</v>
          </cell>
          <cell r="L589" t="str">
            <v>Antares/TMT</v>
          </cell>
          <cell r="N589">
            <v>99.5</v>
          </cell>
        </row>
        <row r="590">
          <cell r="A590" t="str">
            <v>DETAILS</v>
          </cell>
          <cell r="B590">
            <v>0</v>
          </cell>
          <cell r="C590">
            <v>81627721</v>
          </cell>
          <cell r="D590">
            <v>84069925</v>
          </cell>
          <cell r="E590" t="str">
            <v>ORG Chemical Midco LLC Term Loan</v>
          </cell>
          <cell r="F590" t="str">
            <v>0010555613</v>
          </cell>
          <cell r="G590">
            <v>99.5</v>
          </cell>
          <cell r="H590">
            <v>6868750</v>
          </cell>
          <cell r="I590">
            <v>44141</v>
          </cell>
          <cell r="L590" t="str">
            <v>Antares/TMT</v>
          </cell>
          <cell r="N590">
            <v>99.5</v>
          </cell>
        </row>
        <row r="591">
          <cell r="A591" t="str">
            <v>DETAILS</v>
          </cell>
          <cell r="B591">
            <v>0</v>
          </cell>
          <cell r="C591">
            <v>81628277</v>
          </cell>
          <cell r="D591">
            <v>84069952</v>
          </cell>
          <cell r="E591" t="str">
            <v>OTB Acquisition LLC Term Loan</v>
          </cell>
          <cell r="F591" t="str">
            <v>0010534765</v>
          </cell>
          <cell r="G591">
            <v>99.5</v>
          </cell>
          <cell r="H591">
            <v>12246093.73</v>
          </cell>
          <cell r="I591">
            <v>43981</v>
          </cell>
          <cell r="L591" t="str">
            <v>Franchise Finance</v>
          </cell>
          <cell r="N591">
            <v>99.5</v>
          </cell>
        </row>
        <row r="592">
          <cell r="A592" t="str">
            <v>DETAILS</v>
          </cell>
          <cell r="B592">
            <v>0</v>
          </cell>
          <cell r="C592">
            <v>81628269</v>
          </cell>
          <cell r="D592">
            <v>84069953</v>
          </cell>
          <cell r="E592" t="str">
            <v>OTELCO INC Term Loan</v>
          </cell>
          <cell r="F592" t="str">
            <v>0010526614</v>
          </cell>
          <cell r="G592">
            <v>90</v>
          </cell>
          <cell r="H592">
            <v>38480937.979999997</v>
          </cell>
          <cell r="I592">
            <v>42490</v>
          </cell>
          <cell r="L592" t="str">
            <v>Antares/TMT</v>
          </cell>
          <cell r="N592">
            <v>90</v>
          </cell>
        </row>
        <row r="593">
          <cell r="A593" t="str">
            <v>DETAILS</v>
          </cell>
          <cell r="B593">
            <v>0</v>
          </cell>
          <cell r="C593">
            <v>81627828</v>
          </cell>
          <cell r="D593">
            <v>84069380</v>
          </cell>
          <cell r="E593" t="str">
            <v>Otter Products LLC 1st Lien Term Loan B</v>
          </cell>
          <cell r="F593" t="str">
            <v>0010471041</v>
          </cell>
          <cell r="G593">
            <v>98.25</v>
          </cell>
          <cell r="H593">
            <v>27472826.09</v>
          </cell>
          <cell r="I593">
            <v>43985</v>
          </cell>
          <cell r="J593">
            <v>93</v>
          </cell>
          <cell r="K593" t="str">
            <v>Broadly Syndicated Loan</v>
          </cell>
          <cell r="L593" t="str">
            <v>BLG</v>
          </cell>
          <cell r="N593">
            <v>93</v>
          </cell>
        </row>
        <row r="594">
          <cell r="A594" t="str">
            <v>DETAILS</v>
          </cell>
          <cell r="B594">
            <v>0</v>
          </cell>
          <cell r="C594">
            <v>81627692</v>
          </cell>
          <cell r="D594">
            <v>84069659</v>
          </cell>
          <cell r="E594" t="str">
            <v>Outfront Media Capital LLC (CBS Outdoor Americas) 1st Lien Term Loan B</v>
          </cell>
          <cell r="F594" t="str">
            <v>0010456262</v>
          </cell>
          <cell r="G594">
            <v>99.563000000000002</v>
          </cell>
          <cell r="H594">
            <v>4687500</v>
          </cell>
          <cell r="I594">
            <v>44228</v>
          </cell>
          <cell r="J594">
            <v>98.625</v>
          </cell>
          <cell r="K594" t="str">
            <v>Broadly Syndicated Loan</v>
          </cell>
          <cell r="L594" t="str">
            <v>BLG</v>
          </cell>
          <cell r="N594">
            <v>98.625</v>
          </cell>
        </row>
        <row r="595">
          <cell r="A595" t="str">
            <v>DETAILS</v>
          </cell>
          <cell r="B595">
            <v>0</v>
          </cell>
          <cell r="C595">
            <v>81627641</v>
          </cell>
          <cell r="D595">
            <v>84069383</v>
          </cell>
          <cell r="E595" t="str">
            <v>P2 Upstream Acquisition Co 1st Term Loan</v>
          </cell>
          <cell r="F595" t="str">
            <v>0010445344</v>
          </cell>
          <cell r="G595">
            <v>98.875</v>
          </cell>
          <cell r="H595">
            <v>4900000</v>
          </cell>
          <cell r="I595">
            <v>44134</v>
          </cell>
          <cell r="J595">
            <v>87.5</v>
          </cell>
          <cell r="L595" t="str">
            <v>BLG</v>
          </cell>
          <cell r="N595">
            <v>87.5</v>
          </cell>
        </row>
        <row r="596">
          <cell r="A596" t="str">
            <v>DETAILS</v>
          </cell>
          <cell r="B596">
            <v>0</v>
          </cell>
          <cell r="C596">
            <v>81628303</v>
          </cell>
          <cell r="D596">
            <v>84069386</v>
          </cell>
          <cell r="E596" t="str">
            <v>Pamal Broadcasting LTD Term Loan</v>
          </cell>
          <cell r="F596" t="str">
            <v>0010528818</v>
          </cell>
          <cell r="G596">
            <v>97</v>
          </cell>
          <cell r="H596">
            <v>3616043.73</v>
          </cell>
          <cell r="I596">
            <v>44134</v>
          </cell>
          <cell r="L596" t="str">
            <v>Antares/TMT</v>
          </cell>
          <cell r="N596">
            <v>97</v>
          </cell>
        </row>
        <row r="597">
          <cell r="A597" t="str">
            <v>DETAILS</v>
          </cell>
          <cell r="B597">
            <v>0</v>
          </cell>
          <cell r="C597">
            <v>81628303</v>
          </cell>
          <cell r="D597">
            <v>84069387</v>
          </cell>
          <cell r="E597" t="str">
            <v>Pamal Broadcasting LTD Term Loan</v>
          </cell>
          <cell r="F597" t="str">
            <v>0010528818</v>
          </cell>
          <cell r="G597">
            <v>97</v>
          </cell>
          <cell r="H597">
            <v>5627977.8300000001</v>
          </cell>
          <cell r="I597">
            <v>44134</v>
          </cell>
          <cell r="L597" t="str">
            <v>Antares/TMT</v>
          </cell>
          <cell r="N597">
            <v>97</v>
          </cell>
        </row>
        <row r="598">
          <cell r="A598" t="str">
            <v>DETAILS</v>
          </cell>
          <cell r="B598">
            <v>0</v>
          </cell>
          <cell r="C598">
            <v>81628282</v>
          </cell>
          <cell r="D598">
            <v>84069954</v>
          </cell>
          <cell r="E598" t="str">
            <v>Panolam Industries International Inc Term Loan</v>
          </cell>
          <cell r="F598" t="str">
            <v>0010535344</v>
          </cell>
          <cell r="G598">
            <v>99</v>
          </cell>
          <cell r="H598">
            <v>10258504.01</v>
          </cell>
          <cell r="I598">
            <v>42970</v>
          </cell>
          <cell r="J598">
            <v>98</v>
          </cell>
          <cell r="L598" t="str">
            <v>Antares/TMT</v>
          </cell>
          <cell r="N598">
            <v>99</v>
          </cell>
        </row>
        <row r="599">
          <cell r="A599" t="str">
            <v>DETAILS</v>
          </cell>
          <cell r="B599">
            <v>0</v>
          </cell>
          <cell r="C599">
            <v>81627844</v>
          </cell>
          <cell r="D599">
            <v>84069393</v>
          </cell>
          <cell r="E599" t="str">
            <v>Paradigm DKD Group LLC Term Loan</v>
          </cell>
          <cell r="F599" t="str">
            <v>0010445211</v>
          </cell>
          <cell r="G599">
            <v>97</v>
          </cell>
          <cell r="H599">
            <v>22189250</v>
          </cell>
          <cell r="I599">
            <v>43405</v>
          </cell>
          <cell r="L599" t="str">
            <v>Antares/TMT</v>
          </cell>
          <cell r="N599">
            <v>97</v>
          </cell>
        </row>
        <row r="600">
          <cell r="A600" t="str">
            <v>DETAILS</v>
          </cell>
          <cell r="B600">
            <v>0</v>
          </cell>
          <cell r="C600">
            <v>81627845</v>
          </cell>
          <cell r="D600">
            <v>84069394</v>
          </cell>
          <cell r="E600" t="str">
            <v>Paradigm DKD Group LLC Term Loan</v>
          </cell>
          <cell r="F600" t="str">
            <v>0010445211</v>
          </cell>
          <cell r="G600">
            <v>97</v>
          </cell>
          <cell r="H600">
            <v>56750</v>
          </cell>
          <cell r="I600">
            <v>43405</v>
          </cell>
          <cell r="L600" t="str">
            <v>Antares/TMT</v>
          </cell>
          <cell r="N600">
            <v>97</v>
          </cell>
        </row>
        <row r="601">
          <cell r="A601" t="str">
            <v>DETAILS</v>
          </cell>
          <cell r="B601">
            <v>0</v>
          </cell>
          <cell r="C601">
            <v>81628203</v>
          </cell>
          <cell r="D601">
            <v>84069399</v>
          </cell>
          <cell r="E601" t="str">
            <v>Paris Presents Incorporated Term Loan</v>
          </cell>
          <cell r="F601" t="str">
            <v>0010505724</v>
          </cell>
          <cell r="G601">
            <v>99</v>
          </cell>
          <cell r="H601">
            <v>6523578.4800000004</v>
          </cell>
          <cell r="I601">
            <v>44196</v>
          </cell>
          <cell r="J601">
            <v>98.875</v>
          </cell>
          <cell r="L601" t="str">
            <v>BLG</v>
          </cell>
          <cell r="N601">
            <v>98.875</v>
          </cell>
        </row>
        <row r="602">
          <cell r="A602" t="str">
            <v>DETAILS</v>
          </cell>
          <cell r="B602">
            <v>0</v>
          </cell>
          <cell r="C602">
            <v>81627627</v>
          </cell>
          <cell r="D602">
            <v>84069398</v>
          </cell>
          <cell r="E602" t="str">
            <v>Paris Presents Incorporated Term Loan</v>
          </cell>
          <cell r="F602" t="str">
            <v>0010505724</v>
          </cell>
          <cell r="G602">
            <v>99</v>
          </cell>
          <cell r="H602">
            <v>187500</v>
          </cell>
          <cell r="I602">
            <v>44196</v>
          </cell>
          <cell r="J602">
            <v>98.875</v>
          </cell>
          <cell r="L602" t="str">
            <v>BLG</v>
          </cell>
          <cell r="N602">
            <v>98.875</v>
          </cell>
        </row>
        <row r="603">
          <cell r="A603" t="str">
            <v>DETAILS</v>
          </cell>
          <cell r="B603">
            <v>0</v>
          </cell>
          <cell r="C603">
            <v>81627778</v>
          </cell>
          <cell r="D603">
            <v>84070277</v>
          </cell>
          <cell r="E603" t="str">
            <v>Pasternack Enterprises Inc Term Loan</v>
          </cell>
          <cell r="F603" t="str">
            <v>0010528586</v>
          </cell>
          <cell r="G603">
            <v>99.5</v>
          </cell>
          <cell r="H603">
            <v>18286.79</v>
          </cell>
          <cell r="I603">
            <v>43080</v>
          </cell>
          <cell r="L603" t="str">
            <v>Antares/TMT</v>
          </cell>
          <cell r="N603">
            <v>99.5</v>
          </cell>
        </row>
        <row r="604">
          <cell r="A604" t="str">
            <v>DETAILS</v>
          </cell>
          <cell r="B604">
            <v>0</v>
          </cell>
          <cell r="C604">
            <v>81627717</v>
          </cell>
          <cell r="D604">
            <v>84069406</v>
          </cell>
          <cell r="E604" t="str">
            <v>Pasternack Enterprises Inc Term Loan</v>
          </cell>
          <cell r="F604" t="str">
            <v>0010528586</v>
          </cell>
          <cell r="G604">
            <v>99.5</v>
          </cell>
          <cell r="H604">
            <v>4922195.58</v>
          </cell>
          <cell r="I604">
            <v>43080</v>
          </cell>
          <cell r="L604" t="str">
            <v>Antares/TMT</v>
          </cell>
          <cell r="N604">
            <v>99.5</v>
          </cell>
        </row>
        <row r="605">
          <cell r="A605" t="str">
            <v>DETAILS</v>
          </cell>
          <cell r="B605">
            <v>0</v>
          </cell>
          <cell r="C605">
            <v>81628096</v>
          </cell>
          <cell r="D605">
            <v>84070278</v>
          </cell>
          <cell r="E605" t="str">
            <v>Pasternack Enterprises Inc Term Loan</v>
          </cell>
          <cell r="F605" t="str">
            <v>0010528586</v>
          </cell>
          <cell r="G605">
            <v>99.5</v>
          </cell>
          <cell r="H605">
            <v>25235.78</v>
          </cell>
          <cell r="I605">
            <v>43080</v>
          </cell>
          <cell r="L605" t="str">
            <v>Antares/TMT</v>
          </cell>
          <cell r="N605">
            <v>99.5</v>
          </cell>
        </row>
        <row r="606">
          <cell r="A606" t="str">
            <v>DETAILS</v>
          </cell>
          <cell r="B606">
            <v>0</v>
          </cell>
          <cell r="C606">
            <v>81627717</v>
          </cell>
          <cell r="D606">
            <v>84070276</v>
          </cell>
          <cell r="E606" t="str">
            <v>Pasternack Enterprises Inc Term Loan</v>
          </cell>
          <cell r="F606" t="str">
            <v>0010528586</v>
          </cell>
          <cell r="G606">
            <v>99.5</v>
          </cell>
          <cell r="H606">
            <v>21578.42</v>
          </cell>
          <cell r="I606">
            <v>43080</v>
          </cell>
          <cell r="L606" t="str">
            <v>Antares/TMT</v>
          </cell>
          <cell r="N606">
            <v>99.5</v>
          </cell>
        </row>
        <row r="607">
          <cell r="A607" t="str">
            <v>DETAILS</v>
          </cell>
          <cell r="B607">
            <v>0</v>
          </cell>
          <cell r="C607">
            <v>81627778</v>
          </cell>
          <cell r="D607">
            <v>84069403</v>
          </cell>
          <cell r="E607" t="str">
            <v>Pasternack Enterprises Inc Term Loan</v>
          </cell>
          <cell r="F607" t="str">
            <v>0010528586</v>
          </cell>
          <cell r="G607">
            <v>99.5</v>
          </cell>
          <cell r="H607">
            <v>2724968.51</v>
          </cell>
          <cell r="I607">
            <v>43080</v>
          </cell>
          <cell r="L607" t="str">
            <v>Antares/TMT</v>
          </cell>
          <cell r="N607">
            <v>99.5</v>
          </cell>
        </row>
        <row r="608">
          <cell r="A608" t="str">
            <v>DETAILS</v>
          </cell>
          <cell r="B608">
            <v>0</v>
          </cell>
          <cell r="C608">
            <v>81627778</v>
          </cell>
          <cell r="D608">
            <v>84069407</v>
          </cell>
          <cell r="E608" t="str">
            <v>Pasternack Enterprises Inc Term Loan</v>
          </cell>
          <cell r="F608" t="str">
            <v>0010528586</v>
          </cell>
          <cell r="G608">
            <v>99.5</v>
          </cell>
          <cell r="H608">
            <v>4171352.19</v>
          </cell>
          <cell r="I608">
            <v>43080</v>
          </cell>
          <cell r="L608" t="str">
            <v>Antares/TMT</v>
          </cell>
          <cell r="N608">
            <v>99.5</v>
          </cell>
        </row>
        <row r="609">
          <cell r="A609" t="str">
            <v>DETAILS</v>
          </cell>
          <cell r="B609">
            <v>0</v>
          </cell>
          <cell r="C609">
            <v>81627717</v>
          </cell>
          <cell r="D609">
            <v>84069402</v>
          </cell>
          <cell r="E609" t="str">
            <v>Pasternack Enterprises Inc Term Loan</v>
          </cell>
          <cell r="F609" t="str">
            <v>0010528586</v>
          </cell>
          <cell r="G609">
            <v>99.5</v>
          </cell>
          <cell r="H609">
            <v>3215462.84</v>
          </cell>
          <cell r="I609">
            <v>43080</v>
          </cell>
          <cell r="L609" t="str">
            <v>Antares/TMT</v>
          </cell>
          <cell r="N609">
            <v>99.5</v>
          </cell>
        </row>
        <row r="610">
          <cell r="A610" t="str">
            <v>DETAILS</v>
          </cell>
          <cell r="B610">
            <v>0</v>
          </cell>
          <cell r="C610">
            <v>81628096</v>
          </cell>
          <cell r="D610">
            <v>84069404</v>
          </cell>
          <cell r="E610" t="str">
            <v>Pasternack Enterprises Inc Term Loan</v>
          </cell>
          <cell r="F610" t="str">
            <v>0010528586</v>
          </cell>
          <cell r="G610">
            <v>99.5</v>
          </cell>
          <cell r="H610">
            <v>3760456.54</v>
          </cell>
          <cell r="I610">
            <v>43080</v>
          </cell>
          <cell r="L610" t="str">
            <v>Antares/TMT</v>
          </cell>
          <cell r="N610">
            <v>99.5</v>
          </cell>
        </row>
        <row r="611">
          <cell r="A611" t="str">
            <v>DETAILS</v>
          </cell>
          <cell r="B611">
            <v>0</v>
          </cell>
          <cell r="C611">
            <v>81628096</v>
          </cell>
          <cell r="D611">
            <v>84069408</v>
          </cell>
          <cell r="E611" t="str">
            <v>Pasternack Enterprises Inc Term Loan</v>
          </cell>
          <cell r="F611" t="str">
            <v>0010528586</v>
          </cell>
          <cell r="G611">
            <v>99.5</v>
          </cell>
          <cell r="H611">
            <v>5756466.0300000003</v>
          </cell>
          <cell r="I611">
            <v>43080</v>
          </cell>
          <cell r="L611" t="str">
            <v>Antares/TMT</v>
          </cell>
          <cell r="N611">
            <v>99.5</v>
          </cell>
        </row>
        <row r="612">
          <cell r="A612" t="str">
            <v>DETAILS</v>
          </cell>
          <cell r="B612">
            <v>0</v>
          </cell>
          <cell r="C612">
            <v>81627713</v>
          </cell>
          <cell r="D612">
            <v>84069485</v>
          </cell>
          <cell r="E612" t="str">
            <v>Patientpoint Network Solutions Delayed Draw Term Loan</v>
          </cell>
          <cell r="F612" t="str">
            <v>0010534585</v>
          </cell>
          <cell r="G612">
            <v>98.332700000000003</v>
          </cell>
          <cell r="H612">
            <v>71188.19</v>
          </cell>
          <cell r="I612">
            <v>43404</v>
          </cell>
          <cell r="L612" t="str">
            <v>Antares/TMT</v>
          </cell>
          <cell r="N612">
            <v>98.332700000000003</v>
          </cell>
        </row>
        <row r="613">
          <cell r="A613" t="str">
            <v>DETAILS</v>
          </cell>
          <cell r="B613">
            <v>0</v>
          </cell>
          <cell r="C613">
            <v>81627714</v>
          </cell>
          <cell r="D613">
            <v>84069486</v>
          </cell>
          <cell r="E613" t="str">
            <v>Patientpoint Network Solutions Delayed Draw Term Loan</v>
          </cell>
          <cell r="F613" t="str">
            <v>0010534585</v>
          </cell>
          <cell r="G613">
            <v>98.332700000000003</v>
          </cell>
          <cell r="H613">
            <v>1542410.71</v>
          </cell>
          <cell r="I613">
            <v>43404</v>
          </cell>
          <cell r="L613" t="str">
            <v>Antares/TMT</v>
          </cell>
          <cell r="N613">
            <v>98.332700000000003</v>
          </cell>
        </row>
        <row r="614">
          <cell r="A614" t="str">
            <v>DETAILS</v>
          </cell>
          <cell r="B614">
            <v>0</v>
          </cell>
          <cell r="C614">
            <v>81627711</v>
          </cell>
          <cell r="D614">
            <v>84069789</v>
          </cell>
          <cell r="E614" t="str">
            <v>Patientpoint Network Solutions Term Loan</v>
          </cell>
          <cell r="F614" t="str">
            <v>0010534614</v>
          </cell>
          <cell r="G614">
            <v>98.332700000000003</v>
          </cell>
          <cell r="H614">
            <v>1067822.8</v>
          </cell>
          <cell r="I614">
            <v>43404</v>
          </cell>
          <cell r="L614" t="str">
            <v>Antares/TMT</v>
          </cell>
          <cell r="N614">
            <v>98.332700000000003</v>
          </cell>
        </row>
        <row r="615">
          <cell r="A615" t="str">
            <v>DETAILS</v>
          </cell>
          <cell r="B615">
            <v>0</v>
          </cell>
          <cell r="C615">
            <v>81627712</v>
          </cell>
          <cell r="D615">
            <v>84069790</v>
          </cell>
          <cell r="E615" t="str">
            <v>Patientpoint Network Solutions Term Loan</v>
          </cell>
          <cell r="F615" t="str">
            <v>0010534614</v>
          </cell>
          <cell r="G615">
            <v>98.332700000000003</v>
          </cell>
          <cell r="H615">
            <v>23136160.719999999</v>
          </cell>
          <cell r="I615">
            <v>43404</v>
          </cell>
          <cell r="L615" t="str">
            <v>Antares/TMT</v>
          </cell>
          <cell r="N615">
            <v>98.332700000000003</v>
          </cell>
        </row>
        <row r="616">
          <cell r="A616" t="str">
            <v>DETAILS</v>
          </cell>
          <cell r="B616">
            <v>0</v>
          </cell>
          <cell r="C616">
            <v>81628194</v>
          </cell>
          <cell r="D616">
            <v>84070101</v>
          </cell>
          <cell r="E616" t="str">
            <v>Peacock Engineering Company LLC Term Loan</v>
          </cell>
          <cell r="F616" t="str">
            <v>0010538358</v>
          </cell>
          <cell r="G616">
            <v>99.5</v>
          </cell>
          <cell r="H616">
            <v>617543.86</v>
          </cell>
          <cell r="I616">
            <v>44769</v>
          </cell>
          <cell r="J616">
            <v>98.042000000000002</v>
          </cell>
          <cell r="K616" t="str">
            <v>Broadly Syndicated Loan</v>
          </cell>
          <cell r="L616" t="str">
            <v>Antares/TMT - BSL</v>
          </cell>
          <cell r="N616">
            <v>98.042000000000002</v>
          </cell>
        </row>
        <row r="617">
          <cell r="A617" t="str">
            <v>DETAILS</v>
          </cell>
          <cell r="B617">
            <v>0</v>
          </cell>
          <cell r="C617">
            <v>81627644</v>
          </cell>
          <cell r="D617">
            <v>84070099</v>
          </cell>
          <cell r="E617" t="str">
            <v>Peacock Engineering Company LLC Term Loan</v>
          </cell>
          <cell r="F617" t="str">
            <v>0010538358</v>
          </cell>
          <cell r="G617">
            <v>99.5</v>
          </cell>
          <cell r="H617">
            <v>7298245.6100000003</v>
          </cell>
          <cell r="I617">
            <v>44769</v>
          </cell>
          <cell r="J617">
            <v>98.042000000000002</v>
          </cell>
          <cell r="K617" t="str">
            <v>Broadly Syndicated Loan</v>
          </cell>
          <cell r="L617" t="str">
            <v>Antares/TMT - BSL</v>
          </cell>
          <cell r="N617">
            <v>98.042000000000002</v>
          </cell>
        </row>
        <row r="618">
          <cell r="A618" t="str">
            <v>DETAILS</v>
          </cell>
          <cell r="B618">
            <v>0</v>
          </cell>
          <cell r="C618">
            <v>81627645</v>
          </cell>
          <cell r="D618">
            <v>84070100</v>
          </cell>
          <cell r="E618" t="str">
            <v>Peacock Engineering Company LLC Term Loan</v>
          </cell>
          <cell r="F618" t="str">
            <v>0010538358</v>
          </cell>
          <cell r="G618">
            <v>99.5</v>
          </cell>
          <cell r="H618">
            <v>64210.53</v>
          </cell>
          <cell r="I618">
            <v>44769</v>
          </cell>
          <cell r="J618">
            <v>98.042000000000002</v>
          </cell>
          <cell r="K618" t="str">
            <v>Broadly Syndicated Loan</v>
          </cell>
          <cell r="L618" t="str">
            <v>Antares/TMT - BSL</v>
          </cell>
          <cell r="N618">
            <v>98.042000000000002</v>
          </cell>
        </row>
        <row r="619">
          <cell r="A619" t="str">
            <v>DETAILS</v>
          </cell>
          <cell r="B619">
            <v>0</v>
          </cell>
          <cell r="C619">
            <v>81627850</v>
          </cell>
          <cell r="D619">
            <v>84069424</v>
          </cell>
          <cell r="E619" t="str">
            <v>Pelican Products Inc 1st Lien Term Loan</v>
          </cell>
          <cell r="F619" t="str">
            <v>0010523017</v>
          </cell>
          <cell r="G619">
            <v>99.688000000000002</v>
          </cell>
          <cell r="H619">
            <v>11790000</v>
          </cell>
          <cell r="I619">
            <v>43931</v>
          </cell>
          <cell r="J619">
            <v>96</v>
          </cell>
          <cell r="L619" t="str">
            <v>BLG</v>
          </cell>
          <cell r="N619">
            <v>96</v>
          </cell>
        </row>
        <row r="620">
          <cell r="A620" t="str">
            <v>DETAILS</v>
          </cell>
          <cell r="B620">
            <v>0</v>
          </cell>
          <cell r="C620">
            <v>81627738</v>
          </cell>
          <cell r="D620">
            <v>84069418</v>
          </cell>
          <cell r="E620" t="str">
            <v>Penda Corporation Term Loan</v>
          </cell>
          <cell r="F620" t="str">
            <v>0010426187</v>
          </cell>
          <cell r="G620">
            <v>97</v>
          </cell>
          <cell r="H620">
            <v>8518234.8399999999</v>
          </cell>
          <cell r="I620">
            <v>43307</v>
          </cell>
          <cell r="L620" t="str">
            <v>Antares/TMT</v>
          </cell>
          <cell r="N620">
            <v>97</v>
          </cell>
        </row>
        <row r="621">
          <cell r="A621" t="str">
            <v>DETAILS</v>
          </cell>
          <cell r="B621">
            <v>0</v>
          </cell>
          <cell r="C621">
            <v>81627975</v>
          </cell>
          <cell r="D621">
            <v>84069413</v>
          </cell>
          <cell r="E621" t="str">
            <v>Peninsula Packaging LLC Term Loan</v>
          </cell>
          <cell r="F621" t="str">
            <v>0010523048</v>
          </cell>
          <cell r="G621">
            <v>99.375</v>
          </cell>
          <cell r="H621">
            <v>8446428.5800000001</v>
          </cell>
          <cell r="I621">
            <v>43075</v>
          </cell>
          <cell r="J621">
            <v>96</v>
          </cell>
          <cell r="L621" t="str">
            <v>BLG</v>
          </cell>
          <cell r="N621">
            <v>96</v>
          </cell>
        </row>
        <row r="622">
          <cell r="A622" t="str">
            <v>DETAILS</v>
          </cell>
          <cell r="B622">
            <v>0</v>
          </cell>
          <cell r="C622">
            <v>81627950</v>
          </cell>
          <cell r="D622">
            <v>84069955</v>
          </cell>
          <cell r="E622" t="str">
            <v>Penton Media Inc Term B-1 Loan</v>
          </cell>
          <cell r="F622" t="str">
            <v>0010438011</v>
          </cell>
          <cell r="G622">
            <v>97</v>
          </cell>
          <cell r="H622">
            <v>18014472.510000002</v>
          </cell>
          <cell r="I622">
            <v>43741</v>
          </cell>
          <cell r="J622">
            <v>98.688000000000002</v>
          </cell>
          <cell r="L622" t="str">
            <v>Antares/TMT</v>
          </cell>
          <cell r="N622">
            <v>97</v>
          </cell>
        </row>
        <row r="623">
          <cell r="A623" t="str">
            <v>DETAILS</v>
          </cell>
          <cell r="B623">
            <v>0</v>
          </cell>
          <cell r="C623">
            <v>81627733</v>
          </cell>
          <cell r="D623">
            <v>84069432</v>
          </cell>
          <cell r="E623" t="str">
            <v>Performance Sports Group Ltd Term Loan B</v>
          </cell>
          <cell r="F623" t="str">
            <v>0010466389</v>
          </cell>
          <cell r="G623">
            <v>99.625</v>
          </cell>
          <cell r="H623">
            <v>19915249.670000002</v>
          </cell>
          <cell r="I623">
            <v>44301</v>
          </cell>
          <cell r="J623">
            <v>92.417000000000002</v>
          </cell>
          <cell r="L623" t="str">
            <v>BLG</v>
          </cell>
          <cell r="N623">
            <v>92.417000000000002</v>
          </cell>
        </row>
        <row r="624">
          <cell r="A624" t="str">
            <v>DETAILS</v>
          </cell>
          <cell r="B624">
            <v>0</v>
          </cell>
          <cell r="C624">
            <v>81628309</v>
          </cell>
          <cell r="D624">
            <v>84069836</v>
          </cell>
          <cell r="E624" t="str">
            <v>Petrochoice Holdings Inc Term Loan</v>
          </cell>
          <cell r="F624" t="str">
            <v>0010555119</v>
          </cell>
          <cell r="G624">
            <v>97.5</v>
          </cell>
          <cell r="H624">
            <v>19950000</v>
          </cell>
          <cell r="I624">
            <v>44795</v>
          </cell>
          <cell r="J624">
            <v>98.25</v>
          </cell>
          <cell r="L624" t="str">
            <v>Antares/TMT</v>
          </cell>
          <cell r="N624">
            <v>97.5</v>
          </cell>
        </row>
        <row r="625">
          <cell r="A625" t="str">
            <v>DETAILS</v>
          </cell>
          <cell r="B625">
            <v>0</v>
          </cell>
          <cell r="C625">
            <v>81627886</v>
          </cell>
          <cell r="D625">
            <v>84069442</v>
          </cell>
          <cell r="E625" t="str">
            <v>PetVet Care Centers LLC 1st Lien Term Loan</v>
          </cell>
          <cell r="F625" t="str">
            <v>0010500352</v>
          </cell>
          <cell r="G625">
            <v>99.5</v>
          </cell>
          <cell r="H625">
            <v>14004930.050000001</v>
          </cell>
          <cell r="I625">
            <v>44182</v>
          </cell>
          <cell r="L625" t="str">
            <v>Antares/TMT</v>
          </cell>
          <cell r="N625">
            <v>99.5</v>
          </cell>
        </row>
        <row r="626">
          <cell r="A626" t="str">
            <v>DETAILS</v>
          </cell>
          <cell r="B626">
            <v>0</v>
          </cell>
          <cell r="C626">
            <v>81628300</v>
          </cell>
          <cell r="D626">
            <v>84069956</v>
          </cell>
          <cell r="E626" t="str">
            <v>PF Growth Partners LLC Term Loan</v>
          </cell>
          <cell r="F626" t="str">
            <v>0010526298</v>
          </cell>
          <cell r="G626">
            <v>97</v>
          </cell>
          <cell r="H626">
            <v>5347037.68</v>
          </cell>
          <cell r="I626">
            <v>43794</v>
          </cell>
          <cell r="L626" t="str">
            <v>Franchise Finance</v>
          </cell>
          <cell r="N626">
            <v>97</v>
          </cell>
        </row>
        <row r="627">
          <cell r="A627" t="str">
            <v>DETAILS</v>
          </cell>
          <cell r="B627">
            <v>0</v>
          </cell>
          <cell r="C627">
            <v>81628301</v>
          </cell>
          <cell r="D627">
            <v>84069957</v>
          </cell>
          <cell r="E627" t="str">
            <v>PF Growth Partners LLC Term Loan</v>
          </cell>
          <cell r="F627" t="str">
            <v>0010526298</v>
          </cell>
          <cell r="G627">
            <v>97</v>
          </cell>
          <cell r="H627">
            <v>4961472.96</v>
          </cell>
          <cell r="I627">
            <v>43794</v>
          </cell>
          <cell r="L627" t="str">
            <v>Franchise Finance</v>
          </cell>
          <cell r="N627">
            <v>97</v>
          </cell>
        </row>
        <row r="628">
          <cell r="A628" t="str">
            <v>DETAILS</v>
          </cell>
          <cell r="B628">
            <v>0</v>
          </cell>
          <cell r="C628">
            <v>81628287</v>
          </cell>
          <cell r="D628">
            <v>84069959</v>
          </cell>
          <cell r="E628" t="str">
            <v>Phillips &amp; Temro Industries Inc Term Loan</v>
          </cell>
          <cell r="F628" t="str">
            <v>0010529124</v>
          </cell>
          <cell r="G628">
            <v>99.5</v>
          </cell>
          <cell r="H628">
            <v>5853849.3300000001</v>
          </cell>
          <cell r="I628">
            <v>44267</v>
          </cell>
          <cell r="J628">
            <v>98.25</v>
          </cell>
          <cell r="L628" t="str">
            <v>Antares/TMT</v>
          </cell>
          <cell r="N628">
            <v>99.5</v>
          </cell>
        </row>
        <row r="629">
          <cell r="A629" t="str">
            <v>DETAILS</v>
          </cell>
          <cell r="B629">
            <v>0</v>
          </cell>
          <cell r="C629">
            <v>81628287</v>
          </cell>
          <cell r="D629">
            <v>84069961</v>
          </cell>
          <cell r="E629" t="str">
            <v>Phillips &amp; Temro Industries Inc Term Loan</v>
          </cell>
          <cell r="F629" t="str">
            <v>0010529124</v>
          </cell>
          <cell r="G629">
            <v>99.5</v>
          </cell>
          <cell r="H629">
            <v>20301661.899999999</v>
          </cell>
          <cell r="I629">
            <v>44267</v>
          </cell>
          <cell r="J629">
            <v>98.25</v>
          </cell>
          <cell r="L629" t="str">
            <v>Antares/TMT</v>
          </cell>
          <cell r="N629">
            <v>99.5</v>
          </cell>
        </row>
        <row r="630">
          <cell r="A630" t="str">
            <v>DETAILS</v>
          </cell>
          <cell r="B630">
            <v>0</v>
          </cell>
          <cell r="C630">
            <v>81628287</v>
          </cell>
          <cell r="D630">
            <v>84069818</v>
          </cell>
          <cell r="E630" t="str">
            <v>Phillips &amp; Temro Industries Inc Term Loan</v>
          </cell>
          <cell r="F630" t="str">
            <v>0010529124</v>
          </cell>
          <cell r="G630">
            <v>100</v>
          </cell>
          <cell r="H630">
            <v>4283538.25</v>
          </cell>
          <cell r="I630">
            <v>44267</v>
          </cell>
          <cell r="J630">
            <v>98.25</v>
          </cell>
          <cell r="L630" t="str">
            <v>Antares/TMT</v>
          </cell>
          <cell r="N630">
            <v>100</v>
          </cell>
        </row>
        <row r="631">
          <cell r="A631" t="str">
            <v>DETAILS</v>
          </cell>
          <cell r="B631">
            <v>0</v>
          </cell>
          <cell r="C631">
            <v>81627629</v>
          </cell>
          <cell r="D631">
            <v>84069958</v>
          </cell>
          <cell r="E631" t="str">
            <v>Phillips &amp; Temro Industries Inc Term Loan</v>
          </cell>
          <cell r="F631" t="str">
            <v>0010529124</v>
          </cell>
          <cell r="G631">
            <v>99.5</v>
          </cell>
          <cell r="H631">
            <v>186692.9</v>
          </cell>
          <cell r="I631">
            <v>44267</v>
          </cell>
          <cell r="J631">
            <v>98.25</v>
          </cell>
          <cell r="L631" t="str">
            <v>Antares/TMT</v>
          </cell>
          <cell r="N631">
            <v>99.5</v>
          </cell>
        </row>
        <row r="632">
          <cell r="A632" t="str">
            <v>DETAILS</v>
          </cell>
          <cell r="B632">
            <v>0</v>
          </cell>
          <cell r="C632">
            <v>81627629</v>
          </cell>
          <cell r="D632">
            <v>84069960</v>
          </cell>
          <cell r="E632" t="str">
            <v>Phillips &amp; Temro Industries Inc Term Loan</v>
          </cell>
          <cell r="F632" t="str">
            <v>0010529124</v>
          </cell>
          <cell r="G632">
            <v>99.5</v>
          </cell>
          <cell r="H632">
            <v>647467.32999999996</v>
          </cell>
          <cell r="I632">
            <v>44267</v>
          </cell>
          <cell r="J632">
            <v>98.25</v>
          </cell>
          <cell r="L632" t="str">
            <v>Antares/TMT</v>
          </cell>
          <cell r="N632">
            <v>99.5</v>
          </cell>
        </row>
        <row r="633">
          <cell r="A633" t="str">
            <v>DETAILS</v>
          </cell>
          <cell r="B633">
            <v>0</v>
          </cell>
          <cell r="C633">
            <v>81627629</v>
          </cell>
          <cell r="D633">
            <v>84069817</v>
          </cell>
          <cell r="E633" t="str">
            <v>Phillips &amp; Temro Industries Inc Term Loan</v>
          </cell>
          <cell r="F633" t="str">
            <v>0010529124</v>
          </cell>
          <cell r="G633">
            <v>100</v>
          </cell>
          <cell r="H633">
            <v>136612.01999999999</v>
          </cell>
          <cell r="I633">
            <v>44267</v>
          </cell>
          <cell r="J633">
            <v>98.25</v>
          </cell>
          <cell r="L633" t="str">
            <v>Antares/TMT</v>
          </cell>
          <cell r="N633">
            <v>100</v>
          </cell>
        </row>
        <row r="634">
          <cell r="A634" t="str">
            <v>DETAILS</v>
          </cell>
          <cell r="B634">
            <v>0</v>
          </cell>
          <cell r="C634">
            <v>81627776</v>
          </cell>
          <cell r="D634">
            <v>84069963</v>
          </cell>
          <cell r="E634" t="str">
            <v>Phoenix Childrens Academy Inc Term Loan</v>
          </cell>
          <cell r="F634" t="str">
            <v>0010529109</v>
          </cell>
          <cell r="G634">
            <v>97.5</v>
          </cell>
          <cell r="H634">
            <v>19399126.359999999</v>
          </cell>
          <cell r="I634">
            <v>42608</v>
          </cell>
          <cell r="L634" t="str">
            <v>Antares/TMT</v>
          </cell>
          <cell r="N634">
            <v>97.5</v>
          </cell>
        </row>
        <row r="635">
          <cell r="A635" t="str">
            <v>DETAILS</v>
          </cell>
          <cell r="B635">
            <v>0</v>
          </cell>
          <cell r="C635">
            <v>81627667</v>
          </cell>
          <cell r="D635">
            <v>84069962</v>
          </cell>
          <cell r="E635" t="str">
            <v>Phoenix Childrens Academy Inc Term Loan</v>
          </cell>
          <cell r="F635" t="str">
            <v>0010529109</v>
          </cell>
          <cell r="G635">
            <v>97.5</v>
          </cell>
          <cell r="H635">
            <v>29276.07</v>
          </cell>
          <cell r="I635">
            <v>42608</v>
          </cell>
          <cell r="L635" t="str">
            <v>Antares/TMT</v>
          </cell>
          <cell r="N635">
            <v>97.5</v>
          </cell>
        </row>
        <row r="636">
          <cell r="A636" t="str">
            <v>DETAILS</v>
          </cell>
          <cell r="B636">
            <v>0</v>
          </cell>
          <cell r="C636">
            <v>81627896</v>
          </cell>
          <cell r="D636">
            <v>84069964</v>
          </cell>
          <cell r="E636" t="str">
            <v>Pinnacle Entertainment Inc Tranche B-2 Term Loans</v>
          </cell>
          <cell r="F636" t="str">
            <v>0010433439</v>
          </cell>
          <cell r="G636">
            <v>99.875</v>
          </cell>
          <cell r="H636">
            <v>5204536.01</v>
          </cell>
          <cell r="I636">
            <v>44056</v>
          </cell>
          <cell r="J636">
            <v>99.825000000000003</v>
          </cell>
          <cell r="K636" t="str">
            <v>Broadly Syndicated Loan</v>
          </cell>
          <cell r="L636" t="str">
            <v>BLG</v>
          </cell>
          <cell r="N636">
            <v>99.825000000000003</v>
          </cell>
        </row>
        <row r="637">
          <cell r="A637" t="str">
            <v>DETAILS</v>
          </cell>
          <cell r="B637">
            <v>0</v>
          </cell>
          <cell r="C637">
            <v>81628211</v>
          </cell>
          <cell r="D637">
            <v>84069640</v>
          </cell>
          <cell r="E637" t="str">
            <v>Pinnacle Foods Finance LLC Tranche G Term Loan</v>
          </cell>
          <cell r="F637" t="str">
            <v>0010415454</v>
          </cell>
          <cell r="G637">
            <v>99.546999999999997</v>
          </cell>
          <cell r="H637">
            <v>18648006.129999999</v>
          </cell>
          <cell r="I637">
            <v>43950</v>
          </cell>
          <cell r="J637">
            <v>98.738</v>
          </cell>
          <cell r="K637" t="str">
            <v>Broadly Syndicated Loan</v>
          </cell>
          <cell r="L637" t="str">
            <v>BLG</v>
          </cell>
          <cell r="N637">
            <v>98.738</v>
          </cell>
        </row>
        <row r="638">
          <cell r="A638" t="str">
            <v>DETAILS</v>
          </cell>
          <cell r="B638">
            <v>0</v>
          </cell>
          <cell r="C638">
            <v>81628208</v>
          </cell>
          <cell r="D638">
            <v>84069578</v>
          </cell>
          <cell r="E638" t="str">
            <v>Pinnacle Foods Finance LLC Tranche H Term Loan</v>
          </cell>
          <cell r="F638" t="str">
            <v>0010439389</v>
          </cell>
          <cell r="G638">
            <v>99.525000000000006</v>
          </cell>
          <cell r="H638">
            <v>19130366.16</v>
          </cell>
          <cell r="I638">
            <v>43950</v>
          </cell>
          <cell r="J638">
            <v>98.766000000000005</v>
          </cell>
          <cell r="K638" t="str">
            <v>Broadly Syndicated Loan</v>
          </cell>
          <cell r="L638" t="str">
            <v>BLG</v>
          </cell>
          <cell r="N638">
            <v>98.766000000000005</v>
          </cell>
        </row>
        <row r="639">
          <cell r="A639" t="str">
            <v>DETAILS</v>
          </cell>
          <cell r="B639">
            <v>0</v>
          </cell>
          <cell r="C639">
            <v>81628317</v>
          </cell>
          <cell r="D639">
            <v>84069646</v>
          </cell>
          <cell r="E639" t="str">
            <v>PJ United Inc Term Loan</v>
          </cell>
          <cell r="F639" t="str">
            <v>0010534488</v>
          </cell>
          <cell r="G639">
            <v>99.5</v>
          </cell>
          <cell r="H639">
            <v>16996906.710000001</v>
          </cell>
          <cell r="I639">
            <v>43465</v>
          </cell>
          <cell r="L639" t="str">
            <v>Franchise Finance</v>
          </cell>
          <cell r="N639">
            <v>99.5</v>
          </cell>
        </row>
        <row r="640">
          <cell r="A640" t="str">
            <v>DETAILS</v>
          </cell>
          <cell r="B640">
            <v>0</v>
          </cell>
          <cell r="C640">
            <v>81627702</v>
          </cell>
          <cell r="D640">
            <v>84069934</v>
          </cell>
          <cell r="E640" t="str">
            <v>PKC Holding Corp Term Loan</v>
          </cell>
          <cell r="F640" t="str">
            <v>0010530428</v>
          </cell>
          <cell r="G640">
            <v>99</v>
          </cell>
          <cell r="H640">
            <v>17387688.550000001</v>
          </cell>
          <cell r="I640">
            <v>44139</v>
          </cell>
          <cell r="L640" t="str">
            <v>Antares/TMT</v>
          </cell>
          <cell r="N640">
            <v>99</v>
          </cell>
        </row>
        <row r="641">
          <cell r="A641" t="str">
            <v>DETAILS</v>
          </cell>
          <cell r="B641">
            <v>0</v>
          </cell>
          <cell r="C641">
            <v>81627702</v>
          </cell>
          <cell r="D641">
            <v>84069967</v>
          </cell>
          <cell r="E641" t="str">
            <v>PKC Holding Corp Term Loan</v>
          </cell>
          <cell r="F641" t="str">
            <v>0010530428</v>
          </cell>
          <cell r="G641">
            <v>98.797200000000004</v>
          </cell>
          <cell r="H641">
            <v>8585171.2200000007</v>
          </cell>
          <cell r="I641">
            <v>44139</v>
          </cell>
          <cell r="L641" t="str">
            <v>SIP - Tag Along</v>
          </cell>
          <cell r="N641">
            <v>98.797200000000004</v>
          </cell>
        </row>
        <row r="642">
          <cell r="A642" t="str">
            <v>DETAILS</v>
          </cell>
          <cell r="B642">
            <v>0</v>
          </cell>
          <cell r="C642">
            <v>81627702</v>
          </cell>
          <cell r="D642">
            <v>84069970</v>
          </cell>
          <cell r="E642" t="str">
            <v>PKC Holding Corp Term Loan</v>
          </cell>
          <cell r="F642" t="str">
            <v>0010530428</v>
          </cell>
          <cell r="G642">
            <v>98.797200000000004</v>
          </cell>
          <cell r="H642">
            <v>8706570.9100000001</v>
          </cell>
          <cell r="I642">
            <v>44139</v>
          </cell>
          <cell r="L642" t="str">
            <v>Antares/TMT</v>
          </cell>
          <cell r="N642">
            <v>98.797200000000004</v>
          </cell>
        </row>
        <row r="643">
          <cell r="A643" t="str">
            <v>DETAILS</v>
          </cell>
          <cell r="B643">
            <v>0</v>
          </cell>
          <cell r="C643">
            <v>81627702</v>
          </cell>
          <cell r="D643">
            <v>84069973</v>
          </cell>
          <cell r="E643" t="str">
            <v>PKC Holding Corp Term Loan</v>
          </cell>
          <cell r="F643" t="str">
            <v>0010530428</v>
          </cell>
          <cell r="G643">
            <v>99.5</v>
          </cell>
          <cell r="H643">
            <v>2902190.31</v>
          </cell>
          <cell r="I643">
            <v>44139</v>
          </cell>
          <cell r="L643" t="str">
            <v>Antares/TMT</v>
          </cell>
          <cell r="N643">
            <v>99.5</v>
          </cell>
        </row>
        <row r="644">
          <cell r="A644" t="str">
            <v>DETAILS</v>
          </cell>
          <cell r="B644">
            <v>0</v>
          </cell>
          <cell r="C644">
            <v>81627628</v>
          </cell>
          <cell r="D644">
            <v>84069966</v>
          </cell>
          <cell r="E644" t="str">
            <v>PKC Holding Corp Term Loan</v>
          </cell>
          <cell r="F644" t="str">
            <v>0010530428</v>
          </cell>
          <cell r="G644">
            <v>98.797200000000004</v>
          </cell>
          <cell r="H644">
            <v>1610.27</v>
          </cell>
          <cell r="I644">
            <v>44139</v>
          </cell>
          <cell r="L644" t="str">
            <v>SIP - Tag Along</v>
          </cell>
          <cell r="N644">
            <v>98.797200000000004</v>
          </cell>
        </row>
        <row r="645">
          <cell r="A645" t="str">
            <v>DETAILS</v>
          </cell>
          <cell r="B645">
            <v>0</v>
          </cell>
          <cell r="C645">
            <v>81627628</v>
          </cell>
          <cell r="D645">
            <v>84069969</v>
          </cell>
          <cell r="E645" t="str">
            <v>PKC Holding Corp Term Loan</v>
          </cell>
          <cell r="F645" t="str">
            <v>0010530428</v>
          </cell>
          <cell r="G645">
            <v>98.797200000000004</v>
          </cell>
          <cell r="H645">
            <v>1633.04</v>
          </cell>
          <cell r="I645">
            <v>44139</v>
          </cell>
          <cell r="L645" t="str">
            <v>Antares/TMT</v>
          </cell>
          <cell r="N645">
            <v>98.797200000000004</v>
          </cell>
        </row>
        <row r="646">
          <cell r="A646" t="str">
            <v>DETAILS</v>
          </cell>
          <cell r="B646">
            <v>0</v>
          </cell>
          <cell r="C646">
            <v>81627628</v>
          </cell>
          <cell r="D646">
            <v>84069972</v>
          </cell>
          <cell r="E646" t="str">
            <v>PKC Holding Corp Term Loan</v>
          </cell>
          <cell r="F646" t="str">
            <v>0010530428</v>
          </cell>
          <cell r="G646">
            <v>99.5</v>
          </cell>
          <cell r="H646">
            <v>544.35</v>
          </cell>
          <cell r="I646">
            <v>44139</v>
          </cell>
          <cell r="L646" t="str">
            <v>Antares/TMT</v>
          </cell>
          <cell r="N646">
            <v>99.5</v>
          </cell>
        </row>
        <row r="647">
          <cell r="A647" t="str">
            <v>DETAILS</v>
          </cell>
          <cell r="B647">
            <v>0</v>
          </cell>
          <cell r="C647">
            <v>81627628</v>
          </cell>
          <cell r="D647">
            <v>84069933</v>
          </cell>
          <cell r="E647" t="str">
            <v>PKC Holding Corp Term Loan</v>
          </cell>
          <cell r="F647" t="str">
            <v>0010530428</v>
          </cell>
          <cell r="G647">
            <v>99</v>
          </cell>
          <cell r="H647">
            <v>3261.31</v>
          </cell>
          <cell r="I647">
            <v>44139</v>
          </cell>
          <cell r="L647" t="str">
            <v>Antares/TMT</v>
          </cell>
          <cell r="N647">
            <v>99</v>
          </cell>
        </row>
        <row r="648">
          <cell r="A648" t="str">
            <v>DETAILS</v>
          </cell>
          <cell r="B648">
            <v>0</v>
          </cell>
          <cell r="C648">
            <v>81628379</v>
          </cell>
          <cell r="D648">
            <v>84069935</v>
          </cell>
          <cell r="E648" t="str">
            <v>PKC Holding Corp Term Loan</v>
          </cell>
          <cell r="F648" t="str">
            <v>0010530428</v>
          </cell>
          <cell r="G648">
            <v>99</v>
          </cell>
          <cell r="H648">
            <v>2609050.14</v>
          </cell>
          <cell r="I648">
            <v>44139</v>
          </cell>
          <cell r="L648" t="str">
            <v>Antares/TMT</v>
          </cell>
          <cell r="N648">
            <v>99</v>
          </cell>
        </row>
        <row r="649">
          <cell r="A649" t="str">
            <v>DETAILS</v>
          </cell>
          <cell r="B649">
            <v>0</v>
          </cell>
          <cell r="C649">
            <v>81628379</v>
          </cell>
          <cell r="D649">
            <v>84069968</v>
          </cell>
          <cell r="E649" t="str">
            <v>PKC Holding Corp Term Loan</v>
          </cell>
          <cell r="F649" t="str">
            <v>0010530428</v>
          </cell>
          <cell r="G649">
            <v>98.797200000000004</v>
          </cell>
          <cell r="H649">
            <v>1288218.51</v>
          </cell>
          <cell r="I649">
            <v>44139</v>
          </cell>
          <cell r="J649">
            <v>98.25</v>
          </cell>
          <cell r="L649" t="str">
            <v>SIP - Tag Along</v>
          </cell>
          <cell r="N649">
            <v>98.797200000000004</v>
          </cell>
        </row>
        <row r="650">
          <cell r="A650" t="str">
            <v>DETAILS</v>
          </cell>
          <cell r="B650">
            <v>0</v>
          </cell>
          <cell r="C650">
            <v>81628379</v>
          </cell>
          <cell r="D650">
            <v>84069971</v>
          </cell>
          <cell r="E650" t="str">
            <v>PKC Holding Corp Term Loan</v>
          </cell>
          <cell r="F650" t="str">
            <v>0010530428</v>
          </cell>
          <cell r="G650">
            <v>98.797200000000004</v>
          </cell>
          <cell r="H650">
            <v>1306434.72</v>
          </cell>
          <cell r="I650">
            <v>44139</v>
          </cell>
          <cell r="J650">
            <v>98.25</v>
          </cell>
          <cell r="L650" t="str">
            <v>Antares/TMT</v>
          </cell>
          <cell r="N650">
            <v>98.797200000000004</v>
          </cell>
        </row>
        <row r="651">
          <cell r="A651" t="str">
            <v>DETAILS</v>
          </cell>
          <cell r="B651">
            <v>0</v>
          </cell>
          <cell r="C651">
            <v>81628379</v>
          </cell>
          <cell r="D651">
            <v>84069974</v>
          </cell>
          <cell r="E651" t="str">
            <v>PKC Holding Corp Term Loan</v>
          </cell>
          <cell r="F651" t="str">
            <v>0010530428</v>
          </cell>
          <cell r="G651">
            <v>99.5</v>
          </cell>
          <cell r="H651">
            <v>435478.24</v>
          </cell>
          <cell r="I651">
            <v>44139</v>
          </cell>
          <cell r="J651">
            <v>98.25</v>
          </cell>
          <cell r="L651" t="str">
            <v>Antares/TMT</v>
          </cell>
          <cell r="N651">
            <v>99.5</v>
          </cell>
        </row>
        <row r="652">
          <cell r="A652" t="str">
            <v>DETAILS</v>
          </cell>
          <cell r="B652">
            <v>0</v>
          </cell>
          <cell r="C652">
            <v>81627697</v>
          </cell>
          <cell r="D652">
            <v>84069863</v>
          </cell>
          <cell r="E652" t="str">
            <v>Plaskolite Inc. Term Loan B</v>
          </cell>
          <cell r="F652" t="str">
            <v>0010556432</v>
          </cell>
          <cell r="G652">
            <v>99</v>
          </cell>
          <cell r="H652">
            <v>16170000</v>
          </cell>
          <cell r="I652">
            <v>44868</v>
          </cell>
          <cell r="J652">
            <v>98.25</v>
          </cell>
          <cell r="L652" t="str">
            <v>Antares/TMT</v>
          </cell>
          <cell r="N652">
            <v>99</v>
          </cell>
        </row>
        <row r="653">
          <cell r="A653" t="str">
            <v>DETAILS</v>
          </cell>
          <cell r="B653">
            <v>0</v>
          </cell>
          <cell r="C653">
            <v>81627796</v>
          </cell>
          <cell r="D653">
            <v>84070102</v>
          </cell>
          <cell r="E653" t="str">
            <v>Plaze Inc Term Loan</v>
          </cell>
          <cell r="F653" t="str">
            <v>0010538371</v>
          </cell>
          <cell r="G653">
            <v>99.5</v>
          </cell>
          <cell r="H653">
            <v>3627659.57</v>
          </cell>
          <cell r="I653">
            <v>44773</v>
          </cell>
          <cell r="J653">
            <v>98.25</v>
          </cell>
          <cell r="L653" t="str">
            <v>Antares/TMT</v>
          </cell>
          <cell r="N653">
            <v>99.5</v>
          </cell>
        </row>
        <row r="654">
          <cell r="A654" t="str">
            <v>DETAILS</v>
          </cell>
          <cell r="B654">
            <v>0</v>
          </cell>
          <cell r="C654">
            <v>81627900</v>
          </cell>
          <cell r="D654">
            <v>84070103</v>
          </cell>
          <cell r="E654" t="str">
            <v>Plaze Inc Term Loan</v>
          </cell>
          <cell r="F654" t="str">
            <v>0010538371</v>
          </cell>
          <cell r="G654">
            <v>99.5</v>
          </cell>
          <cell r="H654">
            <v>7353909.5800000001</v>
          </cell>
          <cell r="I654">
            <v>44773</v>
          </cell>
          <cell r="J654">
            <v>98.25</v>
          </cell>
          <cell r="L654" t="str">
            <v>Antares/TMT</v>
          </cell>
          <cell r="N654">
            <v>99.5</v>
          </cell>
        </row>
        <row r="655">
          <cell r="A655" t="str">
            <v>DETAILS</v>
          </cell>
          <cell r="B655">
            <v>0</v>
          </cell>
          <cell r="C655">
            <v>81627796</v>
          </cell>
          <cell r="D655">
            <v>84069886</v>
          </cell>
          <cell r="E655" t="str">
            <v>Plaze Inc Term Loan</v>
          </cell>
          <cell r="F655" t="str">
            <v>0010538371</v>
          </cell>
          <cell r="G655">
            <v>99</v>
          </cell>
          <cell r="H655">
            <v>7337765.96</v>
          </cell>
          <cell r="I655">
            <v>44773</v>
          </cell>
          <cell r="J655">
            <v>98.25</v>
          </cell>
          <cell r="L655" t="str">
            <v>Antares/TMT</v>
          </cell>
          <cell r="N655">
            <v>99</v>
          </cell>
        </row>
        <row r="656">
          <cell r="A656" t="str">
            <v>DETAILS</v>
          </cell>
          <cell r="B656">
            <v>0</v>
          </cell>
          <cell r="C656">
            <v>81627900</v>
          </cell>
          <cell r="D656">
            <v>84069887</v>
          </cell>
          <cell r="E656" t="str">
            <v>Plaze Inc Term Loan</v>
          </cell>
          <cell r="F656" t="str">
            <v>0010538371</v>
          </cell>
          <cell r="G656">
            <v>99</v>
          </cell>
          <cell r="H656">
            <v>14874953.449999999</v>
          </cell>
          <cell r="I656">
            <v>44773</v>
          </cell>
          <cell r="J656">
            <v>98.25</v>
          </cell>
          <cell r="L656" t="str">
            <v>Antares/TMT</v>
          </cell>
          <cell r="N656">
            <v>99</v>
          </cell>
        </row>
        <row r="657">
          <cell r="A657" t="str">
            <v>DETAILS</v>
          </cell>
          <cell r="B657">
            <v>0</v>
          </cell>
          <cell r="C657">
            <v>81627796</v>
          </cell>
          <cell r="D657">
            <v>84069946</v>
          </cell>
          <cell r="E657" t="str">
            <v>Plaze Inc Term Loan</v>
          </cell>
          <cell r="F657" t="str">
            <v>0010538371</v>
          </cell>
          <cell r="G657">
            <v>0</v>
          </cell>
          <cell r="H657">
            <v>18403.759999999998</v>
          </cell>
          <cell r="I657">
            <v>44773</v>
          </cell>
          <cell r="J657">
            <v>98.25</v>
          </cell>
          <cell r="K657" t="str">
            <v>Broadly Syndicated Loan</v>
          </cell>
          <cell r="L657" t="str">
            <v>BLG</v>
          </cell>
          <cell r="N657">
            <v>0</v>
          </cell>
        </row>
        <row r="658">
          <cell r="A658" t="str">
            <v>DETAILS</v>
          </cell>
          <cell r="B658">
            <v>0</v>
          </cell>
          <cell r="C658">
            <v>81627900</v>
          </cell>
          <cell r="D658">
            <v>84069947</v>
          </cell>
          <cell r="E658" t="str">
            <v>Plaze Inc Term Loan</v>
          </cell>
          <cell r="F658" t="str">
            <v>0010538371</v>
          </cell>
          <cell r="G658">
            <v>0</v>
          </cell>
          <cell r="H658">
            <v>37307.68</v>
          </cell>
          <cell r="I658">
            <v>44773</v>
          </cell>
          <cell r="J658">
            <v>98.25</v>
          </cell>
          <cell r="L658" t="str">
            <v>SIP - Tag Along</v>
          </cell>
          <cell r="N658">
            <v>0</v>
          </cell>
        </row>
        <row r="659">
          <cell r="A659" t="str">
            <v>DETAILS</v>
          </cell>
          <cell r="B659">
            <v>0</v>
          </cell>
          <cell r="C659">
            <v>81627693</v>
          </cell>
          <cell r="D659">
            <v>84069975</v>
          </cell>
          <cell r="E659" t="str">
            <v>PMI Holdings Inc (Papa Murphys)</v>
          </cell>
          <cell r="F659" t="str">
            <v>0010527897</v>
          </cell>
          <cell r="G659">
            <v>99.5</v>
          </cell>
          <cell r="H659">
            <v>137500</v>
          </cell>
          <cell r="I659">
            <v>43705</v>
          </cell>
          <cell r="J659">
            <v>98.5</v>
          </cell>
          <cell r="L659" t="str">
            <v>Franchise Finance</v>
          </cell>
          <cell r="N659">
            <v>99.5</v>
          </cell>
        </row>
        <row r="660">
          <cell r="A660" t="str">
            <v>DETAILS</v>
          </cell>
          <cell r="B660">
            <v>0</v>
          </cell>
          <cell r="C660">
            <v>81628345</v>
          </cell>
          <cell r="D660">
            <v>84069283</v>
          </cell>
          <cell r="E660" t="str">
            <v>PMI Holdings Inc (Papa Murphys)</v>
          </cell>
          <cell r="F660" t="str">
            <v>0010527897</v>
          </cell>
          <cell r="G660">
            <v>99.5</v>
          </cell>
          <cell r="H660">
            <v>23437500</v>
          </cell>
          <cell r="I660">
            <v>43705</v>
          </cell>
          <cell r="J660">
            <v>98.5</v>
          </cell>
          <cell r="L660" t="str">
            <v>Franchise Finance</v>
          </cell>
          <cell r="N660">
            <v>99.5</v>
          </cell>
        </row>
        <row r="661">
          <cell r="A661" t="str">
            <v>DETAILS</v>
          </cell>
          <cell r="B661">
            <v>0</v>
          </cell>
          <cell r="C661">
            <v>81628345</v>
          </cell>
          <cell r="D661">
            <v>84069976</v>
          </cell>
          <cell r="E661" t="str">
            <v>PMI Holdings Inc (Papa Murphys)</v>
          </cell>
          <cell r="F661" t="str">
            <v>0010527897</v>
          </cell>
          <cell r="G661">
            <v>99.5</v>
          </cell>
          <cell r="H661">
            <v>10312499.99</v>
          </cell>
          <cell r="I661">
            <v>43705</v>
          </cell>
          <cell r="J661">
            <v>98.5</v>
          </cell>
          <cell r="L661" t="str">
            <v>Franchise Finance</v>
          </cell>
          <cell r="N661">
            <v>99.5</v>
          </cell>
        </row>
        <row r="662">
          <cell r="A662" t="str">
            <v>DETAILS</v>
          </cell>
          <cell r="B662">
            <v>0</v>
          </cell>
          <cell r="C662">
            <v>81627693</v>
          </cell>
          <cell r="D662">
            <v>84069282</v>
          </cell>
          <cell r="E662" t="str">
            <v>PMI Holdings Inc (Papa Murphys)</v>
          </cell>
          <cell r="F662" t="str">
            <v>0010527897</v>
          </cell>
          <cell r="G662">
            <v>99.5</v>
          </cell>
          <cell r="H662">
            <v>312500</v>
          </cell>
          <cell r="I662">
            <v>43705</v>
          </cell>
          <cell r="J662">
            <v>98.5</v>
          </cell>
          <cell r="L662" t="str">
            <v>Franchise Finance</v>
          </cell>
          <cell r="N662">
            <v>99.5</v>
          </cell>
        </row>
        <row r="663">
          <cell r="A663" t="str">
            <v>DETAILS</v>
          </cell>
          <cell r="B663">
            <v>0</v>
          </cell>
          <cell r="C663">
            <v>81628000</v>
          </cell>
          <cell r="D663">
            <v>84070223</v>
          </cell>
          <cell r="E663" t="str">
            <v>Post Holdings Inc Series A Incremental Term Loan</v>
          </cell>
          <cell r="F663" t="str">
            <v>0010474157</v>
          </cell>
          <cell r="G663">
            <v>99.763999999999996</v>
          </cell>
          <cell r="H663">
            <v>4708465.54</v>
          </cell>
          <cell r="I663">
            <v>44349</v>
          </cell>
          <cell r="J663">
            <v>99.813000000000002</v>
          </cell>
          <cell r="K663" t="str">
            <v>Broadly Syndicated Loan</v>
          </cell>
          <cell r="L663" t="str">
            <v>BLG</v>
          </cell>
          <cell r="N663">
            <v>99.813000000000002</v>
          </cell>
        </row>
        <row r="664">
          <cell r="A664" t="str">
            <v>DETAILS</v>
          </cell>
          <cell r="B664">
            <v>0</v>
          </cell>
          <cell r="C664">
            <v>81628162</v>
          </cell>
          <cell r="D664">
            <v>84069978</v>
          </cell>
          <cell r="E664" t="str">
            <v>Potpourri Group, Inc. Tranche A Term Loan</v>
          </cell>
          <cell r="F664" t="str">
            <v>0010527956</v>
          </cell>
          <cell r="G664">
            <v>99.5</v>
          </cell>
          <cell r="H664">
            <v>40625</v>
          </cell>
          <cell r="I664">
            <v>43946</v>
          </cell>
          <cell r="J664">
            <v>98.5</v>
          </cell>
          <cell r="K664" t="str">
            <v>Broadly Syndicated Loan</v>
          </cell>
          <cell r="L664" t="str">
            <v>SIP - Tag Along</v>
          </cell>
          <cell r="N664">
            <v>99.5</v>
          </cell>
        </row>
        <row r="665">
          <cell r="A665" t="str">
            <v>DETAILS</v>
          </cell>
          <cell r="B665">
            <v>0</v>
          </cell>
          <cell r="C665">
            <v>81628162</v>
          </cell>
          <cell r="D665">
            <v>84069980</v>
          </cell>
          <cell r="E665" t="str">
            <v>Potpourri Group, Inc. Tranche A Term Loan</v>
          </cell>
          <cell r="F665" t="str">
            <v>0010527956</v>
          </cell>
          <cell r="G665">
            <v>99.5</v>
          </cell>
          <cell r="H665">
            <v>12653.05</v>
          </cell>
          <cell r="I665">
            <v>43946</v>
          </cell>
          <cell r="J665">
            <v>98.5</v>
          </cell>
          <cell r="K665" t="str">
            <v>Broadly Syndicated Loan</v>
          </cell>
          <cell r="L665" t="str">
            <v>Antares/TMT</v>
          </cell>
          <cell r="N665">
            <v>99.5</v>
          </cell>
        </row>
        <row r="666">
          <cell r="A666" t="str">
            <v>DETAILS</v>
          </cell>
          <cell r="B666">
            <v>0</v>
          </cell>
          <cell r="C666">
            <v>81628162</v>
          </cell>
          <cell r="D666">
            <v>84069982</v>
          </cell>
          <cell r="E666" t="str">
            <v>Potpourri Group, Inc. Tranche A Term Loan</v>
          </cell>
          <cell r="F666" t="str">
            <v>0010527956</v>
          </cell>
          <cell r="G666">
            <v>99.5</v>
          </cell>
          <cell r="H666">
            <v>187500</v>
          </cell>
          <cell r="I666">
            <v>43946</v>
          </cell>
          <cell r="J666">
            <v>98.5</v>
          </cell>
          <cell r="K666" t="str">
            <v>Broadly Syndicated Loan</v>
          </cell>
          <cell r="L666" t="str">
            <v>Antares/TMT</v>
          </cell>
          <cell r="N666">
            <v>99.5</v>
          </cell>
        </row>
        <row r="667">
          <cell r="A667" t="str">
            <v>DETAILS</v>
          </cell>
          <cell r="B667">
            <v>0</v>
          </cell>
          <cell r="C667">
            <v>81627690</v>
          </cell>
          <cell r="D667">
            <v>84069977</v>
          </cell>
          <cell r="E667" t="str">
            <v>Potpourri Group, Inc. Tranche A Term Loan</v>
          </cell>
          <cell r="F667" t="str">
            <v>0010527956</v>
          </cell>
          <cell r="G667">
            <v>99.5</v>
          </cell>
          <cell r="H667">
            <v>6139947.8499999996</v>
          </cell>
          <cell r="I667">
            <v>43946</v>
          </cell>
          <cell r="J667">
            <v>98.5</v>
          </cell>
          <cell r="K667" t="str">
            <v>Broadly Syndicated Loan</v>
          </cell>
          <cell r="L667" t="str">
            <v>SIP - Tag Along</v>
          </cell>
          <cell r="N667">
            <v>99.5</v>
          </cell>
        </row>
        <row r="668">
          <cell r="A668" t="str">
            <v>DETAILS</v>
          </cell>
          <cell r="B668">
            <v>0</v>
          </cell>
          <cell r="C668">
            <v>81627690</v>
          </cell>
          <cell r="D668">
            <v>84069979</v>
          </cell>
          <cell r="E668" t="str">
            <v>Potpourri Group, Inc. Tranche A Term Loan</v>
          </cell>
          <cell r="F668" t="str">
            <v>0010527956</v>
          </cell>
          <cell r="G668">
            <v>99.5</v>
          </cell>
          <cell r="H668">
            <v>1912346.81</v>
          </cell>
          <cell r="I668">
            <v>43946</v>
          </cell>
          <cell r="J668">
            <v>98.5</v>
          </cell>
          <cell r="K668" t="str">
            <v>Broadly Syndicated Loan</v>
          </cell>
          <cell r="L668" t="str">
            <v>Antares/TMT</v>
          </cell>
          <cell r="N668">
            <v>99.5</v>
          </cell>
        </row>
        <row r="669">
          <cell r="A669" t="str">
            <v>DETAILS</v>
          </cell>
          <cell r="B669">
            <v>0</v>
          </cell>
          <cell r="C669">
            <v>81627690</v>
          </cell>
          <cell r="D669">
            <v>84069981</v>
          </cell>
          <cell r="E669" t="str">
            <v>Potpourri Group, Inc. Tranche A Term Loan</v>
          </cell>
          <cell r="F669" t="str">
            <v>0010527956</v>
          </cell>
          <cell r="G669">
            <v>99.5</v>
          </cell>
          <cell r="H669">
            <v>28338220.859999999</v>
          </cell>
          <cell r="I669">
            <v>43946</v>
          </cell>
          <cell r="J669">
            <v>98.5</v>
          </cell>
          <cell r="K669" t="str">
            <v>Broadly Syndicated Loan</v>
          </cell>
          <cell r="L669" t="str">
            <v>Antares/TMT</v>
          </cell>
          <cell r="N669">
            <v>99.5</v>
          </cell>
        </row>
        <row r="670">
          <cell r="A670" t="str">
            <v>DETAILS</v>
          </cell>
          <cell r="B670">
            <v>0</v>
          </cell>
          <cell r="C670">
            <v>81627862</v>
          </cell>
          <cell r="D670">
            <v>84069299</v>
          </cell>
          <cell r="E670" t="str">
            <v>Power Buyer LLC Initial Term Loan</v>
          </cell>
          <cell r="F670" t="str">
            <v>0010417311</v>
          </cell>
          <cell r="G670">
            <v>97</v>
          </cell>
          <cell r="H670">
            <v>21833502.18</v>
          </cell>
          <cell r="I670">
            <v>43957</v>
          </cell>
          <cell r="J670">
            <v>97.5</v>
          </cell>
          <cell r="K670" t="str">
            <v>Broadly Syndicated Loan</v>
          </cell>
          <cell r="L670" t="str">
            <v>Antares/TMT - BSL</v>
          </cell>
          <cell r="N670">
            <v>97.5</v>
          </cell>
        </row>
        <row r="671">
          <cell r="A671" t="str">
            <v>DETAILS</v>
          </cell>
          <cell r="B671">
            <v>0</v>
          </cell>
          <cell r="C671">
            <v>81627863</v>
          </cell>
          <cell r="D671">
            <v>84069300</v>
          </cell>
          <cell r="E671" t="str">
            <v>Power Buyer LLC Initial Term Loan</v>
          </cell>
          <cell r="F671" t="str">
            <v>0010417311</v>
          </cell>
          <cell r="G671">
            <v>97</v>
          </cell>
          <cell r="H671">
            <v>1213568.01</v>
          </cell>
          <cell r="I671">
            <v>43957</v>
          </cell>
          <cell r="J671">
            <v>97.5</v>
          </cell>
          <cell r="K671" t="str">
            <v>Broadly Syndicated Loan</v>
          </cell>
          <cell r="L671" t="str">
            <v>Antares/TMT - BSL</v>
          </cell>
          <cell r="N671">
            <v>97.5</v>
          </cell>
        </row>
        <row r="672">
          <cell r="A672" t="str">
            <v>DETAILS</v>
          </cell>
          <cell r="B672">
            <v>0</v>
          </cell>
          <cell r="C672">
            <v>81627893</v>
          </cell>
          <cell r="D672">
            <v>84069301</v>
          </cell>
          <cell r="E672" t="str">
            <v>Power Buyer LLC Initial Term Loan</v>
          </cell>
          <cell r="F672" t="str">
            <v>0010417311</v>
          </cell>
          <cell r="G672">
            <v>97</v>
          </cell>
          <cell r="H672">
            <v>2959721.09</v>
          </cell>
          <cell r="I672">
            <v>43957</v>
          </cell>
          <cell r="J672">
            <v>97.5</v>
          </cell>
          <cell r="K672" t="str">
            <v>Broadly Syndicated Loan</v>
          </cell>
          <cell r="L672" t="str">
            <v>Antares/TMT - BSL</v>
          </cell>
          <cell r="N672">
            <v>97.5</v>
          </cell>
        </row>
        <row r="673">
          <cell r="A673" t="str">
            <v>DETAILS</v>
          </cell>
          <cell r="B673">
            <v>0</v>
          </cell>
          <cell r="C673">
            <v>81627862</v>
          </cell>
          <cell r="D673">
            <v>84070246</v>
          </cell>
          <cell r="E673" t="str">
            <v>Power Buyer LLC Initial Term Loan</v>
          </cell>
          <cell r="F673" t="str">
            <v>0010417311</v>
          </cell>
          <cell r="G673">
            <v>97</v>
          </cell>
          <cell r="H673">
            <v>1171766.98</v>
          </cell>
          <cell r="I673">
            <v>43957</v>
          </cell>
          <cell r="J673">
            <v>97.5</v>
          </cell>
          <cell r="K673" t="str">
            <v>Broadly Syndicated Loan</v>
          </cell>
          <cell r="L673" t="str">
            <v>Antares/TMT - BSL</v>
          </cell>
          <cell r="N673">
            <v>97.5</v>
          </cell>
        </row>
        <row r="674">
          <cell r="A674" t="str">
            <v>DETAILS</v>
          </cell>
          <cell r="B674">
            <v>0</v>
          </cell>
          <cell r="C674">
            <v>81627863</v>
          </cell>
          <cell r="D674">
            <v>84070247</v>
          </cell>
          <cell r="E674" t="str">
            <v>Power Buyer LLC Initial Term Loan</v>
          </cell>
          <cell r="F674" t="str">
            <v>0010417311</v>
          </cell>
          <cell r="G674">
            <v>97</v>
          </cell>
          <cell r="H674">
            <v>65130.13</v>
          </cell>
          <cell r="I674">
            <v>43957</v>
          </cell>
          <cell r="J674">
            <v>97.5</v>
          </cell>
          <cell r="K674" t="str">
            <v>Broadly Syndicated Loan</v>
          </cell>
          <cell r="L674" t="str">
            <v>Antares/TMT - BSL</v>
          </cell>
          <cell r="N674">
            <v>97.5</v>
          </cell>
        </row>
        <row r="675">
          <cell r="A675" t="str">
            <v>DETAILS</v>
          </cell>
          <cell r="B675">
            <v>0</v>
          </cell>
          <cell r="C675">
            <v>81627893</v>
          </cell>
          <cell r="D675">
            <v>84070248</v>
          </cell>
          <cell r="E675" t="str">
            <v>Power Buyer LLC Initial Term Loan</v>
          </cell>
          <cell r="F675" t="str">
            <v>0010417311</v>
          </cell>
          <cell r="G675">
            <v>97</v>
          </cell>
          <cell r="H675">
            <v>158843.20000000001</v>
          </cell>
          <cell r="I675">
            <v>43957</v>
          </cell>
          <cell r="J675">
            <v>97.5</v>
          </cell>
          <cell r="K675" t="str">
            <v>Broadly Syndicated Loan</v>
          </cell>
          <cell r="L675" t="str">
            <v>Antares/TMT - BSL</v>
          </cell>
          <cell r="N675">
            <v>97.5</v>
          </cell>
        </row>
        <row r="676">
          <cell r="A676" t="str">
            <v>DETAILS</v>
          </cell>
          <cell r="B676">
            <v>0</v>
          </cell>
          <cell r="C676">
            <v>81627607</v>
          </cell>
          <cell r="D676">
            <v>84070312</v>
          </cell>
          <cell r="E676" t="str">
            <v>Power Services Holdings 2nd AMD Incremental Term Loan</v>
          </cell>
          <cell r="F676" t="str">
            <v>0010536437</v>
          </cell>
          <cell r="G676">
            <v>100</v>
          </cell>
          <cell r="H676">
            <v>1184.1600000000001</v>
          </cell>
          <cell r="I676">
            <v>43312</v>
          </cell>
          <cell r="L676" t="str">
            <v>Antares/TMT</v>
          </cell>
          <cell r="N676">
            <v>100</v>
          </cell>
        </row>
        <row r="677">
          <cell r="A677" t="str">
            <v>DETAILS</v>
          </cell>
          <cell r="B677">
            <v>0</v>
          </cell>
          <cell r="C677">
            <v>81627607</v>
          </cell>
          <cell r="D677">
            <v>84070255</v>
          </cell>
          <cell r="E677" t="str">
            <v>Power Services Holdings 2nd AMD Incremental Term Loan</v>
          </cell>
          <cell r="F677" t="str">
            <v>0010536437</v>
          </cell>
          <cell r="G677">
            <v>99.123500000000007</v>
          </cell>
          <cell r="H677">
            <v>3830.2</v>
          </cell>
          <cell r="I677">
            <v>43312</v>
          </cell>
          <cell r="L677" t="str">
            <v>Antares/TMT</v>
          </cell>
          <cell r="N677">
            <v>99.123500000000007</v>
          </cell>
        </row>
        <row r="678">
          <cell r="A678" t="str">
            <v>DETAILS</v>
          </cell>
          <cell r="B678">
            <v>0</v>
          </cell>
          <cell r="C678">
            <v>81628004</v>
          </cell>
          <cell r="D678">
            <v>84070256</v>
          </cell>
          <cell r="E678" t="str">
            <v>Power Services Holdings 2nd AMD Incremental Term Loan</v>
          </cell>
          <cell r="F678" t="str">
            <v>0010536437</v>
          </cell>
          <cell r="G678">
            <v>99.123500000000007</v>
          </cell>
          <cell r="H678">
            <v>1587468.14</v>
          </cell>
          <cell r="I678">
            <v>43312</v>
          </cell>
          <cell r="L678" t="str">
            <v>Antares/TMT</v>
          </cell>
          <cell r="N678">
            <v>99.123500000000007</v>
          </cell>
        </row>
        <row r="679">
          <cell r="A679" t="str">
            <v>DETAILS</v>
          </cell>
          <cell r="B679">
            <v>0</v>
          </cell>
          <cell r="C679">
            <v>81628004</v>
          </cell>
          <cell r="D679">
            <v>84070313</v>
          </cell>
          <cell r="E679" t="str">
            <v>Power Services Holdings 2nd AMD Incremental Term Loan</v>
          </cell>
          <cell r="F679" t="str">
            <v>0010536437</v>
          </cell>
          <cell r="G679">
            <v>100</v>
          </cell>
          <cell r="H679">
            <v>490790.63</v>
          </cell>
          <cell r="I679">
            <v>43312</v>
          </cell>
          <cell r="L679" t="str">
            <v>Antares/TMT</v>
          </cell>
          <cell r="N679">
            <v>100</v>
          </cell>
        </row>
        <row r="680">
          <cell r="A680" t="str">
            <v>DETAILS</v>
          </cell>
          <cell r="B680">
            <v>0</v>
          </cell>
          <cell r="C680">
            <v>81628003</v>
          </cell>
          <cell r="D680">
            <v>84070315</v>
          </cell>
          <cell r="E680" t="str">
            <v>Power Services Holdings Co 1st AMD Incremental Term Loan</v>
          </cell>
          <cell r="F680" t="str">
            <v>0010536406</v>
          </cell>
          <cell r="G680">
            <v>100</v>
          </cell>
          <cell r="H680">
            <v>562469.42000000004</v>
          </cell>
          <cell r="I680">
            <v>43312</v>
          </cell>
          <cell r="L680" t="str">
            <v>Antares/TMT</v>
          </cell>
          <cell r="N680">
            <v>100</v>
          </cell>
        </row>
        <row r="681">
          <cell r="A681" t="str">
            <v>DETAILS</v>
          </cell>
          <cell r="B681">
            <v>0</v>
          </cell>
          <cell r="C681">
            <v>81628003</v>
          </cell>
          <cell r="D681">
            <v>84070254</v>
          </cell>
          <cell r="E681" t="str">
            <v>Power Services Holdings Co 1st AMD Incremental Term Loan</v>
          </cell>
          <cell r="F681" t="str">
            <v>0010536406</v>
          </cell>
          <cell r="G681">
            <v>99.123500000000007</v>
          </cell>
          <cell r="H681">
            <v>4526309.3</v>
          </cell>
          <cell r="I681">
            <v>43312</v>
          </cell>
          <cell r="L681" t="str">
            <v>Antares/TMT</v>
          </cell>
          <cell r="N681">
            <v>99.123500000000007</v>
          </cell>
        </row>
        <row r="682">
          <cell r="A682" t="str">
            <v>DETAILS</v>
          </cell>
          <cell r="B682">
            <v>0</v>
          </cell>
          <cell r="C682">
            <v>81627663</v>
          </cell>
          <cell r="D682">
            <v>84070253</v>
          </cell>
          <cell r="E682" t="str">
            <v>Power Services Holdings Co 1st AMD Incremental Term Loan</v>
          </cell>
          <cell r="F682" t="str">
            <v>0010536406</v>
          </cell>
          <cell r="G682">
            <v>99.123500000000007</v>
          </cell>
          <cell r="H682">
            <v>15845.74</v>
          </cell>
          <cell r="I682">
            <v>43312</v>
          </cell>
          <cell r="J682">
            <v>99.75</v>
          </cell>
          <cell r="K682" t="str">
            <v>Broadly Syndicated Loan</v>
          </cell>
          <cell r="L682" t="str">
            <v>Antares/TMT</v>
          </cell>
          <cell r="N682">
            <v>99.123500000000007</v>
          </cell>
        </row>
        <row r="683">
          <cell r="A683" t="str">
            <v>DETAILS</v>
          </cell>
          <cell r="B683">
            <v>0</v>
          </cell>
          <cell r="C683">
            <v>81627663</v>
          </cell>
          <cell r="D683">
            <v>84070314</v>
          </cell>
          <cell r="E683" t="str">
            <v>Power Services Holdings Co 1st AMD Incremental Term Loan</v>
          </cell>
          <cell r="F683" t="str">
            <v>0010536406</v>
          </cell>
          <cell r="G683">
            <v>100</v>
          </cell>
          <cell r="H683">
            <v>1969.1</v>
          </cell>
          <cell r="I683">
            <v>43312</v>
          </cell>
          <cell r="L683" t="str">
            <v>Antares/TMT</v>
          </cell>
          <cell r="N683">
            <v>100</v>
          </cell>
        </row>
        <row r="684">
          <cell r="A684" t="str">
            <v>DETAILS</v>
          </cell>
          <cell r="B684">
            <v>0</v>
          </cell>
          <cell r="C684">
            <v>81628002</v>
          </cell>
          <cell r="D684">
            <v>84069986</v>
          </cell>
          <cell r="E684" t="str">
            <v>Power Services Holdings Co Initial Term Loan</v>
          </cell>
          <cell r="F684" t="str">
            <v>0010536391</v>
          </cell>
          <cell r="G684">
            <v>99.123500000000007</v>
          </cell>
          <cell r="H684">
            <v>7803182.1200000001</v>
          </cell>
          <cell r="I684">
            <v>43312</v>
          </cell>
          <cell r="L684" t="str">
            <v>Antares/TMT</v>
          </cell>
          <cell r="N684">
            <v>99.123500000000007</v>
          </cell>
        </row>
        <row r="685">
          <cell r="A685" t="str">
            <v>DETAILS</v>
          </cell>
          <cell r="B685">
            <v>0</v>
          </cell>
          <cell r="C685">
            <v>81628002</v>
          </cell>
          <cell r="D685">
            <v>84069812</v>
          </cell>
          <cell r="E685" t="str">
            <v>Power Services Holdings Co Initial Term Loan</v>
          </cell>
          <cell r="F685" t="str">
            <v>0010536391</v>
          </cell>
          <cell r="G685">
            <v>100</v>
          </cell>
          <cell r="H685">
            <v>4859320.82</v>
          </cell>
          <cell r="I685">
            <v>43312</v>
          </cell>
          <cell r="J685">
            <v>98.5</v>
          </cell>
          <cell r="K685" t="str">
            <v>Broadly Syndicated Loan</v>
          </cell>
          <cell r="L685" t="str">
            <v>Antares/TMT</v>
          </cell>
          <cell r="N685">
            <v>100</v>
          </cell>
        </row>
        <row r="686">
          <cell r="A686" t="str">
            <v>DETAILS</v>
          </cell>
          <cell r="B686">
            <v>0</v>
          </cell>
          <cell r="C686">
            <v>81627603</v>
          </cell>
          <cell r="D686">
            <v>84069811</v>
          </cell>
          <cell r="E686" t="str">
            <v>Power Services Holdings Co Initial Term Loan</v>
          </cell>
          <cell r="F686" t="str">
            <v>0010536391</v>
          </cell>
          <cell r="G686">
            <v>100</v>
          </cell>
          <cell r="H686">
            <v>1428.1</v>
          </cell>
          <cell r="I686">
            <v>43312</v>
          </cell>
          <cell r="J686">
            <v>97.5</v>
          </cell>
          <cell r="K686" t="str">
            <v>Broadly Syndicated Loan</v>
          </cell>
          <cell r="L686" t="str">
            <v>Antares/TMT</v>
          </cell>
          <cell r="N686">
            <v>100</v>
          </cell>
        </row>
        <row r="687">
          <cell r="A687" t="str">
            <v>DETAILS</v>
          </cell>
          <cell r="B687">
            <v>0</v>
          </cell>
          <cell r="C687">
            <v>81627603</v>
          </cell>
          <cell r="D687">
            <v>84069985</v>
          </cell>
          <cell r="E687" t="str">
            <v>Power Services Holdings Co Initial Term Loan</v>
          </cell>
          <cell r="F687" t="str">
            <v>0010536391</v>
          </cell>
          <cell r="G687">
            <v>99.123500000000007</v>
          </cell>
          <cell r="H687">
            <v>2293.2800000000002</v>
          </cell>
          <cell r="I687">
            <v>43312</v>
          </cell>
          <cell r="J687">
            <v>97.5</v>
          </cell>
          <cell r="K687" t="str">
            <v>Broadly Syndicated Loan</v>
          </cell>
          <cell r="L687" t="str">
            <v>Antares/TMT</v>
          </cell>
          <cell r="N687">
            <v>99.123500000000007</v>
          </cell>
        </row>
        <row r="688">
          <cell r="A688" t="str">
            <v>DETAILS</v>
          </cell>
          <cell r="B688">
            <v>0</v>
          </cell>
          <cell r="C688">
            <v>81628216</v>
          </cell>
          <cell r="D688">
            <v>84069302</v>
          </cell>
          <cell r="E688" t="str">
            <v>Prestige Brands Inc Term Loan B-3</v>
          </cell>
          <cell r="F688" t="str">
            <v>0010516495</v>
          </cell>
          <cell r="G688">
            <v>99.679000000000002</v>
          </cell>
          <cell r="H688">
            <v>35665546.590000004</v>
          </cell>
          <cell r="I688">
            <v>44442</v>
          </cell>
          <cell r="J688">
            <v>99.75</v>
          </cell>
          <cell r="K688" t="str">
            <v>Broadly Syndicated Loan</v>
          </cell>
          <cell r="L688" t="str">
            <v>BLG</v>
          </cell>
          <cell r="N688">
            <v>99.75</v>
          </cell>
        </row>
        <row r="689">
          <cell r="A689" t="str">
            <v>DETAILS</v>
          </cell>
          <cell r="B689">
            <v>0</v>
          </cell>
          <cell r="C689">
            <v>81627958</v>
          </cell>
          <cell r="D689">
            <v>84069987</v>
          </cell>
          <cell r="E689" t="str">
            <v>Primanti Corporation Term Loan</v>
          </cell>
          <cell r="F689" t="str">
            <v>0010530593</v>
          </cell>
          <cell r="G689">
            <v>99</v>
          </cell>
          <cell r="H689">
            <v>3039473.68</v>
          </cell>
          <cell r="I689">
            <v>43969</v>
          </cell>
          <cell r="L689" t="str">
            <v>Franchise Finance</v>
          </cell>
          <cell r="N689">
            <v>99</v>
          </cell>
        </row>
        <row r="690">
          <cell r="A690" t="str">
            <v>DETAILS</v>
          </cell>
          <cell r="B690">
            <v>0</v>
          </cell>
          <cell r="C690">
            <v>81627959</v>
          </cell>
          <cell r="D690">
            <v>84069988</v>
          </cell>
          <cell r="E690" t="str">
            <v>Primanti Corporation Term Loan</v>
          </cell>
          <cell r="F690" t="str">
            <v>0010530593</v>
          </cell>
          <cell r="G690">
            <v>99</v>
          </cell>
          <cell r="H690">
            <v>13655333.060000001</v>
          </cell>
          <cell r="I690">
            <v>43969</v>
          </cell>
          <cell r="L690" t="str">
            <v>Franchise Finance</v>
          </cell>
          <cell r="N690">
            <v>99</v>
          </cell>
        </row>
        <row r="691">
          <cell r="A691" t="str">
            <v>DETAILS</v>
          </cell>
          <cell r="B691">
            <v>0</v>
          </cell>
          <cell r="C691">
            <v>81627891</v>
          </cell>
          <cell r="D691">
            <v>84069304</v>
          </cell>
          <cell r="E691" t="str">
            <v>Pro Mach Group Inc Dollar Term Loan</v>
          </cell>
          <cell r="F691" t="str">
            <v>0010528992</v>
          </cell>
          <cell r="G691">
            <v>97</v>
          </cell>
          <cell r="H691">
            <v>13612500</v>
          </cell>
          <cell r="I691">
            <v>44491</v>
          </cell>
          <cell r="J691">
            <v>98.5</v>
          </cell>
          <cell r="K691" t="str">
            <v>Broadly Syndicated Loan</v>
          </cell>
          <cell r="L691" t="str">
            <v>Antares/TMT - BSL</v>
          </cell>
          <cell r="N691">
            <v>98.5</v>
          </cell>
        </row>
        <row r="692">
          <cell r="A692" t="str">
            <v>DETAILS</v>
          </cell>
          <cell r="B692">
            <v>0</v>
          </cell>
          <cell r="C692">
            <v>81627729</v>
          </cell>
          <cell r="D692">
            <v>84069926</v>
          </cell>
          <cell r="E692" t="str">
            <v>Prolampac Intermediate Inc (Proampac) 1st Lien Term Loan</v>
          </cell>
          <cell r="F692" t="str">
            <v>0010560685</v>
          </cell>
          <cell r="G692">
            <v>97.5</v>
          </cell>
          <cell r="H692">
            <v>31763997.239999998</v>
          </cell>
          <cell r="I692">
            <v>44791</v>
          </cell>
          <cell r="J692">
            <v>97.5</v>
          </cell>
          <cell r="K692" t="str">
            <v>Broadly Syndicated Loan</v>
          </cell>
          <cell r="L692" t="str">
            <v>Antares/TMT - BSL</v>
          </cell>
          <cell r="N692">
            <v>97.5</v>
          </cell>
        </row>
        <row r="693">
          <cell r="A693" t="str">
            <v>DETAILS</v>
          </cell>
          <cell r="B693">
            <v>0</v>
          </cell>
          <cell r="C693">
            <v>81628060</v>
          </cell>
          <cell r="D693">
            <v>84069927</v>
          </cell>
          <cell r="E693" t="str">
            <v>Prolampac Intermediate Inc (Proampac) 1st Lien Term Loan</v>
          </cell>
          <cell r="F693" t="str">
            <v>0010560685</v>
          </cell>
          <cell r="G693">
            <v>97.5</v>
          </cell>
          <cell r="H693">
            <v>18223774.600000001</v>
          </cell>
          <cell r="I693">
            <v>44791</v>
          </cell>
          <cell r="J693">
            <v>97.5</v>
          </cell>
          <cell r="K693" t="str">
            <v>Broadly Syndicated Loan</v>
          </cell>
          <cell r="L693" t="str">
            <v>Antares/TMT - BSL</v>
          </cell>
          <cell r="N693">
            <v>97.5</v>
          </cell>
        </row>
        <row r="694">
          <cell r="A694" t="str">
            <v>DETAILS</v>
          </cell>
          <cell r="B694">
            <v>0</v>
          </cell>
          <cell r="C694">
            <v>81628293</v>
          </cell>
          <cell r="D694">
            <v>84069310</v>
          </cell>
          <cell r="E694" t="str">
            <v>ProQuest LLC Term Loan B</v>
          </cell>
          <cell r="F694" t="str">
            <v>0010491244</v>
          </cell>
          <cell r="G694">
            <v>99.938000000000002</v>
          </cell>
          <cell r="H694">
            <v>9899836.1899999995</v>
          </cell>
          <cell r="I694">
            <v>44493</v>
          </cell>
          <cell r="J694">
            <v>96.438000000000002</v>
          </cell>
          <cell r="K694" t="str">
            <v>Broadly Syndicated Loan</v>
          </cell>
          <cell r="L694" t="str">
            <v>BLG</v>
          </cell>
          <cell r="N694">
            <v>96.438000000000002</v>
          </cell>
        </row>
        <row r="695">
          <cell r="A695" t="str">
            <v>DETAILS</v>
          </cell>
          <cell r="B695">
            <v>0</v>
          </cell>
          <cell r="C695">
            <v>81627596</v>
          </cell>
          <cell r="D695">
            <v>84070107</v>
          </cell>
          <cell r="E695" t="str">
            <v>PRV Aerospace LLC (Cadence) Term Loan</v>
          </cell>
          <cell r="F695" t="str">
            <v>0010538455</v>
          </cell>
          <cell r="G695">
            <v>99.5</v>
          </cell>
          <cell r="H695">
            <v>144.68</v>
          </cell>
          <cell r="I695">
            <v>43230</v>
          </cell>
          <cell r="L695" t="str">
            <v>Antares/TMT</v>
          </cell>
          <cell r="N695">
            <v>99.5</v>
          </cell>
        </row>
        <row r="696">
          <cell r="A696" t="str">
            <v>DETAILS</v>
          </cell>
          <cell r="B696">
            <v>0</v>
          </cell>
          <cell r="C696">
            <v>81627596</v>
          </cell>
          <cell r="D696">
            <v>84070111</v>
          </cell>
          <cell r="E696" t="str">
            <v>PRV Aerospace LLC (Cadence) Term Loan</v>
          </cell>
          <cell r="F696" t="str">
            <v>0010538455</v>
          </cell>
          <cell r="G696">
            <v>99.5</v>
          </cell>
          <cell r="H696">
            <v>12.23</v>
          </cell>
          <cell r="I696">
            <v>43230</v>
          </cell>
          <cell r="L696" t="str">
            <v>Antares/TMT</v>
          </cell>
          <cell r="N696">
            <v>99.5</v>
          </cell>
        </row>
        <row r="697">
          <cell r="A697" t="str">
            <v>DETAILS</v>
          </cell>
          <cell r="B697">
            <v>0</v>
          </cell>
          <cell r="C697">
            <v>81628077</v>
          </cell>
          <cell r="D697">
            <v>84070108</v>
          </cell>
          <cell r="E697" t="str">
            <v>PRV Aerospace LLC (Cadence) Term Loan</v>
          </cell>
          <cell r="F697" t="str">
            <v>0010538455</v>
          </cell>
          <cell r="G697">
            <v>99.5</v>
          </cell>
          <cell r="H697">
            <v>7209.16</v>
          </cell>
          <cell r="I697">
            <v>43230</v>
          </cell>
          <cell r="J697">
            <v>91</v>
          </cell>
          <cell r="L697" t="str">
            <v>Antares/TMT</v>
          </cell>
          <cell r="N697">
            <v>99.5</v>
          </cell>
        </row>
        <row r="698">
          <cell r="A698" t="str">
            <v>DETAILS</v>
          </cell>
          <cell r="B698">
            <v>0</v>
          </cell>
          <cell r="C698">
            <v>81628078</v>
          </cell>
          <cell r="D698">
            <v>84070109</v>
          </cell>
          <cell r="E698" t="str">
            <v>PRV Aerospace LLC (Cadence) Term Loan</v>
          </cell>
          <cell r="F698" t="str">
            <v>0010538455</v>
          </cell>
          <cell r="G698">
            <v>99.5</v>
          </cell>
          <cell r="H698">
            <v>2648139.66</v>
          </cell>
          <cell r="I698">
            <v>43230</v>
          </cell>
          <cell r="J698">
            <v>91</v>
          </cell>
          <cell r="L698" t="str">
            <v>Antares/TMT</v>
          </cell>
          <cell r="N698">
            <v>99.5</v>
          </cell>
        </row>
        <row r="699">
          <cell r="A699" t="str">
            <v>DETAILS</v>
          </cell>
          <cell r="B699">
            <v>0</v>
          </cell>
          <cell r="C699">
            <v>81628095</v>
          </cell>
          <cell r="D699">
            <v>84070110</v>
          </cell>
          <cell r="E699" t="str">
            <v>PRV Aerospace LLC (Cadence) Term Loan</v>
          </cell>
          <cell r="F699" t="str">
            <v>0010538455</v>
          </cell>
          <cell r="G699">
            <v>99.5</v>
          </cell>
          <cell r="H699">
            <v>170063.14</v>
          </cell>
          <cell r="I699">
            <v>43230</v>
          </cell>
          <cell r="L699" t="str">
            <v>Antares/TMT</v>
          </cell>
          <cell r="N699">
            <v>99.5</v>
          </cell>
        </row>
        <row r="700">
          <cell r="A700" t="str">
            <v>DETAILS</v>
          </cell>
          <cell r="B700">
            <v>0</v>
          </cell>
          <cell r="C700">
            <v>81628077</v>
          </cell>
          <cell r="D700">
            <v>84070112</v>
          </cell>
          <cell r="E700" t="str">
            <v>PRV Aerospace LLC (Cadence) Term Loan</v>
          </cell>
          <cell r="F700" t="str">
            <v>0010538455</v>
          </cell>
          <cell r="G700">
            <v>99.5</v>
          </cell>
          <cell r="H700">
            <v>609.4</v>
          </cell>
          <cell r="I700">
            <v>43230</v>
          </cell>
          <cell r="L700" t="str">
            <v>Antares/TMT</v>
          </cell>
          <cell r="N700">
            <v>99.5</v>
          </cell>
        </row>
        <row r="701">
          <cell r="A701" t="str">
            <v>DETAILS</v>
          </cell>
          <cell r="B701">
            <v>0</v>
          </cell>
          <cell r="C701">
            <v>81628078</v>
          </cell>
          <cell r="D701">
            <v>84070113</v>
          </cell>
          <cell r="E701" t="str">
            <v>PRV Aerospace LLC (Cadence) Term Loan</v>
          </cell>
          <cell r="F701" t="str">
            <v>0010538455</v>
          </cell>
          <cell r="G701">
            <v>99.5</v>
          </cell>
          <cell r="H701">
            <v>223852.47</v>
          </cell>
          <cell r="I701">
            <v>43230</v>
          </cell>
          <cell r="J701">
            <v>98</v>
          </cell>
          <cell r="L701" t="str">
            <v>Antares/TMT</v>
          </cell>
          <cell r="N701">
            <v>99.5</v>
          </cell>
        </row>
        <row r="702">
          <cell r="A702" t="str">
            <v>DETAILS</v>
          </cell>
          <cell r="B702">
            <v>0</v>
          </cell>
          <cell r="C702">
            <v>81628095</v>
          </cell>
          <cell r="D702">
            <v>84070114</v>
          </cell>
          <cell r="E702" t="str">
            <v>PRV Aerospace LLC (Cadence) Term Loan</v>
          </cell>
          <cell r="F702" t="str">
            <v>0010538455</v>
          </cell>
          <cell r="G702">
            <v>99.5</v>
          </cell>
          <cell r="H702">
            <v>14375.77</v>
          </cell>
          <cell r="I702">
            <v>43230</v>
          </cell>
          <cell r="J702">
            <v>98</v>
          </cell>
          <cell r="L702" t="str">
            <v>Antares/TMT</v>
          </cell>
          <cell r="N702">
            <v>99.5</v>
          </cell>
        </row>
        <row r="703">
          <cell r="A703" t="str">
            <v>DETAILS</v>
          </cell>
          <cell r="B703">
            <v>0</v>
          </cell>
          <cell r="C703">
            <v>81628323</v>
          </cell>
          <cell r="D703">
            <v>84070095</v>
          </cell>
          <cell r="E703" t="str">
            <v>Q9 Networks Inc Term B Loan CAD</v>
          </cell>
          <cell r="F703" t="str">
            <v>0010384893</v>
          </cell>
          <cell r="G703">
            <v>95.5</v>
          </cell>
          <cell r="H703">
            <v>5265401.6399999997</v>
          </cell>
          <cell r="I703">
            <v>43389</v>
          </cell>
          <cell r="J703">
            <v>91</v>
          </cell>
          <cell r="L703" t="str">
            <v>BLG</v>
          </cell>
          <cell r="N703">
            <v>91</v>
          </cell>
        </row>
        <row r="704">
          <cell r="A704" t="str">
            <v>DETAILS</v>
          </cell>
          <cell r="B704">
            <v>0</v>
          </cell>
          <cell r="C704">
            <v>81628324</v>
          </cell>
          <cell r="D704">
            <v>84070094</v>
          </cell>
          <cell r="E704" t="str">
            <v>Q9 Networks Inc Term Loan A</v>
          </cell>
          <cell r="F704" t="str">
            <v>0010384887</v>
          </cell>
          <cell r="G704">
            <v>95.5</v>
          </cell>
          <cell r="H704">
            <v>5068119.1500000004</v>
          </cell>
          <cell r="I704">
            <v>43389</v>
          </cell>
          <cell r="J704">
            <v>91</v>
          </cell>
          <cell r="L704" t="str">
            <v>BLG</v>
          </cell>
          <cell r="N704">
            <v>91</v>
          </cell>
        </row>
        <row r="705">
          <cell r="A705" t="str">
            <v>DETAILS</v>
          </cell>
          <cell r="B705">
            <v>0</v>
          </cell>
          <cell r="C705">
            <v>81628330</v>
          </cell>
          <cell r="D705">
            <v>84069325</v>
          </cell>
          <cell r="E705" t="str">
            <v>Quadion LLC Term Loan</v>
          </cell>
          <cell r="F705" t="str">
            <v>0010489858</v>
          </cell>
          <cell r="G705">
            <v>97</v>
          </cell>
          <cell r="H705">
            <v>18314001.609999999</v>
          </cell>
          <cell r="I705">
            <v>43766</v>
          </cell>
          <cell r="J705">
            <v>98.875</v>
          </cell>
          <cell r="L705" t="str">
            <v>Antares/TMT</v>
          </cell>
          <cell r="N705">
            <v>97</v>
          </cell>
        </row>
        <row r="706">
          <cell r="A706" t="str">
            <v>DETAILS</v>
          </cell>
          <cell r="B706">
            <v>0</v>
          </cell>
          <cell r="C706">
            <v>81628330</v>
          </cell>
          <cell r="D706">
            <v>84070259</v>
          </cell>
          <cell r="E706" t="str">
            <v>Quadion LLC Term Loan</v>
          </cell>
          <cell r="F706" t="str">
            <v>0010489858</v>
          </cell>
          <cell r="G706">
            <v>97</v>
          </cell>
          <cell r="H706">
            <v>380709.21</v>
          </cell>
          <cell r="I706">
            <v>43766</v>
          </cell>
          <cell r="L706" t="str">
            <v>Antares/TMT</v>
          </cell>
          <cell r="N706">
            <v>97</v>
          </cell>
        </row>
        <row r="707">
          <cell r="A707" t="str">
            <v>DETAILS</v>
          </cell>
          <cell r="B707">
            <v>0</v>
          </cell>
          <cell r="C707">
            <v>81627740</v>
          </cell>
          <cell r="D707">
            <v>84069991</v>
          </cell>
          <cell r="E707" t="str">
            <v>Qualitor Acquisition Inc Term Loan</v>
          </cell>
          <cell r="F707" t="str">
            <v>0010528548</v>
          </cell>
          <cell r="G707">
            <v>99.5</v>
          </cell>
          <cell r="H707">
            <v>7687500</v>
          </cell>
          <cell r="I707">
            <v>44134</v>
          </cell>
          <cell r="J707">
            <v>98</v>
          </cell>
          <cell r="L707" t="str">
            <v>SIP - Tag Along</v>
          </cell>
          <cell r="N707">
            <v>99.5</v>
          </cell>
        </row>
        <row r="708">
          <cell r="A708" t="str">
            <v>DETAILS</v>
          </cell>
          <cell r="B708">
            <v>0</v>
          </cell>
          <cell r="C708">
            <v>81627740</v>
          </cell>
          <cell r="D708">
            <v>84069992</v>
          </cell>
          <cell r="E708" t="str">
            <v>Qualitor Acquisition Inc Term Loan</v>
          </cell>
          <cell r="F708" t="str">
            <v>0010528548</v>
          </cell>
          <cell r="G708">
            <v>99.5</v>
          </cell>
          <cell r="H708">
            <v>5068723.21</v>
          </cell>
          <cell r="I708">
            <v>44134</v>
          </cell>
          <cell r="J708">
            <v>98</v>
          </cell>
          <cell r="L708" t="str">
            <v>Antares/TMT</v>
          </cell>
          <cell r="N708">
            <v>99.5</v>
          </cell>
        </row>
        <row r="709">
          <cell r="A709" t="str">
            <v>DETAILS</v>
          </cell>
          <cell r="B709">
            <v>0</v>
          </cell>
          <cell r="C709">
            <v>81627649</v>
          </cell>
          <cell r="D709">
            <v>84069994</v>
          </cell>
          <cell r="E709" t="str">
            <v>Questex LLC Term Loan</v>
          </cell>
          <cell r="F709" t="str">
            <v>0010482738</v>
          </cell>
          <cell r="G709">
            <v>97</v>
          </cell>
          <cell r="H709">
            <v>9259159.4800000004</v>
          </cell>
          <cell r="I709">
            <v>43725</v>
          </cell>
          <cell r="L709" t="str">
            <v>Antares/TMT</v>
          </cell>
          <cell r="N709">
            <v>97</v>
          </cell>
        </row>
        <row r="710">
          <cell r="A710" t="str">
            <v>DETAILS</v>
          </cell>
          <cell r="B710">
            <v>0</v>
          </cell>
          <cell r="C710">
            <v>81627674</v>
          </cell>
          <cell r="D710">
            <v>84069343</v>
          </cell>
          <cell r="E710" t="str">
            <v>Quikrete Holdings Inc 1st Lien Initial Loan</v>
          </cell>
          <cell r="F710" t="str">
            <v>0010439846</v>
          </cell>
          <cell r="G710">
            <v>99.542000000000002</v>
          </cell>
          <cell r="H710">
            <v>16006097.550000001</v>
          </cell>
          <cell r="I710">
            <v>44099</v>
          </cell>
          <cell r="J710">
            <v>98.875</v>
          </cell>
          <cell r="L710" t="str">
            <v>BLG</v>
          </cell>
          <cell r="N710">
            <v>98.875</v>
          </cell>
        </row>
        <row r="711">
          <cell r="A711" t="str">
            <v>DETAILS</v>
          </cell>
          <cell r="B711">
            <v>0</v>
          </cell>
          <cell r="C711">
            <v>81628248</v>
          </cell>
          <cell r="D711">
            <v>84069344</v>
          </cell>
          <cell r="E711" t="str">
            <v>Quikrete Holdings Inc 1st Lien Initial Loan</v>
          </cell>
          <cell r="F711" t="str">
            <v>0010439846</v>
          </cell>
          <cell r="G711">
            <v>99.542000000000002</v>
          </cell>
          <cell r="H711">
            <v>537449.18999999994</v>
          </cell>
          <cell r="I711">
            <v>44099</v>
          </cell>
          <cell r="J711">
            <v>98.875</v>
          </cell>
          <cell r="L711" t="str">
            <v>BLG</v>
          </cell>
          <cell r="N711">
            <v>98.875</v>
          </cell>
        </row>
        <row r="712">
          <cell r="A712" t="str">
            <v>DETAILS</v>
          </cell>
          <cell r="B712">
            <v>0</v>
          </cell>
          <cell r="C712">
            <v>81628289</v>
          </cell>
          <cell r="D712">
            <v>84069453</v>
          </cell>
          <cell r="E712" t="str">
            <v>Randall-Reilly LLC Term Loan</v>
          </cell>
          <cell r="F712" t="str">
            <v>0010534329</v>
          </cell>
          <cell r="G712">
            <v>99.5</v>
          </cell>
          <cell r="H712">
            <v>24030608.449999999</v>
          </cell>
          <cell r="I712">
            <v>43388</v>
          </cell>
          <cell r="L712" t="str">
            <v>Antares/TMT</v>
          </cell>
          <cell r="N712">
            <v>99.5</v>
          </cell>
        </row>
        <row r="713">
          <cell r="A713" t="str">
            <v>DETAILS</v>
          </cell>
          <cell r="B713">
            <v>0</v>
          </cell>
          <cell r="C713">
            <v>81628042</v>
          </cell>
          <cell r="D713">
            <v>84069347</v>
          </cell>
          <cell r="E713" t="str">
            <v>RAPC Holding Company Term Loan A</v>
          </cell>
          <cell r="F713" t="str">
            <v>0000056588</v>
          </cell>
          <cell r="G713">
            <v>98</v>
          </cell>
          <cell r="H713">
            <v>4520354.12</v>
          </cell>
          <cell r="I713">
            <v>42978</v>
          </cell>
          <cell r="J713">
            <v>98.5</v>
          </cell>
          <cell r="K713" t="str">
            <v>Broadly Syndicated Loan</v>
          </cell>
          <cell r="L713" t="str">
            <v>Antares/TMT</v>
          </cell>
          <cell r="N713">
            <v>98</v>
          </cell>
        </row>
        <row r="714">
          <cell r="A714" t="str">
            <v>DETAILS</v>
          </cell>
          <cell r="B714">
            <v>0</v>
          </cell>
          <cell r="C714">
            <v>81628043</v>
          </cell>
          <cell r="D714">
            <v>84069348</v>
          </cell>
          <cell r="E714" t="str">
            <v>RAPC Holding Company Term Loan A</v>
          </cell>
          <cell r="F714" t="str">
            <v>0000056588</v>
          </cell>
          <cell r="G714">
            <v>98</v>
          </cell>
          <cell r="H714">
            <v>193829.03</v>
          </cell>
          <cell r="I714">
            <v>42978</v>
          </cell>
          <cell r="J714">
            <v>99.832999999999998</v>
          </cell>
          <cell r="K714" t="str">
            <v>Broadly Syndicated Loan</v>
          </cell>
          <cell r="L714" t="str">
            <v>Antares/TMT</v>
          </cell>
          <cell r="N714">
            <v>98</v>
          </cell>
        </row>
        <row r="715">
          <cell r="A715" t="str">
            <v>DETAILS</v>
          </cell>
          <cell r="B715">
            <v>0</v>
          </cell>
          <cell r="C715">
            <v>81628254</v>
          </cell>
          <cell r="D715">
            <v>84069349</v>
          </cell>
          <cell r="E715" t="str">
            <v>RAPC Holding Company Term Loan A</v>
          </cell>
          <cell r="F715" t="str">
            <v>0000056588</v>
          </cell>
          <cell r="G715">
            <v>98</v>
          </cell>
          <cell r="H715">
            <v>15927300.289999999</v>
          </cell>
          <cell r="I715">
            <v>42978</v>
          </cell>
          <cell r="J715">
            <v>99.832999999999998</v>
          </cell>
          <cell r="K715" t="str">
            <v>Broadly Syndicated Loan</v>
          </cell>
          <cell r="L715" t="str">
            <v>Antares/TMT</v>
          </cell>
          <cell r="N715">
            <v>98</v>
          </cell>
        </row>
        <row r="716">
          <cell r="A716" t="str">
            <v>DETAILS</v>
          </cell>
          <cell r="B716">
            <v>0</v>
          </cell>
          <cell r="C716">
            <v>81627890</v>
          </cell>
          <cell r="D716">
            <v>84069346</v>
          </cell>
          <cell r="E716" t="str">
            <v>RAPC Holding Company Term Loan A</v>
          </cell>
          <cell r="F716" t="str">
            <v>0000056588</v>
          </cell>
          <cell r="G716">
            <v>98</v>
          </cell>
          <cell r="H716">
            <v>121172.23</v>
          </cell>
          <cell r="I716">
            <v>42978</v>
          </cell>
          <cell r="L716" t="str">
            <v>Antares/TMT</v>
          </cell>
          <cell r="N716">
            <v>98</v>
          </cell>
        </row>
        <row r="717">
          <cell r="A717" t="str">
            <v>DETAILS</v>
          </cell>
          <cell r="B717">
            <v>0</v>
          </cell>
          <cell r="C717">
            <v>81628226</v>
          </cell>
          <cell r="D717">
            <v>84069354</v>
          </cell>
          <cell r="E717" t="str">
            <v>Raycom TV Broadcasting LLC Term Loan B</v>
          </cell>
          <cell r="F717" t="str">
            <v>0010478431</v>
          </cell>
          <cell r="G717">
            <v>99.125</v>
          </cell>
          <cell r="H717">
            <v>19750000</v>
          </cell>
          <cell r="I717">
            <v>44412</v>
          </cell>
          <cell r="J717">
            <v>98.875</v>
          </cell>
          <cell r="L717" t="str">
            <v>BLG</v>
          </cell>
          <cell r="N717">
            <v>98.875</v>
          </cell>
        </row>
        <row r="718">
          <cell r="A718" t="str">
            <v>DETAILS</v>
          </cell>
          <cell r="B718">
            <v>0</v>
          </cell>
          <cell r="C718">
            <v>81628360</v>
          </cell>
          <cell r="D718">
            <v>84070162</v>
          </cell>
          <cell r="E718" t="str">
            <v>Recochem Inc Term Loan A</v>
          </cell>
          <cell r="F718" t="str">
            <v>0010537101</v>
          </cell>
          <cell r="G718">
            <v>95</v>
          </cell>
          <cell r="H718">
            <v>15075851.380000001</v>
          </cell>
          <cell r="I718">
            <v>43496</v>
          </cell>
          <cell r="L718" t="str">
            <v>Antares/TMT</v>
          </cell>
          <cell r="N718">
            <v>95</v>
          </cell>
        </row>
        <row r="719">
          <cell r="A719" t="str">
            <v>DETAILS</v>
          </cell>
          <cell r="B719">
            <v>0</v>
          </cell>
          <cell r="C719">
            <v>81627920</v>
          </cell>
          <cell r="D719">
            <v>84069362</v>
          </cell>
          <cell r="E719" t="str">
            <v>Red Lobster Management LLC Term Loan B</v>
          </cell>
          <cell r="F719" t="str">
            <v>0010481093</v>
          </cell>
          <cell r="G719">
            <v>97</v>
          </cell>
          <cell r="H719">
            <v>9776250</v>
          </cell>
          <cell r="I719">
            <v>44405</v>
          </cell>
          <cell r="J719">
            <v>98.5</v>
          </cell>
          <cell r="K719" t="str">
            <v>Broadly Syndicated Loan</v>
          </cell>
          <cell r="L719" t="str">
            <v>Franchise Finance - BSL</v>
          </cell>
          <cell r="N719">
            <v>98.5</v>
          </cell>
        </row>
        <row r="720">
          <cell r="A720" t="str">
            <v>DETAILS</v>
          </cell>
          <cell r="B720">
            <v>0</v>
          </cell>
          <cell r="C720">
            <v>81627894</v>
          </cell>
          <cell r="D720">
            <v>84069367</v>
          </cell>
          <cell r="E720" t="str">
            <v>Regal Cinemas Corporation Term Loan</v>
          </cell>
          <cell r="F720" t="str">
            <v>0010512711</v>
          </cell>
          <cell r="G720">
            <v>99.891999999999996</v>
          </cell>
          <cell r="H720">
            <v>12298678.09</v>
          </cell>
          <cell r="I720">
            <v>44652</v>
          </cell>
          <cell r="J720">
            <v>99.832999999999998</v>
          </cell>
          <cell r="K720" t="str">
            <v>Broadly Syndicated Loan</v>
          </cell>
          <cell r="L720" t="str">
            <v>BLG</v>
          </cell>
          <cell r="N720">
            <v>99.832999999999998</v>
          </cell>
        </row>
        <row r="721">
          <cell r="A721" t="str">
            <v>DETAILS</v>
          </cell>
          <cell r="B721">
            <v>0</v>
          </cell>
          <cell r="C721">
            <v>81628224</v>
          </cell>
          <cell r="D721">
            <v>84069368</v>
          </cell>
          <cell r="E721" t="str">
            <v>Regal Cinemas Corporation Term Loan</v>
          </cell>
          <cell r="F721" t="str">
            <v>0010512711</v>
          </cell>
          <cell r="G721">
            <v>99.891999999999996</v>
          </cell>
          <cell r="H721">
            <v>7045862.6600000001</v>
          </cell>
          <cell r="I721">
            <v>44652</v>
          </cell>
          <cell r="J721">
            <v>99.832999999999998</v>
          </cell>
          <cell r="K721" t="str">
            <v>Broadly Syndicated Loan</v>
          </cell>
          <cell r="L721" t="str">
            <v>BLG</v>
          </cell>
          <cell r="N721">
            <v>99.832999999999998</v>
          </cell>
        </row>
        <row r="722">
          <cell r="A722" t="str">
            <v>DETAILS</v>
          </cell>
          <cell r="B722">
            <v>0</v>
          </cell>
          <cell r="C722">
            <v>81628358</v>
          </cell>
          <cell r="D722">
            <v>84070096</v>
          </cell>
          <cell r="E722" t="str">
            <v>Reliable Parts CAD Term Loan</v>
          </cell>
          <cell r="F722" t="str">
            <v>0010537082</v>
          </cell>
          <cell r="G722">
            <v>97</v>
          </cell>
          <cell r="H722">
            <v>18224708.510000002</v>
          </cell>
          <cell r="I722">
            <v>44013</v>
          </cell>
          <cell r="J722">
            <v>97.25</v>
          </cell>
          <cell r="L722" t="str">
            <v>Antares/TMT</v>
          </cell>
          <cell r="N722">
            <v>97</v>
          </cell>
        </row>
        <row r="723">
          <cell r="A723" t="str">
            <v>DETAILS</v>
          </cell>
          <cell r="B723">
            <v>0</v>
          </cell>
          <cell r="C723">
            <v>81627951</v>
          </cell>
          <cell r="D723">
            <v>84070047</v>
          </cell>
          <cell r="E723" t="str">
            <v>Reliable Parts U.S. Holdings LLC 1st Lien Term Loan</v>
          </cell>
          <cell r="F723" t="str">
            <v>0010538389</v>
          </cell>
          <cell r="G723">
            <v>98.5</v>
          </cell>
          <cell r="H723">
            <v>7048706.9400000004</v>
          </cell>
          <cell r="I723">
            <v>44013</v>
          </cell>
          <cell r="J723">
            <v>97.25</v>
          </cell>
          <cell r="L723" t="str">
            <v>Antares/TMT</v>
          </cell>
          <cell r="N723">
            <v>98.5</v>
          </cell>
        </row>
        <row r="724">
          <cell r="A724" t="str">
            <v>DETAILS</v>
          </cell>
          <cell r="B724">
            <v>0</v>
          </cell>
          <cell r="C724">
            <v>81627610</v>
          </cell>
          <cell r="D724">
            <v>84069997</v>
          </cell>
          <cell r="E724" t="str">
            <v>Renew Life Formulas Inc Term Loan A</v>
          </cell>
          <cell r="F724" t="str">
            <v>0010530441</v>
          </cell>
          <cell r="G724">
            <v>98</v>
          </cell>
          <cell r="H724">
            <v>21361.07</v>
          </cell>
          <cell r="I724">
            <v>42447</v>
          </cell>
          <cell r="J724">
            <v>97.25</v>
          </cell>
          <cell r="L724" t="str">
            <v>Antares/TMT</v>
          </cell>
          <cell r="N724">
            <v>98</v>
          </cell>
        </row>
        <row r="725">
          <cell r="A725" t="str">
            <v>DETAILS</v>
          </cell>
          <cell r="B725">
            <v>0</v>
          </cell>
          <cell r="C725">
            <v>81627610</v>
          </cell>
          <cell r="D725">
            <v>84069999</v>
          </cell>
          <cell r="E725" t="str">
            <v>Renew Life Formulas Inc Term Loan A</v>
          </cell>
          <cell r="F725" t="str">
            <v>0010530441</v>
          </cell>
          <cell r="G725">
            <v>98</v>
          </cell>
          <cell r="H725">
            <v>6562.83</v>
          </cell>
          <cell r="I725">
            <v>42447</v>
          </cell>
          <cell r="J725">
            <v>97.25</v>
          </cell>
          <cell r="L725" t="str">
            <v>Antares/TMT</v>
          </cell>
          <cell r="N725">
            <v>98</v>
          </cell>
        </row>
        <row r="726">
          <cell r="A726" t="str">
            <v>DETAILS</v>
          </cell>
          <cell r="B726">
            <v>0</v>
          </cell>
          <cell r="C726">
            <v>81628231</v>
          </cell>
          <cell r="D726">
            <v>84069998</v>
          </cell>
          <cell r="E726" t="str">
            <v>Renew Life Formulas Inc Term Loan A</v>
          </cell>
          <cell r="F726" t="str">
            <v>0010530441</v>
          </cell>
          <cell r="G726">
            <v>98</v>
          </cell>
          <cell r="H726">
            <v>18416759.390000001</v>
          </cell>
          <cell r="I726">
            <v>42447</v>
          </cell>
          <cell r="J726">
            <v>97.5</v>
          </cell>
          <cell r="L726" t="str">
            <v>Antares/TMT</v>
          </cell>
          <cell r="N726">
            <v>98</v>
          </cell>
        </row>
        <row r="727">
          <cell r="A727" t="str">
            <v>DETAILS</v>
          </cell>
          <cell r="B727">
            <v>0</v>
          </cell>
          <cell r="C727">
            <v>81628231</v>
          </cell>
          <cell r="D727">
            <v>84070000</v>
          </cell>
          <cell r="E727" t="str">
            <v>Renew Life Formulas Inc Term Loan A</v>
          </cell>
          <cell r="F727" t="str">
            <v>0010530441</v>
          </cell>
          <cell r="G727">
            <v>98</v>
          </cell>
          <cell r="H727">
            <v>5658240.6100000003</v>
          </cell>
          <cell r="I727">
            <v>42447</v>
          </cell>
          <cell r="J727">
            <v>97.5</v>
          </cell>
          <cell r="L727" t="str">
            <v>Antares/TMT</v>
          </cell>
          <cell r="N727">
            <v>98</v>
          </cell>
        </row>
        <row r="728">
          <cell r="A728" t="str">
            <v>DETAILS</v>
          </cell>
          <cell r="B728">
            <v>0</v>
          </cell>
          <cell r="C728">
            <v>81628204</v>
          </cell>
          <cell r="D728">
            <v>84070003</v>
          </cell>
          <cell r="E728" t="str">
            <v>Renfro Corporation Tranche B Term Loan</v>
          </cell>
          <cell r="F728" t="str">
            <v>0010409093</v>
          </cell>
          <cell r="G728">
            <v>99.5</v>
          </cell>
          <cell r="H728">
            <v>96363.64</v>
          </cell>
          <cell r="I728">
            <v>43495</v>
          </cell>
          <cell r="J728">
            <v>97.25</v>
          </cell>
          <cell r="K728" t="str">
            <v>Broadly Syndicated Loan</v>
          </cell>
          <cell r="L728" t="str">
            <v>BLG</v>
          </cell>
          <cell r="N728">
            <v>97.25</v>
          </cell>
        </row>
        <row r="729">
          <cell r="A729" t="str">
            <v>DETAILS</v>
          </cell>
          <cell r="B729">
            <v>0</v>
          </cell>
          <cell r="C729">
            <v>81628204</v>
          </cell>
          <cell r="D729">
            <v>84070005</v>
          </cell>
          <cell r="E729" t="str">
            <v>Renfro Corporation Tranche B Term Loan</v>
          </cell>
          <cell r="F729" t="str">
            <v>0010409093</v>
          </cell>
          <cell r="G729">
            <v>99.5</v>
          </cell>
          <cell r="H729">
            <v>241029.84</v>
          </cell>
          <cell r="I729">
            <v>43495</v>
          </cell>
          <cell r="J729">
            <v>97.25</v>
          </cell>
          <cell r="K729" t="str">
            <v>Broadly Syndicated Loan</v>
          </cell>
          <cell r="L729" t="str">
            <v>BLG</v>
          </cell>
          <cell r="N729">
            <v>97.25</v>
          </cell>
        </row>
        <row r="730">
          <cell r="A730" t="str">
            <v>DETAILS</v>
          </cell>
          <cell r="B730">
            <v>0</v>
          </cell>
          <cell r="C730">
            <v>81627752</v>
          </cell>
          <cell r="D730">
            <v>84070002</v>
          </cell>
          <cell r="E730" t="str">
            <v>Renfro Corporation Tranche B Term Loan</v>
          </cell>
          <cell r="F730" t="str">
            <v>0010409093</v>
          </cell>
          <cell r="G730">
            <v>99.5</v>
          </cell>
          <cell r="H730">
            <v>1545454.54</v>
          </cell>
          <cell r="I730">
            <v>43495</v>
          </cell>
          <cell r="J730">
            <v>97.25</v>
          </cell>
          <cell r="K730" t="str">
            <v>Broadly Syndicated Loan</v>
          </cell>
          <cell r="L730" t="str">
            <v>BLG</v>
          </cell>
          <cell r="N730">
            <v>97.25</v>
          </cell>
        </row>
        <row r="731">
          <cell r="A731" t="str">
            <v>DETAILS</v>
          </cell>
          <cell r="B731">
            <v>0</v>
          </cell>
          <cell r="C731">
            <v>81627752</v>
          </cell>
          <cell r="D731">
            <v>84070004</v>
          </cell>
          <cell r="E731" t="str">
            <v>Renfro Corporation Tranche B Term Loan</v>
          </cell>
          <cell r="F731" t="str">
            <v>0010409093</v>
          </cell>
          <cell r="G731">
            <v>99.5</v>
          </cell>
          <cell r="H731">
            <v>3865573.02</v>
          </cell>
          <cell r="I731">
            <v>43495</v>
          </cell>
          <cell r="J731">
            <v>97.25</v>
          </cell>
          <cell r="L731" t="str">
            <v>BLG</v>
          </cell>
          <cell r="N731">
            <v>97.25</v>
          </cell>
        </row>
        <row r="732">
          <cell r="A732" t="str">
            <v>DETAILS</v>
          </cell>
          <cell r="B732">
            <v>0</v>
          </cell>
          <cell r="C732">
            <v>81627939</v>
          </cell>
          <cell r="D732">
            <v>84069831</v>
          </cell>
          <cell r="E732" t="str">
            <v>Research Now Group Inc Term Loan</v>
          </cell>
          <cell r="F732" t="str">
            <v>0010531027</v>
          </cell>
          <cell r="G732">
            <v>100</v>
          </cell>
          <cell r="H732">
            <v>8623360.6600000001</v>
          </cell>
          <cell r="I732">
            <v>44273</v>
          </cell>
          <cell r="J732">
            <v>97.5</v>
          </cell>
          <cell r="L732" t="str">
            <v>Antares/TMT</v>
          </cell>
          <cell r="N732">
            <v>100</v>
          </cell>
        </row>
        <row r="733">
          <cell r="A733" t="str">
            <v>DETAILS</v>
          </cell>
          <cell r="B733">
            <v>0</v>
          </cell>
          <cell r="C733">
            <v>81627939</v>
          </cell>
          <cell r="D733">
            <v>84070267</v>
          </cell>
          <cell r="E733" t="str">
            <v>Research Now Group Inc Term Loan</v>
          </cell>
          <cell r="F733" t="str">
            <v>0010531027</v>
          </cell>
          <cell r="G733">
            <v>99.5</v>
          </cell>
          <cell r="H733">
            <v>5746299.6500000004</v>
          </cell>
          <cell r="I733">
            <v>44273</v>
          </cell>
          <cell r="J733">
            <v>97.5</v>
          </cell>
          <cell r="L733" t="str">
            <v>Antares/TMT</v>
          </cell>
          <cell r="N733">
            <v>99.5</v>
          </cell>
        </row>
        <row r="734">
          <cell r="A734" t="str">
            <v>DETAILS</v>
          </cell>
          <cell r="B734">
            <v>0</v>
          </cell>
          <cell r="C734">
            <v>81628199</v>
          </cell>
          <cell r="D734">
            <v>84069388</v>
          </cell>
          <cell r="E734" t="str">
            <v>Reynolds Group Holdings Inc Incremental US Term Loan</v>
          </cell>
          <cell r="F734" t="str">
            <v>0010449584</v>
          </cell>
          <cell r="G734">
            <v>100.188</v>
          </cell>
          <cell r="H734">
            <v>3782204.99</v>
          </cell>
          <cell r="I734">
            <v>43435</v>
          </cell>
          <cell r="J734">
            <v>99.528999999999996</v>
          </cell>
          <cell r="K734" t="str">
            <v>Broadly Syndicated Loan</v>
          </cell>
          <cell r="L734" t="str">
            <v>BLG</v>
          </cell>
          <cell r="N734">
            <v>99.528999999999996</v>
          </cell>
        </row>
        <row r="735">
          <cell r="A735" t="str">
            <v>DETAILS</v>
          </cell>
          <cell r="B735">
            <v>0</v>
          </cell>
          <cell r="C735">
            <v>81628215</v>
          </cell>
          <cell r="D735">
            <v>84069389</v>
          </cell>
          <cell r="E735" t="str">
            <v>Reynolds Group Holdings Inc Incremental US Term Loan</v>
          </cell>
          <cell r="F735" t="str">
            <v>0010449584</v>
          </cell>
          <cell r="G735">
            <v>100.188</v>
          </cell>
          <cell r="H735">
            <v>7217567.8099999996</v>
          </cell>
          <cell r="I735">
            <v>43435</v>
          </cell>
          <cell r="J735">
            <v>99.528999999999996</v>
          </cell>
          <cell r="K735" t="str">
            <v>Broadly Syndicated Loan</v>
          </cell>
          <cell r="L735" t="str">
            <v>BLG</v>
          </cell>
          <cell r="N735">
            <v>99.528999999999996</v>
          </cell>
        </row>
        <row r="736">
          <cell r="A736" t="str">
            <v>DETAILS</v>
          </cell>
          <cell r="B736">
            <v>0</v>
          </cell>
          <cell r="C736">
            <v>81628217</v>
          </cell>
          <cell r="D736">
            <v>84069390</v>
          </cell>
          <cell r="E736" t="str">
            <v>Reynolds Group Holdings Inc Incremental US Term Loan</v>
          </cell>
          <cell r="F736" t="str">
            <v>0010449584</v>
          </cell>
          <cell r="G736">
            <v>100.188</v>
          </cell>
          <cell r="H736">
            <v>6195185.9100000001</v>
          </cell>
          <cell r="I736">
            <v>43435</v>
          </cell>
          <cell r="J736">
            <v>99.528999999999996</v>
          </cell>
          <cell r="K736" t="str">
            <v>Broadly Syndicated Loan</v>
          </cell>
          <cell r="L736" t="str">
            <v>BLG</v>
          </cell>
          <cell r="N736">
            <v>99.528999999999996</v>
          </cell>
        </row>
        <row r="737">
          <cell r="A737" t="str">
            <v>DETAILS</v>
          </cell>
          <cell r="B737">
            <v>0</v>
          </cell>
          <cell r="C737">
            <v>81627918</v>
          </cell>
          <cell r="D737">
            <v>84069392</v>
          </cell>
          <cell r="E737" t="str">
            <v>RGIS Services Inc  Tranche C Term Loan</v>
          </cell>
          <cell r="F737" t="str">
            <v>0010366381</v>
          </cell>
          <cell r="G737">
            <v>92</v>
          </cell>
          <cell r="H737">
            <v>18755532.010000002</v>
          </cell>
          <cell r="I737">
            <v>43026</v>
          </cell>
          <cell r="J737">
            <v>69.5</v>
          </cell>
          <cell r="L737" t="str">
            <v>BLG</v>
          </cell>
          <cell r="N737">
            <v>69.5</v>
          </cell>
        </row>
        <row r="738">
          <cell r="A738" t="str">
            <v>DETAILS</v>
          </cell>
          <cell r="B738">
            <v>0</v>
          </cell>
          <cell r="C738">
            <v>81628250</v>
          </cell>
          <cell r="D738">
            <v>84069945</v>
          </cell>
          <cell r="E738" t="str">
            <v>RH Donnelley Inc. New Term Loan</v>
          </cell>
          <cell r="F738" t="str">
            <v>0010240333</v>
          </cell>
          <cell r="G738">
            <v>0</v>
          </cell>
          <cell r="H738">
            <v>23294153.27</v>
          </cell>
          <cell r="I738">
            <v>42735</v>
          </cell>
          <cell r="J738">
            <v>29.666999999999998</v>
          </cell>
          <cell r="L738" t="str">
            <v>BLG</v>
          </cell>
          <cell r="N738">
            <v>29.666999999999998</v>
          </cell>
        </row>
        <row r="739">
          <cell r="A739" t="str">
            <v>DETAILS</v>
          </cell>
          <cell r="B739">
            <v>0</v>
          </cell>
          <cell r="C739">
            <v>81627593</v>
          </cell>
          <cell r="D739">
            <v>84069944</v>
          </cell>
          <cell r="E739" t="str">
            <v>RH Donnelley Inc. New Term Loan</v>
          </cell>
          <cell r="F739" t="str">
            <v>0010240333</v>
          </cell>
          <cell r="G739">
            <v>0</v>
          </cell>
          <cell r="H739">
            <v>14681330.5</v>
          </cell>
          <cell r="I739">
            <v>42735</v>
          </cell>
          <cell r="J739">
            <v>29.666999999999998</v>
          </cell>
          <cell r="L739" t="str">
            <v>BLG</v>
          </cell>
          <cell r="N739">
            <v>29.666999999999998</v>
          </cell>
        </row>
        <row r="740">
          <cell r="A740" t="str">
            <v>DETAILS</v>
          </cell>
          <cell r="B740">
            <v>0</v>
          </cell>
          <cell r="C740">
            <v>81627802</v>
          </cell>
          <cell r="D740">
            <v>84070006</v>
          </cell>
          <cell r="E740" t="str">
            <v>Richelieu Foods Inc Term Loan</v>
          </cell>
          <cell r="F740" t="str">
            <v>0010534344</v>
          </cell>
          <cell r="G740">
            <v>99.5</v>
          </cell>
          <cell r="H740">
            <v>11227755.189999999</v>
          </cell>
          <cell r="I740">
            <v>43972</v>
          </cell>
          <cell r="J740">
            <v>98</v>
          </cell>
          <cell r="L740" t="str">
            <v>Antares/TMT</v>
          </cell>
          <cell r="N740">
            <v>99.5</v>
          </cell>
        </row>
        <row r="741">
          <cell r="A741" t="str">
            <v>DETAILS</v>
          </cell>
          <cell r="B741">
            <v>0</v>
          </cell>
          <cell r="C741">
            <v>81628019</v>
          </cell>
          <cell r="D741">
            <v>84069461</v>
          </cell>
          <cell r="E741" t="str">
            <v>Ring &amp; Pinion Service Inc Term Loan</v>
          </cell>
          <cell r="F741" t="str">
            <v>0010512924</v>
          </cell>
          <cell r="G741">
            <v>98.5</v>
          </cell>
          <cell r="H741">
            <v>11775000</v>
          </cell>
          <cell r="I741">
            <v>43963</v>
          </cell>
          <cell r="J741">
            <v>98</v>
          </cell>
          <cell r="L741" t="str">
            <v>Antares/TMT</v>
          </cell>
          <cell r="N741">
            <v>98.5</v>
          </cell>
        </row>
        <row r="742">
          <cell r="A742" t="str">
            <v>DETAILS</v>
          </cell>
          <cell r="B742">
            <v>0</v>
          </cell>
          <cell r="C742">
            <v>81627922</v>
          </cell>
          <cell r="D742">
            <v>84069411</v>
          </cell>
          <cell r="E742" t="str">
            <v>Rocket Software Inc First Lien Term Loan</v>
          </cell>
          <cell r="F742" t="str">
            <v>0010522914</v>
          </cell>
          <cell r="G742">
            <v>99.956999999999994</v>
          </cell>
          <cell r="H742">
            <v>9509174.1099999994</v>
          </cell>
          <cell r="I742">
            <v>43139</v>
          </cell>
          <cell r="J742">
            <v>99.531000000000006</v>
          </cell>
          <cell r="K742" t="str">
            <v>Broadly Syndicated Loan</v>
          </cell>
          <cell r="L742" t="str">
            <v>BLG</v>
          </cell>
          <cell r="N742">
            <v>99.531000000000006</v>
          </cell>
        </row>
        <row r="743">
          <cell r="A743" t="str">
            <v>DETAILS</v>
          </cell>
          <cell r="B743">
            <v>0</v>
          </cell>
          <cell r="C743">
            <v>81627921</v>
          </cell>
          <cell r="D743">
            <v>84069996</v>
          </cell>
          <cell r="E743" t="str">
            <v>Roland Foods Corporation (Recipe) Term Loan</v>
          </cell>
          <cell r="F743" t="str">
            <v>0010475185</v>
          </cell>
          <cell r="G743">
            <v>97</v>
          </cell>
          <cell r="H743">
            <v>30653638.899999999</v>
          </cell>
          <cell r="I743">
            <v>44104</v>
          </cell>
          <cell r="L743" t="str">
            <v>Antares/TMT</v>
          </cell>
          <cell r="N743">
            <v>97</v>
          </cell>
        </row>
        <row r="744">
          <cell r="A744" t="str">
            <v>DETAILS</v>
          </cell>
          <cell r="B744">
            <v>0</v>
          </cell>
          <cell r="C744">
            <v>81628201</v>
          </cell>
          <cell r="D744">
            <v>84069416</v>
          </cell>
          <cell r="E744" t="str">
            <v>Ross Education Holdings LLC Term Loan</v>
          </cell>
          <cell r="F744" t="str">
            <v>0010313503</v>
          </cell>
          <cell r="G744">
            <v>60</v>
          </cell>
          <cell r="H744">
            <v>18786466.690000001</v>
          </cell>
          <cell r="I744">
            <v>42558</v>
          </cell>
          <cell r="L744" t="str">
            <v>Antares/TMT</v>
          </cell>
          <cell r="N744">
            <v>60</v>
          </cell>
        </row>
        <row r="745">
          <cell r="A745" t="str">
            <v>DETAILS</v>
          </cell>
          <cell r="B745">
            <v>0</v>
          </cell>
          <cell r="C745">
            <v>81627655</v>
          </cell>
          <cell r="D745">
            <v>84069421</v>
          </cell>
          <cell r="E745" t="str">
            <v>Roto Holdings Inc</v>
          </cell>
          <cell r="F745" t="str">
            <v>0010531089</v>
          </cell>
          <cell r="G745">
            <v>98.906899999999993</v>
          </cell>
          <cell r="H745">
            <v>10000000</v>
          </cell>
          <cell r="I745">
            <v>44152</v>
          </cell>
          <cell r="J745">
            <v>98</v>
          </cell>
          <cell r="K745" t="str">
            <v>Broadly Syndicated Loan</v>
          </cell>
          <cell r="L745" t="str">
            <v>Antares/TMT</v>
          </cell>
          <cell r="N745">
            <v>98.906899999999993</v>
          </cell>
        </row>
        <row r="746">
          <cell r="A746" t="str">
            <v>DETAILS</v>
          </cell>
          <cell r="B746">
            <v>0</v>
          </cell>
          <cell r="C746">
            <v>81627656</v>
          </cell>
          <cell r="D746">
            <v>84069422</v>
          </cell>
          <cell r="E746" t="str">
            <v>Roto Holdings Inc</v>
          </cell>
          <cell r="F746" t="str">
            <v>0010531089</v>
          </cell>
          <cell r="G746">
            <v>98.906899999999993</v>
          </cell>
          <cell r="H746">
            <v>11250000</v>
          </cell>
          <cell r="I746">
            <v>44152</v>
          </cell>
          <cell r="J746">
            <v>98</v>
          </cell>
          <cell r="K746" t="str">
            <v>Broadly Syndicated Loan</v>
          </cell>
          <cell r="L746" t="str">
            <v>Antares/TMT</v>
          </cell>
          <cell r="N746">
            <v>98.906899999999993</v>
          </cell>
        </row>
        <row r="747">
          <cell r="A747" t="str">
            <v>DETAILS</v>
          </cell>
          <cell r="B747">
            <v>0</v>
          </cell>
          <cell r="C747">
            <v>81627688</v>
          </cell>
          <cell r="D747">
            <v>84069423</v>
          </cell>
          <cell r="E747" t="str">
            <v>Roto Holdings Inc</v>
          </cell>
          <cell r="F747" t="str">
            <v>0010531089</v>
          </cell>
          <cell r="G747">
            <v>98.906899999999993</v>
          </cell>
          <cell r="H747">
            <v>1025000</v>
          </cell>
          <cell r="I747">
            <v>44152</v>
          </cell>
          <cell r="J747">
            <v>98</v>
          </cell>
          <cell r="L747" t="str">
            <v>Antares/TMT</v>
          </cell>
          <cell r="N747">
            <v>98.906899999999993</v>
          </cell>
        </row>
        <row r="748">
          <cell r="A748" t="str">
            <v>DETAILS</v>
          </cell>
          <cell r="B748">
            <v>0</v>
          </cell>
          <cell r="C748">
            <v>81627791</v>
          </cell>
          <cell r="D748">
            <v>84069873</v>
          </cell>
          <cell r="E748" t="str">
            <v>Rough Country LLC Term Loan</v>
          </cell>
          <cell r="F748" t="str">
            <v>0010531065</v>
          </cell>
          <cell r="G748">
            <v>99</v>
          </cell>
          <cell r="H748">
            <v>2961445.75</v>
          </cell>
          <cell r="I748">
            <v>43083</v>
          </cell>
          <cell r="L748" t="str">
            <v>Antares/TMT</v>
          </cell>
          <cell r="N748">
            <v>99</v>
          </cell>
        </row>
        <row r="749">
          <cell r="A749" t="str">
            <v>DETAILS</v>
          </cell>
          <cell r="B749">
            <v>0</v>
          </cell>
          <cell r="C749">
            <v>81627791</v>
          </cell>
          <cell r="D749">
            <v>84069427</v>
          </cell>
          <cell r="E749" t="str">
            <v>Rough Country LLC Term Loan</v>
          </cell>
          <cell r="F749" t="str">
            <v>0010531065</v>
          </cell>
          <cell r="G749">
            <v>99.5</v>
          </cell>
          <cell r="H749">
            <v>2974613.41</v>
          </cell>
          <cell r="I749">
            <v>43083</v>
          </cell>
          <cell r="L749" t="str">
            <v>Antares/TMT</v>
          </cell>
          <cell r="N749">
            <v>99.5</v>
          </cell>
        </row>
        <row r="750">
          <cell r="A750" t="str">
            <v>DETAILS</v>
          </cell>
          <cell r="B750">
            <v>0</v>
          </cell>
          <cell r="C750">
            <v>81627791</v>
          </cell>
          <cell r="D750">
            <v>84069431</v>
          </cell>
          <cell r="E750" t="str">
            <v>Rough Country LLC Term Loan</v>
          </cell>
          <cell r="F750" t="str">
            <v>0010531065</v>
          </cell>
          <cell r="G750">
            <v>99.5</v>
          </cell>
          <cell r="H750">
            <v>20314417.289999999</v>
          </cell>
          <cell r="I750">
            <v>43083</v>
          </cell>
          <cell r="J750">
            <v>97.438000000000002</v>
          </cell>
          <cell r="L750" t="str">
            <v>Antares/TMT</v>
          </cell>
          <cell r="N750">
            <v>99.5</v>
          </cell>
        </row>
        <row r="751">
          <cell r="A751" t="str">
            <v>DETAILS</v>
          </cell>
          <cell r="B751">
            <v>0</v>
          </cell>
          <cell r="C751">
            <v>81628229</v>
          </cell>
          <cell r="D751">
            <v>84069438</v>
          </cell>
          <cell r="E751" t="str">
            <v>Rovi Solutions Corp Term Loan B</v>
          </cell>
          <cell r="F751" t="str">
            <v>0010475019</v>
          </cell>
          <cell r="G751">
            <v>95.5</v>
          </cell>
          <cell r="H751">
            <v>159733.46</v>
          </cell>
          <cell r="I751">
            <v>44379</v>
          </cell>
          <cell r="J751">
            <v>94.478999999999999</v>
          </cell>
          <cell r="K751" t="str">
            <v>Broadly Syndicated Loan</v>
          </cell>
          <cell r="L751" t="str">
            <v>BLG</v>
          </cell>
          <cell r="N751">
            <v>94.478999999999999</v>
          </cell>
        </row>
        <row r="752">
          <cell r="A752" t="str">
            <v>DETAILS</v>
          </cell>
          <cell r="B752">
            <v>0</v>
          </cell>
          <cell r="C752">
            <v>81628229</v>
          </cell>
          <cell r="D752">
            <v>84069440</v>
          </cell>
          <cell r="E752" t="str">
            <v>Rovi Solutions Corp Term Loan B</v>
          </cell>
          <cell r="F752" t="str">
            <v>0010475019</v>
          </cell>
          <cell r="G752">
            <v>95.5</v>
          </cell>
          <cell r="H752">
            <v>14615266.539999999</v>
          </cell>
          <cell r="I752">
            <v>44379</v>
          </cell>
          <cell r="J752">
            <v>94.478999999999999</v>
          </cell>
          <cell r="K752" t="str">
            <v>Broadly Syndicated Loan</v>
          </cell>
          <cell r="L752" t="str">
            <v>BLG</v>
          </cell>
          <cell r="N752">
            <v>94.478999999999999</v>
          </cell>
        </row>
        <row r="753">
          <cell r="A753" t="str">
            <v>DETAILS</v>
          </cell>
          <cell r="B753">
            <v>0</v>
          </cell>
          <cell r="C753">
            <v>81628018</v>
          </cell>
          <cell r="D753">
            <v>84069580</v>
          </cell>
          <cell r="E753" t="str">
            <v>Rowmark LLC DDTL</v>
          </cell>
          <cell r="F753" t="str">
            <v>0010485265</v>
          </cell>
          <cell r="G753">
            <v>97</v>
          </cell>
          <cell r="H753">
            <v>2468750</v>
          </cell>
          <cell r="I753">
            <v>44104</v>
          </cell>
          <cell r="L753" t="str">
            <v>Antares/TMT</v>
          </cell>
          <cell r="N753">
            <v>97</v>
          </cell>
        </row>
        <row r="754">
          <cell r="A754" t="str">
            <v>DETAILS</v>
          </cell>
          <cell r="B754">
            <v>0</v>
          </cell>
          <cell r="C754">
            <v>81627926</v>
          </cell>
          <cell r="D754">
            <v>84069932</v>
          </cell>
          <cell r="E754" t="str">
            <v>Rowmark LLC Term Loan</v>
          </cell>
          <cell r="F754" t="str">
            <v>0010516547</v>
          </cell>
          <cell r="G754">
            <v>99</v>
          </cell>
          <cell r="H754">
            <v>7500000</v>
          </cell>
          <cell r="I754">
            <v>44104</v>
          </cell>
          <cell r="L754" t="str">
            <v>Antares/TMT</v>
          </cell>
          <cell r="N754">
            <v>99</v>
          </cell>
        </row>
        <row r="755">
          <cell r="A755" t="str">
            <v>DETAILS</v>
          </cell>
          <cell r="B755">
            <v>0</v>
          </cell>
          <cell r="C755">
            <v>81627926</v>
          </cell>
          <cell r="D755">
            <v>84069581</v>
          </cell>
          <cell r="E755" t="str">
            <v>Rowmark LLC Term Loan</v>
          </cell>
          <cell r="F755" t="str">
            <v>0010516547</v>
          </cell>
          <cell r="G755">
            <v>99</v>
          </cell>
          <cell r="H755">
            <v>13980468.75</v>
          </cell>
          <cell r="I755">
            <v>44104</v>
          </cell>
          <cell r="L755" t="str">
            <v>Antares/TMT</v>
          </cell>
          <cell r="N755">
            <v>99</v>
          </cell>
        </row>
        <row r="756">
          <cell r="A756" t="str">
            <v>DETAILS</v>
          </cell>
          <cell r="B756">
            <v>0</v>
          </cell>
          <cell r="C756">
            <v>81627911</v>
          </cell>
          <cell r="D756">
            <v>84070046</v>
          </cell>
          <cell r="E756" t="str">
            <v>Royal Holdings Inc (Royal Adhesives &amp; Sealants) Term Loan</v>
          </cell>
          <cell r="F756" t="str">
            <v>0010538109</v>
          </cell>
          <cell r="G756">
            <v>99.5</v>
          </cell>
          <cell r="H756">
            <v>6965000</v>
          </cell>
          <cell r="I756">
            <v>44732</v>
          </cell>
          <cell r="J756">
            <v>97.438000000000002</v>
          </cell>
          <cell r="L756" t="str">
            <v>Antares/TMT</v>
          </cell>
          <cell r="N756">
            <v>99.5</v>
          </cell>
        </row>
        <row r="757">
          <cell r="A757" t="str">
            <v>DETAILS</v>
          </cell>
          <cell r="B757">
            <v>0</v>
          </cell>
          <cell r="C757">
            <v>81627925</v>
          </cell>
          <cell r="D757">
            <v>84069882</v>
          </cell>
          <cell r="E757" t="str">
            <v>RSC Acquisition Initial Term Loan</v>
          </cell>
          <cell r="F757" t="str">
            <v>0010558223</v>
          </cell>
          <cell r="G757">
            <v>99</v>
          </cell>
          <cell r="H757">
            <v>31609756.100000001</v>
          </cell>
          <cell r="I757">
            <v>44895</v>
          </cell>
          <cell r="J757">
            <v>99</v>
          </cell>
          <cell r="L757" t="str">
            <v>Antares/TMT</v>
          </cell>
          <cell r="N757">
            <v>99</v>
          </cell>
        </row>
        <row r="758">
          <cell r="A758" t="str">
            <v>DETAILS</v>
          </cell>
          <cell r="B758">
            <v>0</v>
          </cell>
          <cell r="C758">
            <v>81627809</v>
          </cell>
          <cell r="D758">
            <v>84069638</v>
          </cell>
          <cell r="E758" t="str">
            <v>Rubios Restaurants Inc Term Loan A</v>
          </cell>
          <cell r="F758" t="str">
            <v>0010263377</v>
          </cell>
          <cell r="G758">
            <v>97</v>
          </cell>
          <cell r="H758">
            <v>9586881.0099999998</v>
          </cell>
          <cell r="I758">
            <v>43426</v>
          </cell>
          <cell r="L758" t="str">
            <v>Franchise Finance</v>
          </cell>
          <cell r="N758">
            <v>97</v>
          </cell>
        </row>
        <row r="759">
          <cell r="A759" t="str">
            <v>DETAILS</v>
          </cell>
          <cell r="B759">
            <v>0</v>
          </cell>
          <cell r="C759">
            <v>81627724</v>
          </cell>
          <cell r="D759">
            <v>84070257</v>
          </cell>
          <cell r="E759" t="str">
            <v>Ruffalocody LLC  Term Loan</v>
          </cell>
          <cell r="F759" t="str">
            <v>0010533588</v>
          </cell>
          <cell r="G759">
            <v>99.3887</v>
          </cell>
          <cell r="H759">
            <v>13277688.300000001</v>
          </cell>
          <cell r="I759">
            <v>43614</v>
          </cell>
          <cell r="L759" t="str">
            <v>Antares/TMT</v>
          </cell>
          <cell r="N759">
            <v>99.3887</v>
          </cell>
        </row>
        <row r="760">
          <cell r="A760" t="str">
            <v>DETAILS</v>
          </cell>
          <cell r="B760">
            <v>0</v>
          </cell>
          <cell r="C760">
            <v>81627832</v>
          </cell>
          <cell r="D760">
            <v>84070258</v>
          </cell>
          <cell r="E760" t="str">
            <v>Ruffalocody LLC  Term Loan</v>
          </cell>
          <cell r="F760" t="str">
            <v>0010533588</v>
          </cell>
          <cell r="G760">
            <v>99.3887</v>
          </cell>
          <cell r="H760">
            <v>28872371.620000001</v>
          </cell>
          <cell r="I760">
            <v>43614</v>
          </cell>
          <cell r="L760" t="str">
            <v>Antares/TMT</v>
          </cell>
          <cell r="N760">
            <v>99.3887</v>
          </cell>
        </row>
        <row r="761">
          <cell r="A761" t="str">
            <v>DETAILS</v>
          </cell>
          <cell r="B761">
            <v>0</v>
          </cell>
          <cell r="C761">
            <v>81627662</v>
          </cell>
          <cell r="D761">
            <v>84069584</v>
          </cell>
          <cell r="E761" t="str">
            <v>RuffaloCody LLC Term Loan 0010417463</v>
          </cell>
          <cell r="F761" t="str">
            <v>0010530556</v>
          </cell>
          <cell r="G761">
            <v>99.3887</v>
          </cell>
          <cell r="H761">
            <v>18292.68</v>
          </cell>
          <cell r="I761">
            <v>43614</v>
          </cell>
          <cell r="L761" t="str">
            <v>Antares/TMT</v>
          </cell>
          <cell r="N761">
            <v>99.3887</v>
          </cell>
        </row>
        <row r="762">
          <cell r="A762" t="str">
            <v>DETAILS</v>
          </cell>
          <cell r="B762">
            <v>0</v>
          </cell>
          <cell r="C762">
            <v>81628137</v>
          </cell>
          <cell r="D762">
            <v>84069588</v>
          </cell>
          <cell r="E762" t="str">
            <v>RuffaloCody LLC Term Loan 0010417463</v>
          </cell>
          <cell r="F762" t="str">
            <v>0010530556</v>
          </cell>
          <cell r="G762">
            <v>99.3887</v>
          </cell>
          <cell r="H762">
            <v>801795.87</v>
          </cell>
          <cell r="I762">
            <v>43614</v>
          </cell>
          <cell r="L762" t="str">
            <v>Antares/TMT</v>
          </cell>
          <cell r="N762">
            <v>99.3887</v>
          </cell>
        </row>
        <row r="763">
          <cell r="A763" t="str">
            <v>DETAILS</v>
          </cell>
          <cell r="B763">
            <v>0</v>
          </cell>
          <cell r="C763">
            <v>81627725</v>
          </cell>
          <cell r="D763">
            <v>84069585</v>
          </cell>
          <cell r="E763" t="str">
            <v>RuffaloCody LLC Term Loan 0010417463</v>
          </cell>
          <cell r="F763" t="str">
            <v>0010530556</v>
          </cell>
          <cell r="G763">
            <v>99.3887</v>
          </cell>
          <cell r="H763">
            <v>5756130.9699999997</v>
          </cell>
          <cell r="I763">
            <v>43614</v>
          </cell>
          <cell r="L763" t="str">
            <v>Antares/TMT</v>
          </cell>
          <cell r="N763">
            <v>99.3887</v>
          </cell>
        </row>
        <row r="764">
          <cell r="A764" t="str">
            <v>DETAILS</v>
          </cell>
          <cell r="B764">
            <v>0</v>
          </cell>
          <cell r="C764">
            <v>81627737</v>
          </cell>
          <cell r="D764">
            <v>84069586</v>
          </cell>
          <cell r="E764" t="str">
            <v>RuffaloCody LLC Term Loan 0010417463</v>
          </cell>
          <cell r="F764" t="str">
            <v>0010530556</v>
          </cell>
          <cell r="G764">
            <v>99.3887</v>
          </cell>
          <cell r="H764">
            <v>338414.63</v>
          </cell>
          <cell r="I764">
            <v>43614</v>
          </cell>
          <cell r="L764" t="str">
            <v>Antares/TMT</v>
          </cell>
          <cell r="N764">
            <v>99.3887</v>
          </cell>
        </row>
        <row r="765">
          <cell r="A765" t="str">
            <v>DETAILS</v>
          </cell>
          <cell r="B765">
            <v>0</v>
          </cell>
          <cell r="C765">
            <v>81627825</v>
          </cell>
          <cell r="D765">
            <v>84069587</v>
          </cell>
          <cell r="E765" t="str">
            <v>RuffaloCody LLC Term Loan 0010417463</v>
          </cell>
          <cell r="F765" t="str">
            <v>0010530556</v>
          </cell>
          <cell r="G765">
            <v>99.3887</v>
          </cell>
          <cell r="H765">
            <v>329268.3</v>
          </cell>
          <cell r="I765">
            <v>43614</v>
          </cell>
          <cell r="L765" t="str">
            <v>Antares/TMT</v>
          </cell>
          <cell r="N765">
            <v>99.3887</v>
          </cell>
        </row>
        <row r="766">
          <cell r="A766" t="str">
            <v>DETAILS</v>
          </cell>
          <cell r="B766">
            <v>0</v>
          </cell>
          <cell r="C766">
            <v>81627940</v>
          </cell>
          <cell r="D766">
            <v>84069641</v>
          </cell>
          <cell r="E766" t="str">
            <v>Rutland Intermediate Holding Co Term Loan</v>
          </cell>
          <cell r="F766" t="str">
            <v>0010433996</v>
          </cell>
          <cell r="G766">
            <v>97</v>
          </cell>
          <cell r="H766">
            <v>11909925.92</v>
          </cell>
          <cell r="I766">
            <v>43342</v>
          </cell>
          <cell r="L766" t="str">
            <v>Antares/TMT</v>
          </cell>
          <cell r="N766">
            <v>97</v>
          </cell>
        </row>
        <row r="767">
          <cell r="A767" t="str">
            <v>DETAILS</v>
          </cell>
          <cell r="B767">
            <v>0</v>
          </cell>
          <cell r="C767">
            <v>81628079</v>
          </cell>
          <cell r="D767">
            <v>84069891</v>
          </cell>
          <cell r="E767" t="str">
            <v>Rutland Intermediate Holding Co Term Loan</v>
          </cell>
          <cell r="F767" t="str">
            <v>0010433996</v>
          </cell>
          <cell r="G767">
            <v>99.25</v>
          </cell>
          <cell r="H767">
            <v>1114423.83</v>
          </cell>
          <cell r="I767">
            <v>43342</v>
          </cell>
          <cell r="L767" t="str">
            <v>Antares/TMT</v>
          </cell>
          <cell r="N767">
            <v>99.25</v>
          </cell>
        </row>
        <row r="768">
          <cell r="A768" t="str">
            <v>DETAILS</v>
          </cell>
          <cell r="B768">
            <v>0</v>
          </cell>
          <cell r="C768">
            <v>81627940</v>
          </cell>
          <cell r="D768">
            <v>84069890</v>
          </cell>
          <cell r="E768" t="str">
            <v>Rutland Intermediate Holding Co Term Loan</v>
          </cell>
          <cell r="F768" t="str">
            <v>0010433996</v>
          </cell>
          <cell r="G768">
            <v>99.25</v>
          </cell>
          <cell r="H768">
            <v>3885576.17</v>
          </cell>
          <cell r="I768">
            <v>43342</v>
          </cell>
          <cell r="L768" t="str">
            <v>Antares/TMT</v>
          </cell>
          <cell r="N768">
            <v>99.25</v>
          </cell>
        </row>
        <row r="769">
          <cell r="A769" t="str">
            <v>DETAILS</v>
          </cell>
          <cell r="B769">
            <v>0</v>
          </cell>
          <cell r="C769">
            <v>81628079</v>
          </cell>
          <cell r="D769">
            <v>84069642</v>
          </cell>
          <cell r="E769" t="str">
            <v>Rutland Intermediate Holding Co Term Loan</v>
          </cell>
          <cell r="F769" t="str">
            <v>0010433996</v>
          </cell>
          <cell r="G769">
            <v>97</v>
          </cell>
          <cell r="H769">
            <v>3415891.14</v>
          </cell>
          <cell r="I769">
            <v>43342</v>
          </cell>
          <cell r="L769" t="str">
            <v>Antares/TMT</v>
          </cell>
          <cell r="N769">
            <v>97</v>
          </cell>
        </row>
        <row r="770">
          <cell r="A770" t="str">
            <v>DETAILS</v>
          </cell>
          <cell r="B770">
            <v>0</v>
          </cell>
          <cell r="C770">
            <v>81627856</v>
          </cell>
          <cell r="D770">
            <v>84070225</v>
          </cell>
          <cell r="E770" t="str">
            <v>Safe Fleet Acquisition Corp (Specialty Manufacturing) Term Loan B-1</v>
          </cell>
          <cell r="F770" t="str">
            <v>0010439327</v>
          </cell>
          <cell r="G770">
            <v>97</v>
          </cell>
          <cell r="H770">
            <v>10767273.32</v>
          </cell>
          <cell r="I770">
            <v>43738</v>
          </cell>
          <cell r="L770" t="str">
            <v>Antares/TMT</v>
          </cell>
          <cell r="N770">
            <v>97</v>
          </cell>
        </row>
        <row r="771">
          <cell r="A771" t="str">
            <v>DETAILS</v>
          </cell>
          <cell r="B771">
            <v>0</v>
          </cell>
          <cell r="C771">
            <v>81628026</v>
          </cell>
          <cell r="D771">
            <v>84069647</v>
          </cell>
          <cell r="E771" t="str">
            <v>Safe Fleet Acquisition Corp Term Loan B-2</v>
          </cell>
          <cell r="F771" t="str">
            <v>0010508205</v>
          </cell>
          <cell r="G771">
            <v>97</v>
          </cell>
          <cell r="H771">
            <v>2266810.12</v>
          </cell>
          <cell r="I771">
            <v>43738</v>
          </cell>
          <cell r="L771" t="str">
            <v>Antares/TMT</v>
          </cell>
          <cell r="N771">
            <v>97</v>
          </cell>
        </row>
        <row r="772">
          <cell r="A772" t="str">
            <v>DETAILS</v>
          </cell>
          <cell r="B772">
            <v>0</v>
          </cell>
          <cell r="C772">
            <v>81628316</v>
          </cell>
          <cell r="D772">
            <v>84069829</v>
          </cell>
          <cell r="E772" t="str">
            <v>Safety Technology Holdings Inc Term Loan</v>
          </cell>
          <cell r="F772" t="str">
            <v>0010536527</v>
          </cell>
          <cell r="G772">
            <v>99.317679999999996</v>
          </cell>
          <cell r="H772">
            <v>7764375</v>
          </cell>
          <cell r="I772">
            <v>43801</v>
          </cell>
          <cell r="J772">
            <v>99.906000000000006</v>
          </cell>
          <cell r="L772" t="str">
            <v>Antares/TMT</v>
          </cell>
          <cell r="N772">
            <v>99.317679999999996</v>
          </cell>
        </row>
        <row r="773">
          <cell r="A773" t="str">
            <v>DETAILS</v>
          </cell>
          <cell r="B773">
            <v>0</v>
          </cell>
          <cell r="C773">
            <v>81628316</v>
          </cell>
          <cell r="D773">
            <v>84070008</v>
          </cell>
          <cell r="E773" t="str">
            <v>Safety Technology Holdings Inc Term Loan</v>
          </cell>
          <cell r="F773" t="str">
            <v>0010536527</v>
          </cell>
          <cell r="G773">
            <v>98.143100000000004</v>
          </cell>
          <cell r="H773">
            <v>17469843.75</v>
          </cell>
          <cell r="I773">
            <v>43801</v>
          </cell>
          <cell r="J773">
            <v>88.775000000000006</v>
          </cell>
          <cell r="K773" t="str">
            <v>Broadly Syndicated Loan</v>
          </cell>
          <cell r="L773" t="str">
            <v>Antares/TMT</v>
          </cell>
          <cell r="N773">
            <v>98.143100000000004</v>
          </cell>
        </row>
        <row r="774">
          <cell r="A774" t="str">
            <v>DETAILS</v>
          </cell>
          <cell r="B774">
            <v>0</v>
          </cell>
          <cell r="C774">
            <v>81628016</v>
          </cell>
          <cell r="D774">
            <v>84070010</v>
          </cell>
          <cell r="E774" t="str">
            <v>Safeworks LLC Term Loan</v>
          </cell>
          <cell r="F774" t="str">
            <v>0010537607</v>
          </cell>
          <cell r="G774">
            <v>99.1798</v>
          </cell>
          <cell r="H774">
            <v>29205605.57</v>
          </cell>
          <cell r="I774">
            <v>43677</v>
          </cell>
          <cell r="J774">
            <v>93.688000000000002</v>
          </cell>
          <cell r="K774" t="str">
            <v>Broadly Syndicated Loan</v>
          </cell>
          <cell r="L774" t="str">
            <v>Antares/TMT</v>
          </cell>
          <cell r="N774">
            <v>99.1798</v>
          </cell>
        </row>
        <row r="775">
          <cell r="A775" t="str">
            <v>DETAILS</v>
          </cell>
          <cell r="B775">
            <v>0</v>
          </cell>
          <cell r="C775">
            <v>81627622</v>
          </cell>
          <cell r="D775">
            <v>84070009</v>
          </cell>
          <cell r="E775" t="str">
            <v>Safeworks LLC Term Loan</v>
          </cell>
          <cell r="F775" t="str">
            <v>0010537607</v>
          </cell>
          <cell r="G775">
            <v>99.1798</v>
          </cell>
          <cell r="H775">
            <v>508177.55</v>
          </cell>
          <cell r="I775">
            <v>43677</v>
          </cell>
          <cell r="L775" t="str">
            <v>Antares/TMT</v>
          </cell>
          <cell r="N775">
            <v>99.1798</v>
          </cell>
        </row>
        <row r="776">
          <cell r="A776" t="str">
            <v>DETAILS</v>
          </cell>
          <cell r="B776">
            <v>0</v>
          </cell>
          <cell r="C776">
            <v>81628048</v>
          </cell>
          <cell r="D776">
            <v>84069651</v>
          </cell>
          <cell r="E776" t="str">
            <v>Sam Holding Co II Inc Term Loan</v>
          </cell>
          <cell r="F776" t="str">
            <v>0010459711</v>
          </cell>
          <cell r="G776">
            <v>97</v>
          </cell>
          <cell r="H776">
            <v>8751022.1400000006</v>
          </cell>
          <cell r="I776">
            <v>43524</v>
          </cell>
          <cell r="L776" t="str">
            <v>Antares/TMT</v>
          </cell>
          <cell r="N776">
            <v>97</v>
          </cell>
        </row>
        <row r="777">
          <cell r="A777" t="str">
            <v>DETAILS</v>
          </cell>
          <cell r="B777">
            <v>0</v>
          </cell>
          <cell r="C777">
            <v>81628163</v>
          </cell>
          <cell r="D777">
            <v>84070011</v>
          </cell>
          <cell r="E777" t="str">
            <v>Saxton Group LLC The Term Loan</v>
          </cell>
          <cell r="F777" t="str">
            <v>0010530962</v>
          </cell>
          <cell r="G777">
            <v>97</v>
          </cell>
          <cell r="H777">
            <v>16249999.99</v>
          </cell>
          <cell r="I777">
            <v>43812</v>
          </cell>
          <cell r="L777" t="str">
            <v>Franchise Finance</v>
          </cell>
          <cell r="N777">
            <v>97</v>
          </cell>
        </row>
        <row r="778">
          <cell r="A778" t="str">
            <v>DETAILS</v>
          </cell>
          <cell r="B778">
            <v>0</v>
          </cell>
          <cell r="C778">
            <v>81627703</v>
          </cell>
          <cell r="D778">
            <v>84070083</v>
          </cell>
          <cell r="E778" t="str">
            <v>Science Applications International Corp (SAIC) Term Loan</v>
          </cell>
          <cell r="F778" t="str">
            <v>0010515454</v>
          </cell>
          <cell r="G778">
            <v>100.09399999999999</v>
          </cell>
          <cell r="H778">
            <v>5639210.5300000003</v>
          </cell>
          <cell r="I778">
            <v>44685</v>
          </cell>
          <cell r="J778">
            <v>99.906000000000006</v>
          </cell>
          <cell r="L778" t="str">
            <v>BLG</v>
          </cell>
          <cell r="N778">
            <v>99.906000000000006</v>
          </cell>
        </row>
        <row r="779">
          <cell r="A779" t="str">
            <v>DETAILS</v>
          </cell>
          <cell r="B779">
            <v>0</v>
          </cell>
          <cell r="C779">
            <v>81628202</v>
          </cell>
          <cell r="D779">
            <v>84069655</v>
          </cell>
          <cell r="E779" t="str">
            <v>Scientific Games International Inc Initial Term Loan</v>
          </cell>
          <cell r="F779" t="str">
            <v>0010440127</v>
          </cell>
          <cell r="G779">
            <v>99.268000000000001</v>
          </cell>
          <cell r="H779">
            <v>14700000</v>
          </cell>
          <cell r="I779">
            <v>44122</v>
          </cell>
          <cell r="J779">
            <v>88.775000000000006</v>
          </cell>
          <cell r="K779" t="str">
            <v>Broadly Syndicated Loan</v>
          </cell>
          <cell r="L779" t="str">
            <v>BLG</v>
          </cell>
          <cell r="N779">
            <v>88.775000000000006</v>
          </cell>
        </row>
        <row r="780">
          <cell r="A780" t="str">
            <v>DETAILS</v>
          </cell>
          <cell r="B780">
            <v>0</v>
          </cell>
          <cell r="C780">
            <v>81627849</v>
          </cell>
          <cell r="D780">
            <v>84069658</v>
          </cell>
          <cell r="E780" t="str">
            <v>Seaworld Term Loan B-2</v>
          </cell>
          <cell r="F780" t="str">
            <v>0010421053</v>
          </cell>
          <cell r="G780">
            <v>99.125</v>
          </cell>
          <cell r="H780">
            <v>19123763.390000001</v>
          </cell>
          <cell r="I780">
            <v>43965</v>
          </cell>
          <cell r="J780">
            <v>93.688000000000002</v>
          </cell>
          <cell r="K780" t="str">
            <v>Broadly Syndicated Loan</v>
          </cell>
          <cell r="L780" t="str">
            <v>BLG</v>
          </cell>
          <cell r="N780">
            <v>93.688000000000002</v>
          </cell>
        </row>
        <row r="781">
          <cell r="A781" t="str">
            <v>DETAILS</v>
          </cell>
          <cell r="B781">
            <v>0</v>
          </cell>
          <cell r="C781">
            <v>81627790</v>
          </cell>
          <cell r="D781">
            <v>84070157</v>
          </cell>
          <cell r="E781" t="str">
            <v>Service Champ Inc Term Loan</v>
          </cell>
          <cell r="F781" t="str">
            <v>0010531004</v>
          </cell>
          <cell r="G781">
            <v>99.5</v>
          </cell>
          <cell r="H781">
            <v>2823563.95</v>
          </cell>
          <cell r="I781">
            <v>42827</v>
          </cell>
          <cell r="L781" t="str">
            <v>Antares/TMT</v>
          </cell>
          <cell r="N781">
            <v>99.5</v>
          </cell>
        </row>
        <row r="782">
          <cell r="A782" t="str">
            <v>DETAILS</v>
          </cell>
          <cell r="B782">
            <v>0</v>
          </cell>
          <cell r="C782">
            <v>81627927</v>
          </cell>
          <cell r="D782">
            <v>84070158</v>
          </cell>
          <cell r="E782" t="str">
            <v>Service Champ Inc Term Loan</v>
          </cell>
          <cell r="F782" t="str">
            <v>0010531004</v>
          </cell>
          <cell r="G782">
            <v>99.5</v>
          </cell>
          <cell r="H782">
            <v>724432.28</v>
          </cell>
          <cell r="I782">
            <v>42827</v>
          </cell>
          <cell r="L782" t="str">
            <v>Antares/TMT</v>
          </cell>
          <cell r="N782">
            <v>99.5</v>
          </cell>
        </row>
        <row r="783">
          <cell r="A783" t="str">
            <v>DETAILS</v>
          </cell>
          <cell r="B783">
            <v>0</v>
          </cell>
          <cell r="C783">
            <v>81627790</v>
          </cell>
          <cell r="D783">
            <v>84070159</v>
          </cell>
          <cell r="E783" t="str">
            <v>Service Champ Inc Term Loan</v>
          </cell>
          <cell r="F783" t="str">
            <v>0010531004</v>
          </cell>
          <cell r="G783">
            <v>99.5</v>
          </cell>
          <cell r="H783">
            <v>8596835.5700000003</v>
          </cell>
          <cell r="I783">
            <v>42827</v>
          </cell>
          <cell r="L783" t="str">
            <v>Antares/TMT</v>
          </cell>
          <cell r="N783">
            <v>99.5</v>
          </cell>
        </row>
        <row r="784">
          <cell r="A784" t="str">
            <v>DETAILS</v>
          </cell>
          <cell r="B784">
            <v>0</v>
          </cell>
          <cell r="C784">
            <v>81627927</v>
          </cell>
          <cell r="D784">
            <v>84070160</v>
          </cell>
          <cell r="E784" t="str">
            <v>Service Champ Inc Term Loan</v>
          </cell>
          <cell r="F784" t="str">
            <v>0010531004</v>
          </cell>
          <cell r="G784">
            <v>99.5</v>
          </cell>
          <cell r="H784">
            <v>2205661.12</v>
          </cell>
          <cell r="I784">
            <v>42827</v>
          </cell>
          <cell r="L784" t="str">
            <v>Antares/TMT</v>
          </cell>
          <cell r="N784">
            <v>99.5</v>
          </cell>
        </row>
        <row r="785">
          <cell r="A785" t="str">
            <v>DETAILS</v>
          </cell>
          <cell r="B785">
            <v>0</v>
          </cell>
          <cell r="C785">
            <v>81627790</v>
          </cell>
          <cell r="D785">
            <v>84069813</v>
          </cell>
          <cell r="E785" t="str">
            <v>Service Champ Inc Term Loan</v>
          </cell>
          <cell r="F785" t="str">
            <v>0010531004</v>
          </cell>
          <cell r="G785">
            <v>100</v>
          </cell>
          <cell r="H785">
            <v>5710199.7400000002</v>
          </cell>
          <cell r="I785">
            <v>42827</v>
          </cell>
          <cell r="J785">
            <v>98</v>
          </cell>
          <cell r="L785" t="str">
            <v>Antares/TMT</v>
          </cell>
          <cell r="N785">
            <v>100</v>
          </cell>
        </row>
        <row r="786">
          <cell r="A786" t="str">
            <v>DETAILS</v>
          </cell>
          <cell r="B786">
            <v>0</v>
          </cell>
          <cell r="C786">
            <v>81627927</v>
          </cell>
          <cell r="D786">
            <v>84069814</v>
          </cell>
          <cell r="E786" t="str">
            <v>Service Champ Inc Term Loan</v>
          </cell>
          <cell r="F786" t="str">
            <v>0010531004</v>
          </cell>
          <cell r="G786">
            <v>100</v>
          </cell>
          <cell r="H786">
            <v>1465046.69</v>
          </cell>
          <cell r="I786">
            <v>42827</v>
          </cell>
          <cell r="J786">
            <v>97.625</v>
          </cell>
          <cell r="L786" t="str">
            <v>Antares/TMT</v>
          </cell>
          <cell r="N786">
            <v>100</v>
          </cell>
        </row>
        <row r="787">
          <cell r="A787" t="str">
            <v>DETAILS</v>
          </cell>
          <cell r="B787">
            <v>0</v>
          </cell>
          <cell r="C787">
            <v>81627768</v>
          </cell>
          <cell r="D787">
            <v>84069662</v>
          </cell>
          <cell r="E787" t="str">
            <v>Shari's Management Corp Term Loan</v>
          </cell>
          <cell r="F787" t="str">
            <v>0010530484</v>
          </cell>
          <cell r="G787">
            <v>99</v>
          </cell>
          <cell r="H787">
            <v>11662170.970000001</v>
          </cell>
          <cell r="I787">
            <v>43957</v>
          </cell>
          <cell r="L787" t="str">
            <v>Franchise Finance</v>
          </cell>
          <cell r="N787">
            <v>99</v>
          </cell>
        </row>
        <row r="788">
          <cell r="A788" t="str">
            <v>DETAILS</v>
          </cell>
          <cell r="B788">
            <v>0</v>
          </cell>
          <cell r="C788">
            <v>81627768</v>
          </cell>
          <cell r="D788">
            <v>84069664</v>
          </cell>
          <cell r="E788" t="str">
            <v>Shari's Management Corp Term Loan</v>
          </cell>
          <cell r="F788" t="str">
            <v>0010530484</v>
          </cell>
          <cell r="G788">
            <v>97</v>
          </cell>
          <cell r="H788">
            <v>9775329.0299999993</v>
          </cell>
          <cell r="I788">
            <v>43957</v>
          </cell>
          <cell r="J788">
            <v>98.5</v>
          </cell>
          <cell r="K788" t="str">
            <v>Broadly Syndicated Loan</v>
          </cell>
          <cell r="L788" t="str">
            <v>Franchise Finance</v>
          </cell>
          <cell r="N788">
            <v>97</v>
          </cell>
        </row>
        <row r="789">
          <cell r="A789" t="str">
            <v>DETAILS</v>
          </cell>
          <cell r="B789">
            <v>0</v>
          </cell>
          <cell r="C789">
            <v>81627648</v>
          </cell>
          <cell r="D789">
            <v>84069661</v>
          </cell>
          <cell r="E789" t="str">
            <v>Shari's Management Corp Term Loan</v>
          </cell>
          <cell r="F789" t="str">
            <v>0010530484</v>
          </cell>
          <cell r="G789">
            <v>99</v>
          </cell>
          <cell r="H789">
            <v>14875.22</v>
          </cell>
          <cell r="I789">
            <v>43957</v>
          </cell>
          <cell r="J789">
            <v>97.75</v>
          </cell>
          <cell r="K789" t="str">
            <v>Broadly Syndicated Loan</v>
          </cell>
          <cell r="L789" t="str">
            <v>Franchise Finance</v>
          </cell>
          <cell r="N789">
            <v>99</v>
          </cell>
        </row>
        <row r="790">
          <cell r="A790" t="str">
            <v>DETAILS</v>
          </cell>
          <cell r="B790">
            <v>0</v>
          </cell>
          <cell r="C790">
            <v>81627648</v>
          </cell>
          <cell r="D790">
            <v>84069663</v>
          </cell>
          <cell r="E790" t="str">
            <v>Shari's Management Corp Term Loan</v>
          </cell>
          <cell r="F790" t="str">
            <v>0010530484</v>
          </cell>
          <cell r="G790">
            <v>97</v>
          </cell>
          <cell r="H790">
            <v>12468.53</v>
          </cell>
          <cell r="I790">
            <v>43957</v>
          </cell>
          <cell r="L790" t="str">
            <v>Franchise Finance</v>
          </cell>
          <cell r="N790">
            <v>97</v>
          </cell>
        </row>
        <row r="791">
          <cell r="A791" t="str">
            <v>DETAILS</v>
          </cell>
          <cell r="B791">
            <v>0</v>
          </cell>
          <cell r="C791">
            <v>81627734</v>
          </cell>
          <cell r="D791">
            <v>84069669</v>
          </cell>
          <cell r="E791" t="str">
            <v>Shaw Data Centre LP (ViaWest) Term Loan B</v>
          </cell>
          <cell r="F791" t="str">
            <v>0010512953</v>
          </cell>
          <cell r="G791">
            <v>100.063</v>
          </cell>
          <cell r="H791">
            <v>24875000</v>
          </cell>
          <cell r="I791">
            <v>44650</v>
          </cell>
          <cell r="J791">
            <v>98</v>
          </cell>
          <cell r="L791" t="str">
            <v>BLG</v>
          </cell>
          <cell r="N791">
            <v>98</v>
          </cell>
        </row>
        <row r="792">
          <cell r="A792" t="str">
            <v>DETAILS</v>
          </cell>
          <cell r="B792">
            <v>0</v>
          </cell>
          <cell r="C792">
            <v>81627936</v>
          </cell>
          <cell r="D792">
            <v>84069861</v>
          </cell>
          <cell r="E792" t="str">
            <v>Shearers Foods LLC Incremental Term Loan</v>
          </cell>
          <cell r="F792" t="str">
            <v>0010556206</v>
          </cell>
          <cell r="G792">
            <v>99</v>
          </cell>
          <cell r="H792">
            <v>30000000</v>
          </cell>
          <cell r="I792">
            <v>44377</v>
          </cell>
          <cell r="J792">
            <v>97.625</v>
          </cell>
          <cell r="L792" t="str">
            <v>Antares/TMT</v>
          </cell>
          <cell r="N792">
            <v>99</v>
          </cell>
        </row>
        <row r="793">
          <cell r="A793" t="str">
            <v>DETAILS</v>
          </cell>
          <cell r="B793">
            <v>0</v>
          </cell>
          <cell r="C793">
            <v>81628190</v>
          </cell>
          <cell r="D793">
            <v>84069857</v>
          </cell>
          <cell r="E793" t="str">
            <v>SHO Holding I Corporation Term Loan</v>
          </cell>
          <cell r="F793" t="str">
            <v>0010557574</v>
          </cell>
          <cell r="G793">
            <v>99</v>
          </cell>
          <cell r="H793">
            <v>35726744.189999998</v>
          </cell>
          <cell r="I793">
            <v>44861</v>
          </cell>
          <cell r="L793" t="str">
            <v>Antares/TMT</v>
          </cell>
          <cell r="N793">
            <v>99</v>
          </cell>
        </row>
        <row r="794">
          <cell r="A794" t="str">
            <v>DETAILS</v>
          </cell>
          <cell r="B794">
            <v>0</v>
          </cell>
          <cell r="C794">
            <v>81628245</v>
          </cell>
          <cell r="D794">
            <v>84069678</v>
          </cell>
          <cell r="E794" t="str">
            <v>Sinclair Television Group Inc Incremental Tranche B-1 Term Loan</v>
          </cell>
          <cell r="F794" t="str">
            <v>0010478238</v>
          </cell>
          <cell r="G794">
            <v>99.625</v>
          </cell>
          <cell r="H794">
            <v>4975000</v>
          </cell>
          <cell r="I794">
            <v>44407</v>
          </cell>
          <cell r="J794">
            <v>98.5</v>
          </cell>
          <cell r="K794" t="str">
            <v>Broadly Syndicated Loan</v>
          </cell>
          <cell r="L794" t="str">
            <v>BLG</v>
          </cell>
          <cell r="N794">
            <v>98.5</v>
          </cell>
        </row>
        <row r="795">
          <cell r="A795" t="str">
            <v>DETAILS</v>
          </cell>
          <cell r="B795">
            <v>0</v>
          </cell>
          <cell r="C795">
            <v>81628247</v>
          </cell>
          <cell r="D795">
            <v>84069676</v>
          </cell>
          <cell r="E795" t="str">
            <v>Sinclair Television Group Inc Tranche B Term Loan</v>
          </cell>
          <cell r="F795" t="str">
            <v>0010414033</v>
          </cell>
          <cell r="G795">
            <v>99.292000000000002</v>
          </cell>
          <cell r="H795">
            <v>14637022.550000001</v>
          </cell>
          <cell r="I795">
            <v>43930</v>
          </cell>
          <cell r="J795">
            <v>97.75</v>
          </cell>
          <cell r="K795" t="str">
            <v>Broadly Syndicated Loan</v>
          </cell>
          <cell r="L795" t="str">
            <v>BLG</v>
          </cell>
          <cell r="N795">
            <v>97.75</v>
          </cell>
        </row>
        <row r="796">
          <cell r="A796" t="str">
            <v>DETAILS</v>
          </cell>
          <cell r="B796">
            <v>0</v>
          </cell>
          <cell r="C796">
            <v>81628005</v>
          </cell>
          <cell r="D796">
            <v>84069597</v>
          </cell>
          <cell r="E796" t="str">
            <v>Skybeam LLC GECC FIRST OUT DDTL USD 15.0 MM</v>
          </cell>
          <cell r="F796" t="str">
            <v>0010538417</v>
          </cell>
          <cell r="G796">
            <v>97.677300000000002</v>
          </cell>
          <cell r="H796">
            <v>3039215.17</v>
          </cell>
          <cell r="I796">
            <v>43550</v>
          </cell>
          <cell r="J796">
            <v>98.5</v>
          </cell>
          <cell r="L796" t="str">
            <v>Antares/TMT</v>
          </cell>
          <cell r="N796">
            <v>97.677300000000002</v>
          </cell>
        </row>
        <row r="797">
          <cell r="A797" t="str">
            <v>DETAILS</v>
          </cell>
          <cell r="B797">
            <v>0</v>
          </cell>
          <cell r="C797">
            <v>81628040</v>
          </cell>
          <cell r="D797">
            <v>84069598</v>
          </cell>
          <cell r="E797" t="str">
            <v>Skybeam LLC GECC FIRST OUT DDTL USD 15.0 MM</v>
          </cell>
          <cell r="F797" t="str">
            <v>0010538417</v>
          </cell>
          <cell r="G797">
            <v>97.677300000000002</v>
          </cell>
          <cell r="H797">
            <v>573378.25</v>
          </cell>
          <cell r="I797">
            <v>43550</v>
          </cell>
          <cell r="J797">
            <v>98.5</v>
          </cell>
          <cell r="L797" t="str">
            <v>Antares/TMT</v>
          </cell>
          <cell r="N797">
            <v>97.677300000000002</v>
          </cell>
        </row>
        <row r="798">
          <cell r="A798" t="str">
            <v>DETAILS</v>
          </cell>
          <cell r="B798">
            <v>0</v>
          </cell>
          <cell r="C798">
            <v>81627707</v>
          </cell>
          <cell r="D798">
            <v>84069596</v>
          </cell>
          <cell r="E798" t="str">
            <v>Skybeam LLC GECC FIRST OUT DDTL USD 15.0 MM</v>
          </cell>
          <cell r="F798" t="str">
            <v>0010538417</v>
          </cell>
          <cell r="G798">
            <v>97.677300000000002</v>
          </cell>
          <cell r="H798">
            <v>1104371.74</v>
          </cell>
          <cell r="I798">
            <v>43550</v>
          </cell>
          <cell r="L798" t="str">
            <v>Antares/TMT</v>
          </cell>
          <cell r="N798">
            <v>97.677300000000002</v>
          </cell>
        </row>
        <row r="799">
          <cell r="A799" t="str">
            <v>DETAILS</v>
          </cell>
          <cell r="B799">
            <v>0</v>
          </cell>
          <cell r="C799">
            <v>81627941</v>
          </cell>
          <cell r="D799">
            <v>84069791</v>
          </cell>
          <cell r="E799" t="str">
            <v>Skybeam LLC Term Loan</v>
          </cell>
          <cell r="F799" t="str">
            <v>0010538333</v>
          </cell>
          <cell r="G799">
            <v>97.677300000000002</v>
          </cell>
          <cell r="H799">
            <v>7899859.7599999998</v>
          </cell>
          <cell r="I799">
            <v>43550</v>
          </cell>
          <cell r="J799">
            <v>99.125</v>
          </cell>
          <cell r="K799" t="str">
            <v>Broadly Syndicated Loan</v>
          </cell>
          <cell r="L799" t="str">
            <v>Antares/TMT</v>
          </cell>
          <cell r="N799">
            <v>97.677300000000002</v>
          </cell>
        </row>
        <row r="800">
          <cell r="A800" t="str">
            <v>DETAILS</v>
          </cell>
          <cell r="B800">
            <v>0</v>
          </cell>
          <cell r="C800">
            <v>81627941</v>
          </cell>
          <cell r="D800">
            <v>84070086</v>
          </cell>
          <cell r="E800" t="str">
            <v>Skybeam LLC Term Loan</v>
          </cell>
          <cell r="F800" t="str">
            <v>0010538333</v>
          </cell>
          <cell r="G800">
            <v>97.677300000000002</v>
          </cell>
          <cell r="H800">
            <v>9525000</v>
          </cell>
          <cell r="I800">
            <v>43550</v>
          </cell>
          <cell r="J800">
            <v>99.125</v>
          </cell>
          <cell r="K800" t="str">
            <v>Broadly Syndicated Loan</v>
          </cell>
          <cell r="L800" t="str">
            <v>SIP - Tag Along</v>
          </cell>
          <cell r="N800">
            <v>97.677300000000002</v>
          </cell>
        </row>
        <row r="801">
          <cell r="A801" t="str">
            <v>DETAILS</v>
          </cell>
          <cell r="B801">
            <v>0</v>
          </cell>
          <cell r="C801">
            <v>81628374</v>
          </cell>
          <cell r="D801">
            <v>84069796</v>
          </cell>
          <cell r="E801" t="str">
            <v>Smith &amp; Wollensky Restaurant Group Inc (Papa Gino) The</v>
          </cell>
          <cell r="F801" t="str">
            <v>0010251754</v>
          </cell>
          <cell r="G801">
            <v>100</v>
          </cell>
          <cell r="H801">
            <v>6124607.2000000002</v>
          </cell>
          <cell r="I801">
            <v>42522</v>
          </cell>
          <cell r="J801">
            <v>97.5</v>
          </cell>
          <cell r="L801" t="str">
            <v>Franchise Finance</v>
          </cell>
          <cell r="N801">
            <v>100</v>
          </cell>
        </row>
        <row r="802">
          <cell r="A802" t="str">
            <v>DETAILS</v>
          </cell>
          <cell r="B802">
            <v>0</v>
          </cell>
          <cell r="C802">
            <v>81627806</v>
          </cell>
          <cell r="D802">
            <v>84069816</v>
          </cell>
          <cell r="E802" t="str">
            <v>SMS Systems Maintenance Services Inc Term Loan</v>
          </cell>
          <cell r="F802" t="str">
            <v>0010536347</v>
          </cell>
          <cell r="G802">
            <v>100</v>
          </cell>
          <cell r="H802">
            <v>5226666.6900000004</v>
          </cell>
          <cell r="I802">
            <v>43756</v>
          </cell>
          <cell r="J802">
            <v>98.5</v>
          </cell>
          <cell r="L802" t="str">
            <v>Antares/TMT</v>
          </cell>
          <cell r="N802">
            <v>100</v>
          </cell>
        </row>
        <row r="803">
          <cell r="A803" t="str">
            <v>DETAILS</v>
          </cell>
          <cell r="B803">
            <v>0</v>
          </cell>
          <cell r="C803">
            <v>81627806</v>
          </cell>
          <cell r="D803">
            <v>84070119</v>
          </cell>
          <cell r="E803" t="str">
            <v>SMS Systems Maintenance Services Inc Term Loan</v>
          </cell>
          <cell r="F803" t="str">
            <v>0010536347</v>
          </cell>
          <cell r="G803">
            <v>98.994399999999999</v>
          </cell>
          <cell r="H803">
            <v>20479543.899999999</v>
          </cell>
          <cell r="I803">
            <v>43756</v>
          </cell>
          <cell r="J803">
            <v>98.5</v>
          </cell>
          <cell r="L803" t="str">
            <v>Antares/TMT</v>
          </cell>
          <cell r="N803">
            <v>98.994399999999999</v>
          </cell>
        </row>
        <row r="804">
          <cell r="A804" t="str">
            <v>DETAILS</v>
          </cell>
          <cell r="B804">
            <v>0</v>
          </cell>
          <cell r="C804">
            <v>81628302</v>
          </cell>
          <cell r="D804">
            <v>84070284</v>
          </cell>
          <cell r="E804" t="str">
            <v>Smyth Companies LLC Term Loan</v>
          </cell>
          <cell r="F804" t="str">
            <v>0010551557</v>
          </cell>
          <cell r="G804">
            <v>99.5</v>
          </cell>
          <cell r="H804">
            <v>26003906.25</v>
          </cell>
          <cell r="I804">
            <v>44099</v>
          </cell>
          <cell r="L804" t="str">
            <v>Antares/TMT</v>
          </cell>
          <cell r="N804">
            <v>99.5</v>
          </cell>
        </row>
        <row r="805">
          <cell r="A805" t="str">
            <v>DETAILS</v>
          </cell>
          <cell r="B805">
            <v>0</v>
          </cell>
          <cell r="C805">
            <v>81627889</v>
          </cell>
          <cell r="D805">
            <v>84070012</v>
          </cell>
          <cell r="E805" t="str">
            <v>Sonneborn LLC BV Term Loan</v>
          </cell>
          <cell r="F805" t="str">
            <v>0010501538</v>
          </cell>
          <cell r="G805">
            <v>100.083</v>
          </cell>
          <cell r="H805">
            <v>1975050</v>
          </cell>
          <cell r="I805">
            <v>44175</v>
          </cell>
          <cell r="J805">
            <v>99.125</v>
          </cell>
          <cell r="K805" t="str">
            <v>Broadly Syndicated Loan</v>
          </cell>
          <cell r="L805" t="str">
            <v>BLG</v>
          </cell>
          <cell r="N805">
            <v>99.125</v>
          </cell>
        </row>
        <row r="806">
          <cell r="A806" t="str">
            <v>DETAILS</v>
          </cell>
          <cell r="B806">
            <v>0</v>
          </cell>
          <cell r="C806">
            <v>81627888</v>
          </cell>
          <cell r="D806">
            <v>84069684</v>
          </cell>
          <cell r="E806" t="str">
            <v>Sonneborn LLC US Term Loan</v>
          </cell>
          <cell r="F806" t="str">
            <v>0010501545</v>
          </cell>
          <cell r="G806">
            <v>100.083</v>
          </cell>
          <cell r="H806">
            <v>11191950</v>
          </cell>
          <cell r="I806">
            <v>44175</v>
          </cell>
          <cell r="J806">
            <v>99.125</v>
          </cell>
          <cell r="K806" t="str">
            <v>Broadly Syndicated Loan</v>
          </cell>
          <cell r="L806" t="str">
            <v>BLG</v>
          </cell>
          <cell r="N806">
            <v>99.125</v>
          </cell>
        </row>
        <row r="807">
          <cell r="A807" t="str">
            <v>DETAILS</v>
          </cell>
          <cell r="B807">
            <v>0</v>
          </cell>
          <cell r="C807">
            <v>81627859</v>
          </cell>
          <cell r="D807">
            <v>84069686</v>
          </cell>
          <cell r="E807" t="str">
            <v>Southern Graphics Inc New Term Loans</v>
          </cell>
          <cell r="F807" t="str">
            <v>0010446542</v>
          </cell>
          <cell r="G807">
            <v>99.25</v>
          </cell>
          <cell r="H807">
            <v>9610365.5800000001</v>
          </cell>
          <cell r="I807">
            <v>43755</v>
          </cell>
          <cell r="J807">
            <v>97.5</v>
          </cell>
          <cell r="K807" t="str">
            <v>Broadly Syndicated Loan</v>
          </cell>
          <cell r="L807" t="str">
            <v>BLG</v>
          </cell>
          <cell r="N807">
            <v>97.5</v>
          </cell>
        </row>
        <row r="808">
          <cell r="A808" t="str">
            <v>DETAILS</v>
          </cell>
          <cell r="B808">
            <v>0</v>
          </cell>
          <cell r="C808">
            <v>81627860</v>
          </cell>
          <cell r="D808">
            <v>84069687</v>
          </cell>
          <cell r="E808" t="str">
            <v>Southern Graphics Inc New Term Loans</v>
          </cell>
          <cell r="F808" t="str">
            <v>0010446542</v>
          </cell>
          <cell r="G808">
            <v>99.25</v>
          </cell>
          <cell r="H808">
            <v>9610365.5800000001</v>
          </cell>
          <cell r="I808">
            <v>43755</v>
          </cell>
          <cell r="J808">
            <v>97.5</v>
          </cell>
          <cell r="L808" t="str">
            <v>BLG</v>
          </cell>
          <cell r="N808">
            <v>97.5</v>
          </cell>
        </row>
        <row r="809">
          <cell r="A809" t="str">
            <v>DETAILS</v>
          </cell>
          <cell r="B809">
            <v>0</v>
          </cell>
          <cell r="C809">
            <v>81628275</v>
          </cell>
          <cell r="D809">
            <v>84069688</v>
          </cell>
          <cell r="E809" t="str">
            <v>Southern Graphics Inc New Term Loans</v>
          </cell>
          <cell r="F809" t="str">
            <v>0010446542</v>
          </cell>
          <cell r="G809">
            <v>99.25</v>
          </cell>
          <cell r="H809">
            <v>252904.36</v>
          </cell>
          <cell r="I809">
            <v>43755</v>
          </cell>
          <cell r="J809">
            <v>97.5</v>
          </cell>
          <cell r="L809" t="str">
            <v>BLG</v>
          </cell>
          <cell r="N809">
            <v>97.5</v>
          </cell>
        </row>
        <row r="810">
          <cell r="A810" t="str">
            <v>DETAILS</v>
          </cell>
          <cell r="B810">
            <v>0</v>
          </cell>
          <cell r="C810">
            <v>81628058</v>
          </cell>
          <cell r="D810">
            <v>84069880</v>
          </cell>
          <cell r="E810" t="str">
            <v>SP Lab Equipment LLC Term Loan</v>
          </cell>
          <cell r="F810" t="str">
            <v>0010558497</v>
          </cell>
          <cell r="G810">
            <v>98.75</v>
          </cell>
          <cell r="H810">
            <v>25297422.68</v>
          </cell>
          <cell r="I810">
            <v>44538</v>
          </cell>
          <cell r="L810" t="str">
            <v>Antares/TMT</v>
          </cell>
          <cell r="N810">
            <v>98.75</v>
          </cell>
        </row>
        <row r="811">
          <cell r="A811" t="str">
            <v>DETAILS</v>
          </cell>
          <cell r="B811">
            <v>0</v>
          </cell>
          <cell r="C811">
            <v>81628176</v>
          </cell>
          <cell r="D811">
            <v>84069694</v>
          </cell>
          <cell r="E811" t="str">
            <v>Spin Holdco Inc Initial Term Loan</v>
          </cell>
          <cell r="F811" t="str">
            <v>0010416436</v>
          </cell>
          <cell r="G811">
            <v>99.313000000000002</v>
          </cell>
          <cell r="H811">
            <v>6462507.0800000001</v>
          </cell>
          <cell r="I811">
            <v>43783</v>
          </cell>
          <cell r="J811">
            <v>94.875</v>
          </cell>
          <cell r="K811" t="str">
            <v>Broadly Syndicated Loan</v>
          </cell>
          <cell r="L811" t="str">
            <v>BLG</v>
          </cell>
          <cell r="N811">
            <v>94.875</v>
          </cell>
        </row>
        <row r="812">
          <cell r="A812" t="str">
            <v>DETAILS</v>
          </cell>
          <cell r="B812">
            <v>0</v>
          </cell>
          <cell r="C812">
            <v>81628177</v>
          </cell>
          <cell r="D812">
            <v>84069695</v>
          </cell>
          <cell r="E812" t="str">
            <v>Spin Holdco Inc Initial Term Loan</v>
          </cell>
          <cell r="F812" t="str">
            <v>0010416436</v>
          </cell>
          <cell r="G812">
            <v>99.313000000000002</v>
          </cell>
          <cell r="H812">
            <v>37032.19</v>
          </cell>
          <cell r="I812">
            <v>43783</v>
          </cell>
          <cell r="J812">
            <v>94.875</v>
          </cell>
          <cell r="K812" t="str">
            <v>Broadly Syndicated Loan</v>
          </cell>
          <cell r="L812" t="str">
            <v>BLG</v>
          </cell>
          <cell r="N812">
            <v>94.875</v>
          </cell>
        </row>
        <row r="813">
          <cell r="A813" t="str">
            <v>DETAILS</v>
          </cell>
          <cell r="B813">
            <v>0</v>
          </cell>
          <cell r="C813">
            <v>81627710</v>
          </cell>
          <cell r="D813">
            <v>84069693</v>
          </cell>
          <cell r="E813" t="str">
            <v>Spin Holdco Inc Initial Term Loan</v>
          </cell>
          <cell r="F813" t="str">
            <v>0010416436</v>
          </cell>
          <cell r="G813">
            <v>99.313000000000002</v>
          </cell>
          <cell r="H813">
            <v>8165206.9800000004</v>
          </cell>
          <cell r="I813">
            <v>43783</v>
          </cell>
          <cell r="J813">
            <v>94.875</v>
          </cell>
          <cell r="K813" t="str">
            <v>Broadly Syndicated Loan</v>
          </cell>
          <cell r="L813" t="str">
            <v>BLG</v>
          </cell>
          <cell r="N813">
            <v>94.875</v>
          </cell>
        </row>
        <row r="814">
          <cell r="A814" t="str">
            <v>DETAILS</v>
          </cell>
          <cell r="B814">
            <v>0</v>
          </cell>
          <cell r="C814">
            <v>81628377</v>
          </cell>
          <cell r="D814">
            <v>84070296</v>
          </cell>
          <cell r="E814" t="str">
            <v>Spinrite Limited Partnership Term Loan</v>
          </cell>
          <cell r="F814" t="str">
            <v>0010552174</v>
          </cell>
          <cell r="G814">
            <v>99.25</v>
          </cell>
          <cell r="H814">
            <v>6711040.7400000002</v>
          </cell>
          <cell r="I814">
            <v>44112</v>
          </cell>
          <cell r="L814" t="str">
            <v>Antares/TMT</v>
          </cell>
          <cell r="N814">
            <v>99.25</v>
          </cell>
        </row>
        <row r="815">
          <cell r="A815" t="str">
            <v>DETAILS</v>
          </cell>
          <cell r="B815">
            <v>0</v>
          </cell>
          <cell r="C815">
            <v>81628299</v>
          </cell>
          <cell r="D815">
            <v>84069797</v>
          </cell>
          <cell r="E815" t="str">
            <v>Stanton Carpet Corp Term Loan</v>
          </cell>
          <cell r="F815" t="str">
            <v>0010531456</v>
          </cell>
          <cell r="G815">
            <v>98.326999999999998</v>
          </cell>
          <cell r="H815">
            <v>4166737.54</v>
          </cell>
          <cell r="I815">
            <v>43315</v>
          </cell>
          <cell r="J815">
            <v>95.375</v>
          </cell>
          <cell r="K815" t="str">
            <v>Broadly Syndicated Loan</v>
          </cell>
          <cell r="L815" t="str">
            <v>Antares/TMT</v>
          </cell>
          <cell r="N815">
            <v>98.326999999999998</v>
          </cell>
        </row>
        <row r="816">
          <cell r="A816" t="str">
            <v>DETAILS</v>
          </cell>
          <cell r="B816">
            <v>0</v>
          </cell>
          <cell r="C816">
            <v>81628349</v>
          </cell>
          <cell r="D816">
            <v>84069798</v>
          </cell>
          <cell r="E816" t="str">
            <v>Stanton Carpet Corp Term Loan</v>
          </cell>
          <cell r="F816" t="str">
            <v>0010531456</v>
          </cell>
          <cell r="G816">
            <v>98.326999999999998</v>
          </cell>
          <cell r="H816">
            <v>10559291.039999999</v>
          </cell>
          <cell r="I816">
            <v>43315</v>
          </cell>
          <cell r="J816">
            <v>38.5</v>
          </cell>
          <cell r="L816" t="str">
            <v>Antares/TMT</v>
          </cell>
          <cell r="N816">
            <v>98.326999999999998</v>
          </cell>
        </row>
        <row r="817">
          <cell r="A817" t="str">
            <v>DETAILS</v>
          </cell>
          <cell r="B817">
            <v>0</v>
          </cell>
          <cell r="C817">
            <v>81628299</v>
          </cell>
          <cell r="D817">
            <v>84070057</v>
          </cell>
          <cell r="E817" t="str">
            <v>Stanton Carpet Corp Term Loan</v>
          </cell>
          <cell r="F817" t="str">
            <v>0010531456</v>
          </cell>
          <cell r="G817">
            <v>98.326999999999998</v>
          </cell>
          <cell r="H817">
            <v>1913296.14</v>
          </cell>
          <cell r="I817">
            <v>43315</v>
          </cell>
          <cell r="J817">
            <v>98.25</v>
          </cell>
          <cell r="L817" t="str">
            <v>Antares/TMT</v>
          </cell>
          <cell r="N817">
            <v>98.326999999999998</v>
          </cell>
        </row>
        <row r="818">
          <cell r="A818" t="str">
            <v>DETAILS</v>
          </cell>
          <cell r="B818">
            <v>0</v>
          </cell>
          <cell r="C818">
            <v>81628349</v>
          </cell>
          <cell r="D818">
            <v>84070058</v>
          </cell>
          <cell r="E818" t="str">
            <v>Stanton Carpet Corp Term Loan</v>
          </cell>
          <cell r="F818" t="str">
            <v>0010531456</v>
          </cell>
          <cell r="G818">
            <v>98.326999999999998</v>
          </cell>
          <cell r="H818">
            <v>4848649.72</v>
          </cell>
          <cell r="I818">
            <v>43315</v>
          </cell>
          <cell r="J818">
            <v>98.25</v>
          </cell>
          <cell r="L818" t="str">
            <v>Antares/TMT</v>
          </cell>
          <cell r="N818">
            <v>98.326999999999998</v>
          </cell>
        </row>
        <row r="819">
          <cell r="A819" t="str">
            <v>DETAILS</v>
          </cell>
          <cell r="B819">
            <v>0</v>
          </cell>
          <cell r="C819">
            <v>81627598</v>
          </cell>
          <cell r="D819">
            <v>84069276</v>
          </cell>
          <cell r="E819" t="str">
            <v>Strategic Products and Services LLC Term Loan</v>
          </cell>
          <cell r="F819" t="str">
            <v>0010386602</v>
          </cell>
          <cell r="G819">
            <v>97</v>
          </cell>
          <cell r="H819">
            <v>522397</v>
          </cell>
          <cell r="I819">
            <v>43392</v>
          </cell>
          <cell r="J819">
            <v>66.5</v>
          </cell>
          <cell r="L819" t="str">
            <v>Antares/TMT</v>
          </cell>
          <cell r="N819">
            <v>97</v>
          </cell>
        </row>
        <row r="820">
          <cell r="A820" t="str">
            <v>DETAILS</v>
          </cell>
          <cell r="B820">
            <v>0</v>
          </cell>
          <cell r="C820">
            <v>81627769</v>
          </cell>
          <cell r="D820">
            <v>84069277</v>
          </cell>
          <cell r="E820" t="str">
            <v>Strategic Products and Services LLC Term Loan</v>
          </cell>
          <cell r="F820" t="str">
            <v>0010386602</v>
          </cell>
          <cell r="G820">
            <v>97</v>
          </cell>
          <cell r="H820">
            <v>7239985.0599999996</v>
          </cell>
          <cell r="I820">
            <v>43392</v>
          </cell>
          <cell r="J820">
            <v>66.5</v>
          </cell>
          <cell r="L820" t="str">
            <v>Antares/TMT</v>
          </cell>
          <cell r="N820">
            <v>97</v>
          </cell>
        </row>
        <row r="821">
          <cell r="A821" t="str">
            <v>DETAILS</v>
          </cell>
          <cell r="B821">
            <v>0</v>
          </cell>
          <cell r="C821">
            <v>81628219</v>
          </cell>
          <cell r="D821">
            <v>84069279</v>
          </cell>
          <cell r="E821" t="str">
            <v>Sun Products Corporation Tranche B Term Loan</v>
          </cell>
          <cell r="F821" t="str">
            <v>0010522975</v>
          </cell>
          <cell r="G821">
            <v>96.5</v>
          </cell>
          <cell r="H821">
            <v>3947544.41</v>
          </cell>
          <cell r="I821">
            <v>43913</v>
          </cell>
          <cell r="J821">
            <v>95.375</v>
          </cell>
          <cell r="K821" t="str">
            <v>Broadly Syndicated Loan</v>
          </cell>
          <cell r="L821" t="str">
            <v>BLG</v>
          </cell>
          <cell r="N821">
            <v>95.375</v>
          </cell>
        </row>
        <row r="822">
          <cell r="A822" t="str">
            <v>DETAILS</v>
          </cell>
          <cell r="B822">
            <v>0</v>
          </cell>
          <cell r="C822">
            <v>81627608</v>
          </cell>
          <cell r="D822">
            <v>84070068</v>
          </cell>
          <cell r="E822" t="str">
            <v>Supermedia Inc New Term Loan</v>
          </cell>
          <cell r="F822" t="str">
            <v>0010239129</v>
          </cell>
          <cell r="G822">
            <v>56.5</v>
          </cell>
          <cell r="H822">
            <v>17916565.129999999</v>
          </cell>
          <cell r="I822">
            <v>42735</v>
          </cell>
          <cell r="J822">
            <v>38.5</v>
          </cell>
          <cell r="L822" t="str">
            <v>BLG</v>
          </cell>
          <cell r="N822">
            <v>38.5</v>
          </cell>
        </row>
        <row r="823">
          <cell r="A823" t="str">
            <v>DETAILS</v>
          </cell>
          <cell r="B823">
            <v>0</v>
          </cell>
          <cell r="C823">
            <v>81627743</v>
          </cell>
          <cell r="D823">
            <v>84070013</v>
          </cell>
          <cell r="E823" t="str">
            <v>Survey Sampling International LLC Term Loan</v>
          </cell>
          <cell r="F823" t="str">
            <v>0010533519</v>
          </cell>
          <cell r="G823">
            <v>99.5</v>
          </cell>
          <cell r="H823">
            <v>7443750</v>
          </cell>
          <cell r="I823">
            <v>44181</v>
          </cell>
          <cell r="J823">
            <v>98.25</v>
          </cell>
          <cell r="L823" t="str">
            <v>SIP - Tag Along</v>
          </cell>
          <cell r="N823">
            <v>99.5</v>
          </cell>
        </row>
        <row r="824">
          <cell r="A824" t="str">
            <v>DETAILS</v>
          </cell>
          <cell r="B824">
            <v>0</v>
          </cell>
          <cell r="C824">
            <v>81627743</v>
          </cell>
          <cell r="D824">
            <v>84070014</v>
          </cell>
          <cell r="E824" t="str">
            <v>Survey Sampling International LLC Term Loan</v>
          </cell>
          <cell r="F824" t="str">
            <v>0010533519</v>
          </cell>
          <cell r="G824">
            <v>99.5</v>
          </cell>
          <cell r="H824">
            <v>9050847.1500000004</v>
          </cell>
          <cell r="I824">
            <v>44181</v>
          </cell>
          <cell r="J824">
            <v>98.25</v>
          </cell>
          <cell r="L824" t="str">
            <v>Antares/TMT</v>
          </cell>
          <cell r="N824">
            <v>99.5</v>
          </cell>
        </row>
        <row r="825">
          <cell r="A825" t="str">
            <v>DETAILS</v>
          </cell>
          <cell r="B825">
            <v>0</v>
          </cell>
          <cell r="C825">
            <v>81628298</v>
          </cell>
          <cell r="D825">
            <v>84070069</v>
          </cell>
          <cell r="E825" t="str">
            <v>Syniverse Holdings  Inc New Term Loan</v>
          </cell>
          <cell r="F825" t="str">
            <v>0010440189</v>
          </cell>
          <cell r="G825">
            <v>93.5</v>
          </cell>
          <cell r="H825">
            <v>5000000</v>
          </cell>
          <cell r="I825">
            <v>43578</v>
          </cell>
          <cell r="J825">
            <v>66.5</v>
          </cell>
          <cell r="L825" t="str">
            <v>BLG</v>
          </cell>
          <cell r="N825">
            <v>66.5</v>
          </cell>
        </row>
        <row r="826">
          <cell r="A826" t="str">
            <v>DETAILS</v>
          </cell>
          <cell r="B826">
            <v>0</v>
          </cell>
          <cell r="C826">
            <v>81628298</v>
          </cell>
          <cell r="D826">
            <v>84069648</v>
          </cell>
          <cell r="E826" t="str">
            <v>Syniverse Holdings  Inc New Term Loan</v>
          </cell>
          <cell r="F826" t="str">
            <v>0010440189</v>
          </cell>
          <cell r="G826">
            <v>93.5</v>
          </cell>
          <cell r="H826">
            <v>9598262.7200000007</v>
          </cell>
          <cell r="I826">
            <v>43578</v>
          </cell>
          <cell r="J826">
            <v>66.5</v>
          </cell>
          <cell r="L826" t="str">
            <v>BLG</v>
          </cell>
          <cell r="N826">
            <v>66.5</v>
          </cell>
        </row>
        <row r="827">
          <cell r="A827" t="str">
            <v>DETAILS</v>
          </cell>
          <cell r="B827">
            <v>0</v>
          </cell>
          <cell r="C827">
            <v>81628023</v>
          </cell>
          <cell r="D827">
            <v>84070036</v>
          </cell>
          <cell r="E827" t="str">
            <v>T-Bird Restaurant Group Holdings Inc Term Loan</v>
          </cell>
          <cell r="F827" t="str">
            <v>0010532505</v>
          </cell>
          <cell r="G827">
            <v>99.5</v>
          </cell>
          <cell r="H827">
            <v>9900000</v>
          </cell>
          <cell r="I827">
            <v>43839</v>
          </cell>
          <cell r="L827" t="str">
            <v>SIP - Tag Along</v>
          </cell>
          <cell r="N827">
            <v>99.5</v>
          </cell>
        </row>
        <row r="828">
          <cell r="A828" t="str">
            <v>DETAILS</v>
          </cell>
          <cell r="B828">
            <v>0</v>
          </cell>
          <cell r="C828">
            <v>81628023</v>
          </cell>
          <cell r="D828">
            <v>84070037</v>
          </cell>
          <cell r="E828" t="str">
            <v>T-Bird Restaurant Group Holdings Inc Term Loan</v>
          </cell>
          <cell r="F828" t="str">
            <v>0010532505</v>
          </cell>
          <cell r="G828">
            <v>99.5</v>
          </cell>
          <cell r="H828">
            <v>15557142.869999999</v>
          </cell>
          <cell r="I828">
            <v>43839</v>
          </cell>
          <cell r="L828" t="str">
            <v>Franchise Finance</v>
          </cell>
          <cell r="N828">
            <v>99.5</v>
          </cell>
        </row>
        <row r="829">
          <cell r="A829" t="str">
            <v>DETAILS</v>
          </cell>
          <cell r="B829">
            <v>0</v>
          </cell>
          <cell r="C829">
            <v>81627787</v>
          </cell>
          <cell r="D829">
            <v>84070039</v>
          </cell>
          <cell r="E829" t="str">
            <v>Taylor Precision Products Inc Delayed Draw Term Loan</v>
          </cell>
          <cell r="F829" t="str">
            <v>0010536571</v>
          </cell>
          <cell r="G829">
            <v>99.5</v>
          </cell>
          <cell r="H829">
            <v>7066505.5300000003</v>
          </cell>
          <cell r="I829">
            <v>43410</v>
          </cell>
          <cell r="L829" t="str">
            <v>Antares/TMT</v>
          </cell>
          <cell r="N829">
            <v>99.5</v>
          </cell>
        </row>
        <row r="830">
          <cell r="A830" t="str">
            <v>DETAILS</v>
          </cell>
          <cell r="B830">
            <v>0</v>
          </cell>
          <cell r="C830">
            <v>81627668</v>
          </cell>
          <cell r="D830">
            <v>84070038</v>
          </cell>
          <cell r="E830" t="str">
            <v>Taylor Precision Products Inc Delayed Draw Term Loan</v>
          </cell>
          <cell r="F830" t="str">
            <v>0010536571</v>
          </cell>
          <cell r="G830">
            <v>99.5</v>
          </cell>
          <cell r="H830">
            <v>298526.02</v>
          </cell>
          <cell r="I830">
            <v>43410</v>
          </cell>
          <cell r="L830" t="str">
            <v>Antares/TMT</v>
          </cell>
          <cell r="N830">
            <v>99.5</v>
          </cell>
        </row>
        <row r="831">
          <cell r="A831" t="str">
            <v>DETAILS</v>
          </cell>
          <cell r="B831">
            <v>0</v>
          </cell>
          <cell r="C831">
            <v>81627788</v>
          </cell>
          <cell r="D831">
            <v>84069284</v>
          </cell>
          <cell r="E831" t="str">
            <v>Taylor Precision Products Inc Term Loan</v>
          </cell>
          <cell r="F831" t="str">
            <v>0010531474</v>
          </cell>
          <cell r="G831">
            <v>99.5</v>
          </cell>
          <cell r="H831">
            <v>8204050.0599999996</v>
          </cell>
          <cell r="I831">
            <v>43410</v>
          </cell>
          <cell r="L831" t="str">
            <v>Antares/TMT</v>
          </cell>
          <cell r="N831">
            <v>99.5</v>
          </cell>
        </row>
        <row r="832">
          <cell r="A832" t="str">
            <v>DETAILS</v>
          </cell>
          <cell r="B832">
            <v>0</v>
          </cell>
          <cell r="C832">
            <v>81627742</v>
          </cell>
          <cell r="D832">
            <v>84069289</v>
          </cell>
          <cell r="E832" t="str">
            <v>TBG Food Acquisition Corp Term Loan</v>
          </cell>
          <cell r="F832" t="str">
            <v>0010530006</v>
          </cell>
          <cell r="G832">
            <v>97</v>
          </cell>
          <cell r="H832">
            <v>26690625</v>
          </cell>
          <cell r="I832">
            <v>43519</v>
          </cell>
          <cell r="L832" t="str">
            <v>Franchise Finance</v>
          </cell>
          <cell r="N832">
            <v>97</v>
          </cell>
        </row>
        <row r="833">
          <cell r="A833" t="str">
            <v>DETAILS</v>
          </cell>
          <cell r="B833">
            <v>0</v>
          </cell>
          <cell r="C833">
            <v>81627989</v>
          </cell>
          <cell r="D833">
            <v>84069860</v>
          </cell>
          <cell r="E833" t="str">
            <v>TDLE Holdings Corp (Tidel Engineering) Term Loan</v>
          </cell>
          <cell r="F833" t="str">
            <v>0010528234</v>
          </cell>
          <cell r="G833">
            <v>100</v>
          </cell>
          <cell r="H833">
            <v>16388547.32</v>
          </cell>
          <cell r="I833">
            <v>44253</v>
          </cell>
          <cell r="L833" t="str">
            <v>Antares/TMT</v>
          </cell>
          <cell r="N833">
            <v>100</v>
          </cell>
        </row>
        <row r="834">
          <cell r="A834" t="str">
            <v>DETAILS</v>
          </cell>
          <cell r="B834">
            <v>0</v>
          </cell>
          <cell r="C834">
            <v>81627989</v>
          </cell>
          <cell r="D834">
            <v>84069889</v>
          </cell>
          <cell r="E834" t="str">
            <v>TDLE Holdings Corp (Tidel Engineering) Term Loan</v>
          </cell>
          <cell r="F834" t="str">
            <v>0010528234</v>
          </cell>
          <cell r="G834">
            <v>99</v>
          </cell>
          <cell r="H834">
            <v>14936397.560000001</v>
          </cell>
          <cell r="I834">
            <v>44253</v>
          </cell>
          <cell r="L834" t="str">
            <v>Antares/TMT</v>
          </cell>
          <cell r="N834">
            <v>99</v>
          </cell>
        </row>
        <row r="835">
          <cell r="A835" t="str">
            <v>DETAILS</v>
          </cell>
          <cell r="B835">
            <v>0</v>
          </cell>
          <cell r="C835">
            <v>81627989</v>
          </cell>
          <cell r="D835">
            <v>84069807</v>
          </cell>
          <cell r="E835" t="str">
            <v>TDLE Holdings Corp (Tidel Engineering) Term Loan</v>
          </cell>
          <cell r="F835" t="str">
            <v>0010528234</v>
          </cell>
          <cell r="G835">
            <v>99.5</v>
          </cell>
          <cell r="H835">
            <v>12291410.49</v>
          </cell>
          <cell r="I835">
            <v>44253</v>
          </cell>
          <cell r="L835" t="str">
            <v>Antares/TMT</v>
          </cell>
          <cell r="N835">
            <v>99.5</v>
          </cell>
        </row>
        <row r="836">
          <cell r="A836" t="str">
            <v>DETAILS</v>
          </cell>
          <cell r="B836">
            <v>0</v>
          </cell>
          <cell r="C836">
            <v>81628135</v>
          </cell>
          <cell r="D836">
            <v>84070051</v>
          </cell>
          <cell r="E836" t="str">
            <v>Team Technologies Acq. Co Incremental Term Loan</v>
          </cell>
          <cell r="F836" t="str">
            <v>0010536288</v>
          </cell>
          <cell r="G836">
            <v>98.75</v>
          </cell>
          <cell r="H836">
            <v>7716787.1200000001</v>
          </cell>
          <cell r="I836">
            <v>43085</v>
          </cell>
          <cell r="J836">
            <v>98</v>
          </cell>
          <cell r="L836" t="str">
            <v>Antares/TMT</v>
          </cell>
          <cell r="N836">
            <v>98.75</v>
          </cell>
        </row>
        <row r="837">
          <cell r="A837" t="str">
            <v>DETAILS</v>
          </cell>
          <cell r="B837">
            <v>0</v>
          </cell>
          <cell r="C837">
            <v>81627639</v>
          </cell>
          <cell r="D837">
            <v>84070050</v>
          </cell>
          <cell r="E837" t="str">
            <v>Team Technologies Acq. Co Incremental Term Loan</v>
          </cell>
          <cell r="F837" t="str">
            <v>0010536288</v>
          </cell>
          <cell r="G837">
            <v>98.75</v>
          </cell>
          <cell r="H837">
            <v>38973.68</v>
          </cell>
          <cell r="I837">
            <v>43085</v>
          </cell>
          <cell r="J837">
            <v>98</v>
          </cell>
          <cell r="L837" t="str">
            <v>Antares/TMT</v>
          </cell>
          <cell r="N837">
            <v>98.75</v>
          </cell>
        </row>
        <row r="838">
          <cell r="A838" t="str">
            <v>DETAILS</v>
          </cell>
          <cell r="B838">
            <v>0</v>
          </cell>
          <cell r="C838">
            <v>81628134</v>
          </cell>
          <cell r="D838">
            <v>84070016</v>
          </cell>
          <cell r="E838" t="str">
            <v>Team Technologies Acquisition Company Term Loan</v>
          </cell>
          <cell r="F838" t="str">
            <v>0010529911</v>
          </cell>
          <cell r="G838">
            <v>99.5</v>
          </cell>
          <cell r="H838">
            <v>25724419.82</v>
          </cell>
          <cell r="I838">
            <v>43085</v>
          </cell>
          <cell r="J838">
            <v>98</v>
          </cell>
          <cell r="L838" t="str">
            <v>Antares/TMT</v>
          </cell>
          <cell r="N838">
            <v>99.5</v>
          </cell>
        </row>
        <row r="839">
          <cell r="A839" t="str">
            <v>DETAILS</v>
          </cell>
          <cell r="B839">
            <v>0</v>
          </cell>
          <cell r="C839">
            <v>81628134</v>
          </cell>
          <cell r="D839">
            <v>84070071</v>
          </cell>
          <cell r="E839" t="str">
            <v>Team Technologies Acquisition Company Term Loan</v>
          </cell>
          <cell r="F839" t="str">
            <v>0010529911</v>
          </cell>
          <cell r="G839">
            <v>99.5</v>
          </cell>
          <cell r="H839">
            <v>6174693.2400000002</v>
          </cell>
          <cell r="I839">
            <v>43085</v>
          </cell>
          <cell r="J839">
            <v>98</v>
          </cell>
          <cell r="L839" t="str">
            <v>Antares/TMT</v>
          </cell>
          <cell r="N839">
            <v>99.5</v>
          </cell>
        </row>
        <row r="840">
          <cell r="A840" t="str">
            <v>DETAILS</v>
          </cell>
          <cell r="B840">
            <v>0</v>
          </cell>
          <cell r="C840">
            <v>81627602</v>
          </cell>
          <cell r="D840">
            <v>84070015</v>
          </cell>
          <cell r="E840" t="str">
            <v>Team Technologies Acquisition Company Term Loan</v>
          </cell>
          <cell r="F840" t="str">
            <v>0010529911</v>
          </cell>
          <cell r="G840">
            <v>99.5</v>
          </cell>
          <cell r="H840">
            <v>70868.570000000007</v>
          </cell>
          <cell r="I840">
            <v>43085</v>
          </cell>
          <cell r="L840" t="str">
            <v>Antares/TMT</v>
          </cell>
          <cell r="N840">
            <v>99.5</v>
          </cell>
        </row>
        <row r="841">
          <cell r="A841" t="str">
            <v>DETAILS</v>
          </cell>
          <cell r="B841">
            <v>0</v>
          </cell>
          <cell r="C841">
            <v>81627602</v>
          </cell>
          <cell r="D841">
            <v>84070070</v>
          </cell>
          <cell r="E841" t="str">
            <v>Team Technologies Acquisition Company Term Loan</v>
          </cell>
          <cell r="F841" t="str">
            <v>0010529911</v>
          </cell>
          <cell r="G841">
            <v>99.5</v>
          </cell>
          <cell r="H841">
            <v>17010.75</v>
          </cell>
          <cell r="I841">
            <v>43085</v>
          </cell>
          <cell r="J841">
            <v>97.375</v>
          </cell>
          <cell r="L841" t="str">
            <v>Antares/TMT</v>
          </cell>
          <cell r="N841">
            <v>99.5</v>
          </cell>
        </row>
        <row r="842">
          <cell r="A842" t="str">
            <v>DETAILS</v>
          </cell>
          <cell r="B842">
            <v>0</v>
          </cell>
          <cell r="C842">
            <v>81627625</v>
          </cell>
          <cell r="D842">
            <v>84070164</v>
          </cell>
          <cell r="E842" t="str">
            <v>Teasdale Foods Inc. 1st Lien Term Loan A</v>
          </cell>
          <cell r="F842" t="str">
            <v>0010528523</v>
          </cell>
          <cell r="G842">
            <v>98.905600000000007</v>
          </cell>
          <cell r="H842">
            <v>15325.98</v>
          </cell>
          <cell r="I842">
            <v>44132</v>
          </cell>
          <cell r="J842">
            <v>98</v>
          </cell>
          <cell r="L842" t="str">
            <v>Antares/TMT</v>
          </cell>
          <cell r="N842">
            <v>98.905600000000007</v>
          </cell>
        </row>
        <row r="843">
          <cell r="A843" t="str">
            <v>DETAILS</v>
          </cell>
          <cell r="B843">
            <v>0</v>
          </cell>
          <cell r="C843">
            <v>81627625</v>
          </cell>
          <cell r="D843">
            <v>84070166</v>
          </cell>
          <cell r="E843" t="str">
            <v>Teasdale Foods Inc. 1st Lien Term Loan A</v>
          </cell>
          <cell r="F843" t="str">
            <v>0010528523</v>
          </cell>
          <cell r="G843">
            <v>98.905600000000007</v>
          </cell>
          <cell r="H843">
            <v>15000</v>
          </cell>
          <cell r="I843">
            <v>44132</v>
          </cell>
          <cell r="J843">
            <v>98</v>
          </cell>
          <cell r="L843" t="str">
            <v>SIP - Tag Along</v>
          </cell>
          <cell r="N843">
            <v>98.905600000000007</v>
          </cell>
        </row>
        <row r="844">
          <cell r="A844" t="str">
            <v>DETAILS</v>
          </cell>
          <cell r="B844">
            <v>0</v>
          </cell>
          <cell r="C844">
            <v>81627946</v>
          </cell>
          <cell r="D844">
            <v>84070165</v>
          </cell>
          <cell r="E844" t="str">
            <v>Teasdale Foods Inc. 1st Lien Term Loan A</v>
          </cell>
          <cell r="F844" t="str">
            <v>0010528523</v>
          </cell>
          <cell r="G844">
            <v>98.905600000000007</v>
          </cell>
          <cell r="H844">
            <v>6038438.0899999999</v>
          </cell>
          <cell r="I844">
            <v>44132</v>
          </cell>
          <cell r="J844">
            <v>98</v>
          </cell>
          <cell r="K844" t="str">
            <v>Broadly Syndicated Loan</v>
          </cell>
          <cell r="L844" t="str">
            <v>Antares/TMT</v>
          </cell>
          <cell r="N844">
            <v>98.905600000000007</v>
          </cell>
        </row>
        <row r="845">
          <cell r="A845" t="str">
            <v>DETAILS</v>
          </cell>
          <cell r="B845">
            <v>0</v>
          </cell>
          <cell r="C845">
            <v>81627946</v>
          </cell>
          <cell r="D845">
            <v>84070167</v>
          </cell>
          <cell r="E845" t="str">
            <v>Teasdale Foods Inc. 1st Lien Term Loan A</v>
          </cell>
          <cell r="F845" t="str">
            <v>0010528523</v>
          </cell>
          <cell r="G845">
            <v>98.905600000000007</v>
          </cell>
          <cell r="H845">
            <v>5910000</v>
          </cell>
          <cell r="I845">
            <v>44132</v>
          </cell>
          <cell r="J845">
            <v>98</v>
          </cell>
          <cell r="K845" t="str">
            <v>Broadly Syndicated Loan</v>
          </cell>
          <cell r="L845" t="str">
            <v>SIP - Tag Along</v>
          </cell>
          <cell r="N845">
            <v>98.905600000000007</v>
          </cell>
        </row>
        <row r="846">
          <cell r="A846" t="str">
            <v>DETAILS</v>
          </cell>
          <cell r="B846">
            <v>0</v>
          </cell>
          <cell r="C846">
            <v>81627781</v>
          </cell>
          <cell r="D846">
            <v>84069879</v>
          </cell>
          <cell r="E846" t="str">
            <v>Technimark LLC Term Loan</v>
          </cell>
          <cell r="F846" t="str">
            <v>0010558322</v>
          </cell>
          <cell r="G846">
            <v>97.75</v>
          </cell>
          <cell r="H846">
            <v>14515000</v>
          </cell>
          <cell r="I846">
            <v>44311</v>
          </cell>
          <cell r="J846">
            <v>94</v>
          </cell>
          <cell r="L846" t="str">
            <v>Antares/TMT</v>
          </cell>
          <cell r="N846">
            <v>97.75</v>
          </cell>
        </row>
        <row r="847">
          <cell r="A847" t="str">
            <v>DETAILS</v>
          </cell>
          <cell r="B847">
            <v>0</v>
          </cell>
          <cell r="C847">
            <v>81627719</v>
          </cell>
          <cell r="D847">
            <v>84069309</v>
          </cell>
          <cell r="E847" t="str">
            <v>Technimark LLC Term Loan A</v>
          </cell>
          <cell r="F847" t="str">
            <v>0010533647</v>
          </cell>
          <cell r="G847">
            <v>95</v>
          </cell>
          <cell r="H847">
            <v>24009375.030000001</v>
          </cell>
          <cell r="I847">
            <v>44312</v>
          </cell>
          <cell r="J847">
            <v>97.375</v>
          </cell>
          <cell r="L847" t="str">
            <v>Antares/TMT</v>
          </cell>
          <cell r="N847">
            <v>95</v>
          </cell>
        </row>
        <row r="848">
          <cell r="A848" t="str">
            <v>DETAILS</v>
          </cell>
          <cell r="B848">
            <v>0</v>
          </cell>
          <cell r="C848">
            <v>81628327</v>
          </cell>
          <cell r="D848">
            <v>84069504</v>
          </cell>
          <cell r="E848" t="str">
            <v>TELECOMMUNICATION SYSTEMS INC DDTerm Loan</v>
          </cell>
          <cell r="F848" t="str">
            <v>0010422962</v>
          </cell>
          <cell r="G848">
            <v>97.25</v>
          </cell>
          <cell r="H848">
            <v>10331654.09</v>
          </cell>
          <cell r="I848">
            <v>43190</v>
          </cell>
          <cell r="J848">
            <v>94</v>
          </cell>
          <cell r="L848" t="str">
            <v>Antares/TMT</v>
          </cell>
          <cell r="N848">
            <v>97.25</v>
          </cell>
        </row>
        <row r="849">
          <cell r="A849" t="str">
            <v>DETAILS</v>
          </cell>
          <cell r="B849">
            <v>0</v>
          </cell>
          <cell r="C849">
            <v>81628328</v>
          </cell>
          <cell r="D849">
            <v>84069499</v>
          </cell>
          <cell r="E849" t="str">
            <v>Telecommunication Systems Inc Term Loan A</v>
          </cell>
          <cell r="F849" t="str">
            <v>0010422947</v>
          </cell>
          <cell r="G849">
            <v>97.25</v>
          </cell>
          <cell r="H849">
            <v>11822986.539999999</v>
          </cell>
          <cell r="I849">
            <v>43190</v>
          </cell>
          <cell r="L849" t="str">
            <v>Antares/TMT</v>
          </cell>
          <cell r="N849">
            <v>97.25</v>
          </cell>
        </row>
        <row r="850">
          <cell r="A850" t="str">
            <v>DETAILS</v>
          </cell>
          <cell r="B850">
            <v>0</v>
          </cell>
          <cell r="C850">
            <v>81628106</v>
          </cell>
          <cell r="D850">
            <v>84069318</v>
          </cell>
          <cell r="E850" t="str">
            <v>TGI Friday's Inc Term Loan</v>
          </cell>
          <cell r="F850" t="str">
            <v>0010538162</v>
          </cell>
          <cell r="G850">
            <v>97</v>
          </cell>
          <cell r="H850">
            <v>5999344.9100000001</v>
          </cell>
          <cell r="I850">
            <v>44027</v>
          </cell>
          <cell r="J850">
            <v>99.457999999999998</v>
          </cell>
          <cell r="K850" t="str">
            <v>Broadly Syndicated Loan</v>
          </cell>
          <cell r="L850" t="str">
            <v>Franchise Finance - BSL</v>
          </cell>
          <cell r="N850">
            <v>99.457999999999998</v>
          </cell>
        </row>
        <row r="851">
          <cell r="A851" t="str">
            <v>DETAILS</v>
          </cell>
          <cell r="B851">
            <v>0</v>
          </cell>
          <cell r="C851">
            <v>81628152</v>
          </cell>
          <cell r="D851">
            <v>84069319</v>
          </cell>
          <cell r="E851" t="str">
            <v>TGI Friday's Inc Term Loan</v>
          </cell>
          <cell r="F851" t="str">
            <v>0010538162</v>
          </cell>
          <cell r="G851">
            <v>97</v>
          </cell>
          <cell r="H851">
            <v>426226.3</v>
          </cell>
          <cell r="I851">
            <v>44027</v>
          </cell>
          <cell r="J851">
            <v>99.457999999999998</v>
          </cell>
          <cell r="K851" t="str">
            <v>Broadly Syndicated Loan</v>
          </cell>
          <cell r="L851" t="str">
            <v>Franchise Finance - BSL</v>
          </cell>
          <cell r="N851">
            <v>99.457999999999998</v>
          </cell>
        </row>
        <row r="852">
          <cell r="A852" t="str">
            <v>DETAILS</v>
          </cell>
          <cell r="B852">
            <v>0</v>
          </cell>
          <cell r="C852">
            <v>81627823</v>
          </cell>
          <cell r="D852">
            <v>84070042</v>
          </cell>
          <cell r="E852" t="str">
            <v>The Aristotle Corporation</v>
          </cell>
          <cell r="F852" t="str">
            <v>0010538063</v>
          </cell>
          <cell r="G852">
            <v>93.382350000000002</v>
          </cell>
          <cell r="H852">
            <v>88269.23</v>
          </cell>
          <cell r="I852">
            <v>44377</v>
          </cell>
          <cell r="J852">
            <v>94</v>
          </cell>
          <cell r="L852" t="str">
            <v>Antares/TMT</v>
          </cell>
          <cell r="N852">
            <v>93.382350000000002</v>
          </cell>
        </row>
        <row r="853">
          <cell r="A853" t="str">
            <v>DETAILS</v>
          </cell>
          <cell r="B853">
            <v>0</v>
          </cell>
          <cell r="C853">
            <v>81627678</v>
          </cell>
          <cell r="D853">
            <v>84070040</v>
          </cell>
          <cell r="E853" t="str">
            <v>The Aristotle Corporation</v>
          </cell>
          <cell r="F853" t="str">
            <v>0010538063</v>
          </cell>
          <cell r="G853">
            <v>93.382350000000002</v>
          </cell>
          <cell r="H853">
            <v>16816923.079999998</v>
          </cell>
          <cell r="I853">
            <v>44377</v>
          </cell>
          <cell r="J853">
            <v>94</v>
          </cell>
          <cell r="K853" t="str">
            <v>Broadly Syndicated Loan</v>
          </cell>
          <cell r="L853" t="str">
            <v>Antares/TMT</v>
          </cell>
          <cell r="N853">
            <v>93.382350000000002</v>
          </cell>
        </row>
        <row r="854">
          <cell r="A854" t="str">
            <v>DETAILS</v>
          </cell>
          <cell r="B854">
            <v>0</v>
          </cell>
          <cell r="C854">
            <v>81627679</v>
          </cell>
          <cell r="D854">
            <v>84070041</v>
          </cell>
          <cell r="E854" t="str">
            <v>The Aristotle Corporation</v>
          </cell>
          <cell r="F854" t="str">
            <v>0010538063</v>
          </cell>
          <cell r="G854">
            <v>93.382350000000002</v>
          </cell>
          <cell r="H854">
            <v>9807.69</v>
          </cell>
          <cell r="I854">
            <v>44377</v>
          </cell>
          <cell r="J854">
            <v>94</v>
          </cell>
          <cell r="K854" t="str">
            <v>Broadly Syndicated Loan</v>
          </cell>
          <cell r="L854" t="str">
            <v>Antares/TMT</v>
          </cell>
          <cell r="N854">
            <v>93.382350000000002</v>
          </cell>
        </row>
        <row r="855">
          <cell r="A855" t="str">
            <v>DETAILS</v>
          </cell>
          <cell r="B855">
            <v>0</v>
          </cell>
          <cell r="C855">
            <v>81628375</v>
          </cell>
          <cell r="D855">
            <v>84069806</v>
          </cell>
          <cell r="E855" t="str">
            <v>Thermal Solutions Holdings Inc 105MM Term Loan</v>
          </cell>
          <cell r="F855" t="str">
            <v>0010329694</v>
          </cell>
          <cell r="G855">
            <v>97.5</v>
          </cell>
          <cell r="H855">
            <v>15291692.68</v>
          </cell>
          <cell r="I855">
            <v>42620</v>
          </cell>
          <cell r="J855">
            <v>97.375</v>
          </cell>
          <cell r="K855" t="str">
            <v>Broadly Syndicated Loan</v>
          </cell>
          <cell r="L855" t="str">
            <v>Antares/TMT</v>
          </cell>
          <cell r="N855">
            <v>97.5</v>
          </cell>
        </row>
        <row r="856">
          <cell r="A856" t="str">
            <v>DETAILS</v>
          </cell>
          <cell r="B856">
            <v>0</v>
          </cell>
          <cell r="C856">
            <v>81628376</v>
          </cell>
          <cell r="D856">
            <v>84069518</v>
          </cell>
          <cell r="E856" t="str">
            <v>Thermal Solutions Holdings Inc 30MM Term Loan</v>
          </cell>
          <cell r="F856" t="str">
            <v>0010420185</v>
          </cell>
          <cell r="G856">
            <v>97.5</v>
          </cell>
          <cell r="H856">
            <v>4257992.71</v>
          </cell>
          <cell r="I856">
            <v>42620</v>
          </cell>
          <cell r="J856">
            <v>97.375</v>
          </cell>
          <cell r="K856" t="str">
            <v>Broadly Syndicated Loan</v>
          </cell>
          <cell r="L856" t="str">
            <v>Antares/TMT</v>
          </cell>
          <cell r="N856">
            <v>97.5</v>
          </cell>
        </row>
        <row r="857">
          <cell r="A857" t="str">
            <v>DETAILS</v>
          </cell>
          <cell r="B857">
            <v>0</v>
          </cell>
          <cell r="C857">
            <v>81628059</v>
          </cell>
          <cell r="D857">
            <v>84069780</v>
          </cell>
          <cell r="E857" t="str">
            <v>Thermasys Corporation (API Heat Transfer) Term Loan</v>
          </cell>
          <cell r="F857" t="str">
            <v>0010526786</v>
          </cell>
          <cell r="G857">
            <v>97</v>
          </cell>
          <cell r="H857">
            <v>12106250.02</v>
          </cell>
          <cell r="I857">
            <v>43588</v>
          </cell>
          <cell r="J857">
            <v>81</v>
          </cell>
          <cell r="L857" t="str">
            <v>Antares/TMT</v>
          </cell>
          <cell r="N857">
            <v>97</v>
          </cell>
        </row>
        <row r="858">
          <cell r="A858" t="str">
            <v>DETAILS</v>
          </cell>
          <cell r="B858">
            <v>0</v>
          </cell>
          <cell r="C858">
            <v>81627609</v>
          </cell>
          <cell r="D858">
            <v>84069779</v>
          </cell>
          <cell r="E858" t="str">
            <v>Thermasys Corporation (API Heat Transfer) Term Loan</v>
          </cell>
          <cell r="F858" t="str">
            <v>0010526786</v>
          </cell>
          <cell r="G858">
            <v>97</v>
          </cell>
          <cell r="H858">
            <v>81250</v>
          </cell>
          <cell r="I858">
            <v>43588</v>
          </cell>
          <cell r="J858">
            <v>81</v>
          </cell>
          <cell r="L858" t="str">
            <v>Antares/TMT</v>
          </cell>
          <cell r="N858">
            <v>97</v>
          </cell>
        </row>
        <row r="859">
          <cell r="A859" t="str">
            <v>DETAILS</v>
          </cell>
          <cell r="B859">
            <v>0</v>
          </cell>
          <cell r="C859">
            <v>81627846</v>
          </cell>
          <cell r="D859">
            <v>84069922</v>
          </cell>
          <cell r="E859" t="str">
            <v>TierPoint LLC Term Loan B</v>
          </cell>
          <cell r="F859" t="str">
            <v>0010498685</v>
          </cell>
          <cell r="G859">
            <v>98</v>
          </cell>
          <cell r="H859">
            <v>19898989.899999999</v>
          </cell>
          <cell r="I859">
            <v>44531</v>
          </cell>
          <cell r="J859">
            <v>97.375</v>
          </cell>
          <cell r="K859" t="str">
            <v>Broadly Syndicated Loan</v>
          </cell>
          <cell r="L859" t="str">
            <v>BLG</v>
          </cell>
          <cell r="N859">
            <v>97.375</v>
          </cell>
        </row>
        <row r="860">
          <cell r="A860" t="str">
            <v>DETAILS</v>
          </cell>
          <cell r="B860">
            <v>0</v>
          </cell>
          <cell r="C860">
            <v>81627848</v>
          </cell>
          <cell r="D860">
            <v>84069923</v>
          </cell>
          <cell r="E860" t="str">
            <v>TierPoint LLC Term Loan B</v>
          </cell>
          <cell r="F860" t="str">
            <v>0010498685</v>
          </cell>
          <cell r="G860">
            <v>98</v>
          </cell>
          <cell r="H860">
            <v>20101010.100000001</v>
          </cell>
          <cell r="I860">
            <v>44531</v>
          </cell>
          <cell r="J860">
            <v>97.375</v>
          </cell>
          <cell r="K860" t="str">
            <v>Broadly Syndicated Loan</v>
          </cell>
          <cell r="L860" t="str">
            <v>BLG</v>
          </cell>
          <cell r="N860">
            <v>97.375</v>
          </cell>
        </row>
        <row r="861">
          <cell r="A861" t="str">
            <v>DETAILS</v>
          </cell>
          <cell r="B861">
            <v>0</v>
          </cell>
          <cell r="C861">
            <v>81627846</v>
          </cell>
          <cell r="D861">
            <v>84069691</v>
          </cell>
          <cell r="E861" t="str">
            <v>TierPoint LLC Term Loan B</v>
          </cell>
          <cell r="F861" t="str">
            <v>0010498685</v>
          </cell>
          <cell r="G861">
            <v>100.417</v>
          </cell>
          <cell r="H861">
            <v>9850000</v>
          </cell>
          <cell r="I861">
            <v>44531</v>
          </cell>
          <cell r="J861">
            <v>97.375</v>
          </cell>
          <cell r="K861" t="str">
            <v>Broadly Syndicated Loan</v>
          </cell>
          <cell r="L861" t="str">
            <v>BLG</v>
          </cell>
          <cell r="N861">
            <v>97.375</v>
          </cell>
        </row>
        <row r="862">
          <cell r="A862" t="str">
            <v>DETAILS</v>
          </cell>
          <cell r="B862">
            <v>0</v>
          </cell>
          <cell r="C862">
            <v>81627848</v>
          </cell>
          <cell r="D862">
            <v>84069692</v>
          </cell>
          <cell r="E862" t="str">
            <v>TierPoint LLC Term Loan B</v>
          </cell>
          <cell r="F862" t="str">
            <v>0010498685</v>
          </cell>
          <cell r="G862">
            <v>100.417</v>
          </cell>
          <cell r="H862">
            <v>9950000</v>
          </cell>
          <cell r="I862">
            <v>44531</v>
          </cell>
          <cell r="J862">
            <v>97.375</v>
          </cell>
          <cell r="K862" t="str">
            <v>Broadly Syndicated Loan</v>
          </cell>
          <cell r="L862" t="str">
            <v>BLG</v>
          </cell>
          <cell r="N862">
            <v>97.375</v>
          </cell>
        </row>
        <row r="863">
          <cell r="A863" t="str">
            <v>DETAILS</v>
          </cell>
          <cell r="B863">
            <v>0</v>
          </cell>
          <cell r="C863">
            <v>81628279</v>
          </cell>
          <cell r="D863">
            <v>84070120</v>
          </cell>
          <cell r="E863" t="str">
            <v>TM Restaurant Group LLC Term Loan</v>
          </cell>
          <cell r="F863" t="str">
            <v>0010527974</v>
          </cell>
          <cell r="G863">
            <v>70</v>
          </cell>
          <cell r="H863">
            <v>8638113.2200000007</v>
          </cell>
          <cell r="I863">
            <v>42932</v>
          </cell>
          <cell r="J863">
            <v>84.082999999999998</v>
          </cell>
          <cell r="L863" t="str">
            <v>Franchise Finance</v>
          </cell>
          <cell r="N863">
            <v>70</v>
          </cell>
        </row>
        <row r="864">
          <cell r="A864" t="str">
            <v>DETAILS</v>
          </cell>
          <cell r="B864">
            <v>0</v>
          </cell>
          <cell r="C864">
            <v>81628028</v>
          </cell>
          <cell r="D864">
            <v>84070285</v>
          </cell>
          <cell r="E864" t="str">
            <v>Tooling Acquisition Co Term Loan</v>
          </cell>
          <cell r="F864" t="str">
            <v>0010550958</v>
          </cell>
          <cell r="G864">
            <v>99</v>
          </cell>
          <cell r="H864">
            <v>22287242.280000001</v>
          </cell>
          <cell r="I864">
            <v>44460</v>
          </cell>
          <cell r="J864">
            <v>96.75</v>
          </cell>
          <cell r="L864" t="str">
            <v>Antares/TMT</v>
          </cell>
          <cell r="N864">
            <v>99</v>
          </cell>
        </row>
        <row r="865">
          <cell r="A865" t="str">
            <v>DETAILS</v>
          </cell>
          <cell r="B865">
            <v>0</v>
          </cell>
          <cell r="C865">
            <v>81628369</v>
          </cell>
          <cell r="D865">
            <v>84070085</v>
          </cell>
          <cell r="E865" t="str">
            <v>Top Knobs USA Inc (New) Term Loan</v>
          </cell>
          <cell r="F865" t="str">
            <v>0010415151</v>
          </cell>
          <cell r="G865">
            <v>97.25</v>
          </cell>
          <cell r="H865">
            <v>30623631.84</v>
          </cell>
          <cell r="I865">
            <v>43227</v>
          </cell>
          <cell r="J865">
            <v>98.375</v>
          </cell>
          <cell r="L865" t="str">
            <v>Antares/TMT</v>
          </cell>
          <cell r="N865">
            <v>97.25</v>
          </cell>
        </row>
        <row r="866">
          <cell r="A866" t="str">
            <v>DETAILS</v>
          </cell>
          <cell r="B866">
            <v>0</v>
          </cell>
          <cell r="C866">
            <v>81627874</v>
          </cell>
          <cell r="D866">
            <v>84069679</v>
          </cell>
          <cell r="E866" t="str">
            <v>Trans Union LLC Term Loan B-2</v>
          </cell>
          <cell r="F866" t="str">
            <v>0010465314</v>
          </cell>
          <cell r="G866">
            <v>99.031000000000006</v>
          </cell>
          <cell r="H866">
            <v>19650000</v>
          </cell>
          <cell r="I866">
            <v>44295</v>
          </cell>
          <cell r="J866">
            <v>96.588999999999999</v>
          </cell>
          <cell r="K866" t="str">
            <v>Broadly Syndicated Loan</v>
          </cell>
          <cell r="L866" t="str">
            <v>BLG</v>
          </cell>
          <cell r="N866">
            <v>96.588999999999999</v>
          </cell>
        </row>
        <row r="867">
          <cell r="A867" t="str">
            <v>DETAILS</v>
          </cell>
          <cell r="B867">
            <v>0</v>
          </cell>
          <cell r="C867">
            <v>81627931</v>
          </cell>
          <cell r="D867">
            <v>84069342</v>
          </cell>
          <cell r="E867" t="str">
            <v>Transdigm Inc Tranche C Term Loan</v>
          </cell>
          <cell r="F867" t="str">
            <v>0010393489</v>
          </cell>
          <cell r="G867">
            <v>99.167000000000002</v>
          </cell>
          <cell r="H867">
            <v>9846149.5800000001</v>
          </cell>
          <cell r="I867">
            <v>43889</v>
          </cell>
          <cell r="J867">
            <v>97.625</v>
          </cell>
          <cell r="K867" t="str">
            <v>Broadly Syndicated Loan</v>
          </cell>
          <cell r="L867" t="str">
            <v>BLG</v>
          </cell>
          <cell r="N867">
            <v>97.625</v>
          </cell>
        </row>
        <row r="868">
          <cell r="A868" t="str">
            <v>DETAILS</v>
          </cell>
          <cell r="B868">
            <v>0</v>
          </cell>
          <cell r="C868">
            <v>81627897</v>
          </cell>
          <cell r="D868">
            <v>84069468</v>
          </cell>
          <cell r="E868" t="str">
            <v>Transdigm Inc Tranche D Term Loan</v>
          </cell>
          <cell r="F868" t="str">
            <v>0010493725</v>
          </cell>
          <cell r="G868">
            <v>99</v>
          </cell>
          <cell r="H868">
            <v>8618750</v>
          </cell>
          <cell r="I868">
            <v>44351</v>
          </cell>
          <cell r="J868">
            <v>96.775000000000006</v>
          </cell>
          <cell r="K868" t="str">
            <v>Broadly Syndicated Loan</v>
          </cell>
          <cell r="L868" t="str">
            <v>BLG</v>
          </cell>
          <cell r="N868">
            <v>96.775000000000006</v>
          </cell>
        </row>
        <row r="869">
          <cell r="A869" t="str">
            <v>DETAILS</v>
          </cell>
          <cell r="B869">
            <v>0</v>
          </cell>
          <cell r="C869">
            <v>81627851</v>
          </cell>
          <cell r="D869">
            <v>84069675</v>
          </cell>
          <cell r="E869" t="str">
            <v>Transtar Holding Company 1st Lien Term Loan</v>
          </cell>
          <cell r="F869" t="str">
            <v>0010538846</v>
          </cell>
          <cell r="G869">
            <v>99</v>
          </cell>
          <cell r="H869">
            <v>10562162.130000001</v>
          </cell>
          <cell r="I869">
            <v>43382</v>
          </cell>
          <cell r="J869">
            <v>84.082999999999998</v>
          </cell>
          <cell r="L869" t="str">
            <v>BLG</v>
          </cell>
          <cell r="N869">
            <v>84.082999999999998</v>
          </cell>
        </row>
        <row r="870">
          <cell r="A870" t="str">
            <v>DETAILS</v>
          </cell>
          <cell r="B870">
            <v>0</v>
          </cell>
          <cell r="C870">
            <v>81628213</v>
          </cell>
          <cell r="D870">
            <v>84069674</v>
          </cell>
          <cell r="E870" t="str">
            <v>Tricorbraun Inc Term Facility</v>
          </cell>
          <cell r="F870" t="str">
            <v>0010526869</v>
          </cell>
          <cell r="G870">
            <v>97.25</v>
          </cell>
          <cell r="H870">
            <v>30013276.100000001</v>
          </cell>
          <cell r="I870">
            <v>43223</v>
          </cell>
          <cell r="J870">
            <v>96.75</v>
          </cell>
          <cell r="L870" t="str">
            <v>Antares/TMT</v>
          </cell>
          <cell r="N870">
            <v>97.25</v>
          </cell>
        </row>
        <row r="871">
          <cell r="A871" t="str">
            <v>DETAILS</v>
          </cell>
          <cell r="B871">
            <v>0</v>
          </cell>
          <cell r="C871">
            <v>81627784</v>
          </cell>
          <cell r="D871">
            <v>84069883</v>
          </cell>
          <cell r="E871" t="str">
            <v>Trojan Battery Company LLC 1st Lien Term Loan B</v>
          </cell>
          <cell r="F871" t="str">
            <v>0010535211</v>
          </cell>
          <cell r="G871">
            <v>97.25</v>
          </cell>
          <cell r="H871">
            <v>5368948.9900000002</v>
          </cell>
          <cell r="I871">
            <v>44359</v>
          </cell>
          <cell r="J871">
            <v>98.375</v>
          </cell>
          <cell r="L871" t="str">
            <v>Antares/TMT</v>
          </cell>
          <cell r="N871">
            <v>97.25</v>
          </cell>
        </row>
        <row r="872">
          <cell r="A872" t="str">
            <v>DETAILS</v>
          </cell>
          <cell r="B872">
            <v>0</v>
          </cell>
          <cell r="C872">
            <v>81627784</v>
          </cell>
          <cell r="D872">
            <v>84070018</v>
          </cell>
          <cell r="E872" t="str">
            <v>Trojan Battery Company LLC 1st Lien Term Loan B</v>
          </cell>
          <cell r="F872" t="str">
            <v>0010535211</v>
          </cell>
          <cell r="G872">
            <v>99.5</v>
          </cell>
          <cell r="H872">
            <v>7880000</v>
          </cell>
          <cell r="I872">
            <v>44359</v>
          </cell>
          <cell r="J872">
            <v>98.375</v>
          </cell>
          <cell r="K872" t="str">
            <v>Broadly Syndicated Loan</v>
          </cell>
          <cell r="L872" t="str">
            <v>SIP - Tag Along</v>
          </cell>
          <cell r="N872">
            <v>99.5</v>
          </cell>
        </row>
        <row r="873">
          <cell r="A873" t="str">
            <v>DETAILS</v>
          </cell>
          <cell r="B873">
            <v>0</v>
          </cell>
          <cell r="C873">
            <v>81627784</v>
          </cell>
          <cell r="D873">
            <v>84070019</v>
          </cell>
          <cell r="E873" t="str">
            <v>Trojan Battery Company LLC 1st Lien Term Loan B</v>
          </cell>
          <cell r="F873" t="str">
            <v>0010535211</v>
          </cell>
          <cell r="G873">
            <v>99.5</v>
          </cell>
          <cell r="H873">
            <v>13046287.869999999</v>
          </cell>
          <cell r="I873">
            <v>44359</v>
          </cell>
          <cell r="J873">
            <v>98.375</v>
          </cell>
          <cell r="K873" t="str">
            <v>Broadly Syndicated Loan</v>
          </cell>
          <cell r="L873" t="str">
            <v>Antares/TMT</v>
          </cell>
          <cell r="N873">
            <v>99.5</v>
          </cell>
        </row>
        <row r="874">
          <cell r="A874" t="str">
            <v>DETAILS</v>
          </cell>
          <cell r="B874">
            <v>0</v>
          </cell>
          <cell r="C874">
            <v>81627807</v>
          </cell>
          <cell r="D874">
            <v>84070022</v>
          </cell>
          <cell r="E874" t="str">
            <v>Troon Golf LLC Term Loan</v>
          </cell>
          <cell r="F874" t="str">
            <v>0010536309</v>
          </cell>
          <cell r="G874">
            <v>98.740099999999998</v>
          </cell>
          <cell r="H874">
            <v>7050344.9500000002</v>
          </cell>
          <cell r="I874">
            <v>43646</v>
          </cell>
          <cell r="L874" t="str">
            <v>Antares/TMT</v>
          </cell>
          <cell r="N874">
            <v>98.740099999999998</v>
          </cell>
        </row>
        <row r="875">
          <cell r="A875" t="str">
            <v>DETAILS</v>
          </cell>
          <cell r="B875">
            <v>0</v>
          </cell>
          <cell r="C875">
            <v>81627933</v>
          </cell>
          <cell r="D875">
            <v>84070023</v>
          </cell>
          <cell r="E875" t="str">
            <v>Troon Golf LLC Term Loan</v>
          </cell>
          <cell r="F875" t="str">
            <v>0010536309</v>
          </cell>
          <cell r="G875">
            <v>98.740099999999998</v>
          </cell>
          <cell r="H875">
            <v>11995200.51</v>
          </cell>
          <cell r="I875">
            <v>43646</v>
          </cell>
          <cell r="L875" t="str">
            <v>Antares/TMT</v>
          </cell>
          <cell r="N875">
            <v>98.740099999999998</v>
          </cell>
        </row>
        <row r="876">
          <cell r="A876" t="str">
            <v>DETAILS</v>
          </cell>
          <cell r="B876">
            <v>0</v>
          </cell>
          <cell r="C876">
            <v>81627807</v>
          </cell>
          <cell r="D876">
            <v>84069871</v>
          </cell>
          <cell r="E876" t="str">
            <v>Troon Golf LLC Term Loan</v>
          </cell>
          <cell r="F876" t="str">
            <v>0010536309</v>
          </cell>
          <cell r="G876">
            <v>99</v>
          </cell>
          <cell r="H876">
            <v>9979000.4199999999</v>
          </cell>
          <cell r="I876">
            <v>43646</v>
          </cell>
          <cell r="J876">
            <v>71</v>
          </cell>
          <cell r="L876" t="str">
            <v>Antares/TMT</v>
          </cell>
          <cell r="N876">
            <v>99</v>
          </cell>
        </row>
        <row r="877">
          <cell r="A877" t="str">
            <v>DETAILS</v>
          </cell>
          <cell r="B877">
            <v>0</v>
          </cell>
          <cell r="C877">
            <v>81627933</v>
          </cell>
          <cell r="D877">
            <v>84069872</v>
          </cell>
          <cell r="E877" t="str">
            <v>Troon Golf LLC Term Loan</v>
          </cell>
          <cell r="F877" t="str">
            <v>0010536309</v>
          </cell>
          <cell r="G877">
            <v>99</v>
          </cell>
          <cell r="H877">
            <v>16977908.440000001</v>
          </cell>
          <cell r="I877">
            <v>43646</v>
          </cell>
          <cell r="L877" t="str">
            <v>Antares/TMT</v>
          </cell>
          <cell r="N877">
            <v>99</v>
          </cell>
        </row>
        <row r="878">
          <cell r="A878" t="str">
            <v>DETAILS</v>
          </cell>
          <cell r="B878">
            <v>0</v>
          </cell>
          <cell r="C878">
            <v>81627730</v>
          </cell>
          <cell r="D878">
            <v>84069666</v>
          </cell>
          <cell r="E878" t="str">
            <v>Tropicana Entertainment Term Loan B</v>
          </cell>
          <cell r="F878" t="str">
            <v>0010448206</v>
          </cell>
          <cell r="G878">
            <v>99.438000000000002</v>
          </cell>
          <cell r="H878">
            <v>9750000</v>
          </cell>
          <cell r="I878">
            <v>44162</v>
          </cell>
          <cell r="J878">
            <v>98.75</v>
          </cell>
          <cell r="K878" t="str">
            <v>Broadly Syndicated Loan</v>
          </cell>
          <cell r="L878" t="str">
            <v>BLG</v>
          </cell>
          <cell r="N878">
            <v>98.75</v>
          </cell>
        </row>
        <row r="879">
          <cell r="A879" t="str">
            <v>DETAILS</v>
          </cell>
          <cell r="B879">
            <v>0</v>
          </cell>
          <cell r="C879">
            <v>81627883</v>
          </cell>
          <cell r="D879">
            <v>84069667</v>
          </cell>
          <cell r="E879" t="str">
            <v>Tropicana Entertainment Term Loan B</v>
          </cell>
          <cell r="F879" t="str">
            <v>0010448206</v>
          </cell>
          <cell r="G879">
            <v>99.438000000000002</v>
          </cell>
          <cell r="H879">
            <v>25000</v>
          </cell>
          <cell r="I879">
            <v>44162</v>
          </cell>
          <cell r="J879">
            <v>98.75</v>
          </cell>
          <cell r="K879" t="str">
            <v>Broadly Syndicated Loan</v>
          </cell>
          <cell r="L879" t="str">
            <v>BLG</v>
          </cell>
          <cell r="N879">
            <v>98.75</v>
          </cell>
        </row>
        <row r="880">
          <cell r="A880" t="str">
            <v>DETAILS</v>
          </cell>
          <cell r="B880">
            <v>0</v>
          </cell>
          <cell r="C880">
            <v>81627652</v>
          </cell>
          <cell r="D880">
            <v>84070020</v>
          </cell>
          <cell r="E880" t="str">
            <v>Troxell Communications Inc Term Loan</v>
          </cell>
          <cell r="F880" t="str">
            <v>0010281865</v>
          </cell>
          <cell r="G880">
            <v>80</v>
          </cell>
          <cell r="H880">
            <v>15846.89</v>
          </cell>
          <cell r="I880">
            <v>43496</v>
          </cell>
          <cell r="J880">
            <v>89.332999999999998</v>
          </cell>
          <cell r="L880" t="str">
            <v>Antares/TMT</v>
          </cell>
          <cell r="N880">
            <v>80</v>
          </cell>
        </row>
        <row r="881">
          <cell r="A881" t="str">
            <v>DETAILS</v>
          </cell>
          <cell r="B881">
            <v>0</v>
          </cell>
          <cell r="C881">
            <v>81628305</v>
          </cell>
          <cell r="D881">
            <v>84070021</v>
          </cell>
          <cell r="E881" t="str">
            <v>Troxell Communications Inc Term Loan</v>
          </cell>
          <cell r="F881" t="str">
            <v>0010281865</v>
          </cell>
          <cell r="G881">
            <v>80</v>
          </cell>
          <cell r="H881">
            <v>5768000</v>
          </cell>
          <cell r="I881">
            <v>43496</v>
          </cell>
          <cell r="J881">
            <v>99.625</v>
          </cell>
          <cell r="K881" t="str">
            <v>Broadly Syndicated Loan</v>
          </cell>
          <cell r="L881" t="str">
            <v>Antares/TMT</v>
          </cell>
          <cell r="N881">
            <v>80</v>
          </cell>
        </row>
        <row r="882">
          <cell r="A882" t="str">
            <v>DETAILS</v>
          </cell>
          <cell r="B882">
            <v>0</v>
          </cell>
          <cell r="C882">
            <v>81628103</v>
          </cell>
          <cell r="D882">
            <v>84070017</v>
          </cell>
          <cell r="E882" t="str">
            <v>Tube City IMS Corp (TMS International Corp) Term B Loan</v>
          </cell>
          <cell r="F882" t="str">
            <v>0010442349</v>
          </cell>
          <cell r="G882">
            <v>98.5</v>
          </cell>
          <cell r="H882">
            <v>9671600</v>
          </cell>
          <cell r="I882">
            <v>44120</v>
          </cell>
          <cell r="J882">
            <v>71</v>
          </cell>
          <cell r="K882" t="str">
            <v>Broadly Syndicated Loan</v>
          </cell>
          <cell r="L882" t="str">
            <v>BLG</v>
          </cell>
          <cell r="N882">
            <v>71</v>
          </cell>
        </row>
        <row r="883">
          <cell r="A883" t="str">
            <v>DETAILS</v>
          </cell>
          <cell r="B883">
            <v>0</v>
          </cell>
          <cell r="C883">
            <v>81627877</v>
          </cell>
          <cell r="D883">
            <v>84070024</v>
          </cell>
          <cell r="E883" t="str">
            <v>TVC Albany Inc (FirstLight Fiber) Term Loan A</v>
          </cell>
          <cell r="F883" t="str">
            <v>0010539085</v>
          </cell>
          <cell r="G883">
            <v>97</v>
          </cell>
          <cell r="H883">
            <v>16411960.130000001</v>
          </cell>
          <cell r="I883">
            <v>44025</v>
          </cell>
          <cell r="J883">
            <v>98</v>
          </cell>
          <cell r="L883" t="str">
            <v>Antares/TMT</v>
          </cell>
          <cell r="N883">
            <v>97</v>
          </cell>
        </row>
        <row r="884">
          <cell r="A884" t="str">
            <v>DETAILS</v>
          </cell>
          <cell r="B884">
            <v>0</v>
          </cell>
          <cell r="C884">
            <v>81627877</v>
          </cell>
          <cell r="D884">
            <v>84070048</v>
          </cell>
          <cell r="E884" t="str">
            <v>TVC Albany Inc (FirstLight Fiber) Term Loan A</v>
          </cell>
          <cell r="F884" t="str">
            <v>0010539085</v>
          </cell>
          <cell r="G884">
            <v>99.5</v>
          </cell>
          <cell r="H884">
            <v>1230897.01</v>
          </cell>
          <cell r="I884">
            <v>44025</v>
          </cell>
          <cell r="J884">
            <v>98</v>
          </cell>
          <cell r="L884" t="str">
            <v>Antares/TMT</v>
          </cell>
          <cell r="N884">
            <v>99.5</v>
          </cell>
        </row>
        <row r="885">
          <cell r="A885" t="str">
            <v>DETAILS</v>
          </cell>
          <cell r="B885">
            <v>0</v>
          </cell>
          <cell r="C885">
            <v>81628288</v>
          </cell>
          <cell r="D885">
            <v>84069808</v>
          </cell>
          <cell r="E885" t="str">
            <v>Tyden Group Holdings Corp Term Loan</v>
          </cell>
          <cell r="F885" t="str">
            <v>0010538854</v>
          </cell>
          <cell r="G885">
            <v>97.75</v>
          </cell>
          <cell r="H885">
            <v>9491473.9199999999</v>
          </cell>
          <cell r="I885">
            <v>42460</v>
          </cell>
          <cell r="J885">
            <v>97.75</v>
          </cell>
          <cell r="L885" t="str">
            <v>BLG</v>
          </cell>
          <cell r="N885">
            <v>97.75</v>
          </cell>
        </row>
        <row r="886">
          <cell r="A886" t="str">
            <v>DETAILS</v>
          </cell>
          <cell r="B886">
            <v>0</v>
          </cell>
          <cell r="C886">
            <v>81627831</v>
          </cell>
          <cell r="D886">
            <v>84069654</v>
          </cell>
          <cell r="E886" t="str">
            <v>U. S. Silica Company Term Loan</v>
          </cell>
          <cell r="F886" t="str">
            <v>0010251024</v>
          </cell>
          <cell r="G886">
            <v>95.582999999999998</v>
          </cell>
          <cell r="H886">
            <v>19500000</v>
          </cell>
          <cell r="I886">
            <v>44035</v>
          </cell>
          <cell r="J886">
            <v>89.332999999999998</v>
          </cell>
          <cell r="L886" t="str">
            <v>BLG</v>
          </cell>
          <cell r="N886">
            <v>89.332999999999998</v>
          </cell>
        </row>
        <row r="887">
          <cell r="A887" t="str">
            <v>DETAILS</v>
          </cell>
          <cell r="B887">
            <v>0</v>
          </cell>
          <cell r="C887">
            <v>81627827</v>
          </cell>
          <cell r="D887">
            <v>84069595</v>
          </cell>
          <cell r="E887" t="str">
            <v>U.S. Security Associates Holdings Inc Delayed Draw Facility</v>
          </cell>
          <cell r="F887" t="str">
            <v>0010318149</v>
          </cell>
          <cell r="G887">
            <v>99.792000000000002</v>
          </cell>
          <cell r="H887">
            <v>7218750</v>
          </cell>
          <cell r="I887">
            <v>42944</v>
          </cell>
          <cell r="J887">
            <v>99.625</v>
          </cell>
          <cell r="K887" t="str">
            <v>Broadly Syndicated Loan</v>
          </cell>
          <cell r="L887" t="str">
            <v>BLG</v>
          </cell>
          <cell r="N887">
            <v>99.625</v>
          </cell>
        </row>
        <row r="888">
          <cell r="A888" t="str">
            <v>DETAILS</v>
          </cell>
          <cell r="B888">
            <v>0</v>
          </cell>
          <cell r="C888">
            <v>81627829</v>
          </cell>
          <cell r="D888">
            <v>84069995</v>
          </cell>
          <cell r="E888" t="str">
            <v>U.S. Security Associates Holdings Inc Term B Loan</v>
          </cell>
          <cell r="F888" t="str">
            <v>0010317994</v>
          </cell>
          <cell r="G888">
            <v>99.792000000000002</v>
          </cell>
          <cell r="H888">
            <v>27289081.199999999</v>
          </cell>
          <cell r="I888">
            <v>42944</v>
          </cell>
          <cell r="J888">
            <v>99.625</v>
          </cell>
          <cell r="K888" t="str">
            <v>Broadly Syndicated Loan</v>
          </cell>
          <cell r="L888" t="str">
            <v>BLG</v>
          </cell>
          <cell r="N888">
            <v>99.625</v>
          </cell>
        </row>
        <row r="889">
          <cell r="A889" t="str">
            <v>DETAILS</v>
          </cell>
          <cell r="B889">
            <v>0</v>
          </cell>
          <cell r="C889">
            <v>81627980</v>
          </cell>
          <cell r="D889">
            <v>84070025</v>
          </cell>
          <cell r="E889" t="str">
            <v>UELS LLC Term Loan</v>
          </cell>
          <cell r="F889" t="str">
            <v>0010535254</v>
          </cell>
          <cell r="G889">
            <v>99.5</v>
          </cell>
          <cell r="H889">
            <v>9062500</v>
          </cell>
          <cell r="I889">
            <v>44069</v>
          </cell>
          <cell r="J889">
            <v>98</v>
          </cell>
          <cell r="L889" t="str">
            <v>SIP - Tag Along</v>
          </cell>
          <cell r="N889">
            <v>99.5</v>
          </cell>
        </row>
        <row r="890">
          <cell r="A890" t="str">
            <v>DETAILS</v>
          </cell>
          <cell r="B890">
            <v>0</v>
          </cell>
          <cell r="C890">
            <v>81627980</v>
          </cell>
          <cell r="D890">
            <v>84070026</v>
          </cell>
          <cell r="E890" t="str">
            <v>UELS LLC Term Loan</v>
          </cell>
          <cell r="F890" t="str">
            <v>0010535254</v>
          </cell>
          <cell r="G890">
            <v>99.5</v>
          </cell>
          <cell r="H890">
            <v>9340697.6899999995</v>
          </cell>
          <cell r="I890">
            <v>44069</v>
          </cell>
          <cell r="J890">
            <v>98</v>
          </cell>
          <cell r="L890" t="str">
            <v>SIP - Tag Along</v>
          </cell>
          <cell r="N890">
            <v>99.5</v>
          </cell>
        </row>
        <row r="891">
          <cell r="A891" t="str">
            <v>DETAILS</v>
          </cell>
          <cell r="B891">
            <v>0</v>
          </cell>
          <cell r="C891">
            <v>81627980</v>
          </cell>
          <cell r="D891">
            <v>84070027</v>
          </cell>
          <cell r="E891" t="str">
            <v>UELS LLC Term Loan</v>
          </cell>
          <cell r="F891" t="str">
            <v>0010535254</v>
          </cell>
          <cell r="G891">
            <v>99.5</v>
          </cell>
          <cell r="H891">
            <v>6887500</v>
          </cell>
          <cell r="I891">
            <v>44069</v>
          </cell>
          <cell r="J891">
            <v>98</v>
          </cell>
          <cell r="L891" t="str">
            <v>SIP - Tag Along</v>
          </cell>
          <cell r="N891">
            <v>99.5</v>
          </cell>
        </row>
        <row r="892">
          <cell r="A892" t="str">
            <v>DETAILS</v>
          </cell>
          <cell r="B892">
            <v>0</v>
          </cell>
          <cell r="C892">
            <v>81627980</v>
          </cell>
          <cell r="D892">
            <v>84070028</v>
          </cell>
          <cell r="E892" t="str">
            <v>UELS LLC Term Loan</v>
          </cell>
          <cell r="F892" t="str">
            <v>0010535254</v>
          </cell>
          <cell r="G892">
            <v>99.5</v>
          </cell>
          <cell r="H892">
            <v>23393895.32</v>
          </cell>
          <cell r="I892">
            <v>44069</v>
          </cell>
          <cell r="J892">
            <v>98</v>
          </cell>
          <cell r="L892" t="str">
            <v>Antares/TMT</v>
          </cell>
          <cell r="N892">
            <v>99.5</v>
          </cell>
        </row>
        <row r="893">
          <cell r="A893" t="str">
            <v>DETAILS</v>
          </cell>
          <cell r="B893">
            <v>0</v>
          </cell>
          <cell r="C893">
            <v>81628082</v>
          </cell>
          <cell r="D893">
            <v>84070084</v>
          </cell>
          <cell r="E893" t="str">
            <v>UJ Merger Sub Inc. Term A Loan</v>
          </cell>
          <cell r="F893" t="str">
            <v>0010324539</v>
          </cell>
          <cell r="G893">
            <v>97.25</v>
          </cell>
          <cell r="H893">
            <v>11488438.039999999</v>
          </cell>
          <cell r="I893">
            <v>42997</v>
          </cell>
          <cell r="J893">
            <v>97.813000000000002</v>
          </cell>
          <cell r="L893" t="str">
            <v>Franchise Finance</v>
          </cell>
          <cell r="N893">
            <v>97.25</v>
          </cell>
        </row>
        <row r="894">
          <cell r="A894" t="str">
            <v>DETAILS</v>
          </cell>
          <cell r="B894">
            <v>0</v>
          </cell>
          <cell r="C894">
            <v>81627906</v>
          </cell>
          <cell r="D894">
            <v>84069657</v>
          </cell>
          <cell r="E894" t="str">
            <v>Unifrax I LLC New US Term Loan</v>
          </cell>
          <cell r="F894" t="str">
            <v>0010494445</v>
          </cell>
          <cell r="G894">
            <v>99.724999999999994</v>
          </cell>
          <cell r="H894">
            <v>7939884.3700000001</v>
          </cell>
          <cell r="I894">
            <v>43432</v>
          </cell>
          <cell r="J894">
            <v>94.5</v>
          </cell>
          <cell r="K894" t="str">
            <v>Broadly Syndicated Loan</v>
          </cell>
          <cell r="L894" t="str">
            <v>BLG</v>
          </cell>
          <cell r="N894">
            <v>94.5</v>
          </cell>
        </row>
        <row r="895">
          <cell r="A895" t="str">
            <v>DETAILS</v>
          </cell>
          <cell r="B895">
            <v>0</v>
          </cell>
          <cell r="C895">
            <v>81627978</v>
          </cell>
          <cell r="D895">
            <v>84070280</v>
          </cell>
          <cell r="E895" t="str">
            <v>Unishippers Holdings LLC Term Loan</v>
          </cell>
          <cell r="F895" t="str">
            <v>0010550904</v>
          </cell>
          <cell r="G895">
            <v>99</v>
          </cell>
          <cell r="H895">
            <v>25694053.079999998</v>
          </cell>
          <cell r="I895">
            <v>44469</v>
          </cell>
          <cell r="J895">
            <v>98</v>
          </cell>
          <cell r="L895" t="str">
            <v>Antares/TMT</v>
          </cell>
          <cell r="N895">
            <v>99</v>
          </cell>
        </row>
        <row r="896">
          <cell r="A896" t="str">
            <v>DETAILS</v>
          </cell>
          <cell r="B896">
            <v>0</v>
          </cell>
          <cell r="C896">
            <v>81628241</v>
          </cell>
          <cell r="D896">
            <v>84069656</v>
          </cell>
          <cell r="E896" t="str">
            <v>United Central Industrial Supply Company LLC 1st Lien Term Loan</v>
          </cell>
          <cell r="F896" t="str">
            <v>0010386265</v>
          </cell>
          <cell r="G896">
            <v>85</v>
          </cell>
          <cell r="H896">
            <v>38800000</v>
          </cell>
          <cell r="I896">
            <v>43382</v>
          </cell>
          <cell r="J896">
            <v>67.5</v>
          </cell>
          <cell r="L896" t="str">
            <v>BLG</v>
          </cell>
          <cell r="N896">
            <v>67.5</v>
          </cell>
        </row>
        <row r="897">
          <cell r="A897" t="str">
            <v>DETAILS</v>
          </cell>
          <cell r="B897">
            <v>0</v>
          </cell>
          <cell r="C897">
            <v>81628050</v>
          </cell>
          <cell r="D897">
            <v>84069903</v>
          </cell>
          <cell r="E897" t="str">
            <v>US Acute Care Solutions Term Loan</v>
          </cell>
          <cell r="F897" t="str">
            <v>0010559968</v>
          </cell>
          <cell r="G897">
            <v>99</v>
          </cell>
          <cell r="H897">
            <v>25100000</v>
          </cell>
          <cell r="I897">
            <v>44331</v>
          </cell>
          <cell r="J897">
            <v>98</v>
          </cell>
          <cell r="L897" t="str">
            <v>Antares/TMT</v>
          </cell>
          <cell r="N897">
            <v>99</v>
          </cell>
        </row>
        <row r="898">
          <cell r="A898" t="str">
            <v>DETAILS</v>
          </cell>
          <cell r="B898">
            <v>0</v>
          </cell>
          <cell r="C898">
            <v>81628049</v>
          </cell>
          <cell r="D898">
            <v>84069906</v>
          </cell>
          <cell r="E898" t="str">
            <v>US Anesthesia Partners Inc Additional Term B Loan</v>
          </cell>
          <cell r="F898" t="str">
            <v>0010559554</v>
          </cell>
          <cell r="G898">
            <v>99</v>
          </cell>
          <cell r="H898">
            <v>32418750</v>
          </cell>
          <cell r="I898">
            <v>43830</v>
          </cell>
          <cell r="J898">
            <v>98</v>
          </cell>
          <cell r="L898" t="str">
            <v>Antares/TMT</v>
          </cell>
          <cell r="N898">
            <v>99</v>
          </cell>
        </row>
        <row r="899">
          <cell r="A899" t="str">
            <v>DETAILS</v>
          </cell>
          <cell r="B899">
            <v>0</v>
          </cell>
          <cell r="C899">
            <v>81627901</v>
          </cell>
          <cell r="D899">
            <v>84069653</v>
          </cell>
          <cell r="E899" t="str">
            <v>USI Inc (Compass Investors) Intial Term Loan</v>
          </cell>
          <cell r="F899" t="str">
            <v>0010401496</v>
          </cell>
          <cell r="G899">
            <v>99.167000000000002</v>
          </cell>
          <cell r="H899">
            <v>19403375</v>
          </cell>
          <cell r="I899">
            <v>43830</v>
          </cell>
          <cell r="J899">
            <v>97.813000000000002</v>
          </cell>
          <cell r="L899" t="str">
            <v>BLG</v>
          </cell>
          <cell r="N899">
            <v>97.813000000000002</v>
          </cell>
        </row>
        <row r="900">
          <cell r="A900" t="str">
            <v>DETAILS</v>
          </cell>
          <cell r="B900">
            <v>0</v>
          </cell>
          <cell r="C900">
            <v>81627824</v>
          </cell>
          <cell r="D900">
            <v>84069652</v>
          </cell>
          <cell r="E900" t="str">
            <v>USIC Holdings Inc Term Loan</v>
          </cell>
          <cell r="F900" t="str">
            <v>0010424464</v>
          </cell>
          <cell r="G900">
            <v>97</v>
          </cell>
          <cell r="H900">
            <v>24548663.98</v>
          </cell>
          <cell r="I900">
            <v>44022</v>
          </cell>
          <cell r="J900">
            <v>93.75</v>
          </cell>
          <cell r="L900" t="str">
            <v>Antares/TMT</v>
          </cell>
          <cell r="N900">
            <v>97</v>
          </cell>
        </row>
        <row r="901">
          <cell r="A901" t="str">
            <v>DETAILS</v>
          </cell>
          <cell r="B901">
            <v>0</v>
          </cell>
          <cell r="C901">
            <v>81628353</v>
          </cell>
          <cell r="D901">
            <v>84069892</v>
          </cell>
          <cell r="E901" t="str">
            <v>USS Parent Holding Corp (United Site Services) Initial Term Loan</v>
          </cell>
          <cell r="F901" t="str">
            <v>0010535273</v>
          </cell>
          <cell r="G901">
            <v>99</v>
          </cell>
          <cell r="H901">
            <v>14224341.609999999</v>
          </cell>
          <cell r="I901">
            <v>44413</v>
          </cell>
          <cell r="J901">
            <v>98</v>
          </cell>
          <cell r="L901" t="str">
            <v>Antares/TMT</v>
          </cell>
          <cell r="N901">
            <v>99</v>
          </cell>
        </row>
        <row r="902">
          <cell r="A902" t="str">
            <v>DETAILS</v>
          </cell>
          <cell r="B902">
            <v>0</v>
          </cell>
          <cell r="C902">
            <v>81628354</v>
          </cell>
          <cell r="D902">
            <v>84069893</v>
          </cell>
          <cell r="E902" t="str">
            <v>USS Parent Holding Corp (United Site Services) Initial Term Loan</v>
          </cell>
          <cell r="F902" t="str">
            <v>0010535273</v>
          </cell>
          <cell r="G902">
            <v>99</v>
          </cell>
          <cell r="H902">
            <v>4938650.25</v>
          </cell>
          <cell r="I902">
            <v>44413</v>
          </cell>
          <cell r="J902">
            <v>98</v>
          </cell>
          <cell r="K902" t="str">
            <v>Broadly Syndicated Loan</v>
          </cell>
          <cell r="L902" t="str">
            <v>Antares/TMT</v>
          </cell>
          <cell r="N902">
            <v>99</v>
          </cell>
        </row>
        <row r="903">
          <cell r="A903" t="str">
            <v>DETAILS</v>
          </cell>
          <cell r="B903">
            <v>0</v>
          </cell>
          <cell r="C903">
            <v>81628353</v>
          </cell>
          <cell r="D903">
            <v>84069373</v>
          </cell>
          <cell r="E903" t="str">
            <v>USS Parent Holding Corp (United Site Services) Initial Term Loan</v>
          </cell>
          <cell r="F903" t="str">
            <v>0010535273</v>
          </cell>
          <cell r="G903">
            <v>99.5</v>
          </cell>
          <cell r="H903">
            <v>5262225.79</v>
          </cell>
          <cell r="I903">
            <v>44413</v>
          </cell>
          <cell r="J903">
            <v>98</v>
          </cell>
          <cell r="L903" t="str">
            <v>SIP - Tag Along</v>
          </cell>
          <cell r="N903">
            <v>99.5</v>
          </cell>
        </row>
        <row r="904">
          <cell r="A904" t="str">
            <v>DETAILS</v>
          </cell>
          <cell r="B904">
            <v>0</v>
          </cell>
          <cell r="C904">
            <v>81628354</v>
          </cell>
          <cell r="D904">
            <v>84069374</v>
          </cell>
          <cell r="E904" t="str">
            <v>USS Parent Holding Corp (United Site Services) Initial Term Loan</v>
          </cell>
          <cell r="F904" t="str">
            <v>0010535273</v>
          </cell>
          <cell r="G904">
            <v>99.5</v>
          </cell>
          <cell r="H904">
            <v>1827029.57</v>
          </cell>
          <cell r="I904">
            <v>44413</v>
          </cell>
          <cell r="J904">
            <v>98</v>
          </cell>
          <cell r="L904" t="str">
            <v>SIP - Tag Along</v>
          </cell>
          <cell r="N904">
            <v>99.5</v>
          </cell>
        </row>
        <row r="905">
          <cell r="A905" t="str">
            <v>DETAILS</v>
          </cell>
          <cell r="B905">
            <v>0</v>
          </cell>
          <cell r="C905">
            <v>81628353</v>
          </cell>
          <cell r="D905">
            <v>84069375</v>
          </cell>
          <cell r="E905" t="str">
            <v>USS Parent Holding Corp (United Site Services) Initial Term Loan</v>
          </cell>
          <cell r="F905" t="str">
            <v>0010535273</v>
          </cell>
          <cell r="G905">
            <v>99.5</v>
          </cell>
          <cell r="H905">
            <v>1450967.09</v>
          </cell>
          <cell r="I905">
            <v>44413</v>
          </cell>
          <cell r="J905">
            <v>98</v>
          </cell>
          <cell r="L905" t="str">
            <v>Antares/TMT</v>
          </cell>
          <cell r="N905">
            <v>99.5</v>
          </cell>
        </row>
        <row r="906">
          <cell r="A906" t="str">
            <v>DETAILS</v>
          </cell>
          <cell r="B906">
            <v>0</v>
          </cell>
          <cell r="C906">
            <v>81628354</v>
          </cell>
          <cell r="D906">
            <v>84069376</v>
          </cell>
          <cell r="E906" t="str">
            <v>USS Parent Holding Corp (United Site Services) Initial Term Loan</v>
          </cell>
          <cell r="F906" t="str">
            <v>0010535273</v>
          </cell>
          <cell r="G906">
            <v>99.5</v>
          </cell>
          <cell r="H906">
            <v>503771.57</v>
          </cell>
          <cell r="I906">
            <v>44413</v>
          </cell>
          <cell r="J906">
            <v>98</v>
          </cell>
          <cell r="L906" t="str">
            <v>Antares/TMT</v>
          </cell>
          <cell r="N906">
            <v>99.5</v>
          </cell>
        </row>
        <row r="907">
          <cell r="A907" t="str">
            <v>DETAILS</v>
          </cell>
          <cell r="B907">
            <v>0</v>
          </cell>
          <cell r="C907">
            <v>81628081</v>
          </cell>
          <cell r="D907">
            <v>84069379</v>
          </cell>
          <cell r="E907" t="str">
            <v>Vantiv  LLC 1st LienTerm Loan B</v>
          </cell>
          <cell r="F907" t="str">
            <v>0010495767</v>
          </cell>
          <cell r="G907">
            <v>99.938000000000002</v>
          </cell>
          <cell r="H907">
            <v>6737142.8600000003</v>
          </cell>
          <cell r="I907">
            <v>44361</v>
          </cell>
          <cell r="J907">
            <v>99.781000000000006</v>
          </cell>
          <cell r="L907" t="str">
            <v>BLG</v>
          </cell>
          <cell r="N907">
            <v>99.781000000000006</v>
          </cell>
        </row>
        <row r="908">
          <cell r="A908" t="str">
            <v>DETAILS</v>
          </cell>
          <cell r="B908">
            <v>0</v>
          </cell>
          <cell r="C908">
            <v>81627779</v>
          </cell>
          <cell r="D908">
            <v>84069455</v>
          </cell>
          <cell r="E908" t="str">
            <v>Varsity Brands Holding Co Inc (Hercules) Initial Term Loan</v>
          </cell>
          <cell r="F908" t="str">
            <v>0010501821</v>
          </cell>
          <cell r="G908">
            <v>100.15600000000001</v>
          </cell>
          <cell r="H908">
            <v>10890000</v>
          </cell>
          <cell r="I908">
            <v>44540</v>
          </cell>
          <cell r="J908">
            <v>99.156000000000006</v>
          </cell>
          <cell r="K908" t="str">
            <v>Broadly Syndicated Loan</v>
          </cell>
          <cell r="L908" t="str">
            <v>BLG</v>
          </cell>
          <cell r="N908">
            <v>99.156000000000006</v>
          </cell>
        </row>
        <row r="909">
          <cell r="A909" t="str">
            <v>DETAILS</v>
          </cell>
          <cell r="B909">
            <v>0</v>
          </cell>
          <cell r="C909">
            <v>81628331</v>
          </cell>
          <cell r="D909">
            <v>84069351</v>
          </cell>
          <cell r="E909" t="str">
            <v>Vatterott Education Holdings Inc Term Loan</v>
          </cell>
          <cell r="F909" t="str">
            <v>0010528874</v>
          </cell>
          <cell r="G909">
            <v>97.5</v>
          </cell>
          <cell r="H909">
            <v>1958754.93</v>
          </cell>
          <cell r="I909">
            <v>42678</v>
          </cell>
          <cell r="L909" t="str">
            <v>Antares/TMT</v>
          </cell>
          <cell r="N909">
            <v>97.5</v>
          </cell>
        </row>
        <row r="910">
          <cell r="A910" t="str">
            <v>DETAILS</v>
          </cell>
          <cell r="B910">
            <v>0</v>
          </cell>
          <cell r="C910">
            <v>81628331</v>
          </cell>
          <cell r="D910">
            <v>84069353</v>
          </cell>
          <cell r="E910" t="str">
            <v>Vatterott Education Holdings Inc Term Loan</v>
          </cell>
          <cell r="F910" t="str">
            <v>0010528874</v>
          </cell>
          <cell r="G910">
            <v>97.5</v>
          </cell>
          <cell r="H910">
            <v>12053876.550000001</v>
          </cell>
          <cell r="I910">
            <v>42678</v>
          </cell>
          <cell r="L910" t="str">
            <v>Antares/TMT</v>
          </cell>
          <cell r="N910">
            <v>97.5</v>
          </cell>
        </row>
        <row r="911">
          <cell r="A911" t="str">
            <v>DETAILS</v>
          </cell>
          <cell r="B911">
            <v>0</v>
          </cell>
          <cell r="C911">
            <v>81627651</v>
          </cell>
          <cell r="D911">
            <v>84069350</v>
          </cell>
          <cell r="E911" t="str">
            <v>Vatterott Education Holdings Inc Term Loan</v>
          </cell>
          <cell r="F911" t="str">
            <v>0010528874</v>
          </cell>
          <cell r="G911">
            <v>97.5</v>
          </cell>
          <cell r="H911">
            <v>1656.55</v>
          </cell>
          <cell r="I911">
            <v>42678</v>
          </cell>
          <cell r="L911" t="str">
            <v>Antares/TMT</v>
          </cell>
          <cell r="N911">
            <v>97.5</v>
          </cell>
        </row>
        <row r="912">
          <cell r="A912" t="str">
            <v>DETAILS</v>
          </cell>
          <cell r="B912">
            <v>0</v>
          </cell>
          <cell r="C912">
            <v>81627651</v>
          </cell>
          <cell r="D912">
            <v>84069352</v>
          </cell>
          <cell r="E912" t="str">
            <v>Vatterott Education Holdings Inc Term Loan</v>
          </cell>
          <cell r="F912" t="str">
            <v>0010528874</v>
          </cell>
          <cell r="G912">
            <v>97.5</v>
          </cell>
          <cell r="H912">
            <v>10194.14</v>
          </cell>
          <cell r="I912">
            <v>42678</v>
          </cell>
          <cell r="L912" t="str">
            <v>Antares/TMT</v>
          </cell>
          <cell r="N912">
            <v>97.5</v>
          </cell>
        </row>
        <row r="913">
          <cell r="A913" t="str">
            <v>DETAILS</v>
          </cell>
          <cell r="B913">
            <v>0</v>
          </cell>
          <cell r="C913">
            <v>81627955</v>
          </cell>
          <cell r="D913">
            <v>84070236</v>
          </cell>
          <cell r="E913" t="str">
            <v>Velocity Technology Enterprises Inc DD Term USD</v>
          </cell>
          <cell r="F913" t="str">
            <v>0010534976</v>
          </cell>
          <cell r="G913">
            <v>95.524100000000004</v>
          </cell>
          <cell r="H913">
            <v>853.55</v>
          </cell>
          <cell r="I913">
            <v>43918</v>
          </cell>
          <cell r="J913">
            <v>99.625</v>
          </cell>
          <cell r="K913" t="str">
            <v>Broadly Syndicated Loan</v>
          </cell>
          <cell r="L913" t="str">
            <v>Antares/TMT</v>
          </cell>
          <cell r="N913">
            <v>95.524100000000004</v>
          </cell>
        </row>
        <row r="914">
          <cell r="A914" t="str">
            <v>DETAILS</v>
          </cell>
          <cell r="B914">
            <v>0</v>
          </cell>
          <cell r="C914">
            <v>81627956</v>
          </cell>
          <cell r="D914">
            <v>84070237</v>
          </cell>
          <cell r="E914" t="str">
            <v>Velocity Technology Enterprises Inc DD Term USD</v>
          </cell>
          <cell r="F914" t="str">
            <v>0010534976</v>
          </cell>
          <cell r="G914">
            <v>95.524100000000004</v>
          </cell>
          <cell r="H914">
            <v>417.38</v>
          </cell>
          <cell r="I914">
            <v>43918</v>
          </cell>
          <cell r="J914">
            <v>99.417000000000002</v>
          </cell>
          <cell r="L914" t="str">
            <v>Antares/TMT</v>
          </cell>
          <cell r="N914">
            <v>95.524100000000004</v>
          </cell>
        </row>
        <row r="915">
          <cell r="A915" t="str">
            <v>DETAILS</v>
          </cell>
          <cell r="B915">
            <v>0</v>
          </cell>
          <cell r="C915">
            <v>81627955</v>
          </cell>
          <cell r="D915">
            <v>84069983</v>
          </cell>
          <cell r="E915" t="str">
            <v>Velocity Technology Enterprises Inc DD Term USD</v>
          </cell>
          <cell r="F915" t="str">
            <v>0010534976</v>
          </cell>
          <cell r="G915">
            <v>95.524100000000004</v>
          </cell>
          <cell r="H915">
            <v>1379186.78</v>
          </cell>
          <cell r="I915">
            <v>43918</v>
          </cell>
          <cell r="L915" t="str">
            <v>Antares/TMT</v>
          </cell>
          <cell r="N915">
            <v>95.524100000000004</v>
          </cell>
        </row>
        <row r="916">
          <cell r="A916" t="str">
            <v>DETAILS</v>
          </cell>
          <cell r="B916">
            <v>0</v>
          </cell>
          <cell r="C916">
            <v>81627956</v>
          </cell>
          <cell r="D916">
            <v>84069984</v>
          </cell>
          <cell r="E916" t="str">
            <v>Velocity Technology Enterprises Inc DD Term USD</v>
          </cell>
          <cell r="F916" t="str">
            <v>0010534976</v>
          </cell>
          <cell r="G916">
            <v>95.524100000000004</v>
          </cell>
          <cell r="H916">
            <v>674418.97</v>
          </cell>
          <cell r="I916">
            <v>43918</v>
          </cell>
          <cell r="L916" t="str">
            <v>Antares/TMT</v>
          </cell>
          <cell r="N916">
            <v>95.524100000000004</v>
          </cell>
        </row>
        <row r="917">
          <cell r="A917" t="str">
            <v>DETAILS</v>
          </cell>
          <cell r="B917">
            <v>0</v>
          </cell>
          <cell r="C917">
            <v>81627957</v>
          </cell>
          <cell r="D917">
            <v>84070250</v>
          </cell>
          <cell r="E917" t="str">
            <v>Velocity Technology Enterprises Inc DD Term USD 25.5MM</v>
          </cell>
          <cell r="F917" t="str">
            <v>0010535056</v>
          </cell>
          <cell r="G917">
            <v>95.524000000000001</v>
          </cell>
          <cell r="H917">
            <v>2894298.13</v>
          </cell>
          <cell r="I917">
            <v>43918</v>
          </cell>
          <cell r="J917">
            <v>97</v>
          </cell>
          <cell r="L917" t="str">
            <v>Antares/TMT</v>
          </cell>
          <cell r="N917">
            <v>95.524000000000001</v>
          </cell>
        </row>
        <row r="918">
          <cell r="A918" t="str">
            <v>DETAILS</v>
          </cell>
          <cell r="B918">
            <v>0</v>
          </cell>
          <cell r="C918">
            <v>81627954</v>
          </cell>
          <cell r="D918">
            <v>84069355</v>
          </cell>
          <cell r="E918" t="str">
            <v>Velocity Technology Enterprises Inc Term Loan</v>
          </cell>
          <cell r="F918" t="str">
            <v>0010535025</v>
          </cell>
          <cell r="G918">
            <v>95.524100000000004</v>
          </cell>
          <cell r="H918">
            <v>12418532.6</v>
          </cell>
          <cell r="I918">
            <v>43918</v>
          </cell>
          <cell r="J918">
            <v>97</v>
          </cell>
          <cell r="L918" t="str">
            <v>Antares/TMT</v>
          </cell>
          <cell r="N918">
            <v>95.524100000000004</v>
          </cell>
        </row>
        <row r="919">
          <cell r="A919" t="str">
            <v>DETAILS</v>
          </cell>
          <cell r="B919">
            <v>0</v>
          </cell>
          <cell r="C919">
            <v>81628355</v>
          </cell>
          <cell r="D919">
            <v>84069381</v>
          </cell>
          <cell r="E919" t="str">
            <v>Verint Systems Inc Term Loan</v>
          </cell>
          <cell r="F919" t="str">
            <v>0010461752</v>
          </cell>
          <cell r="G919">
            <v>99.75</v>
          </cell>
          <cell r="H919">
            <v>18628082.629999999</v>
          </cell>
          <cell r="I919">
            <v>43714</v>
          </cell>
          <cell r="J919">
            <v>99.625</v>
          </cell>
          <cell r="K919" t="str">
            <v>Broadly Syndicated Loan</v>
          </cell>
          <cell r="L919" t="str">
            <v>BLG</v>
          </cell>
          <cell r="N919">
            <v>99.625</v>
          </cell>
        </row>
        <row r="920">
          <cell r="A920" t="str">
            <v>DETAILS</v>
          </cell>
          <cell r="B920">
            <v>0</v>
          </cell>
          <cell r="C920">
            <v>81628187</v>
          </cell>
          <cell r="D920">
            <v>84069384</v>
          </cell>
          <cell r="E920" t="str">
            <v>Vertafore Inc 2013 Refinancing Term Loan</v>
          </cell>
          <cell r="F920" t="str">
            <v>0010415032</v>
          </cell>
          <cell r="G920">
            <v>99.75</v>
          </cell>
          <cell r="H920">
            <v>19970676.25</v>
          </cell>
          <cell r="I920">
            <v>43741</v>
          </cell>
          <cell r="J920">
            <v>99.417000000000002</v>
          </cell>
          <cell r="L920" t="str">
            <v>BLG</v>
          </cell>
          <cell r="N920">
            <v>99.417000000000002</v>
          </cell>
        </row>
        <row r="921">
          <cell r="A921" t="str">
            <v>DETAILS</v>
          </cell>
          <cell r="B921">
            <v>0</v>
          </cell>
          <cell r="C921">
            <v>81628225</v>
          </cell>
          <cell r="D921">
            <v>84069856</v>
          </cell>
          <cell r="E921" t="str">
            <v>VerticalScope Inc Term Loan</v>
          </cell>
          <cell r="F921" t="str">
            <v>0010552149</v>
          </cell>
          <cell r="G921">
            <v>97</v>
          </cell>
          <cell r="H921">
            <v>6050709.96</v>
          </cell>
          <cell r="I921">
            <v>44125</v>
          </cell>
          <cell r="J921">
            <v>97</v>
          </cell>
          <cell r="L921" t="str">
            <v>Antares/TMT</v>
          </cell>
          <cell r="N921">
            <v>97</v>
          </cell>
        </row>
        <row r="922">
          <cell r="A922" t="str">
            <v>DETAILS</v>
          </cell>
          <cell r="B922">
            <v>0</v>
          </cell>
          <cell r="C922">
            <v>81628225</v>
          </cell>
          <cell r="D922">
            <v>84070151</v>
          </cell>
          <cell r="E922" t="str">
            <v>VerticalScope Inc Term Loan</v>
          </cell>
          <cell r="F922" t="str">
            <v>0010552149</v>
          </cell>
          <cell r="G922">
            <v>97</v>
          </cell>
          <cell r="H922">
            <v>16168040.050000001</v>
          </cell>
          <cell r="I922">
            <v>44125</v>
          </cell>
          <cell r="J922">
            <v>97</v>
          </cell>
          <cell r="L922" t="str">
            <v>Antares/TMT</v>
          </cell>
          <cell r="N922">
            <v>97</v>
          </cell>
        </row>
        <row r="923">
          <cell r="A923" t="str">
            <v>DETAILS</v>
          </cell>
          <cell r="B923">
            <v>0</v>
          </cell>
          <cell r="C923">
            <v>81628283</v>
          </cell>
          <cell r="D923">
            <v>84070030</v>
          </cell>
          <cell r="E923" t="str">
            <v>Vestcom International Inc Term Loan</v>
          </cell>
          <cell r="F923" t="str">
            <v>0010533804</v>
          </cell>
          <cell r="G923">
            <v>99.5</v>
          </cell>
          <cell r="H923">
            <v>247282.69</v>
          </cell>
          <cell r="I923">
            <v>44469</v>
          </cell>
          <cell r="J923">
            <v>97</v>
          </cell>
          <cell r="L923" t="str">
            <v>SIP - Tag Along</v>
          </cell>
          <cell r="N923">
            <v>99.5</v>
          </cell>
        </row>
        <row r="924">
          <cell r="A924" t="str">
            <v>DETAILS</v>
          </cell>
          <cell r="B924">
            <v>0</v>
          </cell>
          <cell r="C924">
            <v>81628284</v>
          </cell>
          <cell r="D924">
            <v>84070031</v>
          </cell>
          <cell r="E924" t="str">
            <v>Vestcom International Inc Term Loan</v>
          </cell>
          <cell r="F924" t="str">
            <v>0010533804</v>
          </cell>
          <cell r="G924">
            <v>99.5</v>
          </cell>
          <cell r="H924">
            <v>13882.54</v>
          </cell>
          <cell r="I924">
            <v>44469</v>
          </cell>
          <cell r="J924">
            <v>97</v>
          </cell>
          <cell r="L924" t="str">
            <v>SIP - Tag Along</v>
          </cell>
          <cell r="N924">
            <v>99.5</v>
          </cell>
        </row>
        <row r="925">
          <cell r="A925" t="str">
            <v>DETAILS</v>
          </cell>
          <cell r="B925">
            <v>0</v>
          </cell>
          <cell r="C925">
            <v>81628283</v>
          </cell>
          <cell r="D925">
            <v>84070033</v>
          </cell>
          <cell r="E925" t="str">
            <v>Vestcom International Inc Term Loan</v>
          </cell>
          <cell r="F925" t="str">
            <v>0010533804</v>
          </cell>
          <cell r="G925">
            <v>99.5</v>
          </cell>
          <cell r="H925">
            <v>446079.67</v>
          </cell>
          <cell r="I925">
            <v>44469</v>
          </cell>
          <cell r="J925">
            <v>97</v>
          </cell>
          <cell r="L925" t="str">
            <v>Antares/TMT</v>
          </cell>
          <cell r="N925">
            <v>99.5</v>
          </cell>
        </row>
        <row r="926">
          <cell r="A926" t="str">
            <v>DETAILS</v>
          </cell>
          <cell r="B926">
            <v>0</v>
          </cell>
          <cell r="C926">
            <v>81628284</v>
          </cell>
          <cell r="D926">
            <v>84070034</v>
          </cell>
          <cell r="E926" t="str">
            <v>Vestcom International Inc Term Loan</v>
          </cell>
          <cell r="F926" t="str">
            <v>0010533804</v>
          </cell>
          <cell r="G926">
            <v>99.5</v>
          </cell>
          <cell r="H926">
            <v>25043.07</v>
          </cell>
          <cell r="I926">
            <v>44469</v>
          </cell>
          <cell r="J926">
            <v>97</v>
          </cell>
          <cell r="L926" t="str">
            <v>Antares/TMT</v>
          </cell>
          <cell r="N926">
            <v>99.5</v>
          </cell>
        </row>
        <row r="927">
          <cell r="A927" t="str">
            <v>DETAILS</v>
          </cell>
          <cell r="B927">
            <v>0</v>
          </cell>
          <cell r="C927">
            <v>81627691</v>
          </cell>
          <cell r="D927">
            <v>84070029</v>
          </cell>
          <cell r="E927" t="str">
            <v>Vestcom International Inc Term Loan</v>
          </cell>
          <cell r="F927" t="str">
            <v>0010533804</v>
          </cell>
          <cell r="G927">
            <v>99.5</v>
          </cell>
          <cell r="H927">
            <v>5153891.95</v>
          </cell>
          <cell r="I927">
            <v>44469</v>
          </cell>
          <cell r="J927">
            <v>97</v>
          </cell>
          <cell r="L927" t="str">
            <v>SIP - Tag Along</v>
          </cell>
          <cell r="N927">
            <v>99.5</v>
          </cell>
        </row>
        <row r="928">
          <cell r="A928" t="str">
            <v>DETAILS</v>
          </cell>
          <cell r="B928">
            <v>0</v>
          </cell>
          <cell r="C928">
            <v>81627691</v>
          </cell>
          <cell r="D928">
            <v>84070032</v>
          </cell>
          <cell r="E928" t="str">
            <v>Vestcom International Inc Term Loan</v>
          </cell>
          <cell r="F928" t="str">
            <v>0010533804</v>
          </cell>
          <cell r="G928">
            <v>99.5</v>
          </cell>
          <cell r="H928">
            <v>9297239.5500000007</v>
          </cell>
          <cell r="I928">
            <v>44469</v>
          </cell>
          <cell r="J928">
            <v>97</v>
          </cell>
          <cell r="L928" t="str">
            <v>Antares/TMT</v>
          </cell>
          <cell r="N928">
            <v>99.5</v>
          </cell>
        </row>
        <row r="929">
          <cell r="A929" t="str">
            <v>DETAILS</v>
          </cell>
          <cell r="B929">
            <v>0</v>
          </cell>
          <cell r="C929">
            <v>81627695</v>
          </cell>
          <cell r="D929">
            <v>84070308</v>
          </cell>
          <cell r="E929" t="str">
            <v>Vision Ease LP Term Loan</v>
          </cell>
          <cell r="F929" t="str">
            <v>0010553876</v>
          </cell>
          <cell r="G929">
            <v>98</v>
          </cell>
          <cell r="H929">
            <v>54656250</v>
          </cell>
          <cell r="I929">
            <v>44130</v>
          </cell>
          <cell r="J929">
            <v>95.75</v>
          </cell>
          <cell r="L929" t="str">
            <v>Antares/TMT</v>
          </cell>
          <cell r="N929">
            <v>98</v>
          </cell>
        </row>
        <row r="930">
          <cell r="A930" t="str">
            <v>DETAILS</v>
          </cell>
          <cell r="B930">
            <v>0</v>
          </cell>
          <cell r="C930">
            <v>81628373</v>
          </cell>
          <cell r="D930">
            <v>84070035</v>
          </cell>
          <cell r="E930" t="str">
            <v>VPC PIZZA OPERATING CORP Term Loan</v>
          </cell>
          <cell r="F930" t="str">
            <v>0010534733</v>
          </cell>
          <cell r="G930">
            <v>97</v>
          </cell>
          <cell r="H930">
            <v>18889062.5</v>
          </cell>
          <cell r="I930">
            <v>43910</v>
          </cell>
          <cell r="J930">
            <v>95.75</v>
          </cell>
          <cell r="L930" t="str">
            <v>Franchise Finance</v>
          </cell>
          <cell r="N930">
            <v>97</v>
          </cell>
        </row>
        <row r="931">
          <cell r="A931" t="str">
            <v>DETAILS</v>
          </cell>
          <cell r="B931">
            <v>0</v>
          </cell>
          <cell r="C931">
            <v>81627746</v>
          </cell>
          <cell r="D931">
            <v>84070146</v>
          </cell>
          <cell r="E931" t="str">
            <v>VSS-Southern Theatres LLC Term Loan</v>
          </cell>
          <cell r="F931" t="str">
            <v>0010525796</v>
          </cell>
          <cell r="G931">
            <v>97</v>
          </cell>
          <cell r="H931">
            <v>12517524.810000001</v>
          </cell>
          <cell r="I931">
            <v>43530</v>
          </cell>
          <cell r="L931" t="str">
            <v>Antares/TMT</v>
          </cell>
          <cell r="N931">
            <v>97</v>
          </cell>
        </row>
        <row r="932">
          <cell r="A932" t="str">
            <v>DETAILS</v>
          </cell>
          <cell r="B932">
            <v>0</v>
          </cell>
          <cell r="C932">
            <v>81628011</v>
          </cell>
          <cell r="D932">
            <v>84070144</v>
          </cell>
          <cell r="E932" t="str">
            <v>VYVE BROADBAND J LLC DD Term USD 8.5MM</v>
          </cell>
          <cell r="F932" t="str">
            <v>0010526696</v>
          </cell>
          <cell r="G932">
            <v>85</v>
          </cell>
          <cell r="H932">
            <v>1559285.71</v>
          </cell>
          <cell r="I932">
            <v>43283</v>
          </cell>
          <cell r="L932" t="str">
            <v>Antares/TMT</v>
          </cell>
          <cell r="N932">
            <v>85</v>
          </cell>
        </row>
        <row r="933">
          <cell r="A933" t="str">
            <v>DETAILS</v>
          </cell>
          <cell r="B933">
            <v>0</v>
          </cell>
          <cell r="C933">
            <v>81628065</v>
          </cell>
          <cell r="D933">
            <v>84070145</v>
          </cell>
          <cell r="E933" t="str">
            <v>VYVE BROADBAND J LLC DD Term USD 8.5MM</v>
          </cell>
          <cell r="F933" t="str">
            <v>0010526696</v>
          </cell>
          <cell r="G933">
            <v>85</v>
          </cell>
          <cell r="H933">
            <v>857142.85</v>
          </cell>
          <cell r="I933">
            <v>43283</v>
          </cell>
          <cell r="L933" t="str">
            <v>Antares/TMT</v>
          </cell>
          <cell r="N933">
            <v>85</v>
          </cell>
        </row>
        <row r="934">
          <cell r="A934" t="str">
            <v>DETAILS</v>
          </cell>
          <cell r="B934">
            <v>0</v>
          </cell>
          <cell r="C934">
            <v>81628010</v>
          </cell>
          <cell r="D934">
            <v>84070143</v>
          </cell>
          <cell r="E934" t="str">
            <v>VYVE BROADBAND J LLC Term Loan A</v>
          </cell>
          <cell r="F934" t="str">
            <v>0010526704</v>
          </cell>
          <cell r="G934">
            <v>85</v>
          </cell>
          <cell r="H934">
            <v>8244285.7400000002</v>
          </cell>
          <cell r="I934">
            <v>43283</v>
          </cell>
          <cell r="L934" t="str">
            <v>Antares/TMT</v>
          </cell>
          <cell r="N934">
            <v>85</v>
          </cell>
        </row>
        <row r="935">
          <cell r="A935" t="str">
            <v>DETAILS</v>
          </cell>
          <cell r="B935">
            <v>0</v>
          </cell>
          <cell r="C935">
            <v>81627899</v>
          </cell>
          <cell r="D935">
            <v>84069636</v>
          </cell>
          <cell r="E935" t="str">
            <v>W/S Packaging Group Inc Term Loan B</v>
          </cell>
          <cell r="F935" t="str">
            <v>0010533768</v>
          </cell>
          <cell r="G935">
            <v>98.090699999999998</v>
          </cell>
          <cell r="H935">
            <v>7294081.7999999998</v>
          </cell>
          <cell r="I935">
            <v>43686</v>
          </cell>
          <cell r="J935">
            <v>95.75</v>
          </cell>
          <cell r="L935" t="str">
            <v>Antares/TMT</v>
          </cell>
          <cell r="N935">
            <v>98.090699999999998</v>
          </cell>
        </row>
        <row r="936">
          <cell r="A936" t="str">
            <v>DETAILS</v>
          </cell>
          <cell r="B936">
            <v>0</v>
          </cell>
          <cell r="C936">
            <v>81627611</v>
          </cell>
          <cell r="D936">
            <v>84069635</v>
          </cell>
          <cell r="E936" t="str">
            <v>W/S Packaging Group Inc Term Loan B</v>
          </cell>
          <cell r="F936" t="str">
            <v>0010533768</v>
          </cell>
          <cell r="G936">
            <v>98.090699999999998</v>
          </cell>
          <cell r="H936">
            <v>22876.9</v>
          </cell>
          <cell r="I936">
            <v>43686</v>
          </cell>
          <cell r="J936">
            <v>95.75</v>
          </cell>
          <cell r="L936" t="str">
            <v>Antares/TMT</v>
          </cell>
          <cell r="N936">
            <v>98.090699999999998</v>
          </cell>
        </row>
        <row r="937">
          <cell r="A937" t="str">
            <v>DETAILS</v>
          </cell>
          <cell r="B937">
            <v>0</v>
          </cell>
          <cell r="C937">
            <v>81628350</v>
          </cell>
          <cell r="D937">
            <v>84069884</v>
          </cell>
          <cell r="E937" t="str">
            <v>Washing Systems LLC Term Loan</v>
          </cell>
          <cell r="F937" t="str">
            <v>0010558345</v>
          </cell>
          <cell r="G937">
            <v>99</v>
          </cell>
          <cell r="H937">
            <v>17379310.34</v>
          </cell>
          <cell r="I937">
            <v>44530</v>
          </cell>
          <cell r="L937" t="str">
            <v>Antares/TMT</v>
          </cell>
          <cell r="N937">
            <v>99</v>
          </cell>
        </row>
        <row r="938">
          <cell r="A938" t="str">
            <v>DETAILS</v>
          </cell>
          <cell r="B938">
            <v>0</v>
          </cell>
          <cell r="C938">
            <v>81627816</v>
          </cell>
          <cell r="D938">
            <v>84070142</v>
          </cell>
          <cell r="E938" t="str">
            <v>Washington Inventory Service International Term Loan B</v>
          </cell>
          <cell r="F938" t="str">
            <v>0010529034</v>
          </cell>
          <cell r="G938">
            <v>97</v>
          </cell>
          <cell r="H938">
            <v>17255394.91</v>
          </cell>
          <cell r="I938">
            <v>43454</v>
          </cell>
          <cell r="J938">
            <v>98.667000000000002</v>
          </cell>
          <cell r="L938" t="str">
            <v>Antares/TMT</v>
          </cell>
          <cell r="N938">
            <v>97</v>
          </cell>
        </row>
        <row r="939">
          <cell r="A939" t="str">
            <v>DETAILS</v>
          </cell>
          <cell r="B939">
            <v>0</v>
          </cell>
          <cell r="C939">
            <v>81627653</v>
          </cell>
          <cell r="D939">
            <v>84070141</v>
          </cell>
          <cell r="E939" t="str">
            <v>Washington Inventory Service International Term Loan B</v>
          </cell>
          <cell r="F939" t="str">
            <v>0010529034</v>
          </cell>
          <cell r="G939">
            <v>97</v>
          </cell>
          <cell r="H939">
            <v>21715.51</v>
          </cell>
          <cell r="I939">
            <v>43454</v>
          </cell>
          <cell r="J939">
            <v>98.667000000000002</v>
          </cell>
          <cell r="L939" t="str">
            <v>Antares/TMT</v>
          </cell>
          <cell r="N939">
            <v>97</v>
          </cell>
        </row>
        <row r="940">
          <cell r="A940" t="str">
            <v>DETAILS</v>
          </cell>
          <cell r="B940">
            <v>0</v>
          </cell>
          <cell r="C940">
            <v>81627654</v>
          </cell>
          <cell r="D940">
            <v>84070137</v>
          </cell>
          <cell r="E940" t="str">
            <v>Washington Inventory Services CAD Term Loan</v>
          </cell>
          <cell r="F940" t="str">
            <v>0010533166</v>
          </cell>
          <cell r="G940">
            <v>97</v>
          </cell>
          <cell r="H940">
            <v>76383.44</v>
          </cell>
          <cell r="I940">
            <v>43454</v>
          </cell>
          <cell r="J940">
            <v>98.667000000000002</v>
          </cell>
          <cell r="L940" t="str">
            <v>Antares/TMT</v>
          </cell>
          <cell r="N940">
            <v>97</v>
          </cell>
        </row>
        <row r="941">
          <cell r="A941" t="str">
            <v>DETAILS</v>
          </cell>
          <cell r="B941">
            <v>0</v>
          </cell>
          <cell r="C941">
            <v>81627815</v>
          </cell>
          <cell r="D941">
            <v>84070138</v>
          </cell>
          <cell r="E941" t="str">
            <v>Washington Inventory Services CAD Term Loan</v>
          </cell>
          <cell r="F941" t="str">
            <v>0010533166</v>
          </cell>
          <cell r="G941">
            <v>97</v>
          </cell>
          <cell r="H941">
            <v>16662433.810000001</v>
          </cell>
          <cell r="I941">
            <v>43454</v>
          </cell>
          <cell r="J941">
            <v>98</v>
          </cell>
          <cell r="K941" t="str">
            <v>Broadly Syndicated Loan</v>
          </cell>
          <cell r="L941" t="str">
            <v>Antares/TMT</v>
          </cell>
          <cell r="N941">
            <v>97</v>
          </cell>
        </row>
        <row r="942">
          <cell r="A942" t="str">
            <v>DETAILS</v>
          </cell>
          <cell r="B942">
            <v>0</v>
          </cell>
          <cell r="C942">
            <v>81628326</v>
          </cell>
          <cell r="D942">
            <v>84069630</v>
          </cell>
          <cell r="E942" t="str">
            <v>Wastequip Inc Term Loan</v>
          </cell>
          <cell r="F942" t="str">
            <v>0010432161</v>
          </cell>
          <cell r="G942">
            <v>99.593999999999994</v>
          </cell>
          <cell r="H942">
            <v>5734691.5199999996</v>
          </cell>
          <cell r="I942">
            <v>43686</v>
          </cell>
          <cell r="J942">
            <v>99.75</v>
          </cell>
          <cell r="K942" t="str">
            <v>Broadly Syndicated Loan</v>
          </cell>
          <cell r="L942" t="str">
            <v>BLG</v>
          </cell>
          <cell r="N942">
            <v>99.75</v>
          </cell>
        </row>
        <row r="943">
          <cell r="A943" t="str">
            <v>DETAILS</v>
          </cell>
          <cell r="B943">
            <v>0</v>
          </cell>
          <cell r="C943">
            <v>81627961</v>
          </cell>
          <cell r="D943">
            <v>84069441</v>
          </cell>
          <cell r="E943" t="str">
            <v>Watchfire Enterprises Inc Term Loan</v>
          </cell>
          <cell r="F943" t="str">
            <v>0010438082</v>
          </cell>
          <cell r="G943">
            <v>97</v>
          </cell>
          <cell r="H943">
            <v>19550000</v>
          </cell>
          <cell r="I943">
            <v>44106</v>
          </cell>
          <cell r="J943">
            <v>68.364000000000004</v>
          </cell>
          <cell r="K943" t="str">
            <v>Broadly Syndicated Loan</v>
          </cell>
          <cell r="L943" t="str">
            <v>Antares/TMT</v>
          </cell>
          <cell r="N943">
            <v>97</v>
          </cell>
        </row>
        <row r="944">
          <cell r="A944" t="str">
            <v>DETAILS</v>
          </cell>
          <cell r="B944">
            <v>0</v>
          </cell>
          <cell r="C944">
            <v>81627952</v>
          </cell>
          <cell r="D944">
            <v>84069428</v>
          </cell>
          <cell r="E944" t="str">
            <v>Water Pik Inc 1st Lien Term Loan</v>
          </cell>
          <cell r="F944" t="str">
            <v>0010423726</v>
          </cell>
          <cell r="G944">
            <v>97</v>
          </cell>
          <cell r="H944">
            <v>20132692.870000001</v>
          </cell>
          <cell r="I944">
            <v>44020</v>
          </cell>
          <cell r="J944">
            <v>98.667000000000002</v>
          </cell>
          <cell r="K944" t="str">
            <v>Broadly Syndicated Loan</v>
          </cell>
          <cell r="L944" t="str">
            <v>Antares/TMT</v>
          </cell>
          <cell r="N944">
            <v>97</v>
          </cell>
        </row>
        <row r="945">
          <cell r="A945" t="str">
            <v>DETAILS</v>
          </cell>
          <cell r="B945">
            <v>0</v>
          </cell>
          <cell r="C945">
            <v>81627953</v>
          </cell>
          <cell r="D945">
            <v>84069429</v>
          </cell>
          <cell r="E945" t="str">
            <v>Water Pik Inc 1st Lien Term Loan</v>
          </cell>
          <cell r="F945" t="str">
            <v>0010423726</v>
          </cell>
          <cell r="G945">
            <v>97</v>
          </cell>
          <cell r="H945">
            <v>798054.66</v>
          </cell>
          <cell r="I945">
            <v>44020</v>
          </cell>
          <cell r="J945">
            <v>98.667000000000002</v>
          </cell>
          <cell r="L945" t="str">
            <v>Antares/TMT</v>
          </cell>
          <cell r="N945">
            <v>97</v>
          </cell>
        </row>
        <row r="946">
          <cell r="A946" t="str">
            <v>DETAILS</v>
          </cell>
          <cell r="B946">
            <v>0</v>
          </cell>
          <cell r="C946">
            <v>81628221</v>
          </cell>
          <cell r="D946">
            <v>84069430</v>
          </cell>
          <cell r="E946" t="str">
            <v>Water Pik Inc 1st Lien Term Loan</v>
          </cell>
          <cell r="F946" t="str">
            <v>0010423726</v>
          </cell>
          <cell r="G946">
            <v>97</v>
          </cell>
          <cell r="H946">
            <v>552325.57999999996</v>
          </cell>
          <cell r="I946">
            <v>44020</v>
          </cell>
          <cell r="J946">
            <v>98.667000000000002</v>
          </cell>
          <cell r="L946" t="str">
            <v>Antares/TMT</v>
          </cell>
          <cell r="N946">
            <v>97</v>
          </cell>
        </row>
        <row r="947">
          <cell r="A947" t="str">
            <v>DETAILS</v>
          </cell>
          <cell r="B947">
            <v>0</v>
          </cell>
          <cell r="C947">
            <v>81628272</v>
          </cell>
          <cell r="D947">
            <v>84069425</v>
          </cell>
          <cell r="E947" t="str">
            <v>WaveDivision Holdings LLC Term Loan</v>
          </cell>
          <cell r="F947" t="str">
            <v>0010387857</v>
          </cell>
          <cell r="G947">
            <v>99.792000000000002</v>
          </cell>
          <cell r="H947">
            <v>37500</v>
          </cell>
          <cell r="I947">
            <v>43750</v>
          </cell>
          <cell r="J947">
            <v>98</v>
          </cell>
          <cell r="K947" t="str">
            <v>Broadly Syndicated Loan</v>
          </cell>
          <cell r="L947" t="str">
            <v>BLG</v>
          </cell>
          <cell r="N947">
            <v>98</v>
          </cell>
        </row>
        <row r="948">
          <cell r="A948" t="str">
            <v>DETAILS</v>
          </cell>
          <cell r="B948">
            <v>0</v>
          </cell>
          <cell r="C948">
            <v>81628273</v>
          </cell>
          <cell r="D948">
            <v>84069426</v>
          </cell>
          <cell r="E948" t="str">
            <v>WaveDivision Holdings LLC Term Loan</v>
          </cell>
          <cell r="F948" t="str">
            <v>0010387857</v>
          </cell>
          <cell r="G948">
            <v>99.792000000000002</v>
          </cell>
          <cell r="H948">
            <v>14512500</v>
          </cell>
          <cell r="I948">
            <v>43750</v>
          </cell>
          <cell r="J948">
            <v>98</v>
          </cell>
          <cell r="K948" t="str">
            <v>Broadly Syndicated Loan</v>
          </cell>
          <cell r="L948" t="str">
            <v>BLG</v>
          </cell>
          <cell r="N948">
            <v>98</v>
          </cell>
        </row>
        <row r="949">
          <cell r="A949" t="str">
            <v>DETAILS</v>
          </cell>
          <cell r="B949">
            <v>0</v>
          </cell>
          <cell r="C949">
            <v>81628006</v>
          </cell>
          <cell r="D949">
            <v>84069419</v>
          </cell>
          <cell r="E949" t="str">
            <v>Weight Watchers Initial Tranche B-2 Term Loan</v>
          </cell>
          <cell r="F949" t="str">
            <v>0010412963</v>
          </cell>
          <cell r="G949">
            <v>51.728999999999999</v>
          </cell>
          <cell r="H949">
            <v>14488607.609999999</v>
          </cell>
          <cell r="I949">
            <v>43923</v>
          </cell>
          <cell r="J949">
            <v>68.364000000000004</v>
          </cell>
          <cell r="K949" t="str">
            <v>Broadly Syndicated Loan</v>
          </cell>
          <cell r="L949" t="str">
            <v>BLG</v>
          </cell>
          <cell r="N949">
            <v>68.364000000000004</v>
          </cell>
        </row>
        <row r="950">
          <cell r="A950" t="str">
            <v>DETAILS</v>
          </cell>
          <cell r="B950">
            <v>0</v>
          </cell>
          <cell r="C950">
            <v>81628007</v>
          </cell>
          <cell r="D950">
            <v>84069420</v>
          </cell>
          <cell r="E950" t="str">
            <v>Weight Watchers Initial Tranche B-2 Term Loan</v>
          </cell>
          <cell r="F950" t="str">
            <v>0010412963</v>
          </cell>
          <cell r="G950">
            <v>51.728999999999999</v>
          </cell>
          <cell r="H950">
            <v>37341.769999999997</v>
          </cell>
          <cell r="I950">
            <v>43923</v>
          </cell>
          <cell r="J950">
            <v>68.364000000000004</v>
          </cell>
          <cell r="K950" t="str">
            <v>Broadly Syndicated Loan</v>
          </cell>
          <cell r="L950" t="str">
            <v>BLG</v>
          </cell>
          <cell r="N950">
            <v>68.364000000000004</v>
          </cell>
        </row>
        <row r="951">
          <cell r="A951" t="str">
            <v>DETAILS</v>
          </cell>
          <cell r="B951">
            <v>0</v>
          </cell>
          <cell r="C951">
            <v>81627947</v>
          </cell>
          <cell r="D951">
            <v>84069414</v>
          </cell>
          <cell r="E951" t="str">
            <v>Weiman Products LLC Term Loan</v>
          </cell>
          <cell r="F951" t="str">
            <v>0010446956</v>
          </cell>
          <cell r="G951">
            <v>97</v>
          </cell>
          <cell r="H951">
            <v>9876368.0700000003</v>
          </cell>
          <cell r="I951">
            <v>43426</v>
          </cell>
          <cell r="L951" t="str">
            <v>Antares/TMT</v>
          </cell>
          <cell r="N951">
            <v>97</v>
          </cell>
        </row>
        <row r="952">
          <cell r="A952" t="str">
            <v>DETAILS</v>
          </cell>
          <cell r="B952">
            <v>0</v>
          </cell>
          <cell r="C952">
            <v>81627948</v>
          </cell>
          <cell r="D952">
            <v>84069415</v>
          </cell>
          <cell r="E952" t="str">
            <v>Weiman Products LLC Term Loan</v>
          </cell>
          <cell r="F952" t="str">
            <v>0010446956</v>
          </cell>
          <cell r="G952">
            <v>97</v>
          </cell>
          <cell r="H952">
            <v>21706418.699999999</v>
          </cell>
          <cell r="I952">
            <v>43426</v>
          </cell>
          <cell r="L952" t="str">
            <v>Antares/TMT</v>
          </cell>
          <cell r="N952">
            <v>97</v>
          </cell>
        </row>
        <row r="953">
          <cell r="A953" t="str">
            <v>DETAILS</v>
          </cell>
          <cell r="B953">
            <v>0</v>
          </cell>
          <cell r="C953">
            <v>81627753</v>
          </cell>
          <cell r="D953">
            <v>84069412</v>
          </cell>
          <cell r="E953" t="str">
            <v>WELOCALIZE INC Term Loan</v>
          </cell>
          <cell r="F953" t="str">
            <v>0010516606</v>
          </cell>
          <cell r="G953">
            <v>98.421999999999997</v>
          </cell>
          <cell r="H953">
            <v>21516875</v>
          </cell>
          <cell r="I953">
            <v>44348</v>
          </cell>
          <cell r="L953" t="str">
            <v>Antares/TMT</v>
          </cell>
          <cell r="N953">
            <v>98.421999999999997</v>
          </cell>
        </row>
        <row r="954">
          <cell r="A954" t="str">
            <v>DETAILS</v>
          </cell>
          <cell r="B954">
            <v>0</v>
          </cell>
          <cell r="C954">
            <v>81627928</v>
          </cell>
          <cell r="D954">
            <v>84069409</v>
          </cell>
          <cell r="E954" t="str">
            <v>Wesco Aircraft Hardware Corp Tranche B Term Loan</v>
          </cell>
          <cell r="F954" t="str">
            <v>0010460626</v>
          </cell>
          <cell r="G954">
            <v>98.375</v>
          </cell>
          <cell r="H954">
            <v>18116666.670000002</v>
          </cell>
          <cell r="I954">
            <v>44251</v>
          </cell>
          <cell r="J954">
            <v>92.332999999999998</v>
          </cell>
          <cell r="K954" t="str">
            <v>Broadly Syndicated Loan</v>
          </cell>
          <cell r="L954" t="str">
            <v>BLG</v>
          </cell>
          <cell r="N954">
            <v>92.332999999999998</v>
          </cell>
        </row>
        <row r="955">
          <cell r="A955" t="str">
            <v>DETAILS</v>
          </cell>
          <cell r="B955">
            <v>0</v>
          </cell>
          <cell r="C955">
            <v>81627694</v>
          </cell>
          <cell r="D955">
            <v>84069405</v>
          </cell>
          <cell r="E955" t="str">
            <v>West Corporation Term B-10</v>
          </cell>
          <cell r="F955" t="str">
            <v>0010455949</v>
          </cell>
          <cell r="G955">
            <v>99.358999999999995</v>
          </cell>
          <cell r="H955">
            <v>34576638.799999997</v>
          </cell>
          <cell r="I955">
            <v>43281</v>
          </cell>
          <cell r="J955">
            <v>98.125</v>
          </cell>
          <cell r="K955" t="str">
            <v>Broadly Syndicated Loan</v>
          </cell>
          <cell r="L955" t="str">
            <v>BLG</v>
          </cell>
          <cell r="N955">
            <v>98.125</v>
          </cell>
        </row>
        <row r="956">
          <cell r="A956" t="str">
            <v>DETAILS</v>
          </cell>
          <cell r="B956">
            <v>0</v>
          </cell>
          <cell r="C956">
            <v>81628304</v>
          </cell>
          <cell r="D956">
            <v>84070131</v>
          </cell>
          <cell r="E956" t="str">
            <v>WHEEL PROS LLC Term Loan</v>
          </cell>
          <cell r="F956" t="str">
            <v>0010474784</v>
          </cell>
          <cell r="G956">
            <v>97</v>
          </cell>
          <cell r="H956">
            <v>24350101.399999999</v>
          </cell>
          <cell r="I956">
            <v>43644</v>
          </cell>
          <cell r="L956" t="str">
            <v>Antares/TMT</v>
          </cell>
          <cell r="N956">
            <v>97</v>
          </cell>
        </row>
        <row r="957">
          <cell r="A957" t="str">
            <v>DETAILS</v>
          </cell>
          <cell r="B957">
            <v>0</v>
          </cell>
          <cell r="C957">
            <v>81627974</v>
          </cell>
          <cell r="D957">
            <v>84070130</v>
          </cell>
          <cell r="E957" t="str">
            <v>Wing Stop Holding Corporation Term Loan</v>
          </cell>
          <cell r="F957" t="str">
            <v>0010509794</v>
          </cell>
          <cell r="G957">
            <v>97</v>
          </cell>
          <cell r="H957">
            <v>15627272.73</v>
          </cell>
          <cell r="I957">
            <v>43908</v>
          </cell>
          <cell r="L957" t="str">
            <v>Franchise Finance</v>
          </cell>
          <cell r="N957">
            <v>97</v>
          </cell>
        </row>
        <row r="958">
          <cell r="A958" t="str">
            <v>DETAILS</v>
          </cell>
          <cell r="B958">
            <v>0</v>
          </cell>
          <cell r="C958">
            <v>81627783</v>
          </cell>
          <cell r="D958">
            <v>84069644</v>
          </cell>
          <cell r="E958" t="str">
            <v>WirePath Home Systems LLC (SNAP AV) Term Loan B</v>
          </cell>
          <cell r="F958" t="str">
            <v>0010536219</v>
          </cell>
          <cell r="G958">
            <v>95</v>
          </cell>
          <cell r="H958">
            <v>24088216.199999999</v>
          </cell>
          <cell r="I958">
            <v>43629</v>
          </cell>
          <cell r="L958" t="str">
            <v>Antares/TMT</v>
          </cell>
          <cell r="N958">
            <v>95</v>
          </cell>
        </row>
        <row r="959">
          <cell r="A959" t="str">
            <v>DETAILS</v>
          </cell>
          <cell r="B959">
            <v>0</v>
          </cell>
          <cell r="C959">
            <v>81628131</v>
          </cell>
          <cell r="D959">
            <v>84070300</v>
          </cell>
          <cell r="E959" t="str">
            <v>WirePath Home Systems LLC (SNAP AV) Term Loan B</v>
          </cell>
          <cell r="F959" t="str">
            <v>0010536219</v>
          </cell>
          <cell r="G959">
            <v>99</v>
          </cell>
          <cell r="H959">
            <v>1094302.07</v>
          </cell>
          <cell r="I959">
            <v>43629</v>
          </cell>
          <cell r="L959" t="str">
            <v>Antares/TMT</v>
          </cell>
          <cell r="N959">
            <v>99</v>
          </cell>
        </row>
        <row r="960">
          <cell r="A960" t="str">
            <v>DETAILS</v>
          </cell>
          <cell r="B960">
            <v>0</v>
          </cell>
          <cell r="C960">
            <v>81627783</v>
          </cell>
          <cell r="D960">
            <v>84070299</v>
          </cell>
          <cell r="E960" t="str">
            <v>WirePath Home Systems LLC (SNAP AV) Term Loan B</v>
          </cell>
          <cell r="F960" t="str">
            <v>0010536219</v>
          </cell>
          <cell r="G960">
            <v>99</v>
          </cell>
          <cell r="H960">
            <v>2902962.17</v>
          </cell>
          <cell r="I960">
            <v>43629</v>
          </cell>
          <cell r="L960" t="str">
            <v>Antares/TMT</v>
          </cell>
          <cell r="N960">
            <v>99</v>
          </cell>
        </row>
        <row r="961">
          <cell r="A961" t="str">
            <v>DETAILS</v>
          </cell>
          <cell r="B961">
            <v>0</v>
          </cell>
          <cell r="C961">
            <v>81628131</v>
          </cell>
          <cell r="D961">
            <v>84069645</v>
          </cell>
          <cell r="E961" t="str">
            <v>WirePath Home Systems LLC (SNAP AV) Term Loan B</v>
          </cell>
          <cell r="F961" t="str">
            <v>0010536219</v>
          </cell>
          <cell r="G961">
            <v>95</v>
          </cell>
          <cell r="H961">
            <v>9080306.0299999993</v>
          </cell>
          <cell r="I961">
            <v>43629</v>
          </cell>
          <cell r="J961">
            <v>92.667000000000002</v>
          </cell>
          <cell r="K961" t="str">
            <v>Broadly Syndicated Loan</v>
          </cell>
          <cell r="L961" t="str">
            <v>Antares/TMT</v>
          </cell>
          <cell r="N961">
            <v>95</v>
          </cell>
        </row>
        <row r="962">
          <cell r="A962" t="str">
            <v>DETAILS</v>
          </cell>
          <cell r="B962">
            <v>0</v>
          </cell>
          <cell r="C962">
            <v>81627612</v>
          </cell>
          <cell r="D962">
            <v>84069335</v>
          </cell>
          <cell r="E962" t="str">
            <v>Worldwide Express Operations LLC  Term Loan</v>
          </cell>
          <cell r="F962" t="str">
            <v>0010536866</v>
          </cell>
          <cell r="G962">
            <v>99.046700000000001</v>
          </cell>
          <cell r="H962">
            <v>6582413.7999999998</v>
          </cell>
          <cell r="I962">
            <v>43677</v>
          </cell>
          <cell r="J962">
            <v>92.667000000000002</v>
          </cell>
          <cell r="K962" t="str">
            <v>Broadly Syndicated Loan</v>
          </cell>
          <cell r="L962" t="str">
            <v>Antares/TMT</v>
          </cell>
          <cell r="N962">
            <v>99.046700000000001</v>
          </cell>
        </row>
        <row r="963">
          <cell r="A963" t="str">
            <v>DETAILS</v>
          </cell>
          <cell r="B963">
            <v>0</v>
          </cell>
          <cell r="C963">
            <v>81627612</v>
          </cell>
          <cell r="D963">
            <v>84070260</v>
          </cell>
          <cell r="E963" t="str">
            <v>Worldwide Express Operations LLC  Term Loan</v>
          </cell>
          <cell r="F963" t="str">
            <v>0010536866</v>
          </cell>
          <cell r="G963">
            <v>100</v>
          </cell>
          <cell r="H963">
            <v>2694759.02</v>
          </cell>
          <cell r="I963">
            <v>43677</v>
          </cell>
          <cell r="L963" t="str">
            <v>Antares/TMT</v>
          </cell>
          <cell r="N963">
            <v>100</v>
          </cell>
        </row>
        <row r="964">
          <cell r="A964" t="str">
            <v>DETAILS</v>
          </cell>
          <cell r="B964">
            <v>0</v>
          </cell>
          <cell r="C964">
            <v>81628063</v>
          </cell>
          <cell r="D964">
            <v>84069336</v>
          </cell>
          <cell r="E964" t="str">
            <v>Worldwide Express Operations LLC  Term Loan</v>
          </cell>
          <cell r="F964" t="str">
            <v>0010536866</v>
          </cell>
          <cell r="G964">
            <v>99.046700000000001</v>
          </cell>
          <cell r="H964">
            <v>12235306.029999999</v>
          </cell>
          <cell r="I964">
            <v>43677</v>
          </cell>
          <cell r="L964" t="str">
            <v>Antares/TMT</v>
          </cell>
          <cell r="N964">
            <v>99.046700000000001</v>
          </cell>
        </row>
        <row r="965">
          <cell r="A965" t="str">
            <v>DETAILS</v>
          </cell>
          <cell r="B965">
            <v>0</v>
          </cell>
          <cell r="C965">
            <v>81628063</v>
          </cell>
          <cell r="D965">
            <v>84070261</v>
          </cell>
          <cell r="E965" t="str">
            <v>Worldwide Express Operations LLC  Term Loan</v>
          </cell>
          <cell r="F965" t="str">
            <v>0010536866</v>
          </cell>
          <cell r="G965">
            <v>100</v>
          </cell>
          <cell r="H965">
            <v>5008983.3899999997</v>
          </cell>
          <cell r="I965">
            <v>43677</v>
          </cell>
          <cell r="L965" t="str">
            <v>Antares/TMT</v>
          </cell>
          <cell r="N965">
            <v>100</v>
          </cell>
        </row>
        <row r="966">
          <cell r="A966" t="str">
            <v>DETAILS</v>
          </cell>
          <cell r="B966">
            <v>0</v>
          </cell>
          <cell r="C966">
            <v>81628015</v>
          </cell>
          <cell r="D966">
            <v>84069905</v>
          </cell>
          <cell r="E966" t="str">
            <v>Worldwide Express Operations LLC Delayed Draw Term Loan</v>
          </cell>
          <cell r="F966" t="str">
            <v>0010558947</v>
          </cell>
          <cell r="G966">
            <v>99</v>
          </cell>
          <cell r="H966">
            <v>4567763.29</v>
          </cell>
          <cell r="I966">
            <v>43677</v>
          </cell>
          <cell r="L966" t="str">
            <v>Antares/TMT</v>
          </cell>
          <cell r="N966">
            <v>99</v>
          </cell>
        </row>
        <row r="967">
          <cell r="A967" t="str">
            <v>DETAILS</v>
          </cell>
          <cell r="B967">
            <v>0</v>
          </cell>
          <cell r="C967">
            <v>81628251</v>
          </cell>
          <cell r="D967">
            <v>84069330</v>
          </cell>
          <cell r="E967" t="str">
            <v>WP CPP Holdings LLC Term B-3 Loan</v>
          </cell>
          <cell r="F967" t="str">
            <v>0010538206</v>
          </cell>
          <cell r="G967">
            <v>97</v>
          </cell>
          <cell r="H967">
            <v>11562.5</v>
          </cell>
          <cell r="I967">
            <v>43827</v>
          </cell>
          <cell r="J967">
            <v>92.667000000000002</v>
          </cell>
          <cell r="K967" t="str">
            <v>Broadly Syndicated Loan</v>
          </cell>
          <cell r="L967" t="str">
            <v>Antares/TMT - BSL</v>
          </cell>
          <cell r="N967">
            <v>92.667000000000002</v>
          </cell>
        </row>
        <row r="968">
          <cell r="A968" t="str">
            <v>DETAILS</v>
          </cell>
          <cell r="B968">
            <v>0</v>
          </cell>
          <cell r="C968">
            <v>81628252</v>
          </cell>
          <cell r="D968">
            <v>84069331</v>
          </cell>
          <cell r="E968" t="str">
            <v>WP CPP Holdings LLC Term B-3 Loan</v>
          </cell>
          <cell r="F968" t="str">
            <v>0010538206</v>
          </cell>
          <cell r="G968">
            <v>97</v>
          </cell>
          <cell r="H968">
            <v>4474687.5</v>
          </cell>
          <cell r="I968">
            <v>43827</v>
          </cell>
          <cell r="J968">
            <v>92.667000000000002</v>
          </cell>
          <cell r="K968" t="str">
            <v>Broadly Syndicated Loan</v>
          </cell>
          <cell r="L968" t="str">
            <v>Antares/TMT - BSL</v>
          </cell>
          <cell r="N968">
            <v>92.667000000000002</v>
          </cell>
        </row>
        <row r="969">
          <cell r="A969" t="str">
            <v>DETAILS</v>
          </cell>
          <cell r="B969">
            <v>0</v>
          </cell>
          <cell r="C969">
            <v>81627718</v>
          </cell>
          <cell r="D969">
            <v>84070122</v>
          </cell>
          <cell r="E969" t="str">
            <v>YLG Holdings Term Loan A</v>
          </cell>
          <cell r="F969" t="str">
            <v>0010527738</v>
          </cell>
          <cell r="G969">
            <v>99.4</v>
          </cell>
          <cell r="H969">
            <v>11975544.970000001</v>
          </cell>
          <cell r="I969">
            <v>43839</v>
          </cell>
          <cell r="L969" t="str">
            <v>Antares/TMT</v>
          </cell>
          <cell r="N969">
            <v>99.4</v>
          </cell>
        </row>
        <row r="970">
          <cell r="A970" t="str">
            <v>DETAILS</v>
          </cell>
          <cell r="B970">
            <v>0</v>
          </cell>
          <cell r="C970">
            <v>81627635</v>
          </cell>
          <cell r="D970">
            <v>84070121</v>
          </cell>
          <cell r="E970" t="str">
            <v>YLG Holdings Term Loan A</v>
          </cell>
          <cell r="F970" t="str">
            <v>0010527738</v>
          </cell>
          <cell r="G970">
            <v>99.4</v>
          </cell>
          <cell r="H970">
            <v>0.03</v>
          </cell>
          <cell r="I970">
            <v>43839</v>
          </cell>
          <cell r="L970" t="str">
            <v>Antares/TMT</v>
          </cell>
          <cell r="N970">
            <v>99.4</v>
          </cell>
        </row>
        <row r="971">
          <cell r="A971" t="str">
            <v>DETAILS</v>
          </cell>
          <cell r="B971">
            <v>0</v>
          </cell>
          <cell r="C971">
            <v>81627919</v>
          </cell>
          <cell r="D971">
            <v>84070297</v>
          </cell>
          <cell r="E971" t="str">
            <v>YRS Industrial LLC (Resolute) Term Loan</v>
          </cell>
          <cell r="F971" t="str">
            <v>0010552066</v>
          </cell>
          <cell r="G971">
            <v>98</v>
          </cell>
          <cell r="H971">
            <v>26500000</v>
          </cell>
          <cell r="I971">
            <v>44104</v>
          </cell>
          <cell r="L971" t="str">
            <v>Antares/TMT</v>
          </cell>
          <cell r="N971">
            <v>98</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1">
          <cell r="A1">
            <v>42403</v>
          </cell>
        </row>
        <row r="2">
          <cell r="A2" t="str">
            <v>Deal Test Id</v>
          </cell>
        </row>
        <row r="3">
          <cell r="A3">
            <v>42071</v>
          </cell>
        </row>
        <row r="4">
          <cell r="A4">
            <v>42104</v>
          </cell>
        </row>
        <row r="5">
          <cell r="A5">
            <v>42105</v>
          </cell>
        </row>
        <row r="6">
          <cell r="A6">
            <v>42075</v>
          </cell>
        </row>
        <row r="7">
          <cell r="A7">
            <v>42077</v>
          </cell>
        </row>
        <row r="8">
          <cell r="A8">
            <v>42079</v>
          </cell>
        </row>
        <row r="9">
          <cell r="A9">
            <v>42085</v>
          </cell>
        </row>
        <row r="10">
          <cell r="A10">
            <v>42087</v>
          </cell>
        </row>
        <row r="11">
          <cell r="A11">
            <v>42089</v>
          </cell>
        </row>
        <row r="12">
          <cell r="A12">
            <v>42108</v>
          </cell>
        </row>
        <row r="13">
          <cell r="A13">
            <v>42109</v>
          </cell>
        </row>
        <row r="14">
          <cell r="A14">
            <v>42110</v>
          </cell>
        </row>
        <row r="15">
          <cell r="A15">
            <v>42099</v>
          </cell>
        </row>
        <row r="16">
          <cell r="A16">
            <v>42091</v>
          </cell>
        </row>
        <row r="17">
          <cell r="A17">
            <v>42093</v>
          </cell>
        </row>
        <row r="18">
          <cell r="A18">
            <v>42097</v>
          </cell>
        </row>
        <row r="19">
          <cell r="A19">
            <v>42101</v>
          </cell>
        </row>
        <row r="20">
          <cell r="A20">
            <v>42103</v>
          </cell>
        </row>
        <row r="21">
          <cell r="A21">
            <v>42111</v>
          </cell>
        </row>
        <row r="22">
          <cell r="A22">
            <v>42113</v>
          </cell>
        </row>
        <row r="23">
          <cell r="A23">
            <v>42446</v>
          </cell>
        </row>
        <row r="24">
          <cell r="A24">
            <v>42118</v>
          </cell>
        </row>
        <row r="25">
          <cell r="A25">
            <v>42039</v>
          </cell>
        </row>
        <row r="26">
          <cell r="A26">
            <v>42129</v>
          </cell>
        </row>
        <row r="27">
          <cell r="A27">
            <v>42957</v>
          </cell>
        </row>
        <row r="28">
          <cell r="A28">
            <v>43239</v>
          </cell>
        </row>
        <row r="29">
          <cell r="A29">
            <v>43240</v>
          </cell>
        </row>
        <row r="30">
          <cell r="A30">
            <v>43241</v>
          </cell>
        </row>
        <row r="31">
          <cell r="A31">
            <v>43242</v>
          </cell>
        </row>
        <row r="32">
          <cell r="A32">
            <v>43243</v>
          </cell>
        </row>
        <row r="33">
          <cell r="A33">
            <v>43244</v>
          </cell>
        </row>
        <row r="34">
          <cell r="A34">
            <v>43245</v>
          </cell>
        </row>
        <row r="35">
          <cell r="A35">
            <v>43246</v>
          </cell>
        </row>
        <row r="36">
          <cell r="A36">
            <v>43247</v>
          </cell>
        </row>
        <row r="37">
          <cell r="A37">
            <v>43248</v>
          </cell>
        </row>
        <row r="38">
          <cell r="A38">
            <v>43249</v>
          </cell>
        </row>
        <row r="39">
          <cell r="A39">
            <v>43250</v>
          </cell>
        </row>
        <row r="40">
          <cell r="A40">
            <v>43251</v>
          </cell>
        </row>
        <row r="41">
          <cell r="A41">
            <v>43252</v>
          </cell>
        </row>
        <row r="42">
          <cell r="A42">
            <v>43253</v>
          </cell>
        </row>
        <row r="43">
          <cell r="A43">
            <v>43254</v>
          </cell>
        </row>
        <row r="44">
          <cell r="A44">
            <v>43255</v>
          </cell>
        </row>
        <row r="45">
          <cell r="A45">
            <v>43256</v>
          </cell>
        </row>
        <row r="46">
          <cell r="A46">
            <v>43257</v>
          </cell>
        </row>
        <row r="47">
          <cell r="A47">
            <v>43258</v>
          </cell>
        </row>
        <row r="48">
          <cell r="A48">
            <v>43259</v>
          </cell>
        </row>
        <row r="49">
          <cell r="A49">
            <v>42119</v>
          </cell>
        </row>
        <row r="50">
          <cell r="A50">
            <v>42121</v>
          </cell>
        </row>
        <row r="51">
          <cell r="A51">
            <v>42124</v>
          </cell>
        </row>
      </sheetData>
      <sheetData sheetId="41"/>
      <sheetData sheetId="42">
        <row r="9">
          <cell r="A9" t="str">
            <v>recordset_code</v>
          </cell>
          <cell r="B9" t="str">
            <v>pass_thru_filter</v>
          </cell>
          <cell r="C9" t="str">
            <v>ps_issue_id</v>
          </cell>
          <cell r="D9" t="str">
            <v>PS_item_id</v>
          </cell>
          <cell r="E9" t="str">
            <v>Issue Name</v>
          </cell>
          <cell r="F9" t="str">
            <v>Deal Specific Identifier # 1</v>
          </cell>
          <cell r="G9" t="str">
            <v>Principal Balance (Deal Currency)</v>
          </cell>
          <cell r="H9" t="str">
            <v>EBITDA trailing</v>
          </cell>
          <cell r="I9" t="str">
            <v>Coverage Ratio</v>
          </cell>
          <cell r="J9" t="str">
            <v>Senior Leverage Multiple</v>
          </cell>
          <cell r="K9" t="str">
            <v>As of Date for Financials</v>
          </cell>
          <cell r="L9" t="str">
            <v>Financial Statement Frequency</v>
          </cell>
          <cell r="M9" t="str">
            <v>Total Leverage Multiple</v>
          </cell>
          <cell r="N9" t="str">
            <v>Coverage Ratio 2</v>
          </cell>
          <cell r="O9" t="str">
            <v>EBITDA trailing 2</v>
          </cell>
          <cell r="P9" t="str">
            <v>Senior Leverage Multiple 2</v>
          </cell>
          <cell r="Q9" t="str">
            <v>Total Leverage Multiple 2</v>
          </cell>
          <cell r="R9" t="str">
            <v>Advance Rate (Purchase Lot)</v>
          </cell>
          <cell r="S9" t="str">
            <v>Column1</v>
          </cell>
        </row>
        <row r="10">
          <cell r="A10" t="str">
            <v>DETAILS</v>
          </cell>
          <cell r="B10">
            <v>0</v>
          </cell>
          <cell r="C10">
            <v>81627647</v>
          </cell>
          <cell r="D10">
            <v>84070117</v>
          </cell>
          <cell r="E10" t="str">
            <v>1105 Media Inc Term Loan</v>
          </cell>
          <cell r="F10" t="str">
            <v>0010533159</v>
          </cell>
          <cell r="G10">
            <v>28725.29</v>
          </cell>
          <cell r="H10">
            <v>14318000</v>
          </cell>
          <cell r="I10">
            <v>3.77</v>
          </cell>
          <cell r="J10" t="str">
            <v>3.4100000</v>
          </cell>
          <cell r="K10">
            <v>42338</v>
          </cell>
          <cell r="L10" t="str">
            <v>1 Month</v>
          </cell>
          <cell r="M10" t="str">
            <v>5.15</v>
          </cell>
          <cell r="N10">
            <v>6.05</v>
          </cell>
          <cell r="O10">
            <v>9830000</v>
          </cell>
          <cell r="P10" t="str">
            <v>2.7</v>
          </cell>
          <cell r="Q10" t="str">
            <v>5.33</v>
          </cell>
          <cell r="R10">
            <v>80</v>
          </cell>
          <cell r="S10">
            <v>42368</v>
          </cell>
        </row>
        <row r="11">
          <cell r="A11" t="str">
            <v>DETAILS</v>
          </cell>
          <cell r="B11">
            <v>0</v>
          </cell>
          <cell r="C11">
            <v>81627708</v>
          </cell>
          <cell r="D11">
            <v>84070118</v>
          </cell>
          <cell r="E11" t="str">
            <v>1105 Media Inc Term Loan</v>
          </cell>
          <cell r="F11" t="str">
            <v>0010533159</v>
          </cell>
          <cell r="G11">
            <v>9093333.3599999994</v>
          </cell>
          <cell r="H11">
            <v>14318000</v>
          </cell>
          <cell r="I11">
            <v>3.77</v>
          </cell>
          <cell r="J11" t="str">
            <v>3.4100000</v>
          </cell>
          <cell r="K11">
            <v>42338</v>
          </cell>
          <cell r="L11" t="str">
            <v>1 Month</v>
          </cell>
          <cell r="M11" t="str">
            <v>5.15</v>
          </cell>
          <cell r="N11">
            <v>6.05</v>
          </cell>
          <cell r="O11">
            <v>9830000</v>
          </cell>
          <cell r="P11" t="str">
            <v>2.7</v>
          </cell>
          <cell r="Q11" t="str">
            <v>5.33</v>
          </cell>
          <cell r="R11">
            <v>80</v>
          </cell>
          <cell r="S11">
            <v>42368</v>
          </cell>
        </row>
        <row r="12">
          <cell r="A12" t="str">
            <v>DETAILS</v>
          </cell>
          <cell r="B12">
            <v>0</v>
          </cell>
          <cell r="C12">
            <v>81627870</v>
          </cell>
          <cell r="D12">
            <v>84070168</v>
          </cell>
          <cell r="E12" t="str">
            <v>3SI Security Systems Inc Term Loan</v>
          </cell>
          <cell r="F12" t="str">
            <v>0010388583</v>
          </cell>
          <cell r="G12">
            <v>6186206.9000000004</v>
          </cell>
          <cell r="H12">
            <v>14223000</v>
          </cell>
          <cell r="I12">
            <v>4.0599999999999996</v>
          </cell>
          <cell r="J12" t="str">
            <v>3.4100000</v>
          </cell>
          <cell r="K12">
            <v>42338</v>
          </cell>
          <cell r="L12" t="str">
            <v>1 Month</v>
          </cell>
          <cell r="M12" t="str">
            <v>3.41</v>
          </cell>
          <cell r="N12">
            <v>4.34</v>
          </cell>
          <cell r="O12">
            <v>15420000</v>
          </cell>
          <cell r="P12" t="str">
            <v>3.08</v>
          </cell>
          <cell r="Q12" t="str">
            <v>3.08</v>
          </cell>
          <cell r="R12">
            <v>80</v>
          </cell>
          <cell r="S12">
            <v>42368</v>
          </cell>
        </row>
        <row r="13">
          <cell r="A13" t="str">
            <v>DETAILS</v>
          </cell>
          <cell r="B13">
            <v>0</v>
          </cell>
          <cell r="C13">
            <v>81627992</v>
          </cell>
          <cell r="D13">
            <v>84070169</v>
          </cell>
          <cell r="E13" t="str">
            <v>3SI Security Systems Inc Term Loan</v>
          </cell>
          <cell r="F13" t="str">
            <v>0010388583</v>
          </cell>
          <cell r="G13">
            <v>67241.38</v>
          </cell>
          <cell r="H13">
            <v>14223000</v>
          </cell>
          <cell r="I13">
            <v>4.0599999999999996</v>
          </cell>
          <cell r="J13" t="str">
            <v>3.4100000</v>
          </cell>
          <cell r="K13">
            <v>42338</v>
          </cell>
          <cell r="L13" t="str">
            <v>1 Month</v>
          </cell>
          <cell r="M13" t="str">
            <v>3.41</v>
          </cell>
          <cell r="N13">
            <v>4.34</v>
          </cell>
          <cell r="O13">
            <v>15420000</v>
          </cell>
          <cell r="P13" t="str">
            <v>3.08</v>
          </cell>
          <cell r="Q13" t="str">
            <v>3.08</v>
          </cell>
          <cell r="R13">
            <v>80</v>
          </cell>
          <cell r="S13">
            <v>42368</v>
          </cell>
        </row>
        <row r="14">
          <cell r="A14" t="str">
            <v>DETAILS</v>
          </cell>
          <cell r="B14">
            <v>0</v>
          </cell>
          <cell r="C14">
            <v>81627992</v>
          </cell>
          <cell r="D14">
            <v>84070171</v>
          </cell>
          <cell r="E14" t="str">
            <v>3SI Security Systems Inc Term Loan</v>
          </cell>
          <cell r="F14" t="str">
            <v>0010388583</v>
          </cell>
          <cell r="G14">
            <v>24137.93</v>
          </cell>
          <cell r="H14">
            <v>14223000</v>
          </cell>
          <cell r="I14">
            <v>4.0599999999999996</v>
          </cell>
          <cell r="J14" t="str">
            <v>3.4100000</v>
          </cell>
          <cell r="K14">
            <v>42338</v>
          </cell>
          <cell r="L14" t="str">
            <v>1 Month</v>
          </cell>
          <cell r="M14" t="str">
            <v>3.41</v>
          </cell>
          <cell r="N14">
            <v>4.34</v>
          </cell>
          <cell r="O14">
            <v>15420000</v>
          </cell>
          <cell r="P14" t="str">
            <v>3.08</v>
          </cell>
          <cell r="Q14" t="str">
            <v>3.08</v>
          </cell>
          <cell r="R14">
            <v>80</v>
          </cell>
          <cell r="S14">
            <v>42368</v>
          </cell>
        </row>
        <row r="15">
          <cell r="A15" t="str">
            <v>DETAILS</v>
          </cell>
          <cell r="B15">
            <v>0</v>
          </cell>
          <cell r="C15">
            <v>81627870</v>
          </cell>
          <cell r="D15">
            <v>84070170</v>
          </cell>
          <cell r="E15" t="str">
            <v>3SI Security Systems Inc Term Loan</v>
          </cell>
          <cell r="F15" t="str">
            <v>0010388583</v>
          </cell>
          <cell r="G15">
            <v>2220689.66</v>
          </cell>
          <cell r="H15">
            <v>14223000</v>
          </cell>
          <cell r="I15">
            <v>4.0599999999999996</v>
          </cell>
          <cell r="J15" t="str">
            <v>3.4100000</v>
          </cell>
          <cell r="K15">
            <v>42338</v>
          </cell>
          <cell r="L15" t="str">
            <v>1 Month</v>
          </cell>
          <cell r="M15" t="str">
            <v>3.41</v>
          </cell>
          <cell r="N15">
            <v>4.34</v>
          </cell>
          <cell r="O15">
            <v>15420000</v>
          </cell>
          <cell r="P15" t="str">
            <v>3.08</v>
          </cell>
          <cell r="Q15" t="str">
            <v>3.08</v>
          </cell>
          <cell r="R15">
            <v>80</v>
          </cell>
          <cell r="S15">
            <v>42368</v>
          </cell>
        </row>
        <row r="16">
          <cell r="A16" t="str">
            <v>DETAILS</v>
          </cell>
          <cell r="B16">
            <v>0</v>
          </cell>
          <cell r="C16">
            <v>81627623</v>
          </cell>
          <cell r="D16">
            <v>84069558</v>
          </cell>
          <cell r="E16" t="str">
            <v>4L Technologies (Clover) Term Loan B</v>
          </cell>
          <cell r="F16" t="str">
            <v>0010467584</v>
          </cell>
          <cell r="G16">
            <v>17861.84</v>
          </cell>
          <cell r="H16">
            <v>158112000</v>
          </cell>
          <cell r="I16">
            <v>3.8</v>
          </cell>
          <cell r="J16" t="str">
            <v>4.3600000</v>
          </cell>
          <cell r="K16">
            <v>42277</v>
          </cell>
          <cell r="L16" t="str">
            <v>3 Months</v>
          </cell>
          <cell r="M16" t="str">
            <v>4.36</v>
          </cell>
          <cell r="N16">
            <v>3.11</v>
          </cell>
          <cell r="O16">
            <v>146200000</v>
          </cell>
          <cell r="P16" t="str">
            <v>4.84</v>
          </cell>
          <cell r="Q16" t="str">
            <v>4.84</v>
          </cell>
          <cell r="R16">
            <v>80</v>
          </cell>
          <cell r="S16">
            <v>42368</v>
          </cell>
        </row>
        <row r="17">
          <cell r="A17" t="str">
            <v>DETAILS</v>
          </cell>
          <cell r="B17">
            <v>0</v>
          </cell>
          <cell r="C17">
            <v>81627705</v>
          </cell>
          <cell r="D17">
            <v>84069559</v>
          </cell>
          <cell r="E17" t="str">
            <v>4L Technologies (Clover) Term Loan B</v>
          </cell>
          <cell r="F17" t="str">
            <v>0010467584</v>
          </cell>
          <cell r="G17">
            <v>26792763.16</v>
          </cell>
          <cell r="H17">
            <v>158112000</v>
          </cell>
          <cell r="I17">
            <v>3.8</v>
          </cell>
          <cell r="J17" t="str">
            <v>4.3600000</v>
          </cell>
          <cell r="K17">
            <v>42277</v>
          </cell>
          <cell r="L17" t="str">
            <v>3 Months</v>
          </cell>
          <cell r="M17" t="str">
            <v>4.36</v>
          </cell>
          <cell r="N17">
            <v>3.11</v>
          </cell>
          <cell r="O17">
            <v>146200000</v>
          </cell>
          <cell r="P17" t="str">
            <v>4.84</v>
          </cell>
          <cell r="Q17" t="str">
            <v>4.84</v>
          </cell>
          <cell r="R17">
            <v>80</v>
          </cell>
          <cell r="S17">
            <v>42368</v>
          </cell>
        </row>
        <row r="18">
          <cell r="A18" t="str">
            <v>DETAILS</v>
          </cell>
          <cell r="B18">
            <v>0</v>
          </cell>
          <cell r="C18">
            <v>81627798</v>
          </cell>
          <cell r="D18">
            <v>84069824</v>
          </cell>
          <cell r="E18" t="str">
            <v>Aavid Acquisition Inc Term Loan</v>
          </cell>
          <cell r="F18" t="str">
            <v>0010528119</v>
          </cell>
          <cell r="G18">
            <v>1252160.1299999999</v>
          </cell>
          <cell r="H18">
            <v>42611196.289999999</v>
          </cell>
          <cell r="I18">
            <v>2.75</v>
          </cell>
          <cell r="J18" t="str">
            <v>3.7700000</v>
          </cell>
          <cell r="K18">
            <v>42308</v>
          </cell>
          <cell r="L18" t="str">
            <v>1 Month</v>
          </cell>
          <cell r="M18" t="str">
            <v>5.04</v>
          </cell>
          <cell r="N18">
            <v>2.34</v>
          </cell>
          <cell r="O18">
            <v>40280000</v>
          </cell>
          <cell r="P18" t="str">
            <v>4.27</v>
          </cell>
          <cell r="Q18" t="str">
            <v>5.63</v>
          </cell>
          <cell r="R18">
            <v>80</v>
          </cell>
          <cell r="S18">
            <v>42338</v>
          </cell>
        </row>
        <row r="19">
          <cell r="A19" t="str">
            <v>DETAILS</v>
          </cell>
          <cell r="B19">
            <v>0</v>
          </cell>
          <cell r="C19">
            <v>81627818</v>
          </cell>
          <cell r="D19">
            <v>84069825</v>
          </cell>
          <cell r="E19" t="str">
            <v>Aavid Acquisition Inc Term Loan</v>
          </cell>
          <cell r="F19" t="str">
            <v>0010528119</v>
          </cell>
          <cell r="G19">
            <v>2604493.0699999998</v>
          </cell>
          <cell r="H19">
            <v>42611196.289999999</v>
          </cell>
          <cell r="I19">
            <v>2.75</v>
          </cell>
          <cell r="J19" t="str">
            <v>3.7700000</v>
          </cell>
          <cell r="K19">
            <v>42308</v>
          </cell>
          <cell r="L19" t="str">
            <v>1 Month</v>
          </cell>
          <cell r="M19" t="str">
            <v>5.04</v>
          </cell>
          <cell r="N19">
            <v>2.34</v>
          </cell>
          <cell r="O19">
            <v>40280000</v>
          </cell>
          <cell r="P19" t="str">
            <v>4.27</v>
          </cell>
          <cell r="Q19" t="str">
            <v>5.63</v>
          </cell>
          <cell r="R19">
            <v>80</v>
          </cell>
          <cell r="S19">
            <v>42338</v>
          </cell>
        </row>
        <row r="20">
          <cell r="A20" t="str">
            <v>DETAILS</v>
          </cell>
          <cell r="B20">
            <v>0</v>
          </cell>
          <cell r="C20">
            <v>81627907</v>
          </cell>
          <cell r="D20">
            <v>84069826</v>
          </cell>
          <cell r="E20" t="str">
            <v>Aavid Acquisition Inc Term Loan</v>
          </cell>
          <cell r="F20" t="str">
            <v>0010528119</v>
          </cell>
          <cell r="G20">
            <v>79629.56</v>
          </cell>
          <cell r="H20">
            <v>42611196.289999999</v>
          </cell>
          <cell r="I20">
            <v>2.75</v>
          </cell>
          <cell r="J20" t="str">
            <v>3.7700000</v>
          </cell>
          <cell r="K20">
            <v>42308</v>
          </cell>
          <cell r="L20" t="str">
            <v>1 Month</v>
          </cell>
          <cell r="M20" t="str">
            <v>5.04</v>
          </cell>
          <cell r="N20">
            <v>2.34</v>
          </cell>
          <cell r="O20">
            <v>40280000</v>
          </cell>
          <cell r="P20" t="str">
            <v>4.27</v>
          </cell>
          <cell r="Q20" t="str">
            <v>5.63</v>
          </cell>
          <cell r="R20">
            <v>80</v>
          </cell>
          <cell r="S20">
            <v>42338</v>
          </cell>
        </row>
        <row r="21">
          <cell r="A21" t="str">
            <v>DETAILS</v>
          </cell>
          <cell r="B21">
            <v>0</v>
          </cell>
          <cell r="C21">
            <v>81627798</v>
          </cell>
          <cell r="D21">
            <v>84069291</v>
          </cell>
          <cell r="E21" t="str">
            <v>Aavid Acquisition Inc Term Loan</v>
          </cell>
          <cell r="F21" t="str">
            <v>0010528119</v>
          </cell>
          <cell r="G21">
            <v>5713113.3799999999</v>
          </cell>
          <cell r="H21">
            <v>42611196.289999999</v>
          </cell>
          <cell r="I21">
            <v>2.75</v>
          </cell>
          <cell r="J21" t="str">
            <v>3.7700000</v>
          </cell>
          <cell r="K21">
            <v>42308</v>
          </cell>
          <cell r="L21" t="str">
            <v>1 Month</v>
          </cell>
          <cell r="M21" t="str">
            <v>5.04</v>
          </cell>
          <cell r="N21">
            <v>2.34</v>
          </cell>
          <cell r="O21">
            <v>40280000</v>
          </cell>
          <cell r="P21" t="str">
            <v>4.27</v>
          </cell>
          <cell r="Q21" t="str">
            <v>5.63</v>
          </cell>
          <cell r="R21">
            <v>80</v>
          </cell>
          <cell r="S21">
            <v>42338</v>
          </cell>
        </row>
        <row r="22">
          <cell r="A22" t="str">
            <v>DETAILS</v>
          </cell>
          <cell r="B22">
            <v>0</v>
          </cell>
          <cell r="C22">
            <v>81627818</v>
          </cell>
          <cell r="D22">
            <v>84069292</v>
          </cell>
          <cell r="E22" t="str">
            <v>Aavid Acquisition Inc Term Loan</v>
          </cell>
          <cell r="F22" t="str">
            <v>0010528119</v>
          </cell>
          <cell r="G22">
            <v>11883275.83</v>
          </cell>
          <cell r="H22">
            <v>42611196.289999999</v>
          </cell>
          <cell r="I22">
            <v>2.75</v>
          </cell>
          <cell r="J22" t="str">
            <v>3.7700000</v>
          </cell>
          <cell r="K22">
            <v>42308</v>
          </cell>
          <cell r="L22" t="str">
            <v>1 Month</v>
          </cell>
          <cell r="M22" t="str">
            <v>5.04</v>
          </cell>
          <cell r="N22">
            <v>2.34</v>
          </cell>
          <cell r="O22">
            <v>40280000</v>
          </cell>
          <cell r="P22" t="str">
            <v>4.27</v>
          </cell>
          <cell r="Q22" t="str">
            <v>5.63</v>
          </cell>
          <cell r="R22">
            <v>80</v>
          </cell>
          <cell r="S22">
            <v>42338</v>
          </cell>
        </row>
        <row r="23">
          <cell r="A23" t="str">
            <v>DETAILS</v>
          </cell>
          <cell r="B23">
            <v>0</v>
          </cell>
          <cell r="C23">
            <v>81627907</v>
          </cell>
          <cell r="D23">
            <v>84069293</v>
          </cell>
          <cell r="E23" t="str">
            <v>Aavid Acquisition Inc Term Loan</v>
          </cell>
          <cell r="F23" t="str">
            <v>0010528119</v>
          </cell>
          <cell r="G23">
            <v>363318.3</v>
          </cell>
          <cell r="H23">
            <v>42611196.289999999</v>
          </cell>
          <cell r="I23">
            <v>2.75</v>
          </cell>
          <cell r="J23" t="str">
            <v>3.7700000</v>
          </cell>
          <cell r="K23">
            <v>42308</v>
          </cell>
          <cell r="L23" t="str">
            <v>1 Month</v>
          </cell>
          <cell r="M23" t="str">
            <v>5.04</v>
          </cell>
          <cell r="N23">
            <v>2.34</v>
          </cell>
          <cell r="O23">
            <v>40280000</v>
          </cell>
          <cell r="P23" t="str">
            <v>4.27</v>
          </cell>
          <cell r="Q23" t="str">
            <v>5.63</v>
          </cell>
          <cell r="R23">
            <v>80</v>
          </cell>
          <cell r="S23">
            <v>42338</v>
          </cell>
        </row>
        <row r="24">
          <cell r="A24" t="str">
            <v>DETAILS</v>
          </cell>
          <cell r="B24">
            <v>0</v>
          </cell>
          <cell r="C24">
            <v>81627643</v>
          </cell>
          <cell r="D24">
            <v>84069290</v>
          </cell>
          <cell r="E24" t="str">
            <v>Aavid Acquisition Inc Term Loan</v>
          </cell>
          <cell r="F24" t="str">
            <v>0010528119</v>
          </cell>
          <cell r="G24">
            <v>4356248.95</v>
          </cell>
          <cell r="H24">
            <v>42611196.289999999</v>
          </cell>
          <cell r="I24">
            <v>2.75</v>
          </cell>
          <cell r="J24" t="str">
            <v>3.7700000</v>
          </cell>
          <cell r="K24">
            <v>42308</v>
          </cell>
          <cell r="L24" t="str">
            <v>1 Month</v>
          </cell>
          <cell r="M24" t="str">
            <v>5.04</v>
          </cell>
          <cell r="N24">
            <v>2.34</v>
          </cell>
          <cell r="O24">
            <v>40280000</v>
          </cell>
          <cell r="P24" t="str">
            <v>4.27</v>
          </cell>
          <cell r="Q24" t="str">
            <v>5.63</v>
          </cell>
          <cell r="R24">
            <v>80</v>
          </cell>
          <cell r="S24">
            <v>42338</v>
          </cell>
        </row>
        <row r="25">
          <cell r="A25" t="str">
            <v>DETAILS</v>
          </cell>
          <cell r="B25">
            <v>0</v>
          </cell>
          <cell r="C25">
            <v>81627643</v>
          </cell>
          <cell r="D25">
            <v>84069480</v>
          </cell>
          <cell r="E25" t="str">
            <v>Aavid Acquisition Inc Term Loan</v>
          </cell>
          <cell r="F25" t="str">
            <v>0010528119</v>
          </cell>
          <cell r="G25">
            <v>978425.03</v>
          </cell>
          <cell r="H25">
            <v>42611196.289999999</v>
          </cell>
          <cell r="I25">
            <v>2.75</v>
          </cell>
          <cell r="J25" t="str">
            <v>3.7700000</v>
          </cell>
          <cell r="K25">
            <v>42308</v>
          </cell>
          <cell r="L25" t="str">
            <v>1 Month</v>
          </cell>
          <cell r="M25" t="str">
            <v>5.04</v>
          </cell>
          <cell r="N25">
            <v>2.34</v>
          </cell>
          <cell r="O25">
            <v>40280000</v>
          </cell>
          <cell r="P25" t="str">
            <v>4.27</v>
          </cell>
          <cell r="Q25" t="str">
            <v>5.63</v>
          </cell>
          <cell r="R25">
            <v>80</v>
          </cell>
          <cell r="S25">
            <v>42338</v>
          </cell>
        </row>
        <row r="26">
          <cell r="A26" t="str">
            <v>DETAILS</v>
          </cell>
          <cell r="B26">
            <v>0</v>
          </cell>
          <cell r="C26">
            <v>81627798</v>
          </cell>
          <cell r="D26">
            <v>84069481</v>
          </cell>
          <cell r="E26" t="str">
            <v>Aavid Acquisition Inc Term Loan</v>
          </cell>
          <cell r="F26" t="str">
            <v>0010528119</v>
          </cell>
          <cell r="G26">
            <v>1283180.3700000001</v>
          </cell>
          <cell r="H26">
            <v>42611196.289999999</v>
          </cell>
          <cell r="I26">
            <v>2.75</v>
          </cell>
          <cell r="J26" t="str">
            <v>3.7700000</v>
          </cell>
          <cell r="K26">
            <v>42308</v>
          </cell>
          <cell r="L26" t="str">
            <v>1 Month</v>
          </cell>
          <cell r="M26" t="str">
            <v>5.04</v>
          </cell>
          <cell r="N26">
            <v>2.34</v>
          </cell>
          <cell r="O26">
            <v>40280000</v>
          </cell>
          <cell r="P26" t="str">
            <v>4.27</v>
          </cell>
          <cell r="Q26" t="str">
            <v>5.63</v>
          </cell>
          <cell r="R26">
            <v>80</v>
          </cell>
          <cell r="S26">
            <v>42338</v>
          </cell>
        </row>
        <row r="27">
          <cell r="A27" t="str">
            <v>DETAILS</v>
          </cell>
          <cell r="B27">
            <v>0</v>
          </cell>
          <cell r="C27">
            <v>81627818</v>
          </cell>
          <cell r="D27">
            <v>84069482</v>
          </cell>
          <cell r="E27" t="str">
            <v>Aavid Acquisition Inc Term Loan</v>
          </cell>
          <cell r="F27" t="str">
            <v>0010528119</v>
          </cell>
          <cell r="G27">
            <v>2669015.16</v>
          </cell>
          <cell r="H27">
            <v>42611196.289999999</v>
          </cell>
          <cell r="I27">
            <v>2.75</v>
          </cell>
          <cell r="J27" t="str">
            <v>3.7700000</v>
          </cell>
          <cell r="K27">
            <v>42308</v>
          </cell>
          <cell r="L27" t="str">
            <v>1 Month</v>
          </cell>
          <cell r="M27" t="str">
            <v>5.04</v>
          </cell>
          <cell r="N27">
            <v>2.34</v>
          </cell>
          <cell r="O27">
            <v>40280000</v>
          </cell>
          <cell r="P27" t="str">
            <v>4.27</v>
          </cell>
          <cell r="Q27" t="str">
            <v>5.63</v>
          </cell>
          <cell r="R27">
            <v>80</v>
          </cell>
          <cell r="S27">
            <v>42338</v>
          </cell>
        </row>
        <row r="28">
          <cell r="A28" t="str">
            <v>DETAILS</v>
          </cell>
          <cell r="B28">
            <v>0</v>
          </cell>
          <cell r="C28">
            <v>81627907</v>
          </cell>
          <cell r="D28">
            <v>84069483</v>
          </cell>
          <cell r="E28" t="str">
            <v>Aavid Acquisition Inc Term Loan</v>
          </cell>
          <cell r="F28" t="str">
            <v>0010528119</v>
          </cell>
          <cell r="G28">
            <v>81602.25</v>
          </cell>
          <cell r="H28">
            <v>42611196.289999999</v>
          </cell>
          <cell r="I28">
            <v>2.75</v>
          </cell>
          <cell r="J28" t="str">
            <v>3.7700000</v>
          </cell>
          <cell r="K28">
            <v>42308</v>
          </cell>
          <cell r="L28" t="str">
            <v>1 Month</v>
          </cell>
          <cell r="M28" t="str">
            <v>5.04</v>
          </cell>
          <cell r="N28">
            <v>2.34</v>
          </cell>
          <cell r="O28">
            <v>40280000</v>
          </cell>
          <cell r="P28" t="str">
            <v>4.27</v>
          </cell>
          <cell r="Q28" t="str">
            <v>5.63</v>
          </cell>
          <cell r="R28">
            <v>80</v>
          </cell>
          <cell r="S28">
            <v>42338</v>
          </cell>
        </row>
        <row r="29">
          <cell r="A29" t="str">
            <v>DETAILS</v>
          </cell>
          <cell r="B29">
            <v>0</v>
          </cell>
          <cell r="C29">
            <v>81627643</v>
          </cell>
          <cell r="D29">
            <v>84069823</v>
          </cell>
          <cell r="E29" t="str">
            <v>Aavid Acquisition Inc Term Loan</v>
          </cell>
          <cell r="F29" t="str">
            <v>0010528119</v>
          </cell>
          <cell r="G29">
            <v>954772.1</v>
          </cell>
          <cell r="H29">
            <v>42611196.289999999</v>
          </cell>
          <cell r="I29">
            <v>2.75</v>
          </cell>
          <cell r="J29" t="str">
            <v>3.7700000</v>
          </cell>
          <cell r="K29">
            <v>42308</v>
          </cell>
          <cell r="L29" t="str">
            <v>1 Month</v>
          </cell>
          <cell r="M29" t="str">
            <v>5.04</v>
          </cell>
          <cell r="N29">
            <v>2.34</v>
          </cell>
          <cell r="O29">
            <v>40280000</v>
          </cell>
          <cell r="P29" t="str">
            <v>4.27</v>
          </cell>
          <cell r="Q29" t="str">
            <v>5.63</v>
          </cell>
          <cell r="R29">
            <v>80</v>
          </cell>
          <cell r="S29">
            <v>42338</v>
          </cell>
        </row>
        <row r="30">
          <cell r="A30" t="str">
            <v>DETAILS</v>
          </cell>
          <cell r="B30">
            <v>0</v>
          </cell>
          <cell r="C30">
            <v>81628062</v>
          </cell>
          <cell r="D30">
            <v>84069294</v>
          </cell>
          <cell r="E30" t="str">
            <v>Aavid Acquisition Inc Term Loan</v>
          </cell>
          <cell r="F30" t="str">
            <v>0010528119</v>
          </cell>
          <cell r="G30">
            <v>2142417.52</v>
          </cell>
          <cell r="H30">
            <v>42611196.289999999</v>
          </cell>
          <cell r="I30">
            <v>2.75</v>
          </cell>
          <cell r="J30" t="str">
            <v>3.7700000</v>
          </cell>
          <cell r="K30">
            <v>42308</v>
          </cell>
          <cell r="L30" t="str">
            <v>1 Month</v>
          </cell>
          <cell r="M30" t="str">
            <v>5.04</v>
          </cell>
          <cell r="N30">
            <v>2.34</v>
          </cell>
          <cell r="O30">
            <v>40280000</v>
          </cell>
          <cell r="P30" t="str">
            <v>4.27</v>
          </cell>
          <cell r="Q30" t="str">
            <v>5.63</v>
          </cell>
          <cell r="R30">
            <v>80</v>
          </cell>
          <cell r="S30">
            <v>42338</v>
          </cell>
        </row>
        <row r="31">
          <cell r="A31" t="str">
            <v>DETAILS</v>
          </cell>
          <cell r="B31">
            <v>0</v>
          </cell>
          <cell r="C31">
            <v>81628062</v>
          </cell>
          <cell r="D31">
            <v>84069484</v>
          </cell>
          <cell r="E31" t="str">
            <v>Aavid Acquisition Inc Term Loan</v>
          </cell>
          <cell r="F31" t="str">
            <v>0010528119</v>
          </cell>
          <cell r="G31">
            <v>481192.64</v>
          </cell>
          <cell r="H31">
            <v>42611196.289999999</v>
          </cell>
          <cell r="I31">
            <v>2.75</v>
          </cell>
          <cell r="J31" t="str">
            <v>3.7700000</v>
          </cell>
          <cell r="K31">
            <v>42308</v>
          </cell>
          <cell r="L31" t="str">
            <v>1 Month</v>
          </cell>
          <cell r="M31" t="str">
            <v>5.04</v>
          </cell>
          <cell r="N31">
            <v>2.34</v>
          </cell>
          <cell r="O31">
            <v>40280000</v>
          </cell>
          <cell r="P31" t="str">
            <v>4.27</v>
          </cell>
          <cell r="Q31" t="str">
            <v>5.63</v>
          </cell>
          <cell r="R31">
            <v>80</v>
          </cell>
          <cell r="S31">
            <v>42338</v>
          </cell>
        </row>
        <row r="32">
          <cell r="A32" t="str">
            <v>DETAILS</v>
          </cell>
          <cell r="B32">
            <v>0</v>
          </cell>
          <cell r="C32">
            <v>81628062</v>
          </cell>
          <cell r="D32">
            <v>84069827</v>
          </cell>
          <cell r="E32" t="str">
            <v>Aavid Acquisition Inc Term Loan</v>
          </cell>
          <cell r="F32" t="str">
            <v>0010528119</v>
          </cell>
          <cell r="G32">
            <v>469560.05</v>
          </cell>
          <cell r="H32">
            <v>42611196.289999999</v>
          </cell>
          <cell r="I32">
            <v>2.75</v>
          </cell>
          <cell r="J32" t="str">
            <v>3.7700000</v>
          </cell>
          <cell r="K32">
            <v>42308</v>
          </cell>
          <cell r="L32" t="str">
            <v>1 Month</v>
          </cell>
          <cell r="M32" t="str">
            <v>5.04</v>
          </cell>
          <cell r="N32">
            <v>2.34</v>
          </cell>
          <cell r="O32">
            <v>40280000</v>
          </cell>
          <cell r="P32" t="str">
            <v>4.27</v>
          </cell>
          <cell r="Q32" t="str">
            <v>5.63</v>
          </cell>
          <cell r="R32">
            <v>80</v>
          </cell>
          <cell r="S32">
            <v>42338</v>
          </cell>
        </row>
        <row r="33">
          <cell r="A33" t="str">
            <v>DETAILS</v>
          </cell>
          <cell r="B33">
            <v>0</v>
          </cell>
          <cell r="C33">
            <v>81627773</v>
          </cell>
          <cell r="D33">
            <v>84069295</v>
          </cell>
          <cell r="E33" t="str">
            <v>ABP Corporation Term Loan A</v>
          </cell>
          <cell r="F33" t="str">
            <v>0010312327</v>
          </cell>
          <cell r="G33">
            <v>62443.3</v>
          </cell>
          <cell r="H33">
            <v>26730000</v>
          </cell>
          <cell r="I33">
            <v>4.4275576082999999</v>
          </cell>
          <cell r="J33" t="str">
            <v>3.7300000</v>
          </cell>
          <cell r="K33">
            <v>42337</v>
          </cell>
          <cell r="L33" t="str">
            <v>1 Month</v>
          </cell>
          <cell r="M33" t="str">
            <v>3.73</v>
          </cell>
          <cell r="N33">
            <v>4.45</v>
          </cell>
          <cell r="O33">
            <v>27100000</v>
          </cell>
          <cell r="P33" t="str">
            <v>3.67</v>
          </cell>
          <cell r="Q33" t="str">
            <v>3.67</v>
          </cell>
          <cell r="R33">
            <v>80</v>
          </cell>
          <cell r="S33">
            <v>42367</v>
          </cell>
        </row>
        <row r="34">
          <cell r="A34" t="str">
            <v>DETAILS</v>
          </cell>
          <cell r="B34">
            <v>0</v>
          </cell>
          <cell r="C34">
            <v>81627774</v>
          </cell>
          <cell r="D34">
            <v>84069296</v>
          </cell>
          <cell r="E34" t="str">
            <v>ABP Corporation Term Loan A</v>
          </cell>
          <cell r="F34" t="str">
            <v>0010312327</v>
          </cell>
          <cell r="G34">
            <v>23790896.899999999</v>
          </cell>
          <cell r="H34">
            <v>26730000</v>
          </cell>
          <cell r="I34">
            <v>4.4275576082999999</v>
          </cell>
          <cell r="J34" t="str">
            <v>3.7300000</v>
          </cell>
          <cell r="K34">
            <v>42337</v>
          </cell>
          <cell r="L34" t="str">
            <v>1 Month</v>
          </cell>
          <cell r="M34" t="str">
            <v>3.73</v>
          </cell>
          <cell r="N34">
            <v>4.45</v>
          </cell>
          <cell r="O34">
            <v>27100000</v>
          </cell>
          <cell r="P34" t="str">
            <v>3.67</v>
          </cell>
          <cell r="Q34" t="str">
            <v>3.67</v>
          </cell>
          <cell r="R34">
            <v>80</v>
          </cell>
          <cell r="S34">
            <v>42367</v>
          </cell>
        </row>
        <row r="35">
          <cell r="A35" t="str">
            <v>DETAILS</v>
          </cell>
          <cell r="B35">
            <v>0</v>
          </cell>
          <cell r="C35">
            <v>81628322</v>
          </cell>
          <cell r="D35">
            <v>84069469</v>
          </cell>
          <cell r="E35" t="str">
            <v>Accenthealth LLC Delayed Draw Term Loan</v>
          </cell>
          <cell r="F35" t="str">
            <v>0010526514</v>
          </cell>
          <cell r="G35">
            <v>5884217.8700000001</v>
          </cell>
          <cell r="H35">
            <v>20604000</v>
          </cell>
          <cell r="I35">
            <v>11.228</v>
          </cell>
          <cell r="J35" t="str">
            <v>1.9970000</v>
          </cell>
          <cell r="K35">
            <v>42338</v>
          </cell>
          <cell r="L35" t="str">
            <v>1 Month</v>
          </cell>
          <cell r="M35" t="str">
            <v>1.997</v>
          </cell>
          <cell r="N35">
            <v>12.19</v>
          </cell>
          <cell r="O35">
            <v>18690000</v>
          </cell>
          <cell r="P35" t="str">
            <v>2.14</v>
          </cell>
          <cell r="Q35" t="str">
            <v>2.14</v>
          </cell>
          <cell r="R35">
            <v>80</v>
          </cell>
          <cell r="S35">
            <v>42368</v>
          </cell>
        </row>
        <row r="36">
          <cell r="A36" t="str">
            <v>DETAILS</v>
          </cell>
          <cell r="B36">
            <v>0</v>
          </cell>
          <cell r="C36">
            <v>81628265</v>
          </cell>
          <cell r="D36">
            <v>84069470</v>
          </cell>
          <cell r="E36" t="str">
            <v>Accenthealth LLC Term Loan</v>
          </cell>
          <cell r="F36" t="str">
            <v>0010529892</v>
          </cell>
          <cell r="G36">
            <v>2698264.48</v>
          </cell>
          <cell r="H36">
            <v>20604000</v>
          </cell>
          <cell r="I36">
            <v>11.228</v>
          </cell>
          <cell r="J36" t="str">
            <v>1.9970000</v>
          </cell>
          <cell r="K36">
            <v>42338</v>
          </cell>
          <cell r="L36" t="str">
            <v>1 Month</v>
          </cell>
          <cell r="M36" t="str">
            <v>1.997</v>
          </cell>
          <cell r="N36">
            <v>12.19</v>
          </cell>
          <cell r="O36">
            <v>18690000</v>
          </cell>
          <cell r="P36" t="str">
            <v>2.14</v>
          </cell>
          <cell r="Q36" t="str">
            <v>2.14</v>
          </cell>
          <cell r="R36">
            <v>80</v>
          </cell>
          <cell r="S36">
            <v>42368</v>
          </cell>
        </row>
        <row r="37">
          <cell r="A37" t="str">
            <v>DETAILS</v>
          </cell>
          <cell r="B37">
            <v>0</v>
          </cell>
          <cell r="C37">
            <v>81628265</v>
          </cell>
          <cell r="D37">
            <v>84069601</v>
          </cell>
          <cell r="E37" t="str">
            <v>Accenthealth LLC Term Loan</v>
          </cell>
          <cell r="F37" t="str">
            <v>0010529892</v>
          </cell>
          <cell r="G37">
            <v>9339143.4399999995</v>
          </cell>
          <cell r="H37">
            <v>20604000</v>
          </cell>
          <cell r="I37">
            <v>11.228</v>
          </cell>
          <cell r="J37" t="str">
            <v>1.9970000</v>
          </cell>
          <cell r="K37">
            <v>42338</v>
          </cell>
          <cell r="L37" t="str">
            <v>1 Month</v>
          </cell>
          <cell r="M37" t="str">
            <v>1.997</v>
          </cell>
          <cell r="N37">
            <v>12.19</v>
          </cell>
          <cell r="O37">
            <v>18690000</v>
          </cell>
          <cell r="P37" t="str">
            <v>2.14</v>
          </cell>
          <cell r="Q37" t="str">
            <v>2.14</v>
          </cell>
          <cell r="R37">
            <v>80</v>
          </cell>
          <cell r="S37">
            <v>42368</v>
          </cell>
        </row>
        <row r="38">
          <cell r="A38" t="str">
            <v>DETAILS</v>
          </cell>
          <cell r="B38">
            <v>0</v>
          </cell>
          <cell r="C38">
            <v>81628261</v>
          </cell>
          <cell r="D38">
            <v>84070123</v>
          </cell>
          <cell r="E38" t="str">
            <v>Achieve3000 Inc Term Loan</v>
          </cell>
          <cell r="F38" t="str">
            <v>0010529725</v>
          </cell>
          <cell r="G38">
            <v>4511718.76</v>
          </cell>
          <cell r="H38">
            <v>21110000</v>
          </cell>
          <cell r="I38">
            <v>7.1449999999999996</v>
          </cell>
          <cell r="J38" t="str">
            <v>3.1410000</v>
          </cell>
          <cell r="K38">
            <v>42338</v>
          </cell>
          <cell r="L38" t="str">
            <v>1 Month</v>
          </cell>
          <cell r="M38" t="str">
            <v>3.141</v>
          </cell>
          <cell r="N38">
            <v>9.09</v>
          </cell>
          <cell r="O38">
            <v>26840000</v>
          </cell>
          <cell r="P38" t="str">
            <v>2.07</v>
          </cell>
          <cell r="Q38" t="str">
            <v>2.07</v>
          </cell>
          <cell r="R38">
            <v>80</v>
          </cell>
          <cell r="S38">
            <v>42368</v>
          </cell>
        </row>
        <row r="39">
          <cell r="A39" t="str">
            <v>DETAILS</v>
          </cell>
          <cell r="B39">
            <v>0</v>
          </cell>
          <cell r="C39">
            <v>81628261</v>
          </cell>
          <cell r="D39">
            <v>84070124</v>
          </cell>
          <cell r="E39" t="str">
            <v>Achieve3000 Inc Term Loan</v>
          </cell>
          <cell r="F39" t="str">
            <v>0010529725</v>
          </cell>
          <cell r="G39">
            <v>31582031.239999998</v>
          </cell>
          <cell r="H39">
            <v>21110000</v>
          </cell>
          <cell r="I39">
            <v>7.1449999999999996</v>
          </cell>
          <cell r="J39" t="str">
            <v>3.1410000</v>
          </cell>
          <cell r="K39">
            <v>42338</v>
          </cell>
          <cell r="L39" t="str">
            <v>1 Month</v>
          </cell>
          <cell r="M39" t="str">
            <v>3.141</v>
          </cell>
          <cell r="N39">
            <v>9.09</v>
          </cell>
          <cell r="O39">
            <v>26840000</v>
          </cell>
          <cell r="P39" t="str">
            <v>2.07</v>
          </cell>
          <cell r="Q39" t="str">
            <v>2.07</v>
          </cell>
          <cell r="R39">
            <v>80</v>
          </cell>
          <cell r="S39">
            <v>42368</v>
          </cell>
        </row>
        <row r="40">
          <cell r="A40" t="str">
            <v>DETAILS</v>
          </cell>
          <cell r="B40">
            <v>0</v>
          </cell>
          <cell r="C40">
            <v>81627938</v>
          </cell>
          <cell r="D40">
            <v>84069305</v>
          </cell>
          <cell r="E40" t="str">
            <v>ACP Datacenter LP Inc Term Loan</v>
          </cell>
          <cell r="F40" t="str">
            <v>0010467181</v>
          </cell>
          <cell r="G40">
            <v>12000000</v>
          </cell>
          <cell r="H40">
            <v>19044000</v>
          </cell>
          <cell r="I40">
            <v>4.67</v>
          </cell>
          <cell r="J40" t="str">
            <v>4.7300000</v>
          </cell>
          <cell r="K40">
            <v>42277</v>
          </cell>
          <cell r="L40" t="str">
            <v>3 Months</v>
          </cell>
          <cell r="M40" t="str">
            <v>4.73</v>
          </cell>
          <cell r="N40">
            <v>4.51</v>
          </cell>
          <cell r="O40">
            <v>20840000</v>
          </cell>
          <cell r="P40" t="str">
            <v>4.54</v>
          </cell>
          <cell r="Q40" t="str">
            <v>4.54</v>
          </cell>
          <cell r="R40">
            <v>80</v>
          </cell>
          <cell r="S40">
            <v>42368</v>
          </cell>
        </row>
        <row r="41">
          <cell r="A41" t="str">
            <v>DETAILS</v>
          </cell>
          <cell r="B41">
            <v>0</v>
          </cell>
          <cell r="C41">
            <v>81627775</v>
          </cell>
          <cell r="D41">
            <v>84070115</v>
          </cell>
          <cell r="E41" t="str">
            <v>Actagro LLC Term Loan</v>
          </cell>
          <cell r="F41" t="str">
            <v>0010534524</v>
          </cell>
          <cell r="G41">
            <v>888888.89</v>
          </cell>
          <cell r="H41">
            <v>38536000</v>
          </cell>
          <cell r="I41">
            <v>7.97</v>
          </cell>
          <cell r="J41" t="str">
            <v>3.1000000</v>
          </cell>
          <cell r="K41">
            <v>42369</v>
          </cell>
          <cell r="L41" t="str">
            <v>1 Month</v>
          </cell>
          <cell r="M41" t="str">
            <v>3.1</v>
          </cell>
          <cell r="N41">
            <v>7.94</v>
          </cell>
          <cell r="O41">
            <v>40080000</v>
          </cell>
          <cell r="P41" t="str">
            <v>2.78</v>
          </cell>
          <cell r="Q41" t="str">
            <v>2.78</v>
          </cell>
          <cell r="R41">
            <v>80</v>
          </cell>
          <cell r="S41">
            <v>42400</v>
          </cell>
        </row>
        <row r="42">
          <cell r="A42" t="str">
            <v>DETAILS</v>
          </cell>
          <cell r="B42">
            <v>0</v>
          </cell>
          <cell r="C42">
            <v>81628069</v>
          </cell>
          <cell r="D42">
            <v>84070116</v>
          </cell>
          <cell r="E42" t="str">
            <v>Actagro LLC Term Loan</v>
          </cell>
          <cell r="F42" t="str">
            <v>0010534524</v>
          </cell>
          <cell r="G42">
            <v>33777777.770000003</v>
          </cell>
          <cell r="H42">
            <v>38536000</v>
          </cell>
          <cell r="I42">
            <v>7.97</v>
          </cell>
          <cell r="J42" t="str">
            <v>3.1000000</v>
          </cell>
          <cell r="K42">
            <v>42369</v>
          </cell>
          <cell r="L42" t="str">
            <v>1 Month</v>
          </cell>
          <cell r="M42" t="str">
            <v>3.1</v>
          </cell>
          <cell r="N42">
            <v>7.94</v>
          </cell>
          <cell r="O42">
            <v>40080000</v>
          </cell>
          <cell r="P42" t="str">
            <v>2.78</v>
          </cell>
          <cell r="Q42" t="str">
            <v>2.78</v>
          </cell>
          <cell r="R42">
            <v>80</v>
          </cell>
          <cell r="S42">
            <v>42400</v>
          </cell>
        </row>
        <row r="43">
          <cell r="A43" t="str">
            <v>DETAILS</v>
          </cell>
          <cell r="B43">
            <v>0</v>
          </cell>
          <cell r="C43">
            <v>81627840</v>
          </cell>
          <cell r="D43">
            <v>84069311</v>
          </cell>
          <cell r="E43" t="str">
            <v>Activision Blizzard Inc Term Loan</v>
          </cell>
          <cell r="F43" t="str">
            <v>0010439538</v>
          </cell>
          <cell r="G43">
            <v>17607042.77</v>
          </cell>
          <cell r="H43">
            <v>1547000000</v>
          </cell>
          <cell r="I43">
            <v>7.74</v>
          </cell>
          <cell r="J43" t="str">
            <v>0.5600000</v>
          </cell>
          <cell r="K43">
            <v>42277</v>
          </cell>
          <cell r="L43" t="str">
            <v>3 Months</v>
          </cell>
          <cell r="M43" t="str">
            <v>2.02</v>
          </cell>
          <cell r="N43">
            <v>8.01</v>
          </cell>
          <cell r="O43">
            <v>1601000000</v>
          </cell>
          <cell r="P43" t="str">
            <v>0.54000000</v>
          </cell>
          <cell r="Q43" t="str">
            <v>1.95</v>
          </cell>
          <cell r="R43">
            <v>80</v>
          </cell>
          <cell r="S43">
            <v>42368</v>
          </cell>
        </row>
        <row r="44">
          <cell r="A44" t="str">
            <v>DETAILS</v>
          </cell>
          <cell r="B44">
            <v>0</v>
          </cell>
          <cell r="C44">
            <v>81628044</v>
          </cell>
          <cell r="D44">
            <v>84070291</v>
          </cell>
          <cell r="E44" t="str">
            <v>AFF Inc Term Loan</v>
          </cell>
          <cell r="F44" t="str">
            <v>0010551444</v>
          </cell>
          <cell r="G44">
            <v>28418972.329999998</v>
          </cell>
          <cell r="H44">
            <v>26100000</v>
          </cell>
          <cell r="I44">
            <v>2.9325842697</v>
          </cell>
          <cell r="J44" t="str">
            <v>4.1000000</v>
          </cell>
          <cell r="K44">
            <v>42308</v>
          </cell>
          <cell r="L44" t="str">
            <v>1 Month</v>
          </cell>
          <cell r="M44" t="str">
            <v>5.2</v>
          </cell>
          <cell r="N44">
            <v>2.93258427</v>
          </cell>
          <cell r="O44">
            <v>26100000</v>
          </cell>
          <cell r="P44" t="str">
            <v>4.10000000</v>
          </cell>
          <cell r="Q44" t="str">
            <v>5.20000000</v>
          </cell>
          <cell r="R44">
            <v>80</v>
          </cell>
          <cell r="S44">
            <v>42338</v>
          </cell>
        </row>
        <row r="45">
          <cell r="A45" t="str">
            <v>DETAILS</v>
          </cell>
          <cell r="B45">
            <v>0</v>
          </cell>
          <cell r="C45">
            <v>81628045</v>
          </cell>
          <cell r="D45">
            <v>84070125</v>
          </cell>
          <cell r="E45" t="str">
            <v>Agilex Flavors and Fragrances Inc Term Loan</v>
          </cell>
          <cell r="F45" t="str">
            <v>0010529764</v>
          </cell>
          <cell r="G45">
            <v>3090897.88</v>
          </cell>
          <cell r="H45">
            <v>20152570</v>
          </cell>
          <cell r="I45">
            <v>3.0649999999999999</v>
          </cell>
          <cell r="J45" t="str">
            <v>2.5810000</v>
          </cell>
          <cell r="K45">
            <v>42338</v>
          </cell>
          <cell r="L45" t="str">
            <v>1 Month</v>
          </cell>
          <cell r="M45" t="str">
            <v>3.866</v>
          </cell>
          <cell r="N45">
            <v>3.34</v>
          </cell>
          <cell r="O45">
            <v>21990000</v>
          </cell>
          <cell r="P45" t="str">
            <v>2.37</v>
          </cell>
          <cell r="Q45" t="str">
            <v>3.56</v>
          </cell>
          <cell r="R45">
            <v>80</v>
          </cell>
          <cell r="S45">
            <v>42368</v>
          </cell>
        </row>
        <row r="46">
          <cell r="A46" t="str">
            <v>DETAILS</v>
          </cell>
          <cell r="B46">
            <v>0</v>
          </cell>
          <cell r="C46">
            <v>81628045</v>
          </cell>
          <cell r="D46">
            <v>84070126</v>
          </cell>
          <cell r="E46" t="str">
            <v>Agilex Flavors and Fragrances Inc Term Loan</v>
          </cell>
          <cell r="F46" t="str">
            <v>0010529764</v>
          </cell>
          <cell r="G46">
            <v>25163849.309999999</v>
          </cell>
          <cell r="H46">
            <v>20152570</v>
          </cell>
          <cell r="I46">
            <v>3.0649999999999999</v>
          </cell>
          <cell r="J46" t="str">
            <v>2.5810000</v>
          </cell>
          <cell r="K46">
            <v>42338</v>
          </cell>
          <cell r="L46" t="str">
            <v>1 Month</v>
          </cell>
          <cell r="M46" t="str">
            <v>3.866</v>
          </cell>
          <cell r="N46">
            <v>3.34</v>
          </cell>
          <cell r="O46">
            <v>21990000</v>
          </cell>
          <cell r="P46" t="str">
            <v>2.37</v>
          </cell>
          <cell r="Q46" t="str">
            <v>3.56</v>
          </cell>
          <cell r="R46">
            <v>80</v>
          </cell>
          <cell r="S46">
            <v>42368</v>
          </cell>
        </row>
        <row r="47">
          <cell r="A47" t="str">
            <v>DETAILS</v>
          </cell>
          <cell r="B47">
            <v>0</v>
          </cell>
          <cell r="C47">
            <v>81628260</v>
          </cell>
          <cell r="D47">
            <v>84069326</v>
          </cell>
          <cell r="E47" t="str">
            <v>AgKnowledge Holdings Company Inc Term Loan</v>
          </cell>
          <cell r="F47" t="str">
            <v>0010533231</v>
          </cell>
          <cell r="G47">
            <v>17317028.98</v>
          </cell>
          <cell r="H47">
            <v>12043800</v>
          </cell>
          <cell r="I47">
            <v>2.06</v>
          </cell>
          <cell r="J47" t="str">
            <v>4.8310000</v>
          </cell>
          <cell r="K47">
            <v>42277</v>
          </cell>
          <cell r="L47" t="str">
            <v>3 Months</v>
          </cell>
          <cell r="M47" t="str">
            <v>6.99</v>
          </cell>
          <cell r="N47">
            <v>1.77</v>
          </cell>
          <cell r="O47">
            <v>11130000</v>
          </cell>
          <cell r="P47" t="str">
            <v>5.39</v>
          </cell>
          <cell r="Q47" t="str">
            <v>7.73</v>
          </cell>
          <cell r="R47">
            <v>80</v>
          </cell>
          <cell r="S47">
            <v>42368</v>
          </cell>
        </row>
        <row r="48">
          <cell r="A48" t="str">
            <v>DETAILS</v>
          </cell>
          <cell r="B48">
            <v>0</v>
          </cell>
          <cell r="C48">
            <v>81628249</v>
          </cell>
          <cell r="D48">
            <v>84070311</v>
          </cell>
          <cell r="E48" t="str">
            <v>Airxcel Inc Term Loan</v>
          </cell>
          <cell r="F48" t="str">
            <v>0010528442</v>
          </cell>
          <cell r="G48">
            <v>8835937.5</v>
          </cell>
          <cell r="H48">
            <v>45377000</v>
          </cell>
          <cell r="I48">
            <v>3.5790000000000002</v>
          </cell>
          <cell r="J48" t="str">
            <v>3.0700000</v>
          </cell>
          <cell r="K48">
            <v>42338</v>
          </cell>
          <cell r="L48" t="str">
            <v>1 Month</v>
          </cell>
          <cell r="M48" t="str">
            <v>4.1</v>
          </cell>
          <cell r="N48">
            <v>3.25</v>
          </cell>
          <cell r="O48">
            <v>41460000</v>
          </cell>
          <cell r="P48" t="str">
            <v>3.32</v>
          </cell>
          <cell r="Q48" t="str">
            <v>4.42</v>
          </cell>
          <cell r="R48">
            <v>80</v>
          </cell>
          <cell r="S48">
            <v>42368</v>
          </cell>
        </row>
        <row r="49">
          <cell r="A49" t="str">
            <v>DETAILS</v>
          </cell>
          <cell r="B49">
            <v>0</v>
          </cell>
          <cell r="C49">
            <v>81628249</v>
          </cell>
          <cell r="D49">
            <v>84070269</v>
          </cell>
          <cell r="E49" t="str">
            <v>Airxcel Inc Term Loan</v>
          </cell>
          <cell r="F49" t="str">
            <v>0010528442</v>
          </cell>
          <cell r="G49">
            <v>856367.86</v>
          </cell>
          <cell r="H49">
            <v>45377000</v>
          </cell>
          <cell r="I49">
            <v>3.5790000000000002</v>
          </cell>
          <cell r="J49" t="str">
            <v>3.0700000</v>
          </cell>
          <cell r="K49">
            <v>42338</v>
          </cell>
          <cell r="L49" t="str">
            <v>1 Month</v>
          </cell>
          <cell r="M49" t="str">
            <v>4.1</v>
          </cell>
          <cell r="N49">
            <v>3.25</v>
          </cell>
          <cell r="O49">
            <v>41460000</v>
          </cell>
          <cell r="P49" t="str">
            <v>3.32</v>
          </cell>
          <cell r="Q49" t="str">
            <v>4.42</v>
          </cell>
          <cell r="R49">
            <v>80</v>
          </cell>
          <cell r="S49">
            <v>42368</v>
          </cell>
        </row>
        <row r="50">
          <cell r="A50" t="str">
            <v>DETAILS</v>
          </cell>
          <cell r="B50">
            <v>0</v>
          </cell>
          <cell r="C50">
            <v>81628249</v>
          </cell>
          <cell r="D50">
            <v>84070064</v>
          </cell>
          <cell r="E50" t="str">
            <v>Airxcel Inc Term Loan</v>
          </cell>
          <cell r="F50" t="str">
            <v>0010528442</v>
          </cell>
          <cell r="G50">
            <v>245979.07</v>
          </cell>
          <cell r="H50">
            <v>45377000</v>
          </cell>
          <cell r="I50">
            <v>3.5790000000000002</v>
          </cell>
          <cell r="J50" t="str">
            <v>3.0700000</v>
          </cell>
          <cell r="K50">
            <v>42338</v>
          </cell>
          <cell r="L50" t="str">
            <v>1 Month</v>
          </cell>
          <cell r="M50" t="str">
            <v>4.1</v>
          </cell>
          <cell r="N50">
            <v>3.25</v>
          </cell>
          <cell r="O50">
            <v>41460000</v>
          </cell>
          <cell r="P50" t="str">
            <v>3.32</v>
          </cell>
          <cell r="Q50" t="str">
            <v>4.42</v>
          </cell>
          <cell r="R50">
            <v>80</v>
          </cell>
          <cell r="S50">
            <v>42368</v>
          </cell>
        </row>
        <row r="51">
          <cell r="A51" t="str">
            <v>DETAILS</v>
          </cell>
          <cell r="B51">
            <v>0</v>
          </cell>
          <cell r="C51">
            <v>81628249</v>
          </cell>
          <cell r="D51">
            <v>84070059</v>
          </cell>
          <cell r="E51" t="str">
            <v>Airxcel Inc Term Loan</v>
          </cell>
          <cell r="F51" t="str">
            <v>0010528442</v>
          </cell>
          <cell r="G51">
            <v>3924375</v>
          </cell>
          <cell r="H51">
            <v>45377000</v>
          </cell>
          <cell r="I51">
            <v>3.5790000000000002</v>
          </cell>
          <cell r="J51" t="str">
            <v>3.0700000</v>
          </cell>
          <cell r="K51">
            <v>42338</v>
          </cell>
          <cell r="L51" t="str">
            <v>1 Month</v>
          </cell>
          <cell r="M51" t="str">
            <v>4.1</v>
          </cell>
          <cell r="N51">
            <v>3.25</v>
          </cell>
          <cell r="O51">
            <v>41460000</v>
          </cell>
          <cell r="P51" t="str">
            <v>3.32</v>
          </cell>
          <cell r="Q51" t="str">
            <v>4.42</v>
          </cell>
          <cell r="R51">
            <v>80</v>
          </cell>
          <cell r="S51">
            <v>42368</v>
          </cell>
        </row>
        <row r="52">
          <cell r="A52" t="str">
            <v>DETAILS</v>
          </cell>
          <cell r="B52">
            <v>0</v>
          </cell>
          <cell r="C52">
            <v>81628249</v>
          </cell>
          <cell r="D52">
            <v>84070060</v>
          </cell>
          <cell r="E52" t="str">
            <v>Airxcel Inc Term Loan</v>
          </cell>
          <cell r="F52" t="str">
            <v>0010528442</v>
          </cell>
          <cell r="G52">
            <v>5362500</v>
          </cell>
          <cell r="H52">
            <v>45377000</v>
          </cell>
          <cell r="I52">
            <v>3.5790000000000002</v>
          </cell>
          <cell r="J52" t="str">
            <v>3.0700000</v>
          </cell>
          <cell r="K52">
            <v>42338</v>
          </cell>
          <cell r="L52" t="str">
            <v>1 Month</v>
          </cell>
          <cell r="M52" t="str">
            <v>4.1</v>
          </cell>
          <cell r="N52">
            <v>3.25</v>
          </cell>
          <cell r="O52">
            <v>41460000</v>
          </cell>
          <cell r="P52" t="str">
            <v>3.32</v>
          </cell>
          <cell r="Q52" t="str">
            <v>4.42</v>
          </cell>
          <cell r="R52">
            <v>80</v>
          </cell>
          <cell r="S52">
            <v>42368</v>
          </cell>
        </row>
        <row r="53">
          <cell r="A53" t="str">
            <v>DETAILS</v>
          </cell>
          <cell r="B53">
            <v>0</v>
          </cell>
          <cell r="C53">
            <v>81628249</v>
          </cell>
          <cell r="D53">
            <v>84070061</v>
          </cell>
          <cell r="E53" t="str">
            <v>Airxcel Inc Term Loan</v>
          </cell>
          <cell r="F53" t="str">
            <v>0010528442</v>
          </cell>
          <cell r="G53">
            <v>5850000</v>
          </cell>
          <cell r="H53">
            <v>45377000</v>
          </cell>
          <cell r="I53">
            <v>3.5790000000000002</v>
          </cell>
          <cell r="J53" t="str">
            <v>3.0700000</v>
          </cell>
          <cell r="K53">
            <v>42338</v>
          </cell>
          <cell r="L53" t="str">
            <v>1 Month</v>
          </cell>
          <cell r="M53" t="str">
            <v>4.1</v>
          </cell>
          <cell r="N53">
            <v>3.25</v>
          </cell>
          <cell r="O53">
            <v>41460000</v>
          </cell>
          <cell r="P53" t="str">
            <v>3.32</v>
          </cell>
          <cell r="Q53" t="str">
            <v>4.42</v>
          </cell>
          <cell r="R53">
            <v>80</v>
          </cell>
          <cell r="S53">
            <v>42368</v>
          </cell>
        </row>
        <row r="54">
          <cell r="A54" t="str">
            <v>DETAILS</v>
          </cell>
          <cell r="B54">
            <v>0</v>
          </cell>
          <cell r="C54">
            <v>81628249</v>
          </cell>
          <cell r="D54">
            <v>84070062</v>
          </cell>
          <cell r="E54" t="str">
            <v>Airxcel Inc Term Loan</v>
          </cell>
          <cell r="F54" t="str">
            <v>0010528442</v>
          </cell>
          <cell r="G54">
            <v>15942773.42</v>
          </cell>
          <cell r="H54">
            <v>45377000</v>
          </cell>
          <cell r="I54">
            <v>3.5790000000000002</v>
          </cell>
          <cell r="J54" t="str">
            <v>3.0700000</v>
          </cell>
          <cell r="K54">
            <v>42338</v>
          </cell>
          <cell r="L54" t="str">
            <v>1 Month</v>
          </cell>
          <cell r="M54" t="str">
            <v>4.1</v>
          </cell>
          <cell r="N54">
            <v>3.25</v>
          </cell>
          <cell r="O54">
            <v>41460000</v>
          </cell>
          <cell r="P54" t="str">
            <v>3.32</v>
          </cell>
          <cell r="Q54" t="str">
            <v>4.42</v>
          </cell>
          <cell r="R54">
            <v>80</v>
          </cell>
          <cell r="S54">
            <v>42368</v>
          </cell>
        </row>
        <row r="55">
          <cell r="A55" t="str">
            <v>DETAILS</v>
          </cell>
          <cell r="B55">
            <v>0</v>
          </cell>
          <cell r="C55">
            <v>81628249</v>
          </cell>
          <cell r="D55">
            <v>84070063</v>
          </cell>
          <cell r="E55" t="str">
            <v>Airxcel Inc Term Loan</v>
          </cell>
          <cell r="F55" t="str">
            <v>0010528442</v>
          </cell>
          <cell r="G55">
            <v>3900000</v>
          </cell>
          <cell r="H55">
            <v>45377000</v>
          </cell>
          <cell r="I55">
            <v>3.5790000000000002</v>
          </cell>
          <cell r="J55" t="str">
            <v>3.0700000</v>
          </cell>
          <cell r="K55">
            <v>42338</v>
          </cell>
          <cell r="L55" t="str">
            <v>1 Month</v>
          </cell>
          <cell r="M55" t="str">
            <v>4.1</v>
          </cell>
          <cell r="N55">
            <v>3.25</v>
          </cell>
          <cell r="O55">
            <v>41460000</v>
          </cell>
          <cell r="P55" t="str">
            <v>3.32</v>
          </cell>
          <cell r="Q55" t="str">
            <v>4.42</v>
          </cell>
          <cell r="R55">
            <v>80</v>
          </cell>
          <cell r="S55">
            <v>42368</v>
          </cell>
        </row>
        <row r="56">
          <cell r="A56" t="str">
            <v>DETAILS</v>
          </cell>
          <cell r="B56">
            <v>0</v>
          </cell>
          <cell r="C56">
            <v>81628286</v>
          </cell>
          <cell r="D56">
            <v>84069340</v>
          </cell>
          <cell r="E56" t="str">
            <v>Allison Transmission Inc Term B3 Loans</v>
          </cell>
          <cell r="F56" t="str">
            <v>0010380833</v>
          </cell>
          <cell r="G56">
            <v>7240254.5899999999</v>
          </cell>
          <cell r="H56">
            <v>763300000</v>
          </cell>
          <cell r="I56">
            <v>5.9450000000000003</v>
          </cell>
          <cell r="J56" t="str">
            <v>2.2700000</v>
          </cell>
          <cell r="K56">
            <v>42277</v>
          </cell>
          <cell r="L56" t="str">
            <v>3 Months</v>
          </cell>
          <cell r="M56" t="str">
            <v>2.27</v>
          </cell>
          <cell r="N56">
            <v>6.56</v>
          </cell>
          <cell r="O56">
            <v>735000000</v>
          </cell>
          <cell r="P56" t="str">
            <v>3.08</v>
          </cell>
          <cell r="Q56" t="str">
            <v>3.08</v>
          </cell>
          <cell r="R56">
            <v>80</v>
          </cell>
          <cell r="S56">
            <v>42368</v>
          </cell>
        </row>
        <row r="57">
          <cell r="A57" t="str">
            <v>DETAILS</v>
          </cell>
          <cell r="B57">
            <v>0</v>
          </cell>
          <cell r="C57">
            <v>81628031</v>
          </cell>
          <cell r="D57">
            <v>84069502</v>
          </cell>
          <cell r="E57" t="str">
            <v>Alpha Packaging Holdings Inc Delayed Draw</v>
          </cell>
          <cell r="F57" t="str">
            <v>0010388276</v>
          </cell>
          <cell r="G57">
            <v>9814452.5299999993</v>
          </cell>
          <cell r="H57">
            <v>38909042</v>
          </cell>
          <cell r="I57">
            <v>2.2799999999999998</v>
          </cell>
          <cell r="J57" t="str">
            <v>4.4500000</v>
          </cell>
          <cell r="K57">
            <v>42369</v>
          </cell>
          <cell r="L57" t="str">
            <v>1 Month</v>
          </cell>
          <cell r="M57" t="str">
            <v>6.05</v>
          </cell>
          <cell r="N57">
            <v>2.2000000000000002</v>
          </cell>
          <cell r="O57">
            <v>42020000</v>
          </cell>
          <cell r="P57" t="str">
            <v>3.94</v>
          </cell>
          <cell r="Q57" t="str">
            <v>5.45</v>
          </cell>
          <cell r="R57">
            <v>80</v>
          </cell>
          <cell r="S57">
            <v>42400</v>
          </cell>
        </row>
        <row r="58">
          <cell r="A58" t="str">
            <v>DETAILS</v>
          </cell>
          <cell r="B58">
            <v>0</v>
          </cell>
          <cell r="C58">
            <v>81627826</v>
          </cell>
          <cell r="D58">
            <v>84069341</v>
          </cell>
          <cell r="E58" t="str">
            <v>Alpha Packaging Holdings Inc Tranche B-1 Term Loan</v>
          </cell>
          <cell r="F58" t="str">
            <v>0010264771</v>
          </cell>
          <cell r="G58">
            <v>17066637.77</v>
          </cell>
          <cell r="H58">
            <v>38909042</v>
          </cell>
          <cell r="I58">
            <v>2.2799999999999998</v>
          </cell>
          <cell r="J58" t="str">
            <v>4.4500000</v>
          </cell>
          <cell r="K58">
            <v>42369</v>
          </cell>
          <cell r="L58" t="str">
            <v>1 Month</v>
          </cell>
          <cell r="M58" t="str">
            <v>6.05</v>
          </cell>
          <cell r="N58">
            <v>2.2000000000000002</v>
          </cell>
          <cell r="O58">
            <v>42020000</v>
          </cell>
          <cell r="P58" t="str">
            <v>3.94</v>
          </cell>
          <cell r="Q58" t="str">
            <v>5.45</v>
          </cell>
          <cell r="R58">
            <v>80</v>
          </cell>
          <cell r="S58">
            <v>42400</v>
          </cell>
        </row>
        <row r="59">
          <cell r="A59" t="str">
            <v>DETAILS</v>
          </cell>
          <cell r="B59">
            <v>0</v>
          </cell>
          <cell r="C59">
            <v>81628030</v>
          </cell>
          <cell r="D59">
            <v>84069497</v>
          </cell>
          <cell r="E59" t="str">
            <v>Alpha Packaging Holdings Inc Tranche B-2 Term Loan</v>
          </cell>
          <cell r="F59" t="str">
            <v>0010468384</v>
          </cell>
          <cell r="G59">
            <v>1962890.51</v>
          </cell>
          <cell r="H59">
            <v>38909042</v>
          </cell>
          <cell r="I59">
            <v>2.2799999999999998</v>
          </cell>
          <cell r="J59" t="str">
            <v>4.4500000</v>
          </cell>
          <cell r="K59">
            <v>42369</v>
          </cell>
          <cell r="L59" t="str">
            <v>1 Month</v>
          </cell>
          <cell r="M59" t="str">
            <v>6.05</v>
          </cell>
          <cell r="N59">
            <v>2.2000000000000002</v>
          </cell>
          <cell r="O59">
            <v>42020000</v>
          </cell>
          <cell r="P59" t="str">
            <v>3.94</v>
          </cell>
          <cell r="Q59" t="str">
            <v>5.45</v>
          </cell>
          <cell r="R59">
            <v>80</v>
          </cell>
          <cell r="S59">
            <v>42400</v>
          </cell>
        </row>
        <row r="60">
          <cell r="A60" t="str">
            <v>DETAILS</v>
          </cell>
          <cell r="B60">
            <v>0</v>
          </cell>
          <cell r="C60">
            <v>81628022</v>
          </cell>
          <cell r="D60">
            <v>84069488</v>
          </cell>
          <cell r="E60" t="str">
            <v>Alpheus Communications LLC Term Loan</v>
          </cell>
          <cell r="F60" t="str">
            <v>0010526372</v>
          </cell>
          <cell r="G60">
            <v>33249999.989999998</v>
          </cell>
          <cell r="H60">
            <v>23937000</v>
          </cell>
          <cell r="I60">
            <v>2.69</v>
          </cell>
          <cell r="J60" t="str">
            <v>1.7700000</v>
          </cell>
          <cell r="K60">
            <v>42338</v>
          </cell>
          <cell r="L60" t="str">
            <v>1 Month</v>
          </cell>
          <cell r="M60" t="str">
            <v>5.02</v>
          </cell>
          <cell r="N60">
            <v>2.4700000000000002</v>
          </cell>
          <cell r="O60">
            <v>23070000</v>
          </cell>
          <cell r="P60" t="str">
            <v>1.46</v>
          </cell>
          <cell r="Q60" t="str">
            <v>5.07</v>
          </cell>
          <cell r="R60">
            <v>80</v>
          </cell>
          <cell r="S60">
            <v>42368</v>
          </cell>
        </row>
        <row r="61">
          <cell r="A61" t="str">
            <v>DETAILS</v>
          </cell>
          <cell r="B61">
            <v>0</v>
          </cell>
          <cell r="C61">
            <v>81627619</v>
          </cell>
          <cell r="D61">
            <v>84069487</v>
          </cell>
          <cell r="E61" t="str">
            <v>Alpheus Communications LLC Term Loan</v>
          </cell>
          <cell r="F61" t="str">
            <v>0010526372</v>
          </cell>
          <cell r="G61">
            <v>437500</v>
          </cell>
          <cell r="H61">
            <v>23937000</v>
          </cell>
          <cell r="I61">
            <v>2.69</v>
          </cell>
          <cell r="J61" t="str">
            <v>1.7700000</v>
          </cell>
          <cell r="K61">
            <v>42338</v>
          </cell>
          <cell r="L61" t="str">
            <v>1 Month</v>
          </cell>
          <cell r="M61" t="str">
            <v>5.02</v>
          </cell>
          <cell r="N61">
            <v>2.4700000000000002</v>
          </cell>
          <cell r="O61">
            <v>23070000</v>
          </cell>
          <cell r="P61" t="str">
            <v>1.46</v>
          </cell>
          <cell r="Q61" t="str">
            <v>5.07</v>
          </cell>
          <cell r="R61">
            <v>80</v>
          </cell>
          <cell r="S61">
            <v>42368</v>
          </cell>
        </row>
        <row r="62">
          <cell r="A62" t="str">
            <v>DETAILS</v>
          </cell>
          <cell r="B62">
            <v>0</v>
          </cell>
          <cell r="C62">
            <v>81627620</v>
          </cell>
          <cell r="D62">
            <v>84069489</v>
          </cell>
          <cell r="E62" t="str">
            <v>Alpheus Communications LLC Tranche 1 DDTL</v>
          </cell>
          <cell r="F62" t="str">
            <v>0010526363</v>
          </cell>
          <cell r="G62">
            <v>25845.62</v>
          </cell>
          <cell r="H62">
            <v>23937000</v>
          </cell>
          <cell r="I62">
            <v>2.69</v>
          </cell>
          <cell r="J62" t="str">
            <v>1.7700000</v>
          </cell>
          <cell r="K62">
            <v>42338</v>
          </cell>
          <cell r="L62" t="str">
            <v>1 Month</v>
          </cell>
          <cell r="M62" t="str">
            <v>5.02</v>
          </cell>
          <cell r="N62">
            <v>2.4700000000000002</v>
          </cell>
          <cell r="O62">
            <v>23070000</v>
          </cell>
          <cell r="P62" t="str">
            <v>1.46</v>
          </cell>
          <cell r="Q62" t="str">
            <v>5.07</v>
          </cell>
          <cell r="R62">
            <v>80</v>
          </cell>
          <cell r="S62">
            <v>42368</v>
          </cell>
        </row>
        <row r="63">
          <cell r="A63" t="str">
            <v>DETAILS</v>
          </cell>
          <cell r="B63">
            <v>0</v>
          </cell>
          <cell r="C63">
            <v>81628366</v>
          </cell>
          <cell r="D63">
            <v>84069490</v>
          </cell>
          <cell r="E63" t="str">
            <v>Alpheus Communications LLC Tranche 1 DDTL</v>
          </cell>
          <cell r="F63" t="str">
            <v>0010526363</v>
          </cell>
          <cell r="G63">
            <v>1514951.27</v>
          </cell>
          <cell r="H63">
            <v>23937000</v>
          </cell>
          <cell r="I63">
            <v>2.69</v>
          </cell>
          <cell r="J63" t="str">
            <v>1.7700000</v>
          </cell>
          <cell r="K63">
            <v>42338</v>
          </cell>
          <cell r="L63" t="str">
            <v>1 Month</v>
          </cell>
          <cell r="M63" t="str">
            <v>5.02</v>
          </cell>
          <cell r="N63">
            <v>2.4700000000000002</v>
          </cell>
          <cell r="O63">
            <v>23070000</v>
          </cell>
          <cell r="P63" t="str">
            <v>1.46</v>
          </cell>
          <cell r="Q63" t="str">
            <v>5.07</v>
          </cell>
          <cell r="R63">
            <v>80</v>
          </cell>
          <cell r="S63">
            <v>42368</v>
          </cell>
        </row>
        <row r="64">
          <cell r="A64" t="str">
            <v>DETAILS</v>
          </cell>
          <cell r="B64">
            <v>0</v>
          </cell>
          <cell r="C64">
            <v>81628057</v>
          </cell>
          <cell r="D64">
            <v>84070249</v>
          </cell>
          <cell r="E64" t="str">
            <v>AM Conservation Holding Corporation Additional Term Loan</v>
          </cell>
          <cell r="F64" t="str">
            <v>0010538594</v>
          </cell>
          <cell r="G64">
            <v>10368750</v>
          </cell>
          <cell r="H64">
            <v>20287000</v>
          </cell>
          <cell r="I64">
            <v>3.01</v>
          </cell>
          <cell r="J64" t="str">
            <v>3.0400000</v>
          </cell>
          <cell r="K64">
            <v>42338</v>
          </cell>
          <cell r="L64" t="str">
            <v>1 Month</v>
          </cell>
          <cell r="M64" t="str">
            <v>4.15</v>
          </cell>
          <cell r="N64">
            <v>2.61</v>
          </cell>
          <cell r="O64">
            <v>16540000</v>
          </cell>
          <cell r="P64" t="str">
            <v>3.71</v>
          </cell>
          <cell r="Q64" t="str">
            <v>5.07</v>
          </cell>
          <cell r="R64">
            <v>80</v>
          </cell>
          <cell r="S64">
            <v>42368</v>
          </cell>
        </row>
        <row r="65">
          <cell r="A65" t="str">
            <v>DETAILS</v>
          </cell>
          <cell r="B65">
            <v>0</v>
          </cell>
          <cell r="C65">
            <v>81628087</v>
          </cell>
          <cell r="D65">
            <v>84070129</v>
          </cell>
          <cell r="E65" t="str">
            <v>AM Conservation Holding Corporation Term Loan</v>
          </cell>
          <cell r="F65" t="str">
            <v>0010533274</v>
          </cell>
          <cell r="G65">
            <v>9435096.1699999999</v>
          </cell>
          <cell r="H65">
            <v>20287000</v>
          </cell>
          <cell r="I65">
            <v>3.01</v>
          </cell>
          <cell r="J65" t="str">
            <v>3.0400000</v>
          </cell>
          <cell r="K65">
            <v>42338</v>
          </cell>
          <cell r="L65" t="str">
            <v>1 Month</v>
          </cell>
          <cell r="M65" t="str">
            <v>4.15</v>
          </cell>
          <cell r="N65">
            <v>2.61</v>
          </cell>
          <cell r="O65">
            <v>16540000</v>
          </cell>
          <cell r="P65" t="str">
            <v>3.71</v>
          </cell>
          <cell r="Q65" t="str">
            <v>5.07</v>
          </cell>
          <cell r="R65">
            <v>80</v>
          </cell>
          <cell r="S65">
            <v>42368</v>
          </cell>
        </row>
        <row r="66">
          <cell r="A66" t="str">
            <v>DETAILS</v>
          </cell>
          <cell r="B66">
            <v>0</v>
          </cell>
          <cell r="C66">
            <v>81627993</v>
          </cell>
          <cell r="D66">
            <v>84069359</v>
          </cell>
          <cell r="E66" t="str">
            <v>Ameriforge Group Inc Initial Term Loan</v>
          </cell>
          <cell r="F66" t="str">
            <v>0010405155</v>
          </cell>
          <cell r="G66">
            <v>3881022.36</v>
          </cell>
          <cell r="H66">
            <v>163900000</v>
          </cell>
          <cell r="I66">
            <v>3.32</v>
          </cell>
          <cell r="J66" t="str">
            <v>3.3900000</v>
          </cell>
          <cell r="K66">
            <v>42277</v>
          </cell>
          <cell r="L66" t="str">
            <v>3 Months</v>
          </cell>
          <cell r="M66" t="str">
            <v>4.82</v>
          </cell>
          <cell r="N66">
            <v>2.0499999999999998</v>
          </cell>
          <cell r="O66">
            <v>101700000</v>
          </cell>
          <cell r="P66" t="str">
            <v>5.75</v>
          </cell>
          <cell r="Q66" t="str">
            <v>8.06</v>
          </cell>
          <cell r="R66">
            <v>80</v>
          </cell>
          <cell r="S66">
            <v>42368</v>
          </cell>
        </row>
        <row r="67">
          <cell r="A67" t="str">
            <v>DETAILS</v>
          </cell>
          <cell r="B67">
            <v>0</v>
          </cell>
          <cell r="C67">
            <v>81627913</v>
          </cell>
          <cell r="D67">
            <v>84069360</v>
          </cell>
          <cell r="E67" t="str">
            <v>Amspec LLC Term Loan</v>
          </cell>
          <cell r="F67" t="str">
            <v>0010507994</v>
          </cell>
          <cell r="G67">
            <v>14384615.369999999</v>
          </cell>
          <cell r="H67">
            <v>19158100</v>
          </cell>
          <cell r="I67">
            <v>3.9</v>
          </cell>
          <cell r="J67" t="str">
            <v>2.7700000</v>
          </cell>
          <cell r="K67">
            <v>42308</v>
          </cell>
          <cell r="L67" t="str">
            <v>1 Month</v>
          </cell>
          <cell r="M67" t="str">
            <v>3.59</v>
          </cell>
          <cell r="N67">
            <v>4.79</v>
          </cell>
          <cell r="O67">
            <v>25370000</v>
          </cell>
          <cell r="P67" t="str">
            <v>2.29</v>
          </cell>
          <cell r="Q67" t="str">
            <v>2.91</v>
          </cell>
          <cell r="R67">
            <v>80</v>
          </cell>
          <cell r="S67">
            <v>42338</v>
          </cell>
        </row>
        <row r="68">
          <cell r="A68" t="str">
            <v>DETAILS</v>
          </cell>
          <cell r="B68">
            <v>0</v>
          </cell>
          <cell r="C68">
            <v>81627838</v>
          </cell>
          <cell r="D68">
            <v>84069366</v>
          </cell>
          <cell r="E68" t="str">
            <v>AmWINS Group LLC Incremental 1st Lien Term Loan</v>
          </cell>
          <cell r="F68" t="str">
            <v>0010522968</v>
          </cell>
          <cell r="G68">
            <v>1495977.79</v>
          </cell>
          <cell r="H68">
            <v>207865000</v>
          </cell>
          <cell r="I68">
            <v>3.32</v>
          </cell>
          <cell r="J68" t="str">
            <v>4.2400000</v>
          </cell>
          <cell r="K68">
            <v>42277</v>
          </cell>
          <cell r="L68" t="str">
            <v>3 Months</v>
          </cell>
          <cell r="M68" t="str">
            <v>5.4391215452</v>
          </cell>
          <cell r="N68">
            <v>2.83</v>
          </cell>
          <cell r="O68">
            <v>213280000</v>
          </cell>
          <cell r="P68" t="str">
            <v>4.14</v>
          </cell>
          <cell r="Q68" t="str">
            <v>5.31</v>
          </cell>
          <cell r="R68">
            <v>80</v>
          </cell>
          <cell r="S68">
            <v>42368</v>
          </cell>
        </row>
        <row r="69">
          <cell r="A69" t="str">
            <v>DETAILS</v>
          </cell>
          <cell r="B69">
            <v>0</v>
          </cell>
          <cell r="C69">
            <v>81627731</v>
          </cell>
          <cell r="D69">
            <v>84069364</v>
          </cell>
          <cell r="E69" t="str">
            <v>AmWINS Group LLC Incremental 1st Lien Term Loan</v>
          </cell>
          <cell r="F69" t="str">
            <v>0010522968</v>
          </cell>
          <cell r="G69">
            <v>2692628.35</v>
          </cell>
          <cell r="H69">
            <v>207865000</v>
          </cell>
          <cell r="I69">
            <v>3.32</v>
          </cell>
          <cell r="J69" t="str">
            <v>4.2400000</v>
          </cell>
          <cell r="K69">
            <v>42277</v>
          </cell>
          <cell r="L69" t="str">
            <v>3 Months</v>
          </cell>
          <cell r="M69" t="str">
            <v>5.4391215452</v>
          </cell>
          <cell r="N69">
            <v>2.83</v>
          </cell>
          <cell r="O69">
            <v>213280000</v>
          </cell>
          <cell r="P69" t="str">
            <v>4.14</v>
          </cell>
          <cell r="Q69" t="str">
            <v>5.31</v>
          </cell>
          <cell r="R69">
            <v>80</v>
          </cell>
          <cell r="S69">
            <v>42368</v>
          </cell>
        </row>
        <row r="70">
          <cell r="A70" t="str">
            <v>DETAILS</v>
          </cell>
          <cell r="B70">
            <v>0</v>
          </cell>
          <cell r="C70">
            <v>81627732</v>
          </cell>
          <cell r="D70">
            <v>84069365</v>
          </cell>
          <cell r="E70" t="str">
            <v>AmWINS Group LLC Incremental 1st Lien Term Loan</v>
          </cell>
          <cell r="F70" t="str">
            <v>0010522968</v>
          </cell>
          <cell r="G70">
            <v>661560.80000000005</v>
          </cell>
          <cell r="H70">
            <v>207865000</v>
          </cell>
          <cell r="I70">
            <v>3.32</v>
          </cell>
          <cell r="J70" t="str">
            <v>4.2400000</v>
          </cell>
          <cell r="K70">
            <v>42277</v>
          </cell>
          <cell r="L70" t="str">
            <v>3 Months</v>
          </cell>
          <cell r="M70" t="str">
            <v>5.4391215452</v>
          </cell>
          <cell r="N70">
            <v>2.83</v>
          </cell>
          <cell r="O70">
            <v>213280000</v>
          </cell>
          <cell r="P70" t="str">
            <v>4.14</v>
          </cell>
          <cell r="Q70" t="str">
            <v>5.31</v>
          </cell>
          <cell r="R70">
            <v>80</v>
          </cell>
          <cell r="S70">
            <v>42368</v>
          </cell>
        </row>
        <row r="71">
          <cell r="A71" t="str">
            <v>DETAILS</v>
          </cell>
          <cell r="B71">
            <v>0</v>
          </cell>
          <cell r="C71">
            <v>81628020</v>
          </cell>
          <cell r="D71">
            <v>84070293</v>
          </cell>
          <cell r="E71" t="str">
            <v>Ansira Partners Inc Term Loan</v>
          </cell>
          <cell r="F71" t="str">
            <v>0010551896</v>
          </cell>
          <cell r="G71">
            <v>35527868.850000001</v>
          </cell>
          <cell r="H71">
            <v>34597040</v>
          </cell>
          <cell r="I71">
            <v>3.34</v>
          </cell>
          <cell r="J71" t="str">
            <v>3.1505585</v>
          </cell>
          <cell r="K71">
            <v>42338</v>
          </cell>
          <cell r="L71" t="str">
            <v>1 Month</v>
          </cell>
          <cell r="M71" t="str">
            <v>4.3934394387</v>
          </cell>
          <cell r="N71">
            <v>3.34</v>
          </cell>
          <cell r="O71">
            <v>34597040</v>
          </cell>
          <cell r="P71" t="str">
            <v>3.15055854</v>
          </cell>
          <cell r="Q71" t="str">
            <v>4.39343944</v>
          </cell>
          <cell r="R71">
            <v>80</v>
          </cell>
          <cell r="S71">
            <v>42368</v>
          </cell>
        </row>
        <row r="72">
          <cell r="A72" t="str">
            <v>DETAILS</v>
          </cell>
          <cell r="B72">
            <v>0</v>
          </cell>
          <cell r="C72">
            <v>81627650</v>
          </cell>
          <cell r="D72">
            <v>84069862</v>
          </cell>
          <cell r="E72" t="str">
            <v>Apache Industrial Services Inc Term Loan</v>
          </cell>
          <cell r="F72" t="str">
            <v>0010556365</v>
          </cell>
          <cell r="G72">
            <v>4197722.42</v>
          </cell>
          <cell r="H72">
            <v>27500000</v>
          </cell>
          <cell r="I72">
            <v>4.2</v>
          </cell>
          <cell r="J72" t="str">
            <v>3.40</v>
          </cell>
          <cell r="K72">
            <v>42308</v>
          </cell>
          <cell r="L72" t="str">
            <v>1 Month</v>
          </cell>
          <cell r="M72" t="str">
            <v>4.00</v>
          </cell>
          <cell r="N72">
            <v>4.2</v>
          </cell>
          <cell r="O72">
            <v>27500000</v>
          </cell>
          <cell r="P72" t="str">
            <v>3.4</v>
          </cell>
          <cell r="Q72" t="str">
            <v>4.0</v>
          </cell>
          <cell r="R72">
            <v>80</v>
          </cell>
          <cell r="S72">
            <v>42338</v>
          </cell>
        </row>
        <row r="73">
          <cell r="A73" t="str">
            <v>DETAILS</v>
          </cell>
          <cell r="B73">
            <v>0</v>
          </cell>
          <cell r="C73">
            <v>81627650</v>
          </cell>
          <cell r="D73">
            <v>84070132</v>
          </cell>
          <cell r="E73" t="str">
            <v>Apache Industrial Services Inc Term Loan</v>
          </cell>
          <cell r="F73" t="str">
            <v>0010556365</v>
          </cell>
          <cell r="G73">
            <v>12199152.58</v>
          </cell>
          <cell r="H73">
            <v>27500000</v>
          </cell>
          <cell r="I73">
            <v>4.2</v>
          </cell>
          <cell r="J73" t="str">
            <v>3.40</v>
          </cell>
          <cell r="K73">
            <v>42308</v>
          </cell>
          <cell r="L73" t="str">
            <v>1 Month</v>
          </cell>
          <cell r="M73" t="str">
            <v>4.00</v>
          </cell>
          <cell r="N73">
            <v>4.2</v>
          </cell>
          <cell r="O73">
            <v>27500000</v>
          </cell>
          <cell r="P73" t="str">
            <v>3.4</v>
          </cell>
          <cell r="Q73" t="str">
            <v>4.0</v>
          </cell>
          <cell r="R73">
            <v>80</v>
          </cell>
          <cell r="S73">
            <v>42338</v>
          </cell>
        </row>
        <row r="74">
          <cell r="A74" t="str">
            <v>DETAILS</v>
          </cell>
          <cell r="B74">
            <v>0</v>
          </cell>
          <cell r="C74">
            <v>81627892</v>
          </cell>
          <cell r="D74">
            <v>84069371</v>
          </cell>
          <cell r="E74" t="str">
            <v>Apex Analytix LLC Senior Term Loan</v>
          </cell>
          <cell r="F74" t="str">
            <v>0010476413</v>
          </cell>
          <cell r="G74">
            <v>19393629.809999999</v>
          </cell>
          <cell r="H74">
            <v>11594000</v>
          </cell>
          <cell r="I74">
            <v>2.25</v>
          </cell>
          <cell r="J74" t="str">
            <v>3.7600000</v>
          </cell>
          <cell r="K74">
            <v>42338</v>
          </cell>
          <cell r="L74" t="str">
            <v>1 Month</v>
          </cell>
          <cell r="M74" t="str">
            <v>5.3</v>
          </cell>
          <cell r="N74">
            <v>2.7</v>
          </cell>
          <cell r="O74">
            <v>13660000</v>
          </cell>
          <cell r="P74" t="str">
            <v>2.99</v>
          </cell>
          <cell r="Q74" t="str">
            <v>4.31</v>
          </cell>
          <cell r="R74">
            <v>80</v>
          </cell>
          <cell r="S74">
            <v>42368</v>
          </cell>
        </row>
        <row r="75">
          <cell r="A75" t="str">
            <v>DETAILS</v>
          </cell>
          <cell r="B75">
            <v>0</v>
          </cell>
          <cell r="C75">
            <v>81627633</v>
          </cell>
          <cell r="D75">
            <v>84069385</v>
          </cell>
          <cell r="E75" t="str">
            <v>Apothecary Products LLC Term A Loan</v>
          </cell>
          <cell r="F75" t="str">
            <v>0010526884</v>
          </cell>
          <cell r="G75">
            <v>16476304.77</v>
          </cell>
          <cell r="H75">
            <v>10900000</v>
          </cell>
          <cell r="I75">
            <v>2.27</v>
          </cell>
          <cell r="J75" t="str">
            <v>3.7400000</v>
          </cell>
          <cell r="K75">
            <v>42338</v>
          </cell>
          <cell r="L75" t="str">
            <v>1 Month</v>
          </cell>
          <cell r="M75" t="str">
            <v>5.47</v>
          </cell>
          <cell r="N75">
            <v>1.93</v>
          </cell>
          <cell r="O75">
            <v>8990000</v>
          </cell>
          <cell r="P75" t="str">
            <v>4.15</v>
          </cell>
          <cell r="Q75" t="str">
            <v>6.27</v>
          </cell>
          <cell r="R75">
            <v>80</v>
          </cell>
          <cell r="S75">
            <v>42368</v>
          </cell>
        </row>
        <row r="76">
          <cell r="A76" t="str">
            <v>DETAILS</v>
          </cell>
          <cell r="B76">
            <v>0</v>
          </cell>
          <cell r="C76">
            <v>81628321</v>
          </cell>
          <cell r="D76">
            <v>84070240</v>
          </cell>
          <cell r="E76" t="str">
            <v>Apple American Group LLC Incremental Term Loan</v>
          </cell>
          <cell r="F76" t="str">
            <v>0010538034</v>
          </cell>
          <cell r="G76">
            <v>420222.93</v>
          </cell>
          <cell r="H76">
            <v>102900000</v>
          </cell>
          <cell r="I76">
            <v>5.03</v>
          </cell>
          <cell r="J76" t="str">
            <v>3.9300000</v>
          </cell>
          <cell r="K76">
            <v>42274</v>
          </cell>
          <cell r="L76" t="str">
            <v>3 Months</v>
          </cell>
          <cell r="M76" t="str">
            <v>3.93</v>
          </cell>
          <cell r="N76">
            <v>5.03</v>
          </cell>
          <cell r="O76">
            <v>102899525</v>
          </cell>
          <cell r="P76" t="str">
            <v>3.93000000</v>
          </cell>
          <cell r="Q76" t="str">
            <v>3.93000000</v>
          </cell>
          <cell r="R76">
            <v>80</v>
          </cell>
          <cell r="S76">
            <v>42365</v>
          </cell>
        </row>
        <row r="77">
          <cell r="A77" t="str">
            <v>DETAILS</v>
          </cell>
          <cell r="B77">
            <v>0</v>
          </cell>
          <cell r="C77">
            <v>81628319</v>
          </cell>
          <cell r="D77">
            <v>84070139</v>
          </cell>
          <cell r="E77" t="str">
            <v>Apple American Group LLC Term Loan</v>
          </cell>
          <cell r="F77" t="str">
            <v>0010538026</v>
          </cell>
          <cell r="G77">
            <v>21900682.469999999</v>
          </cell>
          <cell r="H77">
            <v>102900000</v>
          </cell>
          <cell r="I77">
            <v>5.03</v>
          </cell>
          <cell r="J77" t="str">
            <v>3.9300000</v>
          </cell>
          <cell r="K77">
            <v>42274</v>
          </cell>
          <cell r="L77" t="str">
            <v>3 Months</v>
          </cell>
          <cell r="M77" t="str">
            <v>3.93</v>
          </cell>
          <cell r="N77">
            <v>5.03</v>
          </cell>
          <cell r="O77">
            <v>102899525</v>
          </cell>
          <cell r="P77" t="str">
            <v>3.93000000</v>
          </cell>
          <cell r="Q77" t="str">
            <v>3.93000000</v>
          </cell>
          <cell r="R77">
            <v>80</v>
          </cell>
          <cell r="S77">
            <v>42365</v>
          </cell>
        </row>
        <row r="78">
          <cell r="A78" t="str">
            <v>DETAILS</v>
          </cell>
          <cell r="B78">
            <v>0</v>
          </cell>
          <cell r="C78">
            <v>81628319</v>
          </cell>
          <cell r="D78">
            <v>84070140</v>
          </cell>
          <cell r="E78" t="str">
            <v>Apple American Group LLC Term Loan</v>
          </cell>
          <cell r="F78" t="str">
            <v>0010538026</v>
          </cell>
          <cell r="G78">
            <v>413612.01</v>
          </cell>
          <cell r="H78">
            <v>102900000</v>
          </cell>
          <cell r="I78">
            <v>5.03</v>
          </cell>
          <cell r="J78" t="str">
            <v>3.9300000</v>
          </cell>
          <cell r="K78">
            <v>42274</v>
          </cell>
          <cell r="L78" t="str">
            <v>3 Months</v>
          </cell>
          <cell r="M78" t="str">
            <v>3.93</v>
          </cell>
          <cell r="N78">
            <v>5.03</v>
          </cell>
          <cell r="O78">
            <v>102899525</v>
          </cell>
          <cell r="P78" t="str">
            <v>3.93000000</v>
          </cell>
          <cell r="Q78" t="str">
            <v>3.93000000</v>
          </cell>
          <cell r="R78">
            <v>80</v>
          </cell>
          <cell r="S78">
            <v>42365</v>
          </cell>
        </row>
        <row r="79">
          <cell r="A79" t="str">
            <v>DETAILS</v>
          </cell>
          <cell r="B79">
            <v>0</v>
          </cell>
          <cell r="C79">
            <v>81627785</v>
          </cell>
          <cell r="D79">
            <v>84070147</v>
          </cell>
          <cell r="E79" t="str">
            <v>Applied Consultants Inc Term Loan</v>
          </cell>
          <cell r="F79" t="str">
            <v>0010530801</v>
          </cell>
          <cell r="G79">
            <v>2909749.64</v>
          </cell>
          <cell r="H79">
            <v>23625530</v>
          </cell>
          <cell r="I79">
            <v>3.44</v>
          </cell>
          <cell r="J79" t="str">
            <v>3.1800000</v>
          </cell>
          <cell r="K79">
            <v>42338</v>
          </cell>
          <cell r="L79" t="str">
            <v>1 Month</v>
          </cell>
          <cell r="M79" t="str">
            <v>4.15</v>
          </cell>
          <cell r="N79">
            <v>3.62</v>
          </cell>
          <cell r="O79">
            <v>23530000</v>
          </cell>
          <cell r="P79" t="str">
            <v>3.1</v>
          </cell>
          <cell r="Q79" t="str">
            <v>4.09</v>
          </cell>
          <cell r="R79">
            <v>80</v>
          </cell>
          <cell r="S79">
            <v>42368</v>
          </cell>
        </row>
        <row r="80">
          <cell r="A80" t="str">
            <v>DETAILS</v>
          </cell>
          <cell r="B80">
            <v>0</v>
          </cell>
          <cell r="C80">
            <v>81627804</v>
          </cell>
          <cell r="D80">
            <v>84070148</v>
          </cell>
          <cell r="E80" t="str">
            <v>Applied Consultants Inc Term Loan</v>
          </cell>
          <cell r="F80" t="str">
            <v>0010530801</v>
          </cell>
          <cell r="G80">
            <v>9661140.3200000003</v>
          </cell>
          <cell r="H80">
            <v>23625530</v>
          </cell>
          <cell r="I80">
            <v>3.44</v>
          </cell>
          <cell r="J80" t="str">
            <v>3.1800000</v>
          </cell>
          <cell r="K80">
            <v>42338</v>
          </cell>
          <cell r="L80" t="str">
            <v>1 Month</v>
          </cell>
          <cell r="M80" t="str">
            <v>4.15</v>
          </cell>
          <cell r="N80">
            <v>3.62</v>
          </cell>
          <cell r="O80">
            <v>23530000</v>
          </cell>
          <cell r="P80" t="str">
            <v>3.1</v>
          </cell>
          <cell r="Q80" t="str">
            <v>4.09</v>
          </cell>
          <cell r="R80">
            <v>80</v>
          </cell>
          <cell r="S80">
            <v>42368</v>
          </cell>
        </row>
        <row r="81">
          <cell r="A81" t="str">
            <v>DETAILS</v>
          </cell>
          <cell r="B81">
            <v>0</v>
          </cell>
          <cell r="C81">
            <v>81627785</v>
          </cell>
          <cell r="D81">
            <v>84070149</v>
          </cell>
          <cell r="E81" t="str">
            <v>Applied Consultants Inc Term Loan</v>
          </cell>
          <cell r="F81" t="str">
            <v>0010530801</v>
          </cell>
          <cell r="G81">
            <v>2621333.9500000002</v>
          </cell>
          <cell r="H81">
            <v>23625530</v>
          </cell>
          <cell r="I81">
            <v>3.44</v>
          </cell>
          <cell r="J81" t="str">
            <v>3.1800000</v>
          </cell>
          <cell r="K81">
            <v>42338</v>
          </cell>
          <cell r="L81" t="str">
            <v>1 Month</v>
          </cell>
          <cell r="M81" t="str">
            <v>4.15</v>
          </cell>
          <cell r="N81">
            <v>3.62</v>
          </cell>
          <cell r="O81">
            <v>23530000</v>
          </cell>
          <cell r="P81" t="str">
            <v>3.1</v>
          </cell>
          <cell r="Q81" t="str">
            <v>4.09</v>
          </cell>
          <cell r="R81">
            <v>80</v>
          </cell>
          <cell r="S81">
            <v>42368</v>
          </cell>
        </row>
        <row r="82">
          <cell r="A82" t="str">
            <v>DETAILS</v>
          </cell>
          <cell r="B82">
            <v>0</v>
          </cell>
          <cell r="C82">
            <v>81627804</v>
          </cell>
          <cell r="D82">
            <v>84070150</v>
          </cell>
          <cell r="E82" t="str">
            <v>Applied Consultants Inc Term Loan</v>
          </cell>
          <cell r="F82" t="str">
            <v>0010530801</v>
          </cell>
          <cell r="G82">
            <v>8703523.7799999993</v>
          </cell>
          <cell r="H82">
            <v>23625530</v>
          </cell>
          <cell r="I82">
            <v>3.44</v>
          </cell>
          <cell r="J82" t="str">
            <v>3.1800000</v>
          </cell>
          <cell r="K82">
            <v>42338</v>
          </cell>
          <cell r="L82" t="str">
            <v>1 Month</v>
          </cell>
          <cell r="M82" t="str">
            <v>4.15</v>
          </cell>
          <cell r="N82">
            <v>3.62</v>
          </cell>
          <cell r="O82">
            <v>23530000</v>
          </cell>
          <cell r="P82" t="str">
            <v>3.1</v>
          </cell>
          <cell r="Q82" t="str">
            <v>4.09</v>
          </cell>
          <cell r="R82">
            <v>80</v>
          </cell>
          <cell r="S82">
            <v>42368</v>
          </cell>
        </row>
        <row r="83">
          <cell r="A83" t="str">
            <v>DETAILS</v>
          </cell>
          <cell r="B83">
            <v>0</v>
          </cell>
          <cell r="C83">
            <v>81628068</v>
          </cell>
          <cell r="D83">
            <v>84069496</v>
          </cell>
          <cell r="E83" t="str">
            <v>Aqua-Chem Inc Term Loan</v>
          </cell>
          <cell r="F83" t="str">
            <v>0010532421</v>
          </cell>
          <cell r="G83">
            <v>6650275.79</v>
          </cell>
          <cell r="H83">
            <v>10744021</v>
          </cell>
          <cell r="I83">
            <v>3.44</v>
          </cell>
          <cell r="J83" t="str">
            <v>2.9100000</v>
          </cell>
          <cell r="K83">
            <v>42338</v>
          </cell>
          <cell r="L83" t="str">
            <v>1 Month</v>
          </cell>
          <cell r="M83" t="str">
            <v>3.85</v>
          </cell>
          <cell r="N83">
            <v>2.69</v>
          </cell>
          <cell r="O83">
            <v>8373000</v>
          </cell>
          <cell r="P83" t="str">
            <v>3.61</v>
          </cell>
          <cell r="Q83" t="str">
            <v>4.81</v>
          </cell>
          <cell r="R83">
            <v>80</v>
          </cell>
          <cell r="S83">
            <v>42368</v>
          </cell>
        </row>
        <row r="84">
          <cell r="A84" t="str">
            <v>DETAILS</v>
          </cell>
          <cell r="B84">
            <v>0</v>
          </cell>
          <cell r="C84">
            <v>81628278</v>
          </cell>
          <cell r="D84">
            <v>84069400</v>
          </cell>
          <cell r="E84" t="str">
            <v>Aquilex LLC Term Loan B (HYDROCHEM)</v>
          </cell>
          <cell r="F84" t="str">
            <v>0010532791</v>
          </cell>
          <cell r="G84">
            <v>5584.03</v>
          </cell>
          <cell r="H84">
            <v>66803000</v>
          </cell>
          <cell r="I84">
            <v>4.2699999999999996</v>
          </cell>
          <cell r="J84" t="str">
            <v>3.5100000</v>
          </cell>
          <cell r="K84">
            <v>42274</v>
          </cell>
          <cell r="L84" t="str">
            <v>3 Months</v>
          </cell>
          <cell r="M84" t="str">
            <v>3.51</v>
          </cell>
          <cell r="N84">
            <v>4.17</v>
          </cell>
          <cell r="O84">
            <v>62610000</v>
          </cell>
          <cell r="P84" t="str">
            <v>3.53</v>
          </cell>
          <cell r="Q84" t="str">
            <v>3.53</v>
          </cell>
          <cell r="R84">
            <v>80</v>
          </cell>
          <cell r="S84">
            <v>42365</v>
          </cell>
        </row>
        <row r="85">
          <cell r="A85" t="str">
            <v>DETAILS</v>
          </cell>
          <cell r="B85">
            <v>0</v>
          </cell>
          <cell r="C85">
            <v>81628210</v>
          </cell>
          <cell r="D85">
            <v>84070228</v>
          </cell>
          <cell r="E85" t="str">
            <v>Aramsco Holdings Inc 4th AMD Term Loan</v>
          </cell>
          <cell r="F85" t="str">
            <v>0010416932</v>
          </cell>
          <cell r="G85">
            <v>2780086.26</v>
          </cell>
          <cell r="H85">
            <v>23650138</v>
          </cell>
          <cell r="I85">
            <v>2.88</v>
          </cell>
          <cell r="J85" t="str">
            <v>3.6200000</v>
          </cell>
          <cell r="K85">
            <v>42338</v>
          </cell>
          <cell r="L85" t="str">
            <v>1 Month</v>
          </cell>
          <cell r="M85" t="str">
            <v>4.94</v>
          </cell>
          <cell r="N85">
            <v>2.84</v>
          </cell>
          <cell r="O85">
            <v>24230000</v>
          </cell>
          <cell r="P85" t="str">
            <v>3.52</v>
          </cell>
          <cell r="Q85" t="str">
            <v>4.81</v>
          </cell>
          <cell r="R85">
            <v>80</v>
          </cell>
          <cell r="S85">
            <v>42368</v>
          </cell>
        </row>
        <row r="86">
          <cell r="A86" t="str">
            <v>DETAILS</v>
          </cell>
          <cell r="B86">
            <v>0</v>
          </cell>
          <cell r="C86">
            <v>81628214</v>
          </cell>
          <cell r="D86">
            <v>84069530</v>
          </cell>
          <cell r="E86" t="str">
            <v>Aramsco Holdings Inc Delayed Draw Term Loan</v>
          </cell>
          <cell r="F86" t="str">
            <v>0010416955</v>
          </cell>
          <cell r="G86">
            <v>1666666.67</v>
          </cell>
          <cell r="H86">
            <v>23650138</v>
          </cell>
          <cell r="I86">
            <v>2.88</v>
          </cell>
          <cell r="J86" t="str">
            <v>3.6200000</v>
          </cell>
          <cell r="K86">
            <v>42338</v>
          </cell>
          <cell r="L86" t="str">
            <v>1 Month</v>
          </cell>
          <cell r="M86" t="str">
            <v>4.94</v>
          </cell>
          <cell r="N86">
            <v>2.84</v>
          </cell>
          <cell r="O86">
            <v>24230000</v>
          </cell>
          <cell r="P86" t="str">
            <v>3.52</v>
          </cell>
          <cell r="Q86" t="str">
            <v>4.81</v>
          </cell>
          <cell r="R86">
            <v>80</v>
          </cell>
          <cell r="S86">
            <v>42368</v>
          </cell>
        </row>
        <row r="87">
          <cell r="A87" t="str">
            <v>DETAILS</v>
          </cell>
          <cell r="B87">
            <v>0</v>
          </cell>
          <cell r="C87">
            <v>81628212</v>
          </cell>
          <cell r="D87">
            <v>84069410</v>
          </cell>
          <cell r="E87" t="str">
            <v>Aramsco Holdings Inc Term Loan</v>
          </cell>
          <cell r="F87" t="str">
            <v>0010416932</v>
          </cell>
          <cell r="G87">
            <v>23158600.149999999</v>
          </cell>
          <cell r="H87">
            <v>23650138</v>
          </cell>
          <cell r="I87">
            <v>2.88</v>
          </cell>
          <cell r="J87" t="str">
            <v>3.6200000</v>
          </cell>
          <cell r="K87">
            <v>42338</v>
          </cell>
          <cell r="L87" t="str">
            <v>1 Month</v>
          </cell>
          <cell r="M87" t="str">
            <v>4.94</v>
          </cell>
          <cell r="N87">
            <v>2.84</v>
          </cell>
          <cell r="O87">
            <v>24230000</v>
          </cell>
          <cell r="P87" t="str">
            <v>3.52</v>
          </cell>
          <cell r="Q87" t="str">
            <v>4.81</v>
          </cell>
          <cell r="R87">
            <v>80</v>
          </cell>
          <cell r="S87">
            <v>42368</v>
          </cell>
        </row>
        <row r="88">
          <cell r="A88" t="str">
            <v>DETAILS</v>
          </cell>
          <cell r="B88">
            <v>0</v>
          </cell>
          <cell r="C88">
            <v>81628083</v>
          </cell>
          <cell r="D88">
            <v>84069491</v>
          </cell>
          <cell r="E88" t="str">
            <v>Arcserve USA LLC Term Loan</v>
          </cell>
          <cell r="F88" t="str">
            <v>0010477052</v>
          </cell>
          <cell r="G88">
            <v>23250000</v>
          </cell>
          <cell r="H88">
            <v>22930000</v>
          </cell>
          <cell r="I88">
            <v>3.48</v>
          </cell>
          <cell r="J88" t="str">
            <v>4.0100000</v>
          </cell>
          <cell r="K88">
            <v>42277</v>
          </cell>
          <cell r="L88" t="str">
            <v>3 Months</v>
          </cell>
          <cell r="M88" t="str">
            <v>5.32</v>
          </cell>
          <cell r="N88">
            <v>2.83</v>
          </cell>
          <cell r="O88">
            <v>23890000</v>
          </cell>
          <cell r="P88" t="str">
            <v>4.16</v>
          </cell>
          <cell r="Q88" t="str">
            <v>5.42</v>
          </cell>
          <cell r="R88">
            <v>80</v>
          </cell>
          <cell r="S88">
            <v>42368</v>
          </cell>
        </row>
        <row r="89">
          <cell r="A89" t="str">
            <v>DETAILS</v>
          </cell>
          <cell r="B89">
            <v>0</v>
          </cell>
          <cell r="C89">
            <v>81628046</v>
          </cell>
          <cell r="D89">
            <v>84069940</v>
          </cell>
          <cell r="E89" t="str">
            <v>Argon Medical Devices Inc 1st Lien Term Loan</v>
          </cell>
          <cell r="F89" t="str">
            <v>0010559924</v>
          </cell>
          <cell r="G89">
            <v>42961016.950000003</v>
          </cell>
          <cell r="H89">
            <v>69717643</v>
          </cell>
          <cell r="I89">
            <v>2.2200000000000002</v>
          </cell>
          <cell r="J89" t="str">
            <v>3.9400000</v>
          </cell>
          <cell r="K89">
            <v>42308</v>
          </cell>
          <cell r="L89" t="str">
            <v>1 Month</v>
          </cell>
          <cell r="M89" t="str">
            <v>5.85</v>
          </cell>
          <cell r="N89">
            <v>2.2200000000000002</v>
          </cell>
          <cell r="O89">
            <v>69717643.480000004</v>
          </cell>
          <cell r="P89" t="str">
            <v>3.940722259</v>
          </cell>
          <cell r="Q89" t="str">
            <v>5.84841726</v>
          </cell>
          <cell r="R89">
            <v>80</v>
          </cell>
          <cell r="S89">
            <v>42338</v>
          </cell>
        </row>
        <row r="90">
          <cell r="A90" t="str">
            <v>DETAILS</v>
          </cell>
          <cell r="B90">
            <v>0</v>
          </cell>
          <cell r="C90">
            <v>81628017</v>
          </cell>
          <cell r="D90">
            <v>84069941</v>
          </cell>
          <cell r="E90" t="str">
            <v>Argon Medical Devices Inc 2nd Lien Term Loan</v>
          </cell>
          <cell r="F90" t="str">
            <v>0010559952</v>
          </cell>
          <cell r="G90">
            <v>15000000</v>
          </cell>
          <cell r="H90">
            <v>69717643</v>
          </cell>
          <cell r="I90">
            <v>2.2200000000000002</v>
          </cell>
          <cell r="J90" t="str">
            <v>3.9400000</v>
          </cell>
          <cell r="K90">
            <v>42308</v>
          </cell>
          <cell r="L90" t="str">
            <v>1 Month</v>
          </cell>
          <cell r="M90" t="str">
            <v>5.85</v>
          </cell>
          <cell r="N90">
            <v>2.2200000000000002</v>
          </cell>
          <cell r="O90">
            <v>69717643.480000004</v>
          </cell>
          <cell r="P90" t="str">
            <v>3.940722259</v>
          </cell>
          <cell r="Q90" t="str">
            <v>5.84841726</v>
          </cell>
          <cell r="R90">
            <v>50</v>
          </cell>
          <cell r="S90">
            <v>42338</v>
          </cell>
        </row>
        <row r="91">
          <cell r="A91" t="str">
            <v>DETAILS</v>
          </cell>
          <cell r="B91">
            <v>0</v>
          </cell>
          <cell r="C91">
            <v>81627934</v>
          </cell>
          <cell r="D91">
            <v>84069417</v>
          </cell>
          <cell r="E91" t="str">
            <v>Armstrong World Industries Term Loan B</v>
          </cell>
          <cell r="F91" t="str">
            <v>0010409928</v>
          </cell>
          <cell r="G91">
            <v>27389666.359999999</v>
          </cell>
          <cell r="H91">
            <v>354100000</v>
          </cell>
          <cell r="I91">
            <v>9.31</v>
          </cell>
          <cell r="J91" t="str">
            <v>2.7480000</v>
          </cell>
          <cell r="K91">
            <v>42277</v>
          </cell>
          <cell r="L91" t="str">
            <v>3 Months</v>
          </cell>
          <cell r="M91" t="str">
            <v>2.748</v>
          </cell>
          <cell r="N91">
            <v>9.17</v>
          </cell>
          <cell r="O91">
            <v>344100000</v>
          </cell>
          <cell r="P91" t="str">
            <v>2.66</v>
          </cell>
          <cell r="Q91" t="str">
            <v>2.66</v>
          </cell>
          <cell r="R91">
            <v>80</v>
          </cell>
          <cell r="S91">
            <v>42368</v>
          </cell>
        </row>
        <row r="92">
          <cell r="A92" t="str">
            <v>DETAILS</v>
          </cell>
          <cell r="B92">
            <v>0</v>
          </cell>
          <cell r="C92">
            <v>81627833</v>
          </cell>
          <cell r="D92">
            <v>84069434</v>
          </cell>
          <cell r="E92" t="str">
            <v>Ascend Learning LLC Term Loan</v>
          </cell>
          <cell r="F92" t="str">
            <v>0010533979</v>
          </cell>
          <cell r="G92">
            <v>6364763.79</v>
          </cell>
          <cell r="H92">
            <v>131805000</v>
          </cell>
          <cell r="I92">
            <v>3.32</v>
          </cell>
          <cell r="J92" t="str">
            <v>3.7500000</v>
          </cell>
          <cell r="K92">
            <v>42277</v>
          </cell>
          <cell r="L92" t="str">
            <v>3 Months</v>
          </cell>
          <cell r="M92" t="str">
            <v>4.7</v>
          </cell>
          <cell r="N92">
            <v>3.42</v>
          </cell>
          <cell r="O92">
            <v>134990000</v>
          </cell>
          <cell r="P92" t="str">
            <v>3.55</v>
          </cell>
          <cell r="Q92" t="str">
            <v>4.47</v>
          </cell>
          <cell r="R92">
            <v>80</v>
          </cell>
          <cell r="S92">
            <v>42368</v>
          </cell>
        </row>
        <row r="93">
          <cell r="A93" t="str">
            <v>DETAILS</v>
          </cell>
          <cell r="B93">
            <v>0</v>
          </cell>
          <cell r="C93">
            <v>81627834</v>
          </cell>
          <cell r="D93">
            <v>84069435</v>
          </cell>
          <cell r="E93" t="str">
            <v>Ascend Learning LLC Term Loan</v>
          </cell>
          <cell r="F93" t="str">
            <v>0010533979</v>
          </cell>
          <cell r="G93">
            <v>636476.38</v>
          </cell>
          <cell r="H93">
            <v>131805000</v>
          </cell>
          <cell r="I93">
            <v>3.32</v>
          </cell>
          <cell r="J93" t="str">
            <v>3.7500000</v>
          </cell>
          <cell r="K93">
            <v>42277</v>
          </cell>
          <cell r="L93" t="str">
            <v>3 Months</v>
          </cell>
          <cell r="M93" t="str">
            <v>4.7</v>
          </cell>
          <cell r="N93">
            <v>3.42</v>
          </cell>
          <cell r="O93">
            <v>134990000</v>
          </cell>
          <cell r="P93" t="str">
            <v>3.55</v>
          </cell>
          <cell r="Q93" t="str">
            <v>4.47</v>
          </cell>
          <cell r="R93">
            <v>80</v>
          </cell>
          <cell r="S93">
            <v>42368</v>
          </cell>
        </row>
        <row r="94">
          <cell r="A94" t="str">
            <v>DETAILS</v>
          </cell>
          <cell r="B94">
            <v>0</v>
          </cell>
          <cell r="C94">
            <v>81627835</v>
          </cell>
          <cell r="D94">
            <v>84069436</v>
          </cell>
          <cell r="E94" t="str">
            <v>Ascend Learning LLC Term Loan</v>
          </cell>
          <cell r="F94" t="str">
            <v>0010533979</v>
          </cell>
          <cell r="G94">
            <v>636476.38</v>
          </cell>
          <cell r="H94">
            <v>131805000</v>
          </cell>
          <cell r="I94">
            <v>3.32</v>
          </cell>
          <cell r="J94" t="str">
            <v>3.7500000</v>
          </cell>
          <cell r="K94">
            <v>42277</v>
          </cell>
          <cell r="L94" t="str">
            <v>3 Months</v>
          </cell>
          <cell r="M94" t="str">
            <v>4.7</v>
          </cell>
          <cell r="N94">
            <v>3.42</v>
          </cell>
          <cell r="O94">
            <v>134990000</v>
          </cell>
          <cell r="P94" t="str">
            <v>3.55</v>
          </cell>
          <cell r="Q94" t="str">
            <v>4.47</v>
          </cell>
          <cell r="R94">
            <v>80</v>
          </cell>
          <cell r="S94">
            <v>42368</v>
          </cell>
        </row>
        <row r="95">
          <cell r="A95" t="str">
            <v>DETAILS</v>
          </cell>
          <cell r="B95">
            <v>0</v>
          </cell>
          <cell r="C95">
            <v>81627836</v>
          </cell>
          <cell r="D95">
            <v>84069437</v>
          </cell>
          <cell r="E95" t="str">
            <v>Ascend Learning LLC Term Loan</v>
          </cell>
          <cell r="F95" t="str">
            <v>0010533979</v>
          </cell>
          <cell r="G95">
            <v>297552.71000000002</v>
          </cell>
          <cell r="H95">
            <v>131805000</v>
          </cell>
          <cell r="I95">
            <v>3.32</v>
          </cell>
          <cell r="J95" t="str">
            <v>3.7500000</v>
          </cell>
          <cell r="K95">
            <v>42277</v>
          </cell>
          <cell r="L95" t="str">
            <v>3 Months</v>
          </cell>
          <cell r="M95" t="str">
            <v>4.7</v>
          </cell>
          <cell r="N95">
            <v>3.42</v>
          </cell>
          <cell r="O95">
            <v>134990000</v>
          </cell>
          <cell r="P95" t="str">
            <v>3.55</v>
          </cell>
          <cell r="Q95" t="str">
            <v>4.47</v>
          </cell>
          <cell r="R95">
            <v>80</v>
          </cell>
          <cell r="S95">
            <v>42368</v>
          </cell>
        </row>
        <row r="96">
          <cell r="A96" t="str">
            <v>DETAILS</v>
          </cell>
          <cell r="B96">
            <v>0</v>
          </cell>
          <cell r="C96">
            <v>81627615</v>
          </cell>
          <cell r="D96">
            <v>84069433</v>
          </cell>
          <cell r="E96" t="str">
            <v>Ascend Learning LLC Term Loan</v>
          </cell>
          <cell r="F96" t="str">
            <v>0010533979</v>
          </cell>
          <cell r="G96">
            <v>499.98</v>
          </cell>
          <cell r="H96">
            <v>131805000</v>
          </cell>
          <cell r="I96">
            <v>3.32</v>
          </cell>
          <cell r="J96" t="str">
            <v>3.7500000</v>
          </cell>
          <cell r="K96">
            <v>42277</v>
          </cell>
          <cell r="L96" t="str">
            <v>3 Months</v>
          </cell>
          <cell r="M96" t="str">
            <v>4.7</v>
          </cell>
          <cell r="N96">
            <v>3.42</v>
          </cell>
          <cell r="O96">
            <v>134990000</v>
          </cell>
          <cell r="P96" t="str">
            <v>3.55</v>
          </cell>
          <cell r="Q96" t="str">
            <v>4.47</v>
          </cell>
          <cell r="R96">
            <v>80</v>
          </cell>
          <cell r="S96">
            <v>42368</v>
          </cell>
        </row>
        <row r="97">
          <cell r="A97" t="str">
            <v>DETAILS</v>
          </cell>
          <cell r="B97">
            <v>0</v>
          </cell>
          <cell r="C97">
            <v>81627830</v>
          </cell>
          <cell r="D97">
            <v>84069439</v>
          </cell>
          <cell r="E97" t="str">
            <v>Atkins Nutritionals Inc Term Loan</v>
          </cell>
          <cell r="F97" t="str">
            <v>0010522981</v>
          </cell>
          <cell r="G97">
            <v>18043360.75</v>
          </cell>
          <cell r="H97">
            <v>83042000</v>
          </cell>
          <cell r="I97">
            <v>3.23</v>
          </cell>
          <cell r="J97" t="str">
            <v>2.7300000</v>
          </cell>
          <cell r="K97">
            <v>42185</v>
          </cell>
          <cell r="L97" t="str">
            <v>3 Months</v>
          </cell>
          <cell r="M97" t="str">
            <v>3.94</v>
          </cell>
          <cell r="N97">
            <v>3.37</v>
          </cell>
          <cell r="O97">
            <v>86570000</v>
          </cell>
          <cell r="P97" t="str">
            <v>2.59500000</v>
          </cell>
          <cell r="Q97" t="str">
            <v>3.75000000</v>
          </cell>
          <cell r="R97">
            <v>80</v>
          </cell>
          <cell r="S97">
            <v>42277</v>
          </cell>
        </row>
        <row r="98">
          <cell r="A98" t="str">
            <v>DETAILS</v>
          </cell>
          <cell r="B98">
            <v>0</v>
          </cell>
          <cell r="C98">
            <v>81628209</v>
          </cell>
          <cell r="D98">
            <v>84069628</v>
          </cell>
          <cell r="E98" t="str">
            <v>Atlantic Broadband (Acquisitions Cogeco Cable II) Holdings Inc Term B Loan</v>
          </cell>
          <cell r="F98" t="str">
            <v>0010538576</v>
          </cell>
          <cell r="G98">
            <v>38480601.880000003</v>
          </cell>
          <cell r="H98">
            <v>187800000</v>
          </cell>
          <cell r="I98">
            <v>4.25</v>
          </cell>
          <cell r="J98" t="str">
            <v>4.0000000</v>
          </cell>
          <cell r="K98">
            <v>42338</v>
          </cell>
          <cell r="L98" t="str">
            <v>3 Months</v>
          </cell>
          <cell r="M98" t="str">
            <v>5.408</v>
          </cell>
          <cell r="N98">
            <v>4.3</v>
          </cell>
          <cell r="O98">
            <v>188930000</v>
          </cell>
          <cell r="P98" t="str">
            <v>3.78</v>
          </cell>
          <cell r="Q98" t="str">
            <v>5.18</v>
          </cell>
          <cell r="R98">
            <v>80</v>
          </cell>
          <cell r="S98">
            <v>42429</v>
          </cell>
        </row>
        <row r="99">
          <cell r="A99" t="str">
            <v>DETAILS</v>
          </cell>
          <cell r="B99">
            <v>0</v>
          </cell>
          <cell r="C99">
            <v>81627819</v>
          </cell>
          <cell r="D99">
            <v>84069634</v>
          </cell>
          <cell r="E99" t="str">
            <v>Audax AAMP Holdings Inc Term Loan</v>
          </cell>
          <cell r="F99" t="str">
            <v>0010532672</v>
          </cell>
          <cell r="G99">
            <v>6972533.4500000002</v>
          </cell>
          <cell r="H99">
            <v>12558000</v>
          </cell>
          <cell r="I99">
            <v>3.7610000000000001</v>
          </cell>
          <cell r="J99" t="str">
            <v>3.9120000</v>
          </cell>
          <cell r="K99">
            <v>42338</v>
          </cell>
          <cell r="L99" t="str">
            <v>1 Month</v>
          </cell>
          <cell r="M99" t="str">
            <v>3.912</v>
          </cell>
          <cell r="N99">
            <v>3.29</v>
          </cell>
          <cell r="O99">
            <v>14860000</v>
          </cell>
          <cell r="P99" t="str">
            <v>4.5</v>
          </cell>
          <cell r="Q99" t="str">
            <v>4.5</v>
          </cell>
          <cell r="R99">
            <v>80</v>
          </cell>
          <cell r="S99">
            <v>42368</v>
          </cell>
        </row>
        <row r="100">
          <cell r="A100" t="str">
            <v>DETAILS</v>
          </cell>
          <cell r="B100">
            <v>0</v>
          </cell>
          <cell r="C100">
            <v>81627664</v>
          </cell>
          <cell r="D100">
            <v>84069632</v>
          </cell>
          <cell r="E100" t="str">
            <v>Audax AAMP Holdings Inc Term Loan</v>
          </cell>
          <cell r="F100" t="str">
            <v>0010532672</v>
          </cell>
          <cell r="G100">
            <v>4855871.5199999996</v>
          </cell>
          <cell r="H100">
            <v>12558000</v>
          </cell>
          <cell r="I100">
            <v>3.7610000000000001</v>
          </cell>
          <cell r="J100" t="str">
            <v>3.9120000</v>
          </cell>
          <cell r="K100">
            <v>42338</v>
          </cell>
          <cell r="L100" t="str">
            <v>1 Month</v>
          </cell>
          <cell r="M100" t="str">
            <v>3.912</v>
          </cell>
          <cell r="N100">
            <v>3.29</v>
          </cell>
          <cell r="O100">
            <v>14860000</v>
          </cell>
          <cell r="P100" t="str">
            <v>4.5</v>
          </cell>
          <cell r="Q100" t="str">
            <v>4.5</v>
          </cell>
          <cell r="R100">
            <v>80</v>
          </cell>
          <cell r="S100">
            <v>42368</v>
          </cell>
        </row>
        <row r="101">
          <cell r="A101" t="str">
            <v>DETAILS</v>
          </cell>
          <cell r="B101">
            <v>0</v>
          </cell>
          <cell r="C101">
            <v>81627632</v>
          </cell>
          <cell r="D101">
            <v>84069631</v>
          </cell>
          <cell r="E101" t="str">
            <v>Audax AAMP Holdings Inc Term Loan</v>
          </cell>
          <cell r="F101" t="str">
            <v>0010532672</v>
          </cell>
          <cell r="G101">
            <v>26769.56</v>
          </cell>
          <cell r="H101">
            <v>12558000</v>
          </cell>
          <cell r="I101">
            <v>3.7610000000000001</v>
          </cell>
          <cell r="J101" t="str">
            <v>3.9120000</v>
          </cell>
          <cell r="K101">
            <v>42338</v>
          </cell>
          <cell r="L101" t="str">
            <v>1 Month</v>
          </cell>
          <cell r="M101" t="str">
            <v>3.912</v>
          </cell>
          <cell r="N101">
            <v>3.29</v>
          </cell>
          <cell r="O101">
            <v>14860000</v>
          </cell>
          <cell r="P101" t="str">
            <v>4.5</v>
          </cell>
          <cell r="Q101" t="str">
            <v>4.5</v>
          </cell>
          <cell r="R101">
            <v>80</v>
          </cell>
          <cell r="S101">
            <v>42368</v>
          </cell>
        </row>
        <row r="102">
          <cell r="A102" t="str">
            <v>DETAILS</v>
          </cell>
          <cell r="B102">
            <v>0</v>
          </cell>
          <cell r="C102">
            <v>81627756</v>
          </cell>
          <cell r="D102">
            <v>84069633</v>
          </cell>
          <cell r="E102" t="str">
            <v>Audax AAMP Holdings Inc Term Loan</v>
          </cell>
          <cell r="F102" t="str">
            <v>0010532672</v>
          </cell>
          <cell r="G102">
            <v>4233323.8899999997</v>
          </cell>
          <cell r="H102">
            <v>12558000</v>
          </cell>
          <cell r="I102">
            <v>3.7610000000000001</v>
          </cell>
          <cell r="J102" t="str">
            <v>3.9120000</v>
          </cell>
          <cell r="K102">
            <v>42338</v>
          </cell>
          <cell r="L102" t="str">
            <v>1 Month</v>
          </cell>
          <cell r="M102" t="str">
            <v>3.912</v>
          </cell>
          <cell r="N102">
            <v>3.29</v>
          </cell>
          <cell r="O102">
            <v>14860000</v>
          </cell>
          <cell r="P102" t="str">
            <v>4.5</v>
          </cell>
          <cell r="Q102" t="str">
            <v>4.5</v>
          </cell>
          <cell r="R102">
            <v>80</v>
          </cell>
          <cell r="S102">
            <v>42368</v>
          </cell>
        </row>
        <row r="103">
          <cell r="A103" t="str">
            <v>DETAILS</v>
          </cell>
          <cell r="B103">
            <v>0</v>
          </cell>
          <cell r="C103">
            <v>81627686</v>
          </cell>
          <cell r="D103">
            <v>84070286</v>
          </cell>
          <cell r="E103" t="str">
            <v>Aurora Parts &amp; Accessories LLC Term Loan</v>
          </cell>
          <cell r="F103" t="str">
            <v>0010551706</v>
          </cell>
          <cell r="G103">
            <v>22201946.469999999</v>
          </cell>
          <cell r="H103">
            <v>16804000</v>
          </cell>
          <cell r="I103">
            <v>2.6</v>
          </cell>
          <cell r="J103" t="str">
            <v>4.0000000</v>
          </cell>
          <cell r="K103">
            <v>42338</v>
          </cell>
          <cell r="L103" t="str">
            <v>1 Month</v>
          </cell>
          <cell r="M103" t="str">
            <v>5.5</v>
          </cell>
          <cell r="N103">
            <v>2.6</v>
          </cell>
          <cell r="O103">
            <v>16804000</v>
          </cell>
          <cell r="P103" t="str">
            <v>4.00000000</v>
          </cell>
          <cell r="Q103" t="str">
            <v>5.50000000</v>
          </cell>
          <cell r="R103">
            <v>80</v>
          </cell>
          <cell r="S103">
            <v>42368</v>
          </cell>
        </row>
        <row r="104">
          <cell r="A104" t="str">
            <v>DETAILS</v>
          </cell>
          <cell r="B104">
            <v>0</v>
          </cell>
          <cell r="C104">
            <v>81627720</v>
          </cell>
          <cell r="D104">
            <v>84070287</v>
          </cell>
          <cell r="E104" t="str">
            <v>Aurora Parts &amp; Accessories LLC Term Loan</v>
          </cell>
          <cell r="F104" t="str">
            <v>0010551706</v>
          </cell>
          <cell r="G104">
            <v>14209.25</v>
          </cell>
          <cell r="H104">
            <v>16804000</v>
          </cell>
          <cell r="I104">
            <v>2.6</v>
          </cell>
          <cell r="J104" t="str">
            <v>4.0000000</v>
          </cell>
          <cell r="K104">
            <v>42338</v>
          </cell>
          <cell r="L104" t="str">
            <v>1 Month</v>
          </cell>
          <cell r="M104" t="str">
            <v>5.5</v>
          </cell>
          <cell r="N104">
            <v>2.6</v>
          </cell>
          <cell r="O104">
            <v>16804000</v>
          </cell>
          <cell r="P104" t="str">
            <v>4.00000000</v>
          </cell>
          <cell r="Q104" t="str">
            <v>5.50000000</v>
          </cell>
          <cell r="R104">
            <v>80</v>
          </cell>
          <cell r="S104">
            <v>42368</v>
          </cell>
        </row>
        <row r="105">
          <cell r="A105" t="str">
            <v>DETAILS</v>
          </cell>
          <cell r="B105">
            <v>0</v>
          </cell>
          <cell r="C105">
            <v>81628099</v>
          </cell>
          <cell r="D105">
            <v>84070288</v>
          </cell>
          <cell r="E105" t="str">
            <v>Aurora Parts &amp; Accessories LLC Term Loan</v>
          </cell>
          <cell r="F105" t="str">
            <v>0010551706</v>
          </cell>
          <cell r="G105">
            <v>7548661.7999999998</v>
          </cell>
          <cell r="H105">
            <v>16804000</v>
          </cell>
          <cell r="I105">
            <v>2.6</v>
          </cell>
          <cell r="J105" t="str">
            <v>4.0000000</v>
          </cell>
          <cell r="K105">
            <v>42338</v>
          </cell>
          <cell r="L105" t="str">
            <v>1 Month</v>
          </cell>
          <cell r="M105" t="str">
            <v>5.5</v>
          </cell>
          <cell r="N105">
            <v>2.6</v>
          </cell>
          <cell r="O105">
            <v>16804000</v>
          </cell>
          <cell r="P105" t="str">
            <v>4.00000000</v>
          </cell>
          <cell r="Q105" t="str">
            <v>5.50000000</v>
          </cell>
          <cell r="R105">
            <v>80</v>
          </cell>
          <cell r="S105">
            <v>42368</v>
          </cell>
        </row>
        <row r="106">
          <cell r="A106" t="str">
            <v>DETAILS</v>
          </cell>
          <cell r="B106">
            <v>0</v>
          </cell>
          <cell r="C106">
            <v>81627822</v>
          </cell>
          <cell r="D106">
            <v>84069639</v>
          </cell>
          <cell r="E106" t="str">
            <v>Automotive Remarketing Group Inc Term Loan</v>
          </cell>
          <cell r="F106" t="str">
            <v>0010328514</v>
          </cell>
          <cell r="G106">
            <v>19535795.449999999</v>
          </cell>
          <cell r="H106">
            <v>20890000</v>
          </cell>
          <cell r="I106">
            <v>4.18</v>
          </cell>
          <cell r="J106" t="str">
            <v>3.3700000</v>
          </cell>
          <cell r="K106">
            <v>42369</v>
          </cell>
          <cell r="L106" t="str">
            <v>1 Month</v>
          </cell>
          <cell r="M106" t="str">
            <v>3.94</v>
          </cell>
          <cell r="N106">
            <v>4.6900000000000004</v>
          </cell>
          <cell r="O106">
            <v>22230000</v>
          </cell>
          <cell r="P106" t="str">
            <v>3.11</v>
          </cell>
          <cell r="Q106" t="str">
            <v>3.61</v>
          </cell>
          <cell r="R106">
            <v>80</v>
          </cell>
          <cell r="S106">
            <v>42400</v>
          </cell>
        </row>
        <row r="107">
          <cell r="A107" t="str">
            <v>DETAILS</v>
          </cell>
          <cell r="B107">
            <v>0</v>
          </cell>
          <cell r="C107">
            <v>81628205</v>
          </cell>
          <cell r="D107">
            <v>84069498</v>
          </cell>
          <cell r="E107" t="str">
            <v>Avantor Performance Materials  Term Loan</v>
          </cell>
          <cell r="F107" t="str">
            <v>0010522885</v>
          </cell>
          <cell r="G107">
            <v>12467189.43</v>
          </cell>
          <cell r="H107">
            <v>59892000</v>
          </cell>
          <cell r="I107">
            <v>6.58</v>
          </cell>
          <cell r="J107" t="str">
            <v>2.0400000</v>
          </cell>
          <cell r="K107">
            <v>42277</v>
          </cell>
          <cell r="L107" t="str">
            <v>3 Months</v>
          </cell>
          <cell r="M107" t="str">
            <v>2.04</v>
          </cell>
          <cell r="N107">
            <v>10.78</v>
          </cell>
          <cell r="O107">
            <v>89510000</v>
          </cell>
          <cell r="P107" t="str">
            <v>0.91</v>
          </cell>
          <cell r="Q107" t="str">
            <v>0.91</v>
          </cell>
          <cell r="R107">
            <v>80</v>
          </cell>
          <cell r="S107">
            <v>42368</v>
          </cell>
        </row>
        <row r="108">
          <cell r="A108" t="str">
            <v>DETAILS</v>
          </cell>
          <cell r="B108">
            <v>0</v>
          </cell>
          <cell r="C108">
            <v>81628154</v>
          </cell>
          <cell r="D108">
            <v>84069500</v>
          </cell>
          <cell r="E108" t="str">
            <v>AVI-SPL Inc Term Loan</v>
          </cell>
          <cell r="F108" t="str">
            <v>0010532619</v>
          </cell>
          <cell r="G108">
            <v>10498280.890000001</v>
          </cell>
          <cell r="H108">
            <v>22139000</v>
          </cell>
          <cell r="I108">
            <v>1.5</v>
          </cell>
          <cell r="J108" t="str">
            <v>6.9300000</v>
          </cell>
          <cell r="K108">
            <v>42338</v>
          </cell>
          <cell r="L108" t="str">
            <v>1 Month</v>
          </cell>
          <cell r="M108" t="str">
            <v>6.93</v>
          </cell>
          <cell r="N108">
            <v>2.0299999999999998</v>
          </cell>
          <cell r="O108">
            <v>32470000</v>
          </cell>
          <cell r="P108" t="str">
            <v>3.88</v>
          </cell>
          <cell r="Q108" t="str">
            <v>3.88</v>
          </cell>
          <cell r="R108">
            <v>80</v>
          </cell>
          <cell r="S108">
            <v>42368</v>
          </cell>
        </row>
        <row r="109">
          <cell r="A109" t="str">
            <v>DETAILS</v>
          </cell>
          <cell r="B109">
            <v>0</v>
          </cell>
          <cell r="C109">
            <v>81627983</v>
          </cell>
          <cell r="D109">
            <v>84069643</v>
          </cell>
          <cell r="E109" t="str">
            <v>AWP Inc (Area Wide) Term Loan</v>
          </cell>
          <cell r="F109" t="str">
            <v>0010532573</v>
          </cell>
          <cell r="G109">
            <v>25117840.940000001</v>
          </cell>
          <cell r="H109">
            <v>28679370</v>
          </cell>
          <cell r="I109">
            <v>2.5</v>
          </cell>
          <cell r="J109" t="str">
            <v>4.0100000</v>
          </cell>
          <cell r="K109">
            <v>42369</v>
          </cell>
          <cell r="L109" t="str">
            <v>1 Month</v>
          </cell>
          <cell r="M109" t="str">
            <v>5.76</v>
          </cell>
          <cell r="N109">
            <v>2.76</v>
          </cell>
          <cell r="O109">
            <v>32810000</v>
          </cell>
          <cell r="P109" t="str">
            <v>3.34</v>
          </cell>
          <cell r="Q109" t="str">
            <v>4.87</v>
          </cell>
          <cell r="R109">
            <v>80</v>
          </cell>
          <cell r="S109">
            <v>42400</v>
          </cell>
        </row>
        <row r="110">
          <cell r="A110" t="str">
            <v>DETAILS</v>
          </cell>
          <cell r="B110">
            <v>0</v>
          </cell>
          <cell r="C110">
            <v>81628223</v>
          </cell>
          <cell r="D110">
            <v>84069501</v>
          </cell>
          <cell r="E110" t="str">
            <v>BakerCorp International (B-corp) Term Loan</v>
          </cell>
          <cell r="F110" t="str">
            <v>0010405952</v>
          </cell>
          <cell r="G110">
            <v>9701687.5</v>
          </cell>
          <cell r="H110">
            <v>102603000</v>
          </cell>
          <cell r="I110">
            <v>2.4209999999999998</v>
          </cell>
          <cell r="J110" t="str">
            <v>3.7860000</v>
          </cell>
          <cell r="K110">
            <v>42308</v>
          </cell>
          <cell r="L110" t="str">
            <v>3 Months</v>
          </cell>
          <cell r="M110" t="str">
            <v>6.125</v>
          </cell>
          <cell r="N110">
            <v>2.2799999999999998</v>
          </cell>
          <cell r="O110">
            <v>96700000</v>
          </cell>
          <cell r="P110" t="str">
            <v>3.79</v>
          </cell>
          <cell r="Q110" t="str">
            <v>6.28</v>
          </cell>
          <cell r="R110">
            <v>80</v>
          </cell>
          <cell r="S110">
            <v>42400</v>
          </cell>
        </row>
        <row r="111">
          <cell r="A111" t="str">
            <v>DETAILS</v>
          </cell>
          <cell r="B111">
            <v>0</v>
          </cell>
          <cell r="C111">
            <v>81628100</v>
          </cell>
          <cell r="D111">
            <v>84069637</v>
          </cell>
          <cell r="E111" t="str">
            <v>BarBri Inc Term Loan B 2013</v>
          </cell>
          <cell r="F111" t="str">
            <v>0010532554</v>
          </cell>
          <cell r="G111">
            <v>9080763.2100000009</v>
          </cell>
          <cell r="H111">
            <v>51518977</v>
          </cell>
          <cell r="I111">
            <v>3.96</v>
          </cell>
          <cell r="J111" t="str">
            <v>4.4600000</v>
          </cell>
          <cell r="K111">
            <v>42277</v>
          </cell>
          <cell r="L111" t="str">
            <v>1 Month</v>
          </cell>
          <cell r="M111" t="str">
            <v>4.46</v>
          </cell>
          <cell r="N111">
            <v>3.55</v>
          </cell>
          <cell r="O111">
            <v>46500000</v>
          </cell>
          <cell r="P111" t="str">
            <v>4.81</v>
          </cell>
          <cell r="Q111" t="str">
            <v>4.81</v>
          </cell>
          <cell r="R111">
            <v>80</v>
          </cell>
          <cell r="S111">
            <v>42307</v>
          </cell>
        </row>
        <row r="112">
          <cell r="A112" t="str">
            <v>DETAILS</v>
          </cell>
          <cell r="B112">
            <v>0</v>
          </cell>
          <cell r="C112">
            <v>81627866</v>
          </cell>
          <cell r="D112">
            <v>84069627</v>
          </cell>
          <cell r="E112" t="str">
            <v>Bartlett Holdings Inc. Term Loan</v>
          </cell>
          <cell r="F112" t="str">
            <v>0010527812</v>
          </cell>
          <cell r="G112">
            <v>8774828.9600000009</v>
          </cell>
          <cell r="H112">
            <v>36413500</v>
          </cell>
          <cell r="I112">
            <v>2.8364266283999999</v>
          </cell>
          <cell r="J112" t="str">
            <v>3.2200000</v>
          </cell>
          <cell r="K112">
            <v>42338</v>
          </cell>
          <cell r="L112" t="str">
            <v>1 Month</v>
          </cell>
          <cell r="M112" t="str">
            <v>4.71</v>
          </cell>
          <cell r="N112">
            <v>2.62</v>
          </cell>
          <cell r="O112">
            <v>37360000</v>
          </cell>
          <cell r="P112" t="str">
            <v>2.62</v>
          </cell>
          <cell r="Q112" t="str">
            <v>4.07</v>
          </cell>
          <cell r="R112">
            <v>80</v>
          </cell>
          <cell r="S112">
            <v>42368</v>
          </cell>
        </row>
        <row r="113">
          <cell r="A113" t="str">
            <v>DETAILS</v>
          </cell>
          <cell r="B113">
            <v>0</v>
          </cell>
          <cell r="C113">
            <v>81627866</v>
          </cell>
          <cell r="D113">
            <v>84069629</v>
          </cell>
          <cell r="E113" t="str">
            <v>Bartlett Holdings Inc. Term Loan</v>
          </cell>
          <cell r="F113" t="str">
            <v>0010527812</v>
          </cell>
          <cell r="G113">
            <v>3852589.54</v>
          </cell>
          <cell r="H113">
            <v>36413500</v>
          </cell>
          <cell r="I113">
            <v>2.8364266283999999</v>
          </cell>
          <cell r="J113" t="str">
            <v>3.2200000</v>
          </cell>
          <cell r="K113">
            <v>42338</v>
          </cell>
          <cell r="L113" t="str">
            <v>1 Month</v>
          </cell>
          <cell r="M113" t="str">
            <v>4.71</v>
          </cell>
          <cell r="N113">
            <v>2.62</v>
          </cell>
          <cell r="O113">
            <v>37360000</v>
          </cell>
          <cell r="P113" t="str">
            <v>2.62</v>
          </cell>
          <cell r="Q113" t="str">
            <v>4.07</v>
          </cell>
          <cell r="R113">
            <v>80</v>
          </cell>
          <cell r="S113">
            <v>42368</v>
          </cell>
        </row>
        <row r="114">
          <cell r="A114" t="str">
            <v>DETAILS</v>
          </cell>
          <cell r="B114">
            <v>0</v>
          </cell>
          <cell r="C114">
            <v>81627866</v>
          </cell>
          <cell r="D114">
            <v>84070292</v>
          </cell>
          <cell r="E114" t="str">
            <v>Bartlett Holdings Inc. Term Loan</v>
          </cell>
          <cell r="F114" t="str">
            <v>0010527812</v>
          </cell>
          <cell r="G114">
            <v>14081448.16</v>
          </cell>
          <cell r="H114">
            <v>36413500</v>
          </cell>
          <cell r="I114">
            <v>2.8364266283999999</v>
          </cell>
          <cell r="J114" t="str">
            <v>3.2200000</v>
          </cell>
          <cell r="K114">
            <v>42338</v>
          </cell>
          <cell r="L114" t="str">
            <v>1 Month</v>
          </cell>
          <cell r="M114" t="str">
            <v>4.71</v>
          </cell>
          <cell r="N114">
            <v>2.62</v>
          </cell>
          <cell r="O114">
            <v>37360000</v>
          </cell>
          <cell r="P114" t="str">
            <v>2.62</v>
          </cell>
          <cell r="Q114" t="str">
            <v>4.07</v>
          </cell>
          <cell r="R114">
            <v>80</v>
          </cell>
          <cell r="S114">
            <v>42368</v>
          </cell>
        </row>
        <row r="115">
          <cell r="A115" t="str">
            <v>DETAILS</v>
          </cell>
          <cell r="B115">
            <v>0</v>
          </cell>
          <cell r="C115">
            <v>81628228</v>
          </cell>
          <cell r="D115">
            <v>84069503</v>
          </cell>
          <cell r="E115" t="str">
            <v>Belfor USA Group Inc Tranche B Term Loan</v>
          </cell>
          <cell r="F115" t="str">
            <v>0010297441</v>
          </cell>
          <cell r="G115">
            <v>14540579.140000001</v>
          </cell>
          <cell r="H115">
            <v>101134000</v>
          </cell>
          <cell r="I115">
            <v>4.76</v>
          </cell>
          <cell r="J115" t="str">
            <v>3.9100000</v>
          </cell>
          <cell r="K115">
            <v>42277</v>
          </cell>
          <cell r="L115" t="str">
            <v>3 Months</v>
          </cell>
          <cell r="M115" t="str">
            <v>3.91</v>
          </cell>
          <cell r="N115">
            <v>4.8</v>
          </cell>
          <cell r="O115">
            <v>100730000</v>
          </cell>
          <cell r="P115" t="str">
            <v>4.24</v>
          </cell>
          <cell r="Q115" t="str">
            <v>4.24</v>
          </cell>
          <cell r="R115">
            <v>80</v>
          </cell>
          <cell r="S115">
            <v>42368</v>
          </cell>
        </row>
        <row r="116">
          <cell r="A116" t="str">
            <v>DETAILS</v>
          </cell>
          <cell r="B116">
            <v>0</v>
          </cell>
          <cell r="C116">
            <v>81628359</v>
          </cell>
          <cell r="D116">
            <v>84070087</v>
          </cell>
          <cell r="E116" t="str">
            <v>Bellisio Foods Canada Corp Term Loan CAD</v>
          </cell>
          <cell r="F116" t="str">
            <v>0010537044</v>
          </cell>
          <cell r="G116">
            <v>3604239.08</v>
          </cell>
          <cell r="H116">
            <v>46430000</v>
          </cell>
          <cell r="I116">
            <v>2.52</v>
          </cell>
          <cell r="J116" t="str">
            <v>5.6300000</v>
          </cell>
          <cell r="K116">
            <v>42340</v>
          </cell>
          <cell r="L116" t="str">
            <v>1 Month</v>
          </cell>
          <cell r="M116" t="str">
            <v>5.63</v>
          </cell>
          <cell r="N116">
            <v>2.89</v>
          </cell>
          <cell r="O116">
            <v>54110000</v>
          </cell>
          <cell r="P116" t="str">
            <v>4.5</v>
          </cell>
          <cell r="Q116" t="str">
            <v>4.5</v>
          </cell>
          <cell r="R116">
            <v>80</v>
          </cell>
          <cell r="S116">
            <v>42371</v>
          </cell>
        </row>
        <row r="117">
          <cell r="A117" t="str">
            <v>DETAILS</v>
          </cell>
          <cell r="B117">
            <v>0</v>
          </cell>
          <cell r="C117">
            <v>81628329</v>
          </cell>
          <cell r="D117">
            <v>84069401</v>
          </cell>
          <cell r="E117" t="str">
            <v>Bellisio Foods Inc    Term Loan</v>
          </cell>
          <cell r="F117" t="str">
            <v>0010537399</v>
          </cell>
          <cell r="G117">
            <v>21947950.23</v>
          </cell>
          <cell r="H117">
            <v>46430000</v>
          </cell>
          <cell r="I117">
            <v>2.52</v>
          </cell>
          <cell r="J117" t="str">
            <v>5.6300000</v>
          </cell>
          <cell r="K117">
            <v>42340</v>
          </cell>
          <cell r="L117" t="str">
            <v>1 Month</v>
          </cell>
          <cell r="M117" t="str">
            <v>5.63</v>
          </cell>
          <cell r="N117">
            <v>2.89</v>
          </cell>
          <cell r="O117">
            <v>54110000</v>
          </cell>
          <cell r="P117" t="str">
            <v>4.5</v>
          </cell>
          <cell r="Q117" t="str">
            <v>4.5</v>
          </cell>
          <cell r="R117">
            <v>80</v>
          </cell>
          <cell r="S117">
            <v>42371</v>
          </cell>
        </row>
        <row r="118">
          <cell r="A118" t="str">
            <v>DETAILS</v>
          </cell>
          <cell r="B118">
            <v>0</v>
          </cell>
          <cell r="C118">
            <v>81628024</v>
          </cell>
          <cell r="D118">
            <v>84069397</v>
          </cell>
          <cell r="E118" t="str">
            <v>Bendon Inc Term Loan</v>
          </cell>
          <cell r="F118" t="str">
            <v>0010527841</v>
          </cell>
          <cell r="G118">
            <v>4575966.47</v>
          </cell>
          <cell r="H118">
            <v>31195498</v>
          </cell>
          <cell r="I118">
            <v>2.4500000000000002</v>
          </cell>
          <cell r="J118" t="str">
            <v>3.9590000</v>
          </cell>
          <cell r="K118">
            <v>42338</v>
          </cell>
          <cell r="L118" t="str">
            <v>1 Month</v>
          </cell>
          <cell r="M118" t="str">
            <v>5.722</v>
          </cell>
          <cell r="N118">
            <v>2.36</v>
          </cell>
          <cell r="O118">
            <v>29960000</v>
          </cell>
          <cell r="P118" t="str">
            <v>3.85</v>
          </cell>
          <cell r="Q118" t="str">
            <v>5.68</v>
          </cell>
          <cell r="R118">
            <v>80</v>
          </cell>
          <cell r="S118">
            <v>42368</v>
          </cell>
        </row>
        <row r="119">
          <cell r="A119" t="str">
            <v>DETAILS</v>
          </cell>
          <cell r="B119">
            <v>0</v>
          </cell>
          <cell r="C119">
            <v>81627700</v>
          </cell>
          <cell r="D119">
            <v>84069395</v>
          </cell>
          <cell r="E119" t="str">
            <v>Bendon Inc Term Loan</v>
          </cell>
          <cell r="F119" t="str">
            <v>0010527841</v>
          </cell>
          <cell r="G119">
            <v>4575966.4800000004</v>
          </cell>
          <cell r="H119">
            <v>31195498</v>
          </cell>
          <cell r="I119">
            <v>2.4500000000000002</v>
          </cell>
          <cell r="J119" t="str">
            <v>3.9590000</v>
          </cell>
          <cell r="K119">
            <v>42338</v>
          </cell>
          <cell r="L119" t="str">
            <v>1 Month</v>
          </cell>
          <cell r="M119" t="str">
            <v>5.722</v>
          </cell>
          <cell r="N119">
            <v>2.36</v>
          </cell>
          <cell r="O119">
            <v>29960000</v>
          </cell>
          <cell r="P119" t="str">
            <v>3.85</v>
          </cell>
          <cell r="Q119" t="str">
            <v>5.68</v>
          </cell>
          <cell r="R119">
            <v>80</v>
          </cell>
          <cell r="S119">
            <v>42368</v>
          </cell>
        </row>
        <row r="120">
          <cell r="A120" t="str">
            <v>DETAILS</v>
          </cell>
          <cell r="B120">
            <v>0</v>
          </cell>
          <cell r="C120">
            <v>81627766</v>
          </cell>
          <cell r="D120">
            <v>84069396</v>
          </cell>
          <cell r="E120" t="str">
            <v>Bendon Inc Term Loan</v>
          </cell>
          <cell r="F120" t="str">
            <v>0010527841</v>
          </cell>
          <cell r="G120">
            <v>4507326.9800000004</v>
          </cell>
          <cell r="H120">
            <v>31195498</v>
          </cell>
          <cell r="I120">
            <v>2.4500000000000002</v>
          </cell>
          <cell r="J120" t="str">
            <v>3.9590000</v>
          </cell>
          <cell r="K120">
            <v>42338</v>
          </cell>
          <cell r="L120" t="str">
            <v>1 Month</v>
          </cell>
          <cell r="M120" t="str">
            <v>5.722</v>
          </cell>
          <cell r="N120">
            <v>2.36</v>
          </cell>
          <cell r="O120">
            <v>29960000</v>
          </cell>
          <cell r="P120" t="str">
            <v>3.85</v>
          </cell>
          <cell r="Q120" t="str">
            <v>5.68</v>
          </cell>
          <cell r="R120">
            <v>80</v>
          </cell>
          <cell r="S120">
            <v>42368</v>
          </cell>
        </row>
        <row r="121">
          <cell r="A121" t="str">
            <v>DETAILS</v>
          </cell>
          <cell r="B121">
            <v>0</v>
          </cell>
          <cell r="C121">
            <v>81627814</v>
          </cell>
          <cell r="D121">
            <v>84069508</v>
          </cell>
          <cell r="E121" t="str">
            <v>Benihana Inc Term Loan</v>
          </cell>
          <cell r="F121" t="str">
            <v>0010485407</v>
          </cell>
          <cell r="G121">
            <v>39100312.5</v>
          </cell>
          <cell r="H121">
            <v>30055132</v>
          </cell>
          <cell r="I121">
            <v>2.34</v>
          </cell>
          <cell r="J121" t="str">
            <v>5.3500000</v>
          </cell>
          <cell r="K121">
            <v>42307</v>
          </cell>
          <cell r="L121" t="str">
            <v>1 Month</v>
          </cell>
          <cell r="M121" t="str">
            <v>5.35</v>
          </cell>
          <cell r="N121">
            <v>2.42</v>
          </cell>
          <cell r="O121">
            <v>30700000</v>
          </cell>
          <cell r="P121" t="str">
            <v>5.15</v>
          </cell>
          <cell r="Q121" t="str">
            <v>5.15</v>
          </cell>
          <cell r="R121">
            <v>80</v>
          </cell>
          <cell r="S121">
            <v>42338</v>
          </cell>
        </row>
        <row r="122">
          <cell r="A122" t="str">
            <v>DETAILS</v>
          </cell>
          <cell r="B122">
            <v>0</v>
          </cell>
          <cell r="C122">
            <v>81628230</v>
          </cell>
          <cell r="D122">
            <v>84070043</v>
          </cell>
          <cell r="E122" t="str">
            <v>Bestop Inc Term Loan</v>
          </cell>
          <cell r="F122" t="str">
            <v>0010538432</v>
          </cell>
          <cell r="G122">
            <v>12236860.609999999</v>
          </cell>
          <cell r="H122">
            <v>22610000</v>
          </cell>
          <cell r="I122">
            <v>4.109</v>
          </cell>
          <cell r="J122" t="str">
            <v>3.5645951</v>
          </cell>
          <cell r="K122">
            <v>42308</v>
          </cell>
          <cell r="L122" t="str">
            <v>1 Month</v>
          </cell>
          <cell r="M122" t="str">
            <v>3.5645950593</v>
          </cell>
          <cell r="N122">
            <v>4.3099999999999996</v>
          </cell>
          <cell r="O122">
            <v>22410000</v>
          </cell>
          <cell r="P122" t="str">
            <v>3.66</v>
          </cell>
          <cell r="Q122" t="str">
            <v>3.66</v>
          </cell>
          <cell r="R122">
            <v>80</v>
          </cell>
          <cell r="S122">
            <v>42338</v>
          </cell>
        </row>
        <row r="123">
          <cell r="A123" t="str">
            <v>DETAILS</v>
          </cell>
          <cell r="B123">
            <v>0</v>
          </cell>
          <cell r="C123">
            <v>81628230</v>
          </cell>
          <cell r="D123">
            <v>84069832</v>
          </cell>
          <cell r="E123" t="str">
            <v>Bestop Inc Term Loan</v>
          </cell>
          <cell r="F123" t="str">
            <v>0010538432</v>
          </cell>
          <cell r="G123">
            <v>3950000</v>
          </cell>
          <cell r="H123">
            <v>22610000</v>
          </cell>
          <cell r="I123">
            <v>4.109</v>
          </cell>
          <cell r="J123" t="str">
            <v>3.5645951</v>
          </cell>
          <cell r="K123">
            <v>42308</v>
          </cell>
          <cell r="L123" t="str">
            <v>1 Month</v>
          </cell>
          <cell r="M123" t="str">
            <v>3.5645950593</v>
          </cell>
          <cell r="N123">
            <v>4.3099999999999996</v>
          </cell>
          <cell r="O123">
            <v>22410000</v>
          </cell>
          <cell r="P123" t="str">
            <v>3.66</v>
          </cell>
          <cell r="Q123" t="str">
            <v>3.66</v>
          </cell>
          <cell r="R123">
            <v>80</v>
          </cell>
          <cell r="S123">
            <v>42338</v>
          </cell>
        </row>
        <row r="124">
          <cell r="A124" t="str">
            <v>DETAILS</v>
          </cell>
          <cell r="B124">
            <v>0</v>
          </cell>
          <cell r="C124">
            <v>81627852</v>
          </cell>
          <cell r="D124">
            <v>84070275</v>
          </cell>
          <cell r="E124" t="str">
            <v>Big Jack Holding LP Term Loan</v>
          </cell>
          <cell r="F124" t="str">
            <v>0010521255</v>
          </cell>
          <cell r="G124">
            <v>9627173.9100000001</v>
          </cell>
          <cell r="H124">
            <v>55761000</v>
          </cell>
          <cell r="I124">
            <v>4.2</v>
          </cell>
          <cell r="J124" t="str">
            <v>3.8800000</v>
          </cell>
          <cell r="K124">
            <v>42277</v>
          </cell>
          <cell r="L124" t="str">
            <v>3 Months</v>
          </cell>
          <cell r="M124" t="str">
            <v>3.88</v>
          </cell>
          <cell r="N124">
            <v>3.97</v>
          </cell>
          <cell r="O124">
            <v>57990000</v>
          </cell>
          <cell r="P124" t="str">
            <v>3.68</v>
          </cell>
          <cell r="Q124" t="str">
            <v>3.68</v>
          </cell>
          <cell r="R124">
            <v>80</v>
          </cell>
          <cell r="S124">
            <v>42368</v>
          </cell>
        </row>
        <row r="125">
          <cell r="A125" t="str">
            <v>DETAILS</v>
          </cell>
          <cell r="B125">
            <v>0</v>
          </cell>
          <cell r="C125">
            <v>81627867</v>
          </cell>
          <cell r="D125">
            <v>84069874</v>
          </cell>
          <cell r="E125" t="str">
            <v>BL Restaurant Operations LLC Incremental Term Loan</v>
          </cell>
          <cell r="F125" t="str">
            <v>0010551287</v>
          </cell>
          <cell r="G125">
            <v>4875000</v>
          </cell>
          <cell r="H125">
            <v>22571378</v>
          </cell>
          <cell r="I125">
            <v>6.49</v>
          </cell>
          <cell r="J125" t="str">
            <v>1.96</v>
          </cell>
          <cell r="K125">
            <v>42338</v>
          </cell>
          <cell r="L125" t="str">
            <v>1 Month</v>
          </cell>
          <cell r="M125" t="str">
            <v>3.23</v>
          </cell>
          <cell r="N125">
            <v>6.49</v>
          </cell>
          <cell r="O125">
            <v>22571378</v>
          </cell>
          <cell r="P125" t="str">
            <v>1.96</v>
          </cell>
          <cell r="Q125" t="str">
            <v>3.23</v>
          </cell>
          <cell r="R125">
            <v>80</v>
          </cell>
          <cell r="S125">
            <v>42368</v>
          </cell>
        </row>
        <row r="126">
          <cell r="A126" t="str">
            <v>DETAILS</v>
          </cell>
          <cell r="B126">
            <v>0</v>
          </cell>
          <cell r="C126">
            <v>81627970</v>
          </cell>
          <cell r="D126">
            <v>84069904</v>
          </cell>
          <cell r="E126" t="str">
            <v>BL Restaurant Operations LLC Incremental Term Loan</v>
          </cell>
          <cell r="F126" t="str">
            <v>0010558888</v>
          </cell>
          <cell r="G126">
            <v>6912500</v>
          </cell>
          <cell r="H126">
            <v>22571378</v>
          </cell>
          <cell r="I126">
            <v>6.49</v>
          </cell>
          <cell r="J126" t="str">
            <v>1.96</v>
          </cell>
          <cell r="K126">
            <v>42338</v>
          </cell>
          <cell r="L126" t="str">
            <v>1 Month</v>
          </cell>
          <cell r="M126" t="str">
            <v>3.23</v>
          </cell>
          <cell r="N126">
            <v>6.49</v>
          </cell>
          <cell r="O126">
            <v>22571378</v>
          </cell>
          <cell r="P126" t="str">
            <v>1.96</v>
          </cell>
          <cell r="Q126" t="str">
            <v>3.23</v>
          </cell>
          <cell r="R126">
            <v>80</v>
          </cell>
          <cell r="S126">
            <v>42368</v>
          </cell>
        </row>
        <row r="127">
          <cell r="A127" t="str">
            <v>DETAILS</v>
          </cell>
          <cell r="B127">
            <v>0</v>
          </cell>
          <cell r="C127">
            <v>81627772</v>
          </cell>
          <cell r="D127">
            <v>84069509</v>
          </cell>
          <cell r="E127" t="str">
            <v>BL Restaurant Operations LLC Term Loan</v>
          </cell>
          <cell r="F127" t="str">
            <v>0010528735</v>
          </cell>
          <cell r="G127">
            <v>6971428.5700000003</v>
          </cell>
          <cell r="H127">
            <v>22571378</v>
          </cell>
          <cell r="I127">
            <v>6.49</v>
          </cell>
          <cell r="J127" t="str">
            <v>1.96</v>
          </cell>
          <cell r="K127">
            <v>42338</v>
          </cell>
          <cell r="L127" t="str">
            <v>1 Month</v>
          </cell>
          <cell r="M127" t="str">
            <v>3.23</v>
          </cell>
          <cell r="N127">
            <v>6.49</v>
          </cell>
          <cell r="O127">
            <v>22571378</v>
          </cell>
          <cell r="P127" t="str">
            <v>1.9600</v>
          </cell>
          <cell r="Q127" t="str">
            <v>3.2300</v>
          </cell>
          <cell r="R127">
            <v>80</v>
          </cell>
          <cell r="S127">
            <v>42368</v>
          </cell>
        </row>
        <row r="128">
          <cell r="A128" t="str">
            <v>DETAILS</v>
          </cell>
          <cell r="B128">
            <v>0</v>
          </cell>
          <cell r="C128">
            <v>81627994</v>
          </cell>
          <cell r="D128">
            <v>84069510</v>
          </cell>
          <cell r="E128" t="str">
            <v>BL Restaurant Operations LLC Term Loan</v>
          </cell>
          <cell r="F128" t="str">
            <v>0010528735</v>
          </cell>
          <cell r="G128">
            <v>7828571.4299999997</v>
          </cell>
          <cell r="H128">
            <v>22571378</v>
          </cell>
          <cell r="I128">
            <v>6.49</v>
          </cell>
          <cell r="J128" t="str">
            <v>1.96</v>
          </cell>
          <cell r="K128">
            <v>42338</v>
          </cell>
          <cell r="L128" t="str">
            <v>1 Month</v>
          </cell>
          <cell r="M128" t="str">
            <v>3.23</v>
          </cell>
          <cell r="N128">
            <v>6.49</v>
          </cell>
          <cell r="O128">
            <v>22571378</v>
          </cell>
          <cell r="P128" t="str">
            <v>1.9600</v>
          </cell>
          <cell r="Q128" t="str">
            <v>3.2300</v>
          </cell>
          <cell r="R128">
            <v>80</v>
          </cell>
          <cell r="S128">
            <v>42368</v>
          </cell>
        </row>
        <row r="129">
          <cell r="A129" t="str">
            <v>DETAILS</v>
          </cell>
          <cell r="B129">
            <v>0</v>
          </cell>
          <cell r="C129">
            <v>81627701</v>
          </cell>
          <cell r="D129">
            <v>84069391</v>
          </cell>
          <cell r="E129" t="str">
            <v>Blackboard Inc Term Loan B-3</v>
          </cell>
          <cell r="F129" t="str">
            <v>0010389393</v>
          </cell>
          <cell r="G129">
            <v>19394157.629999999</v>
          </cell>
          <cell r="H129">
            <v>223506000</v>
          </cell>
          <cell r="I129">
            <v>3.03</v>
          </cell>
          <cell r="J129" t="str">
            <v>4.2500000</v>
          </cell>
          <cell r="K129">
            <v>42277</v>
          </cell>
          <cell r="L129" t="str">
            <v>3 Months</v>
          </cell>
          <cell r="M129" t="str">
            <v>5.88</v>
          </cell>
          <cell r="N129">
            <v>2.88</v>
          </cell>
          <cell r="O129">
            <v>210240000</v>
          </cell>
          <cell r="P129" t="str">
            <v>4.38</v>
          </cell>
          <cell r="Q129" t="str">
            <v>6.12</v>
          </cell>
          <cell r="R129">
            <v>80</v>
          </cell>
          <cell r="S129">
            <v>42368</v>
          </cell>
        </row>
        <row r="130">
          <cell r="A130" t="str">
            <v>DETAILS</v>
          </cell>
          <cell r="B130">
            <v>0</v>
          </cell>
          <cell r="C130">
            <v>81627995</v>
          </cell>
          <cell r="D130">
            <v>84069494</v>
          </cell>
          <cell r="E130" t="str">
            <v>Blackhawk Industrial Distribution Inc Delayed Draw Term</v>
          </cell>
          <cell r="F130" t="str">
            <v>0010503497</v>
          </cell>
          <cell r="G130">
            <v>8790364.5800000001</v>
          </cell>
          <cell r="H130">
            <v>22779000</v>
          </cell>
          <cell r="I130">
            <v>3.58</v>
          </cell>
          <cell r="J130" t="str">
            <v>2.4300000</v>
          </cell>
          <cell r="K130">
            <v>42338</v>
          </cell>
          <cell r="L130" t="str">
            <v>1 Month</v>
          </cell>
          <cell r="M130" t="str">
            <v>3.52</v>
          </cell>
          <cell r="N130">
            <v>2.97</v>
          </cell>
          <cell r="O130">
            <v>24400000</v>
          </cell>
          <cell r="P130" t="str">
            <v>3.19000000</v>
          </cell>
          <cell r="Q130" t="str">
            <v>4.5</v>
          </cell>
          <cell r="R130">
            <v>80</v>
          </cell>
          <cell r="S130">
            <v>42368</v>
          </cell>
        </row>
        <row r="131">
          <cell r="A131" t="str">
            <v>DETAILS</v>
          </cell>
          <cell r="B131">
            <v>0</v>
          </cell>
          <cell r="C131">
            <v>81627857</v>
          </cell>
          <cell r="D131">
            <v>84069511</v>
          </cell>
          <cell r="E131" t="str">
            <v>Blackhawk Industrial Distribution Inc Term Loan A</v>
          </cell>
          <cell r="F131" t="str">
            <v>0010503484</v>
          </cell>
          <cell r="G131">
            <v>29008203.120000001</v>
          </cell>
          <cell r="H131">
            <v>22779000</v>
          </cell>
          <cell r="I131">
            <v>3.58</v>
          </cell>
          <cell r="J131" t="str">
            <v>2.4300000</v>
          </cell>
          <cell r="K131">
            <v>42338</v>
          </cell>
          <cell r="L131" t="str">
            <v>1 Month</v>
          </cell>
          <cell r="M131" t="str">
            <v>3.52</v>
          </cell>
          <cell r="N131">
            <v>2.97</v>
          </cell>
          <cell r="O131">
            <v>24400000</v>
          </cell>
          <cell r="P131" t="str">
            <v>3.19000000</v>
          </cell>
          <cell r="Q131" t="str">
            <v>4.5</v>
          </cell>
          <cell r="R131">
            <v>80</v>
          </cell>
          <cell r="S131">
            <v>42368</v>
          </cell>
        </row>
        <row r="132">
          <cell r="A132" t="str">
            <v>DETAILS</v>
          </cell>
          <cell r="B132">
            <v>0</v>
          </cell>
          <cell r="C132">
            <v>81627996</v>
          </cell>
          <cell r="D132">
            <v>84069512</v>
          </cell>
          <cell r="E132" t="str">
            <v>Blackhawk Specialty Tools Term Loan</v>
          </cell>
          <cell r="F132" t="str">
            <v>0010533364</v>
          </cell>
          <cell r="G132">
            <v>8374997.8300000001</v>
          </cell>
          <cell r="H132">
            <v>53448700</v>
          </cell>
          <cell r="I132">
            <v>9.02</v>
          </cell>
          <cell r="J132" t="str">
            <v>1.4500000</v>
          </cell>
          <cell r="K132">
            <v>42338</v>
          </cell>
          <cell r="L132" t="str">
            <v>1 Month</v>
          </cell>
          <cell r="M132" t="str">
            <v>1.45</v>
          </cell>
          <cell r="N132">
            <v>7.73</v>
          </cell>
          <cell r="O132">
            <v>45580000</v>
          </cell>
          <cell r="P132" t="str">
            <v>1.78</v>
          </cell>
          <cell r="Q132" t="str">
            <v>1.78</v>
          </cell>
          <cell r="R132">
            <v>80</v>
          </cell>
          <cell r="S132">
            <v>42368</v>
          </cell>
        </row>
        <row r="133">
          <cell r="A133" t="str">
            <v>DETAILS</v>
          </cell>
          <cell r="B133">
            <v>0</v>
          </cell>
          <cell r="C133">
            <v>81628098</v>
          </cell>
          <cell r="D133">
            <v>84069382</v>
          </cell>
          <cell r="E133" t="str">
            <v>Block Communications Inc Incremental Term Loan B</v>
          </cell>
          <cell r="F133" t="str">
            <v>0010493749</v>
          </cell>
          <cell r="G133">
            <v>19750000</v>
          </cell>
          <cell r="H133">
            <v>100149000</v>
          </cell>
          <cell r="I133">
            <v>3.56</v>
          </cell>
          <cell r="J133" t="str">
            <v>2.4300000</v>
          </cell>
          <cell r="K133">
            <v>42277</v>
          </cell>
          <cell r="L133" t="str">
            <v>3 Months</v>
          </cell>
          <cell r="M133" t="str">
            <v>4.92</v>
          </cell>
          <cell r="N133">
            <v>3.96</v>
          </cell>
          <cell r="O133">
            <v>111780000</v>
          </cell>
          <cell r="P133" t="str">
            <v>2.18</v>
          </cell>
          <cell r="Q133" t="str">
            <v>4.4</v>
          </cell>
          <cell r="R133">
            <v>80</v>
          </cell>
          <cell r="S133">
            <v>42368</v>
          </cell>
        </row>
        <row r="134">
          <cell r="A134" t="str">
            <v>DETAILS</v>
          </cell>
          <cell r="B134">
            <v>0</v>
          </cell>
          <cell r="C134">
            <v>81627997</v>
          </cell>
          <cell r="D134">
            <v>84069378</v>
          </cell>
          <cell r="E134" t="str">
            <v>Blue Ribbon LLC (Pabst Brewing) Initial 1st Lien Term Loan</v>
          </cell>
          <cell r="F134" t="str">
            <v>0010538185</v>
          </cell>
          <cell r="G134">
            <v>15189873.42</v>
          </cell>
          <cell r="H134">
            <v>82100000</v>
          </cell>
          <cell r="I134">
            <v>2.36</v>
          </cell>
          <cell r="J134" t="str">
            <v>4.7500000</v>
          </cell>
          <cell r="K134">
            <v>42277</v>
          </cell>
          <cell r="L134" t="str">
            <v>3 Months</v>
          </cell>
          <cell r="M134" t="str">
            <v>6.33</v>
          </cell>
          <cell r="N134">
            <v>3.36</v>
          </cell>
          <cell r="O134">
            <v>116130000</v>
          </cell>
          <cell r="P134" t="str">
            <v>3.15</v>
          </cell>
          <cell r="Q134" t="str">
            <v>4.27</v>
          </cell>
          <cell r="R134">
            <v>80</v>
          </cell>
          <cell r="S134">
            <v>42368</v>
          </cell>
        </row>
        <row r="135">
          <cell r="A135" t="str">
            <v>DETAILS</v>
          </cell>
          <cell r="B135">
            <v>0</v>
          </cell>
          <cell r="C135">
            <v>81627847</v>
          </cell>
          <cell r="D135">
            <v>84069377</v>
          </cell>
          <cell r="E135" t="str">
            <v>Blue Ribbon LLC (Pabst Brewing) Initial 1st Lien Term Loan</v>
          </cell>
          <cell r="F135" t="str">
            <v>0010538185</v>
          </cell>
          <cell r="G135">
            <v>3037974.68</v>
          </cell>
          <cell r="H135">
            <v>82100000</v>
          </cell>
          <cell r="I135">
            <v>2.36</v>
          </cell>
          <cell r="J135" t="str">
            <v>4.7500000</v>
          </cell>
          <cell r="K135">
            <v>42277</v>
          </cell>
          <cell r="L135" t="str">
            <v>3 Months</v>
          </cell>
          <cell r="M135" t="str">
            <v>6.33</v>
          </cell>
          <cell r="N135">
            <v>3.36</v>
          </cell>
          <cell r="O135">
            <v>116130000</v>
          </cell>
          <cell r="P135" t="str">
            <v>3.15</v>
          </cell>
          <cell r="Q135" t="str">
            <v>4.27</v>
          </cell>
          <cell r="R135">
            <v>80</v>
          </cell>
          <cell r="S135">
            <v>42368</v>
          </cell>
        </row>
        <row r="136">
          <cell r="A136" t="str">
            <v>DETAILS</v>
          </cell>
          <cell r="B136">
            <v>0</v>
          </cell>
          <cell r="C136">
            <v>81627735</v>
          </cell>
          <cell r="D136">
            <v>84069513</v>
          </cell>
          <cell r="E136" t="str">
            <v>BluePay Processing LLC Term Loan A</v>
          </cell>
          <cell r="F136" t="str">
            <v>0010530531</v>
          </cell>
          <cell r="G136">
            <v>34657958.109999999</v>
          </cell>
          <cell r="H136">
            <v>30592535</v>
          </cell>
          <cell r="I136">
            <v>2.6</v>
          </cell>
          <cell r="J136" t="str">
            <v>4.2400000</v>
          </cell>
          <cell r="K136">
            <v>42308</v>
          </cell>
          <cell r="L136" t="str">
            <v>3 Months</v>
          </cell>
          <cell r="M136" t="str">
            <v>5.96</v>
          </cell>
          <cell r="N136">
            <v>2.6</v>
          </cell>
          <cell r="O136">
            <v>30592535</v>
          </cell>
          <cell r="P136" t="str">
            <v>4.24</v>
          </cell>
          <cell r="Q136" t="str">
            <v>5.96</v>
          </cell>
          <cell r="R136">
            <v>80</v>
          </cell>
          <cell r="S136">
            <v>42400</v>
          </cell>
        </row>
        <row r="137">
          <cell r="A137" t="str">
            <v>DETAILS</v>
          </cell>
          <cell r="B137">
            <v>0</v>
          </cell>
          <cell r="C137">
            <v>81627998</v>
          </cell>
          <cell r="D137">
            <v>84069514</v>
          </cell>
          <cell r="E137" t="str">
            <v>BluePay Processing LLC Term Loan A</v>
          </cell>
          <cell r="F137" t="str">
            <v>0010530531</v>
          </cell>
          <cell r="G137">
            <v>4959288.72</v>
          </cell>
          <cell r="H137">
            <v>30592535</v>
          </cell>
          <cell r="I137">
            <v>2.6</v>
          </cell>
          <cell r="J137" t="str">
            <v>4.2400000</v>
          </cell>
          <cell r="K137">
            <v>42308</v>
          </cell>
          <cell r="L137" t="str">
            <v>3 Months</v>
          </cell>
          <cell r="M137" t="str">
            <v>5.96</v>
          </cell>
          <cell r="N137">
            <v>2.6</v>
          </cell>
          <cell r="O137">
            <v>30592535</v>
          </cell>
          <cell r="P137" t="str">
            <v>4.24</v>
          </cell>
          <cell r="Q137" t="str">
            <v>5.96</v>
          </cell>
          <cell r="R137">
            <v>80</v>
          </cell>
          <cell r="S137">
            <v>42400</v>
          </cell>
        </row>
        <row r="138">
          <cell r="A138" t="str">
            <v>DETAILS</v>
          </cell>
          <cell r="B138">
            <v>0</v>
          </cell>
          <cell r="C138">
            <v>81627634</v>
          </cell>
          <cell r="D138">
            <v>84069372</v>
          </cell>
          <cell r="E138" t="str">
            <v>Bombardier Recreational Products Term Loan B2</v>
          </cell>
          <cell r="F138" t="str">
            <v>0010405605</v>
          </cell>
          <cell r="G138">
            <v>19788571.43</v>
          </cell>
          <cell r="H138">
            <v>456200000</v>
          </cell>
          <cell r="I138">
            <v>10.94</v>
          </cell>
          <cell r="J138" t="str">
            <v>2.1700000</v>
          </cell>
          <cell r="K138">
            <v>42308</v>
          </cell>
          <cell r="L138" t="str">
            <v>3 Months</v>
          </cell>
          <cell r="M138" t="str">
            <v>2.17</v>
          </cell>
          <cell r="N138">
            <v>11.39</v>
          </cell>
          <cell r="O138">
            <v>485400000</v>
          </cell>
          <cell r="P138" t="str">
            <v>2.2</v>
          </cell>
          <cell r="Q138" t="str">
            <v>2.2</v>
          </cell>
          <cell r="R138">
            <v>50</v>
          </cell>
          <cell r="S138">
            <v>42400</v>
          </cell>
        </row>
        <row r="139">
          <cell r="A139" t="str">
            <v>DETAILS</v>
          </cell>
          <cell r="B139">
            <v>0</v>
          </cell>
          <cell r="C139">
            <v>81627706</v>
          </cell>
          <cell r="D139">
            <v>84069363</v>
          </cell>
          <cell r="E139" t="str">
            <v>Booz Allen Hamilton Initial Tranche B Term Loan</v>
          </cell>
          <cell r="F139" t="str">
            <v>0010421407</v>
          </cell>
          <cell r="G139">
            <v>30933539.289999999</v>
          </cell>
          <cell r="H139">
            <v>550400000</v>
          </cell>
          <cell r="I139">
            <v>10.01</v>
          </cell>
          <cell r="J139" t="str">
            <v>2.8100000</v>
          </cell>
          <cell r="K139">
            <v>42369</v>
          </cell>
          <cell r="L139" t="str">
            <v>3 Months</v>
          </cell>
          <cell r="M139" t="str">
            <v>2.81</v>
          </cell>
          <cell r="N139">
            <v>9.61</v>
          </cell>
          <cell r="O139">
            <v>519100000</v>
          </cell>
          <cell r="P139" t="str">
            <v>2.97000000</v>
          </cell>
          <cell r="Q139" t="str">
            <v>2.97000000</v>
          </cell>
          <cell r="R139">
            <v>80</v>
          </cell>
          <cell r="S139">
            <v>42460</v>
          </cell>
        </row>
        <row r="140">
          <cell r="A140" t="str">
            <v>DETAILS</v>
          </cell>
          <cell r="B140">
            <v>0</v>
          </cell>
          <cell r="C140">
            <v>81627706</v>
          </cell>
          <cell r="D140">
            <v>84069965</v>
          </cell>
          <cell r="E140" t="str">
            <v>Booz Allen Hamilton Initial Tranche B Term Loan</v>
          </cell>
          <cell r="F140" t="str">
            <v>0010421407</v>
          </cell>
          <cell r="G140">
            <v>10000000</v>
          </cell>
          <cell r="H140">
            <v>550400000</v>
          </cell>
          <cell r="I140">
            <v>10.01</v>
          </cell>
          <cell r="J140" t="str">
            <v>2.8100000</v>
          </cell>
          <cell r="K140">
            <v>42369</v>
          </cell>
          <cell r="L140" t="str">
            <v>3 Months</v>
          </cell>
          <cell r="M140" t="str">
            <v>2.81</v>
          </cell>
          <cell r="N140">
            <v>9.61</v>
          </cell>
          <cell r="O140">
            <v>519100000</v>
          </cell>
          <cell r="P140" t="str">
            <v>2.97000000</v>
          </cell>
          <cell r="Q140" t="str">
            <v>2.97000000</v>
          </cell>
          <cell r="R140">
            <v>80</v>
          </cell>
          <cell r="S140">
            <v>42460</v>
          </cell>
        </row>
        <row r="141">
          <cell r="A141" t="str">
            <v>DETAILS</v>
          </cell>
          <cell r="B141">
            <v>0</v>
          </cell>
          <cell r="C141">
            <v>81627780</v>
          </cell>
          <cell r="D141">
            <v>84069869</v>
          </cell>
          <cell r="E141" t="str">
            <v>Bowtech Inc Term Loan A</v>
          </cell>
          <cell r="F141" t="str">
            <v>0010528759</v>
          </cell>
          <cell r="G141">
            <v>651543.31000000006</v>
          </cell>
          <cell r="H141">
            <v>15606460.23</v>
          </cell>
          <cell r="I141">
            <v>6.96</v>
          </cell>
          <cell r="J141" t="str">
            <v>2.82</v>
          </cell>
          <cell r="K141">
            <v>42338</v>
          </cell>
          <cell r="L141" t="str">
            <v>1 Month</v>
          </cell>
          <cell r="M141" t="str">
            <v>2.82</v>
          </cell>
          <cell r="N141">
            <v>6.9619999999999997</v>
          </cell>
          <cell r="O141">
            <v>15606460.23</v>
          </cell>
          <cell r="P141" t="str">
            <v>2.82</v>
          </cell>
          <cell r="Q141" t="str">
            <v>2.82261</v>
          </cell>
          <cell r="R141">
            <v>80</v>
          </cell>
          <cell r="S141">
            <v>42368</v>
          </cell>
        </row>
        <row r="142">
          <cell r="A142" t="str">
            <v>DETAILS</v>
          </cell>
          <cell r="B142">
            <v>0</v>
          </cell>
          <cell r="C142">
            <v>81627780</v>
          </cell>
          <cell r="D142">
            <v>84069515</v>
          </cell>
          <cell r="E142" t="str">
            <v>Bowtech Inc Term Loan A</v>
          </cell>
          <cell r="F142" t="str">
            <v>0010528759</v>
          </cell>
          <cell r="G142">
            <v>822781.94</v>
          </cell>
          <cell r="H142">
            <v>15606460.23</v>
          </cell>
          <cell r="I142">
            <v>6.96</v>
          </cell>
          <cell r="J142" t="str">
            <v>2.82</v>
          </cell>
          <cell r="K142">
            <v>42338</v>
          </cell>
          <cell r="L142" t="str">
            <v>1 Month</v>
          </cell>
          <cell r="M142" t="str">
            <v>2.82</v>
          </cell>
          <cell r="N142">
            <v>6.9619999999999997</v>
          </cell>
          <cell r="O142">
            <v>15606460.23</v>
          </cell>
          <cell r="P142" t="str">
            <v>2.82</v>
          </cell>
          <cell r="Q142" t="str">
            <v>2.82261</v>
          </cell>
          <cell r="R142">
            <v>80</v>
          </cell>
          <cell r="S142">
            <v>42368</v>
          </cell>
        </row>
        <row r="143">
          <cell r="A143" t="str">
            <v>DETAILS</v>
          </cell>
          <cell r="B143">
            <v>0</v>
          </cell>
          <cell r="C143">
            <v>81628351</v>
          </cell>
          <cell r="D143">
            <v>84069516</v>
          </cell>
          <cell r="E143" t="str">
            <v>Bowtech Inc Term Loan A</v>
          </cell>
          <cell r="F143" t="str">
            <v>0010528759</v>
          </cell>
          <cell r="G143">
            <v>2617475.0699999998</v>
          </cell>
          <cell r="H143">
            <v>15606460.23</v>
          </cell>
          <cell r="I143">
            <v>6.96</v>
          </cell>
          <cell r="J143" t="str">
            <v>2.82</v>
          </cell>
          <cell r="K143">
            <v>42338</v>
          </cell>
          <cell r="L143" t="str">
            <v>1 Month</v>
          </cell>
          <cell r="M143" t="str">
            <v>2.82</v>
          </cell>
          <cell r="N143">
            <v>6.9619999999999997</v>
          </cell>
          <cell r="O143">
            <v>15606460.23</v>
          </cell>
          <cell r="P143" t="str">
            <v>2.82</v>
          </cell>
          <cell r="Q143" t="str">
            <v>2.82261</v>
          </cell>
          <cell r="R143">
            <v>80</v>
          </cell>
          <cell r="S143">
            <v>42368</v>
          </cell>
        </row>
        <row r="144">
          <cell r="A144" t="str">
            <v>DETAILS</v>
          </cell>
          <cell r="B144">
            <v>0</v>
          </cell>
          <cell r="C144">
            <v>81628351</v>
          </cell>
          <cell r="D144">
            <v>84069870</v>
          </cell>
          <cell r="E144" t="str">
            <v>Bowtech Inc Term Loan A</v>
          </cell>
          <cell r="F144" t="str">
            <v>0010528759</v>
          </cell>
          <cell r="G144">
            <v>2072722.14</v>
          </cell>
          <cell r="H144">
            <v>15606460.23</v>
          </cell>
          <cell r="I144">
            <v>6.96</v>
          </cell>
          <cell r="J144" t="str">
            <v>2.82</v>
          </cell>
          <cell r="K144">
            <v>42338</v>
          </cell>
          <cell r="L144" t="str">
            <v>1 Month</v>
          </cell>
          <cell r="M144" t="str">
            <v>2.82</v>
          </cell>
          <cell r="N144">
            <v>6.9619999999999997</v>
          </cell>
          <cell r="O144">
            <v>15606460.23</v>
          </cell>
          <cell r="P144" t="str">
            <v>2.82</v>
          </cell>
          <cell r="Q144" t="str">
            <v>2.82261</v>
          </cell>
          <cell r="R144">
            <v>80</v>
          </cell>
          <cell r="S144">
            <v>42368</v>
          </cell>
        </row>
        <row r="145">
          <cell r="A145" t="str">
            <v>DETAILS</v>
          </cell>
          <cell r="B145">
            <v>0</v>
          </cell>
          <cell r="C145">
            <v>81628274</v>
          </cell>
          <cell r="D145">
            <v>84069799</v>
          </cell>
          <cell r="E145" t="str">
            <v>Bradshaw International Acquisition Corp Term Loan</v>
          </cell>
          <cell r="F145" t="str">
            <v>0010531968</v>
          </cell>
          <cell r="G145">
            <v>8034993.75</v>
          </cell>
          <cell r="H145">
            <v>45083000</v>
          </cell>
          <cell r="I145">
            <v>8.2200000000000006</v>
          </cell>
          <cell r="J145" t="str">
            <v>3.4300000</v>
          </cell>
          <cell r="K145">
            <v>42277</v>
          </cell>
          <cell r="L145" t="str">
            <v>3 Months</v>
          </cell>
          <cell r="M145" t="str">
            <v>3.43</v>
          </cell>
          <cell r="N145">
            <v>8.81</v>
          </cell>
          <cell r="O145">
            <v>51890000</v>
          </cell>
          <cell r="P145" t="str">
            <v>2.9</v>
          </cell>
          <cell r="Q145" t="str">
            <v>2.9</v>
          </cell>
          <cell r="R145">
            <v>80</v>
          </cell>
          <cell r="S145">
            <v>42368</v>
          </cell>
        </row>
        <row r="146">
          <cell r="A146" t="str">
            <v>DETAILS</v>
          </cell>
          <cell r="B146">
            <v>0</v>
          </cell>
          <cell r="C146">
            <v>81628276</v>
          </cell>
          <cell r="D146">
            <v>84069800</v>
          </cell>
          <cell r="E146" t="str">
            <v>Bradshaw International Acquisition Corp Term Loan</v>
          </cell>
          <cell r="F146" t="str">
            <v>0010531968</v>
          </cell>
          <cell r="G146">
            <v>2865506.25</v>
          </cell>
          <cell r="H146">
            <v>45083000</v>
          </cell>
          <cell r="I146">
            <v>8.2200000000000006</v>
          </cell>
          <cell r="J146" t="str">
            <v>3.4300000</v>
          </cell>
          <cell r="K146">
            <v>42277</v>
          </cell>
          <cell r="L146" t="str">
            <v>3 Months</v>
          </cell>
          <cell r="M146" t="str">
            <v>3.43</v>
          </cell>
          <cell r="N146">
            <v>8.81</v>
          </cell>
          <cell r="O146">
            <v>51890000</v>
          </cell>
          <cell r="P146" t="str">
            <v>2.9</v>
          </cell>
          <cell r="Q146" t="str">
            <v>2.9</v>
          </cell>
          <cell r="R146">
            <v>80</v>
          </cell>
          <cell r="S146">
            <v>42368</v>
          </cell>
        </row>
        <row r="147">
          <cell r="A147" t="str">
            <v>DETAILS</v>
          </cell>
          <cell r="B147">
            <v>0</v>
          </cell>
          <cell r="C147">
            <v>81628274</v>
          </cell>
          <cell r="D147">
            <v>84069801</v>
          </cell>
          <cell r="E147" t="str">
            <v>Bradshaw International Acquisition Corp Term Loan</v>
          </cell>
          <cell r="F147" t="str">
            <v>0010531968</v>
          </cell>
          <cell r="G147">
            <v>18686031.969999999</v>
          </cell>
          <cell r="H147">
            <v>45083000</v>
          </cell>
          <cell r="I147">
            <v>8.2200000000000006</v>
          </cell>
          <cell r="J147" t="str">
            <v>3.4300000</v>
          </cell>
          <cell r="K147">
            <v>42277</v>
          </cell>
          <cell r="L147" t="str">
            <v>3 Months</v>
          </cell>
          <cell r="M147" t="str">
            <v>3.43</v>
          </cell>
          <cell r="N147">
            <v>8.81</v>
          </cell>
          <cell r="O147">
            <v>51890000</v>
          </cell>
          <cell r="P147" t="str">
            <v>2.9</v>
          </cell>
          <cell r="Q147" t="str">
            <v>2.9</v>
          </cell>
          <cell r="R147">
            <v>80</v>
          </cell>
          <cell r="S147">
            <v>42368</v>
          </cell>
        </row>
        <row r="148">
          <cell r="A148" t="str">
            <v>DETAILS</v>
          </cell>
          <cell r="B148">
            <v>0</v>
          </cell>
          <cell r="C148">
            <v>81628276</v>
          </cell>
          <cell r="D148">
            <v>84069802</v>
          </cell>
          <cell r="E148" t="str">
            <v>Bradshaw International Acquisition Corp Term Loan</v>
          </cell>
          <cell r="F148" t="str">
            <v>0010531968</v>
          </cell>
          <cell r="G148">
            <v>6663968.0300000003</v>
          </cell>
          <cell r="H148">
            <v>45083000</v>
          </cell>
          <cell r="I148">
            <v>8.2200000000000006</v>
          </cell>
          <cell r="J148" t="str">
            <v>3.4300000</v>
          </cell>
          <cell r="K148">
            <v>42277</v>
          </cell>
          <cell r="L148" t="str">
            <v>3 Months</v>
          </cell>
          <cell r="M148" t="str">
            <v>3.43</v>
          </cell>
          <cell r="N148">
            <v>8.81</v>
          </cell>
          <cell r="O148">
            <v>51890000</v>
          </cell>
          <cell r="P148" t="str">
            <v>2.9</v>
          </cell>
          <cell r="Q148" t="str">
            <v>2.9</v>
          </cell>
          <cell r="R148">
            <v>80</v>
          </cell>
          <cell r="S148">
            <v>42368</v>
          </cell>
        </row>
        <row r="149">
          <cell r="A149" t="str">
            <v>DETAILS</v>
          </cell>
          <cell r="B149">
            <v>0</v>
          </cell>
          <cell r="C149">
            <v>81627803</v>
          </cell>
          <cell r="D149">
            <v>84069358</v>
          </cell>
          <cell r="E149" t="str">
            <v>Bright Horizons Family Solutions Term B Loan</v>
          </cell>
          <cell r="F149" t="str">
            <v>0010495677</v>
          </cell>
          <cell r="G149">
            <v>16558686.609999999</v>
          </cell>
          <cell r="H149">
            <v>243099000</v>
          </cell>
          <cell r="I149">
            <v>7.25</v>
          </cell>
          <cell r="J149" t="str">
            <v>3.3800000</v>
          </cell>
          <cell r="K149">
            <v>42277</v>
          </cell>
          <cell r="L149" t="str">
            <v>3 Months</v>
          </cell>
          <cell r="M149" t="str">
            <v>3.38</v>
          </cell>
          <cell r="N149">
            <v>7.37</v>
          </cell>
          <cell r="O149">
            <v>266040000</v>
          </cell>
          <cell r="P149" t="str">
            <v>3.45</v>
          </cell>
          <cell r="Q149" t="str">
            <v>3.45</v>
          </cell>
          <cell r="R149">
            <v>80</v>
          </cell>
          <cell r="S149">
            <v>42368</v>
          </cell>
        </row>
        <row r="150">
          <cell r="A150" t="str">
            <v>DETAILS</v>
          </cell>
          <cell r="B150">
            <v>0</v>
          </cell>
          <cell r="C150">
            <v>81627861</v>
          </cell>
          <cell r="D150">
            <v>84069357</v>
          </cell>
          <cell r="E150" t="str">
            <v>Brock Holdings III Tranche B Term Loan</v>
          </cell>
          <cell r="F150" t="str">
            <v>0010524007</v>
          </cell>
          <cell r="G150">
            <v>7387297.96</v>
          </cell>
          <cell r="H150">
            <v>125560000</v>
          </cell>
          <cell r="I150">
            <v>2.3199999999999998</v>
          </cell>
          <cell r="J150" t="str">
            <v>4.1700000</v>
          </cell>
          <cell r="K150">
            <v>42277</v>
          </cell>
          <cell r="L150" t="str">
            <v>3 Months</v>
          </cell>
          <cell r="M150" t="str">
            <v>5.76</v>
          </cell>
          <cell r="N150">
            <v>2.4500000000000002</v>
          </cell>
          <cell r="O150">
            <v>131680000</v>
          </cell>
          <cell r="P150" t="str">
            <v>4.04</v>
          </cell>
          <cell r="Q150" t="str">
            <v>5.48</v>
          </cell>
          <cell r="R150">
            <v>80</v>
          </cell>
          <cell r="S150">
            <v>42368</v>
          </cell>
        </row>
        <row r="151">
          <cell r="A151" t="str">
            <v>DETAILS</v>
          </cell>
          <cell r="B151">
            <v>0</v>
          </cell>
          <cell r="C151">
            <v>81627895</v>
          </cell>
          <cell r="D151">
            <v>84069308</v>
          </cell>
          <cell r="E151" t="str">
            <v>Caldwell &amp; Gregory LLC Term Loan</v>
          </cell>
          <cell r="F151" t="str">
            <v>0010420206</v>
          </cell>
          <cell r="G151">
            <v>15600000</v>
          </cell>
          <cell r="H151">
            <v>10868000</v>
          </cell>
          <cell r="I151">
            <v>1.8</v>
          </cell>
          <cell r="J151" t="str">
            <v>3.3700000</v>
          </cell>
          <cell r="K151">
            <v>42338</v>
          </cell>
          <cell r="L151" t="str">
            <v>1 Month</v>
          </cell>
          <cell r="M151" t="str">
            <v>4.14</v>
          </cell>
          <cell r="N151">
            <v>1.63</v>
          </cell>
          <cell r="O151">
            <v>10510000</v>
          </cell>
          <cell r="P151" t="str">
            <v>3.51</v>
          </cell>
          <cell r="Q151" t="str">
            <v>4.24</v>
          </cell>
          <cell r="R151">
            <v>80</v>
          </cell>
          <cell r="S151">
            <v>42368</v>
          </cell>
        </row>
        <row r="152">
          <cell r="A152" t="str">
            <v>DETAILS</v>
          </cell>
          <cell r="B152">
            <v>0</v>
          </cell>
          <cell r="C152">
            <v>81628159</v>
          </cell>
          <cell r="D152">
            <v>84069938</v>
          </cell>
          <cell r="E152" t="str">
            <v>Cambridge International Inc. Term Loan</v>
          </cell>
          <cell r="F152" t="str">
            <v>0010561832</v>
          </cell>
          <cell r="G152">
            <v>34794113.710000001</v>
          </cell>
          <cell r="H152">
            <v>18619668</v>
          </cell>
          <cell r="I152">
            <v>3.43</v>
          </cell>
          <cell r="J152" t="str">
            <v>4.4</v>
          </cell>
          <cell r="K152">
            <v>42308</v>
          </cell>
          <cell r="L152" t="str">
            <v>1 Month</v>
          </cell>
          <cell r="M152" t="str">
            <v>4.4</v>
          </cell>
          <cell r="N152">
            <v>3.43</v>
          </cell>
          <cell r="O152">
            <v>18619668</v>
          </cell>
          <cell r="P152" t="str">
            <v>4.4</v>
          </cell>
          <cell r="Q152" t="str">
            <v>4.4</v>
          </cell>
          <cell r="R152">
            <v>80</v>
          </cell>
          <cell r="S152">
            <v>42338</v>
          </cell>
        </row>
        <row r="153">
          <cell r="A153" t="str">
            <v>DETAILS</v>
          </cell>
          <cell r="B153">
            <v>0</v>
          </cell>
          <cell r="C153">
            <v>81628186</v>
          </cell>
          <cell r="D153">
            <v>84070222</v>
          </cell>
          <cell r="E153" t="str">
            <v>Camp International Holding Inc 1st Lien Replacement Term Loan</v>
          </cell>
          <cell r="F153" t="str">
            <v>0010367666</v>
          </cell>
          <cell r="G153">
            <v>2078692.9</v>
          </cell>
          <cell r="H153">
            <v>75000000</v>
          </cell>
          <cell r="I153">
            <v>2.63</v>
          </cell>
          <cell r="J153" t="str">
            <v>4.2400000</v>
          </cell>
          <cell r="K153">
            <v>42277</v>
          </cell>
          <cell r="L153" t="str">
            <v>3 Months</v>
          </cell>
          <cell r="M153" t="str">
            <v>6.18</v>
          </cell>
          <cell r="N153">
            <v>2.66</v>
          </cell>
          <cell r="O153">
            <v>75670000</v>
          </cell>
          <cell r="P153" t="str">
            <v>4.39</v>
          </cell>
          <cell r="Q153" t="str">
            <v>7.04</v>
          </cell>
          <cell r="R153">
            <v>80</v>
          </cell>
          <cell r="S153">
            <v>42368</v>
          </cell>
        </row>
        <row r="154">
          <cell r="A154" t="str">
            <v>DETAILS</v>
          </cell>
          <cell r="B154">
            <v>0</v>
          </cell>
          <cell r="C154">
            <v>81627942</v>
          </cell>
          <cell r="D154">
            <v>84070294</v>
          </cell>
          <cell r="E154" t="str">
            <v>Carr Management Inc Term Loan</v>
          </cell>
          <cell r="F154" t="str">
            <v>0010534855</v>
          </cell>
          <cell r="G154">
            <v>1430814.72</v>
          </cell>
          <cell r="H154">
            <v>28700000</v>
          </cell>
          <cell r="I154">
            <v>1.53</v>
          </cell>
          <cell r="J154" t="str">
            <v>3.6000000</v>
          </cell>
          <cell r="K154">
            <v>42338</v>
          </cell>
          <cell r="L154" t="str">
            <v>1 Month</v>
          </cell>
          <cell r="M154" t="str">
            <v>5.51</v>
          </cell>
          <cell r="N154">
            <v>1.53</v>
          </cell>
          <cell r="O154">
            <v>28700000</v>
          </cell>
          <cell r="P154" t="str">
            <v>3.60000000</v>
          </cell>
          <cell r="Q154" t="str">
            <v>5.51000000</v>
          </cell>
          <cell r="R154">
            <v>80</v>
          </cell>
          <cell r="S154">
            <v>42368</v>
          </cell>
        </row>
        <row r="155">
          <cell r="A155" t="str">
            <v>DETAILS</v>
          </cell>
          <cell r="B155">
            <v>0</v>
          </cell>
          <cell r="C155">
            <v>81627943</v>
          </cell>
          <cell r="D155">
            <v>84070295</v>
          </cell>
          <cell r="E155" t="str">
            <v>Carr Management Inc Term Loan</v>
          </cell>
          <cell r="F155" t="str">
            <v>0010534855</v>
          </cell>
          <cell r="G155">
            <v>7258407.1900000004</v>
          </cell>
          <cell r="H155">
            <v>28700000</v>
          </cell>
          <cell r="I155">
            <v>1.53</v>
          </cell>
          <cell r="J155" t="str">
            <v>3.6000000</v>
          </cell>
          <cell r="K155">
            <v>42338</v>
          </cell>
          <cell r="L155" t="str">
            <v>1 Month</v>
          </cell>
          <cell r="M155" t="str">
            <v>5.51</v>
          </cell>
          <cell r="N155">
            <v>1.53</v>
          </cell>
          <cell r="O155">
            <v>28700000</v>
          </cell>
          <cell r="P155" t="str">
            <v>3.60000000</v>
          </cell>
          <cell r="Q155" t="str">
            <v>5.51000000</v>
          </cell>
          <cell r="R155">
            <v>80</v>
          </cell>
          <cell r="S155">
            <v>42368</v>
          </cell>
        </row>
        <row r="156">
          <cell r="A156" t="str">
            <v>DETAILS</v>
          </cell>
          <cell r="B156">
            <v>0</v>
          </cell>
          <cell r="C156">
            <v>81627942</v>
          </cell>
          <cell r="D156">
            <v>84069519</v>
          </cell>
          <cell r="E156" t="str">
            <v>Carr Management Inc Term Loan</v>
          </cell>
          <cell r="F156" t="str">
            <v>0010534855</v>
          </cell>
          <cell r="G156">
            <v>1333384.1100000001</v>
          </cell>
          <cell r="H156">
            <v>28700000</v>
          </cell>
          <cell r="I156">
            <v>1.53</v>
          </cell>
          <cell r="J156" t="str">
            <v>3.6000000</v>
          </cell>
          <cell r="K156">
            <v>42338</v>
          </cell>
          <cell r="L156" t="str">
            <v>1 Month</v>
          </cell>
          <cell r="M156" t="str">
            <v>5.51</v>
          </cell>
          <cell r="N156">
            <v>1.53</v>
          </cell>
          <cell r="O156">
            <v>28700000</v>
          </cell>
          <cell r="P156" t="str">
            <v>3.60000000</v>
          </cell>
          <cell r="Q156" t="str">
            <v>5.51000000</v>
          </cell>
          <cell r="R156">
            <v>80</v>
          </cell>
          <cell r="S156">
            <v>42368</v>
          </cell>
        </row>
        <row r="157">
          <cell r="A157" t="str">
            <v>DETAILS</v>
          </cell>
          <cell r="B157">
            <v>0</v>
          </cell>
          <cell r="C157">
            <v>81627943</v>
          </cell>
          <cell r="D157">
            <v>84069520</v>
          </cell>
          <cell r="E157" t="str">
            <v>Carr Management Inc Term Loan</v>
          </cell>
          <cell r="F157" t="str">
            <v>0010534855</v>
          </cell>
          <cell r="G157">
            <v>6764149.5599999996</v>
          </cell>
          <cell r="H157">
            <v>28700000</v>
          </cell>
          <cell r="I157">
            <v>1.53</v>
          </cell>
          <cell r="J157" t="str">
            <v>3.6000000</v>
          </cell>
          <cell r="K157">
            <v>42338</v>
          </cell>
          <cell r="L157" t="str">
            <v>1 Month</v>
          </cell>
          <cell r="M157" t="str">
            <v>5.51</v>
          </cell>
          <cell r="N157">
            <v>1.53</v>
          </cell>
          <cell r="O157">
            <v>28700000</v>
          </cell>
          <cell r="P157" t="str">
            <v>3.60000000</v>
          </cell>
          <cell r="Q157" t="str">
            <v>5.51000000</v>
          </cell>
          <cell r="R157">
            <v>80</v>
          </cell>
          <cell r="S157">
            <v>42368</v>
          </cell>
        </row>
        <row r="158">
          <cell r="A158" t="str">
            <v>DETAILS</v>
          </cell>
          <cell r="B158">
            <v>0</v>
          </cell>
          <cell r="C158">
            <v>81627942</v>
          </cell>
          <cell r="D158">
            <v>84069521</v>
          </cell>
          <cell r="E158" t="str">
            <v>Carr Management Inc Term Loan</v>
          </cell>
          <cell r="F158" t="str">
            <v>0010534855</v>
          </cell>
          <cell r="G158">
            <v>2516166.02</v>
          </cell>
          <cell r="H158">
            <v>28700000</v>
          </cell>
          <cell r="I158">
            <v>1.53</v>
          </cell>
          <cell r="J158" t="str">
            <v>3.6000000</v>
          </cell>
          <cell r="K158">
            <v>42338</v>
          </cell>
          <cell r="L158" t="str">
            <v>1 Month</v>
          </cell>
          <cell r="M158" t="str">
            <v>5.51</v>
          </cell>
          <cell r="N158">
            <v>1.53</v>
          </cell>
          <cell r="O158">
            <v>28700000</v>
          </cell>
          <cell r="P158" t="str">
            <v>3.60000000</v>
          </cell>
          <cell r="Q158" t="str">
            <v>5.51000000</v>
          </cell>
          <cell r="R158">
            <v>80</v>
          </cell>
          <cell r="S158">
            <v>42368</v>
          </cell>
        </row>
        <row r="159">
          <cell r="A159" t="str">
            <v>DETAILS</v>
          </cell>
          <cell r="B159">
            <v>0</v>
          </cell>
          <cell r="C159">
            <v>81627943</v>
          </cell>
          <cell r="D159">
            <v>84069522</v>
          </cell>
          <cell r="E159" t="str">
            <v>Carr Management Inc Term Loan</v>
          </cell>
          <cell r="F159" t="str">
            <v>0010534855</v>
          </cell>
          <cell r="G159">
            <v>12764306.390000001</v>
          </cell>
          <cell r="H159">
            <v>28700000</v>
          </cell>
          <cell r="I159">
            <v>1.53</v>
          </cell>
          <cell r="J159" t="str">
            <v>3.6000000</v>
          </cell>
          <cell r="K159">
            <v>42338</v>
          </cell>
          <cell r="L159" t="str">
            <v>1 Month</v>
          </cell>
          <cell r="M159" t="str">
            <v>5.51</v>
          </cell>
          <cell r="N159">
            <v>1.53</v>
          </cell>
          <cell r="O159">
            <v>28700000</v>
          </cell>
          <cell r="P159" t="str">
            <v>3.60000000</v>
          </cell>
          <cell r="Q159" t="str">
            <v>5.51000000</v>
          </cell>
          <cell r="R159">
            <v>80</v>
          </cell>
          <cell r="S159">
            <v>42368</v>
          </cell>
        </row>
        <row r="160">
          <cell r="A160" t="str">
            <v>DETAILS</v>
          </cell>
          <cell r="B160">
            <v>0</v>
          </cell>
          <cell r="C160">
            <v>81627799</v>
          </cell>
          <cell r="D160">
            <v>84069525</v>
          </cell>
          <cell r="E160" t="str">
            <v>Cascade Drilling LP Term Loan</v>
          </cell>
          <cell r="F160" t="str">
            <v>0010534894</v>
          </cell>
          <cell r="G160">
            <v>3323145.09</v>
          </cell>
          <cell r="H160">
            <v>27088000</v>
          </cell>
          <cell r="I160">
            <v>2.91</v>
          </cell>
          <cell r="J160" t="str">
            <v>3.4400000</v>
          </cell>
          <cell r="K160">
            <v>42338</v>
          </cell>
          <cell r="L160" t="str">
            <v>1 Month</v>
          </cell>
          <cell r="M160" t="str">
            <v>4.63</v>
          </cell>
          <cell r="N160">
            <v>2.91</v>
          </cell>
          <cell r="O160">
            <v>27088000</v>
          </cell>
          <cell r="P160" t="str">
            <v>3.44000000</v>
          </cell>
          <cell r="Q160" t="str">
            <v>4.63000000</v>
          </cell>
          <cell r="R160">
            <v>80</v>
          </cell>
          <cell r="S160">
            <v>42368</v>
          </cell>
        </row>
        <row r="161">
          <cell r="A161" t="str">
            <v>DETAILS</v>
          </cell>
          <cell r="B161">
            <v>0</v>
          </cell>
          <cell r="C161">
            <v>81627799</v>
          </cell>
          <cell r="D161">
            <v>84069528</v>
          </cell>
          <cell r="E161" t="str">
            <v>Cascade Drilling LP Term Loan</v>
          </cell>
          <cell r="F161" t="str">
            <v>0010534894</v>
          </cell>
          <cell r="G161">
            <v>7488090.6600000001</v>
          </cell>
          <cell r="H161">
            <v>27088000</v>
          </cell>
          <cell r="I161">
            <v>2.91</v>
          </cell>
          <cell r="J161" t="str">
            <v>3.4400000</v>
          </cell>
          <cell r="K161">
            <v>42338</v>
          </cell>
          <cell r="L161" t="str">
            <v>1 Month</v>
          </cell>
          <cell r="M161" t="str">
            <v>4.63</v>
          </cell>
          <cell r="N161">
            <v>2.91</v>
          </cell>
          <cell r="O161">
            <v>27088000</v>
          </cell>
          <cell r="P161" t="str">
            <v>3.44000000</v>
          </cell>
          <cell r="Q161" t="str">
            <v>4.63000000</v>
          </cell>
          <cell r="R161">
            <v>80</v>
          </cell>
          <cell r="S161">
            <v>42368</v>
          </cell>
        </row>
        <row r="162">
          <cell r="A162" t="str">
            <v>DETAILS</v>
          </cell>
          <cell r="B162">
            <v>0</v>
          </cell>
          <cell r="C162">
            <v>81627671</v>
          </cell>
          <cell r="D162">
            <v>84069523</v>
          </cell>
          <cell r="E162" t="str">
            <v>Cascade Drilling LP Term Loan</v>
          </cell>
          <cell r="F162" t="str">
            <v>0010534894</v>
          </cell>
          <cell r="G162">
            <v>2266669.35</v>
          </cell>
          <cell r="H162">
            <v>27088000</v>
          </cell>
          <cell r="I162">
            <v>2.91</v>
          </cell>
          <cell r="J162" t="str">
            <v>3.4400000</v>
          </cell>
          <cell r="K162">
            <v>42338</v>
          </cell>
          <cell r="L162" t="str">
            <v>1 Month</v>
          </cell>
          <cell r="M162" t="str">
            <v>4.63</v>
          </cell>
          <cell r="N162">
            <v>2.91</v>
          </cell>
          <cell r="O162">
            <v>27088000</v>
          </cell>
          <cell r="P162" t="str">
            <v>3.44000000</v>
          </cell>
          <cell r="Q162" t="str">
            <v>4.63000000</v>
          </cell>
          <cell r="R162">
            <v>80</v>
          </cell>
          <cell r="S162">
            <v>42368</v>
          </cell>
        </row>
        <row r="163">
          <cell r="A163" t="str">
            <v>DETAILS</v>
          </cell>
          <cell r="B163">
            <v>0</v>
          </cell>
          <cell r="C163">
            <v>81627671</v>
          </cell>
          <cell r="D163">
            <v>84069526</v>
          </cell>
          <cell r="E163" t="str">
            <v>Cascade Drilling LP Term Loan</v>
          </cell>
          <cell r="F163" t="str">
            <v>0010534894</v>
          </cell>
          <cell r="G163">
            <v>5107518.66</v>
          </cell>
          <cell r="H163">
            <v>27088000</v>
          </cell>
          <cell r="I163">
            <v>2.91</v>
          </cell>
          <cell r="J163" t="str">
            <v>3.4400000</v>
          </cell>
          <cell r="K163">
            <v>42338</v>
          </cell>
          <cell r="L163" t="str">
            <v>1 Month</v>
          </cell>
          <cell r="M163" t="str">
            <v>4.63</v>
          </cell>
          <cell r="N163">
            <v>2.91</v>
          </cell>
          <cell r="O163">
            <v>27088000</v>
          </cell>
          <cell r="P163" t="str">
            <v>3.44000000</v>
          </cell>
          <cell r="Q163" t="str">
            <v>4.63000000</v>
          </cell>
          <cell r="R163">
            <v>80</v>
          </cell>
          <cell r="S163">
            <v>42368</v>
          </cell>
        </row>
        <row r="164">
          <cell r="A164" t="str">
            <v>DETAILS</v>
          </cell>
          <cell r="B164">
            <v>0</v>
          </cell>
          <cell r="C164">
            <v>81627723</v>
          </cell>
          <cell r="D164">
            <v>84069524</v>
          </cell>
          <cell r="E164" t="str">
            <v>Cascade Drilling LP Term Loan</v>
          </cell>
          <cell r="F164" t="str">
            <v>0010534894</v>
          </cell>
          <cell r="G164">
            <v>2007184.65</v>
          </cell>
          <cell r="H164">
            <v>27088000</v>
          </cell>
          <cell r="I164">
            <v>2.91</v>
          </cell>
          <cell r="J164" t="str">
            <v>3.4400000</v>
          </cell>
          <cell r="K164">
            <v>42338</v>
          </cell>
          <cell r="L164" t="str">
            <v>1 Month</v>
          </cell>
          <cell r="M164" t="str">
            <v>4.63</v>
          </cell>
          <cell r="N164">
            <v>2.91</v>
          </cell>
          <cell r="O164">
            <v>27088000</v>
          </cell>
          <cell r="P164" t="str">
            <v>3.44000000</v>
          </cell>
          <cell r="Q164" t="str">
            <v>4.63000000</v>
          </cell>
          <cell r="R164">
            <v>80</v>
          </cell>
          <cell r="S164">
            <v>42368</v>
          </cell>
        </row>
        <row r="165">
          <cell r="A165" t="str">
            <v>DETAILS</v>
          </cell>
          <cell r="B165">
            <v>0</v>
          </cell>
          <cell r="C165">
            <v>81627723</v>
          </cell>
          <cell r="D165">
            <v>84069527</v>
          </cell>
          <cell r="E165" t="str">
            <v>Cascade Drilling LP Term Loan</v>
          </cell>
          <cell r="F165" t="str">
            <v>0010534894</v>
          </cell>
          <cell r="G165">
            <v>4522818.07</v>
          </cell>
          <cell r="H165">
            <v>27088000</v>
          </cell>
          <cell r="I165">
            <v>2.91</v>
          </cell>
          <cell r="J165" t="str">
            <v>3.4400000</v>
          </cell>
          <cell r="K165">
            <v>42338</v>
          </cell>
          <cell r="L165" t="str">
            <v>1 Month</v>
          </cell>
          <cell r="M165" t="str">
            <v>4.63</v>
          </cell>
          <cell r="N165">
            <v>2.91</v>
          </cell>
          <cell r="O165">
            <v>27088000</v>
          </cell>
          <cell r="P165" t="str">
            <v>3.44000000</v>
          </cell>
          <cell r="Q165" t="str">
            <v>4.63000000</v>
          </cell>
          <cell r="R165">
            <v>80</v>
          </cell>
          <cell r="S165">
            <v>42368</v>
          </cell>
        </row>
        <row r="166">
          <cell r="A166" t="str">
            <v>DETAILS</v>
          </cell>
          <cell r="B166">
            <v>0</v>
          </cell>
          <cell r="C166">
            <v>81628266</v>
          </cell>
          <cell r="D166">
            <v>84070281</v>
          </cell>
          <cell r="E166" t="str">
            <v>Cayan LLC Term Loan A</v>
          </cell>
          <cell r="F166" t="str">
            <v>0010551225</v>
          </cell>
          <cell r="G166">
            <v>29925000</v>
          </cell>
          <cell r="H166">
            <v>23704029.949999999</v>
          </cell>
          <cell r="I166">
            <v>2.75</v>
          </cell>
          <cell r="J166" t="str">
            <v>4.2300000</v>
          </cell>
          <cell r="K166">
            <v>42277</v>
          </cell>
          <cell r="L166" t="str">
            <v>1 Month</v>
          </cell>
          <cell r="M166" t="str">
            <v>5.5</v>
          </cell>
          <cell r="N166">
            <v>2.75</v>
          </cell>
          <cell r="O166">
            <v>23704029.949999999</v>
          </cell>
          <cell r="P166" t="str">
            <v>4.23000000</v>
          </cell>
          <cell r="Q166" t="str">
            <v>5.50000000</v>
          </cell>
          <cell r="R166">
            <v>80</v>
          </cell>
          <cell r="S166">
            <v>42307</v>
          </cell>
        </row>
        <row r="167">
          <cell r="A167" t="str">
            <v>DETAILS</v>
          </cell>
          <cell r="B167">
            <v>0</v>
          </cell>
          <cell r="C167">
            <v>81627789</v>
          </cell>
          <cell r="D167">
            <v>84069517</v>
          </cell>
          <cell r="E167" t="str">
            <v>CB Fleet Company Inc Term Loan</v>
          </cell>
          <cell r="F167" t="str">
            <v>0010489624</v>
          </cell>
          <cell r="G167">
            <v>17120625</v>
          </cell>
          <cell r="H167">
            <v>45704900</v>
          </cell>
          <cell r="I167">
            <v>2.84</v>
          </cell>
          <cell r="J167" t="str">
            <v>4.20</v>
          </cell>
          <cell r="K167">
            <v>42277</v>
          </cell>
          <cell r="L167" t="str">
            <v>3 Months</v>
          </cell>
          <cell r="M167" t="str">
            <v>5.2</v>
          </cell>
          <cell r="N167">
            <v>2.84</v>
          </cell>
          <cell r="O167">
            <v>45704900</v>
          </cell>
          <cell r="P167" t="str">
            <v>4.2</v>
          </cell>
          <cell r="Q167" t="str">
            <v>5.2</v>
          </cell>
          <cell r="R167">
            <v>80</v>
          </cell>
          <cell r="S167">
            <v>42368</v>
          </cell>
        </row>
        <row r="168">
          <cell r="A168" t="str">
            <v>DETAILS</v>
          </cell>
          <cell r="B168">
            <v>0</v>
          </cell>
          <cell r="C168">
            <v>81627898</v>
          </cell>
          <cell r="D168">
            <v>84069467</v>
          </cell>
          <cell r="E168" t="str">
            <v>CCC Information Services Group Term Loan</v>
          </cell>
          <cell r="F168" t="str">
            <v>0010538821</v>
          </cell>
          <cell r="G168">
            <v>14557293.199999999</v>
          </cell>
          <cell r="H168">
            <v>117060000</v>
          </cell>
          <cell r="I168">
            <v>2.4950000000000001</v>
          </cell>
          <cell r="J168" t="str">
            <v>3.7800000</v>
          </cell>
          <cell r="K168">
            <v>42277</v>
          </cell>
          <cell r="L168" t="str">
            <v>3 Months</v>
          </cell>
          <cell r="M168" t="str">
            <v>6</v>
          </cell>
          <cell r="N168">
            <v>2.66</v>
          </cell>
          <cell r="O168">
            <v>125150000</v>
          </cell>
          <cell r="P168" t="str">
            <v>3.57</v>
          </cell>
          <cell r="Q168" t="str">
            <v>5.64</v>
          </cell>
          <cell r="R168">
            <v>80</v>
          </cell>
          <cell r="S168">
            <v>42368</v>
          </cell>
        </row>
        <row r="169">
          <cell r="A169" t="str">
            <v>DETAILS</v>
          </cell>
          <cell r="B169">
            <v>0</v>
          </cell>
          <cell r="C169">
            <v>81628264</v>
          </cell>
          <cell r="D169">
            <v>84069660</v>
          </cell>
          <cell r="E169" t="str">
            <v>Cedar Fair US Term Loans</v>
          </cell>
          <cell r="F169" t="str">
            <v>0010409074</v>
          </cell>
          <cell r="G169">
            <v>11711198.15</v>
          </cell>
          <cell r="H169">
            <v>432798000</v>
          </cell>
          <cell r="I169">
            <v>5.0599999999999996</v>
          </cell>
          <cell r="J169" t="str">
            <v>1.3600000</v>
          </cell>
          <cell r="K169">
            <v>42277</v>
          </cell>
          <cell r="L169" t="str">
            <v>3 Months</v>
          </cell>
          <cell r="M169" t="str">
            <v>3.56</v>
          </cell>
          <cell r="N169">
            <v>5.48</v>
          </cell>
          <cell r="O169">
            <v>465970000</v>
          </cell>
          <cell r="P169" t="str">
            <v>0.89</v>
          </cell>
          <cell r="Q169" t="str">
            <v>2.92</v>
          </cell>
          <cell r="R169">
            <v>80</v>
          </cell>
          <cell r="S169">
            <v>42368</v>
          </cell>
        </row>
        <row r="170">
          <cell r="A170" t="str">
            <v>DETAILS</v>
          </cell>
          <cell r="B170">
            <v>0</v>
          </cell>
          <cell r="C170">
            <v>81627751</v>
          </cell>
          <cell r="D170">
            <v>84069529</v>
          </cell>
          <cell r="E170" t="str">
            <v>Centerplate Inc Term Loan A</v>
          </cell>
          <cell r="F170" t="str">
            <v>0010535177</v>
          </cell>
          <cell r="G170">
            <v>13567492.35</v>
          </cell>
          <cell r="H170">
            <v>72086000</v>
          </cell>
          <cell r="I170">
            <v>2.64</v>
          </cell>
          <cell r="J170" t="str">
            <v>4.7900000</v>
          </cell>
          <cell r="K170">
            <v>42277</v>
          </cell>
          <cell r="L170" t="str">
            <v>3 Months</v>
          </cell>
          <cell r="M170" t="str">
            <v>5.87</v>
          </cell>
          <cell r="N170">
            <v>2.83</v>
          </cell>
          <cell r="O170">
            <v>76350000</v>
          </cell>
          <cell r="P170" t="str">
            <v>4.12</v>
          </cell>
          <cell r="Q170" t="str">
            <v>5.14</v>
          </cell>
          <cell r="R170">
            <v>80</v>
          </cell>
          <cell r="S170">
            <v>42368</v>
          </cell>
        </row>
        <row r="171">
          <cell r="A171" t="str">
            <v>DETAILS</v>
          </cell>
          <cell r="B171">
            <v>0</v>
          </cell>
          <cell r="C171">
            <v>81628070</v>
          </cell>
          <cell r="D171">
            <v>84069668</v>
          </cell>
          <cell r="E171" t="str">
            <v>Cequel Communications LLC Term Loan</v>
          </cell>
          <cell r="F171" t="str">
            <v>0010524256</v>
          </cell>
          <cell r="G171">
            <v>9837787.2200000007</v>
          </cell>
          <cell r="H171">
            <v>906077000</v>
          </cell>
          <cell r="I171">
            <v>10.41</v>
          </cell>
          <cell r="J171" t="str">
            <v>2.4600000</v>
          </cell>
          <cell r="K171">
            <v>42277</v>
          </cell>
          <cell r="L171" t="str">
            <v>3 Months</v>
          </cell>
          <cell r="M171" t="str">
            <v>2.43</v>
          </cell>
          <cell r="N171">
            <v>11.23</v>
          </cell>
          <cell r="O171">
            <v>953080000</v>
          </cell>
          <cell r="P171" t="str">
            <v>2.33</v>
          </cell>
          <cell r="Q171" t="str">
            <v>2.33</v>
          </cell>
          <cell r="R171">
            <v>80</v>
          </cell>
          <cell r="S171">
            <v>42368</v>
          </cell>
        </row>
        <row r="172">
          <cell r="A172" t="str">
            <v>DETAILS</v>
          </cell>
          <cell r="B172">
            <v>0</v>
          </cell>
          <cell r="C172">
            <v>81628070</v>
          </cell>
          <cell r="D172">
            <v>84069562</v>
          </cell>
          <cell r="E172" t="str">
            <v>Cequel Communications LLC Term Loan</v>
          </cell>
          <cell r="F172" t="str">
            <v>0010524256</v>
          </cell>
          <cell r="G172">
            <v>4328644.1500000004</v>
          </cell>
          <cell r="H172">
            <v>906077000</v>
          </cell>
          <cell r="I172">
            <v>10.41</v>
          </cell>
          <cell r="J172" t="str">
            <v>2.4600000</v>
          </cell>
          <cell r="K172">
            <v>42277</v>
          </cell>
          <cell r="L172" t="str">
            <v>3 Months</v>
          </cell>
          <cell r="M172" t="str">
            <v>2.43</v>
          </cell>
          <cell r="N172">
            <v>11.23</v>
          </cell>
          <cell r="O172">
            <v>953080000</v>
          </cell>
          <cell r="P172" t="str">
            <v>2.33</v>
          </cell>
          <cell r="Q172" t="str">
            <v>2.33</v>
          </cell>
          <cell r="R172">
            <v>80</v>
          </cell>
          <cell r="S172">
            <v>42368</v>
          </cell>
        </row>
        <row r="173">
          <cell r="A173" t="str">
            <v>DETAILS</v>
          </cell>
          <cell r="B173">
            <v>0</v>
          </cell>
          <cell r="C173">
            <v>81627805</v>
          </cell>
          <cell r="D173">
            <v>84069532</v>
          </cell>
          <cell r="E173" t="str">
            <v>Certified Power Inc Term Loan A</v>
          </cell>
          <cell r="F173" t="str">
            <v>0010535049</v>
          </cell>
          <cell r="G173">
            <v>18623853.18</v>
          </cell>
          <cell r="H173">
            <v>14987580</v>
          </cell>
          <cell r="I173">
            <v>3.08</v>
          </cell>
          <cell r="J173" t="str">
            <v>3.0790000</v>
          </cell>
          <cell r="K173">
            <v>42308</v>
          </cell>
          <cell r="L173" t="str">
            <v>1 Month</v>
          </cell>
          <cell r="M173" t="str">
            <v>4.18</v>
          </cell>
          <cell r="N173">
            <v>2.74</v>
          </cell>
          <cell r="O173">
            <v>13240000</v>
          </cell>
          <cell r="P173" t="str">
            <v>3.46</v>
          </cell>
          <cell r="Q173" t="str">
            <v>4.71</v>
          </cell>
          <cell r="R173">
            <v>80</v>
          </cell>
          <cell r="S173">
            <v>42338</v>
          </cell>
        </row>
        <row r="174">
          <cell r="A174" t="str">
            <v>DETAILS</v>
          </cell>
          <cell r="B174">
            <v>0</v>
          </cell>
          <cell r="C174">
            <v>81627617</v>
          </cell>
          <cell r="D174">
            <v>84069531</v>
          </cell>
          <cell r="E174" t="str">
            <v>Certified Power Inc Term Loan A</v>
          </cell>
          <cell r="F174" t="str">
            <v>0010535049</v>
          </cell>
          <cell r="G174">
            <v>2866.97</v>
          </cell>
          <cell r="H174">
            <v>14987580</v>
          </cell>
          <cell r="I174">
            <v>3.08</v>
          </cell>
          <cell r="J174" t="str">
            <v>3.0790000</v>
          </cell>
          <cell r="K174">
            <v>42308</v>
          </cell>
          <cell r="L174" t="str">
            <v>1 Month</v>
          </cell>
          <cell r="M174" t="str">
            <v>4.18</v>
          </cell>
          <cell r="N174">
            <v>2.74</v>
          </cell>
          <cell r="O174">
            <v>13240000</v>
          </cell>
          <cell r="P174" t="str">
            <v>3.46</v>
          </cell>
          <cell r="Q174" t="str">
            <v>4.71</v>
          </cell>
          <cell r="R174">
            <v>80</v>
          </cell>
          <cell r="S174">
            <v>42338</v>
          </cell>
        </row>
        <row r="175">
          <cell r="A175" t="str">
            <v>DETAILS</v>
          </cell>
          <cell r="B175">
            <v>0</v>
          </cell>
          <cell r="C175">
            <v>81627689</v>
          </cell>
          <cell r="D175">
            <v>84070298</v>
          </cell>
          <cell r="E175" t="str">
            <v>CH Hold Corp (Caliber Collision) 2015 Incremental Term Loan</v>
          </cell>
          <cell r="F175" t="str">
            <v>0010555253</v>
          </cell>
          <cell r="G175">
            <v>14065331.51</v>
          </cell>
          <cell r="H175">
            <v>121070000</v>
          </cell>
          <cell r="I175">
            <v>2.89</v>
          </cell>
          <cell r="J175" t="str">
            <v>4.7800000</v>
          </cell>
          <cell r="K175">
            <v>42338</v>
          </cell>
          <cell r="L175" t="str">
            <v>1 Month</v>
          </cell>
          <cell r="M175" t="str">
            <v>5.27</v>
          </cell>
          <cell r="N175">
            <v>2.89</v>
          </cell>
          <cell r="O175">
            <v>121070000</v>
          </cell>
          <cell r="P175" t="str">
            <v>4.78000000</v>
          </cell>
          <cell r="Q175" t="str">
            <v>5.27000000</v>
          </cell>
          <cell r="R175">
            <v>50</v>
          </cell>
          <cell r="S175">
            <v>42368</v>
          </cell>
        </row>
        <row r="176">
          <cell r="A176" t="str">
            <v>DETAILS</v>
          </cell>
          <cell r="B176">
            <v>0</v>
          </cell>
          <cell r="C176">
            <v>81627914</v>
          </cell>
          <cell r="D176">
            <v>84069677</v>
          </cell>
          <cell r="E176" t="str">
            <v>Charter Communications Operating LLC Term Loan E</v>
          </cell>
          <cell r="F176" t="str">
            <v>0010477313</v>
          </cell>
          <cell r="G176">
            <v>17727272.699999999</v>
          </cell>
          <cell r="H176">
            <v>3504444000</v>
          </cell>
          <cell r="I176">
            <v>3.98</v>
          </cell>
          <cell r="J176" t="str">
            <v>1.0500000</v>
          </cell>
          <cell r="K176">
            <v>42277</v>
          </cell>
          <cell r="L176" t="str">
            <v>3 Months</v>
          </cell>
          <cell r="M176" t="str">
            <v>1.28</v>
          </cell>
          <cell r="N176">
            <v>3.84</v>
          </cell>
          <cell r="O176">
            <v>3713500000</v>
          </cell>
          <cell r="P176" t="str">
            <v>0.96</v>
          </cell>
          <cell r="Q176" t="str">
            <v>0.18</v>
          </cell>
          <cell r="R176">
            <v>80</v>
          </cell>
          <cell r="S176">
            <v>42368</v>
          </cell>
        </row>
        <row r="177">
          <cell r="A177" t="str">
            <v>DETAILS</v>
          </cell>
          <cell r="B177">
            <v>0</v>
          </cell>
          <cell r="C177">
            <v>81627915</v>
          </cell>
          <cell r="D177">
            <v>84069681</v>
          </cell>
          <cell r="E177" t="str">
            <v>Charter Communications Operating LLC Term Loan F</v>
          </cell>
          <cell r="F177" t="str">
            <v>0010475635</v>
          </cell>
          <cell r="G177">
            <v>21605113.620000001</v>
          </cell>
          <cell r="H177">
            <v>3504444000</v>
          </cell>
          <cell r="I177">
            <v>3.98</v>
          </cell>
          <cell r="J177" t="str">
            <v>1.0500000</v>
          </cell>
          <cell r="K177">
            <v>42277</v>
          </cell>
          <cell r="L177" t="str">
            <v>3 Months</v>
          </cell>
          <cell r="M177" t="str">
            <v>1.28</v>
          </cell>
          <cell r="N177">
            <v>3.84</v>
          </cell>
          <cell r="O177">
            <v>3713500000</v>
          </cell>
          <cell r="P177" t="str">
            <v>0.96</v>
          </cell>
          <cell r="Q177" t="str">
            <v>0.18</v>
          </cell>
          <cell r="R177">
            <v>80</v>
          </cell>
          <cell r="S177">
            <v>42368</v>
          </cell>
        </row>
        <row r="178">
          <cell r="A178" t="str">
            <v>DETAILS</v>
          </cell>
          <cell r="B178">
            <v>0</v>
          </cell>
          <cell r="C178">
            <v>81627917</v>
          </cell>
          <cell r="D178">
            <v>84069683</v>
          </cell>
          <cell r="E178" t="str">
            <v>Charter Nex US Holdings Inc 1st Lien Term Loan</v>
          </cell>
          <cell r="F178" t="str">
            <v>0010506218</v>
          </cell>
          <cell r="G178">
            <v>1915925.93</v>
          </cell>
          <cell r="H178">
            <v>66606716</v>
          </cell>
          <cell r="I178">
            <v>2.77</v>
          </cell>
          <cell r="J178" t="str">
            <v>3.9200000</v>
          </cell>
          <cell r="K178">
            <v>42277</v>
          </cell>
          <cell r="L178" t="str">
            <v>3 Months</v>
          </cell>
          <cell r="M178" t="str">
            <v>5.57</v>
          </cell>
          <cell r="N178">
            <v>2.73</v>
          </cell>
          <cell r="O178">
            <v>65650000</v>
          </cell>
          <cell r="P178" t="str">
            <v>3.74</v>
          </cell>
          <cell r="Q178" t="str">
            <v>5.42</v>
          </cell>
          <cell r="R178">
            <v>80</v>
          </cell>
          <cell r="S178">
            <v>42368</v>
          </cell>
        </row>
        <row r="179">
          <cell r="A179" t="str">
            <v>DETAILS</v>
          </cell>
          <cell r="B179">
            <v>0</v>
          </cell>
          <cell r="C179">
            <v>81628094</v>
          </cell>
          <cell r="D179">
            <v>84069931</v>
          </cell>
          <cell r="E179" t="str">
            <v>Checkers Drive-IN</v>
          </cell>
          <cell r="F179" t="str">
            <v>0010559276</v>
          </cell>
          <cell r="G179">
            <v>42167245.659999996</v>
          </cell>
          <cell r="H179">
            <v>42100000</v>
          </cell>
          <cell r="I179">
            <v>3.48</v>
          </cell>
          <cell r="J179" t="str">
            <v>4.175771971</v>
          </cell>
          <cell r="K179">
            <v>42369</v>
          </cell>
          <cell r="L179" t="str">
            <v>3 Months</v>
          </cell>
          <cell r="M179" t="str">
            <v>4.175771971</v>
          </cell>
          <cell r="N179">
            <v>3.48</v>
          </cell>
          <cell r="O179">
            <v>42100000</v>
          </cell>
          <cell r="P179" t="str">
            <v>4.175771971</v>
          </cell>
          <cell r="Q179" t="str">
            <v>4.175771971</v>
          </cell>
          <cell r="R179">
            <v>80</v>
          </cell>
          <cell r="S179">
            <v>42460</v>
          </cell>
        </row>
        <row r="180">
          <cell r="A180" t="str">
            <v>DETAILS</v>
          </cell>
          <cell r="B180">
            <v>0</v>
          </cell>
          <cell r="C180">
            <v>81627924</v>
          </cell>
          <cell r="D180">
            <v>84069685</v>
          </cell>
          <cell r="E180" t="str">
            <v>Checkers Industrial Products LLC Term Loan A</v>
          </cell>
          <cell r="F180" t="str">
            <v>0010494746</v>
          </cell>
          <cell r="G180">
            <v>15897020.6</v>
          </cell>
          <cell r="H180">
            <v>17775000</v>
          </cell>
          <cell r="I180">
            <v>2.29</v>
          </cell>
          <cell r="J180" t="str">
            <v>3.4800000</v>
          </cell>
          <cell r="K180">
            <v>42338</v>
          </cell>
          <cell r="L180" t="str">
            <v>1 Month</v>
          </cell>
          <cell r="M180" t="str">
            <v>5.34</v>
          </cell>
          <cell r="N180">
            <v>4.8099999999999996</v>
          </cell>
          <cell r="O180">
            <v>19890000</v>
          </cell>
          <cell r="P180" t="str">
            <v>4</v>
          </cell>
          <cell r="Q180" t="str">
            <v>6.29</v>
          </cell>
          <cell r="R180">
            <v>80</v>
          </cell>
          <cell r="S180">
            <v>42368</v>
          </cell>
        </row>
        <row r="181">
          <cell r="A181" t="str">
            <v>DETAILS</v>
          </cell>
          <cell r="B181">
            <v>0</v>
          </cell>
          <cell r="C181">
            <v>81627924</v>
          </cell>
          <cell r="D181">
            <v>84070231</v>
          </cell>
          <cell r="E181" t="str">
            <v>Checkers Industrial Products LLC Term Loan A</v>
          </cell>
          <cell r="F181" t="str">
            <v>0010494746</v>
          </cell>
          <cell r="G181">
            <v>1057576.1599999999</v>
          </cell>
          <cell r="H181">
            <v>17775000</v>
          </cell>
          <cell r="I181">
            <v>2.29</v>
          </cell>
          <cell r="J181" t="str">
            <v>3.4800000</v>
          </cell>
          <cell r="K181">
            <v>42338</v>
          </cell>
          <cell r="L181" t="str">
            <v>1 Month</v>
          </cell>
          <cell r="M181" t="str">
            <v>5.34</v>
          </cell>
          <cell r="N181">
            <v>4.8099999999999996</v>
          </cell>
          <cell r="O181">
            <v>19890000</v>
          </cell>
          <cell r="P181" t="str">
            <v>4</v>
          </cell>
          <cell r="Q181" t="str">
            <v>6.29</v>
          </cell>
          <cell r="R181">
            <v>80</v>
          </cell>
          <cell r="S181">
            <v>42368</v>
          </cell>
        </row>
        <row r="182">
          <cell r="A182" t="str">
            <v>DETAILS</v>
          </cell>
          <cell r="B182">
            <v>0</v>
          </cell>
          <cell r="C182">
            <v>81628052</v>
          </cell>
          <cell r="D182">
            <v>84069902</v>
          </cell>
          <cell r="E182" t="str">
            <v>Chelsea Building Products Inc Term Loan</v>
          </cell>
          <cell r="F182" t="str">
            <v>0010560225</v>
          </cell>
          <cell r="G182">
            <v>16400000</v>
          </cell>
          <cell r="H182">
            <v>9476796</v>
          </cell>
          <cell r="I182">
            <v>4.3</v>
          </cell>
          <cell r="J182" t="str">
            <v>3.49</v>
          </cell>
          <cell r="K182">
            <v>42338</v>
          </cell>
          <cell r="L182" t="str">
            <v>1 Month</v>
          </cell>
          <cell r="M182" t="str">
            <v>3.49</v>
          </cell>
          <cell r="N182">
            <v>4.3</v>
          </cell>
          <cell r="O182">
            <v>9476796</v>
          </cell>
          <cell r="P182" t="str">
            <v>3.4900</v>
          </cell>
          <cell r="Q182" t="str">
            <v>3.4900</v>
          </cell>
          <cell r="R182">
            <v>80</v>
          </cell>
          <cell r="S182">
            <v>42368</v>
          </cell>
        </row>
        <row r="183">
          <cell r="A183" t="str">
            <v>DETAILS</v>
          </cell>
          <cell r="B183">
            <v>0</v>
          </cell>
          <cell r="C183">
            <v>81628256</v>
          </cell>
          <cell r="D183">
            <v>84070065</v>
          </cell>
          <cell r="E183" t="str">
            <v>Chromalox Inc. Term Loan</v>
          </cell>
          <cell r="F183" t="str">
            <v>0010537343</v>
          </cell>
          <cell r="G183">
            <v>31018422.359999999</v>
          </cell>
          <cell r="H183">
            <v>41248000</v>
          </cell>
          <cell r="I183">
            <v>3.41</v>
          </cell>
          <cell r="J183" t="str">
            <v>4.9100000</v>
          </cell>
          <cell r="K183">
            <v>42338</v>
          </cell>
          <cell r="L183" t="str">
            <v>1 Month</v>
          </cell>
          <cell r="M183" t="str">
            <v>4.91</v>
          </cell>
          <cell r="N183">
            <v>3.63</v>
          </cell>
          <cell r="O183">
            <v>42020000</v>
          </cell>
          <cell r="P183" t="str">
            <v>4.64</v>
          </cell>
          <cell r="Q183" t="str">
            <v>4.64</v>
          </cell>
          <cell r="R183">
            <v>80</v>
          </cell>
          <cell r="S183">
            <v>42368</v>
          </cell>
        </row>
        <row r="184">
          <cell r="A184" t="str">
            <v>DETAILS</v>
          </cell>
          <cell r="B184">
            <v>0</v>
          </cell>
          <cell r="C184">
            <v>81628256</v>
          </cell>
          <cell r="D184">
            <v>84070066</v>
          </cell>
          <cell r="E184" t="str">
            <v>Chromalox Inc. Term Loan</v>
          </cell>
          <cell r="F184" t="str">
            <v>0010537343</v>
          </cell>
          <cell r="G184">
            <v>6495981.4500000002</v>
          </cell>
          <cell r="H184">
            <v>41248000</v>
          </cell>
          <cell r="I184">
            <v>3.41</v>
          </cell>
          <cell r="J184" t="str">
            <v>4.9100000</v>
          </cell>
          <cell r="K184">
            <v>42338</v>
          </cell>
          <cell r="L184" t="str">
            <v>1 Month</v>
          </cell>
          <cell r="M184" t="str">
            <v>4.91</v>
          </cell>
          <cell r="N184">
            <v>3.63</v>
          </cell>
          <cell r="O184">
            <v>42020000</v>
          </cell>
          <cell r="P184" t="str">
            <v>4.64</v>
          </cell>
          <cell r="Q184" t="str">
            <v>4.64</v>
          </cell>
          <cell r="R184">
            <v>80</v>
          </cell>
          <cell r="S184">
            <v>42368</v>
          </cell>
        </row>
        <row r="185">
          <cell r="A185" t="str">
            <v>DETAILS</v>
          </cell>
          <cell r="B185">
            <v>0</v>
          </cell>
          <cell r="C185">
            <v>81627949</v>
          </cell>
          <cell r="D185">
            <v>84069696</v>
          </cell>
          <cell r="E185" t="str">
            <v>Cinemark USA Inc Term Loan</v>
          </cell>
          <cell r="F185" t="str">
            <v>0010494394</v>
          </cell>
          <cell r="G185">
            <v>6659396.46</v>
          </cell>
          <cell r="H185">
            <v>456857000</v>
          </cell>
          <cell r="I185">
            <v>4.24</v>
          </cell>
          <cell r="J185" t="str">
            <v>0.9600000</v>
          </cell>
          <cell r="K185">
            <v>42277</v>
          </cell>
          <cell r="L185" t="str">
            <v>3 Months</v>
          </cell>
          <cell r="M185" t="str">
            <v>3.44</v>
          </cell>
          <cell r="N185">
            <v>4.41</v>
          </cell>
          <cell r="O185">
            <v>484570000</v>
          </cell>
          <cell r="P185" t="str">
            <v>1</v>
          </cell>
          <cell r="Q185" t="str">
            <v>3.73</v>
          </cell>
          <cell r="R185">
            <v>80</v>
          </cell>
          <cell r="S185">
            <v>42368</v>
          </cell>
        </row>
        <row r="186">
          <cell r="A186" t="str">
            <v>DETAILS</v>
          </cell>
          <cell r="B186">
            <v>0</v>
          </cell>
          <cell r="C186">
            <v>81628071</v>
          </cell>
          <cell r="D186">
            <v>84069697</v>
          </cell>
          <cell r="E186" t="str">
            <v>Cinemark USA Inc Term Loan</v>
          </cell>
          <cell r="F186" t="str">
            <v>0010494394</v>
          </cell>
          <cell r="G186">
            <v>5089058.42</v>
          </cell>
          <cell r="H186">
            <v>456857000</v>
          </cell>
          <cell r="I186">
            <v>4.24</v>
          </cell>
          <cell r="J186" t="str">
            <v>0.9600000</v>
          </cell>
          <cell r="K186">
            <v>42277</v>
          </cell>
          <cell r="L186" t="str">
            <v>3 Months</v>
          </cell>
          <cell r="M186" t="str">
            <v>3.44</v>
          </cell>
          <cell r="N186">
            <v>4.41</v>
          </cell>
          <cell r="O186">
            <v>484570000</v>
          </cell>
          <cell r="P186" t="str">
            <v>1</v>
          </cell>
          <cell r="Q186" t="str">
            <v>3.73</v>
          </cell>
          <cell r="R186">
            <v>80</v>
          </cell>
          <cell r="S186">
            <v>42368</v>
          </cell>
        </row>
        <row r="187">
          <cell r="A187" t="str">
            <v>DETAILS</v>
          </cell>
          <cell r="B187">
            <v>0</v>
          </cell>
          <cell r="C187">
            <v>81628072</v>
          </cell>
          <cell r="D187">
            <v>84069698</v>
          </cell>
          <cell r="E187" t="str">
            <v>Cinemark USA Inc Term Loan</v>
          </cell>
          <cell r="F187" t="str">
            <v>0010494394</v>
          </cell>
          <cell r="G187">
            <v>5089058.42</v>
          </cell>
          <cell r="H187">
            <v>456857000</v>
          </cell>
          <cell r="I187">
            <v>4.24</v>
          </cell>
          <cell r="J187" t="str">
            <v>0.9600000</v>
          </cell>
          <cell r="K187">
            <v>42277</v>
          </cell>
          <cell r="L187" t="str">
            <v>3 Months</v>
          </cell>
          <cell r="M187" t="str">
            <v>3.44</v>
          </cell>
          <cell r="N187">
            <v>4.41</v>
          </cell>
          <cell r="O187">
            <v>484570000</v>
          </cell>
          <cell r="P187" t="str">
            <v>1</v>
          </cell>
          <cell r="Q187" t="str">
            <v>3.73</v>
          </cell>
          <cell r="R187">
            <v>80</v>
          </cell>
          <cell r="S187">
            <v>42368</v>
          </cell>
        </row>
        <row r="188">
          <cell r="A188" t="str">
            <v>DETAILS</v>
          </cell>
          <cell r="B188">
            <v>0</v>
          </cell>
          <cell r="C188">
            <v>81628080</v>
          </cell>
          <cell r="D188">
            <v>84069699</v>
          </cell>
          <cell r="E188" t="str">
            <v>Cinemark USA Inc Term Loan</v>
          </cell>
          <cell r="F188" t="str">
            <v>0010494394</v>
          </cell>
          <cell r="G188">
            <v>2908033.38</v>
          </cell>
          <cell r="H188">
            <v>456857000</v>
          </cell>
          <cell r="I188">
            <v>4.24</v>
          </cell>
          <cell r="J188" t="str">
            <v>0.9600000</v>
          </cell>
          <cell r="K188">
            <v>42277</v>
          </cell>
          <cell r="L188" t="str">
            <v>3 Months</v>
          </cell>
          <cell r="M188" t="str">
            <v>3.44</v>
          </cell>
          <cell r="N188">
            <v>4.41</v>
          </cell>
          <cell r="O188">
            <v>484570000</v>
          </cell>
          <cell r="P188" t="str">
            <v>1</v>
          </cell>
          <cell r="Q188" t="str">
            <v>3.73</v>
          </cell>
          <cell r="R188">
            <v>80</v>
          </cell>
          <cell r="S188">
            <v>42368</v>
          </cell>
        </row>
        <row r="189">
          <cell r="A189" t="str">
            <v>DETAILS</v>
          </cell>
          <cell r="B189">
            <v>0</v>
          </cell>
          <cell r="C189">
            <v>81628014</v>
          </cell>
          <cell r="D189">
            <v>84070127</v>
          </cell>
          <cell r="E189" t="str">
            <v>Clarion Brands LLC Term Loan</v>
          </cell>
          <cell r="F189" t="str">
            <v>0010527713</v>
          </cell>
          <cell r="G189">
            <v>19250000</v>
          </cell>
          <cell r="H189">
            <v>11540008</v>
          </cell>
          <cell r="I189">
            <v>2.847</v>
          </cell>
          <cell r="J189" t="str">
            <v>3.5630000</v>
          </cell>
          <cell r="K189">
            <v>42369</v>
          </cell>
          <cell r="L189" t="str">
            <v>1 Month</v>
          </cell>
          <cell r="M189" t="str">
            <v>4.873</v>
          </cell>
          <cell r="N189">
            <v>2.1800000000000002</v>
          </cell>
          <cell r="O189">
            <v>8820000</v>
          </cell>
          <cell r="P189" t="str">
            <v>4.45</v>
          </cell>
          <cell r="Q189" t="str">
            <v>6.18</v>
          </cell>
          <cell r="R189">
            <v>80</v>
          </cell>
          <cell r="S189">
            <v>42400</v>
          </cell>
        </row>
        <row r="190">
          <cell r="A190" t="str">
            <v>DETAILS</v>
          </cell>
          <cell r="B190">
            <v>0</v>
          </cell>
          <cell r="C190">
            <v>81628188</v>
          </cell>
          <cell r="D190">
            <v>84069810</v>
          </cell>
          <cell r="E190" t="str">
            <v>Clarity Telecom LLC Term Loan A</v>
          </cell>
          <cell r="F190" t="str">
            <v>0010534817</v>
          </cell>
          <cell r="G190">
            <v>8674632.3399999999</v>
          </cell>
          <cell r="H190">
            <v>32987000</v>
          </cell>
          <cell r="I190">
            <v>2.82</v>
          </cell>
          <cell r="J190" t="str">
            <v>4.6200000</v>
          </cell>
          <cell r="K190">
            <v>42338</v>
          </cell>
          <cell r="L190" t="str">
            <v>1 Month</v>
          </cell>
          <cell r="M190" t="str">
            <v>5.83</v>
          </cell>
          <cell r="N190">
            <v>2.79</v>
          </cell>
          <cell r="O190">
            <v>32030000</v>
          </cell>
          <cell r="P190" t="str">
            <v>4.63</v>
          </cell>
          <cell r="Q190" t="str">
            <v>5.88</v>
          </cell>
          <cell r="R190">
            <v>80</v>
          </cell>
          <cell r="S190">
            <v>42368</v>
          </cell>
        </row>
        <row r="191">
          <cell r="A191" t="str">
            <v>DETAILS</v>
          </cell>
          <cell r="B191">
            <v>0</v>
          </cell>
          <cell r="C191">
            <v>81628189</v>
          </cell>
          <cell r="D191">
            <v>84069809</v>
          </cell>
          <cell r="E191" t="str">
            <v>Clarity Telecom LLC Term Loan B</v>
          </cell>
          <cell r="F191" t="str">
            <v>0010534804</v>
          </cell>
          <cell r="G191">
            <v>2426470.61</v>
          </cell>
          <cell r="H191">
            <v>32987000</v>
          </cell>
          <cell r="I191">
            <v>2.82</v>
          </cell>
          <cell r="J191" t="str">
            <v>4.6200000</v>
          </cell>
          <cell r="K191">
            <v>42338</v>
          </cell>
          <cell r="L191" t="str">
            <v>1 Month</v>
          </cell>
          <cell r="M191" t="str">
            <v>5.83</v>
          </cell>
          <cell r="N191">
            <v>2.79</v>
          </cell>
          <cell r="O191">
            <v>32030000</v>
          </cell>
          <cell r="P191" t="str">
            <v>4.63</v>
          </cell>
          <cell r="Q191" t="str">
            <v>5.88</v>
          </cell>
          <cell r="R191">
            <v>80</v>
          </cell>
          <cell r="S191">
            <v>42368</v>
          </cell>
        </row>
        <row r="192">
          <cell r="A192" t="str">
            <v>DETAILS</v>
          </cell>
          <cell r="B192">
            <v>0</v>
          </cell>
          <cell r="C192">
            <v>81628268</v>
          </cell>
          <cell r="D192">
            <v>84070128</v>
          </cell>
          <cell r="E192" t="str">
            <v>Clear Link Technologies LLC Term Loan</v>
          </cell>
          <cell r="F192" t="str">
            <v>0010528011</v>
          </cell>
          <cell r="G192">
            <v>10370225.699999999</v>
          </cell>
          <cell r="H192">
            <v>21520000</v>
          </cell>
          <cell r="I192">
            <v>14.8</v>
          </cell>
          <cell r="J192" t="str">
            <v>0.8700000</v>
          </cell>
          <cell r="K192">
            <v>42338</v>
          </cell>
          <cell r="L192" t="str">
            <v>1 Month</v>
          </cell>
          <cell r="M192" t="str">
            <v>0.87</v>
          </cell>
          <cell r="N192">
            <v>14.67</v>
          </cell>
          <cell r="O192">
            <v>20500000</v>
          </cell>
          <cell r="P192" t="str">
            <v>1.3</v>
          </cell>
          <cell r="Q192" t="str">
            <v>1.3</v>
          </cell>
          <cell r="R192">
            <v>80</v>
          </cell>
          <cell r="S192">
            <v>42368</v>
          </cell>
        </row>
        <row r="193">
          <cell r="A193" t="str">
            <v>DETAILS</v>
          </cell>
          <cell r="B193">
            <v>0</v>
          </cell>
          <cell r="C193">
            <v>81627681</v>
          </cell>
          <cell r="D193">
            <v>84069623</v>
          </cell>
          <cell r="E193" t="str">
            <v>Colson Group Holdings Inc(Caster) Term Loan</v>
          </cell>
          <cell r="F193" t="str">
            <v>0010529973</v>
          </cell>
          <cell r="G193">
            <v>2032587.46</v>
          </cell>
          <cell r="H193">
            <v>35067000</v>
          </cell>
          <cell r="I193">
            <v>4.4400000000000004</v>
          </cell>
          <cell r="J193" t="str">
            <v>3.7400000</v>
          </cell>
          <cell r="K193">
            <v>42338</v>
          </cell>
          <cell r="L193" t="str">
            <v>1 Month</v>
          </cell>
          <cell r="M193" t="str">
            <v>3.77</v>
          </cell>
          <cell r="N193">
            <v>4.67</v>
          </cell>
          <cell r="O193">
            <v>36940000</v>
          </cell>
          <cell r="P193" t="str">
            <v>3.64</v>
          </cell>
          <cell r="Q193" t="str">
            <v>3.64</v>
          </cell>
          <cell r="R193">
            <v>80</v>
          </cell>
          <cell r="S193">
            <v>42368</v>
          </cell>
        </row>
        <row r="194">
          <cell r="A194" t="str">
            <v>DETAILS</v>
          </cell>
          <cell r="B194">
            <v>0</v>
          </cell>
          <cell r="C194">
            <v>81627999</v>
          </cell>
          <cell r="D194">
            <v>84069615</v>
          </cell>
          <cell r="E194" t="str">
            <v>Colson Group Holdings Inc(Caster) Term Loan</v>
          </cell>
          <cell r="F194" t="str">
            <v>0010529973</v>
          </cell>
          <cell r="G194">
            <v>2385661.94</v>
          </cell>
          <cell r="H194">
            <v>35067000</v>
          </cell>
          <cell r="I194">
            <v>4.4400000000000004</v>
          </cell>
          <cell r="J194" t="str">
            <v>3.7400000</v>
          </cell>
          <cell r="K194">
            <v>42338</v>
          </cell>
          <cell r="L194" t="str">
            <v>1 Month</v>
          </cell>
          <cell r="M194" t="str">
            <v>3.77</v>
          </cell>
          <cell r="N194">
            <v>4.67</v>
          </cell>
          <cell r="O194">
            <v>36940000</v>
          </cell>
          <cell r="P194" t="str">
            <v>3.64</v>
          </cell>
          <cell r="Q194" t="str">
            <v>3.64</v>
          </cell>
          <cell r="R194">
            <v>80</v>
          </cell>
          <cell r="S194">
            <v>42368</v>
          </cell>
        </row>
        <row r="195">
          <cell r="A195" t="str">
            <v>DETAILS</v>
          </cell>
          <cell r="B195">
            <v>0</v>
          </cell>
          <cell r="C195">
            <v>81627999</v>
          </cell>
          <cell r="D195">
            <v>84069624</v>
          </cell>
          <cell r="E195" t="str">
            <v>Colson Group Holdings Inc(Caster) Term Loan</v>
          </cell>
          <cell r="F195" t="str">
            <v>0010529973</v>
          </cell>
          <cell r="G195">
            <v>4599110.6900000004</v>
          </cell>
          <cell r="H195">
            <v>35067000</v>
          </cell>
          <cell r="I195">
            <v>4.4400000000000004</v>
          </cell>
          <cell r="J195" t="str">
            <v>3.7400000</v>
          </cell>
          <cell r="K195">
            <v>42338</v>
          </cell>
          <cell r="L195" t="str">
            <v>1 Month</v>
          </cell>
          <cell r="M195" t="str">
            <v>3.77</v>
          </cell>
          <cell r="N195">
            <v>4.67</v>
          </cell>
          <cell r="O195">
            <v>36940000</v>
          </cell>
          <cell r="P195" t="str">
            <v>3.64</v>
          </cell>
          <cell r="Q195" t="str">
            <v>3.64</v>
          </cell>
          <cell r="R195">
            <v>80</v>
          </cell>
          <cell r="S195">
            <v>42368</v>
          </cell>
        </row>
        <row r="196">
          <cell r="A196" t="str">
            <v>DETAILS</v>
          </cell>
          <cell r="B196">
            <v>0</v>
          </cell>
          <cell r="C196">
            <v>81627638</v>
          </cell>
          <cell r="D196">
            <v>84069613</v>
          </cell>
          <cell r="E196" t="str">
            <v>Colson Group Holdings Inc(Caster) Term Loan</v>
          </cell>
          <cell r="F196" t="str">
            <v>0010529973</v>
          </cell>
          <cell r="G196">
            <v>1130050.3999999999</v>
          </cell>
          <cell r="H196">
            <v>35067000</v>
          </cell>
          <cell r="I196">
            <v>4.4400000000000004</v>
          </cell>
          <cell r="J196" t="str">
            <v>3.7400000</v>
          </cell>
          <cell r="K196">
            <v>42338</v>
          </cell>
          <cell r="L196" t="str">
            <v>1 Month</v>
          </cell>
          <cell r="M196" t="str">
            <v>3.77</v>
          </cell>
          <cell r="N196">
            <v>4.67</v>
          </cell>
          <cell r="O196">
            <v>36940000</v>
          </cell>
          <cell r="P196" t="str">
            <v>3.64</v>
          </cell>
          <cell r="Q196" t="str">
            <v>3.64</v>
          </cell>
          <cell r="R196">
            <v>80</v>
          </cell>
          <cell r="S196">
            <v>42368</v>
          </cell>
        </row>
        <row r="197">
          <cell r="A197" t="str">
            <v>DETAILS</v>
          </cell>
          <cell r="B197">
            <v>0</v>
          </cell>
          <cell r="C197">
            <v>81627681</v>
          </cell>
          <cell r="D197">
            <v>84069614</v>
          </cell>
          <cell r="E197" t="str">
            <v>Colson Group Holdings Inc(Caster) Term Loan</v>
          </cell>
          <cell r="F197" t="str">
            <v>0010529973</v>
          </cell>
          <cell r="G197">
            <v>1054348.74</v>
          </cell>
          <cell r="H197">
            <v>35067000</v>
          </cell>
          <cell r="I197">
            <v>4.4400000000000004</v>
          </cell>
          <cell r="J197" t="str">
            <v>3.7400000</v>
          </cell>
          <cell r="K197">
            <v>42338</v>
          </cell>
          <cell r="L197" t="str">
            <v>1 Month</v>
          </cell>
          <cell r="M197" t="str">
            <v>3.77</v>
          </cell>
          <cell r="N197">
            <v>4.67</v>
          </cell>
          <cell r="O197">
            <v>36940000</v>
          </cell>
          <cell r="P197" t="str">
            <v>3.64</v>
          </cell>
          <cell r="Q197" t="str">
            <v>3.64</v>
          </cell>
          <cell r="R197">
            <v>80</v>
          </cell>
          <cell r="S197">
            <v>42368</v>
          </cell>
        </row>
        <row r="198">
          <cell r="A198" t="str">
            <v>DETAILS</v>
          </cell>
          <cell r="B198">
            <v>0</v>
          </cell>
          <cell r="C198">
            <v>81627638</v>
          </cell>
          <cell r="D198">
            <v>84069622</v>
          </cell>
          <cell r="E198" t="str">
            <v>Colson Group Holdings Inc(Caster) Term Loan</v>
          </cell>
          <cell r="F198" t="str">
            <v>0010529973</v>
          </cell>
          <cell r="G198">
            <v>2178526.12</v>
          </cell>
          <cell r="H198">
            <v>35067000</v>
          </cell>
          <cell r="I198">
            <v>4.4400000000000004</v>
          </cell>
          <cell r="J198" t="str">
            <v>3.7400000</v>
          </cell>
          <cell r="K198">
            <v>42338</v>
          </cell>
          <cell r="L198" t="str">
            <v>1 Month</v>
          </cell>
          <cell r="M198" t="str">
            <v>3.77</v>
          </cell>
          <cell r="N198">
            <v>4.67</v>
          </cell>
          <cell r="O198">
            <v>36940000</v>
          </cell>
          <cell r="P198" t="str">
            <v>3.64</v>
          </cell>
          <cell r="Q198" t="str">
            <v>3.64</v>
          </cell>
          <cell r="R198">
            <v>80</v>
          </cell>
          <cell r="S198">
            <v>42368</v>
          </cell>
        </row>
        <row r="199">
          <cell r="A199" t="str">
            <v>DETAILS</v>
          </cell>
          <cell r="B199">
            <v>0</v>
          </cell>
          <cell r="C199">
            <v>81628001</v>
          </cell>
          <cell r="D199">
            <v>84069709</v>
          </cell>
          <cell r="E199" t="str">
            <v>Colson Group Holdings Inc(Hardware) Term Loan</v>
          </cell>
          <cell r="F199" t="str">
            <v>0010529982</v>
          </cell>
          <cell r="G199">
            <v>1284944.04</v>
          </cell>
          <cell r="H199">
            <v>35067000</v>
          </cell>
          <cell r="I199">
            <v>4.4400000000000004</v>
          </cell>
          <cell r="J199" t="str">
            <v>3.7400000</v>
          </cell>
          <cell r="K199">
            <v>42338</v>
          </cell>
          <cell r="L199" t="str">
            <v>1 Month</v>
          </cell>
          <cell r="M199" t="str">
            <v>3.77</v>
          </cell>
          <cell r="N199">
            <v>4.67</v>
          </cell>
          <cell r="O199">
            <v>36940000</v>
          </cell>
          <cell r="P199" t="str">
            <v>3.64</v>
          </cell>
          <cell r="Q199" t="str">
            <v>3.64</v>
          </cell>
          <cell r="R199">
            <v>80</v>
          </cell>
          <cell r="S199">
            <v>42368</v>
          </cell>
        </row>
        <row r="200">
          <cell r="A200" t="str">
            <v>DETAILS</v>
          </cell>
          <cell r="B200">
            <v>0</v>
          </cell>
          <cell r="C200">
            <v>81628001</v>
          </cell>
          <cell r="D200">
            <v>84069712</v>
          </cell>
          <cell r="E200" t="str">
            <v>Colson Group Holdings Inc(Hardware) Term Loan</v>
          </cell>
          <cell r="F200" t="str">
            <v>0010529982</v>
          </cell>
          <cell r="G200">
            <v>2477132.11</v>
          </cell>
          <cell r="H200">
            <v>35067000</v>
          </cell>
          <cell r="I200">
            <v>4.4400000000000004</v>
          </cell>
          <cell r="J200" t="str">
            <v>3.7400000</v>
          </cell>
          <cell r="K200">
            <v>42338</v>
          </cell>
          <cell r="L200" t="str">
            <v>1 Month</v>
          </cell>
          <cell r="M200" t="str">
            <v>3.77</v>
          </cell>
          <cell r="N200">
            <v>4.67</v>
          </cell>
          <cell r="O200">
            <v>36940000</v>
          </cell>
          <cell r="P200" t="str">
            <v>3.64</v>
          </cell>
          <cell r="Q200" t="str">
            <v>3.64</v>
          </cell>
          <cell r="R200">
            <v>80</v>
          </cell>
          <cell r="S200">
            <v>42368</v>
          </cell>
        </row>
        <row r="201">
          <cell r="A201" t="str">
            <v>DETAILS</v>
          </cell>
          <cell r="B201">
            <v>0</v>
          </cell>
          <cell r="C201">
            <v>81627682</v>
          </cell>
          <cell r="D201">
            <v>84069708</v>
          </cell>
          <cell r="E201" t="str">
            <v>Colson Group Holdings Inc(Hardware) Term Loan</v>
          </cell>
          <cell r="F201" t="str">
            <v>0010529982</v>
          </cell>
          <cell r="G201">
            <v>569505.78</v>
          </cell>
          <cell r="H201">
            <v>35067000</v>
          </cell>
          <cell r="I201">
            <v>4.4400000000000004</v>
          </cell>
          <cell r="J201" t="str">
            <v>3.7400000</v>
          </cell>
          <cell r="K201">
            <v>42338</v>
          </cell>
          <cell r="L201" t="str">
            <v>1 Month</v>
          </cell>
          <cell r="M201" t="str">
            <v>3.77</v>
          </cell>
          <cell r="N201">
            <v>4.67</v>
          </cell>
          <cell r="O201">
            <v>36940000</v>
          </cell>
          <cell r="P201" t="str">
            <v>3.64</v>
          </cell>
          <cell r="Q201" t="str">
            <v>3.64</v>
          </cell>
          <cell r="R201">
            <v>80</v>
          </cell>
          <cell r="S201">
            <v>42368</v>
          </cell>
        </row>
        <row r="202">
          <cell r="A202" t="str">
            <v>DETAILS</v>
          </cell>
          <cell r="B202">
            <v>0</v>
          </cell>
          <cell r="C202">
            <v>81627682</v>
          </cell>
          <cell r="D202">
            <v>84069711</v>
          </cell>
          <cell r="E202" t="str">
            <v>Colson Group Holdings Inc(Hardware) Term Loan</v>
          </cell>
          <cell r="F202" t="str">
            <v>0010529982</v>
          </cell>
          <cell r="G202">
            <v>1097900.78</v>
          </cell>
          <cell r="H202">
            <v>35067000</v>
          </cell>
          <cell r="I202">
            <v>4.4400000000000004</v>
          </cell>
          <cell r="J202" t="str">
            <v>3.7400000</v>
          </cell>
          <cell r="K202">
            <v>42338</v>
          </cell>
          <cell r="L202" t="str">
            <v>1 Month</v>
          </cell>
          <cell r="M202" t="str">
            <v>3.77</v>
          </cell>
          <cell r="N202">
            <v>4.67</v>
          </cell>
          <cell r="O202">
            <v>36940000</v>
          </cell>
          <cell r="P202" t="str">
            <v>3.64</v>
          </cell>
          <cell r="Q202" t="str">
            <v>3.64</v>
          </cell>
          <cell r="R202">
            <v>80</v>
          </cell>
          <cell r="S202">
            <v>42368</v>
          </cell>
        </row>
        <row r="203">
          <cell r="A203" t="str">
            <v>DETAILS</v>
          </cell>
          <cell r="B203">
            <v>0</v>
          </cell>
          <cell r="C203">
            <v>81627637</v>
          </cell>
          <cell r="D203">
            <v>84069707</v>
          </cell>
          <cell r="E203" t="str">
            <v>Colson Group Holdings Inc(Hardware) Term Loan</v>
          </cell>
          <cell r="F203" t="str">
            <v>0010529982</v>
          </cell>
          <cell r="G203">
            <v>607035.87</v>
          </cell>
          <cell r="H203">
            <v>35067000</v>
          </cell>
          <cell r="I203">
            <v>4.4400000000000004</v>
          </cell>
          <cell r="J203" t="str">
            <v>3.7400000</v>
          </cell>
          <cell r="K203">
            <v>42338</v>
          </cell>
          <cell r="L203" t="str">
            <v>1 Month</v>
          </cell>
          <cell r="M203" t="str">
            <v>3.77</v>
          </cell>
          <cell r="N203">
            <v>4.67</v>
          </cell>
          <cell r="O203">
            <v>36940000</v>
          </cell>
          <cell r="P203" t="str">
            <v>3.64</v>
          </cell>
          <cell r="Q203" t="str">
            <v>3.64</v>
          </cell>
          <cell r="R203">
            <v>80</v>
          </cell>
          <cell r="S203">
            <v>42368</v>
          </cell>
        </row>
        <row r="204">
          <cell r="A204" t="str">
            <v>DETAILS</v>
          </cell>
          <cell r="B204">
            <v>0</v>
          </cell>
          <cell r="C204">
            <v>81627637</v>
          </cell>
          <cell r="D204">
            <v>84069710</v>
          </cell>
          <cell r="E204" t="str">
            <v>Colson Group Holdings Inc(Hardware) Term Loan</v>
          </cell>
          <cell r="F204" t="str">
            <v>0010529982</v>
          </cell>
          <cell r="G204">
            <v>1170251.78</v>
          </cell>
          <cell r="H204">
            <v>35067000</v>
          </cell>
          <cell r="I204">
            <v>4.4400000000000004</v>
          </cell>
          <cell r="J204" t="str">
            <v>3.7400000</v>
          </cell>
          <cell r="K204">
            <v>42338</v>
          </cell>
          <cell r="L204" t="str">
            <v>1 Month</v>
          </cell>
          <cell r="M204" t="str">
            <v>3.77</v>
          </cell>
          <cell r="N204">
            <v>4.67</v>
          </cell>
          <cell r="O204">
            <v>36940000</v>
          </cell>
          <cell r="P204" t="str">
            <v>3.64</v>
          </cell>
          <cell r="Q204" t="str">
            <v>3.64</v>
          </cell>
          <cell r="R204">
            <v>80</v>
          </cell>
          <cell r="S204">
            <v>42368</v>
          </cell>
        </row>
        <row r="205">
          <cell r="A205" t="str">
            <v>DETAILS</v>
          </cell>
          <cell r="B205">
            <v>0</v>
          </cell>
          <cell r="C205">
            <v>81628138</v>
          </cell>
          <cell r="D205">
            <v>84070133</v>
          </cell>
          <cell r="E205" t="str">
            <v>Component Hardware Group Inc Term Loan</v>
          </cell>
          <cell r="F205" t="str">
            <v>0010531824</v>
          </cell>
          <cell r="G205">
            <v>20132297.059999999</v>
          </cell>
          <cell r="H205">
            <v>19190488</v>
          </cell>
          <cell r="I205">
            <v>2.71</v>
          </cell>
          <cell r="J205" t="str">
            <v>4.2000000</v>
          </cell>
          <cell r="K205">
            <v>42338</v>
          </cell>
          <cell r="L205" t="str">
            <v>1 Month</v>
          </cell>
          <cell r="M205" t="str">
            <v>5.47</v>
          </cell>
          <cell r="N205">
            <v>2.4500000000000002</v>
          </cell>
          <cell r="O205">
            <v>18450000</v>
          </cell>
          <cell r="P205" t="str">
            <v>4.35</v>
          </cell>
          <cell r="Q205" t="str">
            <v>5.68</v>
          </cell>
          <cell r="R205">
            <v>80</v>
          </cell>
          <cell r="S205">
            <v>42368</v>
          </cell>
        </row>
        <row r="206">
          <cell r="A206" t="str">
            <v>DETAILS</v>
          </cell>
          <cell r="B206">
            <v>0</v>
          </cell>
          <cell r="C206">
            <v>81628295</v>
          </cell>
          <cell r="D206">
            <v>84070134</v>
          </cell>
          <cell r="E206" t="str">
            <v>Component Hardware Group Inc Term Loan</v>
          </cell>
          <cell r="F206" t="str">
            <v>0010531824</v>
          </cell>
          <cell r="G206">
            <v>3889949.64</v>
          </cell>
          <cell r="H206">
            <v>19190488</v>
          </cell>
          <cell r="I206">
            <v>2.71</v>
          </cell>
          <cell r="J206" t="str">
            <v>4.2000000</v>
          </cell>
          <cell r="K206">
            <v>42338</v>
          </cell>
          <cell r="L206" t="str">
            <v>1 Month</v>
          </cell>
          <cell r="M206" t="str">
            <v>5.47</v>
          </cell>
          <cell r="N206">
            <v>2.4500000000000002</v>
          </cell>
          <cell r="O206">
            <v>18450000</v>
          </cell>
          <cell r="P206" t="str">
            <v>4.35</v>
          </cell>
          <cell r="Q206" t="str">
            <v>5.68</v>
          </cell>
          <cell r="R206">
            <v>80</v>
          </cell>
          <cell r="S206">
            <v>42368</v>
          </cell>
        </row>
        <row r="207">
          <cell r="A207" t="str">
            <v>DETAILS</v>
          </cell>
          <cell r="B207">
            <v>0</v>
          </cell>
          <cell r="C207">
            <v>81628138</v>
          </cell>
          <cell r="D207">
            <v>84070135</v>
          </cell>
          <cell r="E207" t="str">
            <v>Component Hardware Group Inc Term Loan</v>
          </cell>
          <cell r="F207" t="str">
            <v>0010531824</v>
          </cell>
          <cell r="G207">
            <v>5062921.91</v>
          </cell>
          <cell r="H207">
            <v>19190488</v>
          </cell>
          <cell r="I207">
            <v>2.71</v>
          </cell>
          <cell r="J207" t="str">
            <v>4.2000000</v>
          </cell>
          <cell r="K207">
            <v>42338</v>
          </cell>
          <cell r="L207" t="str">
            <v>1 Month</v>
          </cell>
          <cell r="M207" t="str">
            <v>5.47</v>
          </cell>
          <cell r="N207">
            <v>2.4500000000000002</v>
          </cell>
          <cell r="O207">
            <v>18450000</v>
          </cell>
          <cell r="P207" t="str">
            <v>4.35</v>
          </cell>
          <cell r="Q207" t="str">
            <v>5.68</v>
          </cell>
          <cell r="R207">
            <v>80</v>
          </cell>
          <cell r="S207">
            <v>42368</v>
          </cell>
        </row>
        <row r="208">
          <cell r="A208" t="str">
            <v>DETAILS</v>
          </cell>
          <cell r="B208">
            <v>0</v>
          </cell>
          <cell r="C208">
            <v>81628295</v>
          </cell>
          <cell r="D208">
            <v>84070136</v>
          </cell>
          <cell r="E208" t="str">
            <v>Component Hardware Group Inc Term Loan</v>
          </cell>
          <cell r="F208" t="str">
            <v>0010531824</v>
          </cell>
          <cell r="G208">
            <v>978254.55</v>
          </cell>
          <cell r="H208">
            <v>19190488</v>
          </cell>
          <cell r="I208">
            <v>2.71</v>
          </cell>
          <cell r="J208" t="str">
            <v>4.2000000</v>
          </cell>
          <cell r="K208">
            <v>42338</v>
          </cell>
          <cell r="L208" t="str">
            <v>1 Month</v>
          </cell>
          <cell r="M208" t="str">
            <v>5.47</v>
          </cell>
          <cell r="N208">
            <v>2.4500000000000002</v>
          </cell>
          <cell r="O208">
            <v>18450000</v>
          </cell>
          <cell r="P208" t="str">
            <v>4.35</v>
          </cell>
          <cell r="Q208" t="str">
            <v>5.68</v>
          </cell>
          <cell r="R208">
            <v>80</v>
          </cell>
          <cell r="S208">
            <v>42368</v>
          </cell>
        </row>
        <row r="209">
          <cell r="A209" t="str">
            <v>DETAILS</v>
          </cell>
          <cell r="B209">
            <v>0</v>
          </cell>
          <cell r="C209">
            <v>81628242</v>
          </cell>
          <cell r="D209">
            <v>84069714</v>
          </cell>
          <cell r="E209" t="str">
            <v>CompuCom Systems Inc Term Loan</v>
          </cell>
          <cell r="F209" t="str">
            <v>0010417382</v>
          </cell>
          <cell r="G209">
            <v>10314616.300000001</v>
          </cell>
          <cell r="H209">
            <v>122809000</v>
          </cell>
          <cell r="I209">
            <v>2.9329999999999998</v>
          </cell>
          <cell r="J209" t="str">
            <v>4.1120000</v>
          </cell>
          <cell r="K209">
            <v>42277</v>
          </cell>
          <cell r="L209" t="str">
            <v>3 Months</v>
          </cell>
          <cell r="M209" t="str">
            <v>5.944</v>
          </cell>
          <cell r="N209">
            <v>2.34</v>
          </cell>
          <cell r="O209">
            <v>96440000</v>
          </cell>
          <cell r="P209" t="str">
            <v>5.2</v>
          </cell>
          <cell r="Q209" t="str">
            <v>7.54</v>
          </cell>
          <cell r="R209">
            <v>80</v>
          </cell>
          <cell r="S209">
            <v>42368</v>
          </cell>
        </row>
        <row r="210">
          <cell r="A210" t="str">
            <v>DETAILS</v>
          </cell>
          <cell r="B210">
            <v>0</v>
          </cell>
          <cell r="C210">
            <v>81628237</v>
          </cell>
          <cell r="D210">
            <v>84069715</v>
          </cell>
          <cell r="E210" t="str">
            <v>Confie Seguros Holding II Co Term Loan B</v>
          </cell>
          <cell r="F210" t="str">
            <v>0010388644</v>
          </cell>
          <cell r="G210">
            <v>12476568.93</v>
          </cell>
          <cell r="H210">
            <v>129400000</v>
          </cell>
          <cell r="I210">
            <v>2.19</v>
          </cell>
          <cell r="J210" t="str">
            <v>4.2200000</v>
          </cell>
          <cell r="K210">
            <v>42277</v>
          </cell>
          <cell r="L210" t="str">
            <v>3 Months</v>
          </cell>
          <cell r="M210" t="str">
            <v>6.24</v>
          </cell>
          <cell r="N210">
            <v>1.97</v>
          </cell>
          <cell r="O210">
            <v>137600000</v>
          </cell>
          <cell r="P210" t="str">
            <v>4.18</v>
          </cell>
          <cell r="Q210" t="str">
            <v>6.08</v>
          </cell>
          <cell r="R210">
            <v>80</v>
          </cell>
          <cell r="S210">
            <v>42368</v>
          </cell>
        </row>
        <row r="211">
          <cell r="A211" t="str">
            <v>DETAILS</v>
          </cell>
          <cell r="B211">
            <v>0</v>
          </cell>
          <cell r="C211">
            <v>81628047</v>
          </cell>
          <cell r="D211">
            <v>84069718</v>
          </cell>
          <cell r="E211" t="str">
            <v>Conterra Ultra Broadband Holdings Inc Term Loan</v>
          </cell>
          <cell r="F211" t="str">
            <v>0010475214</v>
          </cell>
          <cell r="G211">
            <v>23810897.77</v>
          </cell>
          <cell r="H211">
            <v>27514000</v>
          </cell>
          <cell r="I211">
            <v>7.68</v>
          </cell>
          <cell r="J211" t="str">
            <v>3.1000000</v>
          </cell>
          <cell r="K211">
            <v>42277</v>
          </cell>
          <cell r="L211" t="str">
            <v>3 Months</v>
          </cell>
          <cell r="M211" t="str">
            <v>3.1</v>
          </cell>
          <cell r="N211">
            <v>7.85</v>
          </cell>
          <cell r="O211">
            <v>29880000</v>
          </cell>
          <cell r="P211" t="str">
            <v>3.14</v>
          </cell>
          <cell r="Q211" t="str">
            <v>3.14</v>
          </cell>
          <cell r="R211">
            <v>80</v>
          </cell>
          <cell r="S211">
            <v>42368</v>
          </cell>
        </row>
        <row r="212">
          <cell r="A212" t="str">
            <v>DETAILS</v>
          </cell>
          <cell r="B212">
            <v>0</v>
          </cell>
          <cell r="C212">
            <v>81627793</v>
          </cell>
          <cell r="D212">
            <v>84069533</v>
          </cell>
          <cell r="E212" t="str">
            <v>Convergint Technologies LLC Term Loan</v>
          </cell>
          <cell r="F212" t="str">
            <v>0010445372</v>
          </cell>
          <cell r="G212">
            <v>16777527.579999998</v>
          </cell>
          <cell r="H212">
            <v>50000000</v>
          </cell>
          <cell r="I212">
            <v>2.6</v>
          </cell>
          <cell r="J212" t="str">
            <v>3.7600000</v>
          </cell>
          <cell r="K212">
            <v>42369</v>
          </cell>
          <cell r="L212" t="str">
            <v>1 Month</v>
          </cell>
          <cell r="M212" t="str">
            <v>5.64</v>
          </cell>
          <cell r="N212">
            <v>2.46</v>
          </cell>
          <cell r="O212">
            <v>53440000</v>
          </cell>
          <cell r="P212" t="str">
            <v>3.46</v>
          </cell>
          <cell r="Q212" t="str">
            <v>5.22</v>
          </cell>
          <cell r="R212">
            <v>80</v>
          </cell>
          <cell r="S212">
            <v>42400</v>
          </cell>
        </row>
        <row r="213">
          <cell r="A213" t="str">
            <v>DETAILS</v>
          </cell>
          <cell r="B213">
            <v>0</v>
          </cell>
          <cell r="C213">
            <v>81627794</v>
          </cell>
          <cell r="D213">
            <v>84069534</v>
          </cell>
          <cell r="E213" t="str">
            <v>Convergint Technologies LLC Term Loan</v>
          </cell>
          <cell r="F213" t="str">
            <v>0010445372</v>
          </cell>
          <cell r="G213">
            <v>6047080.4800000004</v>
          </cell>
          <cell r="H213">
            <v>50000000</v>
          </cell>
          <cell r="I213">
            <v>2.6</v>
          </cell>
          <cell r="J213" t="str">
            <v>3.7600000</v>
          </cell>
          <cell r="K213">
            <v>42369</v>
          </cell>
          <cell r="L213" t="str">
            <v>1 Month</v>
          </cell>
          <cell r="M213" t="str">
            <v>5.64</v>
          </cell>
          <cell r="N213">
            <v>2.46</v>
          </cell>
          <cell r="O213">
            <v>53440000</v>
          </cell>
          <cell r="P213" t="str">
            <v>3.46</v>
          </cell>
          <cell r="Q213" t="str">
            <v>5.22</v>
          </cell>
          <cell r="R213">
            <v>80</v>
          </cell>
          <cell r="S213">
            <v>42400</v>
          </cell>
        </row>
        <row r="214">
          <cell r="A214" t="str">
            <v>DETAILS</v>
          </cell>
          <cell r="B214">
            <v>0</v>
          </cell>
          <cell r="C214">
            <v>81628084</v>
          </cell>
          <cell r="D214">
            <v>84069535</v>
          </cell>
          <cell r="E214" t="str">
            <v>Cook &amp; Boardman Group LLC The Term Loan</v>
          </cell>
          <cell r="F214" t="str">
            <v>0010528216</v>
          </cell>
          <cell r="G214">
            <v>2890507.23</v>
          </cell>
          <cell r="H214">
            <v>15653000</v>
          </cell>
          <cell r="I214">
            <v>3.38</v>
          </cell>
          <cell r="J214" t="str">
            <v>2.9000000</v>
          </cell>
          <cell r="K214">
            <v>42338</v>
          </cell>
          <cell r="L214" t="str">
            <v>1 Month</v>
          </cell>
          <cell r="M214" t="str">
            <v>3.81</v>
          </cell>
          <cell r="N214">
            <v>3.51</v>
          </cell>
          <cell r="O214">
            <v>16550000</v>
          </cell>
          <cell r="P214" t="str">
            <v>3.15000000</v>
          </cell>
          <cell r="Q214" t="str">
            <v>4.08000000</v>
          </cell>
          <cell r="R214">
            <v>80</v>
          </cell>
          <cell r="S214">
            <v>42368</v>
          </cell>
        </row>
        <row r="215">
          <cell r="A215" t="str">
            <v>DETAILS</v>
          </cell>
          <cell r="B215">
            <v>0</v>
          </cell>
          <cell r="C215">
            <v>81628084</v>
          </cell>
          <cell r="D215">
            <v>84069536</v>
          </cell>
          <cell r="E215" t="str">
            <v>Cook &amp; Boardman Group LLC The Term Loan</v>
          </cell>
          <cell r="F215" t="str">
            <v>0010528216</v>
          </cell>
          <cell r="G215">
            <v>14452536.25</v>
          </cell>
          <cell r="H215">
            <v>15653000</v>
          </cell>
          <cell r="I215">
            <v>3.38</v>
          </cell>
          <cell r="J215" t="str">
            <v>2.9000000</v>
          </cell>
          <cell r="K215">
            <v>42338</v>
          </cell>
          <cell r="L215" t="str">
            <v>1 Month</v>
          </cell>
          <cell r="M215" t="str">
            <v>3.81</v>
          </cell>
          <cell r="N215">
            <v>3.51</v>
          </cell>
          <cell r="O215">
            <v>16550000</v>
          </cell>
          <cell r="P215" t="str">
            <v>3.15000000</v>
          </cell>
          <cell r="Q215" t="str">
            <v>4.08000000</v>
          </cell>
          <cell r="R215">
            <v>80</v>
          </cell>
          <cell r="S215">
            <v>42368</v>
          </cell>
        </row>
        <row r="216">
          <cell r="A216" t="str">
            <v>DETAILS</v>
          </cell>
          <cell r="B216">
            <v>0</v>
          </cell>
          <cell r="C216">
            <v>81627741</v>
          </cell>
          <cell r="D216">
            <v>84069458</v>
          </cell>
          <cell r="E216" t="str">
            <v>Corporate Visions Inc Term Loan</v>
          </cell>
          <cell r="F216" t="str">
            <v>0010534938</v>
          </cell>
          <cell r="G216">
            <v>14556696.43</v>
          </cell>
          <cell r="H216">
            <v>14992000</v>
          </cell>
          <cell r="I216">
            <v>2.93</v>
          </cell>
          <cell r="J216" t="str">
            <v>3.2400000</v>
          </cell>
          <cell r="K216">
            <v>42338</v>
          </cell>
          <cell r="L216" t="str">
            <v>1 Month</v>
          </cell>
          <cell r="M216" t="str">
            <v>4.99</v>
          </cell>
          <cell r="N216">
            <v>2.54</v>
          </cell>
          <cell r="O216">
            <v>13250000</v>
          </cell>
          <cell r="P216" t="str">
            <v>3.4</v>
          </cell>
          <cell r="Q216" t="str">
            <v>5.48</v>
          </cell>
          <cell r="R216">
            <v>80</v>
          </cell>
          <cell r="S216">
            <v>42368</v>
          </cell>
        </row>
        <row r="217">
          <cell r="A217" t="str">
            <v>DETAILS</v>
          </cell>
          <cell r="B217">
            <v>0</v>
          </cell>
          <cell r="C217">
            <v>81628259</v>
          </cell>
          <cell r="D217">
            <v>84069720</v>
          </cell>
          <cell r="E217" t="str">
            <v>Cotton Patch Cafe LLC Term A Loan</v>
          </cell>
          <cell r="F217" t="str">
            <v>0010506377</v>
          </cell>
          <cell r="G217">
            <v>17874999.969999999</v>
          </cell>
          <cell r="H217">
            <v>16120000</v>
          </cell>
          <cell r="I217">
            <v>7.12</v>
          </cell>
          <cell r="J217" t="str">
            <v>4.0300000</v>
          </cell>
          <cell r="K217">
            <v>42277</v>
          </cell>
          <cell r="L217" t="str">
            <v>1 Month</v>
          </cell>
          <cell r="M217" t="str">
            <v>3.88</v>
          </cell>
          <cell r="N217">
            <v>6.14</v>
          </cell>
          <cell r="O217">
            <v>16380000</v>
          </cell>
          <cell r="P217" t="str">
            <v>3.87</v>
          </cell>
          <cell r="Q217" t="str">
            <v>3.87</v>
          </cell>
          <cell r="R217">
            <v>80</v>
          </cell>
          <cell r="S217">
            <v>42307</v>
          </cell>
        </row>
        <row r="218">
          <cell r="A218" t="str">
            <v>DETAILS</v>
          </cell>
          <cell r="B218">
            <v>0</v>
          </cell>
          <cell r="C218">
            <v>81627929</v>
          </cell>
          <cell r="D218">
            <v>84069721</v>
          </cell>
          <cell r="E218" t="str">
            <v>CPI Buyer LLC Initial Term Loan</v>
          </cell>
          <cell r="F218" t="str">
            <v>0010481838</v>
          </cell>
          <cell r="G218">
            <v>9875021.5800000001</v>
          </cell>
          <cell r="H218">
            <v>60920000</v>
          </cell>
          <cell r="I218">
            <v>3.960988</v>
          </cell>
          <cell r="J218" t="str">
            <v>4.4193861</v>
          </cell>
          <cell r="K218">
            <v>42277</v>
          </cell>
          <cell r="L218" t="str">
            <v>1 Month</v>
          </cell>
          <cell r="M218" t="str">
            <v>6.569747</v>
          </cell>
          <cell r="N218">
            <v>2.6</v>
          </cell>
          <cell r="O218">
            <v>71410000</v>
          </cell>
          <cell r="P218" t="str">
            <v>4</v>
          </cell>
          <cell r="Q218" t="str">
            <v>5.84</v>
          </cell>
          <cell r="R218">
            <v>80</v>
          </cell>
          <cell r="S218">
            <v>42307</v>
          </cell>
        </row>
        <row r="219">
          <cell r="A219" t="str">
            <v>DETAILS</v>
          </cell>
          <cell r="B219">
            <v>0</v>
          </cell>
          <cell r="C219">
            <v>81628200</v>
          </cell>
          <cell r="D219">
            <v>84070229</v>
          </cell>
          <cell r="E219" t="str">
            <v>CRCI Holdings Inc (CLEAResult) Delayed Draw Term Loan</v>
          </cell>
          <cell r="F219" t="str">
            <v>0010431985</v>
          </cell>
          <cell r="G219">
            <v>3950000</v>
          </cell>
          <cell r="H219">
            <v>52434000</v>
          </cell>
          <cell r="I219">
            <v>6.71</v>
          </cell>
          <cell r="J219" t="str">
            <v>4.1700000</v>
          </cell>
          <cell r="K219">
            <v>42277</v>
          </cell>
          <cell r="L219" t="str">
            <v>3 Months</v>
          </cell>
          <cell r="M219" t="str">
            <v>4.17</v>
          </cell>
          <cell r="N219">
            <v>4.9400000000000004</v>
          </cell>
          <cell r="O219">
            <v>53300000</v>
          </cell>
          <cell r="P219" t="str">
            <v>4.26</v>
          </cell>
          <cell r="Q219" t="str">
            <v>4.26</v>
          </cell>
          <cell r="R219">
            <v>80</v>
          </cell>
          <cell r="S219">
            <v>42368</v>
          </cell>
        </row>
        <row r="220">
          <cell r="A220" t="str">
            <v>DETAILS</v>
          </cell>
          <cell r="B220">
            <v>0</v>
          </cell>
          <cell r="C220">
            <v>81628097</v>
          </cell>
          <cell r="D220">
            <v>84069726</v>
          </cell>
          <cell r="E220" t="str">
            <v>CRCI Holdings Inc (CLEAResult) Initial US Term Loan</v>
          </cell>
          <cell r="F220" t="str">
            <v>0010431978</v>
          </cell>
          <cell r="G220">
            <v>16617500</v>
          </cell>
          <cell r="H220">
            <v>52434000</v>
          </cell>
          <cell r="I220">
            <v>6.71</v>
          </cell>
          <cell r="J220" t="str">
            <v>4.1700000</v>
          </cell>
          <cell r="K220">
            <v>42277</v>
          </cell>
          <cell r="L220" t="str">
            <v>3 Months</v>
          </cell>
          <cell r="M220" t="str">
            <v>4.17</v>
          </cell>
          <cell r="N220">
            <v>4.9400000000000004</v>
          </cell>
          <cell r="O220">
            <v>53300000</v>
          </cell>
          <cell r="P220" t="str">
            <v>4.26</v>
          </cell>
          <cell r="Q220" t="str">
            <v>4.26</v>
          </cell>
          <cell r="R220">
            <v>80</v>
          </cell>
          <cell r="S220">
            <v>42368</v>
          </cell>
        </row>
        <row r="221">
          <cell r="A221" t="str">
            <v>DETAILS</v>
          </cell>
          <cell r="B221">
            <v>0</v>
          </cell>
          <cell r="C221">
            <v>81628258</v>
          </cell>
          <cell r="D221">
            <v>84069731</v>
          </cell>
          <cell r="E221" t="str">
            <v>Credit Infonet Inc Term Loan</v>
          </cell>
          <cell r="F221" t="str">
            <v>0010415259</v>
          </cell>
          <cell r="G221">
            <v>299802.13</v>
          </cell>
          <cell r="H221">
            <v>12343000</v>
          </cell>
          <cell r="I221">
            <v>1.9946670976</v>
          </cell>
          <cell r="J221" t="str">
            <v>4.0880000</v>
          </cell>
          <cell r="K221">
            <v>42338</v>
          </cell>
          <cell r="L221" t="str">
            <v>1 Month</v>
          </cell>
          <cell r="M221" t="str">
            <v>6.256</v>
          </cell>
          <cell r="N221">
            <v>1.86</v>
          </cell>
          <cell r="O221">
            <v>11370000</v>
          </cell>
          <cell r="P221" t="str">
            <v>4.34</v>
          </cell>
          <cell r="Q221" t="str">
            <v>6.71</v>
          </cell>
          <cell r="R221">
            <v>80</v>
          </cell>
          <cell r="S221">
            <v>42368</v>
          </cell>
        </row>
        <row r="222">
          <cell r="A222" t="str">
            <v>DETAILS</v>
          </cell>
          <cell r="B222">
            <v>0</v>
          </cell>
          <cell r="C222">
            <v>81627630</v>
          </cell>
          <cell r="D222">
            <v>84069727</v>
          </cell>
          <cell r="E222" t="str">
            <v>Credit Infonet Inc Term Loan</v>
          </cell>
          <cell r="F222" t="str">
            <v>0010415259</v>
          </cell>
          <cell r="G222">
            <v>2676658.1800000002</v>
          </cell>
          <cell r="H222">
            <v>12343000</v>
          </cell>
          <cell r="I222">
            <v>1.9946670976</v>
          </cell>
          <cell r="J222" t="str">
            <v>4.0880000</v>
          </cell>
          <cell r="K222">
            <v>42338</v>
          </cell>
          <cell r="L222" t="str">
            <v>1 Month</v>
          </cell>
          <cell r="M222" t="str">
            <v>6.256</v>
          </cell>
          <cell r="N222">
            <v>1.86</v>
          </cell>
          <cell r="O222">
            <v>11370000</v>
          </cell>
          <cell r="P222" t="str">
            <v>4.34</v>
          </cell>
          <cell r="Q222" t="str">
            <v>6.71</v>
          </cell>
          <cell r="R222">
            <v>80</v>
          </cell>
          <cell r="S222">
            <v>42368</v>
          </cell>
        </row>
        <row r="223">
          <cell r="A223" t="str">
            <v>DETAILS</v>
          </cell>
          <cell r="B223">
            <v>0</v>
          </cell>
          <cell r="C223">
            <v>81627636</v>
          </cell>
          <cell r="D223">
            <v>84069728</v>
          </cell>
          <cell r="E223" t="str">
            <v>Credit Infonet Inc Term Loan</v>
          </cell>
          <cell r="F223" t="str">
            <v>0010415259</v>
          </cell>
          <cell r="G223">
            <v>2159416.7999999998</v>
          </cell>
          <cell r="H223">
            <v>12343000</v>
          </cell>
          <cell r="I223">
            <v>1.9946670976</v>
          </cell>
          <cell r="J223" t="str">
            <v>4.0880000</v>
          </cell>
          <cell r="K223">
            <v>42338</v>
          </cell>
          <cell r="L223" t="str">
            <v>1 Month</v>
          </cell>
          <cell r="M223" t="str">
            <v>6.256</v>
          </cell>
          <cell r="N223">
            <v>1.86</v>
          </cell>
          <cell r="O223">
            <v>11370000</v>
          </cell>
          <cell r="P223" t="str">
            <v>4.34</v>
          </cell>
          <cell r="Q223" t="str">
            <v>6.71</v>
          </cell>
          <cell r="R223">
            <v>80</v>
          </cell>
          <cell r="S223">
            <v>42368</v>
          </cell>
        </row>
        <row r="224">
          <cell r="A224" t="str">
            <v>DETAILS</v>
          </cell>
          <cell r="B224">
            <v>0</v>
          </cell>
          <cell r="C224">
            <v>81627680</v>
          </cell>
          <cell r="D224">
            <v>84069729</v>
          </cell>
          <cell r="E224" t="str">
            <v>Credit Infonet Inc Term Loan</v>
          </cell>
          <cell r="F224" t="str">
            <v>0010415259</v>
          </cell>
          <cell r="G224">
            <v>2200862.0699999998</v>
          </cell>
          <cell r="H224">
            <v>12343000</v>
          </cell>
          <cell r="I224">
            <v>1.9946670976</v>
          </cell>
          <cell r="J224" t="str">
            <v>4.0880000</v>
          </cell>
          <cell r="K224">
            <v>42338</v>
          </cell>
          <cell r="L224" t="str">
            <v>1 Month</v>
          </cell>
          <cell r="M224" t="str">
            <v>6.256</v>
          </cell>
          <cell r="N224">
            <v>1.86</v>
          </cell>
          <cell r="O224">
            <v>11370000</v>
          </cell>
          <cell r="P224" t="str">
            <v>4.34</v>
          </cell>
          <cell r="Q224" t="str">
            <v>6.71</v>
          </cell>
          <cell r="R224">
            <v>80</v>
          </cell>
          <cell r="S224">
            <v>42368</v>
          </cell>
        </row>
        <row r="225">
          <cell r="A225" t="str">
            <v>DETAILS</v>
          </cell>
          <cell r="B225">
            <v>0</v>
          </cell>
          <cell r="C225">
            <v>81627930</v>
          </cell>
          <cell r="D225">
            <v>84069730</v>
          </cell>
          <cell r="E225" t="str">
            <v>Credit Infonet Inc Term Loan</v>
          </cell>
          <cell r="F225" t="str">
            <v>0010415259</v>
          </cell>
          <cell r="G225">
            <v>2718103.45</v>
          </cell>
          <cell r="H225">
            <v>12343000</v>
          </cell>
          <cell r="I225">
            <v>1.9946670976</v>
          </cell>
          <cell r="J225" t="str">
            <v>4.0880000</v>
          </cell>
          <cell r="K225">
            <v>42338</v>
          </cell>
          <cell r="L225" t="str">
            <v>1 Month</v>
          </cell>
          <cell r="M225" t="str">
            <v>6.256</v>
          </cell>
          <cell r="N225">
            <v>1.86</v>
          </cell>
          <cell r="O225">
            <v>11370000</v>
          </cell>
          <cell r="P225" t="str">
            <v>4.34</v>
          </cell>
          <cell r="Q225" t="str">
            <v>6.71</v>
          </cell>
          <cell r="R225">
            <v>80</v>
          </cell>
          <cell r="S225">
            <v>42368</v>
          </cell>
        </row>
        <row r="226">
          <cell r="A226" t="str">
            <v>DETAILS</v>
          </cell>
          <cell r="B226">
            <v>0</v>
          </cell>
          <cell r="C226">
            <v>81628093</v>
          </cell>
          <cell r="D226">
            <v>84069538</v>
          </cell>
          <cell r="E226" t="str">
            <v>Crisis Prevention Institute Inc Term Loan</v>
          </cell>
          <cell r="F226" t="str">
            <v>0010526395</v>
          </cell>
          <cell r="G226">
            <v>6275327.7999999998</v>
          </cell>
          <cell r="H226">
            <v>19740234</v>
          </cell>
          <cell r="I226">
            <v>3.05</v>
          </cell>
          <cell r="J226" t="str">
            <v>2.6600000</v>
          </cell>
          <cell r="K226">
            <v>42338</v>
          </cell>
          <cell r="L226" t="str">
            <v>1 Month</v>
          </cell>
          <cell r="M226" t="str">
            <v>3.93</v>
          </cell>
          <cell r="N226">
            <v>3.53</v>
          </cell>
          <cell r="O226">
            <v>21460000</v>
          </cell>
          <cell r="P226" t="str">
            <v>2.52</v>
          </cell>
          <cell r="Q226" t="str">
            <v>3.32</v>
          </cell>
          <cell r="R226">
            <v>80</v>
          </cell>
          <cell r="S226">
            <v>42368</v>
          </cell>
        </row>
        <row r="227">
          <cell r="A227" t="str">
            <v>DETAILS</v>
          </cell>
          <cell r="B227">
            <v>0</v>
          </cell>
          <cell r="C227">
            <v>81628173</v>
          </cell>
          <cell r="D227">
            <v>84069539</v>
          </cell>
          <cell r="E227" t="str">
            <v>Crisis Prevention Institute Inc Term Loan</v>
          </cell>
          <cell r="F227" t="str">
            <v>0010526395</v>
          </cell>
          <cell r="G227">
            <v>26049178.73</v>
          </cell>
          <cell r="H227">
            <v>19740234</v>
          </cell>
          <cell r="I227">
            <v>3.05</v>
          </cell>
          <cell r="J227" t="str">
            <v>2.6600000</v>
          </cell>
          <cell r="K227">
            <v>42338</v>
          </cell>
          <cell r="L227" t="str">
            <v>1 Month</v>
          </cell>
          <cell r="M227" t="str">
            <v>3.93</v>
          </cell>
          <cell r="N227">
            <v>3.53</v>
          </cell>
          <cell r="O227">
            <v>21460000</v>
          </cell>
          <cell r="P227" t="str">
            <v>2.52</v>
          </cell>
          <cell r="Q227" t="str">
            <v>3.32</v>
          </cell>
          <cell r="R227">
            <v>80</v>
          </cell>
          <cell r="S227">
            <v>42368</v>
          </cell>
        </row>
        <row r="228">
          <cell r="A228" t="str">
            <v>DETAILS</v>
          </cell>
          <cell r="B228">
            <v>0</v>
          </cell>
          <cell r="C228">
            <v>81627660</v>
          </cell>
          <cell r="D228">
            <v>84069537</v>
          </cell>
          <cell r="E228" t="str">
            <v>Crisis Prevention Institute Inc Term Loan</v>
          </cell>
          <cell r="F228" t="str">
            <v>0010526395</v>
          </cell>
          <cell r="G228">
            <v>455275.37</v>
          </cell>
          <cell r="H228">
            <v>19740234</v>
          </cell>
          <cell r="I228">
            <v>3.05</v>
          </cell>
          <cell r="J228" t="str">
            <v>2.6600000</v>
          </cell>
          <cell r="K228">
            <v>42338</v>
          </cell>
          <cell r="L228" t="str">
            <v>1 Month</v>
          </cell>
          <cell r="M228" t="str">
            <v>3.93</v>
          </cell>
          <cell r="N228">
            <v>3.53</v>
          </cell>
          <cell r="O228">
            <v>21460000</v>
          </cell>
          <cell r="P228" t="str">
            <v>2.52</v>
          </cell>
          <cell r="Q228" t="str">
            <v>3.32</v>
          </cell>
          <cell r="R228">
            <v>80</v>
          </cell>
          <cell r="S228">
            <v>42368</v>
          </cell>
        </row>
        <row r="229">
          <cell r="A229" t="str">
            <v>DETAILS</v>
          </cell>
          <cell r="B229">
            <v>0</v>
          </cell>
          <cell r="C229">
            <v>81628091</v>
          </cell>
          <cell r="D229">
            <v>84069732</v>
          </cell>
          <cell r="E229" t="str">
            <v>Cross MediaWorks Inc Term Loan</v>
          </cell>
          <cell r="F229" t="str">
            <v>0010535115</v>
          </cell>
          <cell r="G229">
            <v>14963398.16</v>
          </cell>
          <cell r="H229">
            <v>27299000</v>
          </cell>
          <cell r="I229">
            <v>2.056</v>
          </cell>
          <cell r="J229" t="str">
            <v>4.2670000</v>
          </cell>
          <cell r="K229">
            <v>42338</v>
          </cell>
          <cell r="L229" t="str">
            <v>3 Months</v>
          </cell>
          <cell r="M229" t="str">
            <v>6.445</v>
          </cell>
          <cell r="N229">
            <v>2.2999999999999998</v>
          </cell>
          <cell r="O229">
            <v>30540000</v>
          </cell>
          <cell r="P229" t="str">
            <v>3.68</v>
          </cell>
          <cell r="Q229" t="str">
            <v>5.64</v>
          </cell>
          <cell r="R229">
            <v>80</v>
          </cell>
          <cell r="S229">
            <v>42429</v>
          </cell>
        </row>
        <row r="230">
          <cell r="A230" t="str">
            <v>DETAILS</v>
          </cell>
          <cell r="B230">
            <v>0</v>
          </cell>
          <cell r="C230">
            <v>81627969</v>
          </cell>
          <cell r="D230">
            <v>84069733</v>
          </cell>
          <cell r="E230" t="str">
            <v>Crossmark Holdings Inc Term Loan</v>
          </cell>
          <cell r="F230" t="str">
            <v>0010522952</v>
          </cell>
          <cell r="G230">
            <v>4744691.7</v>
          </cell>
          <cell r="H230">
            <v>88600000</v>
          </cell>
          <cell r="I230">
            <v>3.1</v>
          </cell>
          <cell r="J230" t="str">
            <v>4.5790000</v>
          </cell>
          <cell r="K230">
            <v>42277</v>
          </cell>
          <cell r="L230" t="str">
            <v>3 Months</v>
          </cell>
          <cell r="M230" t="str">
            <v>5.595</v>
          </cell>
          <cell r="N230">
            <v>2.84</v>
          </cell>
          <cell r="O230">
            <v>80800000</v>
          </cell>
          <cell r="P230" t="str">
            <v>4.96</v>
          </cell>
          <cell r="Q230" t="str">
            <v>6.07</v>
          </cell>
          <cell r="R230">
            <v>80</v>
          </cell>
          <cell r="S230">
            <v>42368</v>
          </cell>
        </row>
        <row r="231">
          <cell r="A231" t="str">
            <v>DETAILS</v>
          </cell>
          <cell r="B231">
            <v>0</v>
          </cell>
          <cell r="C231">
            <v>81627909</v>
          </cell>
          <cell r="D231">
            <v>84069719</v>
          </cell>
          <cell r="E231" t="str">
            <v>CS Intermediate Holdco 2 LLC (Cooper Standard) Term Loan</v>
          </cell>
          <cell r="F231" t="str">
            <v>0010465864</v>
          </cell>
          <cell r="G231">
            <v>9850000</v>
          </cell>
          <cell r="H231">
            <v>291950000</v>
          </cell>
          <cell r="I231">
            <v>5.77</v>
          </cell>
          <cell r="J231" t="str">
            <v>2.0800000</v>
          </cell>
          <cell r="K231">
            <v>42277</v>
          </cell>
          <cell r="L231" t="str">
            <v>3 Months</v>
          </cell>
          <cell r="M231" t="str">
            <v>2.08</v>
          </cell>
          <cell r="N231">
            <v>8.99</v>
          </cell>
          <cell r="O231">
            <v>343200000</v>
          </cell>
          <cell r="P231" t="str">
            <v>1.65</v>
          </cell>
          <cell r="Q231" t="str">
            <v>1.65</v>
          </cell>
          <cell r="R231">
            <v>80</v>
          </cell>
          <cell r="S231">
            <v>42368</v>
          </cell>
        </row>
        <row r="232">
          <cell r="A232" t="str">
            <v>DETAILS</v>
          </cell>
          <cell r="B232">
            <v>0</v>
          </cell>
          <cell r="C232">
            <v>81628029</v>
          </cell>
          <cell r="D232">
            <v>84069459</v>
          </cell>
          <cell r="E232" t="str">
            <v>CSDVRS LLC Term Loan</v>
          </cell>
          <cell r="F232" t="str">
            <v>0010534401</v>
          </cell>
          <cell r="G232">
            <v>9434523.8100000005</v>
          </cell>
          <cell r="H232">
            <v>15050868.6</v>
          </cell>
          <cell r="I232">
            <v>4.99</v>
          </cell>
          <cell r="J232" t="str">
            <v>3.2820000</v>
          </cell>
          <cell r="K232">
            <v>42338</v>
          </cell>
          <cell r="L232" t="str">
            <v>1 Month</v>
          </cell>
          <cell r="M232" t="str">
            <v>3.282</v>
          </cell>
          <cell r="N232">
            <v>4.67</v>
          </cell>
          <cell r="O232">
            <v>12750000</v>
          </cell>
          <cell r="P232" t="str">
            <v>3.72</v>
          </cell>
          <cell r="Q232" t="str">
            <v>3.72</v>
          </cell>
          <cell r="R232">
            <v>80</v>
          </cell>
          <cell r="S232">
            <v>42368</v>
          </cell>
        </row>
        <row r="233">
          <cell r="A233" t="str">
            <v>DETAILS</v>
          </cell>
          <cell r="B233">
            <v>0</v>
          </cell>
          <cell r="C233">
            <v>81628029</v>
          </cell>
          <cell r="D233">
            <v>84069460</v>
          </cell>
          <cell r="E233" t="str">
            <v>CSDVRS LLC Term Loan</v>
          </cell>
          <cell r="F233" t="str">
            <v>0010534401</v>
          </cell>
          <cell r="G233">
            <v>18991860.52</v>
          </cell>
          <cell r="H233">
            <v>15050868.6</v>
          </cell>
          <cell r="I233">
            <v>4.99</v>
          </cell>
          <cell r="J233" t="str">
            <v>3.2820000</v>
          </cell>
          <cell r="K233">
            <v>42338</v>
          </cell>
          <cell r="L233" t="str">
            <v>1 Month</v>
          </cell>
          <cell r="M233" t="str">
            <v>3.282</v>
          </cell>
          <cell r="N233">
            <v>4.67</v>
          </cell>
          <cell r="O233">
            <v>12750000</v>
          </cell>
          <cell r="P233" t="str">
            <v>3.72</v>
          </cell>
          <cell r="Q233" t="str">
            <v>3.72</v>
          </cell>
          <cell r="R233">
            <v>80</v>
          </cell>
          <cell r="S233">
            <v>42368</v>
          </cell>
        </row>
        <row r="234">
          <cell r="A234" t="str">
            <v>DETAILS</v>
          </cell>
          <cell r="B234">
            <v>0</v>
          </cell>
          <cell r="C234">
            <v>81628037</v>
          </cell>
          <cell r="D234">
            <v>84069540</v>
          </cell>
          <cell r="E234" t="str">
            <v>CSM Bakery Supplies LLC  1st LienTerm Loan</v>
          </cell>
          <cell r="F234" t="str">
            <v>0010424145</v>
          </cell>
          <cell r="G234">
            <v>19500554.100000001</v>
          </cell>
          <cell r="H234">
            <v>213000000</v>
          </cell>
          <cell r="I234">
            <v>4</v>
          </cell>
          <cell r="J234" t="str">
            <v>3.9200000</v>
          </cell>
          <cell r="K234">
            <v>42277</v>
          </cell>
          <cell r="L234" t="str">
            <v>3 Months</v>
          </cell>
          <cell r="M234" t="str">
            <v>4.91</v>
          </cell>
          <cell r="N234">
            <v>3.1</v>
          </cell>
          <cell r="O234">
            <v>228000000</v>
          </cell>
          <cell r="P234" t="str">
            <v>3.84</v>
          </cell>
          <cell r="Q234" t="str">
            <v>4.64</v>
          </cell>
          <cell r="R234">
            <v>80</v>
          </cell>
          <cell r="S234">
            <v>42368</v>
          </cell>
        </row>
        <row r="235">
          <cell r="A235" t="str">
            <v>DETAILS</v>
          </cell>
          <cell r="B235">
            <v>0</v>
          </cell>
          <cell r="C235">
            <v>81627912</v>
          </cell>
          <cell r="D235">
            <v>84069735</v>
          </cell>
          <cell r="E235" t="str">
            <v>CTI Foods Holding Co. LLC 1st Lien Term</v>
          </cell>
          <cell r="F235" t="str">
            <v>0010432374</v>
          </cell>
          <cell r="G235">
            <v>19550000</v>
          </cell>
          <cell r="H235">
            <v>74707000</v>
          </cell>
          <cell r="I235">
            <v>2.48</v>
          </cell>
          <cell r="J235" t="str">
            <v>5.4800000</v>
          </cell>
          <cell r="K235">
            <v>42277</v>
          </cell>
          <cell r="L235" t="str">
            <v>3 Months</v>
          </cell>
          <cell r="M235" t="str">
            <v>7.45</v>
          </cell>
          <cell r="N235">
            <v>2.4300000000000002</v>
          </cell>
          <cell r="O235">
            <v>76920000</v>
          </cell>
          <cell r="P235" t="str">
            <v>4.36</v>
          </cell>
          <cell r="Q235" t="str">
            <v>6.64</v>
          </cell>
          <cell r="R235">
            <v>50</v>
          </cell>
          <cell r="S235">
            <v>42368</v>
          </cell>
        </row>
        <row r="236">
          <cell r="A236" t="str">
            <v>DETAILS</v>
          </cell>
          <cell r="B236">
            <v>0</v>
          </cell>
          <cell r="C236">
            <v>81627905</v>
          </cell>
          <cell r="D236">
            <v>84069734</v>
          </cell>
          <cell r="E236" t="str">
            <v>Cumulus Media Holdings Inc Term Loan</v>
          </cell>
          <cell r="F236" t="str">
            <v>0010326588</v>
          </cell>
          <cell r="G236">
            <v>14102777.779999999</v>
          </cell>
          <cell r="H236">
            <v>322507000</v>
          </cell>
          <cell r="I236">
            <v>2.44</v>
          </cell>
          <cell r="J236" t="str">
            <v>5.8300000</v>
          </cell>
          <cell r="K236">
            <v>42277</v>
          </cell>
          <cell r="L236" t="str">
            <v>3 Months</v>
          </cell>
          <cell r="M236" t="str">
            <v>7.72</v>
          </cell>
          <cell r="N236">
            <v>2.08</v>
          </cell>
          <cell r="O236">
            <v>270500000</v>
          </cell>
          <cell r="P236" t="str">
            <v>6.73</v>
          </cell>
          <cell r="Q236" t="str">
            <v>8.98</v>
          </cell>
          <cell r="R236">
            <v>80</v>
          </cell>
          <cell r="S236">
            <v>42368</v>
          </cell>
        </row>
        <row r="237">
          <cell r="A237" t="str">
            <v>DETAILS</v>
          </cell>
          <cell r="B237">
            <v>0</v>
          </cell>
          <cell r="C237">
            <v>81628009</v>
          </cell>
          <cell r="D237">
            <v>84069472</v>
          </cell>
          <cell r="E237" t="str">
            <v>Curt Manufacturing Incremental Term USD</v>
          </cell>
          <cell r="F237" t="str">
            <v>0010500134</v>
          </cell>
          <cell r="G237">
            <v>1706250</v>
          </cell>
          <cell r="H237">
            <v>22278354</v>
          </cell>
          <cell r="I237">
            <v>3.07</v>
          </cell>
          <cell r="J237" t="str">
            <v>4.1300000</v>
          </cell>
          <cell r="K237">
            <v>42338</v>
          </cell>
          <cell r="L237" t="str">
            <v>1 Month</v>
          </cell>
          <cell r="M237" t="str">
            <v>5.33</v>
          </cell>
          <cell r="N237">
            <v>3.11</v>
          </cell>
          <cell r="O237">
            <v>23870000</v>
          </cell>
          <cell r="P237" t="str">
            <v>3.29</v>
          </cell>
          <cell r="Q237" t="str">
            <v>4.42</v>
          </cell>
          <cell r="R237">
            <v>80</v>
          </cell>
          <cell r="S237">
            <v>42368</v>
          </cell>
        </row>
        <row r="238">
          <cell r="A238" t="str">
            <v>DETAILS</v>
          </cell>
          <cell r="B238">
            <v>0</v>
          </cell>
          <cell r="C238">
            <v>81628008</v>
          </cell>
          <cell r="D238">
            <v>84069471</v>
          </cell>
          <cell r="E238" t="str">
            <v>Curt Manufacturing LLC Term Loan</v>
          </cell>
          <cell r="F238" t="str">
            <v>0010460837</v>
          </cell>
          <cell r="G238">
            <v>17641406.239999998</v>
          </cell>
          <cell r="H238">
            <v>22278354</v>
          </cell>
          <cell r="I238">
            <v>3.07</v>
          </cell>
          <cell r="J238" t="str">
            <v>4.1300000</v>
          </cell>
          <cell r="K238">
            <v>42338</v>
          </cell>
          <cell r="L238" t="str">
            <v>1 Month</v>
          </cell>
          <cell r="M238" t="str">
            <v>5.33</v>
          </cell>
          <cell r="N238">
            <v>3.11</v>
          </cell>
          <cell r="O238">
            <v>23870000</v>
          </cell>
          <cell r="P238" t="str">
            <v>3.29</v>
          </cell>
          <cell r="Q238" t="str">
            <v>4.42</v>
          </cell>
          <cell r="R238">
            <v>80</v>
          </cell>
          <cell r="S238">
            <v>42368</v>
          </cell>
        </row>
        <row r="239">
          <cell r="A239" t="str">
            <v>DETAILS</v>
          </cell>
          <cell r="B239">
            <v>0</v>
          </cell>
          <cell r="C239">
            <v>81627962</v>
          </cell>
          <cell r="D239">
            <v>84069542</v>
          </cell>
          <cell r="E239" t="str">
            <v>CUSTOM WINDOW SYSTEMS INC Term Loan</v>
          </cell>
          <cell r="F239" t="str">
            <v>0010526074</v>
          </cell>
          <cell r="G239">
            <v>5920548.1699999999</v>
          </cell>
          <cell r="H239">
            <v>20005000</v>
          </cell>
          <cell r="I239">
            <v>2.67</v>
          </cell>
          <cell r="J239" t="str">
            <v>2.5600000</v>
          </cell>
          <cell r="K239">
            <v>42338</v>
          </cell>
          <cell r="L239" t="str">
            <v>1 Month</v>
          </cell>
          <cell r="M239" t="str">
            <v>4.89</v>
          </cell>
          <cell r="N239">
            <v>3.33</v>
          </cell>
          <cell r="O239">
            <v>19770000</v>
          </cell>
          <cell r="P239" t="str">
            <v>2.68</v>
          </cell>
          <cell r="Q239" t="str">
            <v>5.03</v>
          </cell>
          <cell r="R239">
            <v>80</v>
          </cell>
          <cell r="S239">
            <v>42368</v>
          </cell>
        </row>
        <row r="240">
          <cell r="A240" t="str">
            <v>DETAILS</v>
          </cell>
          <cell r="B240">
            <v>0</v>
          </cell>
          <cell r="C240">
            <v>81627684</v>
          </cell>
          <cell r="D240">
            <v>84069541</v>
          </cell>
          <cell r="E240" t="str">
            <v>CUSTOM WINDOW SYSTEMS INC Term Loan</v>
          </cell>
          <cell r="F240" t="str">
            <v>0010526074</v>
          </cell>
          <cell r="G240">
            <v>13118752.539999999</v>
          </cell>
          <cell r="H240">
            <v>20005000</v>
          </cell>
          <cell r="I240">
            <v>2.67</v>
          </cell>
          <cell r="J240" t="str">
            <v>2.5600000</v>
          </cell>
          <cell r="K240">
            <v>42338</v>
          </cell>
          <cell r="L240" t="str">
            <v>1 Month</v>
          </cell>
          <cell r="M240" t="str">
            <v>4.89</v>
          </cell>
          <cell r="N240">
            <v>3.33</v>
          </cell>
          <cell r="O240">
            <v>19770000</v>
          </cell>
          <cell r="P240" t="str">
            <v>2.68</v>
          </cell>
          <cell r="Q240" t="str">
            <v>5.03</v>
          </cell>
          <cell r="R240">
            <v>80</v>
          </cell>
          <cell r="S240">
            <v>42368</v>
          </cell>
        </row>
        <row r="241">
          <cell r="A241" t="str">
            <v>DETAILS</v>
          </cell>
          <cell r="B241">
            <v>0</v>
          </cell>
          <cell r="C241">
            <v>81628325</v>
          </cell>
          <cell r="D241">
            <v>84069942</v>
          </cell>
          <cell r="E241" t="str">
            <v>CVR Management LLC Term Loan</v>
          </cell>
          <cell r="F241" t="str">
            <v>0010559667</v>
          </cell>
          <cell r="G241">
            <v>21621621.620000001</v>
          </cell>
          <cell r="H241">
            <v>13150355</v>
          </cell>
          <cell r="I241">
            <v>4.17</v>
          </cell>
          <cell r="J241" t="str">
            <v>3.4200000</v>
          </cell>
          <cell r="K241">
            <v>42308</v>
          </cell>
          <cell r="L241" t="str">
            <v>3 Months</v>
          </cell>
          <cell r="M241" t="str">
            <v>3.42</v>
          </cell>
          <cell r="N241">
            <v>4.17</v>
          </cell>
          <cell r="O241">
            <v>13150355.07</v>
          </cell>
          <cell r="P241" t="str">
            <v>3.421960834</v>
          </cell>
          <cell r="Q241" t="str">
            <v>3.421960834</v>
          </cell>
          <cell r="R241">
            <v>80</v>
          </cell>
          <cell r="S241">
            <v>42400</v>
          </cell>
        </row>
        <row r="242">
          <cell r="A242" t="str">
            <v>DETAILS</v>
          </cell>
          <cell r="B242">
            <v>0</v>
          </cell>
          <cell r="C242">
            <v>81627987</v>
          </cell>
          <cell r="D242">
            <v>84069724</v>
          </cell>
          <cell r="E242" t="str">
            <v>Dayton Parts LLC Term Loan</v>
          </cell>
          <cell r="F242" t="str">
            <v>0010528291</v>
          </cell>
          <cell r="G242">
            <v>8890520.1300000008</v>
          </cell>
          <cell r="H242">
            <v>22165000</v>
          </cell>
          <cell r="I242">
            <v>2.7</v>
          </cell>
          <cell r="J242" t="str">
            <v>3.1300000</v>
          </cell>
          <cell r="K242">
            <v>42369</v>
          </cell>
          <cell r="L242" t="str">
            <v>1 Month</v>
          </cell>
          <cell r="M242" t="str">
            <v>4.5</v>
          </cell>
          <cell r="N242">
            <v>2.69</v>
          </cell>
          <cell r="O242">
            <v>21700000</v>
          </cell>
          <cell r="P242" t="str">
            <v>2.84000000</v>
          </cell>
          <cell r="Q242" t="str">
            <v>4.25</v>
          </cell>
          <cell r="R242">
            <v>80</v>
          </cell>
          <cell r="S242">
            <v>42400</v>
          </cell>
        </row>
        <row r="243">
          <cell r="A243" t="str">
            <v>DETAILS</v>
          </cell>
          <cell r="B243">
            <v>0</v>
          </cell>
          <cell r="C243">
            <v>81627988</v>
          </cell>
          <cell r="D243">
            <v>84069725</v>
          </cell>
          <cell r="E243" t="str">
            <v>Dayton Parts LLC Term Loan</v>
          </cell>
          <cell r="F243" t="str">
            <v>0010528291</v>
          </cell>
          <cell r="G243">
            <v>12379199.59</v>
          </cell>
          <cell r="H243">
            <v>22165000</v>
          </cell>
          <cell r="I243">
            <v>2.7</v>
          </cell>
          <cell r="J243" t="str">
            <v>3.1300000</v>
          </cell>
          <cell r="K243">
            <v>42369</v>
          </cell>
          <cell r="L243" t="str">
            <v>1 Month</v>
          </cell>
          <cell r="M243" t="str">
            <v>4.5</v>
          </cell>
          <cell r="N243">
            <v>2.69</v>
          </cell>
          <cell r="O243">
            <v>21700000</v>
          </cell>
          <cell r="P243" t="str">
            <v>2.84000000</v>
          </cell>
          <cell r="Q243" t="str">
            <v>4.25</v>
          </cell>
          <cell r="R243">
            <v>80</v>
          </cell>
          <cell r="S243">
            <v>42400</v>
          </cell>
        </row>
        <row r="244">
          <cell r="A244" t="str">
            <v>DETAILS</v>
          </cell>
          <cell r="B244">
            <v>0</v>
          </cell>
          <cell r="C244">
            <v>81627599</v>
          </cell>
          <cell r="D244">
            <v>84069723</v>
          </cell>
          <cell r="E244" t="str">
            <v>Dayton Parts LLC Term Loan</v>
          </cell>
          <cell r="F244" t="str">
            <v>0010528291</v>
          </cell>
          <cell r="G244">
            <v>375235.57</v>
          </cell>
          <cell r="H244">
            <v>22165000</v>
          </cell>
          <cell r="I244">
            <v>2.7</v>
          </cell>
          <cell r="J244" t="str">
            <v>3.1300000</v>
          </cell>
          <cell r="K244">
            <v>42369</v>
          </cell>
          <cell r="L244" t="str">
            <v>1 Month</v>
          </cell>
          <cell r="M244" t="str">
            <v>4.5</v>
          </cell>
          <cell r="N244">
            <v>2.69</v>
          </cell>
          <cell r="O244">
            <v>21700000</v>
          </cell>
          <cell r="P244" t="str">
            <v>2.84000000</v>
          </cell>
          <cell r="Q244" t="str">
            <v>4.25</v>
          </cell>
          <cell r="R244">
            <v>80</v>
          </cell>
          <cell r="S244">
            <v>42400</v>
          </cell>
        </row>
        <row r="245">
          <cell r="A245" t="str">
            <v>DETAILS</v>
          </cell>
          <cell r="B245">
            <v>0</v>
          </cell>
          <cell r="C245">
            <v>81628361</v>
          </cell>
          <cell r="D245">
            <v>84070088</v>
          </cell>
          <cell r="E245" t="str">
            <v>DEI SALES INC CANADIAN TERM LOAN CAD 11.5MM</v>
          </cell>
          <cell r="F245" t="str">
            <v>0010537029</v>
          </cell>
          <cell r="G245">
            <v>3161824.98</v>
          </cell>
          <cell r="H245">
            <v>32059000</v>
          </cell>
          <cell r="I245">
            <v>2.1</v>
          </cell>
          <cell r="J245" t="str">
            <v>4.1400000</v>
          </cell>
          <cell r="K245">
            <v>42338</v>
          </cell>
          <cell r="L245" t="str">
            <v>1 Month</v>
          </cell>
          <cell r="M245" t="str">
            <v>5.93</v>
          </cell>
          <cell r="N245">
            <v>2.23</v>
          </cell>
          <cell r="O245">
            <v>34330000</v>
          </cell>
          <cell r="P245" t="str">
            <v>3.89</v>
          </cell>
          <cell r="Q245" t="str">
            <v>5.56</v>
          </cell>
          <cell r="R245">
            <v>80</v>
          </cell>
          <cell r="S245">
            <v>42368</v>
          </cell>
        </row>
        <row r="246">
          <cell r="A246" t="str">
            <v>DETAILS</v>
          </cell>
          <cell r="B246">
            <v>0</v>
          </cell>
          <cell r="C246">
            <v>81628085</v>
          </cell>
          <cell r="D246">
            <v>84069722</v>
          </cell>
          <cell r="E246" t="str">
            <v>DEI Sales Term Loan B</v>
          </cell>
          <cell r="F246" t="str">
            <v>0010533197</v>
          </cell>
          <cell r="G246">
            <v>5431362.1600000001</v>
          </cell>
          <cell r="H246">
            <v>32059000</v>
          </cell>
          <cell r="I246">
            <v>2.1</v>
          </cell>
          <cell r="J246" t="str">
            <v>4.1400000</v>
          </cell>
          <cell r="K246">
            <v>42338</v>
          </cell>
          <cell r="L246" t="str">
            <v>1 Month</v>
          </cell>
          <cell r="M246" t="str">
            <v>5.93</v>
          </cell>
          <cell r="N246">
            <v>2.23</v>
          </cell>
          <cell r="O246">
            <v>34330000</v>
          </cell>
          <cell r="P246" t="str">
            <v>3.89</v>
          </cell>
          <cell r="Q246" t="str">
            <v>5.56</v>
          </cell>
          <cell r="R246">
            <v>80</v>
          </cell>
          <cell r="S246">
            <v>42368</v>
          </cell>
        </row>
        <row r="247">
          <cell r="A247" t="str">
            <v>DETAILS</v>
          </cell>
          <cell r="B247">
            <v>0</v>
          </cell>
          <cell r="C247">
            <v>81627594</v>
          </cell>
          <cell r="D247">
            <v>84069543</v>
          </cell>
          <cell r="E247" t="str">
            <v>Dex Media West New Term Loan</v>
          </cell>
          <cell r="F247" t="str">
            <v>0010241085</v>
          </cell>
          <cell r="G247">
            <v>9965787.3200000003</v>
          </cell>
          <cell r="H247">
            <v>101400000</v>
          </cell>
          <cell r="I247">
            <v>3.03</v>
          </cell>
          <cell r="J247" t="str">
            <v>2.9700000</v>
          </cell>
          <cell r="K247">
            <v>42277</v>
          </cell>
          <cell r="L247" t="str">
            <v>3 Months</v>
          </cell>
          <cell r="M247" t="str">
            <v>2.97</v>
          </cell>
          <cell r="N247">
            <v>3.11</v>
          </cell>
          <cell r="O247">
            <v>90400000</v>
          </cell>
          <cell r="P247" t="str">
            <v>3</v>
          </cell>
          <cell r="Q247" t="str">
            <v>3</v>
          </cell>
          <cell r="R247">
            <v>80</v>
          </cell>
          <cell r="S247">
            <v>42368</v>
          </cell>
        </row>
        <row r="248">
          <cell r="A248" t="str">
            <v>DETAILS</v>
          </cell>
          <cell r="B248">
            <v>0</v>
          </cell>
          <cell r="C248">
            <v>81628271</v>
          </cell>
          <cell r="D248">
            <v>84069544</v>
          </cell>
          <cell r="E248" t="str">
            <v>Dex Media West New Term Loan</v>
          </cell>
          <cell r="F248" t="str">
            <v>0010241085</v>
          </cell>
          <cell r="G248">
            <v>5370628.0800000001</v>
          </cell>
          <cell r="H248">
            <v>101400000</v>
          </cell>
          <cell r="I248">
            <v>3.03</v>
          </cell>
          <cell r="J248" t="str">
            <v>2.9700000</v>
          </cell>
          <cell r="K248">
            <v>42277</v>
          </cell>
          <cell r="L248" t="str">
            <v>3 Months</v>
          </cell>
          <cell r="M248" t="str">
            <v>2.97</v>
          </cell>
          <cell r="N248">
            <v>3.11</v>
          </cell>
          <cell r="O248">
            <v>90400000</v>
          </cell>
          <cell r="P248" t="str">
            <v>3</v>
          </cell>
          <cell r="Q248" t="str">
            <v>3</v>
          </cell>
          <cell r="R248">
            <v>80</v>
          </cell>
          <cell r="S248">
            <v>42368</v>
          </cell>
        </row>
        <row r="249">
          <cell r="A249" t="str">
            <v>DETAILS</v>
          </cell>
          <cell r="B249">
            <v>0</v>
          </cell>
          <cell r="C249">
            <v>81628101</v>
          </cell>
          <cell r="D249">
            <v>84069545</v>
          </cell>
          <cell r="E249" t="str">
            <v>DialogDirect Inc Term Loan A</v>
          </cell>
          <cell r="F249" t="str">
            <v>0010528893</v>
          </cell>
          <cell r="G249">
            <v>9515532.5600000005</v>
          </cell>
          <cell r="H249">
            <v>19799000</v>
          </cell>
          <cell r="I249">
            <v>4.0199999999999996</v>
          </cell>
          <cell r="J249" t="str">
            <v>3.0000000</v>
          </cell>
          <cell r="K249">
            <v>42338</v>
          </cell>
          <cell r="L249" t="str">
            <v>1 Month</v>
          </cell>
          <cell r="M249" t="str">
            <v>4.28</v>
          </cell>
          <cell r="N249">
            <v>3.19</v>
          </cell>
          <cell r="O249">
            <v>17980000</v>
          </cell>
          <cell r="P249" t="str">
            <v>3.28</v>
          </cell>
          <cell r="Q249" t="str">
            <v>4.67</v>
          </cell>
          <cell r="R249">
            <v>80</v>
          </cell>
          <cell r="S249">
            <v>42368</v>
          </cell>
        </row>
        <row r="250">
          <cell r="A250" t="str">
            <v>DETAILS</v>
          </cell>
          <cell r="B250">
            <v>0</v>
          </cell>
          <cell r="C250">
            <v>81628101</v>
          </cell>
          <cell r="D250">
            <v>84069546</v>
          </cell>
          <cell r="E250" t="str">
            <v>DialogDirect Inc Term Loan A</v>
          </cell>
          <cell r="F250" t="str">
            <v>0010528893</v>
          </cell>
          <cell r="G250">
            <v>5008952.9800000004</v>
          </cell>
          <cell r="H250">
            <v>19799000</v>
          </cell>
          <cell r="I250">
            <v>4.0199999999999996</v>
          </cell>
          <cell r="J250" t="str">
            <v>3.0000000</v>
          </cell>
          <cell r="K250">
            <v>42338</v>
          </cell>
          <cell r="L250" t="str">
            <v>1 Month</v>
          </cell>
          <cell r="M250" t="str">
            <v>4.28</v>
          </cell>
          <cell r="N250">
            <v>3.19</v>
          </cell>
          <cell r="O250">
            <v>17980000</v>
          </cell>
          <cell r="P250" t="str">
            <v>3.28</v>
          </cell>
          <cell r="Q250" t="str">
            <v>4.67</v>
          </cell>
          <cell r="R250">
            <v>80</v>
          </cell>
          <cell r="S250">
            <v>42368</v>
          </cell>
        </row>
        <row r="251">
          <cell r="A251" t="str">
            <v>DETAILS</v>
          </cell>
          <cell r="B251">
            <v>0</v>
          </cell>
          <cell r="C251">
            <v>81628101</v>
          </cell>
          <cell r="D251">
            <v>84069547</v>
          </cell>
          <cell r="E251" t="str">
            <v>DialogDirect Inc Term Loan A</v>
          </cell>
          <cell r="F251" t="str">
            <v>0010528893</v>
          </cell>
          <cell r="G251">
            <v>19375000</v>
          </cell>
          <cell r="H251">
            <v>19799000</v>
          </cell>
          <cell r="I251">
            <v>4.0199999999999996</v>
          </cell>
          <cell r="J251" t="str">
            <v>3.0000000</v>
          </cell>
          <cell r="K251">
            <v>42338</v>
          </cell>
          <cell r="L251" t="str">
            <v>1 Month</v>
          </cell>
          <cell r="M251" t="str">
            <v>4.28</v>
          </cell>
          <cell r="N251">
            <v>3.19</v>
          </cell>
          <cell r="O251">
            <v>17980000</v>
          </cell>
          <cell r="P251" t="str">
            <v>3.28</v>
          </cell>
          <cell r="Q251" t="str">
            <v>4.67</v>
          </cell>
          <cell r="R251">
            <v>80</v>
          </cell>
          <cell r="S251">
            <v>42368</v>
          </cell>
        </row>
        <row r="252">
          <cell r="A252" t="str">
            <v>DETAILS</v>
          </cell>
          <cell r="B252">
            <v>0</v>
          </cell>
          <cell r="C252">
            <v>81627673</v>
          </cell>
          <cell r="D252">
            <v>84069446</v>
          </cell>
          <cell r="E252" t="str">
            <v>Digity Media LLC First Lien Term Loan</v>
          </cell>
          <cell r="F252" t="str">
            <v>0010533315</v>
          </cell>
          <cell r="G252">
            <v>4985250.1399999997</v>
          </cell>
          <cell r="H252">
            <v>33745636</v>
          </cell>
          <cell r="I252">
            <v>2.11</v>
          </cell>
          <cell r="J252" t="str">
            <v>3.1600000</v>
          </cell>
          <cell r="K252">
            <v>42338</v>
          </cell>
          <cell r="L252" t="str">
            <v>1 Month</v>
          </cell>
          <cell r="M252" t="str">
            <v>5.05</v>
          </cell>
          <cell r="N252">
            <v>1.78</v>
          </cell>
          <cell r="O252">
            <v>34020000</v>
          </cell>
          <cell r="P252" t="str">
            <v>2.96</v>
          </cell>
          <cell r="Q252" t="str">
            <v>4.86</v>
          </cell>
          <cell r="R252">
            <v>80</v>
          </cell>
          <cell r="S252">
            <v>42368</v>
          </cell>
        </row>
        <row r="253">
          <cell r="A253" t="str">
            <v>DETAILS</v>
          </cell>
          <cell r="B253">
            <v>0</v>
          </cell>
          <cell r="C253">
            <v>81627673</v>
          </cell>
          <cell r="D253">
            <v>84069447</v>
          </cell>
          <cell r="E253" t="str">
            <v>Digity Media LLC First Lien Term Loan</v>
          </cell>
          <cell r="F253" t="str">
            <v>0010533315</v>
          </cell>
          <cell r="G253">
            <v>24890117.760000002</v>
          </cell>
          <cell r="H253">
            <v>33745636</v>
          </cell>
          <cell r="I253">
            <v>2.11</v>
          </cell>
          <cell r="J253" t="str">
            <v>3.1600000</v>
          </cell>
          <cell r="K253">
            <v>42338</v>
          </cell>
          <cell r="L253" t="str">
            <v>1 Month</v>
          </cell>
          <cell r="M253" t="str">
            <v>5.05</v>
          </cell>
          <cell r="N253">
            <v>1.78</v>
          </cell>
          <cell r="O253">
            <v>34020000</v>
          </cell>
          <cell r="P253" t="str">
            <v>2.96</v>
          </cell>
          <cell r="Q253" t="str">
            <v>4.86</v>
          </cell>
          <cell r="R253">
            <v>80</v>
          </cell>
          <cell r="S253">
            <v>42368</v>
          </cell>
        </row>
        <row r="254">
          <cell r="A254" t="str">
            <v>DETAILS</v>
          </cell>
          <cell r="B254">
            <v>0</v>
          </cell>
          <cell r="C254">
            <v>81627984</v>
          </cell>
          <cell r="D254">
            <v>84069548</v>
          </cell>
          <cell r="E254" t="str">
            <v>DISA Holdings Acquisiton Subsidiary Corp Term Loan</v>
          </cell>
          <cell r="F254" t="str">
            <v>0010532446</v>
          </cell>
          <cell r="G254">
            <v>9900000</v>
          </cell>
          <cell r="H254">
            <v>25667000</v>
          </cell>
          <cell r="I254">
            <v>2.06</v>
          </cell>
          <cell r="J254" t="str">
            <v>4.4000000</v>
          </cell>
          <cell r="K254">
            <v>42338</v>
          </cell>
          <cell r="L254" t="str">
            <v>1 Month</v>
          </cell>
          <cell r="M254" t="str">
            <v>6.41</v>
          </cell>
          <cell r="N254">
            <v>2.2799999999999998</v>
          </cell>
          <cell r="O254">
            <v>26010000</v>
          </cell>
          <cell r="P254" t="str">
            <v>4.34</v>
          </cell>
          <cell r="Q254" t="str">
            <v>6.32</v>
          </cell>
          <cell r="R254">
            <v>80</v>
          </cell>
          <cell r="S254">
            <v>42368</v>
          </cell>
        </row>
        <row r="255">
          <cell r="A255" t="str">
            <v>DETAILS</v>
          </cell>
          <cell r="B255">
            <v>0</v>
          </cell>
          <cell r="C255">
            <v>81627984</v>
          </cell>
          <cell r="D255">
            <v>84069549</v>
          </cell>
          <cell r="E255" t="str">
            <v>DISA Holdings Acquisiton Subsidiary Corp Term Loan</v>
          </cell>
          <cell r="F255" t="str">
            <v>0010532446</v>
          </cell>
          <cell r="G255">
            <v>6298464.6399999997</v>
          </cell>
          <cell r="H255">
            <v>25667000</v>
          </cell>
          <cell r="I255">
            <v>2.06</v>
          </cell>
          <cell r="J255" t="str">
            <v>4.4000000</v>
          </cell>
          <cell r="K255">
            <v>42338</v>
          </cell>
          <cell r="L255" t="str">
            <v>1 Month</v>
          </cell>
          <cell r="M255" t="str">
            <v>6.41</v>
          </cell>
          <cell r="N255">
            <v>2.2799999999999998</v>
          </cell>
          <cell r="O255">
            <v>26010000</v>
          </cell>
          <cell r="P255" t="str">
            <v>4.34</v>
          </cell>
          <cell r="Q255" t="str">
            <v>6.32</v>
          </cell>
          <cell r="R255">
            <v>80</v>
          </cell>
          <cell r="S255">
            <v>42368</v>
          </cell>
        </row>
        <row r="256">
          <cell r="A256" t="str">
            <v>DETAILS</v>
          </cell>
          <cell r="B256">
            <v>0</v>
          </cell>
          <cell r="C256">
            <v>81628290</v>
          </cell>
          <cell r="D256">
            <v>84069717</v>
          </cell>
          <cell r="E256" t="str">
            <v>DiscoverOrg LLC Term Loan</v>
          </cell>
          <cell r="F256" t="str">
            <v>0010516643</v>
          </cell>
          <cell r="G256">
            <v>11340000</v>
          </cell>
          <cell r="H256">
            <v>22705000</v>
          </cell>
          <cell r="I256">
            <v>4.2140000000000004</v>
          </cell>
          <cell r="J256" t="str">
            <v>4.3370000</v>
          </cell>
          <cell r="K256">
            <v>42369</v>
          </cell>
          <cell r="L256" t="str">
            <v>1 Month</v>
          </cell>
          <cell r="M256" t="str">
            <v>4.404</v>
          </cell>
          <cell r="N256">
            <v>4.0999999999999996</v>
          </cell>
          <cell r="O256">
            <v>25410000</v>
          </cell>
          <cell r="P256" t="str">
            <v>3.62</v>
          </cell>
          <cell r="Q256" t="str">
            <v>3.62</v>
          </cell>
          <cell r="R256">
            <v>80</v>
          </cell>
          <cell r="S256">
            <v>42400</v>
          </cell>
        </row>
        <row r="257">
          <cell r="A257" t="str">
            <v>DETAILS</v>
          </cell>
          <cell r="B257">
            <v>0</v>
          </cell>
          <cell r="C257">
            <v>81627868</v>
          </cell>
          <cell r="D257">
            <v>84069716</v>
          </cell>
          <cell r="E257" t="str">
            <v>Doosan Infracore International Inc 1st Lien Tranche B Term Loan</v>
          </cell>
          <cell r="F257" t="str">
            <v>0010471398</v>
          </cell>
          <cell r="G257">
            <v>13621153.85</v>
          </cell>
          <cell r="H257">
            <v>435900000</v>
          </cell>
          <cell r="I257">
            <v>4.09</v>
          </cell>
          <cell r="J257" t="str">
            <v>2.5200000</v>
          </cell>
          <cell r="K257">
            <v>42277</v>
          </cell>
          <cell r="L257" t="str">
            <v>3 Months</v>
          </cell>
          <cell r="M257" t="str">
            <v>3.44</v>
          </cell>
          <cell r="N257">
            <v>5.5</v>
          </cell>
          <cell r="O257">
            <v>475600000</v>
          </cell>
          <cell r="P257" t="str">
            <v>2.29</v>
          </cell>
          <cell r="Q257" t="str">
            <v>3.2</v>
          </cell>
          <cell r="R257">
            <v>80</v>
          </cell>
          <cell r="S257">
            <v>42368</v>
          </cell>
        </row>
        <row r="258">
          <cell r="A258" t="str">
            <v>DETAILS</v>
          </cell>
          <cell r="B258">
            <v>0</v>
          </cell>
          <cell r="C258">
            <v>81627777</v>
          </cell>
          <cell r="D258">
            <v>84069864</v>
          </cell>
          <cell r="E258" t="str">
            <v>Doskocil Manufacturing Company Term Loan</v>
          </cell>
          <cell r="F258" t="str">
            <v>0010556214</v>
          </cell>
          <cell r="G258">
            <v>30409836.07</v>
          </cell>
          <cell r="H258">
            <v>46895000</v>
          </cell>
          <cell r="I258">
            <v>3.06</v>
          </cell>
          <cell r="J258" t="str">
            <v>3.02</v>
          </cell>
          <cell r="K258">
            <v>42338</v>
          </cell>
          <cell r="L258" t="str">
            <v>1 Month</v>
          </cell>
          <cell r="M258" t="str">
            <v>4.72</v>
          </cell>
          <cell r="N258">
            <v>3.06</v>
          </cell>
          <cell r="O258">
            <v>46895000</v>
          </cell>
          <cell r="P258" t="str">
            <v>3.02</v>
          </cell>
          <cell r="Q258" t="str">
            <v>4.72</v>
          </cell>
          <cell r="R258">
            <v>80</v>
          </cell>
          <cell r="S258">
            <v>42368</v>
          </cell>
        </row>
        <row r="259">
          <cell r="A259" t="str">
            <v>DETAILS</v>
          </cell>
          <cell r="B259">
            <v>0</v>
          </cell>
          <cell r="C259">
            <v>81628332</v>
          </cell>
          <cell r="D259">
            <v>84069713</v>
          </cell>
          <cell r="E259" t="str">
            <v>Douglas Dynamics LLC Term Facility</v>
          </cell>
          <cell r="F259" t="str">
            <v>0010502323</v>
          </cell>
          <cell r="G259">
            <v>5940000</v>
          </cell>
          <cell r="H259">
            <v>89277000</v>
          </cell>
          <cell r="I259">
            <v>10.66</v>
          </cell>
          <cell r="J259" t="str">
            <v>1.9500000</v>
          </cell>
          <cell r="K259">
            <v>42277</v>
          </cell>
          <cell r="L259" t="str">
            <v>3 Months</v>
          </cell>
          <cell r="M259" t="str">
            <v>2.03</v>
          </cell>
          <cell r="N259">
            <v>9.8000000000000007</v>
          </cell>
          <cell r="O259">
            <v>98380000</v>
          </cell>
          <cell r="P259" t="str">
            <v>1.93</v>
          </cell>
          <cell r="Q259" t="str">
            <v>1.93</v>
          </cell>
          <cell r="R259">
            <v>50</v>
          </cell>
          <cell r="S259">
            <v>42368</v>
          </cell>
        </row>
        <row r="260">
          <cell r="A260" t="str">
            <v>DETAILS</v>
          </cell>
          <cell r="B260">
            <v>0</v>
          </cell>
          <cell r="C260">
            <v>81628158</v>
          </cell>
          <cell r="D260">
            <v>84069939</v>
          </cell>
          <cell r="E260" t="str">
            <v>Dubois Chemicals Inc Incremental Term Loan</v>
          </cell>
          <cell r="F260" t="str">
            <v>0010560595</v>
          </cell>
          <cell r="G260">
            <v>35275000</v>
          </cell>
          <cell r="H260">
            <v>62383921</v>
          </cell>
          <cell r="I260">
            <v>4.7300000000000004</v>
          </cell>
          <cell r="J260" t="str">
            <v>4.0700000</v>
          </cell>
          <cell r="K260">
            <v>42338</v>
          </cell>
          <cell r="L260" t="str">
            <v>1 Month</v>
          </cell>
          <cell r="M260" t="str">
            <v>4.07</v>
          </cell>
          <cell r="N260">
            <v>4.7300000000000004</v>
          </cell>
          <cell r="O260">
            <v>62383920.799999997</v>
          </cell>
          <cell r="P260" t="str">
            <v>4.07</v>
          </cell>
          <cell r="Q260" t="str">
            <v>4.07</v>
          </cell>
          <cell r="R260">
            <v>80</v>
          </cell>
          <cell r="S260">
            <v>42368</v>
          </cell>
        </row>
        <row r="261">
          <cell r="A261" t="str">
            <v>DETAILS</v>
          </cell>
          <cell r="B261">
            <v>0</v>
          </cell>
          <cell r="C261">
            <v>81627749</v>
          </cell>
          <cell r="D261">
            <v>84069550</v>
          </cell>
          <cell r="E261" t="str">
            <v>DuBois Holding Company Term Loan</v>
          </cell>
          <cell r="F261" t="str">
            <v>0010527648</v>
          </cell>
          <cell r="G261">
            <v>2210592.87</v>
          </cell>
          <cell r="H261">
            <v>62383921</v>
          </cell>
          <cell r="I261">
            <v>4.7300000000000004</v>
          </cell>
          <cell r="J261" t="str">
            <v>4.0700000</v>
          </cell>
          <cell r="K261">
            <v>42338</v>
          </cell>
          <cell r="L261" t="str">
            <v>1 Month</v>
          </cell>
          <cell r="M261" t="str">
            <v>4.07</v>
          </cell>
          <cell r="N261">
            <v>4.7300000000000004</v>
          </cell>
          <cell r="O261">
            <v>62383920.799999997</v>
          </cell>
          <cell r="P261" t="str">
            <v>4.07</v>
          </cell>
          <cell r="Q261" t="str">
            <v>4.07</v>
          </cell>
          <cell r="R261">
            <v>80</v>
          </cell>
          <cell r="S261">
            <v>42368</v>
          </cell>
        </row>
        <row r="262">
          <cell r="A262" t="str">
            <v>DETAILS</v>
          </cell>
          <cell r="B262">
            <v>0</v>
          </cell>
          <cell r="C262">
            <v>81627749</v>
          </cell>
          <cell r="D262">
            <v>84069552</v>
          </cell>
          <cell r="E262" t="str">
            <v>DuBois Holding Company Term Loan</v>
          </cell>
          <cell r="F262" t="str">
            <v>0010527648</v>
          </cell>
          <cell r="G262">
            <v>20856316.829999998</v>
          </cell>
          <cell r="H262">
            <v>62383921</v>
          </cell>
          <cell r="I262">
            <v>4.7300000000000004</v>
          </cell>
          <cell r="J262" t="str">
            <v>4.0700000</v>
          </cell>
          <cell r="K262">
            <v>42338</v>
          </cell>
          <cell r="L262" t="str">
            <v>1 Month</v>
          </cell>
          <cell r="M262" t="str">
            <v>4.07</v>
          </cell>
          <cell r="N262">
            <v>4.7300000000000004</v>
          </cell>
          <cell r="O262">
            <v>62383920.799999997</v>
          </cell>
          <cell r="P262" t="str">
            <v>4.07</v>
          </cell>
          <cell r="Q262" t="str">
            <v>4.07</v>
          </cell>
          <cell r="R262">
            <v>80</v>
          </cell>
          <cell r="S262">
            <v>42368</v>
          </cell>
        </row>
        <row r="263">
          <cell r="A263" t="str">
            <v>DETAILS</v>
          </cell>
          <cell r="B263">
            <v>0</v>
          </cell>
          <cell r="C263">
            <v>81627973</v>
          </cell>
          <cell r="D263">
            <v>84069551</v>
          </cell>
          <cell r="E263" t="str">
            <v>DuBois Holding Company Term Loan</v>
          </cell>
          <cell r="F263" t="str">
            <v>0010527648</v>
          </cell>
          <cell r="G263">
            <v>17109.68</v>
          </cell>
          <cell r="H263">
            <v>62383921</v>
          </cell>
          <cell r="I263">
            <v>4.7300000000000004</v>
          </cell>
          <cell r="J263" t="str">
            <v>4.0700000</v>
          </cell>
          <cell r="K263">
            <v>42338</v>
          </cell>
          <cell r="L263" t="str">
            <v>1 Month</v>
          </cell>
          <cell r="M263" t="str">
            <v>4.07</v>
          </cell>
          <cell r="N263">
            <v>4.7300000000000004</v>
          </cell>
          <cell r="O263">
            <v>62383920.799999997</v>
          </cell>
          <cell r="P263" t="str">
            <v>4.07</v>
          </cell>
          <cell r="Q263" t="str">
            <v>4.07</v>
          </cell>
          <cell r="R263">
            <v>80</v>
          </cell>
          <cell r="S263">
            <v>42368</v>
          </cell>
        </row>
        <row r="264">
          <cell r="A264" t="str">
            <v>DETAILS</v>
          </cell>
          <cell r="B264">
            <v>0</v>
          </cell>
          <cell r="C264">
            <v>81627973</v>
          </cell>
          <cell r="D264">
            <v>84069553</v>
          </cell>
          <cell r="E264" t="str">
            <v>DuBois Holding Company Term Loan</v>
          </cell>
          <cell r="F264" t="str">
            <v>0010527648</v>
          </cell>
          <cell r="G264">
            <v>161424.95000000001</v>
          </cell>
          <cell r="H264">
            <v>62383921</v>
          </cell>
          <cell r="I264">
            <v>4.7300000000000004</v>
          </cell>
          <cell r="J264" t="str">
            <v>4.0700000</v>
          </cell>
          <cell r="K264">
            <v>42338</v>
          </cell>
          <cell r="L264" t="str">
            <v>1 Month</v>
          </cell>
          <cell r="M264" t="str">
            <v>4.07</v>
          </cell>
          <cell r="N264">
            <v>4.7300000000000004</v>
          </cell>
          <cell r="O264">
            <v>62383920.799999997</v>
          </cell>
          <cell r="P264" t="str">
            <v>4.07</v>
          </cell>
          <cell r="Q264" t="str">
            <v>4.07</v>
          </cell>
          <cell r="R264">
            <v>80</v>
          </cell>
          <cell r="S264">
            <v>42368</v>
          </cell>
        </row>
        <row r="265">
          <cell r="A265" t="str">
            <v>DETAILS</v>
          </cell>
          <cell r="B265">
            <v>0</v>
          </cell>
          <cell r="C265">
            <v>81627841</v>
          </cell>
          <cell r="D265">
            <v>84069706</v>
          </cell>
          <cell r="E265" t="str">
            <v>Dwyer Acquisition Parent Inc Term Loan A</v>
          </cell>
          <cell r="F265" t="str">
            <v>0010479122</v>
          </cell>
          <cell r="G265">
            <v>39510651.719999999</v>
          </cell>
          <cell r="H265">
            <v>42120000</v>
          </cell>
          <cell r="I265">
            <v>2.33</v>
          </cell>
          <cell r="J265" t="str">
            <v>4.2500000</v>
          </cell>
          <cell r="K265">
            <v>42369</v>
          </cell>
          <cell r="L265" t="str">
            <v>1 Month</v>
          </cell>
          <cell r="M265" t="str">
            <v>6.25</v>
          </cell>
          <cell r="N265">
            <v>2.36</v>
          </cell>
          <cell r="O265">
            <v>42670000</v>
          </cell>
          <cell r="P265" t="str">
            <v>3.95</v>
          </cell>
          <cell r="Q265" t="str">
            <v>5.94</v>
          </cell>
          <cell r="R265">
            <v>80</v>
          </cell>
          <cell r="S265">
            <v>42400</v>
          </cell>
        </row>
        <row r="266">
          <cell r="A266" t="str">
            <v>DETAILS</v>
          </cell>
          <cell r="B266">
            <v>0</v>
          </cell>
          <cell r="C266">
            <v>81627871</v>
          </cell>
          <cell r="D266">
            <v>84070154</v>
          </cell>
          <cell r="E266" t="str">
            <v>Dynatect Group Holdings Inc Term Loan B</v>
          </cell>
          <cell r="F266" t="str">
            <v>0010532529</v>
          </cell>
          <cell r="G266">
            <v>6581632.7000000002</v>
          </cell>
          <cell r="H266">
            <v>22853000</v>
          </cell>
          <cell r="I266">
            <v>4.25</v>
          </cell>
          <cell r="J266" t="str">
            <v>4.0600000</v>
          </cell>
          <cell r="K266">
            <v>42277</v>
          </cell>
          <cell r="L266" t="str">
            <v>3 Months</v>
          </cell>
          <cell r="M266" t="str">
            <v>4.06</v>
          </cell>
          <cell r="N266">
            <v>3.98</v>
          </cell>
          <cell r="O266">
            <v>21260000</v>
          </cell>
          <cell r="P266" t="str">
            <v>4.15</v>
          </cell>
          <cell r="Q266" t="str">
            <v>4.15</v>
          </cell>
          <cell r="R266">
            <v>80</v>
          </cell>
          <cell r="S266">
            <v>42368</v>
          </cell>
        </row>
        <row r="267">
          <cell r="A267" t="str">
            <v>DETAILS</v>
          </cell>
          <cell r="B267">
            <v>0</v>
          </cell>
          <cell r="C267">
            <v>81627871</v>
          </cell>
          <cell r="D267">
            <v>84070156</v>
          </cell>
          <cell r="E267" t="str">
            <v>Dynatect Group Holdings Inc Term Loan B</v>
          </cell>
          <cell r="F267" t="str">
            <v>0010532529</v>
          </cell>
          <cell r="G267">
            <v>386388.32</v>
          </cell>
          <cell r="H267">
            <v>22853000</v>
          </cell>
          <cell r="I267">
            <v>4.25</v>
          </cell>
          <cell r="J267" t="str">
            <v>4.0600000</v>
          </cell>
          <cell r="K267">
            <v>42277</v>
          </cell>
          <cell r="L267" t="str">
            <v>3 Months</v>
          </cell>
          <cell r="M267" t="str">
            <v>4.06</v>
          </cell>
          <cell r="N267">
            <v>3.98</v>
          </cell>
          <cell r="O267">
            <v>21260000</v>
          </cell>
          <cell r="P267" t="str">
            <v>4.15</v>
          </cell>
          <cell r="Q267" t="str">
            <v>4.15</v>
          </cell>
          <cell r="R267">
            <v>80</v>
          </cell>
          <cell r="S267">
            <v>42368</v>
          </cell>
        </row>
        <row r="268">
          <cell r="A268" t="str">
            <v>DETAILS</v>
          </cell>
          <cell r="B268">
            <v>0</v>
          </cell>
          <cell r="C268">
            <v>81627626</v>
          </cell>
          <cell r="D268">
            <v>84070153</v>
          </cell>
          <cell r="E268" t="str">
            <v>Dynatect Group Holdings Inc Term Loan B</v>
          </cell>
          <cell r="F268" t="str">
            <v>0010532529</v>
          </cell>
          <cell r="G268">
            <v>1700.63</v>
          </cell>
          <cell r="H268">
            <v>22853000</v>
          </cell>
          <cell r="I268">
            <v>4.25</v>
          </cell>
          <cell r="J268" t="str">
            <v>4.0600000</v>
          </cell>
          <cell r="K268">
            <v>42277</v>
          </cell>
          <cell r="L268" t="str">
            <v>3 Months</v>
          </cell>
          <cell r="M268" t="str">
            <v>4.06</v>
          </cell>
          <cell r="N268">
            <v>3.98</v>
          </cell>
          <cell r="O268">
            <v>21260000</v>
          </cell>
          <cell r="P268" t="str">
            <v>4.15</v>
          </cell>
          <cell r="Q268" t="str">
            <v>4.15</v>
          </cell>
          <cell r="R268">
            <v>80</v>
          </cell>
          <cell r="S268">
            <v>42368</v>
          </cell>
        </row>
        <row r="269">
          <cell r="A269" t="str">
            <v>DETAILS</v>
          </cell>
          <cell r="B269">
            <v>0</v>
          </cell>
          <cell r="C269">
            <v>81627626</v>
          </cell>
          <cell r="D269">
            <v>84070155</v>
          </cell>
          <cell r="E269" t="str">
            <v>Dynatect Group Holdings Inc Term Loan B</v>
          </cell>
          <cell r="F269" t="str">
            <v>0010532529</v>
          </cell>
          <cell r="G269">
            <v>99.84</v>
          </cell>
          <cell r="H269">
            <v>22853000</v>
          </cell>
          <cell r="I269">
            <v>4.25</v>
          </cell>
          <cell r="J269" t="str">
            <v>4.0600000</v>
          </cell>
          <cell r="K269">
            <v>42277</v>
          </cell>
          <cell r="L269" t="str">
            <v>3 Months</v>
          </cell>
          <cell r="M269" t="str">
            <v>4.06</v>
          </cell>
          <cell r="N269">
            <v>3.98</v>
          </cell>
          <cell r="O269">
            <v>21260000</v>
          </cell>
          <cell r="P269" t="str">
            <v>4.15</v>
          </cell>
          <cell r="Q269" t="str">
            <v>4.15</v>
          </cell>
          <cell r="R269">
            <v>80</v>
          </cell>
          <cell r="S269">
            <v>42368</v>
          </cell>
        </row>
        <row r="270">
          <cell r="A270" t="str">
            <v>DETAILS</v>
          </cell>
          <cell r="B270">
            <v>0</v>
          </cell>
          <cell r="C270">
            <v>81628102</v>
          </cell>
          <cell r="D270">
            <v>84069937</v>
          </cell>
          <cell r="E270" t="str">
            <v>E+ Healthcare LLC Term Loan</v>
          </cell>
          <cell r="F270" t="str">
            <v>0010560159</v>
          </cell>
          <cell r="G270">
            <v>9389431.4199999999</v>
          </cell>
          <cell r="H270">
            <v>28594980</v>
          </cell>
          <cell r="I270">
            <v>4.21</v>
          </cell>
          <cell r="J270" t="str">
            <v>4.056317735</v>
          </cell>
          <cell r="K270">
            <v>42338</v>
          </cell>
          <cell r="L270" t="str">
            <v>1 Month</v>
          </cell>
          <cell r="M270" t="str">
            <v>4.056317735</v>
          </cell>
          <cell r="N270">
            <v>4.21</v>
          </cell>
          <cell r="O270">
            <v>28594980</v>
          </cell>
          <cell r="P270" t="str">
            <v>4.056317735</v>
          </cell>
          <cell r="Q270" t="str">
            <v>4.056317735</v>
          </cell>
          <cell r="R270">
            <v>80</v>
          </cell>
          <cell r="S270">
            <v>42368</v>
          </cell>
        </row>
        <row r="271">
          <cell r="A271" t="str">
            <v>DETAILS</v>
          </cell>
          <cell r="B271">
            <v>0</v>
          </cell>
          <cell r="C271">
            <v>81627904</v>
          </cell>
          <cell r="D271">
            <v>84069936</v>
          </cell>
          <cell r="E271" t="str">
            <v>E+ Healthcare LLC Term Loan</v>
          </cell>
          <cell r="F271" t="str">
            <v>0010560159</v>
          </cell>
          <cell r="G271">
            <v>11860568.58</v>
          </cell>
          <cell r="H271">
            <v>28594980</v>
          </cell>
          <cell r="I271">
            <v>4.21</v>
          </cell>
          <cell r="J271" t="str">
            <v>4.056317735</v>
          </cell>
          <cell r="K271">
            <v>42338</v>
          </cell>
          <cell r="L271" t="str">
            <v>1 Month</v>
          </cell>
          <cell r="M271" t="str">
            <v>4.056317735</v>
          </cell>
          <cell r="N271">
            <v>4.21</v>
          </cell>
          <cell r="O271">
            <v>28594980</v>
          </cell>
          <cell r="P271" t="str">
            <v>4.056317735</v>
          </cell>
          <cell r="Q271" t="str">
            <v>4.056317735</v>
          </cell>
          <cell r="R271">
            <v>80</v>
          </cell>
          <cell r="S271">
            <v>42368</v>
          </cell>
        </row>
        <row r="272">
          <cell r="A272" t="str">
            <v>DETAILS</v>
          </cell>
          <cell r="B272">
            <v>0</v>
          </cell>
          <cell r="C272">
            <v>81628195</v>
          </cell>
          <cell r="D272">
            <v>84069928</v>
          </cell>
          <cell r="E272" t="str">
            <v>EAG Inc Term Loan</v>
          </cell>
          <cell r="F272" t="str">
            <v>0010529569</v>
          </cell>
          <cell r="G272">
            <v>95278.32</v>
          </cell>
          <cell r="H272">
            <v>57027404.780000001</v>
          </cell>
          <cell r="I272">
            <v>2.8656129252000002</v>
          </cell>
          <cell r="J272" t="str">
            <v>4.2419874</v>
          </cell>
          <cell r="K272">
            <v>42338</v>
          </cell>
          <cell r="L272" t="str">
            <v>1 Month</v>
          </cell>
          <cell r="M272" t="str">
            <v>5.1102732284</v>
          </cell>
          <cell r="N272">
            <v>3.15</v>
          </cell>
          <cell r="O272">
            <v>59350000</v>
          </cell>
          <cell r="P272" t="str">
            <v>4.01</v>
          </cell>
          <cell r="Q272" t="str">
            <v>4.85</v>
          </cell>
          <cell r="R272">
            <v>80</v>
          </cell>
          <cell r="S272">
            <v>42368</v>
          </cell>
        </row>
        <row r="273">
          <cell r="A273" t="str">
            <v>DETAILS</v>
          </cell>
          <cell r="B273">
            <v>0</v>
          </cell>
          <cell r="C273">
            <v>81628196</v>
          </cell>
          <cell r="D273">
            <v>84069929</v>
          </cell>
          <cell r="E273" t="str">
            <v>EAG Inc Term Loan</v>
          </cell>
          <cell r="F273" t="str">
            <v>0010529569</v>
          </cell>
          <cell r="G273">
            <v>1063327.99</v>
          </cell>
          <cell r="H273">
            <v>57027404.780000001</v>
          </cell>
          <cell r="I273">
            <v>2.8656129252000002</v>
          </cell>
          <cell r="J273" t="str">
            <v>4.2419874</v>
          </cell>
          <cell r="K273">
            <v>42338</v>
          </cell>
          <cell r="L273" t="str">
            <v>1 Month</v>
          </cell>
          <cell r="M273" t="str">
            <v>5.1102732284</v>
          </cell>
          <cell r="N273">
            <v>3.15</v>
          </cell>
          <cell r="O273">
            <v>59350000</v>
          </cell>
          <cell r="P273" t="str">
            <v>4.01</v>
          </cell>
          <cell r="Q273" t="str">
            <v>4.85</v>
          </cell>
          <cell r="R273">
            <v>80</v>
          </cell>
          <cell r="S273">
            <v>42368</v>
          </cell>
        </row>
        <row r="274">
          <cell r="A274" t="str">
            <v>DETAILS</v>
          </cell>
          <cell r="B274">
            <v>0</v>
          </cell>
          <cell r="C274">
            <v>81628197</v>
          </cell>
          <cell r="D274">
            <v>84069930</v>
          </cell>
          <cell r="E274" t="str">
            <v>EAG Inc Term Loan</v>
          </cell>
          <cell r="F274" t="str">
            <v>0010529569</v>
          </cell>
          <cell r="G274">
            <v>33051.86</v>
          </cell>
          <cell r="H274">
            <v>57027404.780000001</v>
          </cell>
          <cell r="I274">
            <v>2.8656129252000002</v>
          </cell>
          <cell r="J274" t="str">
            <v>4.2419874</v>
          </cell>
          <cell r="K274">
            <v>42338</v>
          </cell>
          <cell r="L274" t="str">
            <v>1 Month</v>
          </cell>
          <cell r="M274" t="str">
            <v>5.1102732284</v>
          </cell>
          <cell r="N274">
            <v>3.15</v>
          </cell>
          <cell r="O274">
            <v>59350000</v>
          </cell>
          <cell r="P274" t="str">
            <v>4.01</v>
          </cell>
          <cell r="Q274" t="str">
            <v>4.85</v>
          </cell>
          <cell r="R274">
            <v>80</v>
          </cell>
          <cell r="S274">
            <v>42368</v>
          </cell>
        </row>
        <row r="275">
          <cell r="A275" t="str">
            <v>DETAILS</v>
          </cell>
          <cell r="B275">
            <v>0</v>
          </cell>
          <cell r="C275">
            <v>81628195</v>
          </cell>
          <cell r="D275">
            <v>84069703</v>
          </cell>
          <cell r="E275" t="str">
            <v>EAG Inc Term Loan</v>
          </cell>
          <cell r="F275" t="str">
            <v>0010529569</v>
          </cell>
          <cell r="G275">
            <v>2716265.52</v>
          </cell>
          <cell r="H275">
            <v>57027404.780000001</v>
          </cell>
          <cell r="I275">
            <v>2.8656129252000002</v>
          </cell>
          <cell r="J275" t="str">
            <v>4.2419874</v>
          </cell>
          <cell r="K275">
            <v>42338</v>
          </cell>
          <cell r="L275" t="str">
            <v>1 Month</v>
          </cell>
          <cell r="M275" t="str">
            <v>5.1102732284</v>
          </cell>
          <cell r="N275">
            <v>3.15</v>
          </cell>
          <cell r="O275">
            <v>59350000</v>
          </cell>
          <cell r="P275" t="str">
            <v>4.01</v>
          </cell>
          <cell r="Q275" t="str">
            <v>4.85</v>
          </cell>
          <cell r="R275">
            <v>80</v>
          </cell>
          <cell r="S275">
            <v>42368</v>
          </cell>
        </row>
        <row r="276">
          <cell r="A276" t="str">
            <v>DETAILS</v>
          </cell>
          <cell r="B276">
            <v>0</v>
          </cell>
          <cell r="C276">
            <v>81628196</v>
          </cell>
          <cell r="D276">
            <v>84069704</v>
          </cell>
          <cell r="E276" t="str">
            <v>EAG Inc Term Loan</v>
          </cell>
          <cell r="F276" t="str">
            <v>0010529569</v>
          </cell>
          <cell r="G276">
            <v>30314148.309999999</v>
          </cell>
          <cell r="H276">
            <v>57027404.780000001</v>
          </cell>
          <cell r="I276">
            <v>2.8656129252000002</v>
          </cell>
          <cell r="J276" t="str">
            <v>4.2419874</v>
          </cell>
          <cell r="K276">
            <v>42338</v>
          </cell>
          <cell r="L276" t="str">
            <v>1 Month</v>
          </cell>
          <cell r="M276" t="str">
            <v>5.1102732284</v>
          </cell>
          <cell r="N276">
            <v>3.15</v>
          </cell>
          <cell r="O276">
            <v>59350000</v>
          </cell>
          <cell r="P276" t="str">
            <v>4.01</v>
          </cell>
          <cell r="Q276" t="str">
            <v>4.85</v>
          </cell>
          <cell r="R276">
            <v>80</v>
          </cell>
          <cell r="S276">
            <v>42368</v>
          </cell>
        </row>
        <row r="277">
          <cell r="A277" t="str">
            <v>DETAILS</v>
          </cell>
          <cell r="B277">
            <v>0</v>
          </cell>
          <cell r="C277">
            <v>81628197</v>
          </cell>
          <cell r="D277">
            <v>84069705</v>
          </cell>
          <cell r="E277" t="str">
            <v>EAG Inc Term Loan</v>
          </cell>
          <cell r="F277" t="str">
            <v>0010529569</v>
          </cell>
          <cell r="G277">
            <v>942267.15</v>
          </cell>
          <cell r="H277">
            <v>57027404.780000001</v>
          </cell>
          <cell r="I277">
            <v>2.8656129252000002</v>
          </cell>
          <cell r="J277" t="str">
            <v>4.2419874</v>
          </cell>
          <cell r="K277">
            <v>42338</v>
          </cell>
          <cell r="L277" t="str">
            <v>1 Month</v>
          </cell>
          <cell r="M277" t="str">
            <v>5.1102732284</v>
          </cell>
          <cell r="N277">
            <v>3.15</v>
          </cell>
          <cell r="O277">
            <v>59350000</v>
          </cell>
          <cell r="P277" t="str">
            <v>4.01</v>
          </cell>
          <cell r="Q277" t="str">
            <v>4.85</v>
          </cell>
          <cell r="R277">
            <v>80</v>
          </cell>
          <cell r="S277">
            <v>42368</v>
          </cell>
        </row>
        <row r="278">
          <cell r="A278" t="str">
            <v>DETAILS</v>
          </cell>
          <cell r="B278">
            <v>0</v>
          </cell>
          <cell r="C278">
            <v>81628195</v>
          </cell>
          <cell r="D278">
            <v>84069894</v>
          </cell>
          <cell r="E278" t="str">
            <v>EAG Inc Term Loan</v>
          </cell>
          <cell r="F278" t="str">
            <v>0010529569</v>
          </cell>
          <cell r="G278">
            <v>196731.48</v>
          </cell>
          <cell r="H278">
            <v>57027404.780000001</v>
          </cell>
          <cell r="I278">
            <v>2.8656129252000002</v>
          </cell>
          <cell r="J278" t="str">
            <v>4.2419874</v>
          </cell>
          <cell r="K278">
            <v>42338</v>
          </cell>
          <cell r="L278" t="str">
            <v>1 Month</v>
          </cell>
          <cell r="M278" t="str">
            <v>5.1102732284</v>
          </cell>
          <cell r="N278">
            <v>3.15</v>
          </cell>
          <cell r="O278">
            <v>59350000</v>
          </cell>
          <cell r="P278" t="str">
            <v>4.01</v>
          </cell>
          <cell r="Q278" t="str">
            <v>4.85</v>
          </cell>
          <cell r="R278">
            <v>80</v>
          </cell>
          <cell r="S278">
            <v>42368</v>
          </cell>
        </row>
        <row r="279">
          <cell r="A279" t="str">
            <v>DETAILS</v>
          </cell>
          <cell r="B279">
            <v>0</v>
          </cell>
          <cell r="C279">
            <v>81628196</v>
          </cell>
          <cell r="D279">
            <v>84069895</v>
          </cell>
          <cell r="E279" t="str">
            <v>EAG Inc Term Loan</v>
          </cell>
          <cell r="F279" t="str">
            <v>0010529569</v>
          </cell>
          <cell r="G279">
            <v>2195568.6</v>
          </cell>
          <cell r="H279">
            <v>57027404.780000001</v>
          </cell>
          <cell r="I279">
            <v>2.8656129252000002</v>
          </cell>
          <cell r="J279" t="str">
            <v>4.2419874</v>
          </cell>
          <cell r="K279">
            <v>42338</v>
          </cell>
          <cell r="L279" t="str">
            <v>1 Month</v>
          </cell>
          <cell r="M279" t="str">
            <v>5.1102732284</v>
          </cell>
          <cell r="N279">
            <v>3.15</v>
          </cell>
          <cell r="O279">
            <v>59350000</v>
          </cell>
          <cell r="P279" t="str">
            <v>4.01</v>
          </cell>
          <cell r="Q279" t="str">
            <v>4.85</v>
          </cell>
          <cell r="R279">
            <v>80</v>
          </cell>
          <cell r="S279">
            <v>42368</v>
          </cell>
        </row>
        <row r="280">
          <cell r="A280" t="str">
            <v>DETAILS</v>
          </cell>
          <cell r="B280">
            <v>0</v>
          </cell>
          <cell r="C280">
            <v>81628197</v>
          </cell>
          <cell r="D280">
            <v>84069896</v>
          </cell>
          <cell r="E280" t="str">
            <v>EAG Inc Term Loan</v>
          </cell>
          <cell r="F280" t="str">
            <v>0010529569</v>
          </cell>
          <cell r="G280">
            <v>68245.759999999995</v>
          </cell>
          <cell r="H280">
            <v>57027404.780000001</v>
          </cell>
          <cell r="I280">
            <v>2.8656129252000002</v>
          </cell>
          <cell r="J280" t="str">
            <v>4.2419874</v>
          </cell>
          <cell r="K280">
            <v>42338</v>
          </cell>
          <cell r="L280" t="str">
            <v>1 Month</v>
          </cell>
          <cell r="M280" t="str">
            <v>5.1102732284</v>
          </cell>
          <cell r="N280">
            <v>3.15</v>
          </cell>
          <cell r="O280">
            <v>59350000</v>
          </cell>
          <cell r="P280" t="str">
            <v>4.01</v>
          </cell>
          <cell r="Q280" t="str">
            <v>4.85</v>
          </cell>
          <cell r="R280">
            <v>80</v>
          </cell>
          <cell r="S280">
            <v>42368</v>
          </cell>
        </row>
        <row r="281">
          <cell r="A281" t="str">
            <v>DETAILS</v>
          </cell>
          <cell r="B281">
            <v>0</v>
          </cell>
          <cell r="C281">
            <v>81628348</v>
          </cell>
          <cell r="D281">
            <v>84070163</v>
          </cell>
          <cell r="E281" t="str">
            <v>Edmentum Inc Dec 2013 Term Loan</v>
          </cell>
          <cell r="F281" t="str">
            <v>0010451868</v>
          </cell>
          <cell r="G281">
            <v>36142922.789999999</v>
          </cell>
          <cell r="H281">
            <v>51826000</v>
          </cell>
          <cell r="I281">
            <v>3.08</v>
          </cell>
          <cell r="J281" t="str">
            <v>4.0400000</v>
          </cell>
          <cell r="K281">
            <v>42308</v>
          </cell>
          <cell r="L281" t="str">
            <v>3 Months</v>
          </cell>
          <cell r="M281" t="str">
            <v>4.28</v>
          </cell>
          <cell r="N281">
            <v>2.46</v>
          </cell>
          <cell r="O281">
            <v>44050000</v>
          </cell>
          <cell r="P281" t="str">
            <v>4.58</v>
          </cell>
          <cell r="Q281" t="str">
            <v>4.58</v>
          </cell>
          <cell r="R281">
            <v>80</v>
          </cell>
          <cell r="S281">
            <v>42400</v>
          </cell>
        </row>
        <row r="282">
          <cell r="A282" t="str">
            <v>DETAILS</v>
          </cell>
          <cell r="B282">
            <v>0</v>
          </cell>
          <cell r="C282">
            <v>81628153</v>
          </cell>
          <cell r="D282">
            <v>84069556</v>
          </cell>
          <cell r="E282" t="str">
            <v>Elgin Equipment Group Term Loan</v>
          </cell>
          <cell r="F282" t="str">
            <v>0010531397</v>
          </cell>
          <cell r="G282">
            <v>4696917.87</v>
          </cell>
          <cell r="H282">
            <v>19856716</v>
          </cell>
          <cell r="I282">
            <v>2.56</v>
          </cell>
          <cell r="J282" t="str">
            <v>3.1700000</v>
          </cell>
          <cell r="K282">
            <v>42338</v>
          </cell>
          <cell r="L282" t="str">
            <v>1 Month</v>
          </cell>
          <cell r="M282" t="str">
            <v>5.12</v>
          </cell>
          <cell r="N282">
            <v>1.46</v>
          </cell>
          <cell r="O282">
            <v>12370000</v>
          </cell>
          <cell r="P282" t="str">
            <v>5.18</v>
          </cell>
          <cell r="Q282" t="str">
            <v>8.23</v>
          </cell>
          <cell r="R282">
            <v>80</v>
          </cell>
          <cell r="S282">
            <v>42368</v>
          </cell>
        </row>
        <row r="283">
          <cell r="A283" t="str">
            <v>DETAILS</v>
          </cell>
          <cell r="B283">
            <v>0</v>
          </cell>
          <cell r="C283">
            <v>81628153</v>
          </cell>
          <cell r="D283">
            <v>84069557</v>
          </cell>
          <cell r="E283" t="str">
            <v>Elgin Equipment Group Term Loan</v>
          </cell>
          <cell r="F283" t="str">
            <v>0010531397</v>
          </cell>
          <cell r="G283">
            <v>6870714.1399999997</v>
          </cell>
          <cell r="H283">
            <v>19856716</v>
          </cell>
          <cell r="I283">
            <v>2.56</v>
          </cell>
          <cell r="J283" t="str">
            <v>3.1700000</v>
          </cell>
          <cell r="K283">
            <v>42338</v>
          </cell>
          <cell r="L283" t="str">
            <v>1 Month</v>
          </cell>
          <cell r="M283" t="str">
            <v>5.12</v>
          </cell>
          <cell r="N283">
            <v>1.46</v>
          </cell>
          <cell r="O283">
            <v>12370000</v>
          </cell>
          <cell r="P283" t="str">
            <v>5.18</v>
          </cell>
          <cell r="Q283" t="str">
            <v>8.23</v>
          </cell>
          <cell r="R283">
            <v>80</v>
          </cell>
          <cell r="S283">
            <v>42368</v>
          </cell>
        </row>
        <row r="284">
          <cell r="A284" t="str">
            <v>DETAILS</v>
          </cell>
          <cell r="B284">
            <v>0</v>
          </cell>
          <cell r="C284">
            <v>81627873</v>
          </cell>
          <cell r="D284">
            <v>84069702</v>
          </cell>
          <cell r="E284" t="str">
            <v>ELO Touch Solutions Inc  First Lien Term Loan</v>
          </cell>
          <cell r="F284" t="str">
            <v>0010424843</v>
          </cell>
          <cell r="G284">
            <v>11435398.890000001</v>
          </cell>
          <cell r="H284">
            <v>41000000</v>
          </cell>
          <cell r="I284">
            <v>1.92</v>
          </cell>
          <cell r="J284" t="str">
            <v>3.4400000</v>
          </cell>
          <cell r="K284">
            <v>42277</v>
          </cell>
          <cell r="L284" t="str">
            <v>3 Months</v>
          </cell>
          <cell r="M284" t="str">
            <v>4.35</v>
          </cell>
          <cell r="N284">
            <v>2.2599999999999998</v>
          </cell>
          <cell r="O284">
            <v>40300000</v>
          </cell>
          <cell r="P284" t="str">
            <v>3.30000000</v>
          </cell>
          <cell r="Q284" t="str">
            <v>4.23000000</v>
          </cell>
          <cell r="R284">
            <v>80</v>
          </cell>
          <cell r="S284">
            <v>42368</v>
          </cell>
        </row>
        <row r="285">
          <cell r="A285" t="str">
            <v>DETAILS</v>
          </cell>
          <cell r="B285">
            <v>0</v>
          </cell>
          <cell r="C285">
            <v>81627880</v>
          </cell>
          <cell r="D285">
            <v>84069701</v>
          </cell>
          <cell r="E285" t="str">
            <v>Emerald Expositions Holding Inc  1st Lien Term Loan</v>
          </cell>
          <cell r="F285" t="str">
            <v>0010420764</v>
          </cell>
          <cell r="G285">
            <v>17439334.079999998</v>
          </cell>
          <cell r="H285">
            <v>142750000</v>
          </cell>
          <cell r="I285">
            <v>3.15</v>
          </cell>
          <cell r="J285" t="str">
            <v>3.9100000</v>
          </cell>
          <cell r="K285">
            <v>42277</v>
          </cell>
          <cell r="L285" t="str">
            <v>3 Months</v>
          </cell>
          <cell r="M285" t="str">
            <v>5.31</v>
          </cell>
          <cell r="N285">
            <v>2.76</v>
          </cell>
          <cell r="O285">
            <v>144630000</v>
          </cell>
          <cell r="P285" t="str">
            <v>3.75</v>
          </cell>
          <cell r="Q285" t="str">
            <v>5.13</v>
          </cell>
          <cell r="R285">
            <v>80</v>
          </cell>
          <cell r="S285">
            <v>42368</v>
          </cell>
        </row>
        <row r="286">
          <cell r="A286" t="str">
            <v>DETAILS</v>
          </cell>
          <cell r="B286">
            <v>0</v>
          </cell>
          <cell r="C286">
            <v>81627659</v>
          </cell>
          <cell r="D286">
            <v>84069700</v>
          </cell>
          <cell r="E286" t="str">
            <v>Energy Services Holdings LLC Term Loan</v>
          </cell>
          <cell r="F286" t="str">
            <v>0010538787</v>
          </cell>
          <cell r="G286">
            <v>19150000</v>
          </cell>
          <cell r="H286">
            <v>40823000</v>
          </cell>
          <cell r="I286">
            <v>4.97</v>
          </cell>
          <cell r="J286" t="str">
            <v>2.7500000</v>
          </cell>
          <cell r="K286">
            <v>42277</v>
          </cell>
          <cell r="L286" t="str">
            <v>3 Months</v>
          </cell>
          <cell r="M286" t="str">
            <v>2.75</v>
          </cell>
          <cell r="N286">
            <v>3.39</v>
          </cell>
          <cell r="O286">
            <v>28230000</v>
          </cell>
          <cell r="P286" t="str">
            <v>3.9</v>
          </cell>
          <cell r="Q286" t="str">
            <v>3.9</v>
          </cell>
          <cell r="R286">
            <v>80</v>
          </cell>
          <cell r="S286">
            <v>42368</v>
          </cell>
        </row>
        <row r="287">
          <cell r="A287" t="str">
            <v>DETAILS</v>
          </cell>
          <cell r="B287">
            <v>0</v>
          </cell>
          <cell r="C287">
            <v>81628151</v>
          </cell>
          <cell r="D287">
            <v>84069560</v>
          </cell>
          <cell r="E287" t="str">
            <v>Entercom Radio LLC   Term Loan B</v>
          </cell>
          <cell r="F287" t="str">
            <v>0010499457</v>
          </cell>
          <cell r="G287">
            <v>1208718.31</v>
          </cell>
          <cell r="H287">
            <v>99118000</v>
          </cell>
          <cell r="I287">
            <v>2.88</v>
          </cell>
          <cell r="J287" t="str">
            <v>2.2400000</v>
          </cell>
          <cell r="K287">
            <v>42277</v>
          </cell>
          <cell r="L287" t="str">
            <v>3 Months</v>
          </cell>
          <cell r="M287" t="str">
            <v>4.46</v>
          </cell>
          <cell r="N287">
            <v>2.97</v>
          </cell>
          <cell r="O287">
            <v>107340000</v>
          </cell>
          <cell r="P287" t="str">
            <v>2.59</v>
          </cell>
          <cell r="Q287" t="str">
            <v>4.64</v>
          </cell>
          <cell r="R287">
            <v>80</v>
          </cell>
          <cell r="S287">
            <v>42368</v>
          </cell>
        </row>
        <row r="288">
          <cell r="A288" t="str">
            <v>DETAILS</v>
          </cell>
          <cell r="B288">
            <v>0</v>
          </cell>
          <cell r="C288">
            <v>81628318</v>
          </cell>
          <cell r="D288">
            <v>84069561</v>
          </cell>
          <cell r="E288" t="str">
            <v>Entercom Radio LLC   Term Loan B</v>
          </cell>
          <cell r="F288" t="str">
            <v>0010499457</v>
          </cell>
          <cell r="G288">
            <v>21804330.309999999</v>
          </cell>
          <cell r="H288">
            <v>99118000</v>
          </cell>
          <cell r="I288">
            <v>2.88</v>
          </cell>
          <cell r="J288" t="str">
            <v>2.2400000</v>
          </cell>
          <cell r="K288">
            <v>42277</v>
          </cell>
          <cell r="L288" t="str">
            <v>3 Months</v>
          </cell>
          <cell r="M288" t="str">
            <v>4.46</v>
          </cell>
          <cell r="N288">
            <v>2.97</v>
          </cell>
          <cell r="O288">
            <v>107340000</v>
          </cell>
          <cell r="P288" t="str">
            <v>2.59</v>
          </cell>
          <cell r="Q288" t="str">
            <v>4.64</v>
          </cell>
          <cell r="R288">
            <v>80</v>
          </cell>
          <cell r="S288">
            <v>42368</v>
          </cell>
        </row>
        <row r="289">
          <cell r="A289" t="str">
            <v>DETAILS</v>
          </cell>
          <cell r="B289">
            <v>0</v>
          </cell>
          <cell r="C289">
            <v>81628262</v>
          </cell>
          <cell r="D289">
            <v>84069689</v>
          </cell>
          <cell r="E289" t="str">
            <v>Epiq Systems Inc Term Loan B</v>
          </cell>
          <cell r="F289" t="str">
            <v>0010434595</v>
          </cell>
          <cell r="G289">
            <v>15460668.08</v>
          </cell>
          <cell r="H289">
            <v>93473000</v>
          </cell>
          <cell r="I289">
            <v>5.2949999999999999</v>
          </cell>
          <cell r="J289" t="str">
            <v>4.2960000</v>
          </cell>
          <cell r="K289">
            <v>42277</v>
          </cell>
          <cell r="L289" t="str">
            <v>3 Months</v>
          </cell>
          <cell r="M289" t="str">
            <v>4.296</v>
          </cell>
          <cell r="N289">
            <v>5.45</v>
          </cell>
          <cell r="O289">
            <v>103960000</v>
          </cell>
          <cell r="P289" t="str">
            <v>3.79</v>
          </cell>
          <cell r="Q289" t="str">
            <v>3.79</v>
          </cell>
          <cell r="R289">
            <v>80</v>
          </cell>
          <cell r="S289">
            <v>42368</v>
          </cell>
        </row>
        <row r="290">
          <cell r="A290" t="str">
            <v>DETAILS</v>
          </cell>
          <cell r="B290">
            <v>0</v>
          </cell>
          <cell r="C290">
            <v>81628263</v>
          </cell>
          <cell r="D290">
            <v>84069690</v>
          </cell>
          <cell r="E290" t="str">
            <v>Epiq Systems Inc Term Loan B</v>
          </cell>
          <cell r="F290" t="str">
            <v>0010434595</v>
          </cell>
          <cell r="G290">
            <v>309785.75</v>
          </cell>
          <cell r="H290">
            <v>93473000</v>
          </cell>
          <cell r="I290">
            <v>5.2949999999999999</v>
          </cell>
          <cell r="J290" t="str">
            <v>4.2960000</v>
          </cell>
          <cell r="K290">
            <v>42277</v>
          </cell>
          <cell r="L290" t="str">
            <v>3 Months</v>
          </cell>
          <cell r="M290" t="str">
            <v>4.296</v>
          </cell>
          <cell r="N290">
            <v>5.45</v>
          </cell>
          <cell r="O290">
            <v>103960000</v>
          </cell>
          <cell r="P290" t="str">
            <v>3.79</v>
          </cell>
          <cell r="Q290" t="str">
            <v>3.79</v>
          </cell>
          <cell r="R290">
            <v>80</v>
          </cell>
          <cell r="S290">
            <v>42368</v>
          </cell>
        </row>
        <row r="291">
          <cell r="A291" t="str">
            <v>DETAILS</v>
          </cell>
          <cell r="B291">
            <v>0</v>
          </cell>
          <cell r="C291">
            <v>81627687</v>
          </cell>
          <cell r="D291">
            <v>84070282</v>
          </cell>
          <cell r="E291" t="str">
            <v>Evestment Inc Term Loan</v>
          </cell>
          <cell r="F291" t="str">
            <v>0010551526</v>
          </cell>
          <cell r="G291">
            <v>27422309.93</v>
          </cell>
          <cell r="H291">
            <v>22600000</v>
          </cell>
          <cell r="I291">
            <v>4.43</v>
          </cell>
          <cell r="J291" t="str">
            <v>4.5000000</v>
          </cell>
          <cell r="K291">
            <v>42277</v>
          </cell>
          <cell r="L291" t="str">
            <v>1 Month</v>
          </cell>
          <cell r="M291" t="str">
            <v>4.5</v>
          </cell>
          <cell r="N291">
            <v>4.43</v>
          </cell>
          <cell r="O291">
            <v>22600000</v>
          </cell>
          <cell r="P291" t="str">
            <v>4.50000000</v>
          </cell>
          <cell r="Q291" t="str">
            <v>4.50000000</v>
          </cell>
          <cell r="R291">
            <v>80</v>
          </cell>
          <cell r="S291">
            <v>42307</v>
          </cell>
        </row>
        <row r="292">
          <cell r="A292" t="str">
            <v>DETAILS</v>
          </cell>
          <cell r="B292">
            <v>0</v>
          </cell>
          <cell r="C292">
            <v>81627736</v>
          </cell>
          <cell r="D292">
            <v>84070283</v>
          </cell>
          <cell r="E292" t="str">
            <v>Evestment Inc Term Loan</v>
          </cell>
          <cell r="F292" t="str">
            <v>0010551526</v>
          </cell>
          <cell r="G292">
            <v>1240575.3500000001</v>
          </cell>
          <cell r="H292">
            <v>22600000</v>
          </cell>
          <cell r="I292">
            <v>4.43</v>
          </cell>
          <cell r="J292" t="str">
            <v>4.5000000</v>
          </cell>
          <cell r="K292">
            <v>42277</v>
          </cell>
          <cell r="L292" t="str">
            <v>1 Month</v>
          </cell>
          <cell r="M292" t="str">
            <v>4.5</v>
          </cell>
          <cell r="N292">
            <v>4.43</v>
          </cell>
          <cell r="O292">
            <v>22600000</v>
          </cell>
          <cell r="P292" t="str">
            <v>4.50000000</v>
          </cell>
          <cell r="Q292" t="str">
            <v>4.50000000</v>
          </cell>
          <cell r="R292">
            <v>80</v>
          </cell>
          <cell r="S292">
            <v>42307</v>
          </cell>
        </row>
        <row r="293">
          <cell r="A293" t="str">
            <v>DETAILS</v>
          </cell>
          <cell r="B293">
            <v>0</v>
          </cell>
          <cell r="C293">
            <v>81628175</v>
          </cell>
          <cell r="D293">
            <v>84069466</v>
          </cell>
          <cell r="E293" t="str">
            <v>EW Scripps Company Term Loan</v>
          </cell>
          <cell r="F293" t="str">
            <v>0010341104</v>
          </cell>
          <cell r="G293">
            <v>13311273.58</v>
          </cell>
          <cell r="H293">
            <v>165183500</v>
          </cell>
          <cell r="I293">
            <v>11.24</v>
          </cell>
          <cell r="J293" t="str">
            <v>1.4400000</v>
          </cell>
          <cell r="K293">
            <v>42277</v>
          </cell>
          <cell r="L293" t="str">
            <v>3 Months</v>
          </cell>
          <cell r="M293" t="str">
            <v>1.51</v>
          </cell>
          <cell r="N293">
            <v>10.55</v>
          </cell>
          <cell r="O293">
            <v>162800000</v>
          </cell>
          <cell r="P293" t="str">
            <v>1.94</v>
          </cell>
          <cell r="Q293" t="str">
            <v>1.99</v>
          </cell>
          <cell r="R293">
            <v>80</v>
          </cell>
          <cell r="S293">
            <v>42368</v>
          </cell>
        </row>
        <row r="294">
          <cell r="A294" t="str">
            <v>DETAILS</v>
          </cell>
          <cell r="B294">
            <v>0</v>
          </cell>
          <cell r="C294">
            <v>81628297</v>
          </cell>
          <cell r="D294">
            <v>84070049</v>
          </cell>
          <cell r="E294" t="str">
            <v>Excalibur Crossbow Canada Inc (Bowtech) Term Loan A</v>
          </cell>
          <cell r="F294" t="str">
            <v>0010535543</v>
          </cell>
          <cell r="G294">
            <v>4212500</v>
          </cell>
          <cell r="H294">
            <v>15606460.23</v>
          </cell>
          <cell r="I294">
            <v>6.96</v>
          </cell>
          <cell r="J294" t="str">
            <v>2.82</v>
          </cell>
          <cell r="K294">
            <v>42338</v>
          </cell>
          <cell r="L294" t="str">
            <v>1 Month</v>
          </cell>
          <cell r="M294" t="str">
            <v>2.82</v>
          </cell>
          <cell r="N294">
            <v>6.9615799999999997</v>
          </cell>
          <cell r="O294">
            <v>15606460.23</v>
          </cell>
          <cell r="P294" t="str">
            <v>2.82261</v>
          </cell>
          <cell r="Q294" t="str">
            <v>2.82261</v>
          </cell>
          <cell r="R294">
            <v>80</v>
          </cell>
          <cell r="S294">
            <v>42368</v>
          </cell>
        </row>
        <row r="295">
          <cell r="A295" t="str">
            <v>DETAILS</v>
          </cell>
          <cell r="B295">
            <v>0</v>
          </cell>
          <cell r="C295">
            <v>81628067</v>
          </cell>
          <cell r="D295">
            <v>84069568</v>
          </cell>
          <cell r="E295" t="str">
            <v>Express Oil Change LLC Additional DDTL</v>
          </cell>
          <cell r="F295" t="str">
            <v>0010534028</v>
          </cell>
          <cell r="G295">
            <v>8076139.4800000004</v>
          </cell>
          <cell r="H295">
            <v>26740000</v>
          </cell>
          <cell r="I295">
            <v>3.93</v>
          </cell>
          <cell r="J295" t="str">
            <v>4.1800</v>
          </cell>
          <cell r="K295">
            <v>42338</v>
          </cell>
          <cell r="L295" t="str">
            <v>1 Month</v>
          </cell>
          <cell r="M295" t="str">
            <v>4.18000</v>
          </cell>
          <cell r="N295">
            <v>3.93</v>
          </cell>
          <cell r="O295">
            <v>26740000</v>
          </cell>
          <cell r="P295" t="str">
            <v>4.1800</v>
          </cell>
          <cell r="Q295" t="str">
            <v>4.1800</v>
          </cell>
          <cell r="R295">
            <v>80</v>
          </cell>
          <cell r="S295">
            <v>42368</v>
          </cell>
        </row>
        <row r="296">
          <cell r="A296" t="str">
            <v>DETAILS</v>
          </cell>
          <cell r="B296">
            <v>0</v>
          </cell>
          <cell r="C296">
            <v>81628066</v>
          </cell>
          <cell r="D296">
            <v>84069567</v>
          </cell>
          <cell r="E296" t="str">
            <v>Express Oil Change LLC Delayed Draw Term Loan</v>
          </cell>
          <cell r="F296" t="str">
            <v>0010529162</v>
          </cell>
          <cell r="G296">
            <v>1032533.06</v>
          </cell>
          <cell r="H296">
            <v>26740000</v>
          </cell>
          <cell r="I296">
            <v>3.93</v>
          </cell>
          <cell r="J296" t="str">
            <v>4.1800</v>
          </cell>
          <cell r="K296">
            <v>42338</v>
          </cell>
          <cell r="L296" t="str">
            <v>1 Month</v>
          </cell>
          <cell r="M296" t="str">
            <v>4.18000</v>
          </cell>
          <cell r="N296">
            <v>3.93</v>
          </cell>
          <cell r="O296">
            <v>26740000</v>
          </cell>
          <cell r="P296" t="str">
            <v>4.1800</v>
          </cell>
          <cell r="Q296" t="str">
            <v>4.1800</v>
          </cell>
          <cell r="R296">
            <v>80</v>
          </cell>
          <cell r="S296">
            <v>42368</v>
          </cell>
        </row>
        <row r="297">
          <cell r="A297" t="str">
            <v>DETAILS</v>
          </cell>
          <cell r="B297">
            <v>0</v>
          </cell>
          <cell r="C297">
            <v>81627986</v>
          </cell>
          <cell r="D297">
            <v>84069835</v>
          </cell>
          <cell r="E297" t="str">
            <v>Express Oil Change LLC Term Loan A</v>
          </cell>
          <cell r="F297" t="str">
            <v>0010534035</v>
          </cell>
          <cell r="G297">
            <v>3829721.11</v>
          </cell>
          <cell r="H297">
            <v>26740000</v>
          </cell>
          <cell r="I297">
            <v>3.93</v>
          </cell>
          <cell r="J297" t="str">
            <v>4.1800</v>
          </cell>
          <cell r="K297">
            <v>42338</v>
          </cell>
          <cell r="L297" t="str">
            <v>1 Month</v>
          </cell>
          <cell r="M297" t="str">
            <v>4.18000</v>
          </cell>
          <cell r="N297">
            <v>3.93</v>
          </cell>
          <cell r="O297">
            <v>26740000</v>
          </cell>
          <cell r="P297" t="str">
            <v>4.18000</v>
          </cell>
          <cell r="Q297" t="str">
            <v>4.18000</v>
          </cell>
          <cell r="R297">
            <v>80</v>
          </cell>
          <cell r="S297">
            <v>42368</v>
          </cell>
        </row>
        <row r="298">
          <cell r="A298" t="str">
            <v>DETAILS</v>
          </cell>
          <cell r="B298">
            <v>0</v>
          </cell>
          <cell r="C298">
            <v>81627986</v>
          </cell>
          <cell r="D298">
            <v>84069680</v>
          </cell>
          <cell r="E298" t="str">
            <v>Express Oil Change LLC Term Loan A</v>
          </cell>
          <cell r="F298" t="str">
            <v>0010534035</v>
          </cell>
          <cell r="G298">
            <v>4992659.92</v>
          </cell>
          <cell r="H298">
            <v>26740000</v>
          </cell>
          <cell r="I298">
            <v>3.93</v>
          </cell>
          <cell r="J298" t="str">
            <v>4.1800</v>
          </cell>
          <cell r="K298">
            <v>42338</v>
          </cell>
          <cell r="L298" t="str">
            <v>1 Month</v>
          </cell>
          <cell r="M298" t="str">
            <v>4.18000</v>
          </cell>
          <cell r="N298">
            <v>3.93</v>
          </cell>
          <cell r="O298">
            <v>26740000</v>
          </cell>
          <cell r="P298" t="str">
            <v>4.18000</v>
          </cell>
          <cell r="Q298" t="str">
            <v>4.18000</v>
          </cell>
          <cell r="R298">
            <v>80</v>
          </cell>
          <cell r="S298">
            <v>42368</v>
          </cell>
        </row>
        <row r="299">
          <cell r="A299" t="str">
            <v>DETAILS</v>
          </cell>
          <cell r="B299">
            <v>0</v>
          </cell>
          <cell r="C299">
            <v>81627986</v>
          </cell>
          <cell r="D299">
            <v>84069682</v>
          </cell>
          <cell r="E299" t="str">
            <v>Express Oil Change LLC Term Loan A</v>
          </cell>
          <cell r="F299" t="str">
            <v>0010534035</v>
          </cell>
          <cell r="G299">
            <v>25011924.27</v>
          </cell>
          <cell r="H299">
            <v>26740000</v>
          </cell>
          <cell r="I299">
            <v>3.93</v>
          </cell>
          <cell r="J299" t="str">
            <v>4.1800</v>
          </cell>
          <cell r="K299">
            <v>42338</v>
          </cell>
          <cell r="L299" t="str">
            <v>1 Month</v>
          </cell>
          <cell r="M299" t="str">
            <v>4.18000</v>
          </cell>
          <cell r="N299">
            <v>3.93</v>
          </cell>
          <cell r="O299">
            <v>26740000</v>
          </cell>
          <cell r="P299" t="str">
            <v>4.18000</v>
          </cell>
          <cell r="Q299" t="str">
            <v>4.18000</v>
          </cell>
          <cell r="R299">
            <v>80</v>
          </cell>
          <cell r="S299">
            <v>42368</v>
          </cell>
        </row>
        <row r="300">
          <cell r="A300" t="str">
            <v>DETAILS</v>
          </cell>
          <cell r="B300">
            <v>0</v>
          </cell>
          <cell r="C300">
            <v>81627786</v>
          </cell>
          <cell r="D300">
            <v>84069671</v>
          </cell>
          <cell r="E300" t="str">
            <v>Fasteners For Retail Inc. Term Loan</v>
          </cell>
          <cell r="F300" t="str">
            <v>0010531418</v>
          </cell>
          <cell r="G300">
            <v>217070.87</v>
          </cell>
          <cell r="H300">
            <v>31864000</v>
          </cell>
          <cell r="I300">
            <v>3.72</v>
          </cell>
          <cell r="J300" t="str">
            <v>4.3300000</v>
          </cell>
          <cell r="K300">
            <v>42369</v>
          </cell>
          <cell r="L300" t="str">
            <v>3 Months</v>
          </cell>
          <cell r="M300" t="str">
            <v>4.33</v>
          </cell>
          <cell r="N300">
            <v>3.64</v>
          </cell>
          <cell r="O300">
            <v>32500000</v>
          </cell>
          <cell r="P300" t="str">
            <v>4.07</v>
          </cell>
          <cell r="Q300" t="str">
            <v>4.07</v>
          </cell>
          <cell r="R300">
            <v>80</v>
          </cell>
          <cell r="S300">
            <v>42460</v>
          </cell>
        </row>
        <row r="301">
          <cell r="A301" t="str">
            <v>DETAILS</v>
          </cell>
          <cell r="B301">
            <v>0</v>
          </cell>
          <cell r="C301">
            <v>81627786</v>
          </cell>
          <cell r="D301">
            <v>84069673</v>
          </cell>
          <cell r="E301" t="str">
            <v>Fasteners For Retail Inc. Term Loan</v>
          </cell>
          <cell r="F301" t="str">
            <v>0010531418</v>
          </cell>
          <cell r="G301">
            <v>3046805.75</v>
          </cell>
          <cell r="H301">
            <v>31864000</v>
          </cell>
          <cell r="I301">
            <v>3.72</v>
          </cell>
          <cell r="J301" t="str">
            <v>4.3300000</v>
          </cell>
          <cell r="K301">
            <v>42369</v>
          </cell>
          <cell r="L301" t="str">
            <v>3 Months</v>
          </cell>
          <cell r="M301" t="str">
            <v>4.33</v>
          </cell>
          <cell r="N301">
            <v>3.64</v>
          </cell>
          <cell r="O301">
            <v>32500000</v>
          </cell>
          <cell r="P301" t="str">
            <v>4.07</v>
          </cell>
          <cell r="Q301" t="str">
            <v>4.07</v>
          </cell>
          <cell r="R301">
            <v>80</v>
          </cell>
          <cell r="S301">
            <v>42460</v>
          </cell>
        </row>
        <row r="302">
          <cell r="A302" t="str">
            <v>DETAILS</v>
          </cell>
          <cell r="B302">
            <v>0</v>
          </cell>
          <cell r="C302">
            <v>81627658</v>
          </cell>
          <cell r="D302">
            <v>84069670</v>
          </cell>
          <cell r="E302" t="str">
            <v>Fasteners For Retail Inc. Term Loan</v>
          </cell>
          <cell r="F302" t="str">
            <v>0010531418</v>
          </cell>
          <cell r="G302">
            <v>1164507.27</v>
          </cell>
          <cell r="H302">
            <v>31864000</v>
          </cell>
          <cell r="I302">
            <v>3.72</v>
          </cell>
          <cell r="J302" t="str">
            <v>4.3300000</v>
          </cell>
          <cell r="K302">
            <v>42369</v>
          </cell>
          <cell r="L302" t="str">
            <v>3 Months</v>
          </cell>
          <cell r="M302" t="str">
            <v>4.33</v>
          </cell>
          <cell r="N302">
            <v>3.64</v>
          </cell>
          <cell r="O302">
            <v>32500000</v>
          </cell>
          <cell r="P302" t="str">
            <v>4.07</v>
          </cell>
          <cell r="Q302" t="str">
            <v>4.07</v>
          </cell>
          <cell r="R302">
            <v>80</v>
          </cell>
          <cell r="S302">
            <v>42460</v>
          </cell>
        </row>
        <row r="303">
          <cell r="A303" t="str">
            <v>DETAILS</v>
          </cell>
          <cell r="B303">
            <v>0</v>
          </cell>
          <cell r="C303">
            <v>81627658</v>
          </cell>
          <cell r="D303">
            <v>84069672</v>
          </cell>
          <cell r="E303" t="str">
            <v>Fasteners For Retail Inc. Term Loan</v>
          </cell>
          <cell r="F303" t="str">
            <v>0010531418</v>
          </cell>
          <cell r="G303">
            <v>16345018.66</v>
          </cell>
          <cell r="H303">
            <v>31864000</v>
          </cell>
          <cell r="I303">
            <v>3.72</v>
          </cell>
          <cell r="J303" t="str">
            <v>4.3300000</v>
          </cell>
          <cell r="K303">
            <v>42369</v>
          </cell>
          <cell r="L303" t="str">
            <v>3 Months</v>
          </cell>
          <cell r="M303" t="str">
            <v>4.33</v>
          </cell>
          <cell r="N303">
            <v>3.64</v>
          </cell>
          <cell r="O303">
            <v>32500000</v>
          </cell>
          <cell r="P303" t="str">
            <v>4.07</v>
          </cell>
          <cell r="Q303" t="str">
            <v>4.07</v>
          </cell>
          <cell r="R303">
            <v>80</v>
          </cell>
          <cell r="S303">
            <v>42460</v>
          </cell>
        </row>
        <row r="304">
          <cell r="A304" t="str">
            <v>DETAILS</v>
          </cell>
          <cell r="B304">
            <v>0</v>
          </cell>
          <cell r="C304">
            <v>81628238</v>
          </cell>
          <cell r="D304">
            <v>84069665</v>
          </cell>
          <cell r="E304" t="str">
            <v>FCX Holding Corp Term Loan</v>
          </cell>
          <cell r="F304" t="str">
            <v>0010385095</v>
          </cell>
          <cell r="G304">
            <v>21742461.59</v>
          </cell>
          <cell r="H304">
            <v>39290003</v>
          </cell>
          <cell r="I304">
            <v>2.85</v>
          </cell>
          <cell r="J304" t="str">
            <v>3.6800000</v>
          </cell>
          <cell r="K304">
            <v>42308</v>
          </cell>
          <cell r="L304" t="str">
            <v>1 Month</v>
          </cell>
          <cell r="M304" t="str">
            <v>5.54</v>
          </cell>
          <cell r="N304">
            <v>2.4500000000000002</v>
          </cell>
          <cell r="O304">
            <v>38220000</v>
          </cell>
          <cell r="P304" t="str">
            <v>3.77</v>
          </cell>
          <cell r="Q304" t="str">
            <v>5.68</v>
          </cell>
          <cell r="R304">
            <v>80</v>
          </cell>
          <cell r="S304">
            <v>42338</v>
          </cell>
        </row>
        <row r="305">
          <cell r="A305" t="str">
            <v>DETAILS</v>
          </cell>
          <cell r="B305">
            <v>0</v>
          </cell>
          <cell r="C305">
            <v>81628313</v>
          </cell>
          <cell r="D305">
            <v>84070067</v>
          </cell>
          <cell r="E305" t="str">
            <v>Fender Musical Instruments Corp Term Loan</v>
          </cell>
          <cell r="F305" t="str">
            <v>0010413502</v>
          </cell>
          <cell r="G305">
            <v>8780704.9299999997</v>
          </cell>
          <cell r="H305">
            <v>43475000</v>
          </cell>
          <cell r="I305">
            <v>3.86</v>
          </cell>
          <cell r="J305" t="str">
            <v>2.2200000</v>
          </cell>
          <cell r="K305">
            <v>42277</v>
          </cell>
          <cell r="L305" t="str">
            <v>3 Months</v>
          </cell>
          <cell r="M305" t="str">
            <v>2.24</v>
          </cell>
          <cell r="N305">
            <v>3.3</v>
          </cell>
          <cell r="O305">
            <v>33840000</v>
          </cell>
          <cell r="P305" t="str">
            <v>3.3</v>
          </cell>
          <cell r="Q305" t="str">
            <v>3.3</v>
          </cell>
          <cell r="R305">
            <v>50</v>
          </cell>
          <cell r="S305">
            <v>42368</v>
          </cell>
        </row>
        <row r="306">
          <cell r="A306" t="str">
            <v>DETAILS</v>
          </cell>
          <cell r="B306">
            <v>0</v>
          </cell>
          <cell r="C306">
            <v>81628367</v>
          </cell>
          <cell r="D306">
            <v>84069649</v>
          </cell>
          <cell r="E306" t="str">
            <v>First American Payment Systems LP Term Loan</v>
          </cell>
          <cell r="F306" t="str">
            <v>0010386227</v>
          </cell>
          <cell r="G306">
            <v>370056.92</v>
          </cell>
          <cell r="H306">
            <v>53476000</v>
          </cell>
          <cell r="I306">
            <v>2.09</v>
          </cell>
          <cell r="J306" t="str">
            <v>3.5704400</v>
          </cell>
          <cell r="K306">
            <v>42277</v>
          </cell>
          <cell r="L306" t="str">
            <v>3 Months</v>
          </cell>
          <cell r="M306" t="str">
            <v>5.7508</v>
          </cell>
          <cell r="N306">
            <v>2.19</v>
          </cell>
          <cell r="O306">
            <v>54320000</v>
          </cell>
          <cell r="P306" t="str">
            <v>3.53</v>
          </cell>
          <cell r="Q306" t="str">
            <v>5.68</v>
          </cell>
          <cell r="R306">
            <v>80</v>
          </cell>
          <cell r="S306">
            <v>42368</v>
          </cell>
        </row>
        <row r="307">
          <cell r="A307" t="str">
            <v>DETAILS</v>
          </cell>
          <cell r="B307">
            <v>0</v>
          </cell>
          <cell r="C307">
            <v>81628368</v>
          </cell>
          <cell r="D307">
            <v>84069650</v>
          </cell>
          <cell r="E307" t="str">
            <v>First American Payment Systems LP Term Loan</v>
          </cell>
          <cell r="F307" t="str">
            <v>0010386227</v>
          </cell>
          <cell r="G307">
            <v>6011487.4100000001</v>
          </cell>
          <cell r="H307">
            <v>53476000</v>
          </cell>
          <cell r="I307">
            <v>2.09</v>
          </cell>
          <cell r="J307" t="str">
            <v>3.5704400</v>
          </cell>
          <cell r="K307">
            <v>42277</v>
          </cell>
          <cell r="L307" t="str">
            <v>3 Months</v>
          </cell>
          <cell r="M307" t="str">
            <v>5.7508</v>
          </cell>
          <cell r="N307">
            <v>2.19</v>
          </cell>
          <cell r="O307">
            <v>54320000</v>
          </cell>
          <cell r="P307" t="str">
            <v>3.53</v>
          </cell>
          <cell r="Q307" t="str">
            <v>5.68</v>
          </cell>
          <cell r="R307">
            <v>80</v>
          </cell>
          <cell r="S307">
            <v>42368</v>
          </cell>
        </row>
        <row r="308">
          <cell r="A308" t="str">
            <v>DETAILS</v>
          </cell>
          <cell r="B308">
            <v>0</v>
          </cell>
          <cell r="C308">
            <v>81628367</v>
          </cell>
          <cell r="D308">
            <v>84069989</v>
          </cell>
          <cell r="E308" t="str">
            <v>First American Payment Systems LP Term Loan</v>
          </cell>
          <cell r="F308" t="str">
            <v>0010386227</v>
          </cell>
          <cell r="G308">
            <v>220000</v>
          </cell>
          <cell r="H308">
            <v>53476000</v>
          </cell>
          <cell r="I308">
            <v>2.09</v>
          </cell>
          <cell r="J308" t="str">
            <v>3.5704400</v>
          </cell>
          <cell r="K308">
            <v>42277</v>
          </cell>
          <cell r="L308" t="str">
            <v>3 Months</v>
          </cell>
          <cell r="M308" t="str">
            <v>5.7508</v>
          </cell>
          <cell r="N308">
            <v>2.19</v>
          </cell>
          <cell r="O308">
            <v>54320000</v>
          </cell>
          <cell r="P308" t="str">
            <v>3.53</v>
          </cell>
          <cell r="Q308" t="str">
            <v>5.68</v>
          </cell>
          <cell r="R308">
            <v>80</v>
          </cell>
          <cell r="S308">
            <v>42368</v>
          </cell>
        </row>
        <row r="309">
          <cell r="A309" t="str">
            <v>DETAILS</v>
          </cell>
          <cell r="B309">
            <v>0</v>
          </cell>
          <cell r="C309">
            <v>81628368</v>
          </cell>
          <cell r="D309">
            <v>84069990</v>
          </cell>
          <cell r="E309" t="str">
            <v>First American Payment Systems LP Term Loan</v>
          </cell>
          <cell r="F309" t="str">
            <v>0010386227</v>
          </cell>
          <cell r="G309">
            <v>3573848.11</v>
          </cell>
          <cell r="H309">
            <v>53476000</v>
          </cell>
          <cell r="I309">
            <v>2.09</v>
          </cell>
          <cell r="J309" t="str">
            <v>3.5704400</v>
          </cell>
          <cell r="K309">
            <v>42277</v>
          </cell>
          <cell r="L309" t="str">
            <v>3 Months</v>
          </cell>
          <cell r="M309" t="str">
            <v>5.7508</v>
          </cell>
          <cell r="N309">
            <v>2.19</v>
          </cell>
          <cell r="O309">
            <v>54320000</v>
          </cell>
          <cell r="P309" t="str">
            <v>3.53</v>
          </cell>
          <cell r="Q309" t="str">
            <v>5.68</v>
          </cell>
          <cell r="R309">
            <v>80</v>
          </cell>
          <cell r="S309">
            <v>42368</v>
          </cell>
        </row>
        <row r="310">
          <cell r="A310" t="str">
            <v>DETAILS</v>
          </cell>
          <cell r="B310">
            <v>0</v>
          </cell>
          <cell r="C310">
            <v>81628312</v>
          </cell>
          <cell r="D310">
            <v>84069448</v>
          </cell>
          <cell r="E310" t="str">
            <v>Fleetcor Technologies Inc Term Loan B</v>
          </cell>
          <cell r="F310" t="str">
            <v>0010496981</v>
          </cell>
          <cell r="G310">
            <v>8250000.0099999998</v>
          </cell>
          <cell r="H310">
            <v>982039000</v>
          </cell>
          <cell r="I310">
            <v>23.83</v>
          </cell>
          <cell r="J310" t="str">
            <v>2.4800000</v>
          </cell>
          <cell r="K310">
            <v>42277</v>
          </cell>
          <cell r="L310" t="str">
            <v>3 Months</v>
          </cell>
          <cell r="M310" t="str">
            <v>2.48</v>
          </cell>
          <cell r="N310">
            <v>15.56</v>
          </cell>
          <cell r="O310">
            <v>976330000</v>
          </cell>
          <cell r="P310" t="str">
            <v>2.06</v>
          </cell>
          <cell r="Q310" t="str">
            <v>2.30000000</v>
          </cell>
          <cell r="R310">
            <v>80</v>
          </cell>
          <cell r="S310">
            <v>42368</v>
          </cell>
        </row>
        <row r="311">
          <cell r="A311" t="str">
            <v>DETAILS</v>
          </cell>
          <cell r="B311">
            <v>0</v>
          </cell>
          <cell r="C311">
            <v>81627944</v>
          </cell>
          <cell r="D311">
            <v>84070226</v>
          </cell>
          <cell r="E311" t="str">
            <v>Flexera Software LLC Term Loan</v>
          </cell>
          <cell r="F311" t="str">
            <v>0010466034</v>
          </cell>
          <cell r="G311">
            <v>2739475.66</v>
          </cell>
          <cell r="H311">
            <v>74632000</v>
          </cell>
          <cell r="I311">
            <v>2.758</v>
          </cell>
          <cell r="J311" t="str">
            <v>3.7690000</v>
          </cell>
          <cell r="K311">
            <v>42277</v>
          </cell>
          <cell r="L311" t="str">
            <v>3 Months</v>
          </cell>
          <cell r="M311" t="str">
            <v>5.444</v>
          </cell>
          <cell r="N311">
            <v>3.11</v>
          </cell>
          <cell r="O311">
            <v>81990000</v>
          </cell>
          <cell r="P311" t="str">
            <v>4.2</v>
          </cell>
          <cell r="Q311" t="str">
            <v>5.73</v>
          </cell>
          <cell r="R311">
            <v>80</v>
          </cell>
          <cell r="S311">
            <v>42368</v>
          </cell>
        </row>
        <row r="312">
          <cell r="A312" t="str">
            <v>DETAILS</v>
          </cell>
          <cell r="B312">
            <v>0</v>
          </cell>
          <cell r="C312">
            <v>81628307</v>
          </cell>
          <cell r="D312">
            <v>84070289</v>
          </cell>
          <cell r="E312" t="str">
            <v>Flight Buyer LLC Term Loan</v>
          </cell>
          <cell r="F312" t="str">
            <v>0010551467</v>
          </cell>
          <cell r="G312">
            <v>12594696.970000001</v>
          </cell>
          <cell r="H312">
            <v>33783146.840000004</v>
          </cell>
          <cell r="I312">
            <v>2.5890370352000001</v>
          </cell>
          <cell r="J312" t="str">
            <v>4.1094455</v>
          </cell>
          <cell r="K312">
            <v>42247</v>
          </cell>
          <cell r="L312" t="str">
            <v>3 Months</v>
          </cell>
          <cell r="M312" t="str">
            <v>5.6101937716</v>
          </cell>
          <cell r="N312">
            <v>2.58903704</v>
          </cell>
          <cell r="O312">
            <v>33783146.840000004</v>
          </cell>
          <cell r="P312" t="str">
            <v>4.10944548</v>
          </cell>
          <cell r="Q312" t="str">
            <v>5.61019377</v>
          </cell>
          <cell r="R312">
            <v>80</v>
          </cell>
          <cell r="S312">
            <v>42338</v>
          </cell>
        </row>
        <row r="313">
          <cell r="A313" t="str">
            <v>DETAILS</v>
          </cell>
          <cell r="B313">
            <v>0</v>
          </cell>
          <cell r="C313">
            <v>81628308</v>
          </cell>
          <cell r="D313">
            <v>84070290</v>
          </cell>
          <cell r="E313" t="str">
            <v>Flight Buyer LLC Term Loan</v>
          </cell>
          <cell r="F313" t="str">
            <v>0010551467</v>
          </cell>
          <cell r="G313">
            <v>6837121.21</v>
          </cell>
          <cell r="H313">
            <v>33783146.840000004</v>
          </cell>
          <cell r="I313">
            <v>2.5890370352000001</v>
          </cell>
          <cell r="J313" t="str">
            <v>4.1094455</v>
          </cell>
          <cell r="K313">
            <v>42247</v>
          </cell>
          <cell r="L313" t="str">
            <v>3 Months</v>
          </cell>
          <cell r="M313" t="str">
            <v>5.6101937716</v>
          </cell>
          <cell r="N313">
            <v>2.58903704</v>
          </cell>
          <cell r="O313">
            <v>33783146.840000004</v>
          </cell>
          <cell r="P313" t="str">
            <v>4.10944548</v>
          </cell>
          <cell r="Q313" t="str">
            <v>5.61019377</v>
          </cell>
          <cell r="R313">
            <v>80</v>
          </cell>
          <cell r="S313">
            <v>42338</v>
          </cell>
        </row>
        <row r="314">
          <cell r="A314" t="str">
            <v>DETAILS</v>
          </cell>
          <cell r="B314">
            <v>0</v>
          </cell>
          <cell r="C314">
            <v>81628310</v>
          </cell>
          <cell r="D314">
            <v>84069450</v>
          </cell>
          <cell r="E314" t="str">
            <v>FMH Aerospace Corp Term Loan</v>
          </cell>
          <cell r="F314" t="str">
            <v>0010529494</v>
          </cell>
          <cell r="G314">
            <v>17268302.149999999</v>
          </cell>
          <cell r="H314">
            <v>9215000</v>
          </cell>
          <cell r="I314">
            <v>4.57</v>
          </cell>
          <cell r="J314" t="str">
            <v>3.6800000</v>
          </cell>
          <cell r="K314">
            <v>42369</v>
          </cell>
          <cell r="L314" t="str">
            <v>1 Month</v>
          </cell>
          <cell r="M314" t="str">
            <v>4.74</v>
          </cell>
          <cell r="N314">
            <v>3.95</v>
          </cell>
          <cell r="O314">
            <v>11250000</v>
          </cell>
          <cell r="P314" t="str">
            <v>3.01</v>
          </cell>
          <cell r="Q314" t="str">
            <v>3.88</v>
          </cell>
          <cell r="R314">
            <v>80</v>
          </cell>
          <cell r="S314">
            <v>42400</v>
          </cell>
        </row>
        <row r="315">
          <cell r="A315" t="str">
            <v>DETAILS</v>
          </cell>
          <cell r="B315">
            <v>0</v>
          </cell>
          <cell r="C315">
            <v>81627676</v>
          </cell>
          <cell r="D315">
            <v>84069449</v>
          </cell>
          <cell r="E315" t="str">
            <v>FMH Aerospace Corp Term Loan</v>
          </cell>
          <cell r="F315" t="str">
            <v>0010529494</v>
          </cell>
          <cell r="G315">
            <v>38660.379999999997</v>
          </cell>
          <cell r="H315">
            <v>9215000</v>
          </cell>
          <cell r="I315">
            <v>4.57</v>
          </cell>
          <cell r="J315" t="str">
            <v>3.6800000</v>
          </cell>
          <cell r="K315">
            <v>42369</v>
          </cell>
          <cell r="L315" t="str">
            <v>1 Month</v>
          </cell>
          <cell r="M315" t="str">
            <v>4.74</v>
          </cell>
          <cell r="N315">
            <v>3.95</v>
          </cell>
          <cell r="O315">
            <v>11250000</v>
          </cell>
          <cell r="P315" t="str">
            <v>3.01</v>
          </cell>
          <cell r="Q315" t="str">
            <v>3.88</v>
          </cell>
          <cell r="R315">
            <v>80</v>
          </cell>
          <cell r="S315">
            <v>42400</v>
          </cell>
        </row>
        <row r="316">
          <cell r="A316" t="str">
            <v>DETAILS</v>
          </cell>
          <cell r="B316">
            <v>0</v>
          </cell>
          <cell r="C316">
            <v>81628061</v>
          </cell>
          <cell r="D316">
            <v>84069563</v>
          </cell>
          <cell r="E316" t="str">
            <v>Focus Brands Inc 1st Lien Refinancing Term Loans</v>
          </cell>
          <cell r="F316" t="str">
            <v>0010417012</v>
          </cell>
          <cell r="G316">
            <v>3342032.45</v>
          </cell>
          <cell r="H316">
            <v>115239844</v>
          </cell>
          <cell r="I316">
            <v>2.83</v>
          </cell>
          <cell r="J316" t="str">
            <v>4.0300000</v>
          </cell>
          <cell r="K316">
            <v>42277</v>
          </cell>
          <cell r="L316" t="str">
            <v>3 Months</v>
          </cell>
          <cell r="M316" t="str">
            <v>5.46</v>
          </cell>
          <cell r="N316">
            <v>2.94</v>
          </cell>
          <cell r="O316">
            <v>116110000</v>
          </cell>
          <cell r="P316" t="str">
            <v>3.83</v>
          </cell>
          <cell r="Q316" t="str">
            <v>5.25</v>
          </cell>
          <cell r="R316">
            <v>80</v>
          </cell>
          <cell r="S316">
            <v>42368</v>
          </cell>
        </row>
        <row r="317">
          <cell r="A317" t="str">
            <v>DETAILS</v>
          </cell>
          <cell r="B317">
            <v>0</v>
          </cell>
          <cell r="C317">
            <v>81628133</v>
          </cell>
          <cell r="D317">
            <v>84069564</v>
          </cell>
          <cell r="E317" t="str">
            <v>Focus Brands Inc 1st Lien Refinancing Term Loans</v>
          </cell>
          <cell r="F317" t="str">
            <v>0010417012</v>
          </cell>
          <cell r="G317">
            <v>3326702.02</v>
          </cell>
          <cell r="H317">
            <v>115239844</v>
          </cell>
          <cell r="I317">
            <v>2.83</v>
          </cell>
          <cell r="J317" t="str">
            <v>4.0300000</v>
          </cell>
          <cell r="K317">
            <v>42277</v>
          </cell>
          <cell r="L317" t="str">
            <v>3 Months</v>
          </cell>
          <cell r="M317" t="str">
            <v>5.46</v>
          </cell>
          <cell r="N317">
            <v>2.94</v>
          </cell>
          <cell r="O317">
            <v>116110000</v>
          </cell>
          <cell r="P317" t="str">
            <v>3.83</v>
          </cell>
          <cell r="Q317" t="str">
            <v>5.25</v>
          </cell>
          <cell r="R317">
            <v>80</v>
          </cell>
          <cell r="S317">
            <v>42368</v>
          </cell>
        </row>
        <row r="318">
          <cell r="A318" t="str">
            <v>DETAILS</v>
          </cell>
          <cell r="B318">
            <v>0</v>
          </cell>
          <cell r="C318">
            <v>81628161</v>
          </cell>
          <cell r="D318">
            <v>84069565</v>
          </cell>
          <cell r="E318" t="str">
            <v>Focus Brands Inc 1st Lien Refinancing Term Loans</v>
          </cell>
          <cell r="F318" t="str">
            <v>0010417012</v>
          </cell>
          <cell r="G318">
            <v>3449345.41</v>
          </cell>
          <cell r="H318">
            <v>115239844</v>
          </cell>
          <cell r="I318">
            <v>2.83</v>
          </cell>
          <cell r="J318" t="str">
            <v>4.0300000</v>
          </cell>
          <cell r="K318">
            <v>42277</v>
          </cell>
          <cell r="L318" t="str">
            <v>3 Months</v>
          </cell>
          <cell r="M318" t="str">
            <v>5.46</v>
          </cell>
          <cell r="N318">
            <v>2.94</v>
          </cell>
          <cell r="O318">
            <v>116110000</v>
          </cell>
          <cell r="P318" t="str">
            <v>3.83</v>
          </cell>
          <cell r="Q318" t="str">
            <v>5.25</v>
          </cell>
          <cell r="R318">
            <v>80</v>
          </cell>
          <cell r="S318">
            <v>42368</v>
          </cell>
        </row>
        <row r="319">
          <cell r="A319" t="str">
            <v>DETAILS</v>
          </cell>
          <cell r="B319">
            <v>0</v>
          </cell>
          <cell r="C319">
            <v>81628315</v>
          </cell>
          <cell r="D319">
            <v>84069566</v>
          </cell>
          <cell r="E319" t="str">
            <v>Focus Brands Inc 1st Lien Refinancing Term Loans</v>
          </cell>
          <cell r="F319" t="str">
            <v>0010417012</v>
          </cell>
          <cell r="G319">
            <v>3541327.94</v>
          </cell>
          <cell r="H319">
            <v>115239844</v>
          </cell>
          <cell r="I319">
            <v>2.83</v>
          </cell>
          <cell r="J319" t="str">
            <v>4.0300000</v>
          </cell>
          <cell r="K319">
            <v>42277</v>
          </cell>
          <cell r="L319" t="str">
            <v>3 Months</v>
          </cell>
          <cell r="M319" t="str">
            <v>5.46</v>
          </cell>
          <cell r="N319">
            <v>2.94</v>
          </cell>
          <cell r="O319">
            <v>116110000</v>
          </cell>
          <cell r="P319" t="str">
            <v>3.83</v>
          </cell>
          <cell r="Q319" t="str">
            <v>5.25</v>
          </cell>
          <cell r="R319">
            <v>80</v>
          </cell>
          <cell r="S319">
            <v>42368</v>
          </cell>
        </row>
        <row r="320">
          <cell r="A320" t="str">
            <v>DETAILS</v>
          </cell>
          <cell r="B320">
            <v>0</v>
          </cell>
          <cell r="C320">
            <v>81627810</v>
          </cell>
          <cell r="D320">
            <v>84069885</v>
          </cell>
          <cell r="E320" t="str">
            <v>FocusVision Worldwide Inc Term Loan</v>
          </cell>
          <cell r="F320" t="str">
            <v>0010558916</v>
          </cell>
          <cell r="G320">
            <v>27391304.350000001</v>
          </cell>
          <cell r="H320">
            <v>19913899</v>
          </cell>
          <cell r="I320">
            <v>3.7</v>
          </cell>
          <cell r="J320" t="str">
            <v>4.52</v>
          </cell>
          <cell r="K320">
            <v>42308</v>
          </cell>
          <cell r="L320" t="str">
            <v>1 Month</v>
          </cell>
          <cell r="M320" t="str">
            <v>4.52</v>
          </cell>
          <cell r="N320">
            <v>3.7</v>
          </cell>
          <cell r="O320">
            <v>19913899</v>
          </cell>
          <cell r="P320" t="str">
            <v>4.5200</v>
          </cell>
          <cell r="Q320" t="str">
            <v>4.5200</v>
          </cell>
          <cell r="R320">
            <v>79.867256637200001</v>
          </cell>
          <cell r="S320">
            <v>42338</v>
          </cell>
        </row>
        <row r="321">
          <cell r="A321" t="str">
            <v>DETAILS</v>
          </cell>
          <cell r="B321">
            <v>0</v>
          </cell>
          <cell r="C321">
            <v>81628073</v>
          </cell>
          <cell r="D321">
            <v>84069907</v>
          </cell>
          <cell r="E321" t="str">
            <v>Galls LLC Amended Term Loan</v>
          </cell>
          <cell r="F321" t="str">
            <v>0010559943</v>
          </cell>
          <cell r="G321">
            <v>623110.40000000002</v>
          </cell>
          <cell r="H321">
            <v>26820082.030000001</v>
          </cell>
          <cell r="I321">
            <v>3.89</v>
          </cell>
          <cell r="J321" t="str">
            <v>4.5000</v>
          </cell>
          <cell r="K321">
            <v>42338</v>
          </cell>
          <cell r="L321" t="str">
            <v>1 Month</v>
          </cell>
          <cell r="M321" t="str">
            <v>4.50000</v>
          </cell>
          <cell r="N321">
            <v>3.89</v>
          </cell>
          <cell r="O321">
            <v>26820082.030000001</v>
          </cell>
          <cell r="P321" t="str">
            <v>4.5000</v>
          </cell>
          <cell r="Q321" t="str">
            <v>4.5000</v>
          </cell>
          <cell r="R321">
            <v>80</v>
          </cell>
          <cell r="S321">
            <v>42368</v>
          </cell>
        </row>
        <row r="322">
          <cell r="A322" t="str">
            <v>DETAILS</v>
          </cell>
          <cell r="B322">
            <v>0</v>
          </cell>
          <cell r="C322">
            <v>81628074</v>
          </cell>
          <cell r="D322">
            <v>84069908</v>
          </cell>
          <cell r="E322" t="str">
            <v>Galls LLC Amended Term Loan</v>
          </cell>
          <cell r="F322" t="str">
            <v>0010559943</v>
          </cell>
          <cell r="G322">
            <v>73191.429999999993</v>
          </cell>
          <cell r="H322">
            <v>26820082.030000001</v>
          </cell>
          <cell r="I322">
            <v>3.89</v>
          </cell>
          <cell r="J322" t="str">
            <v>4.5000</v>
          </cell>
          <cell r="K322">
            <v>42338</v>
          </cell>
          <cell r="L322" t="str">
            <v>1 Month</v>
          </cell>
          <cell r="M322" t="str">
            <v>4.50000</v>
          </cell>
          <cell r="N322">
            <v>3.89</v>
          </cell>
          <cell r="O322">
            <v>26820082.030000001</v>
          </cell>
          <cell r="P322" t="str">
            <v>4.5000</v>
          </cell>
          <cell r="Q322" t="str">
            <v>4.5000</v>
          </cell>
          <cell r="R322">
            <v>80</v>
          </cell>
          <cell r="S322">
            <v>42368</v>
          </cell>
        </row>
        <row r="323">
          <cell r="A323" t="str">
            <v>DETAILS</v>
          </cell>
          <cell r="B323">
            <v>0</v>
          </cell>
          <cell r="C323">
            <v>81628075</v>
          </cell>
          <cell r="D323">
            <v>84069909</v>
          </cell>
          <cell r="E323" t="str">
            <v>Galls LLC Amended Term Loan</v>
          </cell>
          <cell r="F323" t="str">
            <v>0010559943</v>
          </cell>
          <cell r="G323">
            <v>69234.490000000005</v>
          </cell>
          <cell r="H323">
            <v>26820082.030000001</v>
          </cell>
          <cell r="I323">
            <v>3.89</v>
          </cell>
          <cell r="J323" t="str">
            <v>4.5000</v>
          </cell>
          <cell r="K323">
            <v>42338</v>
          </cell>
          <cell r="L323" t="str">
            <v>1 Month</v>
          </cell>
          <cell r="M323" t="str">
            <v>4.50000</v>
          </cell>
          <cell r="N323">
            <v>3.89</v>
          </cell>
          <cell r="O323">
            <v>26820082.030000001</v>
          </cell>
          <cell r="P323" t="str">
            <v>4.5000</v>
          </cell>
          <cell r="Q323" t="str">
            <v>4.5000</v>
          </cell>
          <cell r="R323">
            <v>80</v>
          </cell>
          <cell r="S323">
            <v>42368</v>
          </cell>
        </row>
        <row r="324">
          <cell r="A324" t="str">
            <v>DETAILS</v>
          </cell>
          <cell r="B324">
            <v>0</v>
          </cell>
          <cell r="C324">
            <v>81628076</v>
          </cell>
          <cell r="D324">
            <v>84069910</v>
          </cell>
          <cell r="E324" t="str">
            <v>Galls LLC Amended Term Loan</v>
          </cell>
          <cell r="F324" t="str">
            <v>0010559943</v>
          </cell>
          <cell r="G324">
            <v>13234.97</v>
          </cell>
          <cell r="H324">
            <v>26820082.030000001</v>
          </cell>
          <cell r="I324">
            <v>3.89</v>
          </cell>
          <cell r="J324" t="str">
            <v>4.5000</v>
          </cell>
          <cell r="K324">
            <v>42338</v>
          </cell>
          <cell r="L324" t="str">
            <v>1 Month</v>
          </cell>
          <cell r="M324" t="str">
            <v>4.50000</v>
          </cell>
          <cell r="N324">
            <v>3.89</v>
          </cell>
          <cell r="O324">
            <v>26820082.030000001</v>
          </cell>
          <cell r="P324" t="str">
            <v>4.5000</v>
          </cell>
          <cell r="Q324" t="str">
            <v>4.5000</v>
          </cell>
          <cell r="R324">
            <v>80</v>
          </cell>
          <cell r="S324">
            <v>42368</v>
          </cell>
        </row>
        <row r="325">
          <cell r="A325" t="str">
            <v>DETAILS</v>
          </cell>
          <cell r="B325">
            <v>0</v>
          </cell>
          <cell r="C325">
            <v>81628104</v>
          </cell>
          <cell r="D325">
            <v>84069911</v>
          </cell>
          <cell r="E325" t="str">
            <v>Galls LLC Amended Term Loan</v>
          </cell>
          <cell r="F325" t="str">
            <v>0010559943</v>
          </cell>
          <cell r="G325">
            <v>58208.160000000003</v>
          </cell>
          <cell r="H325">
            <v>26820082.030000001</v>
          </cell>
          <cell r="I325">
            <v>3.89</v>
          </cell>
          <cell r="J325" t="str">
            <v>4.5000</v>
          </cell>
          <cell r="K325">
            <v>42338</v>
          </cell>
          <cell r="L325" t="str">
            <v>1 Month</v>
          </cell>
          <cell r="M325" t="str">
            <v>4.50000</v>
          </cell>
          <cell r="N325">
            <v>3.89</v>
          </cell>
          <cell r="O325">
            <v>26820082.030000001</v>
          </cell>
          <cell r="P325" t="str">
            <v>4.5000</v>
          </cell>
          <cell r="Q325" t="str">
            <v>4.5000</v>
          </cell>
          <cell r="R325">
            <v>80</v>
          </cell>
          <cell r="S325">
            <v>42368</v>
          </cell>
        </row>
        <row r="326">
          <cell r="A326" t="str">
            <v>DETAILS</v>
          </cell>
          <cell r="B326">
            <v>0</v>
          </cell>
          <cell r="C326">
            <v>81628073</v>
          </cell>
          <cell r="D326">
            <v>84069912</v>
          </cell>
          <cell r="E326" t="str">
            <v>Galls LLC Amended Term Loan</v>
          </cell>
          <cell r="F326" t="str">
            <v>0010559943</v>
          </cell>
          <cell r="G326">
            <v>6891277.0199999996</v>
          </cell>
          <cell r="H326">
            <v>26820082.030000001</v>
          </cell>
          <cell r="I326">
            <v>3.89</v>
          </cell>
          <cell r="J326" t="str">
            <v>4.5000</v>
          </cell>
          <cell r="K326">
            <v>42338</v>
          </cell>
          <cell r="L326" t="str">
            <v>1 Month</v>
          </cell>
          <cell r="M326" t="str">
            <v>4.50000</v>
          </cell>
          <cell r="N326">
            <v>3.89</v>
          </cell>
          <cell r="O326">
            <v>26820082.030000001</v>
          </cell>
          <cell r="P326" t="str">
            <v>4.5000</v>
          </cell>
          <cell r="Q326" t="str">
            <v>4.5000</v>
          </cell>
          <cell r="R326">
            <v>80</v>
          </cell>
          <cell r="S326">
            <v>42368</v>
          </cell>
        </row>
        <row r="327">
          <cell r="A327" t="str">
            <v>DETAILS</v>
          </cell>
          <cell r="B327">
            <v>0</v>
          </cell>
          <cell r="C327">
            <v>81628074</v>
          </cell>
          <cell r="D327">
            <v>84069913</v>
          </cell>
          <cell r="E327" t="str">
            <v>Galls LLC Amended Term Loan</v>
          </cell>
          <cell r="F327" t="str">
            <v>0010559943</v>
          </cell>
          <cell r="G327">
            <v>809459.15</v>
          </cell>
          <cell r="H327">
            <v>26820082.030000001</v>
          </cell>
          <cell r="I327">
            <v>3.89</v>
          </cell>
          <cell r="J327" t="str">
            <v>4.5000</v>
          </cell>
          <cell r="K327">
            <v>42338</v>
          </cell>
          <cell r="L327" t="str">
            <v>1 Month</v>
          </cell>
          <cell r="M327" t="str">
            <v>4.50000</v>
          </cell>
          <cell r="N327">
            <v>3.89</v>
          </cell>
          <cell r="O327">
            <v>26820082.030000001</v>
          </cell>
          <cell r="P327" t="str">
            <v>4.5000</v>
          </cell>
          <cell r="Q327" t="str">
            <v>4.5000</v>
          </cell>
          <cell r="R327">
            <v>80</v>
          </cell>
          <cell r="S327">
            <v>42368</v>
          </cell>
        </row>
        <row r="328">
          <cell r="A328" t="str">
            <v>DETAILS</v>
          </cell>
          <cell r="B328">
            <v>0</v>
          </cell>
          <cell r="C328">
            <v>81628075</v>
          </cell>
          <cell r="D328">
            <v>84069914</v>
          </cell>
          <cell r="E328" t="str">
            <v>Galls LLC Amended Term Loan</v>
          </cell>
          <cell r="F328" t="str">
            <v>0010559943</v>
          </cell>
          <cell r="G328">
            <v>765697.45</v>
          </cell>
          <cell r="H328">
            <v>26820082.030000001</v>
          </cell>
          <cell r="I328">
            <v>3.89</v>
          </cell>
          <cell r="J328" t="str">
            <v>4.5000</v>
          </cell>
          <cell r="K328">
            <v>42338</v>
          </cell>
          <cell r="L328" t="str">
            <v>1 Month</v>
          </cell>
          <cell r="M328" t="str">
            <v>4.50000</v>
          </cell>
          <cell r="N328">
            <v>3.89</v>
          </cell>
          <cell r="O328">
            <v>26820082.030000001</v>
          </cell>
          <cell r="P328" t="str">
            <v>4.5000</v>
          </cell>
          <cell r="Q328" t="str">
            <v>4.5000</v>
          </cell>
          <cell r="R328">
            <v>80</v>
          </cell>
          <cell r="S328">
            <v>42368</v>
          </cell>
        </row>
        <row r="329">
          <cell r="A329" t="str">
            <v>DETAILS</v>
          </cell>
          <cell r="B329">
            <v>0</v>
          </cell>
          <cell r="C329">
            <v>81628076</v>
          </cell>
          <cell r="D329">
            <v>84069915</v>
          </cell>
          <cell r="E329" t="str">
            <v>Galls LLC Amended Term Loan</v>
          </cell>
          <cell r="F329" t="str">
            <v>0010559943</v>
          </cell>
          <cell r="G329">
            <v>146371.9</v>
          </cell>
          <cell r="H329">
            <v>26820082.030000001</v>
          </cell>
          <cell r="I329">
            <v>3.89</v>
          </cell>
          <cell r="J329" t="str">
            <v>4.5000</v>
          </cell>
          <cell r="K329">
            <v>42338</v>
          </cell>
          <cell r="L329" t="str">
            <v>1 Month</v>
          </cell>
          <cell r="M329" t="str">
            <v>4.50000</v>
          </cell>
          <cell r="N329">
            <v>3.89</v>
          </cell>
          <cell r="O329">
            <v>26820082.030000001</v>
          </cell>
          <cell r="P329" t="str">
            <v>4.5000</v>
          </cell>
          <cell r="Q329" t="str">
            <v>4.5000</v>
          </cell>
          <cell r="R329">
            <v>80</v>
          </cell>
          <cell r="S329">
            <v>42368</v>
          </cell>
        </row>
        <row r="330">
          <cell r="A330" t="str">
            <v>DETAILS</v>
          </cell>
          <cell r="B330">
            <v>0</v>
          </cell>
          <cell r="C330">
            <v>81628104</v>
          </cell>
          <cell r="D330">
            <v>84069916</v>
          </cell>
          <cell r="E330" t="str">
            <v>Galls LLC Amended Term Loan</v>
          </cell>
          <cell r="F330" t="str">
            <v>0010559943</v>
          </cell>
          <cell r="G330">
            <v>643752.03</v>
          </cell>
          <cell r="H330">
            <v>26820082.030000001</v>
          </cell>
          <cell r="I330">
            <v>3.89</v>
          </cell>
          <cell r="J330" t="str">
            <v>4.5000</v>
          </cell>
          <cell r="K330">
            <v>42338</v>
          </cell>
          <cell r="L330" t="str">
            <v>1 Month</v>
          </cell>
          <cell r="M330" t="str">
            <v>4.50000</v>
          </cell>
          <cell r="N330">
            <v>3.89</v>
          </cell>
          <cell r="O330">
            <v>26820082.030000001</v>
          </cell>
          <cell r="P330" t="str">
            <v>4.5000</v>
          </cell>
          <cell r="Q330" t="str">
            <v>4.5000</v>
          </cell>
          <cell r="R330">
            <v>80</v>
          </cell>
          <cell r="S330">
            <v>42368</v>
          </cell>
        </row>
        <row r="331">
          <cell r="A331" t="str">
            <v>DETAILS</v>
          </cell>
          <cell r="B331">
            <v>0</v>
          </cell>
          <cell r="C331">
            <v>81628073</v>
          </cell>
          <cell r="D331">
            <v>84069917</v>
          </cell>
          <cell r="E331" t="str">
            <v>Galls LLC Amended Term Loan</v>
          </cell>
          <cell r="F331" t="str">
            <v>0010559943</v>
          </cell>
          <cell r="G331">
            <v>765697.44</v>
          </cell>
          <cell r="H331">
            <v>26820082.030000001</v>
          </cell>
          <cell r="I331">
            <v>3.89</v>
          </cell>
          <cell r="J331" t="str">
            <v>4.5000</v>
          </cell>
          <cell r="K331">
            <v>42338</v>
          </cell>
          <cell r="L331" t="str">
            <v>1 Month</v>
          </cell>
          <cell r="M331" t="str">
            <v>4.50000</v>
          </cell>
          <cell r="N331">
            <v>3.89</v>
          </cell>
          <cell r="O331">
            <v>26820082.030000001</v>
          </cell>
          <cell r="P331" t="str">
            <v>4.5000</v>
          </cell>
          <cell r="Q331" t="str">
            <v>4.5000</v>
          </cell>
          <cell r="R331">
            <v>80</v>
          </cell>
          <cell r="S331">
            <v>42368</v>
          </cell>
        </row>
        <row r="332">
          <cell r="A332" t="str">
            <v>DETAILS</v>
          </cell>
          <cell r="B332">
            <v>0</v>
          </cell>
          <cell r="C332">
            <v>81628074</v>
          </cell>
          <cell r="D332">
            <v>84069918</v>
          </cell>
          <cell r="E332" t="str">
            <v>Galls LLC Amended Term Loan</v>
          </cell>
          <cell r="F332" t="str">
            <v>0010559943</v>
          </cell>
          <cell r="G332">
            <v>89939.91</v>
          </cell>
          <cell r="H332">
            <v>26820082.030000001</v>
          </cell>
          <cell r="I332">
            <v>3.89</v>
          </cell>
          <cell r="J332" t="str">
            <v>4.5000</v>
          </cell>
          <cell r="K332">
            <v>42338</v>
          </cell>
          <cell r="L332" t="str">
            <v>1 Month</v>
          </cell>
          <cell r="M332" t="str">
            <v>4.50000</v>
          </cell>
          <cell r="N332">
            <v>3.89</v>
          </cell>
          <cell r="O332">
            <v>26820082.030000001</v>
          </cell>
          <cell r="P332" t="str">
            <v>4.5000</v>
          </cell>
          <cell r="Q332" t="str">
            <v>4.5000</v>
          </cell>
          <cell r="R332">
            <v>80</v>
          </cell>
          <cell r="S332">
            <v>42368</v>
          </cell>
        </row>
        <row r="333">
          <cell r="A333" t="str">
            <v>DETAILS</v>
          </cell>
          <cell r="B333">
            <v>0</v>
          </cell>
          <cell r="C333">
            <v>81628075</v>
          </cell>
          <cell r="D333">
            <v>84069919</v>
          </cell>
          <cell r="E333" t="str">
            <v>Galls LLC Amended Term Loan</v>
          </cell>
          <cell r="F333" t="str">
            <v>0010559943</v>
          </cell>
          <cell r="G333">
            <v>85077.49</v>
          </cell>
          <cell r="H333">
            <v>26820082.030000001</v>
          </cell>
          <cell r="I333">
            <v>3.89</v>
          </cell>
          <cell r="J333" t="str">
            <v>4.5000</v>
          </cell>
          <cell r="K333">
            <v>42338</v>
          </cell>
          <cell r="L333" t="str">
            <v>1 Month</v>
          </cell>
          <cell r="M333" t="str">
            <v>4.50000</v>
          </cell>
          <cell r="N333">
            <v>3.89</v>
          </cell>
          <cell r="O333">
            <v>26820082.030000001</v>
          </cell>
          <cell r="P333" t="str">
            <v>4.5000</v>
          </cell>
          <cell r="Q333" t="str">
            <v>4.5000</v>
          </cell>
          <cell r="R333">
            <v>80</v>
          </cell>
          <cell r="S333">
            <v>42368</v>
          </cell>
        </row>
        <row r="334">
          <cell r="A334" t="str">
            <v>DETAILS</v>
          </cell>
          <cell r="B334">
            <v>0</v>
          </cell>
          <cell r="C334">
            <v>81628076</v>
          </cell>
          <cell r="D334">
            <v>84069920</v>
          </cell>
          <cell r="E334" t="str">
            <v>Galls LLC Amended Term Loan</v>
          </cell>
          <cell r="F334" t="str">
            <v>0010559943</v>
          </cell>
          <cell r="G334">
            <v>16263.54</v>
          </cell>
          <cell r="H334">
            <v>26820082.030000001</v>
          </cell>
          <cell r="I334">
            <v>3.89</v>
          </cell>
          <cell r="J334" t="str">
            <v>4.5000</v>
          </cell>
          <cell r="K334">
            <v>42338</v>
          </cell>
          <cell r="L334" t="str">
            <v>1 Month</v>
          </cell>
          <cell r="M334" t="str">
            <v>4.50000</v>
          </cell>
          <cell r="N334">
            <v>3.89</v>
          </cell>
          <cell r="O334">
            <v>26820082.030000001</v>
          </cell>
          <cell r="P334" t="str">
            <v>4.5000</v>
          </cell>
          <cell r="Q334" t="str">
            <v>4.5000</v>
          </cell>
          <cell r="R334">
            <v>80</v>
          </cell>
          <cell r="S334">
            <v>42368</v>
          </cell>
        </row>
        <row r="335">
          <cell r="A335" t="str">
            <v>DETAILS</v>
          </cell>
          <cell r="B335">
            <v>0</v>
          </cell>
          <cell r="C335">
            <v>81628104</v>
          </cell>
          <cell r="D335">
            <v>84069921</v>
          </cell>
          <cell r="E335" t="str">
            <v>Galls LLC Amended Term Loan</v>
          </cell>
          <cell r="F335" t="str">
            <v>0010559943</v>
          </cell>
          <cell r="G335">
            <v>71528</v>
          </cell>
          <cell r="H335">
            <v>26820082.030000001</v>
          </cell>
          <cell r="I335">
            <v>3.89</v>
          </cell>
          <cell r="J335" t="str">
            <v>4.5000</v>
          </cell>
          <cell r="K335">
            <v>42338</v>
          </cell>
          <cell r="L335" t="str">
            <v>1 Month</v>
          </cell>
          <cell r="M335" t="str">
            <v>4.50000</v>
          </cell>
          <cell r="N335">
            <v>3.89</v>
          </cell>
          <cell r="O335">
            <v>26820082.030000001</v>
          </cell>
          <cell r="P335" t="str">
            <v>4.5000</v>
          </cell>
          <cell r="Q335" t="str">
            <v>4.5000</v>
          </cell>
          <cell r="R335">
            <v>80</v>
          </cell>
          <cell r="S335">
            <v>42368</v>
          </cell>
        </row>
        <row r="336">
          <cell r="A336" t="str">
            <v>DETAILS</v>
          </cell>
          <cell r="B336">
            <v>0</v>
          </cell>
          <cell r="C336">
            <v>81627613</v>
          </cell>
          <cell r="D336">
            <v>84069492</v>
          </cell>
          <cell r="E336" t="str">
            <v>Garda World Security Corp Term B Delayed Draw Loans</v>
          </cell>
          <cell r="F336" t="str">
            <v>0010449413</v>
          </cell>
          <cell r="G336">
            <v>7638.89</v>
          </cell>
          <cell r="H336">
            <v>188168000</v>
          </cell>
          <cell r="I336">
            <v>2.52</v>
          </cell>
          <cell r="J336" t="str">
            <v>3.9800000</v>
          </cell>
          <cell r="K336">
            <v>42308</v>
          </cell>
          <cell r="L336" t="str">
            <v>3 Months</v>
          </cell>
          <cell r="M336" t="str">
            <v>6.33</v>
          </cell>
          <cell r="N336">
            <v>2.3199999999999998</v>
          </cell>
          <cell r="O336">
            <v>176190000</v>
          </cell>
          <cell r="P336" t="str">
            <v>4.29</v>
          </cell>
          <cell r="Q336" t="str">
            <v>6.82</v>
          </cell>
          <cell r="R336">
            <v>80</v>
          </cell>
          <cell r="S336">
            <v>42400</v>
          </cell>
        </row>
        <row r="337">
          <cell r="A337" t="str">
            <v>DETAILS</v>
          </cell>
          <cell r="B337">
            <v>0</v>
          </cell>
          <cell r="C337">
            <v>81628311</v>
          </cell>
          <cell r="D337">
            <v>84069493</v>
          </cell>
          <cell r="E337" t="str">
            <v>Garda World Security Corp Term B Delayed Draw Loans</v>
          </cell>
          <cell r="F337" t="str">
            <v>0010449413</v>
          </cell>
          <cell r="G337">
            <v>2979166.66</v>
          </cell>
          <cell r="H337">
            <v>188168000</v>
          </cell>
          <cell r="I337">
            <v>2.52</v>
          </cell>
          <cell r="J337" t="str">
            <v>3.9800000</v>
          </cell>
          <cell r="K337">
            <v>42308</v>
          </cell>
          <cell r="L337" t="str">
            <v>3 Months</v>
          </cell>
          <cell r="M337" t="str">
            <v>6.33</v>
          </cell>
          <cell r="N337">
            <v>2.3199999999999998</v>
          </cell>
          <cell r="O337">
            <v>176190000</v>
          </cell>
          <cell r="P337" t="str">
            <v>4.29</v>
          </cell>
          <cell r="Q337" t="str">
            <v>6.82</v>
          </cell>
          <cell r="R337">
            <v>80</v>
          </cell>
          <cell r="S337">
            <v>42400</v>
          </cell>
        </row>
        <row r="338">
          <cell r="A338" t="str">
            <v>DETAILS</v>
          </cell>
          <cell r="B338">
            <v>0</v>
          </cell>
          <cell r="C338">
            <v>81628306</v>
          </cell>
          <cell r="D338">
            <v>84070304</v>
          </cell>
          <cell r="E338" t="str">
            <v>Garda World Security Corp Term B Loans</v>
          </cell>
          <cell r="F338" t="str">
            <v>0010449422</v>
          </cell>
          <cell r="G338">
            <v>11645833.34</v>
          </cell>
          <cell r="H338">
            <v>188168000</v>
          </cell>
          <cell r="I338">
            <v>2.52</v>
          </cell>
          <cell r="J338" t="str">
            <v>3.9800000</v>
          </cell>
          <cell r="K338">
            <v>42308</v>
          </cell>
          <cell r="L338" t="str">
            <v>3 Months</v>
          </cell>
          <cell r="M338" t="str">
            <v>6.3300000</v>
          </cell>
          <cell r="N338">
            <v>2.3199999999999998</v>
          </cell>
          <cell r="O338">
            <v>176190000</v>
          </cell>
          <cell r="P338" t="str">
            <v>4.29</v>
          </cell>
          <cell r="Q338" t="str">
            <v>6.82</v>
          </cell>
          <cell r="R338">
            <v>80</v>
          </cell>
          <cell r="S338">
            <v>42400</v>
          </cell>
        </row>
        <row r="339">
          <cell r="A339" t="str">
            <v>DETAILS</v>
          </cell>
          <cell r="B339">
            <v>0</v>
          </cell>
          <cell r="C339">
            <v>81627631</v>
          </cell>
          <cell r="D339">
            <v>84070303</v>
          </cell>
          <cell r="E339" t="str">
            <v>Garda World Security Corp Term B Loans</v>
          </cell>
          <cell r="F339" t="str">
            <v>0010449422</v>
          </cell>
          <cell r="G339">
            <v>29861.11</v>
          </cell>
          <cell r="H339">
            <v>188168000</v>
          </cell>
          <cell r="I339">
            <v>2.52</v>
          </cell>
          <cell r="J339" t="str">
            <v>3.9800000</v>
          </cell>
          <cell r="K339">
            <v>42308</v>
          </cell>
          <cell r="L339" t="str">
            <v>3 Months</v>
          </cell>
          <cell r="M339" t="str">
            <v>6.3300000</v>
          </cell>
          <cell r="N339">
            <v>2.3199999999999998</v>
          </cell>
          <cell r="O339">
            <v>176190000</v>
          </cell>
          <cell r="P339" t="str">
            <v>4.29</v>
          </cell>
          <cell r="Q339" t="str">
            <v>6.82</v>
          </cell>
          <cell r="R339">
            <v>80</v>
          </cell>
          <cell r="S339">
            <v>42400</v>
          </cell>
        </row>
        <row r="340">
          <cell r="A340" t="str">
            <v>DETAILS</v>
          </cell>
          <cell r="B340">
            <v>0</v>
          </cell>
          <cell r="C340">
            <v>81628362</v>
          </cell>
          <cell r="D340">
            <v>84070090</v>
          </cell>
          <cell r="E340" t="str">
            <v>Garda World Security Term B CAD</v>
          </cell>
          <cell r="F340" t="str">
            <v>0010449438</v>
          </cell>
          <cell r="G340">
            <v>3546549.6</v>
          </cell>
          <cell r="H340">
            <v>188168000</v>
          </cell>
          <cell r="I340">
            <v>2.52</v>
          </cell>
          <cell r="J340" t="str">
            <v>3.9800000</v>
          </cell>
          <cell r="K340">
            <v>42308</v>
          </cell>
          <cell r="L340" t="str">
            <v>3 Months</v>
          </cell>
          <cell r="M340" t="str">
            <v>6.33</v>
          </cell>
          <cell r="N340">
            <v>2.3199999999999998</v>
          </cell>
          <cell r="O340">
            <v>176190000</v>
          </cell>
          <cell r="P340" t="str">
            <v>4.29</v>
          </cell>
          <cell r="Q340" t="str">
            <v>6.82</v>
          </cell>
          <cell r="R340">
            <v>80</v>
          </cell>
          <cell r="S340">
            <v>42400</v>
          </cell>
        </row>
        <row r="341">
          <cell r="A341" t="str">
            <v>DETAILS</v>
          </cell>
          <cell r="B341">
            <v>0</v>
          </cell>
          <cell r="C341">
            <v>81627923</v>
          </cell>
          <cell r="D341">
            <v>84069736</v>
          </cell>
          <cell r="E341" t="str">
            <v>Generac Power Systems Inc. Term Loan B</v>
          </cell>
          <cell r="F341" t="str">
            <v>0010420124</v>
          </cell>
          <cell r="G341">
            <v>15900000</v>
          </cell>
          <cell r="H341">
            <v>316923000</v>
          </cell>
          <cell r="I341">
            <v>6.77</v>
          </cell>
          <cell r="J341" t="str">
            <v>2.9600000</v>
          </cell>
          <cell r="K341">
            <v>42277</v>
          </cell>
          <cell r="L341" t="str">
            <v>3 Months</v>
          </cell>
          <cell r="M341" t="str">
            <v>2.96</v>
          </cell>
          <cell r="N341">
            <v>6.58</v>
          </cell>
          <cell r="O341">
            <v>289810000</v>
          </cell>
          <cell r="P341" t="str">
            <v>3.48</v>
          </cell>
          <cell r="Q341" t="str">
            <v>3.48</v>
          </cell>
          <cell r="R341">
            <v>50</v>
          </cell>
          <cell r="S341">
            <v>42368</v>
          </cell>
        </row>
        <row r="342">
          <cell r="A342" t="str">
            <v>DETAILS</v>
          </cell>
          <cell r="B342">
            <v>0</v>
          </cell>
          <cell r="C342">
            <v>81628292</v>
          </cell>
          <cell r="D342">
            <v>84069738</v>
          </cell>
          <cell r="E342" t="str">
            <v>Gerber Scientific Inc Term Loan</v>
          </cell>
          <cell r="F342" t="str">
            <v>0010530196</v>
          </cell>
          <cell r="G342">
            <v>11202937.970000001</v>
          </cell>
          <cell r="H342">
            <v>34861000</v>
          </cell>
          <cell r="I342">
            <v>6.18</v>
          </cell>
          <cell r="J342" t="str">
            <v>2.5300000</v>
          </cell>
          <cell r="K342">
            <v>42338</v>
          </cell>
          <cell r="L342" t="str">
            <v>1 Month</v>
          </cell>
          <cell r="M342" t="str">
            <v>2.53</v>
          </cell>
          <cell r="N342">
            <v>6.16</v>
          </cell>
          <cell r="O342">
            <v>33290000</v>
          </cell>
          <cell r="P342" t="str">
            <v>2.63</v>
          </cell>
          <cell r="Q342" t="str">
            <v>2.63</v>
          </cell>
          <cell r="R342">
            <v>80</v>
          </cell>
          <cell r="S342">
            <v>42368</v>
          </cell>
        </row>
        <row r="343">
          <cell r="A343" t="str">
            <v>DETAILS</v>
          </cell>
          <cell r="B343">
            <v>0</v>
          </cell>
          <cell r="C343">
            <v>81628292</v>
          </cell>
          <cell r="D343">
            <v>84069739</v>
          </cell>
          <cell r="E343" t="str">
            <v>Gerber Scientific Inc Term Loan</v>
          </cell>
          <cell r="F343" t="str">
            <v>0010530196</v>
          </cell>
          <cell r="G343">
            <v>26489915.539999999</v>
          </cell>
          <cell r="H343">
            <v>34861000</v>
          </cell>
          <cell r="I343">
            <v>6.18</v>
          </cell>
          <cell r="J343" t="str">
            <v>2.5300000</v>
          </cell>
          <cell r="K343">
            <v>42338</v>
          </cell>
          <cell r="L343" t="str">
            <v>1 Month</v>
          </cell>
          <cell r="M343" t="str">
            <v>2.53</v>
          </cell>
          <cell r="N343">
            <v>6.16</v>
          </cell>
          <cell r="O343">
            <v>33290000</v>
          </cell>
          <cell r="P343" t="str">
            <v>2.63</v>
          </cell>
          <cell r="Q343" t="str">
            <v>2.63</v>
          </cell>
          <cell r="R343">
            <v>80</v>
          </cell>
          <cell r="S343">
            <v>42368</v>
          </cell>
        </row>
        <row r="344">
          <cell r="A344" t="str">
            <v>DETAILS</v>
          </cell>
          <cell r="B344">
            <v>0</v>
          </cell>
          <cell r="C344">
            <v>81628291</v>
          </cell>
          <cell r="D344">
            <v>84069795</v>
          </cell>
          <cell r="E344" t="str">
            <v>Get Enterprises LLC Term Loan</v>
          </cell>
          <cell r="F344" t="str">
            <v>0010508851</v>
          </cell>
          <cell r="G344">
            <v>17446972.5</v>
          </cell>
          <cell r="H344">
            <v>20735248</v>
          </cell>
          <cell r="I344">
            <v>7.5</v>
          </cell>
          <cell r="J344" t="str">
            <v>2.97</v>
          </cell>
          <cell r="K344">
            <v>42338</v>
          </cell>
          <cell r="L344" t="str">
            <v>1 Month</v>
          </cell>
          <cell r="M344" t="str">
            <v>2.97</v>
          </cell>
          <cell r="N344">
            <v>7.5</v>
          </cell>
          <cell r="O344">
            <v>20735248</v>
          </cell>
          <cell r="P344" t="str">
            <v>2.97000</v>
          </cell>
          <cell r="Q344" t="str">
            <v>2.97000</v>
          </cell>
          <cell r="R344">
            <v>80</v>
          </cell>
          <cell r="S344">
            <v>42368</v>
          </cell>
        </row>
        <row r="345">
          <cell r="A345" t="str">
            <v>DETAILS</v>
          </cell>
          <cell r="B345">
            <v>0</v>
          </cell>
          <cell r="C345">
            <v>81628291</v>
          </cell>
          <cell r="D345">
            <v>84069888</v>
          </cell>
          <cell r="E345" t="str">
            <v>Get Enterprises LLC Term Loan</v>
          </cell>
          <cell r="F345" t="str">
            <v>0010508851</v>
          </cell>
          <cell r="G345">
            <v>1202828.3500000001</v>
          </cell>
          <cell r="H345">
            <v>20735248</v>
          </cell>
          <cell r="I345">
            <v>7.5</v>
          </cell>
          <cell r="J345" t="str">
            <v>2.97</v>
          </cell>
          <cell r="K345">
            <v>42338</v>
          </cell>
          <cell r="L345" t="str">
            <v>1 Month</v>
          </cell>
          <cell r="M345" t="str">
            <v>2.97</v>
          </cell>
          <cell r="N345">
            <v>7.5</v>
          </cell>
          <cell r="O345">
            <v>20735248</v>
          </cell>
          <cell r="P345" t="str">
            <v>2.97000</v>
          </cell>
          <cell r="Q345" t="str">
            <v>2.97000</v>
          </cell>
          <cell r="R345">
            <v>80</v>
          </cell>
          <cell r="S345">
            <v>42368</v>
          </cell>
        </row>
        <row r="346">
          <cell r="A346" t="str">
            <v>DETAILS</v>
          </cell>
          <cell r="B346">
            <v>0</v>
          </cell>
          <cell r="C346">
            <v>81628364</v>
          </cell>
          <cell r="D346">
            <v>84070091</v>
          </cell>
          <cell r="E346" t="str">
            <v>Give and Go Prepared Food Corp CAD Term Facility 11985748</v>
          </cell>
          <cell r="F346" t="str">
            <v>0010533135</v>
          </cell>
          <cell r="G346">
            <v>1976327.76</v>
          </cell>
          <cell r="H346">
            <v>39380000</v>
          </cell>
          <cell r="I346">
            <v>7.47</v>
          </cell>
          <cell r="J346" t="str">
            <v>3.0900000</v>
          </cell>
          <cell r="K346">
            <v>42308</v>
          </cell>
          <cell r="L346" t="str">
            <v>1 Month</v>
          </cell>
          <cell r="M346" t="str">
            <v>3.24</v>
          </cell>
          <cell r="N346">
            <v>8.08</v>
          </cell>
          <cell r="O346">
            <v>40470000</v>
          </cell>
          <cell r="P346" t="str">
            <v>2.85</v>
          </cell>
          <cell r="Q346" t="str">
            <v>3</v>
          </cell>
          <cell r="R346">
            <v>80</v>
          </cell>
          <cell r="S346">
            <v>42338</v>
          </cell>
        </row>
        <row r="347">
          <cell r="A347" t="str">
            <v>DETAILS</v>
          </cell>
          <cell r="B347">
            <v>0</v>
          </cell>
          <cell r="C347">
            <v>81628365</v>
          </cell>
          <cell r="D347">
            <v>84070092</v>
          </cell>
          <cell r="E347" t="str">
            <v>Give and Go Prepared Food Corp CAD Term Facility 12364027</v>
          </cell>
          <cell r="F347" t="str">
            <v>0010533112</v>
          </cell>
          <cell r="G347">
            <v>3942369.01</v>
          </cell>
          <cell r="H347">
            <v>39380000</v>
          </cell>
          <cell r="I347">
            <v>7.47</v>
          </cell>
          <cell r="J347" t="str">
            <v>3.0900000</v>
          </cell>
          <cell r="K347">
            <v>42308</v>
          </cell>
          <cell r="L347" t="str">
            <v>1 Month</v>
          </cell>
          <cell r="M347" t="str">
            <v>3.24</v>
          </cell>
          <cell r="N347">
            <v>8.08</v>
          </cell>
          <cell r="O347">
            <v>40470000</v>
          </cell>
          <cell r="P347" t="str">
            <v>2.85</v>
          </cell>
          <cell r="Q347" t="str">
            <v>3</v>
          </cell>
          <cell r="R347">
            <v>80</v>
          </cell>
          <cell r="S347">
            <v>42338</v>
          </cell>
        </row>
        <row r="348">
          <cell r="A348" t="str">
            <v>DETAILS</v>
          </cell>
          <cell r="B348">
            <v>0</v>
          </cell>
          <cell r="C348">
            <v>81628296</v>
          </cell>
          <cell r="D348">
            <v>84069473</v>
          </cell>
          <cell r="E348" t="str">
            <v>Give and Go Prepared Foods Corp  Term Facility 11985813</v>
          </cell>
          <cell r="F348" t="str">
            <v>0010528856</v>
          </cell>
          <cell r="G348">
            <v>25961308.039999999</v>
          </cell>
          <cell r="H348">
            <v>39380000</v>
          </cell>
          <cell r="I348">
            <v>7.47</v>
          </cell>
          <cell r="J348" t="str">
            <v>3.0900000</v>
          </cell>
          <cell r="K348">
            <v>42308</v>
          </cell>
          <cell r="L348" t="str">
            <v>1 Month</v>
          </cell>
          <cell r="M348" t="str">
            <v>3.24</v>
          </cell>
          <cell r="N348">
            <v>8.08</v>
          </cell>
          <cell r="O348">
            <v>40470000</v>
          </cell>
          <cell r="P348" t="str">
            <v>2.85</v>
          </cell>
          <cell r="Q348" t="str">
            <v>3</v>
          </cell>
          <cell r="R348">
            <v>80</v>
          </cell>
          <cell r="S348">
            <v>42338</v>
          </cell>
        </row>
        <row r="349">
          <cell r="A349" t="str">
            <v>DETAILS</v>
          </cell>
          <cell r="B349">
            <v>0</v>
          </cell>
          <cell r="C349">
            <v>81628363</v>
          </cell>
          <cell r="D349">
            <v>84070093</v>
          </cell>
          <cell r="E349" t="str">
            <v>Give And Go Prepared Foods Corp CAD GECREI Term Facility 12482417</v>
          </cell>
          <cell r="F349" t="str">
            <v>0010533084</v>
          </cell>
          <cell r="G349">
            <v>4564058.95</v>
          </cell>
          <cell r="H349">
            <v>39380000</v>
          </cell>
          <cell r="I349">
            <v>7.47</v>
          </cell>
          <cell r="J349" t="str">
            <v>3.0900000</v>
          </cell>
          <cell r="K349">
            <v>42308</v>
          </cell>
          <cell r="L349" t="str">
            <v>1 Month</v>
          </cell>
          <cell r="M349" t="str">
            <v>3.24</v>
          </cell>
          <cell r="N349">
            <v>8.08</v>
          </cell>
          <cell r="O349">
            <v>40470000</v>
          </cell>
          <cell r="P349" t="str">
            <v>2.85</v>
          </cell>
          <cell r="Q349" t="str">
            <v>3</v>
          </cell>
          <cell r="R349">
            <v>80</v>
          </cell>
          <cell r="S349">
            <v>42338</v>
          </cell>
        </row>
        <row r="350">
          <cell r="A350" t="str">
            <v>DETAILS</v>
          </cell>
          <cell r="B350">
            <v>0</v>
          </cell>
          <cell r="C350">
            <v>81628038</v>
          </cell>
          <cell r="D350">
            <v>84069475</v>
          </cell>
          <cell r="E350" t="str">
            <v>Gold Star Foods Inc Incremental Term USD</v>
          </cell>
          <cell r="F350" t="str">
            <v>0010539009</v>
          </cell>
          <cell r="G350">
            <v>4070700.76</v>
          </cell>
          <cell r="H350">
            <v>15109000</v>
          </cell>
          <cell r="I350">
            <v>4.45</v>
          </cell>
          <cell r="J350" t="str">
            <v>3.5100000</v>
          </cell>
          <cell r="K350">
            <v>42369</v>
          </cell>
          <cell r="L350" t="str">
            <v>1 Month</v>
          </cell>
          <cell r="M350" t="str">
            <v>3.51</v>
          </cell>
          <cell r="N350">
            <v>4.07</v>
          </cell>
          <cell r="O350">
            <v>13540000</v>
          </cell>
          <cell r="P350" t="str">
            <v>3.75</v>
          </cell>
          <cell r="Q350" t="str">
            <v>3.75</v>
          </cell>
          <cell r="R350">
            <v>80</v>
          </cell>
          <cell r="S350">
            <v>42400</v>
          </cell>
        </row>
        <row r="351">
          <cell r="A351" t="str">
            <v>DETAILS</v>
          </cell>
          <cell r="B351">
            <v>0</v>
          </cell>
          <cell r="C351">
            <v>81628092</v>
          </cell>
          <cell r="D351">
            <v>84069474</v>
          </cell>
          <cell r="E351" t="str">
            <v>Gold Star Foods Inc Term Loan</v>
          </cell>
          <cell r="F351" t="str">
            <v>0010536083</v>
          </cell>
          <cell r="G351">
            <v>17147395.809999999</v>
          </cell>
          <cell r="H351">
            <v>15109000</v>
          </cell>
          <cell r="I351">
            <v>4.45</v>
          </cell>
          <cell r="J351" t="str">
            <v>3.5100000</v>
          </cell>
          <cell r="K351">
            <v>42369</v>
          </cell>
          <cell r="L351" t="str">
            <v>1 Month</v>
          </cell>
          <cell r="M351" t="str">
            <v>3.51</v>
          </cell>
          <cell r="N351">
            <v>4.07</v>
          </cell>
          <cell r="O351">
            <v>13540000</v>
          </cell>
          <cell r="P351" t="str">
            <v>3.75</v>
          </cell>
          <cell r="Q351" t="str">
            <v>3.75</v>
          </cell>
          <cell r="R351">
            <v>80</v>
          </cell>
          <cell r="S351">
            <v>42400</v>
          </cell>
        </row>
        <row r="352">
          <cell r="A352" t="str">
            <v>DETAILS</v>
          </cell>
          <cell r="B352">
            <v>0</v>
          </cell>
          <cell r="C352">
            <v>81628092</v>
          </cell>
          <cell r="D352">
            <v>84069830</v>
          </cell>
          <cell r="E352" t="str">
            <v>Gold Star Foods Inc Term Loan</v>
          </cell>
          <cell r="F352" t="str">
            <v>0010536083</v>
          </cell>
          <cell r="G352">
            <v>5101704.57</v>
          </cell>
          <cell r="H352">
            <v>15109000</v>
          </cell>
          <cell r="I352">
            <v>4.45</v>
          </cell>
          <cell r="J352" t="str">
            <v>3.5100000</v>
          </cell>
          <cell r="K352">
            <v>42369</v>
          </cell>
          <cell r="L352" t="str">
            <v>1 Month</v>
          </cell>
          <cell r="M352" t="str">
            <v>3.51</v>
          </cell>
          <cell r="N352">
            <v>4.07</v>
          </cell>
          <cell r="O352">
            <v>13540000</v>
          </cell>
          <cell r="P352" t="str">
            <v>3.75</v>
          </cell>
          <cell r="Q352" t="str">
            <v>3.75</v>
          </cell>
          <cell r="R352">
            <v>80</v>
          </cell>
          <cell r="S352">
            <v>42400</v>
          </cell>
        </row>
        <row r="353">
          <cell r="A353" t="str">
            <v>DETAILS</v>
          </cell>
          <cell r="B353">
            <v>0</v>
          </cell>
          <cell r="C353">
            <v>81627672</v>
          </cell>
          <cell r="D353">
            <v>84069744</v>
          </cell>
          <cell r="E353" t="str">
            <v>Good Smoke LLC Term Loan</v>
          </cell>
          <cell r="F353" t="str">
            <v>0010536129</v>
          </cell>
          <cell r="G353">
            <v>5925000</v>
          </cell>
          <cell r="H353">
            <v>21109000</v>
          </cell>
          <cell r="I353">
            <v>4.2089999999999996</v>
          </cell>
          <cell r="J353" t="str">
            <v>3.1205000</v>
          </cell>
          <cell r="K353">
            <v>42185</v>
          </cell>
          <cell r="L353" t="str">
            <v>1 Month</v>
          </cell>
          <cell r="M353" t="str">
            <v>3.12</v>
          </cell>
          <cell r="N353">
            <v>5.53</v>
          </cell>
          <cell r="O353">
            <v>19830000</v>
          </cell>
          <cell r="P353" t="str">
            <v>3.5</v>
          </cell>
          <cell r="Q353" t="str">
            <v>3.5</v>
          </cell>
          <cell r="R353">
            <v>80</v>
          </cell>
          <cell r="S353">
            <v>42215</v>
          </cell>
        </row>
        <row r="354">
          <cell r="A354" t="str">
            <v>DETAILS</v>
          </cell>
          <cell r="B354">
            <v>0</v>
          </cell>
          <cell r="C354">
            <v>81627672</v>
          </cell>
          <cell r="D354">
            <v>84069747</v>
          </cell>
          <cell r="E354" t="str">
            <v>Good Smoke LLC Term Loan</v>
          </cell>
          <cell r="F354" t="str">
            <v>0010536129</v>
          </cell>
          <cell r="G354">
            <v>18240867.620000001</v>
          </cell>
          <cell r="H354">
            <v>21109000</v>
          </cell>
          <cell r="I354">
            <v>4.2089999999999996</v>
          </cell>
          <cell r="J354" t="str">
            <v>3.1205000</v>
          </cell>
          <cell r="K354">
            <v>42185</v>
          </cell>
          <cell r="L354" t="str">
            <v>1 Month</v>
          </cell>
          <cell r="M354" t="str">
            <v>3.12</v>
          </cell>
          <cell r="N354">
            <v>5.53</v>
          </cell>
          <cell r="O354">
            <v>19830000</v>
          </cell>
          <cell r="P354" t="str">
            <v>3.5</v>
          </cell>
          <cell r="Q354" t="str">
            <v>3.5</v>
          </cell>
          <cell r="R354">
            <v>80</v>
          </cell>
          <cell r="S354">
            <v>42215</v>
          </cell>
        </row>
        <row r="355">
          <cell r="A355" t="str">
            <v>DETAILS</v>
          </cell>
          <cell r="B355">
            <v>0</v>
          </cell>
          <cell r="C355">
            <v>81627800</v>
          </cell>
          <cell r="D355">
            <v>84069793</v>
          </cell>
          <cell r="E355" t="str">
            <v>Gordian Group Inc Term Loan</v>
          </cell>
          <cell r="F355" t="str">
            <v>0010536144</v>
          </cell>
          <cell r="G355">
            <v>8780613.2400000002</v>
          </cell>
          <cell r="H355">
            <v>24305000</v>
          </cell>
          <cell r="I355">
            <v>4.29</v>
          </cell>
          <cell r="J355" t="str">
            <v>4.2900</v>
          </cell>
          <cell r="K355">
            <v>42277</v>
          </cell>
          <cell r="L355" t="str">
            <v>3 Months</v>
          </cell>
          <cell r="M355" t="str">
            <v>4.29000</v>
          </cell>
          <cell r="N355">
            <v>4.29</v>
          </cell>
          <cell r="O355">
            <v>24305000</v>
          </cell>
          <cell r="P355" t="str">
            <v>4.2900</v>
          </cell>
          <cell r="Q355" t="str">
            <v>4.2900</v>
          </cell>
          <cell r="R355">
            <v>80</v>
          </cell>
          <cell r="S355">
            <v>42368</v>
          </cell>
        </row>
        <row r="356">
          <cell r="A356" t="str">
            <v>DETAILS</v>
          </cell>
          <cell r="B356">
            <v>0</v>
          </cell>
          <cell r="C356">
            <v>81628105</v>
          </cell>
          <cell r="D356">
            <v>84069794</v>
          </cell>
          <cell r="E356" t="str">
            <v>Gordian Group Inc Term Loan</v>
          </cell>
          <cell r="F356" t="str">
            <v>0010536144</v>
          </cell>
          <cell r="G356">
            <v>8780613.2400000002</v>
          </cell>
          <cell r="H356">
            <v>24305000</v>
          </cell>
          <cell r="I356">
            <v>4.29</v>
          </cell>
          <cell r="J356" t="str">
            <v>4.2900</v>
          </cell>
          <cell r="K356">
            <v>42277</v>
          </cell>
          <cell r="L356" t="str">
            <v>3 Months</v>
          </cell>
          <cell r="M356" t="str">
            <v>4.29000</v>
          </cell>
          <cell r="N356">
            <v>4.29</v>
          </cell>
          <cell r="O356">
            <v>24305000</v>
          </cell>
          <cell r="P356" t="str">
            <v>4.2900</v>
          </cell>
          <cell r="Q356" t="str">
            <v>4.2900</v>
          </cell>
          <cell r="R356">
            <v>80</v>
          </cell>
          <cell r="S356">
            <v>42368</v>
          </cell>
        </row>
        <row r="357">
          <cell r="A357" t="str">
            <v>DETAILS</v>
          </cell>
          <cell r="B357">
            <v>0</v>
          </cell>
          <cell r="C357">
            <v>81627722</v>
          </cell>
          <cell r="D357">
            <v>84069792</v>
          </cell>
          <cell r="E357" t="str">
            <v>Gordian Group Inc Term Loan</v>
          </cell>
          <cell r="F357" t="str">
            <v>0010536144</v>
          </cell>
          <cell r="G357">
            <v>8780613.2400000002</v>
          </cell>
          <cell r="H357">
            <v>24305000</v>
          </cell>
          <cell r="I357">
            <v>4.29</v>
          </cell>
          <cell r="J357" t="str">
            <v>4.2900</v>
          </cell>
          <cell r="K357">
            <v>42277</v>
          </cell>
          <cell r="L357" t="str">
            <v>3 Months</v>
          </cell>
          <cell r="M357" t="str">
            <v>4.29000</v>
          </cell>
          <cell r="N357">
            <v>4.29</v>
          </cell>
          <cell r="O357">
            <v>24305000</v>
          </cell>
          <cell r="P357" t="str">
            <v>4.2900</v>
          </cell>
          <cell r="Q357" t="str">
            <v>4.2900</v>
          </cell>
          <cell r="R357">
            <v>80</v>
          </cell>
          <cell r="S357">
            <v>42368</v>
          </cell>
        </row>
        <row r="358">
          <cell r="A358" t="str">
            <v>DETAILS</v>
          </cell>
          <cell r="B358">
            <v>0</v>
          </cell>
          <cell r="C358">
            <v>81627760</v>
          </cell>
          <cell r="D358">
            <v>84069865</v>
          </cell>
          <cell r="E358" t="str">
            <v>Grakon Holdings LLC Replacement Term Loan</v>
          </cell>
          <cell r="F358" t="str">
            <v>0010535093</v>
          </cell>
          <cell r="G358">
            <v>442649</v>
          </cell>
          <cell r="H358">
            <v>32539000</v>
          </cell>
          <cell r="I358">
            <v>6.15</v>
          </cell>
          <cell r="J358" t="str">
            <v>3.09</v>
          </cell>
          <cell r="K358">
            <v>42338</v>
          </cell>
          <cell r="L358" t="str">
            <v>1 Month</v>
          </cell>
          <cell r="M358" t="str">
            <v>3.09</v>
          </cell>
          <cell r="N358">
            <v>6.15</v>
          </cell>
          <cell r="O358">
            <v>32539000</v>
          </cell>
          <cell r="P358" t="str">
            <v>3.09000</v>
          </cell>
          <cell r="Q358" t="str">
            <v>3.09000</v>
          </cell>
          <cell r="R358">
            <v>80</v>
          </cell>
          <cell r="S358">
            <v>42368</v>
          </cell>
        </row>
        <row r="359">
          <cell r="A359" t="str">
            <v>DETAILS</v>
          </cell>
          <cell r="B359">
            <v>0</v>
          </cell>
          <cell r="C359">
            <v>81627761</v>
          </cell>
          <cell r="D359">
            <v>84069866</v>
          </cell>
          <cell r="E359" t="str">
            <v>Grakon Holdings LLC Replacement Term Loan</v>
          </cell>
          <cell r="F359" t="str">
            <v>0010535093</v>
          </cell>
          <cell r="G359">
            <v>4332683.6100000003</v>
          </cell>
          <cell r="H359">
            <v>32539000</v>
          </cell>
          <cell r="I359">
            <v>6.15</v>
          </cell>
          <cell r="J359" t="str">
            <v>3.09</v>
          </cell>
          <cell r="K359">
            <v>42338</v>
          </cell>
          <cell r="L359" t="str">
            <v>1 Month</v>
          </cell>
          <cell r="M359" t="str">
            <v>3.09</v>
          </cell>
          <cell r="N359">
            <v>6.15</v>
          </cell>
          <cell r="O359">
            <v>32539000</v>
          </cell>
          <cell r="P359" t="str">
            <v>3.09000</v>
          </cell>
          <cell r="Q359" t="str">
            <v>3.09000</v>
          </cell>
          <cell r="R359">
            <v>80</v>
          </cell>
          <cell r="S359">
            <v>42368</v>
          </cell>
        </row>
        <row r="360">
          <cell r="A360" t="str">
            <v>DETAILS</v>
          </cell>
          <cell r="B360">
            <v>0</v>
          </cell>
          <cell r="C360">
            <v>81627760</v>
          </cell>
          <cell r="D360">
            <v>84069875</v>
          </cell>
          <cell r="E360" t="str">
            <v>Grakon Holdings LLC Replacement Term Loan</v>
          </cell>
          <cell r="F360" t="str">
            <v>0010535093</v>
          </cell>
          <cell r="G360">
            <v>752477.26</v>
          </cell>
          <cell r="H360">
            <v>32539000</v>
          </cell>
          <cell r="I360">
            <v>6.15</v>
          </cell>
          <cell r="J360" t="str">
            <v>3.09</v>
          </cell>
          <cell r="K360">
            <v>42338</v>
          </cell>
          <cell r="L360" t="str">
            <v>1 Month</v>
          </cell>
          <cell r="M360" t="str">
            <v>3.09</v>
          </cell>
          <cell r="N360">
            <v>6.15</v>
          </cell>
          <cell r="O360">
            <v>32539000</v>
          </cell>
          <cell r="P360" t="str">
            <v>3.09000</v>
          </cell>
          <cell r="Q360" t="str">
            <v>3.09000</v>
          </cell>
          <cell r="R360">
            <v>80</v>
          </cell>
          <cell r="S360">
            <v>42368</v>
          </cell>
        </row>
        <row r="361">
          <cell r="A361" t="str">
            <v>DETAILS</v>
          </cell>
          <cell r="B361">
            <v>0</v>
          </cell>
          <cell r="C361">
            <v>81627761</v>
          </cell>
          <cell r="D361">
            <v>84069876</v>
          </cell>
          <cell r="E361" t="str">
            <v>Grakon Holdings LLC Replacement Term Loan</v>
          </cell>
          <cell r="F361" t="str">
            <v>0010535093</v>
          </cell>
          <cell r="G361">
            <v>7365307.2400000002</v>
          </cell>
          <cell r="H361">
            <v>32539000</v>
          </cell>
          <cell r="I361">
            <v>6.15</v>
          </cell>
          <cell r="J361" t="str">
            <v>3.09</v>
          </cell>
          <cell r="K361">
            <v>42338</v>
          </cell>
          <cell r="L361" t="str">
            <v>1 Month</v>
          </cell>
          <cell r="M361" t="str">
            <v>3.09</v>
          </cell>
          <cell r="N361">
            <v>6.15</v>
          </cell>
          <cell r="O361">
            <v>32539000</v>
          </cell>
          <cell r="P361" t="str">
            <v>3.09000</v>
          </cell>
          <cell r="Q361" t="str">
            <v>3.09000</v>
          </cell>
          <cell r="R361">
            <v>80</v>
          </cell>
          <cell r="S361">
            <v>42368</v>
          </cell>
        </row>
        <row r="362">
          <cell r="A362" t="str">
            <v>DETAILS</v>
          </cell>
          <cell r="B362">
            <v>0</v>
          </cell>
          <cell r="C362">
            <v>81627811</v>
          </cell>
          <cell r="D362">
            <v>84069877</v>
          </cell>
          <cell r="E362" t="str">
            <v>Grakon Holdings LLC Replacement Term Loan</v>
          </cell>
          <cell r="F362" t="str">
            <v>0010535093</v>
          </cell>
          <cell r="G362">
            <v>5979951.75</v>
          </cell>
          <cell r="H362">
            <v>32539000</v>
          </cell>
          <cell r="I362">
            <v>6.15</v>
          </cell>
          <cell r="J362" t="str">
            <v>3.09</v>
          </cell>
          <cell r="K362">
            <v>42338</v>
          </cell>
          <cell r="L362" t="str">
            <v>1 Month</v>
          </cell>
          <cell r="M362" t="str">
            <v>3.09</v>
          </cell>
          <cell r="N362">
            <v>6.15</v>
          </cell>
          <cell r="O362">
            <v>32539000</v>
          </cell>
          <cell r="P362" t="str">
            <v>3.09000</v>
          </cell>
          <cell r="Q362" t="str">
            <v>3.09000</v>
          </cell>
          <cell r="R362">
            <v>80</v>
          </cell>
          <cell r="S362">
            <v>42368</v>
          </cell>
        </row>
        <row r="363">
          <cell r="A363" t="str">
            <v>DETAILS</v>
          </cell>
          <cell r="B363">
            <v>0</v>
          </cell>
          <cell r="C363">
            <v>81627811</v>
          </cell>
          <cell r="D363">
            <v>84069867</v>
          </cell>
          <cell r="E363" t="str">
            <v>Grakon Holdings LLC Replacement Term Loan</v>
          </cell>
          <cell r="F363" t="str">
            <v>0010535093</v>
          </cell>
          <cell r="G363">
            <v>3517740.42</v>
          </cell>
          <cell r="H363">
            <v>32539000</v>
          </cell>
          <cell r="I363">
            <v>6.15</v>
          </cell>
          <cell r="J363" t="str">
            <v>3.09</v>
          </cell>
          <cell r="K363">
            <v>42338</v>
          </cell>
          <cell r="L363" t="str">
            <v>1 Month</v>
          </cell>
          <cell r="M363" t="str">
            <v>3.09</v>
          </cell>
          <cell r="N363">
            <v>6.15</v>
          </cell>
          <cell r="O363">
            <v>32539000</v>
          </cell>
          <cell r="P363" t="str">
            <v>3.09000</v>
          </cell>
          <cell r="Q363" t="str">
            <v>3.09000</v>
          </cell>
          <cell r="R363">
            <v>80</v>
          </cell>
          <cell r="S363">
            <v>42368</v>
          </cell>
        </row>
        <row r="364">
          <cell r="A364" t="str">
            <v>DETAILS</v>
          </cell>
          <cell r="B364">
            <v>0</v>
          </cell>
          <cell r="C364">
            <v>81628156</v>
          </cell>
          <cell r="D364">
            <v>84069878</v>
          </cell>
          <cell r="E364" t="str">
            <v>Grakon Holdings LLC Replacement Term Loan</v>
          </cell>
          <cell r="F364" t="str">
            <v>0010535093</v>
          </cell>
          <cell r="G364">
            <v>5979951.75</v>
          </cell>
          <cell r="H364">
            <v>32539000</v>
          </cell>
          <cell r="I364">
            <v>6.15</v>
          </cell>
          <cell r="J364" t="str">
            <v>3.09</v>
          </cell>
          <cell r="K364">
            <v>42338</v>
          </cell>
          <cell r="L364" t="str">
            <v>1 Month</v>
          </cell>
          <cell r="M364" t="str">
            <v>3.09</v>
          </cell>
          <cell r="N364">
            <v>6.15</v>
          </cell>
          <cell r="O364">
            <v>32539000</v>
          </cell>
          <cell r="P364" t="str">
            <v>3.09000</v>
          </cell>
          <cell r="Q364" t="str">
            <v>3.09000</v>
          </cell>
          <cell r="R364">
            <v>80</v>
          </cell>
          <cell r="S364">
            <v>42368</v>
          </cell>
        </row>
        <row r="365">
          <cell r="A365" t="str">
            <v>DETAILS</v>
          </cell>
          <cell r="B365">
            <v>0</v>
          </cell>
          <cell r="C365">
            <v>81628156</v>
          </cell>
          <cell r="D365">
            <v>84069868</v>
          </cell>
          <cell r="E365" t="str">
            <v>Grakon Holdings LLC Replacement Term Loan</v>
          </cell>
          <cell r="F365" t="str">
            <v>0010535093</v>
          </cell>
          <cell r="G365">
            <v>3517740.42</v>
          </cell>
          <cell r="H365">
            <v>32539000</v>
          </cell>
          <cell r="I365">
            <v>6.15</v>
          </cell>
          <cell r="J365" t="str">
            <v>3.09</v>
          </cell>
          <cell r="K365">
            <v>42338</v>
          </cell>
          <cell r="L365" t="str">
            <v>1 Month</v>
          </cell>
          <cell r="M365" t="str">
            <v>3.09</v>
          </cell>
          <cell r="N365">
            <v>6.15</v>
          </cell>
          <cell r="O365">
            <v>32539000</v>
          </cell>
          <cell r="P365" t="str">
            <v>3.09000</v>
          </cell>
          <cell r="Q365" t="str">
            <v>3.09000</v>
          </cell>
          <cell r="R365">
            <v>80</v>
          </cell>
          <cell r="S365">
            <v>42368</v>
          </cell>
        </row>
        <row r="366">
          <cell r="A366" t="str">
            <v>DETAILS</v>
          </cell>
          <cell r="B366">
            <v>0</v>
          </cell>
          <cell r="C366">
            <v>81627858</v>
          </cell>
          <cell r="D366">
            <v>84069748</v>
          </cell>
          <cell r="E366" t="str">
            <v>Grande Communications Term Loan B</v>
          </cell>
          <cell r="F366" t="str">
            <v>0010420936</v>
          </cell>
          <cell r="G366">
            <v>24375576.510000002</v>
          </cell>
          <cell r="H366">
            <v>71050000</v>
          </cell>
          <cell r="I366">
            <v>4.2300000000000004</v>
          </cell>
          <cell r="J366" t="str">
            <v>4.3800000</v>
          </cell>
          <cell r="K366">
            <v>42277</v>
          </cell>
          <cell r="L366" t="str">
            <v>3 Months</v>
          </cell>
          <cell r="M366" t="str">
            <v>4.38</v>
          </cell>
          <cell r="N366">
            <v>4.4800000000000004</v>
          </cell>
          <cell r="O366">
            <v>75410000</v>
          </cell>
          <cell r="P366" t="str">
            <v>4.15</v>
          </cell>
          <cell r="Q366" t="str">
            <v>4.15</v>
          </cell>
          <cell r="R366">
            <v>80</v>
          </cell>
          <cell r="S366">
            <v>42368</v>
          </cell>
        </row>
        <row r="367">
          <cell r="A367" t="str">
            <v>DETAILS</v>
          </cell>
          <cell r="B367">
            <v>0</v>
          </cell>
          <cell r="C367">
            <v>81628160</v>
          </cell>
          <cell r="D367">
            <v>84070089</v>
          </cell>
          <cell r="E367" t="str">
            <v>Granite Global Solutions Corp (Financial Horizons) Term Loan</v>
          </cell>
          <cell r="F367" t="str">
            <v>0010537067</v>
          </cell>
          <cell r="G367">
            <v>5555247.8600000003</v>
          </cell>
          <cell r="H367">
            <v>11774000</v>
          </cell>
          <cell r="I367">
            <v>4.3600000000000003</v>
          </cell>
          <cell r="J367" t="str">
            <v>3.6300000</v>
          </cell>
          <cell r="K367">
            <v>42338</v>
          </cell>
          <cell r="L367" t="str">
            <v>1 Month</v>
          </cell>
          <cell r="M367" t="str">
            <v>3.63</v>
          </cell>
          <cell r="N367">
            <v>4.68</v>
          </cell>
          <cell r="O367">
            <v>12110000</v>
          </cell>
          <cell r="P367" t="str">
            <v>3.82</v>
          </cell>
          <cell r="Q367" t="str">
            <v>3.82</v>
          </cell>
          <cell r="R367">
            <v>80</v>
          </cell>
          <cell r="S367">
            <v>42368</v>
          </cell>
        </row>
        <row r="368">
          <cell r="A368" t="str">
            <v>DETAILS</v>
          </cell>
          <cell r="B368">
            <v>0</v>
          </cell>
          <cell r="C368">
            <v>81628314</v>
          </cell>
          <cell r="D368">
            <v>84069749</v>
          </cell>
          <cell r="E368" t="str">
            <v>Gray Television Inc Initial Term Loan</v>
          </cell>
          <cell r="F368" t="str">
            <v>0010472025</v>
          </cell>
          <cell r="G368">
            <v>7567550</v>
          </cell>
          <cell r="H368">
            <v>205539000</v>
          </cell>
          <cell r="I368">
            <v>2.8479999999999999</v>
          </cell>
          <cell r="J368" t="str">
            <v>2.5600000</v>
          </cell>
          <cell r="K368">
            <v>42277</v>
          </cell>
          <cell r="L368" t="str">
            <v>3 Months</v>
          </cell>
          <cell r="M368" t="str">
            <v>5.85</v>
          </cell>
          <cell r="N368">
            <v>3.14</v>
          </cell>
          <cell r="O368">
            <v>209510000</v>
          </cell>
          <cell r="P368" t="str">
            <v>2.26</v>
          </cell>
          <cell r="Q368" t="str">
            <v>5.15</v>
          </cell>
          <cell r="R368">
            <v>80</v>
          </cell>
          <cell r="S368">
            <v>42368</v>
          </cell>
        </row>
        <row r="369">
          <cell r="A369" t="str">
            <v>DETAILS</v>
          </cell>
          <cell r="B369">
            <v>0</v>
          </cell>
          <cell r="C369">
            <v>81628314</v>
          </cell>
          <cell r="D369">
            <v>84069993</v>
          </cell>
          <cell r="E369" t="str">
            <v>Gray Television Inc Initial Term Loan</v>
          </cell>
          <cell r="F369" t="str">
            <v>0010472025</v>
          </cell>
          <cell r="G369">
            <v>10238450</v>
          </cell>
          <cell r="H369">
            <v>205539000</v>
          </cell>
          <cell r="I369">
            <v>2.8479999999999999</v>
          </cell>
          <cell r="J369" t="str">
            <v>2.5600000</v>
          </cell>
          <cell r="K369">
            <v>42277</v>
          </cell>
          <cell r="L369" t="str">
            <v>3 Months</v>
          </cell>
          <cell r="M369" t="str">
            <v>5.85</v>
          </cell>
          <cell r="N369">
            <v>3.14</v>
          </cell>
          <cell r="O369">
            <v>209510000</v>
          </cell>
          <cell r="P369" t="str">
            <v>2.26</v>
          </cell>
          <cell r="Q369" t="str">
            <v>5.15</v>
          </cell>
          <cell r="R369">
            <v>80</v>
          </cell>
          <cell r="S369">
            <v>42368</v>
          </cell>
        </row>
        <row r="370">
          <cell r="A370" t="str">
            <v>DETAILS</v>
          </cell>
          <cell r="B370">
            <v>0</v>
          </cell>
          <cell r="C370">
            <v>81628054</v>
          </cell>
          <cell r="D370">
            <v>84069803</v>
          </cell>
          <cell r="E370" t="str">
            <v>Greater Media Inc Term Loan</v>
          </cell>
          <cell r="F370" t="str">
            <v>0010406778</v>
          </cell>
          <cell r="G370">
            <v>10850625</v>
          </cell>
          <cell r="H370">
            <v>23561000</v>
          </cell>
          <cell r="I370">
            <v>4.74</v>
          </cell>
          <cell r="J370" t="str">
            <v>3.5600000</v>
          </cell>
          <cell r="K370">
            <v>42277</v>
          </cell>
          <cell r="L370" t="str">
            <v>3 Months</v>
          </cell>
          <cell r="M370" t="str">
            <v>3.56</v>
          </cell>
          <cell r="N370">
            <v>4.54</v>
          </cell>
          <cell r="O370">
            <v>24140000</v>
          </cell>
          <cell r="P370" t="str">
            <v>3.43</v>
          </cell>
          <cell r="Q370" t="str">
            <v>3.43</v>
          </cell>
          <cell r="R370">
            <v>80</v>
          </cell>
          <cell r="S370">
            <v>42368</v>
          </cell>
        </row>
        <row r="371">
          <cell r="A371" t="str">
            <v>DETAILS</v>
          </cell>
          <cell r="B371">
            <v>0</v>
          </cell>
          <cell r="C371">
            <v>81627855</v>
          </cell>
          <cell r="D371">
            <v>84070301</v>
          </cell>
          <cell r="E371" t="str">
            <v>GTT Communications Inc Term Loan</v>
          </cell>
          <cell r="F371" t="str">
            <v>0010552675</v>
          </cell>
          <cell r="G371">
            <v>18000000</v>
          </cell>
          <cell r="H371">
            <v>103000000</v>
          </cell>
          <cell r="I371">
            <v>4.1160600000000001</v>
          </cell>
          <cell r="J371" t="str">
            <v>3.7291</v>
          </cell>
          <cell r="K371">
            <v>42277</v>
          </cell>
          <cell r="L371" t="str">
            <v>3 Months</v>
          </cell>
          <cell r="M371" t="str">
            <v>3.72909</v>
          </cell>
          <cell r="N371">
            <v>4.1160597000000001</v>
          </cell>
          <cell r="O371">
            <v>103000000</v>
          </cell>
          <cell r="P371" t="str">
            <v>3.72908738</v>
          </cell>
          <cell r="Q371" t="str">
            <v>3.72908738</v>
          </cell>
          <cell r="R371">
            <v>80</v>
          </cell>
          <cell r="S371">
            <v>42368</v>
          </cell>
        </row>
        <row r="372">
          <cell r="A372" t="str">
            <v>DETAILS</v>
          </cell>
          <cell r="B372">
            <v>0</v>
          </cell>
          <cell r="C372">
            <v>81627837</v>
          </cell>
          <cell r="D372">
            <v>84069752</v>
          </cell>
          <cell r="E372" t="str">
            <v>Gulfstream Services Inc Term Loan</v>
          </cell>
          <cell r="F372" t="str">
            <v>0010536046</v>
          </cell>
          <cell r="G372">
            <v>7800000</v>
          </cell>
          <cell r="H372">
            <v>50213000</v>
          </cell>
          <cell r="I372">
            <v>6.03</v>
          </cell>
          <cell r="J372" t="str">
            <v>2.6300000</v>
          </cell>
          <cell r="K372">
            <v>42277</v>
          </cell>
          <cell r="L372" t="str">
            <v>3 Months</v>
          </cell>
          <cell r="M372" t="str">
            <v>2.63</v>
          </cell>
          <cell r="N372">
            <v>4.2</v>
          </cell>
          <cell r="O372">
            <v>32170000</v>
          </cell>
          <cell r="P372" t="str">
            <v>3.81</v>
          </cell>
          <cell r="Q372" t="str">
            <v>3.81</v>
          </cell>
          <cell r="R372">
            <v>80</v>
          </cell>
          <cell r="S372">
            <v>42368</v>
          </cell>
        </row>
        <row r="373">
          <cell r="A373" t="str">
            <v>DETAILS</v>
          </cell>
          <cell r="B373">
            <v>0</v>
          </cell>
          <cell r="C373">
            <v>81627837</v>
          </cell>
          <cell r="D373">
            <v>84069753</v>
          </cell>
          <cell r="E373" t="str">
            <v>Gulfstream Services Inc Term Loan</v>
          </cell>
          <cell r="F373" t="str">
            <v>0010536046</v>
          </cell>
          <cell r="G373">
            <v>8970000</v>
          </cell>
          <cell r="H373">
            <v>50213000</v>
          </cell>
          <cell r="I373">
            <v>6.03</v>
          </cell>
          <cell r="J373" t="str">
            <v>2.6300000</v>
          </cell>
          <cell r="K373">
            <v>42277</v>
          </cell>
          <cell r="L373" t="str">
            <v>3 Months</v>
          </cell>
          <cell r="M373" t="str">
            <v>2.63</v>
          </cell>
          <cell r="N373">
            <v>4.2</v>
          </cell>
          <cell r="O373">
            <v>32170000</v>
          </cell>
          <cell r="P373" t="str">
            <v>3.81</v>
          </cell>
          <cell r="Q373" t="str">
            <v>3.81</v>
          </cell>
          <cell r="R373">
            <v>80</v>
          </cell>
          <cell r="S373">
            <v>42368</v>
          </cell>
        </row>
        <row r="374">
          <cell r="A374" t="str">
            <v>DETAILS</v>
          </cell>
          <cell r="B374">
            <v>0</v>
          </cell>
          <cell r="C374">
            <v>81627971</v>
          </cell>
          <cell r="D374">
            <v>84069754</v>
          </cell>
          <cell r="E374" t="str">
            <v>Hargray Communications Group Inc Initial Term Loan</v>
          </cell>
          <cell r="F374" t="str">
            <v>0010422307</v>
          </cell>
          <cell r="G374">
            <v>269071.03999999998</v>
          </cell>
          <cell r="H374">
            <v>68132000</v>
          </cell>
          <cell r="I374">
            <v>3.89</v>
          </cell>
          <cell r="J374" t="str">
            <v>5.0600000</v>
          </cell>
          <cell r="K374">
            <v>42277</v>
          </cell>
          <cell r="L374" t="str">
            <v>3 Months</v>
          </cell>
          <cell r="M374" t="str">
            <v>5.06</v>
          </cell>
          <cell r="N374">
            <v>3.68</v>
          </cell>
          <cell r="O374">
            <v>70580000</v>
          </cell>
          <cell r="P374" t="str">
            <v>4.73</v>
          </cell>
          <cell r="Q374" t="str">
            <v>4.73</v>
          </cell>
          <cell r="R374">
            <v>80</v>
          </cell>
          <cell r="S374">
            <v>42368</v>
          </cell>
        </row>
        <row r="375">
          <cell r="A375" t="str">
            <v>DETAILS</v>
          </cell>
          <cell r="B375">
            <v>0</v>
          </cell>
          <cell r="C375">
            <v>81627972</v>
          </cell>
          <cell r="D375">
            <v>84069755</v>
          </cell>
          <cell r="E375" t="str">
            <v>Hargray Communications Group Inc Initial Term Loan</v>
          </cell>
          <cell r="F375" t="str">
            <v>0010422307</v>
          </cell>
          <cell r="G375">
            <v>9381908.3499999996</v>
          </cell>
          <cell r="H375">
            <v>68132000</v>
          </cell>
          <cell r="I375">
            <v>3.89</v>
          </cell>
          <cell r="J375" t="str">
            <v>5.0600000</v>
          </cell>
          <cell r="K375">
            <v>42277</v>
          </cell>
          <cell r="L375" t="str">
            <v>3 Months</v>
          </cell>
          <cell r="M375" t="str">
            <v>5.06</v>
          </cell>
          <cell r="N375">
            <v>3.68</v>
          </cell>
          <cell r="O375">
            <v>70580000</v>
          </cell>
          <cell r="P375" t="str">
            <v>4.73</v>
          </cell>
          <cell r="Q375" t="str">
            <v>4.73</v>
          </cell>
          <cell r="R375">
            <v>80</v>
          </cell>
          <cell r="S375">
            <v>42368</v>
          </cell>
        </row>
        <row r="376">
          <cell r="A376" t="str">
            <v>DETAILS</v>
          </cell>
          <cell r="B376">
            <v>0</v>
          </cell>
          <cell r="C376">
            <v>81627843</v>
          </cell>
          <cell r="D376">
            <v>84069757</v>
          </cell>
          <cell r="E376" t="str">
            <v>HARLAND CLARKE (Scantron) Extended Tranche B2 TL</v>
          </cell>
          <cell r="F376" t="str">
            <v>0010374527</v>
          </cell>
          <cell r="G376">
            <v>8872824.5199999996</v>
          </cell>
          <cell r="H376">
            <v>700300000</v>
          </cell>
          <cell r="I376">
            <v>3.06</v>
          </cell>
          <cell r="J376" t="str">
            <v>3.4100000</v>
          </cell>
          <cell r="K376">
            <v>42277</v>
          </cell>
          <cell r="L376" t="str">
            <v>3 Months</v>
          </cell>
          <cell r="M376" t="str">
            <v>4.43</v>
          </cell>
          <cell r="N376">
            <v>3.12</v>
          </cell>
          <cell r="O376">
            <v>694700000</v>
          </cell>
          <cell r="P376" t="str">
            <v>3.34</v>
          </cell>
          <cell r="Q376" t="str">
            <v>4.36</v>
          </cell>
          <cell r="R376">
            <v>80</v>
          </cell>
          <cell r="S376">
            <v>42368</v>
          </cell>
        </row>
        <row r="377">
          <cell r="A377" t="str">
            <v>DETAILS</v>
          </cell>
          <cell r="B377">
            <v>0</v>
          </cell>
          <cell r="C377">
            <v>81627869</v>
          </cell>
          <cell r="D377">
            <v>84069758</v>
          </cell>
          <cell r="E377" t="str">
            <v>HARLAND CLARKE (Scantron) Extended Tranche B2 TL</v>
          </cell>
          <cell r="F377" t="str">
            <v>0010374527</v>
          </cell>
          <cell r="G377">
            <v>183023.35</v>
          </cell>
          <cell r="H377">
            <v>700300000</v>
          </cell>
          <cell r="I377">
            <v>3.06</v>
          </cell>
          <cell r="J377" t="str">
            <v>3.4100000</v>
          </cell>
          <cell r="K377">
            <v>42277</v>
          </cell>
          <cell r="L377" t="str">
            <v>3 Months</v>
          </cell>
          <cell r="M377" t="str">
            <v>4.43</v>
          </cell>
          <cell r="N377">
            <v>3.12</v>
          </cell>
          <cell r="O377">
            <v>694700000</v>
          </cell>
          <cell r="P377" t="str">
            <v>3.34</v>
          </cell>
          <cell r="Q377" t="str">
            <v>4.36</v>
          </cell>
          <cell r="R377">
            <v>80</v>
          </cell>
          <cell r="S377">
            <v>42368</v>
          </cell>
        </row>
        <row r="378">
          <cell r="A378" t="str">
            <v>DETAILS</v>
          </cell>
          <cell r="B378">
            <v>0</v>
          </cell>
          <cell r="C378">
            <v>81627872</v>
          </cell>
          <cell r="D378">
            <v>84069759</v>
          </cell>
          <cell r="E378" t="str">
            <v>Harmar Acquisition Corporation Term Loan A</v>
          </cell>
          <cell r="F378" t="str">
            <v>0010530255</v>
          </cell>
          <cell r="G378">
            <v>19394023.640000001</v>
          </cell>
          <cell r="H378">
            <v>11317000</v>
          </cell>
          <cell r="I378">
            <v>2.0099999999999998</v>
          </cell>
          <cell r="J378" t="str">
            <v>3.6700000</v>
          </cell>
          <cell r="K378">
            <v>42338</v>
          </cell>
          <cell r="L378" t="str">
            <v>1 Month</v>
          </cell>
          <cell r="M378" t="str">
            <v>5.43</v>
          </cell>
          <cell r="N378">
            <v>2.21</v>
          </cell>
          <cell r="O378">
            <v>8790000</v>
          </cell>
          <cell r="P378" t="str">
            <v>4.13</v>
          </cell>
          <cell r="Q378" t="str">
            <v>6.41</v>
          </cell>
          <cell r="R378">
            <v>80</v>
          </cell>
          <cell r="S378">
            <v>42368</v>
          </cell>
        </row>
        <row r="379">
          <cell r="A379" t="str">
            <v>DETAILS</v>
          </cell>
          <cell r="B379">
            <v>0</v>
          </cell>
          <cell r="C379">
            <v>81628032</v>
          </cell>
          <cell r="D379">
            <v>84069456</v>
          </cell>
          <cell r="E379" t="str">
            <v>Hartland Controls LLC Term Loan</v>
          </cell>
          <cell r="F379" t="str">
            <v>0010519278</v>
          </cell>
          <cell r="G379">
            <v>7921774.1900000004</v>
          </cell>
          <cell r="H379">
            <v>10161000</v>
          </cell>
          <cell r="I379">
            <v>2.35</v>
          </cell>
          <cell r="J379" t="str">
            <v>3.6500000</v>
          </cell>
          <cell r="K379">
            <v>42338</v>
          </cell>
          <cell r="L379" t="str">
            <v>1 Month</v>
          </cell>
          <cell r="M379" t="str">
            <v>5.27</v>
          </cell>
          <cell r="N379">
            <v>2.44</v>
          </cell>
          <cell r="O379">
            <v>10450000</v>
          </cell>
          <cell r="P379" t="str">
            <v>3.62</v>
          </cell>
          <cell r="Q379" t="str">
            <v>5.2</v>
          </cell>
          <cell r="R379">
            <v>80</v>
          </cell>
          <cell r="S379">
            <v>42368</v>
          </cell>
        </row>
        <row r="380">
          <cell r="A380" t="str">
            <v>DETAILS</v>
          </cell>
          <cell r="B380">
            <v>0</v>
          </cell>
          <cell r="C380">
            <v>81628033</v>
          </cell>
          <cell r="D380">
            <v>84069457</v>
          </cell>
          <cell r="E380" t="str">
            <v>Hartland Controls LLC Term Loan</v>
          </cell>
          <cell r="F380" t="str">
            <v>0010519278</v>
          </cell>
          <cell r="G380">
            <v>4404435.4800000004</v>
          </cell>
          <cell r="H380">
            <v>10161000</v>
          </cell>
          <cell r="I380">
            <v>2.35</v>
          </cell>
          <cell r="J380" t="str">
            <v>3.6500000</v>
          </cell>
          <cell r="K380">
            <v>42338</v>
          </cell>
          <cell r="L380" t="str">
            <v>1 Month</v>
          </cell>
          <cell r="M380" t="str">
            <v>5.27</v>
          </cell>
          <cell r="N380">
            <v>2.44</v>
          </cell>
          <cell r="O380">
            <v>10450000</v>
          </cell>
          <cell r="P380" t="str">
            <v>3.62</v>
          </cell>
          <cell r="Q380" t="str">
            <v>5.2</v>
          </cell>
          <cell r="R380">
            <v>80</v>
          </cell>
          <cell r="S380">
            <v>42368</v>
          </cell>
        </row>
        <row r="381">
          <cell r="A381" t="str">
            <v>DETAILS</v>
          </cell>
          <cell r="B381">
            <v>0</v>
          </cell>
          <cell r="C381">
            <v>81627887</v>
          </cell>
          <cell r="D381">
            <v>84070235</v>
          </cell>
          <cell r="E381" t="str">
            <v>Harvey Tool Acquisition LLC Term Loan</v>
          </cell>
          <cell r="F381" t="str">
            <v>0010529304</v>
          </cell>
          <cell r="G381">
            <v>2197463.2999999998</v>
          </cell>
          <cell r="H381">
            <v>22362000</v>
          </cell>
          <cell r="I381">
            <v>2.33</v>
          </cell>
          <cell r="J381" t="str">
            <v>5.0100000</v>
          </cell>
          <cell r="K381">
            <v>42308</v>
          </cell>
          <cell r="L381" t="str">
            <v>1 Month</v>
          </cell>
          <cell r="M381" t="str">
            <v>6.26</v>
          </cell>
          <cell r="N381">
            <v>2.38</v>
          </cell>
          <cell r="O381">
            <v>23300000</v>
          </cell>
          <cell r="P381" t="str">
            <v>4.63</v>
          </cell>
          <cell r="Q381" t="str">
            <v>5.83</v>
          </cell>
          <cell r="R381">
            <v>80</v>
          </cell>
          <cell r="S381">
            <v>42338</v>
          </cell>
        </row>
        <row r="382">
          <cell r="A382" t="str">
            <v>DETAILS</v>
          </cell>
          <cell r="B382">
            <v>0</v>
          </cell>
          <cell r="C382">
            <v>81627887</v>
          </cell>
          <cell r="D382">
            <v>84069763</v>
          </cell>
          <cell r="E382" t="str">
            <v>Harvey Tool Acquisition LLC Term Loan</v>
          </cell>
          <cell r="F382" t="str">
            <v>0010529304</v>
          </cell>
          <cell r="G382">
            <v>10849975.029999999</v>
          </cell>
          <cell r="H382">
            <v>22362000</v>
          </cell>
          <cell r="I382">
            <v>2.33</v>
          </cell>
          <cell r="J382" t="str">
            <v>5.0100000</v>
          </cell>
          <cell r="K382">
            <v>42308</v>
          </cell>
          <cell r="L382" t="str">
            <v>1 Month</v>
          </cell>
          <cell r="M382" t="str">
            <v>6.26</v>
          </cell>
          <cell r="N382">
            <v>2.38</v>
          </cell>
          <cell r="O382">
            <v>23300000</v>
          </cell>
          <cell r="P382" t="str">
            <v>4.63</v>
          </cell>
          <cell r="Q382" t="str">
            <v>5.83</v>
          </cell>
          <cell r="R382">
            <v>80</v>
          </cell>
          <cell r="S382">
            <v>42338</v>
          </cell>
        </row>
        <row r="383">
          <cell r="A383" t="str">
            <v>DETAILS</v>
          </cell>
          <cell r="B383">
            <v>0</v>
          </cell>
          <cell r="C383">
            <v>81627715</v>
          </cell>
          <cell r="D383">
            <v>84069762</v>
          </cell>
          <cell r="E383" t="str">
            <v>Harvey Tool Acquisition LLC Term Loan</v>
          </cell>
          <cell r="F383" t="str">
            <v>0010529304</v>
          </cell>
          <cell r="G383">
            <v>13775806.220000001</v>
          </cell>
          <cell r="H383">
            <v>22362000</v>
          </cell>
          <cell r="I383">
            <v>2.33</v>
          </cell>
          <cell r="J383" t="str">
            <v>5.0100000</v>
          </cell>
          <cell r="K383">
            <v>42308</v>
          </cell>
          <cell r="L383" t="str">
            <v>1 Month</v>
          </cell>
          <cell r="M383" t="str">
            <v>6.26</v>
          </cell>
          <cell r="N383">
            <v>2.38</v>
          </cell>
          <cell r="O383">
            <v>23300000</v>
          </cell>
          <cell r="P383" t="str">
            <v>4.63</v>
          </cell>
          <cell r="Q383" t="str">
            <v>5.83</v>
          </cell>
          <cell r="R383">
            <v>80</v>
          </cell>
          <cell r="S383">
            <v>42338</v>
          </cell>
        </row>
        <row r="384">
          <cell r="A384" t="str">
            <v>DETAILS</v>
          </cell>
          <cell r="B384">
            <v>0</v>
          </cell>
          <cell r="C384">
            <v>81627715</v>
          </cell>
          <cell r="D384">
            <v>84070234</v>
          </cell>
          <cell r="E384" t="str">
            <v>Harvey Tool Acquisition LLC Term Loan</v>
          </cell>
          <cell r="F384" t="str">
            <v>0010529304</v>
          </cell>
          <cell r="G384">
            <v>2790036.7</v>
          </cell>
          <cell r="H384">
            <v>22362000</v>
          </cell>
          <cell r="I384">
            <v>2.33</v>
          </cell>
          <cell r="J384" t="str">
            <v>5.0100000</v>
          </cell>
          <cell r="K384">
            <v>42308</v>
          </cell>
          <cell r="L384" t="str">
            <v>1 Month</v>
          </cell>
          <cell r="M384" t="str">
            <v>6.26</v>
          </cell>
          <cell r="N384">
            <v>2.38</v>
          </cell>
          <cell r="O384">
            <v>23300000</v>
          </cell>
          <cell r="P384" t="str">
            <v>4.63</v>
          </cell>
          <cell r="Q384" t="str">
            <v>5.83</v>
          </cell>
          <cell r="R384">
            <v>80</v>
          </cell>
          <cell r="S384">
            <v>42338</v>
          </cell>
        </row>
        <row r="385">
          <cell r="A385" t="str">
            <v>DETAILS</v>
          </cell>
          <cell r="B385">
            <v>0</v>
          </cell>
          <cell r="C385">
            <v>81628234</v>
          </cell>
          <cell r="D385">
            <v>84069804</v>
          </cell>
          <cell r="E385" t="str">
            <v>Hawaiian Telecom Communications Inc Term Loan B</v>
          </cell>
          <cell r="F385" t="str">
            <v>0010351493</v>
          </cell>
          <cell r="G385">
            <v>19351797.239999998</v>
          </cell>
          <cell r="H385">
            <v>119408000</v>
          </cell>
          <cell r="I385">
            <v>6.73</v>
          </cell>
          <cell r="J385" t="str">
            <v>2.3400000</v>
          </cell>
          <cell r="K385">
            <v>42277</v>
          </cell>
          <cell r="L385" t="str">
            <v>3 Months</v>
          </cell>
          <cell r="M385" t="str">
            <v>2.34</v>
          </cell>
          <cell r="N385">
            <v>6.87</v>
          </cell>
          <cell r="O385">
            <v>122630000</v>
          </cell>
          <cell r="P385" t="str">
            <v>2.26</v>
          </cell>
          <cell r="Q385" t="str">
            <v>2.26</v>
          </cell>
          <cell r="R385">
            <v>80</v>
          </cell>
          <cell r="S385">
            <v>42368</v>
          </cell>
        </row>
        <row r="386">
          <cell r="A386" t="str">
            <v>DETAILS</v>
          </cell>
          <cell r="B386">
            <v>0</v>
          </cell>
          <cell r="C386">
            <v>81628235</v>
          </cell>
          <cell r="D386">
            <v>84069805</v>
          </cell>
          <cell r="E386" t="str">
            <v>Hawaiian Telecom Communications Inc Term Loan B</v>
          </cell>
          <cell r="F386" t="str">
            <v>0010351493</v>
          </cell>
          <cell r="G386">
            <v>49639</v>
          </cell>
          <cell r="H386">
            <v>119408000</v>
          </cell>
          <cell r="I386">
            <v>6.73</v>
          </cell>
          <cell r="J386" t="str">
            <v>2.3400000</v>
          </cell>
          <cell r="K386">
            <v>42277</v>
          </cell>
          <cell r="L386" t="str">
            <v>3 Months</v>
          </cell>
          <cell r="M386" t="str">
            <v>2.34</v>
          </cell>
          <cell r="N386">
            <v>6.87</v>
          </cell>
          <cell r="O386">
            <v>122630000</v>
          </cell>
          <cell r="P386" t="str">
            <v>2.26</v>
          </cell>
          <cell r="Q386" t="str">
            <v>2.26</v>
          </cell>
          <cell r="R386">
            <v>80</v>
          </cell>
          <cell r="S386">
            <v>42368</v>
          </cell>
        </row>
        <row r="387">
          <cell r="A387" t="str">
            <v>DETAILS</v>
          </cell>
          <cell r="B387">
            <v>0</v>
          </cell>
          <cell r="C387">
            <v>81627882</v>
          </cell>
          <cell r="D387">
            <v>84070306</v>
          </cell>
          <cell r="E387" t="str">
            <v>Help Systems Holdings 2nd Lien Term Loan</v>
          </cell>
          <cell r="F387" t="str">
            <v>0010553056</v>
          </cell>
          <cell r="G387">
            <v>30500000</v>
          </cell>
          <cell r="H387">
            <v>65514000</v>
          </cell>
          <cell r="I387">
            <v>2</v>
          </cell>
          <cell r="J387" t="str">
            <v>4.7000</v>
          </cell>
          <cell r="K387">
            <v>42277</v>
          </cell>
          <cell r="L387" t="str">
            <v>3 Months</v>
          </cell>
          <cell r="M387" t="str">
            <v>6.69000</v>
          </cell>
          <cell r="N387">
            <v>2</v>
          </cell>
          <cell r="O387">
            <v>65514000</v>
          </cell>
          <cell r="P387" t="str">
            <v>4.70000000</v>
          </cell>
          <cell r="Q387" t="str">
            <v>6.69000000</v>
          </cell>
          <cell r="R387">
            <v>50</v>
          </cell>
          <cell r="S387">
            <v>42368</v>
          </cell>
        </row>
        <row r="388">
          <cell r="A388" t="str">
            <v>DETAILS</v>
          </cell>
          <cell r="B388">
            <v>0</v>
          </cell>
          <cell r="C388">
            <v>81627881</v>
          </cell>
          <cell r="D388">
            <v>84070305</v>
          </cell>
          <cell r="E388" t="str">
            <v>Help Systems Holdings Term Loan</v>
          </cell>
          <cell r="F388" t="str">
            <v>0010553064</v>
          </cell>
          <cell r="G388">
            <v>35000000</v>
          </cell>
          <cell r="H388">
            <v>65514000</v>
          </cell>
          <cell r="I388">
            <v>2</v>
          </cell>
          <cell r="J388" t="str">
            <v>4.7000</v>
          </cell>
          <cell r="K388">
            <v>42277</v>
          </cell>
          <cell r="L388" t="str">
            <v>3 Months</v>
          </cell>
          <cell r="M388" t="str">
            <v>6.69000</v>
          </cell>
          <cell r="N388">
            <v>2</v>
          </cell>
          <cell r="O388">
            <v>65514000</v>
          </cell>
          <cell r="P388" t="str">
            <v>4.70000000</v>
          </cell>
          <cell r="Q388" t="str">
            <v>6.69000000</v>
          </cell>
          <cell r="R388">
            <v>78.723404255299997</v>
          </cell>
          <cell r="S388">
            <v>42368</v>
          </cell>
        </row>
        <row r="389">
          <cell r="A389" t="str">
            <v>DETAILS</v>
          </cell>
          <cell r="B389">
            <v>0</v>
          </cell>
          <cell r="C389">
            <v>81627937</v>
          </cell>
          <cell r="D389">
            <v>84069769</v>
          </cell>
          <cell r="E389" t="str">
            <v>Hemisphere Media Holdings LLC Term B Loan</v>
          </cell>
          <cell r="F389" t="str">
            <v>0010425994</v>
          </cell>
          <cell r="G389">
            <v>9850000</v>
          </cell>
          <cell r="H389">
            <v>52031000</v>
          </cell>
          <cell r="I389">
            <v>4.34</v>
          </cell>
          <cell r="J389" t="str">
            <v>1.4200000</v>
          </cell>
          <cell r="K389">
            <v>42277</v>
          </cell>
          <cell r="L389" t="str">
            <v>1 Month</v>
          </cell>
          <cell r="M389" t="str">
            <v>1.42</v>
          </cell>
          <cell r="N389">
            <v>4.6100000000000003</v>
          </cell>
          <cell r="O389">
            <v>55850000</v>
          </cell>
          <cell r="P389" t="str">
            <v>0.9</v>
          </cell>
          <cell r="Q389" t="str">
            <v>0.9</v>
          </cell>
          <cell r="R389">
            <v>80</v>
          </cell>
          <cell r="S389">
            <v>42307</v>
          </cell>
        </row>
        <row r="390">
          <cell r="A390" t="str">
            <v>DETAILS</v>
          </cell>
          <cell r="B390">
            <v>0</v>
          </cell>
          <cell r="C390">
            <v>81627982</v>
          </cell>
          <cell r="D390">
            <v>84069569</v>
          </cell>
          <cell r="E390" t="str">
            <v>Henry Company LLC  Term Loan</v>
          </cell>
          <cell r="F390" t="str">
            <v>0010534125</v>
          </cell>
          <cell r="G390">
            <v>9875000</v>
          </cell>
          <cell r="H390">
            <v>46172456</v>
          </cell>
          <cell r="I390">
            <v>2.62</v>
          </cell>
          <cell r="J390" t="str">
            <v>3.3800000</v>
          </cell>
          <cell r="K390">
            <v>42338</v>
          </cell>
          <cell r="L390" t="str">
            <v>3 Months</v>
          </cell>
          <cell r="M390" t="str">
            <v>4.89</v>
          </cell>
          <cell r="N390">
            <v>2.76</v>
          </cell>
          <cell r="O390">
            <v>52910000</v>
          </cell>
          <cell r="P390" t="str">
            <v>2.93</v>
          </cell>
          <cell r="Q390" t="str">
            <v>4.26</v>
          </cell>
          <cell r="R390">
            <v>80</v>
          </cell>
          <cell r="S390">
            <v>42429</v>
          </cell>
        </row>
        <row r="391">
          <cell r="A391" t="str">
            <v>DETAILS</v>
          </cell>
          <cell r="B391">
            <v>0</v>
          </cell>
          <cell r="C391">
            <v>81627982</v>
          </cell>
          <cell r="D391">
            <v>84069570</v>
          </cell>
          <cell r="E391" t="str">
            <v>Henry Company LLC  Term Loan</v>
          </cell>
          <cell r="F391" t="str">
            <v>0010534125</v>
          </cell>
          <cell r="G391">
            <v>15170112.34</v>
          </cell>
          <cell r="H391">
            <v>46172456</v>
          </cell>
          <cell r="I391">
            <v>2.62</v>
          </cell>
          <cell r="J391" t="str">
            <v>3.3800000</v>
          </cell>
          <cell r="K391">
            <v>42338</v>
          </cell>
          <cell r="L391" t="str">
            <v>3 Months</v>
          </cell>
          <cell r="M391" t="str">
            <v>4.89</v>
          </cell>
          <cell r="N391">
            <v>2.76</v>
          </cell>
          <cell r="O391">
            <v>52910000</v>
          </cell>
          <cell r="P391" t="str">
            <v>2.93</v>
          </cell>
          <cell r="Q391" t="str">
            <v>4.26</v>
          </cell>
          <cell r="R391">
            <v>80</v>
          </cell>
          <cell r="S391">
            <v>42429</v>
          </cell>
        </row>
        <row r="392">
          <cell r="A392" t="str">
            <v>DETAILS</v>
          </cell>
          <cell r="B392">
            <v>0</v>
          </cell>
          <cell r="C392">
            <v>81628357</v>
          </cell>
          <cell r="D392">
            <v>84070302</v>
          </cell>
          <cell r="E392" t="str">
            <v>Heritage Food Service Group Inc Term Loan</v>
          </cell>
          <cell r="F392" t="str">
            <v>0010552832</v>
          </cell>
          <cell r="G392">
            <v>27431250</v>
          </cell>
          <cell r="H392">
            <v>23780000</v>
          </cell>
          <cell r="I392">
            <v>2.3999600000000001</v>
          </cell>
          <cell r="J392" t="str">
            <v>4.60000</v>
          </cell>
          <cell r="K392">
            <v>42338</v>
          </cell>
          <cell r="L392" t="str">
            <v>1 Month</v>
          </cell>
          <cell r="M392" t="str">
            <v>6.42000</v>
          </cell>
          <cell r="N392">
            <v>2.3999610900000001</v>
          </cell>
          <cell r="O392">
            <v>23780000</v>
          </cell>
          <cell r="P392" t="str">
            <v>4.60000000</v>
          </cell>
          <cell r="Q392" t="str">
            <v>6.42000000</v>
          </cell>
          <cell r="R392">
            <v>79.3478260869</v>
          </cell>
          <cell r="S392">
            <v>42368</v>
          </cell>
        </row>
        <row r="393">
          <cell r="A393" t="str">
            <v>DETAILS</v>
          </cell>
          <cell r="B393">
            <v>0</v>
          </cell>
          <cell r="C393">
            <v>81627932</v>
          </cell>
          <cell r="D393">
            <v>84069774</v>
          </cell>
          <cell r="E393" t="str">
            <v>High Liner Foods Inc Term Loan B</v>
          </cell>
          <cell r="F393" t="str">
            <v>0010467016</v>
          </cell>
          <cell r="G393">
            <v>2685000</v>
          </cell>
          <cell r="H393">
            <v>91502000</v>
          </cell>
          <cell r="I393">
            <v>5.46</v>
          </cell>
          <cell r="J393" t="str">
            <v>3.8400000</v>
          </cell>
          <cell r="K393">
            <v>42277</v>
          </cell>
          <cell r="L393" t="str">
            <v>3 Months</v>
          </cell>
          <cell r="M393" t="str">
            <v>3.84</v>
          </cell>
          <cell r="N393">
            <v>1.61</v>
          </cell>
          <cell r="O393">
            <v>82470000</v>
          </cell>
          <cell r="P393" t="str">
            <v>3.87</v>
          </cell>
          <cell r="Q393" t="str">
            <v>3.87</v>
          </cell>
          <cell r="R393">
            <v>50</v>
          </cell>
          <cell r="S393">
            <v>42368</v>
          </cell>
        </row>
        <row r="394">
          <cell r="A394" t="str">
            <v>DETAILS</v>
          </cell>
          <cell r="B394">
            <v>0</v>
          </cell>
          <cell r="C394">
            <v>81627981</v>
          </cell>
          <cell r="D394">
            <v>84069775</v>
          </cell>
          <cell r="E394" t="str">
            <v>High Liner Foods Inc Term Loan B</v>
          </cell>
          <cell r="F394" t="str">
            <v>0010467016</v>
          </cell>
          <cell r="G394">
            <v>13500000</v>
          </cell>
          <cell r="H394">
            <v>91502000</v>
          </cell>
          <cell r="I394">
            <v>5.46</v>
          </cell>
          <cell r="J394" t="str">
            <v>3.8400000</v>
          </cell>
          <cell r="K394">
            <v>42277</v>
          </cell>
          <cell r="L394" t="str">
            <v>3 Months</v>
          </cell>
          <cell r="M394" t="str">
            <v>3.84</v>
          </cell>
          <cell r="N394">
            <v>1.61</v>
          </cell>
          <cell r="O394">
            <v>82470000</v>
          </cell>
          <cell r="P394" t="str">
            <v>3.87</v>
          </cell>
          <cell r="Q394" t="str">
            <v>3.87</v>
          </cell>
          <cell r="R394">
            <v>50</v>
          </cell>
          <cell r="S394">
            <v>42368</v>
          </cell>
        </row>
        <row r="395">
          <cell r="A395" t="str">
            <v>DETAILS</v>
          </cell>
          <cell r="B395">
            <v>0</v>
          </cell>
          <cell r="C395">
            <v>81627755</v>
          </cell>
          <cell r="D395">
            <v>84069773</v>
          </cell>
          <cell r="E395" t="str">
            <v>High Liner Foods Inc Term Loan B</v>
          </cell>
          <cell r="F395" t="str">
            <v>0010467016</v>
          </cell>
          <cell r="G395">
            <v>1500000</v>
          </cell>
          <cell r="H395">
            <v>91502000</v>
          </cell>
          <cell r="I395">
            <v>5.46</v>
          </cell>
          <cell r="J395" t="str">
            <v>3.8400000</v>
          </cell>
          <cell r="K395">
            <v>42277</v>
          </cell>
          <cell r="L395" t="str">
            <v>3 Months</v>
          </cell>
          <cell r="M395" t="str">
            <v>3.84</v>
          </cell>
          <cell r="N395">
            <v>1.61</v>
          </cell>
          <cell r="O395">
            <v>82470000</v>
          </cell>
          <cell r="P395" t="str">
            <v>3.87</v>
          </cell>
          <cell r="Q395" t="str">
            <v>3.87</v>
          </cell>
          <cell r="R395">
            <v>50</v>
          </cell>
          <cell r="S395">
            <v>42368</v>
          </cell>
        </row>
        <row r="396">
          <cell r="A396" t="str">
            <v>DETAILS</v>
          </cell>
          <cell r="B396">
            <v>0</v>
          </cell>
          <cell r="C396">
            <v>81627979</v>
          </cell>
          <cell r="D396">
            <v>84069571</v>
          </cell>
          <cell r="E396" t="str">
            <v>Hilex Poly Co LLC (Novolex) 1st Lien Term Loan</v>
          </cell>
          <cell r="F396" t="str">
            <v>0010529603</v>
          </cell>
          <cell r="G396">
            <v>17819999.920000002</v>
          </cell>
          <cell r="H396">
            <v>217824000</v>
          </cell>
          <cell r="I396">
            <v>3.06</v>
          </cell>
          <cell r="J396" t="str">
            <v>4.0700000</v>
          </cell>
          <cell r="K396">
            <v>42277</v>
          </cell>
          <cell r="L396" t="str">
            <v>3 Months</v>
          </cell>
          <cell r="M396" t="str">
            <v>5.12</v>
          </cell>
          <cell r="N396">
            <v>3.02</v>
          </cell>
          <cell r="O396">
            <v>233240000</v>
          </cell>
          <cell r="P396" t="str">
            <v>3.74</v>
          </cell>
          <cell r="Q396" t="str">
            <v>4.73</v>
          </cell>
          <cell r="R396">
            <v>80</v>
          </cell>
          <cell r="S396">
            <v>42368</v>
          </cell>
        </row>
        <row r="397">
          <cell r="A397" t="str">
            <v>DETAILS</v>
          </cell>
          <cell r="B397">
            <v>0</v>
          </cell>
          <cell r="C397">
            <v>81628243</v>
          </cell>
          <cell r="D397">
            <v>84069573</v>
          </cell>
          <cell r="E397" t="str">
            <v>Hilsinger Company Term Loan</v>
          </cell>
          <cell r="F397" t="str">
            <v>0010469521</v>
          </cell>
          <cell r="G397">
            <v>12434698.300000001</v>
          </cell>
          <cell r="H397">
            <v>18885000</v>
          </cell>
          <cell r="I397">
            <v>3.61</v>
          </cell>
          <cell r="J397" t="str">
            <v>3.5200000</v>
          </cell>
          <cell r="K397">
            <v>42308</v>
          </cell>
          <cell r="L397" t="str">
            <v>1 Month</v>
          </cell>
          <cell r="M397" t="str">
            <v>4.45</v>
          </cell>
          <cell r="N397">
            <v>3.76</v>
          </cell>
          <cell r="O397">
            <v>18820000</v>
          </cell>
          <cell r="P397" t="str">
            <v>3.39</v>
          </cell>
          <cell r="Q397" t="str">
            <v>4.25</v>
          </cell>
          <cell r="R397">
            <v>80</v>
          </cell>
          <cell r="S397">
            <v>42338</v>
          </cell>
        </row>
        <row r="398">
          <cell r="A398" t="str">
            <v>DETAILS</v>
          </cell>
          <cell r="B398">
            <v>0</v>
          </cell>
          <cell r="C398">
            <v>81628244</v>
          </cell>
          <cell r="D398">
            <v>84069574</v>
          </cell>
          <cell r="E398" t="str">
            <v>Hilsinger Company Term Loan</v>
          </cell>
          <cell r="F398" t="str">
            <v>0010469521</v>
          </cell>
          <cell r="G398">
            <v>434779.66</v>
          </cell>
          <cell r="H398">
            <v>18885000</v>
          </cell>
          <cell r="I398">
            <v>3.61</v>
          </cell>
          <cell r="J398" t="str">
            <v>3.5200000</v>
          </cell>
          <cell r="K398">
            <v>42308</v>
          </cell>
          <cell r="L398" t="str">
            <v>1 Month</v>
          </cell>
          <cell r="M398" t="str">
            <v>4.45</v>
          </cell>
          <cell r="N398">
            <v>3.76</v>
          </cell>
          <cell r="O398">
            <v>18820000</v>
          </cell>
          <cell r="P398" t="str">
            <v>3.39</v>
          </cell>
          <cell r="Q398" t="str">
            <v>4.25</v>
          </cell>
          <cell r="R398">
            <v>80</v>
          </cell>
          <cell r="S398">
            <v>42338</v>
          </cell>
        </row>
        <row r="399">
          <cell r="A399" t="str">
            <v>DETAILS</v>
          </cell>
          <cell r="B399">
            <v>0</v>
          </cell>
          <cell r="C399">
            <v>81627618</v>
          </cell>
          <cell r="D399">
            <v>84069572</v>
          </cell>
          <cell r="E399" t="str">
            <v>Hilsinger Company Term Loan</v>
          </cell>
          <cell r="F399" t="str">
            <v>0010469521</v>
          </cell>
          <cell r="G399">
            <v>71725.919999999998</v>
          </cell>
          <cell r="H399">
            <v>18885000</v>
          </cell>
          <cell r="I399">
            <v>3.61</v>
          </cell>
          <cell r="J399" t="str">
            <v>3.5200000</v>
          </cell>
          <cell r="K399">
            <v>42308</v>
          </cell>
          <cell r="L399" t="str">
            <v>1 Month</v>
          </cell>
          <cell r="M399" t="str">
            <v>4.45</v>
          </cell>
          <cell r="N399">
            <v>3.76</v>
          </cell>
          <cell r="O399">
            <v>18820000</v>
          </cell>
          <cell r="P399" t="str">
            <v>3.39</v>
          </cell>
          <cell r="Q399" t="str">
            <v>4.25</v>
          </cell>
          <cell r="R399">
            <v>80</v>
          </cell>
          <cell r="S399">
            <v>42338</v>
          </cell>
        </row>
        <row r="400">
          <cell r="A400" t="str">
            <v>DETAILS</v>
          </cell>
          <cell r="B400">
            <v>0</v>
          </cell>
          <cell r="C400">
            <v>81627876</v>
          </cell>
          <cell r="D400">
            <v>84069576</v>
          </cell>
          <cell r="E400" t="str">
            <v>Hosting.Com Inc Term Loan</v>
          </cell>
          <cell r="F400" t="str">
            <v>0010461094</v>
          </cell>
          <cell r="G400">
            <v>14231000.76</v>
          </cell>
          <cell r="H400">
            <v>19020000</v>
          </cell>
          <cell r="I400">
            <v>4.83</v>
          </cell>
          <cell r="J400" t="str">
            <v>3.2000000</v>
          </cell>
          <cell r="K400">
            <v>42369</v>
          </cell>
          <cell r="L400" t="str">
            <v>1 Month</v>
          </cell>
          <cell r="M400" t="str">
            <v>3.2</v>
          </cell>
          <cell r="N400">
            <v>5</v>
          </cell>
          <cell r="O400">
            <v>19950000</v>
          </cell>
          <cell r="P400" t="str">
            <v>3.03</v>
          </cell>
          <cell r="Q400" t="str">
            <v>3.03</v>
          </cell>
          <cell r="R400">
            <v>80</v>
          </cell>
          <cell r="S400">
            <v>42400</v>
          </cell>
        </row>
        <row r="401">
          <cell r="A401" t="str">
            <v>DETAILS</v>
          </cell>
          <cell r="B401">
            <v>0</v>
          </cell>
          <cell r="C401">
            <v>81628370</v>
          </cell>
          <cell r="D401">
            <v>84069776</v>
          </cell>
          <cell r="E401" t="str">
            <v>Hub International Initial Term Loan</v>
          </cell>
          <cell r="F401" t="str">
            <v>0010439371</v>
          </cell>
          <cell r="G401">
            <v>4875500</v>
          </cell>
          <cell r="H401">
            <v>460390000</v>
          </cell>
          <cell r="I401">
            <v>2.41</v>
          </cell>
          <cell r="J401" t="str">
            <v>3.8400000</v>
          </cell>
          <cell r="K401">
            <v>42277</v>
          </cell>
          <cell r="L401" t="str">
            <v>3 Months</v>
          </cell>
          <cell r="M401" t="str">
            <v>7.35</v>
          </cell>
          <cell r="N401">
            <v>2.62</v>
          </cell>
          <cell r="O401">
            <v>484790000</v>
          </cell>
          <cell r="P401" t="str">
            <v>3.94</v>
          </cell>
          <cell r="Q401" t="str">
            <v>6.48</v>
          </cell>
          <cell r="R401">
            <v>80</v>
          </cell>
          <cell r="S401">
            <v>42368</v>
          </cell>
        </row>
        <row r="402">
          <cell r="A402" t="str">
            <v>DETAILS</v>
          </cell>
          <cell r="B402">
            <v>0</v>
          </cell>
          <cell r="C402">
            <v>81628371</v>
          </cell>
          <cell r="D402">
            <v>84069777</v>
          </cell>
          <cell r="E402" t="str">
            <v>Hub International Initial Term Loan</v>
          </cell>
          <cell r="F402" t="str">
            <v>0010439371</v>
          </cell>
          <cell r="G402">
            <v>12437.5</v>
          </cell>
          <cell r="H402">
            <v>460390000</v>
          </cell>
          <cell r="I402">
            <v>2.41</v>
          </cell>
          <cell r="J402" t="str">
            <v>3.8400000</v>
          </cell>
          <cell r="K402">
            <v>42277</v>
          </cell>
          <cell r="L402" t="str">
            <v>3 Months</v>
          </cell>
          <cell r="M402" t="str">
            <v>7.35</v>
          </cell>
          <cell r="N402">
            <v>2.62</v>
          </cell>
          <cell r="O402">
            <v>484790000</v>
          </cell>
          <cell r="P402" t="str">
            <v>3.94</v>
          </cell>
          <cell r="Q402" t="str">
            <v>6.48</v>
          </cell>
          <cell r="R402">
            <v>80</v>
          </cell>
          <cell r="S402">
            <v>42368</v>
          </cell>
        </row>
        <row r="403">
          <cell r="A403" t="str">
            <v>DETAILS</v>
          </cell>
          <cell r="B403">
            <v>0</v>
          </cell>
          <cell r="C403">
            <v>81628246</v>
          </cell>
          <cell r="D403">
            <v>84069778</v>
          </cell>
          <cell r="E403" t="str">
            <v>Hunter Fan Company Term A Loan</v>
          </cell>
          <cell r="F403" t="str">
            <v>0010537676</v>
          </cell>
          <cell r="G403">
            <v>9691580.1500000004</v>
          </cell>
          <cell r="H403">
            <v>39175000</v>
          </cell>
          <cell r="I403">
            <v>3.15</v>
          </cell>
          <cell r="J403" t="str">
            <v>2.2400000</v>
          </cell>
          <cell r="K403">
            <v>42216</v>
          </cell>
          <cell r="L403" t="str">
            <v>1 Month</v>
          </cell>
          <cell r="M403" t="str">
            <v>3.72</v>
          </cell>
          <cell r="N403">
            <v>3.3479999999999999</v>
          </cell>
          <cell r="O403">
            <v>41710000</v>
          </cell>
          <cell r="P403" t="str">
            <v>1.86500000</v>
          </cell>
          <cell r="Q403" t="str">
            <v>3.50000000</v>
          </cell>
          <cell r="R403">
            <v>80</v>
          </cell>
          <cell r="S403">
            <v>42247</v>
          </cell>
        </row>
        <row r="404">
          <cell r="A404" t="str">
            <v>DETAILS</v>
          </cell>
          <cell r="B404">
            <v>0</v>
          </cell>
          <cell r="C404">
            <v>81628207</v>
          </cell>
          <cell r="D404">
            <v>84070227</v>
          </cell>
          <cell r="E404" t="str">
            <v>Huntsmans International LLC NON Extended Term B Dollar Loans</v>
          </cell>
          <cell r="F404" t="str">
            <v>0010329391</v>
          </cell>
          <cell r="G404">
            <v>3840540.54</v>
          </cell>
          <cell r="H404">
            <v>1193000000</v>
          </cell>
          <cell r="I404">
            <v>5.91</v>
          </cell>
          <cell r="J404" t="str">
            <v>1.7200000</v>
          </cell>
          <cell r="K404">
            <v>42277</v>
          </cell>
          <cell r="L404" t="str">
            <v>3 Months</v>
          </cell>
          <cell r="M404" t="str">
            <v>4.3</v>
          </cell>
          <cell r="N404">
            <v>4.53</v>
          </cell>
          <cell r="O404">
            <v>1047000000</v>
          </cell>
          <cell r="P404" t="str">
            <v>2.31</v>
          </cell>
          <cell r="Q404" t="str">
            <v>4.98</v>
          </cell>
          <cell r="R404">
            <v>80</v>
          </cell>
          <cell r="S404">
            <v>42368</v>
          </cell>
        </row>
        <row r="405">
          <cell r="A405" t="str">
            <v>DETAILS</v>
          </cell>
          <cell r="B405">
            <v>0</v>
          </cell>
          <cell r="C405">
            <v>81628270</v>
          </cell>
          <cell r="D405">
            <v>84070152</v>
          </cell>
          <cell r="E405" t="str">
            <v>Hussmann Acquisition Inc Term Loan</v>
          </cell>
          <cell r="F405" t="str">
            <v>0010537126</v>
          </cell>
          <cell r="G405">
            <v>60481682.68</v>
          </cell>
          <cell r="H405">
            <v>128800000</v>
          </cell>
          <cell r="I405">
            <v>6.99</v>
          </cell>
          <cell r="J405" t="str">
            <v>2.4900000</v>
          </cell>
          <cell r="K405">
            <v>42277</v>
          </cell>
          <cell r="L405" t="str">
            <v>3 Months</v>
          </cell>
          <cell r="M405" t="str">
            <v>2.49</v>
          </cell>
          <cell r="N405">
            <v>7.49</v>
          </cell>
          <cell r="O405">
            <v>136300000</v>
          </cell>
          <cell r="P405" t="str">
            <v>2.48</v>
          </cell>
          <cell r="Q405" t="str">
            <v>2.48</v>
          </cell>
          <cell r="R405">
            <v>80</v>
          </cell>
          <cell r="S405">
            <v>42368</v>
          </cell>
        </row>
        <row r="406">
          <cell r="A406" t="str">
            <v>DETAILS</v>
          </cell>
          <cell r="B406">
            <v>0</v>
          </cell>
          <cell r="C406">
            <v>81627792</v>
          </cell>
          <cell r="D406">
            <v>84069462</v>
          </cell>
          <cell r="E406" t="str">
            <v>IBA Acquisition LLC Term Loan</v>
          </cell>
          <cell r="F406" t="str">
            <v>0010530294</v>
          </cell>
          <cell r="G406">
            <v>24418958.32</v>
          </cell>
          <cell r="H406">
            <v>16057000</v>
          </cell>
          <cell r="I406">
            <v>4.13</v>
          </cell>
          <cell r="J406" t="str">
            <v>3.6300000</v>
          </cell>
          <cell r="K406">
            <v>42308</v>
          </cell>
          <cell r="L406" t="str">
            <v>1 Month</v>
          </cell>
          <cell r="M406" t="str">
            <v>3.63</v>
          </cell>
          <cell r="N406">
            <v>4.04</v>
          </cell>
          <cell r="O406">
            <v>17170000</v>
          </cell>
          <cell r="P406" t="str">
            <v>3.35</v>
          </cell>
          <cell r="Q406" t="str">
            <v>3.35</v>
          </cell>
          <cell r="R406">
            <v>80</v>
          </cell>
          <cell r="S406">
            <v>42338</v>
          </cell>
        </row>
        <row r="407">
          <cell r="A407" t="str">
            <v>DETAILS</v>
          </cell>
          <cell r="B407">
            <v>0</v>
          </cell>
          <cell r="C407">
            <v>81628372</v>
          </cell>
          <cell r="D407">
            <v>84069463</v>
          </cell>
          <cell r="E407" t="str">
            <v>Icon Identity Solutions Inc Term Loan</v>
          </cell>
          <cell r="F407" t="str">
            <v>0010529389</v>
          </cell>
          <cell r="G407">
            <v>908893.62</v>
          </cell>
          <cell r="H407">
            <v>7801000</v>
          </cell>
          <cell r="I407">
            <v>6.08</v>
          </cell>
          <cell r="J407" t="str">
            <v>1.6800000</v>
          </cell>
          <cell r="K407">
            <v>42369</v>
          </cell>
          <cell r="L407" t="str">
            <v>1 Month</v>
          </cell>
          <cell r="M407" t="str">
            <v>1.68</v>
          </cell>
          <cell r="N407">
            <v>10.18</v>
          </cell>
          <cell r="O407">
            <v>9770000</v>
          </cell>
          <cell r="P407" t="str">
            <v>1.19</v>
          </cell>
          <cell r="Q407" t="str">
            <v>1.19</v>
          </cell>
          <cell r="R407">
            <v>80</v>
          </cell>
          <cell r="S407">
            <v>42400</v>
          </cell>
        </row>
        <row r="408">
          <cell r="A408" t="str">
            <v>DETAILS</v>
          </cell>
          <cell r="B408">
            <v>0</v>
          </cell>
          <cell r="C408">
            <v>81628280</v>
          </cell>
          <cell r="D408">
            <v>84069464</v>
          </cell>
          <cell r="E408" t="str">
            <v>Il Fornaio (America) Corporation Term Loan B</v>
          </cell>
          <cell r="F408" t="str">
            <v>0010495683</v>
          </cell>
          <cell r="G408">
            <v>24375000</v>
          </cell>
          <cell r="H408">
            <v>32542000</v>
          </cell>
          <cell r="I408">
            <v>3.47</v>
          </cell>
          <cell r="J408" t="str">
            <v>3.3000000</v>
          </cell>
          <cell r="K408">
            <v>42308</v>
          </cell>
          <cell r="L408" t="str">
            <v>1 Month</v>
          </cell>
          <cell r="M408" t="str">
            <v>4.95</v>
          </cell>
          <cell r="N408">
            <v>3.52</v>
          </cell>
          <cell r="O408">
            <v>32870000</v>
          </cell>
          <cell r="P408" t="str">
            <v>3.02</v>
          </cell>
          <cell r="Q408" t="str">
            <v>4.84</v>
          </cell>
          <cell r="R408">
            <v>80</v>
          </cell>
          <cell r="S408">
            <v>42338</v>
          </cell>
        </row>
        <row r="409">
          <cell r="A409" t="str">
            <v>DETAILS</v>
          </cell>
          <cell r="B409">
            <v>0</v>
          </cell>
          <cell r="C409">
            <v>81627875</v>
          </cell>
          <cell r="D409">
            <v>84069772</v>
          </cell>
          <cell r="E409" t="str">
            <v>Infiltrator Water Technologies 1st Lien Term Loan B</v>
          </cell>
          <cell r="F409" t="str">
            <v>0010517434</v>
          </cell>
          <cell r="G409">
            <v>7960000</v>
          </cell>
          <cell r="H409">
            <v>57097000</v>
          </cell>
          <cell r="I409">
            <v>2.5</v>
          </cell>
          <cell r="J409" t="str">
            <v>4.2200000</v>
          </cell>
          <cell r="K409">
            <v>42277</v>
          </cell>
          <cell r="L409" t="str">
            <v>3 Months</v>
          </cell>
          <cell r="M409" t="str">
            <v>5.98</v>
          </cell>
          <cell r="N409">
            <v>2.64</v>
          </cell>
          <cell r="O409">
            <v>60160000</v>
          </cell>
          <cell r="P409" t="str">
            <v>3.81</v>
          </cell>
          <cell r="Q409" t="str">
            <v>5.47</v>
          </cell>
          <cell r="R409">
            <v>80</v>
          </cell>
          <cell r="S409">
            <v>42368</v>
          </cell>
        </row>
        <row r="410">
          <cell r="A410" t="str">
            <v>DETAILS</v>
          </cell>
          <cell r="B410">
            <v>0</v>
          </cell>
          <cell r="C410">
            <v>81627683</v>
          </cell>
          <cell r="D410">
            <v>84069771</v>
          </cell>
          <cell r="E410" t="str">
            <v>InfoGroup Inc Term  B Loan</v>
          </cell>
          <cell r="F410" t="str">
            <v>0010522878</v>
          </cell>
          <cell r="G410">
            <v>11180138.119999999</v>
          </cell>
          <cell r="H410">
            <v>57895000</v>
          </cell>
          <cell r="I410">
            <v>2.5510000000000002</v>
          </cell>
          <cell r="J410" t="str">
            <v>4.9240000</v>
          </cell>
          <cell r="K410">
            <v>42277</v>
          </cell>
          <cell r="L410" t="str">
            <v>3 Months</v>
          </cell>
          <cell r="M410" t="str">
            <v>4.924</v>
          </cell>
          <cell r="N410">
            <v>2.78</v>
          </cell>
          <cell r="O410">
            <v>62600000</v>
          </cell>
          <cell r="P410" t="str">
            <v>4.5</v>
          </cell>
          <cell r="Q410" t="str">
            <v>4.5</v>
          </cell>
          <cell r="R410">
            <v>80</v>
          </cell>
          <cell r="S410">
            <v>42368</v>
          </cell>
        </row>
        <row r="411">
          <cell r="A411" t="str">
            <v>DETAILS</v>
          </cell>
          <cell r="B411">
            <v>0</v>
          </cell>
          <cell r="C411">
            <v>81627839</v>
          </cell>
          <cell r="D411">
            <v>84069770</v>
          </cell>
          <cell r="E411" t="str">
            <v>Infor (US) Inc (Lawson) Term Loan B-5</v>
          </cell>
          <cell r="F411" t="str">
            <v>0010361598</v>
          </cell>
          <cell r="G411">
            <v>11174619.52</v>
          </cell>
          <cell r="H411">
            <v>786200000</v>
          </cell>
          <cell r="I411">
            <v>2.2400000000000002</v>
          </cell>
          <cell r="J411" t="str">
            <v>3.5550000</v>
          </cell>
          <cell r="K411">
            <v>42308</v>
          </cell>
          <cell r="L411" t="str">
            <v>3 Months</v>
          </cell>
          <cell r="M411" t="str">
            <v>6.1</v>
          </cell>
          <cell r="N411">
            <v>2.31</v>
          </cell>
          <cell r="O411">
            <v>752000000</v>
          </cell>
          <cell r="P411" t="str">
            <v>3.72</v>
          </cell>
          <cell r="Q411" t="str">
            <v>7.07</v>
          </cell>
          <cell r="R411">
            <v>80</v>
          </cell>
          <cell r="S411">
            <v>42400</v>
          </cell>
        </row>
        <row r="412">
          <cell r="A412" t="str">
            <v>DETAILS</v>
          </cell>
          <cell r="B412">
            <v>0</v>
          </cell>
          <cell r="C412">
            <v>81628025</v>
          </cell>
          <cell r="D412">
            <v>84069768</v>
          </cell>
          <cell r="E412" t="str">
            <v>Information Resources Inc (SymphonyIRI) Term Loan</v>
          </cell>
          <cell r="F412" t="str">
            <v>0010439793</v>
          </cell>
          <cell r="G412">
            <v>2264076.4700000002</v>
          </cell>
          <cell r="H412">
            <v>143840000</v>
          </cell>
          <cell r="I412">
            <v>4.04</v>
          </cell>
          <cell r="J412" t="str">
            <v>3.9700000</v>
          </cell>
          <cell r="K412">
            <v>42277</v>
          </cell>
          <cell r="L412" t="str">
            <v>3 Months</v>
          </cell>
          <cell r="M412" t="str">
            <v>3.97</v>
          </cell>
          <cell r="N412">
            <v>4.26</v>
          </cell>
          <cell r="O412">
            <v>150870000</v>
          </cell>
          <cell r="P412" t="str">
            <v>3.77</v>
          </cell>
          <cell r="Q412" t="str">
            <v>3.77</v>
          </cell>
          <cell r="R412">
            <v>80</v>
          </cell>
          <cell r="S412">
            <v>42368</v>
          </cell>
        </row>
        <row r="413">
          <cell r="A413" t="str">
            <v>DETAILS</v>
          </cell>
          <cell r="B413">
            <v>0</v>
          </cell>
          <cell r="C413">
            <v>81627817</v>
          </cell>
          <cell r="D413">
            <v>84069767</v>
          </cell>
          <cell r="E413" t="str">
            <v>Information Resources Inc (SymphonyIRI) Term Loan</v>
          </cell>
          <cell r="F413" t="str">
            <v>0010439793</v>
          </cell>
          <cell r="G413">
            <v>4837770.2300000004</v>
          </cell>
          <cell r="H413">
            <v>143840000</v>
          </cell>
          <cell r="I413">
            <v>4.04</v>
          </cell>
          <cell r="J413" t="str">
            <v>3.9700000</v>
          </cell>
          <cell r="K413">
            <v>42277</v>
          </cell>
          <cell r="L413" t="str">
            <v>3 Months</v>
          </cell>
          <cell r="M413" t="str">
            <v>3.97</v>
          </cell>
          <cell r="N413">
            <v>4.26</v>
          </cell>
          <cell r="O413">
            <v>150870000</v>
          </cell>
          <cell r="P413" t="str">
            <v>3.77</v>
          </cell>
          <cell r="Q413" t="str">
            <v>3.77</v>
          </cell>
          <cell r="R413">
            <v>80</v>
          </cell>
          <cell r="S413">
            <v>42368</v>
          </cell>
        </row>
        <row r="414">
          <cell r="A414" t="str">
            <v>DETAILS</v>
          </cell>
          <cell r="B414">
            <v>0</v>
          </cell>
          <cell r="C414">
            <v>81627698</v>
          </cell>
          <cell r="D414">
            <v>84069764</v>
          </cell>
          <cell r="E414" t="str">
            <v>Information Resources Inc (SymphonyIRI) Term Loan</v>
          </cell>
          <cell r="F414" t="str">
            <v>0010439793</v>
          </cell>
          <cell r="G414">
            <v>3870216.18</v>
          </cell>
          <cell r="H414">
            <v>143840000</v>
          </cell>
          <cell r="I414">
            <v>4.04</v>
          </cell>
          <cell r="J414" t="str">
            <v>3.9700000</v>
          </cell>
          <cell r="K414">
            <v>42277</v>
          </cell>
          <cell r="L414" t="str">
            <v>3 Months</v>
          </cell>
          <cell r="M414" t="str">
            <v>3.97</v>
          </cell>
          <cell r="N414">
            <v>4.26</v>
          </cell>
          <cell r="O414">
            <v>150870000</v>
          </cell>
          <cell r="P414" t="str">
            <v>3.77</v>
          </cell>
          <cell r="Q414" t="str">
            <v>3.77</v>
          </cell>
          <cell r="R414">
            <v>80</v>
          </cell>
          <cell r="S414">
            <v>42368</v>
          </cell>
        </row>
        <row r="415">
          <cell r="A415" t="str">
            <v>DETAILS</v>
          </cell>
          <cell r="B415">
            <v>0</v>
          </cell>
          <cell r="C415">
            <v>81627763</v>
          </cell>
          <cell r="D415">
            <v>84069765</v>
          </cell>
          <cell r="E415" t="str">
            <v>Information Resources Inc (SymphonyIRI) Term Loan</v>
          </cell>
          <cell r="F415" t="str">
            <v>0010439793</v>
          </cell>
          <cell r="G415">
            <v>588877.57999999996</v>
          </cell>
          <cell r="H415">
            <v>143840000</v>
          </cell>
          <cell r="I415">
            <v>4.04</v>
          </cell>
          <cell r="J415" t="str">
            <v>3.9700000</v>
          </cell>
          <cell r="K415">
            <v>42277</v>
          </cell>
          <cell r="L415" t="str">
            <v>3 Months</v>
          </cell>
          <cell r="M415" t="str">
            <v>3.97</v>
          </cell>
          <cell r="N415">
            <v>4.26</v>
          </cell>
          <cell r="O415">
            <v>150870000</v>
          </cell>
          <cell r="P415" t="str">
            <v>3.77</v>
          </cell>
          <cell r="Q415" t="str">
            <v>3.77</v>
          </cell>
          <cell r="R415">
            <v>80</v>
          </cell>
          <cell r="S415">
            <v>42368</v>
          </cell>
        </row>
        <row r="416">
          <cell r="A416" t="str">
            <v>DETAILS</v>
          </cell>
          <cell r="B416">
            <v>0</v>
          </cell>
          <cell r="C416">
            <v>81627764</v>
          </cell>
          <cell r="D416">
            <v>84069766</v>
          </cell>
          <cell r="E416" t="str">
            <v>Information Resources Inc (SymphonyIRI) Term Loan</v>
          </cell>
          <cell r="F416" t="str">
            <v>0010439793</v>
          </cell>
          <cell r="G416">
            <v>119492.93</v>
          </cell>
          <cell r="H416">
            <v>143840000</v>
          </cell>
          <cell r="I416">
            <v>4.04</v>
          </cell>
          <cell r="J416" t="str">
            <v>3.9700000</v>
          </cell>
          <cell r="K416">
            <v>42277</v>
          </cell>
          <cell r="L416" t="str">
            <v>3 Months</v>
          </cell>
          <cell r="M416" t="str">
            <v>3.97</v>
          </cell>
          <cell r="N416">
            <v>4.26</v>
          </cell>
          <cell r="O416">
            <v>150870000</v>
          </cell>
          <cell r="P416" t="str">
            <v>3.77</v>
          </cell>
          <cell r="Q416" t="str">
            <v>3.77</v>
          </cell>
          <cell r="R416">
            <v>80</v>
          </cell>
          <cell r="S416">
            <v>42368</v>
          </cell>
        </row>
        <row r="417">
          <cell r="A417" t="str">
            <v>DETAILS</v>
          </cell>
          <cell r="B417">
            <v>0</v>
          </cell>
          <cell r="C417">
            <v>81628027</v>
          </cell>
          <cell r="D417">
            <v>84069760</v>
          </cell>
          <cell r="E417" t="str">
            <v>Innovative XCessories &amp; Services LLC Term Loan B</v>
          </cell>
          <cell r="F417" t="str">
            <v>0010530313</v>
          </cell>
          <cell r="G417">
            <v>4007962.77</v>
          </cell>
          <cell r="H417">
            <v>59288000</v>
          </cell>
          <cell r="I417">
            <v>4.5999999999999996</v>
          </cell>
          <cell r="J417" t="str">
            <v>4.1500000</v>
          </cell>
          <cell r="K417">
            <v>42277</v>
          </cell>
          <cell r="L417" t="str">
            <v>1 Month</v>
          </cell>
          <cell r="M417" t="str">
            <v>4.15</v>
          </cell>
          <cell r="N417">
            <v>3.84</v>
          </cell>
          <cell r="O417">
            <v>67260000</v>
          </cell>
          <cell r="P417" t="str">
            <v>3.58</v>
          </cell>
          <cell r="Q417" t="str">
            <v>3.58</v>
          </cell>
          <cell r="R417">
            <v>80</v>
          </cell>
          <cell r="S417">
            <v>42307</v>
          </cell>
        </row>
        <row r="418">
          <cell r="A418" t="str">
            <v>DETAILS</v>
          </cell>
          <cell r="B418">
            <v>0</v>
          </cell>
          <cell r="C418">
            <v>81628027</v>
          </cell>
          <cell r="D418">
            <v>84069761</v>
          </cell>
          <cell r="E418" t="str">
            <v>Innovative XCessories &amp; Services LLC Term Loan B</v>
          </cell>
          <cell r="F418" t="str">
            <v>0010530313</v>
          </cell>
          <cell r="G418">
            <v>17656213.59</v>
          </cell>
          <cell r="H418">
            <v>59288000</v>
          </cell>
          <cell r="I418">
            <v>4.5999999999999996</v>
          </cell>
          <cell r="J418" t="str">
            <v>4.1500000</v>
          </cell>
          <cell r="K418">
            <v>42277</v>
          </cell>
          <cell r="L418" t="str">
            <v>1 Month</v>
          </cell>
          <cell r="M418" t="str">
            <v>4.15</v>
          </cell>
          <cell r="N418">
            <v>3.84</v>
          </cell>
          <cell r="O418">
            <v>67260000</v>
          </cell>
          <cell r="P418" t="str">
            <v>3.58</v>
          </cell>
          <cell r="Q418" t="str">
            <v>3.58</v>
          </cell>
          <cell r="R418">
            <v>80</v>
          </cell>
          <cell r="S418">
            <v>42307</v>
          </cell>
        </row>
        <row r="419">
          <cell r="A419" t="str">
            <v>DETAILS</v>
          </cell>
          <cell r="B419">
            <v>0</v>
          </cell>
          <cell r="C419">
            <v>81628027</v>
          </cell>
          <cell r="D419">
            <v>84070262</v>
          </cell>
          <cell r="E419" t="str">
            <v>Innovative XCessories &amp; Services LLC Term Loan B</v>
          </cell>
          <cell r="F419" t="str">
            <v>0010530313</v>
          </cell>
          <cell r="G419">
            <v>20854324.489999998</v>
          </cell>
          <cell r="H419">
            <v>59288000</v>
          </cell>
          <cell r="I419">
            <v>4.5999999999999996</v>
          </cell>
          <cell r="J419" t="str">
            <v>4.1500000</v>
          </cell>
          <cell r="K419">
            <v>42277</v>
          </cell>
          <cell r="L419" t="str">
            <v>1 Month</v>
          </cell>
          <cell r="M419" t="str">
            <v>4.15</v>
          </cell>
          <cell r="N419">
            <v>3.84</v>
          </cell>
          <cell r="O419">
            <v>67260000</v>
          </cell>
          <cell r="P419" t="str">
            <v>3.58</v>
          </cell>
          <cell r="Q419" t="str">
            <v>3.58</v>
          </cell>
          <cell r="R419">
            <v>80</v>
          </cell>
          <cell r="S419">
            <v>42307</v>
          </cell>
        </row>
        <row r="420">
          <cell r="A420" t="str">
            <v>DETAILS</v>
          </cell>
          <cell r="B420">
            <v>0</v>
          </cell>
          <cell r="C420">
            <v>81627770</v>
          </cell>
          <cell r="D420">
            <v>84069756</v>
          </cell>
          <cell r="E420" t="str">
            <v>Institutional Shareholder Services Inc 1st Lien Term Loan</v>
          </cell>
          <cell r="F420" t="str">
            <v>0010535139</v>
          </cell>
          <cell r="G420">
            <v>10047000.01</v>
          </cell>
          <cell r="H420">
            <v>32600000</v>
          </cell>
          <cell r="I420">
            <v>2.1</v>
          </cell>
          <cell r="J420" t="str">
            <v>5.3400000</v>
          </cell>
          <cell r="K420">
            <v>42277</v>
          </cell>
          <cell r="L420" t="str">
            <v>3 Months</v>
          </cell>
          <cell r="M420" t="str">
            <v>7.58</v>
          </cell>
          <cell r="N420">
            <v>2.2400000000000002</v>
          </cell>
          <cell r="O420">
            <v>38140000</v>
          </cell>
          <cell r="P420" t="str">
            <v>4.62</v>
          </cell>
          <cell r="Q420" t="str">
            <v>6.53</v>
          </cell>
          <cell r="R420">
            <v>80</v>
          </cell>
          <cell r="S420">
            <v>42368</v>
          </cell>
        </row>
        <row r="421">
          <cell r="A421" t="str">
            <v>DETAILS</v>
          </cell>
          <cell r="B421">
            <v>0</v>
          </cell>
          <cell r="C421">
            <v>81627605</v>
          </cell>
          <cell r="D421">
            <v>84070232</v>
          </cell>
          <cell r="E421" t="str">
            <v>Interconnect Holding Co Incremental Term</v>
          </cell>
          <cell r="F421" t="str">
            <v>0010534675</v>
          </cell>
          <cell r="G421">
            <v>3083.24</v>
          </cell>
          <cell r="H421">
            <v>30505000</v>
          </cell>
          <cell r="I421">
            <v>6.22</v>
          </cell>
          <cell r="J421" t="str">
            <v>3.4900000</v>
          </cell>
          <cell r="K421">
            <v>42338</v>
          </cell>
          <cell r="L421" t="str">
            <v>1 Month</v>
          </cell>
          <cell r="M421" t="str">
            <v>3.49</v>
          </cell>
          <cell r="N421">
            <v>6.03</v>
          </cell>
          <cell r="O421">
            <v>29800000</v>
          </cell>
          <cell r="P421" t="str">
            <v>3.29</v>
          </cell>
          <cell r="Q421" t="str">
            <v>3.29</v>
          </cell>
          <cell r="R421">
            <v>80</v>
          </cell>
          <cell r="S421">
            <v>42368</v>
          </cell>
        </row>
        <row r="422">
          <cell r="A422" t="str">
            <v>DETAILS</v>
          </cell>
          <cell r="B422">
            <v>0</v>
          </cell>
          <cell r="C422">
            <v>81628257</v>
          </cell>
          <cell r="D422">
            <v>84070233</v>
          </cell>
          <cell r="E422" t="str">
            <v>Interconnect Holding Co Incremental Term</v>
          </cell>
          <cell r="F422" t="str">
            <v>0010534675</v>
          </cell>
          <cell r="G422">
            <v>5357004.8099999996</v>
          </cell>
          <cell r="H422">
            <v>30505000</v>
          </cell>
          <cell r="I422">
            <v>6.22</v>
          </cell>
          <cell r="J422" t="str">
            <v>3.4900000</v>
          </cell>
          <cell r="K422">
            <v>42338</v>
          </cell>
          <cell r="L422" t="str">
            <v>1 Month</v>
          </cell>
          <cell r="M422" t="str">
            <v>3.49</v>
          </cell>
          <cell r="N422">
            <v>6.03</v>
          </cell>
          <cell r="O422">
            <v>29800000</v>
          </cell>
          <cell r="P422" t="str">
            <v>3.29</v>
          </cell>
          <cell r="Q422" t="str">
            <v>3.29</v>
          </cell>
          <cell r="R422">
            <v>80</v>
          </cell>
          <cell r="S422">
            <v>42368</v>
          </cell>
        </row>
        <row r="423">
          <cell r="A423" t="str">
            <v>DETAILS</v>
          </cell>
          <cell r="B423">
            <v>0</v>
          </cell>
          <cell r="C423">
            <v>81628253</v>
          </cell>
          <cell r="D423">
            <v>84070073</v>
          </cell>
          <cell r="E423" t="str">
            <v>Interconnect Holding Company Term Loan</v>
          </cell>
          <cell r="F423" t="str">
            <v>0010534714</v>
          </cell>
          <cell r="G423">
            <v>1852893.91</v>
          </cell>
          <cell r="H423">
            <v>30505000</v>
          </cell>
          <cell r="I423">
            <v>6.22</v>
          </cell>
          <cell r="J423" t="str">
            <v>3.4900000</v>
          </cell>
          <cell r="K423">
            <v>42338</v>
          </cell>
          <cell r="L423" t="str">
            <v>1 Month</v>
          </cell>
          <cell r="M423" t="str">
            <v>3.49</v>
          </cell>
          <cell r="N423">
            <v>6.03</v>
          </cell>
          <cell r="O423">
            <v>29800000</v>
          </cell>
          <cell r="P423" t="str">
            <v>3.29</v>
          </cell>
          <cell r="Q423" t="str">
            <v>3.29</v>
          </cell>
          <cell r="R423">
            <v>80</v>
          </cell>
          <cell r="S423">
            <v>42368</v>
          </cell>
        </row>
        <row r="424">
          <cell r="A424" t="str">
            <v>DETAILS</v>
          </cell>
          <cell r="B424">
            <v>0</v>
          </cell>
          <cell r="C424">
            <v>81628253</v>
          </cell>
          <cell r="D424">
            <v>84070075</v>
          </cell>
          <cell r="E424" t="str">
            <v>Interconnect Holding Company Term Loan</v>
          </cell>
          <cell r="F424" t="str">
            <v>0010534714</v>
          </cell>
          <cell r="G424">
            <v>5945623.8899999997</v>
          </cell>
          <cell r="H424">
            <v>30505000</v>
          </cell>
          <cell r="I424">
            <v>6.22</v>
          </cell>
          <cell r="J424" t="str">
            <v>3.4900000</v>
          </cell>
          <cell r="K424">
            <v>42338</v>
          </cell>
          <cell r="L424" t="str">
            <v>1 Month</v>
          </cell>
          <cell r="M424" t="str">
            <v>3.49</v>
          </cell>
          <cell r="N424">
            <v>6.03</v>
          </cell>
          <cell r="O424">
            <v>29800000</v>
          </cell>
          <cell r="P424" t="str">
            <v>3.29</v>
          </cell>
          <cell r="Q424" t="str">
            <v>3.29</v>
          </cell>
          <cell r="R424">
            <v>80</v>
          </cell>
          <cell r="S424">
            <v>42368</v>
          </cell>
        </row>
        <row r="425">
          <cell r="A425" t="str">
            <v>DETAILS</v>
          </cell>
          <cell r="B425">
            <v>0</v>
          </cell>
          <cell r="C425">
            <v>81628253</v>
          </cell>
          <cell r="D425">
            <v>84070077</v>
          </cell>
          <cell r="E425" t="str">
            <v>Interconnect Holding Company Term Loan</v>
          </cell>
          <cell r="F425" t="str">
            <v>0010534714</v>
          </cell>
          <cell r="G425">
            <v>2960780.04</v>
          </cell>
          <cell r="H425">
            <v>30505000</v>
          </cell>
          <cell r="I425">
            <v>6.22</v>
          </cell>
          <cell r="J425" t="str">
            <v>3.4900000</v>
          </cell>
          <cell r="K425">
            <v>42338</v>
          </cell>
          <cell r="L425" t="str">
            <v>1 Month</v>
          </cell>
          <cell r="M425" t="str">
            <v>3.49</v>
          </cell>
          <cell r="N425">
            <v>6.03</v>
          </cell>
          <cell r="O425">
            <v>29800000</v>
          </cell>
          <cell r="P425" t="str">
            <v>3.29</v>
          </cell>
          <cell r="Q425" t="str">
            <v>3.29</v>
          </cell>
          <cell r="R425">
            <v>80</v>
          </cell>
          <cell r="S425">
            <v>42368</v>
          </cell>
        </row>
        <row r="426">
          <cell r="A426" t="str">
            <v>DETAILS</v>
          </cell>
          <cell r="B426">
            <v>0</v>
          </cell>
          <cell r="C426">
            <v>81627604</v>
          </cell>
          <cell r="D426">
            <v>84070072</v>
          </cell>
          <cell r="E426" t="str">
            <v>Interconnect Holding Company Term Loan</v>
          </cell>
          <cell r="F426" t="str">
            <v>0010534714</v>
          </cell>
          <cell r="G426">
            <v>409.93</v>
          </cell>
          <cell r="H426">
            <v>30505000</v>
          </cell>
          <cell r="I426">
            <v>6.22</v>
          </cell>
          <cell r="J426" t="str">
            <v>3.4900000</v>
          </cell>
          <cell r="K426">
            <v>42338</v>
          </cell>
          <cell r="L426" t="str">
            <v>1 Month</v>
          </cell>
          <cell r="M426" t="str">
            <v>3.49</v>
          </cell>
          <cell r="N426">
            <v>6.03</v>
          </cell>
          <cell r="O426">
            <v>29800000</v>
          </cell>
          <cell r="P426" t="str">
            <v>3.29</v>
          </cell>
          <cell r="Q426" t="str">
            <v>3.29</v>
          </cell>
          <cell r="R426">
            <v>80</v>
          </cell>
          <cell r="S426">
            <v>42368</v>
          </cell>
        </row>
        <row r="427">
          <cell r="A427" t="str">
            <v>DETAILS</v>
          </cell>
          <cell r="B427">
            <v>0</v>
          </cell>
          <cell r="C427">
            <v>81627604</v>
          </cell>
          <cell r="D427">
            <v>84070074</v>
          </cell>
          <cell r="E427" t="str">
            <v>Interconnect Holding Company Term Loan</v>
          </cell>
          <cell r="F427" t="str">
            <v>0010534714</v>
          </cell>
          <cell r="G427">
            <v>1315.38</v>
          </cell>
          <cell r="H427">
            <v>30505000</v>
          </cell>
          <cell r="I427">
            <v>6.22</v>
          </cell>
          <cell r="J427" t="str">
            <v>3.4900000</v>
          </cell>
          <cell r="K427">
            <v>42338</v>
          </cell>
          <cell r="L427" t="str">
            <v>1 Month</v>
          </cell>
          <cell r="M427" t="str">
            <v>3.49</v>
          </cell>
          <cell r="N427">
            <v>6.03</v>
          </cell>
          <cell r="O427">
            <v>29800000</v>
          </cell>
          <cell r="P427" t="str">
            <v>3.29</v>
          </cell>
          <cell r="Q427" t="str">
            <v>3.29</v>
          </cell>
          <cell r="R427">
            <v>80</v>
          </cell>
          <cell r="S427">
            <v>42368</v>
          </cell>
        </row>
        <row r="428">
          <cell r="A428" t="str">
            <v>DETAILS</v>
          </cell>
          <cell r="B428">
            <v>0</v>
          </cell>
          <cell r="C428">
            <v>81627604</v>
          </cell>
          <cell r="D428">
            <v>84070076</v>
          </cell>
          <cell r="E428" t="str">
            <v>Interconnect Holding Company Term Loan</v>
          </cell>
          <cell r="F428" t="str">
            <v>0010534714</v>
          </cell>
          <cell r="G428">
            <v>655.03</v>
          </cell>
          <cell r="H428">
            <v>30505000</v>
          </cell>
          <cell r="I428">
            <v>6.22</v>
          </cell>
          <cell r="J428" t="str">
            <v>3.4900000</v>
          </cell>
          <cell r="K428">
            <v>42338</v>
          </cell>
          <cell r="L428" t="str">
            <v>1 Month</v>
          </cell>
          <cell r="M428" t="str">
            <v>3.49</v>
          </cell>
          <cell r="N428">
            <v>6.03</v>
          </cell>
          <cell r="O428">
            <v>29800000</v>
          </cell>
          <cell r="P428" t="str">
            <v>3.29</v>
          </cell>
          <cell r="Q428" t="str">
            <v>3.29</v>
          </cell>
          <cell r="R428">
            <v>80</v>
          </cell>
          <cell r="S428">
            <v>42368</v>
          </cell>
        </row>
        <row r="429">
          <cell r="A429" t="str">
            <v>DETAILS</v>
          </cell>
          <cell r="B429">
            <v>0</v>
          </cell>
          <cell r="C429">
            <v>81627661</v>
          </cell>
          <cell r="D429">
            <v>84070238</v>
          </cell>
          <cell r="E429" t="str">
            <v>Interconnect Holding Company Term Loan (012342128)</v>
          </cell>
          <cell r="F429" t="str">
            <v>0010534704</v>
          </cell>
          <cell r="G429">
            <v>10981.43</v>
          </cell>
          <cell r="H429">
            <v>30505000</v>
          </cell>
          <cell r="I429">
            <v>6.22</v>
          </cell>
          <cell r="J429" t="str">
            <v>3.4900000</v>
          </cell>
          <cell r="K429">
            <v>42338</v>
          </cell>
          <cell r="L429" t="str">
            <v>1 Month</v>
          </cell>
          <cell r="M429" t="str">
            <v>3.49</v>
          </cell>
          <cell r="N429">
            <v>6.03</v>
          </cell>
          <cell r="O429">
            <v>29800000</v>
          </cell>
          <cell r="P429" t="str">
            <v>3.29</v>
          </cell>
          <cell r="Q429" t="str">
            <v>3.29</v>
          </cell>
          <cell r="R429">
            <v>80</v>
          </cell>
          <cell r="S429">
            <v>42368</v>
          </cell>
        </row>
        <row r="430">
          <cell r="A430" t="str">
            <v>DETAILS</v>
          </cell>
          <cell r="B430">
            <v>0</v>
          </cell>
          <cell r="C430">
            <v>81628157</v>
          </cell>
          <cell r="D430">
            <v>84070239</v>
          </cell>
          <cell r="E430" t="str">
            <v>Interconnect Holding Company Term Loan (012342128)</v>
          </cell>
          <cell r="F430" t="str">
            <v>0010534704</v>
          </cell>
          <cell r="G430">
            <v>3347109.66</v>
          </cell>
          <cell r="H430">
            <v>30505000</v>
          </cell>
          <cell r="I430">
            <v>6.22</v>
          </cell>
          <cell r="J430" t="str">
            <v>3.4900000</v>
          </cell>
          <cell r="K430">
            <v>42338</v>
          </cell>
          <cell r="L430" t="str">
            <v>1 Month</v>
          </cell>
          <cell r="M430" t="str">
            <v>3.49</v>
          </cell>
          <cell r="N430">
            <v>6.03</v>
          </cell>
          <cell r="O430">
            <v>29800000</v>
          </cell>
          <cell r="P430" t="str">
            <v>3.29</v>
          </cell>
          <cell r="Q430" t="str">
            <v>3.29</v>
          </cell>
          <cell r="R430">
            <v>80</v>
          </cell>
          <cell r="S430">
            <v>42368</v>
          </cell>
        </row>
        <row r="431">
          <cell r="A431" t="str">
            <v>DETAILS</v>
          </cell>
          <cell r="B431">
            <v>0</v>
          </cell>
          <cell r="C431">
            <v>81627670</v>
          </cell>
          <cell r="D431">
            <v>84069750</v>
          </cell>
          <cell r="E431" t="str">
            <v>Interface Solutions Inc Term Loan</v>
          </cell>
          <cell r="F431" t="str">
            <v>0010473841</v>
          </cell>
          <cell r="G431">
            <v>17258.330000000002</v>
          </cell>
          <cell r="H431">
            <v>23558000</v>
          </cell>
          <cell r="I431">
            <v>2.57</v>
          </cell>
          <cell r="J431" t="str">
            <v>3.7400000</v>
          </cell>
          <cell r="K431">
            <v>42338</v>
          </cell>
          <cell r="L431" t="str">
            <v>1 Month</v>
          </cell>
          <cell r="M431" t="str">
            <v>5.11</v>
          </cell>
          <cell r="N431">
            <v>3.24</v>
          </cell>
          <cell r="O431">
            <v>21530000</v>
          </cell>
          <cell r="P431" t="str">
            <v>4.15</v>
          </cell>
          <cell r="Q431" t="str">
            <v>5.74</v>
          </cell>
          <cell r="R431">
            <v>80</v>
          </cell>
          <cell r="S431">
            <v>42368</v>
          </cell>
        </row>
        <row r="432">
          <cell r="A432" t="str">
            <v>DETAILS</v>
          </cell>
          <cell r="B432">
            <v>0</v>
          </cell>
          <cell r="C432">
            <v>81628035</v>
          </cell>
          <cell r="D432">
            <v>84069751</v>
          </cell>
          <cell r="E432" t="str">
            <v>Interface Solutions Inc Term Loan</v>
          </cell>
          <cell r="F432" t="str">
            <v>0010473841</v>
          </cell>
          <cell r="G432">
            <v>11303625</v>
          </cell>
          <cell r="H432">
            <v>23558000</v>
          </cell>
          <cell r="I432">
            <v>2.57</v>
          </cell>
          <cell r="J432" t="str">
            <v>3.7400000</v>
          </cell>
          <cell r="K432">
            <v>42338</v>
          </cell>
          <cell r="L432" t="str">
            <v>1 Month</v>
          </cell>
          <cell r="M432" t="str">
            <v>5.11</v>
          </cell>
          <cell r="N432">
            <v>3.24</v>
          </cell>
          <cell r="O432">
            <v>21530000</v>
          </cell>
          <cell r="P432" t="str">
            <v>4.15</v>
          </cell>
          <cell r="Q432" t="str">
            <v>5.74</v>
          </cell>
          <cell r="R432">
            <v>80</v>
          </cell>
          <cell r="S432">
            <v>42368</v>
          </cell>
        </row>
        <row r="433">
          <cell r="A433" t="str">
            <v>DETAILS</v>
          </cell>
          <cell r="B433">
            <v>0</v>
          </cell>
          <cell r="C433">
            <v>81627727</v>
          </cell>
          <cell r="D433">
            <v>84070078</v>
          </cell>
          <cell r="E433" t="str">
            <v>InterWrap Corp Term A US Loan</v>
          </cell>
          <cell r="F433" t="str">
            <v>0010533871</v>
          </cell>
          <cell r="G433">
            <v>4292254.83</v>
          </cell>
          <cell r="H433">
            <v>32723000</v>
          </cell>
          <cell r="I433">
            <v>6.28</v>
          </cell>
          <cell r="J433" t="str">
            <v>2.9800000</v>
          </cell>
          <cell r="K433">
            <v>42338</v>
          </cell>
          <cell r="L433" t="str">
            <v>1 Month</v>
          </cell>
          <cell r="M433" t="str">
            <v>2.98</v>
          </cell>
          <cell r="N433">
            <v>8.0299999999999994</v>
          </cell>
          <cell r="O433">
            <v>44840000</v>
          </cell>
          <cell r="P433" t="str">
            <v>2.16</v>
          </cell>
          <cell r="Q433" t="str">
            <v>2.16</v>
          </cell>
          <cell r="R433">
            <v>80</v>
          </cell>
          <cell r="S433">
            <v>42368</v>
          </cell>
        </row>
        <row r="434">
          <cell r="A434" t="str">
            <v>DETAILS</v>
          </cell>
          <cell r="B434">
            <v>0</v>
          </cell>
          <cell r="C434">
            <v>81627812</v>
          </cell>
          <cell r="D434">
            <v>84070079</v>
          </cell>
          <cell r="E434" t="str">
            <v>InterWrap Corp Term A US Loan</v>
          </cell>
          <cell r="F434" t="str">
            <v>0010533871</v>
          </cell>
          <cell r="G434">
            <v>333758.09999999998</v>
          </cell>
          <cell r="H434">
            <v>32723000</v>
          </cell>
          <cell r="I434">
            <v>6.28</v>
          </cell>
          <cell r="J434" t="str">
            <v>2.9800000</v>
          </cell>
          <cell r="K434">
            <v>42338</v>
          </cell>
          <cell r="L434" t="str">
            <v>1 Month</v>
          </cell>
          <cell r="M434" t="str">
            <v>2.98</v>
          </cell>
          <cell r="N434">
            <v>8.0299999999999994</v>
          </cell>
          <cell r="O434">
            <v>44840000</v>
          </cell>
          <cell r="P434" t="str">
            <v>2.16</v>
          </cell>
          <cell r="Q434" t="str">
            <v>2.16</v>
          </cell>
          <cell r="R434">
            <v>80</v>
          </cell>
          <cell r="S434">
            <v>42368</v>
          </cell>
        </row>
        <row r="435">
          <cell r="A435" t="str">
            <v>DETAILS</v>
          </cell>
          <cell r="B435">
            <v>0</v>
          </cell>
          <cell r="C435">
            <v>81627813</v>
          </cell>
          <cell r="D435">
            <v>84070098</v>
          </cell>
          <cell r="E435" t="str">
            <v>InterWrap Inc Canadian Term Loan CAD</v>
          </cell>
          <cell r="F435" t="str">
            <v>0010533051</v>
          </cell>
          <cell r="G435">
            <v>685554.25</v>
          </cell>
          <cell r="H435">
            <v>32723000</v>
          </cell>
          <cell r="I435">
            <v>6.28</v>
          </cell>
          <cell r="J435" t="str">
            <v>2.9800000</v>
          </cell>
          <cell r="K435">
            <v>42338</v>
          </cell>
          <cell r="L435" t="str">
            <v>1 Month</v>
          </cell>
          <cell r="M435" t="str">
            <v>2.98</v>
          </cell>
          <cell r="N435">
            <v>8.0299999999999994</v>
          </cell>
          <cell r="O435">
            <v>44840000</v>
          </cell>
          <cell r="P435" t="str">
            <v>2.16</v>
          </cell>
          <cell r="Q435" t="str">
            <v>2.16</v>
          </cell>
          <cell r="R435">
            <v>80</v>
          </cell>
          <cell r="S435">
            <v>42368</v>
          </cell>
        </row>
        <row r="436">
          <cell r="A436" t="str">
            <v>DETAILS</v>
          </cell>
          <cell r="B436">
            <v>0</v>
          </cell>
          <cell r="C436">
            <v>81627726</v>
          </cell>
          <cell r="D436">
            <v>84070097</v>
          </cell>
          <cell r="E436" t="str">
            <v>InterWrap Inc Canadian Term Loan CAD</v>
          </cell>
          <cell r="F436" t="str">
            <v>0010533051</v>
          </cell>
          <cell r="G436">
            <v>8816486.4600000009</v>
          </cell>
          <cell r="H436">
            <v>32723000</v>
          </cell>
          <cell r="I436">
            <v>6.28</v>
          </cell>
          <cell r="J436" t="str">
            <v>2.9800000</v>
          </cell>
          <cell r="K436">
            <v>42338</v>
          </cell>
          <cell r="L436" t="str">
            <v>1 Month</v>
          </cell>
          <cell r="M436" t="str">
            <v>2.98</v>
          </cell>
          <cell r="N436">
            <v>8.0299999999999994</v>
          </cell>
          <cell r="O436">
            <v>44840000</v>
          </cell>
          <cell r="P436" t="str">
            <v>2.16</v>
          </cell>
          <cell r="Q436" t="str">
            <v>2.16</v>
          </cell>
          <cell r="R436">
            <v>80</v>
          </cell>
          <cell r="S436">
            <v>42368</v>
          </cell>
        </row>
        <row r="437">
          <cell r="A437" t="str">
            <v>DETAILS</v>
          </cell>
          <cell r="B437">
            <v>0</v>
          </cell>
          <cell r="C437">
            <v>81627728</v>
          </cell>
          <cell r="D437">
            <v>84070251</v>
          </cell>
          <cell r="E437" t="str">
            <v>InterWrap Inc Canadian Term Loan USD</v>
          </cell>
          <cell r="F437" t="str">
            <v>0010533865</v>
          </cell>
          <cell r="G437">
            <v>1287676.44</v>
          </cell>
          <cell r="H437">
            <v>32723000</v>
          </cell>
          <cell r="I437">
            <v>6.28</v>
          </cell>
          <cell r="J437" t="str">
            <v>2.9800000</v>
          </cell>
          <cell r="K437">
            <v>42338</v>
          </cell>
          <cell r="L437" t="str">
            <v>1 Month</v>
          </cell>
          <cell r="M437" t="str">
            <v>2.98</v>
          </cell>
          <cell r="N437">
            <v>8.0299999999999994</v>
          </cell>
          <cell r="O437">
            <v>44840000</v>
          </cell>
          <cell r="P437" t="str">
            <v>2.16</v>
          </cell>
          <cell r="Q437" t="str">
            <v>2.16</v>
          </cell>
          <cell r="R437">
            <v>80</v>
          </cell>
          <cell r="S437">
            <v>42368</v>
          </cell>
        </row>
        <row r="438">
          <cell r="A438" t="str">
            <v>DETAILS</v>
          </cell>
          <cell r="B438">
            <v>0</v>
          </cell>
          <cell r="C438">
            <v>81627991</v>
          </cell>
          <cell r="D438">
            <v>84070252</v>
          </cell>
          <cell r="E438" t="str">
            <v>InterWrap Inc Canadian Term Loan USD</v>
          </cell>
          <cell r="F438" t="str">
            <v>0010533865</v>
          </cell>
          <cell r="G438">
            <v>100127.41</v>
          </cell>
          <cell r="H438">
            <v>32723000</v>
          </cell>
          <cell r="I438">
            <v>6.28</v>
          </cell>
          <cell r="J438" t="str">
            <v>2.9800000</v>
          </cell>
          <cell r="K438">
            <v>42338</v>
          </cell>
          <cell r="L438" t="str">
            <v>1 Month</v>
          </cell>
          <cell r="M438" t="str">
            <v>2.98</v>
          </cell>
          <cell r="N438">
            <v>8.0299999999999994</v>
          </cell>
          <cell r="O438">
            <v>44840000</v>
          </cell>
          <cell r="P438" t="str">
            <v>2.16</v>
          </cell>
          <cell r="Q438" t="str">
            <v>2.16</v>
          </cell>
          <cell r="R438">
            <v>80</v>
          </cell>
          <cell r="S438">
            <v>42368</v>
          </cell>
        </row>
        <row r="439">
          <cell r="A439" t="str">
            <v>DETAILS</v>
          </cell>
          <cell r="B439">
            <v>0</v>
          </cell>
          <cell r="C439">
            <v>81628240</v>
          </cell>
          <cell r="D439">
            <v>84069579</v>
          </cell>
          <cell r="E439" t="str">
            <v>Intrapac Canada Corporation Term Loan</v>
          </cell>
          <cell r="F439" t="str">
            <v>0010537433</v>
          </cell>
          <cell r="G439">
            <v>14282366.859999999</v>
          </cell>
          <cell r="H439">
            <v>17770000</v>
          </cell>
          <cell r="I439">
            <v>2.56</v>
          </cell>
          <cell r="J439" t="str">
            <v>4.1000000</v>
          </cell>
          <cell r="K439">
            <v>42369</v>
          </cell>
          <cell r="L439" t="str">
            <v>1 Month</v>
          </cell>
          <cell r="M439" t="str">
            <v>6.44</v>
          </cell>
          <cell r="N439">
            <v>3.14</v>
          </cell>
          <cell r="O439">
            <v>18340000</v>
          </cell>
          <cell r="P439" t="str">
            <v>3.9</v>
          </cell>
          <cell r="Q439" t="str">
            <v>6.38</v>
          </cell>
          <cell r="R439">
            <v>80</v>
          </cell>
          <cell r="S439">
            <v>42400</v>
          </cell>
        </row>
        <row r="440">
          <cell r="A440" t="str">
            <v>DETAILS</v>
          </cell>
          <cell r="B440">
            <v>0</v>
          </cell>
          <cell r="C440">
            <v>81628239</v>
          </cell>
          <cell r="D440">
            <v>84070230</v>
          </cell>
          <cell r="E440" t="str">
            <v>Intrapac International Corporation Term Loan</v>
          </cell>
          <cell r="F440" t="str">
            <v>0010533076</v>
          </cell>
          <cell r="G440">
            <v>7255.79</v>
          </cell>
          <cell r="H440">
            <v>17770000</v>
          </cell>
          <cell r="I440">
            <v>2.56</v>
          </cell>
          <cell r="J440" t="str">
            <v>4.1000000</v>
          </cell>
          <cell r="K440">
            <v>42369</v>
          </cell>
          <cell r="L440" t="str">
            <v>1 Month</v>
          </cell>
          <cell r="M440" t="str">
            <v>6.44</v>
          </cell>
          <cell r="N440">
            <v>3.14</v>
          </cell>
          <cell r="O440">
            <v>18340000</v>
          </cell>
          <cell r="P440" t="str">
            <v>3.9</v>
          </cell>
          <cell r="Q440" t="str">
            <v>6.38</v>
          </cell>
          <cell r="R440">
            <v>80</v>
          </cell>
          <cell r="S440">
            <v>42400</v>
          </cell>
        </row>
        <row r="441">
          <cell r="A441" t="str">
            <v>DETAILS</v>
          </cell>
          <cell r="B441">
            <v>0</v>
          </cell>
          <cell r="C441">
            <v>81627801</v>
          </cell>
          <cell r="D441">
            <v>84069746</v>
          </cell>
          <cell r="E441" t="str">
            <v>IPayment Inc New Term Loan</v>
          </cell>
          <cell r="F441" t="str">
            <v>0010471373</v>
          </cell>
          <cell r="G441">
            <v>120562.27</v>
          </cell>
          <cell r="H441">
            <v>99008000</v>
          </cell>
          <cell r="I441">
            <v>1.78</v>
          </cell>
          <cell r="J441" t="str">
            <v>3.9500000</v>
          </cell>
          <cell r="K441">
            <v>42277</v>
          </cell>
          <cell r="L441" t="str">
            <v>3 Months</v>
          </cell>
          <cell r="M441" t="str">
            <v>7.2</v>
          </cell>
          <cell r="N441">
            <v>1.73</v>
          </cell>
          <cell r="O441">
            <v>96560000</v>
          </cell>
          <cell r="P441" t="str">
            <v>3.91000000</v>
          </cell>
          <cell r="Q441" t="str">
            <v>7.28</v>
          </cell>
          <cell r="R441">
            <v>80</v>
          </cell>
          <cell r="S441">
            <v>42368</v>
          </cell>
        </row>
        <row r="442">
          <cell r="A442" t="str">
            <v>DETAILS</v>
          </cell>
          <cell r="B442">
            <v>0</v>
          </cell>
          <cell r="C442">
            <v>81627759</v>
          </cell>
          <cell r="D442">
            <v>84069745</v>
          </cell>
          <cell r="E442" t="str">
            <v>IPayment Inc New Term Loan</v>
          </cell>
          <cell r="F442" t="str">
            <v>0010471373</v>
          </cell>
          <cell r="G442">
            <v>16637593.76</v>
          </cell>
          <cell r="H442">
            <v>99008000</v>
          </cell>
          <cell r="I442">
            <v>1.78</v>
          </cell>
          <cell r="J442" t="str">
            <v>3.9500000</v>
          </cell>
          <cell r="K442">
            <v>42277</v>
          </cell>
          <cell r="L442" t="str">
            <v>3 Months</v>
          </cell>
          <cell r="M442" t="str">
            <v>7.2</v>
          </cell>
          <cell r="N442">
            <v>1.73</v>
          </cell>
          <cell r="O442">
            <v>96560000</v>
          </cell>
          <cell r="P442" t="str">
            <v>3.91000000</v>
          </cell>
          <cell r="Q442" t="str">
            <v>7.28</v>
          </cell>
          <cell r="R442">
            <v>80</v>
          </cell>
          <cell r="S442">
            <v>42368</v>
          </cell>
        </row>
        <row r="443">
          <cell r="A443" t="str">
            <v>DETAILS</v>
          </cell>
          <cell r="B443">
            <v>0</v>
          </cell>
          <cell r="C443">
            <v>81627985</v>
          </cell>
          <cell r="D443">
            <v>84069743</v>
          </cell>
          <cell r="E443" t="str">
            <v>IQOR US Inc 1st Lien Term Loan B</v>
          </cell>
          <cell r="F443" t="str">
            <v>0010493124</v>
          </cell>
          <cell r="G443">
            <v>9561507.9299999997</v>
          </cell>
          <cell r="H443">
            <v>178300000</v>
          </cell>
          <cell r="I443">
            <v>2.62</v>
          </cell>
          <cell r="J443" t="str">
            <v>3.3500000</v>
          </cell>
          <cell r="K443">
            <v>42277</v>
          </cell>
          <cell r="L443" t="str">
            <v>3 Months</v>
          </cell>
          <cell r="M443" t="str">
            <v>4.3</v>
          </cell>
          <cell r="N443">
            <v>2.58</v>
          </cell>
          <cell r="O443">
            <v>173900000</v>
          </cell>
          <cell r="P443" t="str">
            <v>3.5</v>
          </cell>
          <cell r="Q443" t="str">
            <v>4.48</v>
          </cell>
          <cell r="R443">
            <v>80</v>
          </cell>
          <cell r="S443">
            <v>42368</v>
          </cell>
        </row>
        <row r="444">
          <cell r="A444" t="str">
            <v>DETAILS</v>
          </cell>
          <cell r="B444">
            <v>0</v>
          </cell>
          <cell r="C444">
            <v>81627879</v>
          </cell>
          <cell r="D444">
            <v>84069506</v>
          </cell>
          <cell r="E444" t="str">
            <v>ISHC Merger Sub LLC (In Shape) DD Term Loan</v>
          </cell>
          <cell r="F444" t="str">
            <v>0010531213</v>
          </cell>
          <cell r="G444">
            <v>270763.19</v>
          </cell>
          <cell r="H444">
            <v>32543000</v>
          </cell>
          <cell r="I444">
            <v>6.71</v>
          </cell>
          <cell r="J444" t="str">
            <v>2.1500000</v>
          </cell>
          <cell r="K444">
            <v>42338</v>
          </cell>
          <cell r="L444" t="str">
            <v>1 Month</v>
          </cell>
          <cell r="M444" t="str">
            <v>2.7</v>
          </cell>
          <cell r="N444">
            <v>5.97</v>
          </cell>
          <cell r="O444">
            <v>29570000</v>
          </cell>
          <cell r="P444" t="str">
            <v>2.45</v>
          </cell>
          <cell r="Q444" t="str">
            <v>3.08</v>
          </cell>
          <cell r="R444">
            <v>80</v>
          </cell>
          <cell r="S444">
            <v>42368</v>
          </cell>
        </row>
        <row r="445">
          <cell r="A445" t="str">
            <v>DETAILS</v>
          </cell>
          <cell r="B445">
            <v>0</v>
          </cell>
          <cell r="C445">
            <v>81627739</v>
          </cell>
          <cell r="D445">
            <v>84069505</v>
          </cell>
          <cell r="E445" t="str">
            <v>ISHC Merger Sub LLC (In Shape) DD Term Loan</v>
          </cell>
          <cell r="F445" t="str">
            <v>0010531213</v>
          </cell>
          <cell r="G445">
            <v>1529015.64</v>
          </cell>
          <cell r="H445">
            <v>32543000</v>
          </cell>
          <cell r="I445">
            <v>6.71</v>
          </cell>
          <cell r="J445" t="str">
            <v>2.1500000</v>
          </cell>
          <cell r="K445">
            <v>42338</v>
          </cell>
          <cell r="L445" t="str">
            <v>1 Month</v>
          </cell>
          <cell r="M445" t="str">
            <v>2.7</v>
          </cell>
          <cell r="N445">
            <v>5.97</v>
          </cell>
          <cell r="O445">
            <v>29570000</v>
          </cell>
          <cell r="P445" t="str">
            <v>2.45</v>
          </cell>
          <cell r="Q445" t="str">
            <v>3.08</v>
          </cell>
          <cell r="R445">
            <v>80</v>
          </cell>
          <cell r="S445">
            <v>42368</v>
          </cell>
        </row>
        <row r="446">
          <cell r="A446" t="str">
            <v>DETAILS</v>
          </cell>
          <cell r="B446">
            <v>0</v>
          </cell>
          <cell r="C446">
            <v>81628036</v>
          </cell>
          <cell r="D446">
            <v>84069507</v>
          </cell>
          <cell r="E446" t="str">
            <v>ISHC Merger Sub LLC (In Shape) DD Term Loan</v>
          </cell>
          <cell r="F446" t="str">
            <v>0010531213</v>
          </cell>
          <cell r="G446">
            <v>1783851.59</v>
          </cell>
          <cell r="H446">
            <v>32543000</v>
          </cell>
          <cell r="I446">
            <v>6.71</v>
          </cell>
          <cell r="J446" t="str">
            <v>2.1500000</v>
          </cell>
          <cell r="K446">
            <v>42338</v>
          </cell>
          <cell r="L446" t="str">
            <v>1 Month</v>
          </cell>
          <cell r="M446" t="str">
            <v>2.7</v>
          </cell>
          <cell r="N446">
            <v>5.97</v>
          </cell>
          <cell r="O446">
            <v>29570000</v>
          </cell>
          <cell r="P446" t="str">
            <v>2.45</v>
          </cell>
          <cell r="Q446" t="str">
            <v>3.08</v>
          </cell>
          <cell r="R446">
            <v>80</v>
          </cell>
          <cell r="S446">
            <v>42368</v>
          </cell>
        </row>
        <row r="447">
          <cell r="A447" t="str">
            <v>DETAILS</v>
          </cell>
          <cell r="B447">
            <v>0</v>
          </cell>
          <cell r="C447">
            <v>81627878</v>
          </cell>
          <cell r="D447">
            <v>84069495</v>
          </cell>
          <cell r="E447" t="str">
            <v>ISHC Merger Sub LLC (In Shape)Term Loan</v>
          </cell>
          <cell r="F447" t="str">
            <v>0010531207</v>
          </cell>
          <cell r="G447">
            <v>13245098.029999999</v>
          </cell>
          <cell r="H447">
            <v>32543000</v>
          </cell>
          <cell r="I447">
            <v>6.71</v>
          </cell>
          <cell r="J447" t="str">
            <v>2.1500000</v>
          </cell>
          <cell r="K447">
            <v>42338</v>
          </cell>
          <cell r="L447" t="str">
            <v>1 Month</v>
          </cell>
          <cell r="M447" t="str">
            <v>2.7</v>
          </cell>
          <cell r="N447">
            <v>5.97</v>
          </cell>
          <cell r="O447">
            <v>29570000</v>
          </cell>
          <cell r="P447" t="str">
            <v>2.45</v>
          </cell>
          <cell r="Q447" t="str">
            <v>3.08</v>
          </cell>
          <cell r="R447">
            <v>80</v>
          </cell>
          <cell r="S447">
            <v>42368</v>
          </cell>
        </row>
        <row r="448">
          <cell r="A448" t="str">
            <v>DETAILS</v>
          </cell>
          <cell r="B448">
            <v>0</v>
          </cell>
          <cell r="C448">
            <v>81628183</v>
          </cell>
          <cell r="D448">
            <v>84069741</v>
          </cell>
          <cell r="E448" t="str">
            <v>Jarden Corporation New Tranche B TL</v>
          </cell>
          <cell r="F448" t="str">
            <v>0010296972</v>
          </cell>
          <cell r="G448">
            <v>2842770.79</v>
          </cell>
          <cell r="H448">
            <v>1185422000</v>
          </cell>
          <cell r="I448">
            <v>5.0999999999999996</v>
          </cell>
          <cell r="J448" t="str">
            <v>1.2000000</v>
          </cell>
          <cell r="K448">
            <v>42277</v>
          </cell>
          <cell r="L448" t="str">
            <v>3 Months</v>
          </cell>
          <cell r="M448" t="str">
            <v>3.5</v>
          </cell>
          <cell r="N448">
            <v>6.95</v>
          </cell>
          <cell r="O448">
            <v>1312780000</v>
          </cell>
          <cell r="P448" t="str">
            <v>1.38</v>
          </cell>
          <cell r="Q448" t="str">
            <v>3.51</v>
          </cell>
          <cell r="R448">
            <v>80</v>
          </cell>
          <cell r="S448">
            <v>42368</v>
          </cell>
        </row>
        <row r="449">
          <cell r="A449" t="str">
            <v>DETAILS</v>
          </cell>
          <cell r="B449">
            <v>0</v>
          </cell>
          <cell r="C449">
            <v>81627842</v>
          </cell>
          <cell r="D449">
            <v>84069740</v>
          </cell>
          <cell r="E449" t="str">
            <v>Jarden Corporation New Tranche B TL</v>
          </cell>
          <cell r="F449" t="str">
            <v>0010296972</v>
          </cell>
          <cell r="G449">
            <v>1919729.21</v>
          </cell>
          <cell r="H449">
            <v>1185422000</v>
          </cell>
          <cell r="I449">
            <v>5.0999999999999996</v>
          </cell>
          <cell r="J449" t="str">
            <v>1.2000000</v>
          </cell>
          <cell r="K449">
            <v>42277</v>
          </cell>
          <cell r="L449" t="str">
            <v>3 Months</v>
          </cell>
          <cell r="M449" t="str">
            <v>3.5</v>
          </cell>
          <cell r="N449">
            <v>6.95</v>
          </cell>
          <cell r="O449">
            <v>1312780000</v>
          </cell>
          <cell r="P449" t="str">
            <v>1.38</v>
          </cell>
          <cell r="Q449" t="str">
            <v>3.51</v>
          </cell>
          <cell r="R449">
            <v>80</v>
          </cell>
          <cell r="S449">
            <v>42368</v>
          </cell>
        </row>
        <row r="450">
          <cell r="A450" t="str">
            <v>DETAILS</v>
          </cell>
          <cell r="B450">
            <v>0</v>
          </cell>
          <cell r="C450">
            <v>81628182</v>
          </cell>
          <cell r="D450">
            <v>84069742</v>
          </cell>
          <cell r="E450" t="str">
            <v>Jarden Corporation Tranche B1 Term Loan</v>
          </cell>
          <cell r="F450" t="str">
            <v>0010438496</v>
          </cell>
          <cell r="G450">
            <v>40657086.210000001</v>
          </cell>
          <cell r="H450">
            <v>1185422000</v>
          </cell>
          <cell r="I450">
            <v>5.0999999999999996</v>
          </cell>
          <cell r="J450" t="str">
            <v>1.2000000</v>
          </cell>
          <cell r="K450">
            <v>42277</v>
          </cell>
          <cell r="L450" t="str">
            <v>3 Months</v>
          </cell>
          <cell r="M450" t="str">
            <v>3.5</v>
          </cell>
          <cell r="N450">
            <v>6.95</v>
          </cell>
          <cell r="O450">
            <v>1312780000</v>
          </cell>
          <cell r="P450" t="str">
            <v>1.38</v>
          </cell>
          <cell r="Q450" t="str">
            <v>3.51</v>
          </cell>
          <cell r="R450">
            <v>80</v>
          </cell>
          <cell r="S450">
            <v>42368</v>
          </cell>
        </row>
        <row r="451">
          <cell r="A451" t="str">
            <v>DETAILS</v>
          </cell>
          <cell r="B451">
            <v>0</v>
          </cell>
          <cell r="C451">
            <v>81627782</v>
          </cell>
          <cell r="D451">
            <v>84069881</v>
          </cell>
          <cell r="E451" t="str">
            <v>Jensen Hughes Inc Term Loan</v>
          </cell>
          <cell r="F451" t="str">
            <v>0010558729</v>
          </cell>
          <cell r="G451">
            <v>25072058.469999999</v>
          </cell>
          <cell r="H451">
            <v>32123000</v>
          </cell>
          <cell r="I451">
            <v>2.11</v>
          </cell>
          <cell r="J451" t="str">
            <v>4.25</v>
          </cell>
          <cell r="K451">
            <v>42277</v>
          </cell>
          <cell r="L451" t="str">
            <v>1 Month</v>
          </cell>
          <cell r="M451" t="str">
            <v>4.25</v>
          </cell>
          <cell r="N451">
            <v>2.11</v>
          </cell>
          <cell r="O451">
            <v>32123000</v>
          </cell>
          <cell r="P451" t="str">
            <v>4.2493</v>
          </cell>
          <cell r="Q451" t="str">
            <v>4.2493</v>
          </cell>
          <cell r="R451">
            <v>80</v>
          </cell>
          <cell r="S451">
            <v>42307</v>
          </cell>
        </row>
        <row r="452">
          <cell r="A452" t="str">
            <v>DETAILS</v>
          </cell>
          <cell r="B452">
            <v>0</v>
          </cell>
          <cell r="C452">
            <v>81628233</v>
          </cell>
          <cell r="D452">
            <v>84070044</v>
          </cell>
          <cell r="E452" t="str">
            <v>JHCC Holdings LLC Term Loan</v>
          </cell>
          <cell r="F452" t="str">
            <v>0010527931</v>
          </cell>
          <cell r="G452">
            <v>29373151.32</v>
          </cell>
          <cell r="H452">
            <v>12337000</v>
          </cell>
          <cell r="I452">
            <v>3.98</v>
          </cell>
          <cell r="J452" t="str">
            <v>4.3495935</v>
          </cell>
          <cell r="K452">
            <v>42338</v>
          </cell>
          <cell r="L452" t="str">
            <v>1 Month</v>
          </cell>
          <cell r="M452" t="str">
            <v>4.512195122</v>
          </cell>
          <cell r="N452">
            <v>3.95</v>
          </cell>
          <cell r="O452">
            <v>12420000</v>
          </cell>
          <cell r="P452" t="str">
            <v>4.23</v>
          </cell>
          <cell r="Q452" t="str">
            <v>4.39</v>
          </cell>
          <cell r="R452">
            <v>80</v>
          </cell>
          <cell r="S452">
            <v>42368</v>
          </cell>
        </row>
        <row r="453">
          <cell r="A453" t="str">
            <v>DETAILS</v>
          </cell>
          <cell r="B453">
            <v>0</v>
          </cell>
          <cell r="C453">
            <v>81628179</v>
          </cell>
          <cell r="D453">
            <v>84069737</v>
          </cell>
          <cell r="E453" t="str">
            <v>JWC Environmental LLC   Term Loan</v>
          </cell>
          <cell r="F453" t="str">
            <v>0010318193</v>
          </cell>
          <cell r="G453">
            <v>11616681.060000001</v>
          </cell>
          <cell r="H453">
            <v>12650000</v>
          </cell>
          <cell r="I453">
            <v>2.4300000000000002</v>
          </cell>
          <cell r="J453" t="str">
            <v>2.7000000</v>
          </cell>
          <cell r="K453">
            <v>42308</v>
          </cell>
          <cell r="L453" t="str">
            <v>1 Month</v>
          </cell>
          <cell r="M453" t="str">
            <v>4.4620673305</v>
          </cell>
          <cell r="N453">
            <v>2.2999999999999998</v>
          </cell>
          <cell r="O453">
            <v>11900000</v>
          </cell>
          <cell r="P453" t="str">
            <v>2.62</v>
          </cell>
          <cell r="Q453" t="str">
            <v>4.51</v>
          </cell>
          <cell r="R453">
            <v>80</v>
          </cell>
          <cell r="S453">
            <v>42338</v>
          </cell>
        </row>
        <row r="454">
          <cell r="A454" t="str">
            <v>DETAILS</v>
          </cell>
          <cell r="B454">
            <v>0</v>
          </cell>
          <cell r="C454">
            <v>81627903</v>
          </cell>
          <cell r="D454">
            <v>84069582</v>
          </cell>
          <cell r="E454" t="str">
            <v>K &amp; N Engineering Inc Term Loan</v>
          </cell>
          <cell r="F454" t="str">
            <v>0010532814</v>
          </cell>
          <cell r="G454">
            <v>6566666.6500000004</v>
          </cell>
          <cell r="H454">
            <v>39780000</v>
          </cell>
          <cell r="I454">
            <v>2.1</v>
          </cell>
          <cell r="J454" t="str">
            <v>4.0600000</v>
          </cell>
          <cell r="K454">
            <v>42308</v>
          </cell>
          <cell r="L454" t="str">
            <v>1 Month</v>
          </cell>
          <cell r="M454" t="str">
            <v>6.28</v>
          </cell>
          <cell r="N454">
            <v>2.08</v>
          </cell>
          <cell r="O454">
            <v>40020000</v>
          </cell>
          <cell r="P454" t="str">
            <v>4.27</v>
          </cell>
          <cell r="Q454" t="str">
            <v>6.47</v>
          </cell>
          <cell r="R454">
            <v>80</v>
          </cell>
          <cell r="S454">
            <v>42338</v>
          </cell>
        </row>
        <row r="455">
          <cell r="A455" t="str">
            <v>DETAILS</v>
          </cell>
          <cell r="B455">
            <v>0</v>
          </cell>
          <cell r="C455">
            <v>81627903</v>
          </cell>
          <cell r="D455">
            <v>84069583</v>
          </cell>
          <cell r="E455" t="str">
            <v>K &amp; N Engineering Inc Term Loan</v>
          </cell>
          <cell r="F455" t="str">
            <v>0010532814</v>
          </cell>
          <cell r="G455">
            <v>13886480.75</v>
          </cell>
          <cell r="H455">
            <v>39780000</v>
          </cell>
          <cell r="I455">
            <v>2.1</v>
          </cell>
          <cell r="J455" t="str">
            <v>4.0600000</v>
          </cell>
          <cell r="K455">
            <v>42308</v>
          </cell>
          <cell r="L455" t="str">
            <v>1 Month</v>
          </cell>
          <cell r="M455" t="str">
            <v>6.28</v>
          </cell>
          <cell r="N455">
            <v>2.08</v>
          </cell>
          <cell r="O455">
            <v>40020000</v>
          </cell>
          <cell r="P455" t="str">
            <v>4.27</v>
          </cell>
          <cell r="Q455" t="str">
            <v>6.47</v>
          </cell>
          <cell r="R455">
            <v>80</v>
          </cell>
          <cell r="S455">
            <v>42338</v>
          </cell>
        </row>
        <row r="456">
          <cell r="A456" t="str">
            <v>DETAILS</v>
          </cell>
          <cell r="B456">
            <v>0</v>
          </cell>
          <cell r="C456">
            <v>81627884</v>
          </cell>
          <cell r="D456">
            <v>84070080</v>
          </cell>
          <cell r="E456" t="str">
            <v>KAR Auction Services Inc Term Loan B-2</v>
          </cell>
          <cell r="F456" t="str">
            <v>0010461444</v>
          </cell>
          <cell r="G456">
            <v>14068458.49</v>
          </cell>
          <cell r="H456">
            <v>613900000</v>
          </cell>
          <cell r="I456">
            <v>8.23</v>
          </cell>
          <cell r="J456" t="str">
            <v>2.5400000</v>
          </cell>
          <cell r="K456">
            <v>42277</v>
          </cell>
          <cell r="L456" t="str">
            <v>3 Months</v>
          </cell>
          <cell r="M456" t="str">
            <v>2.54</v>
          </cell>
          <cell r="N456">
            <v>8.3800000000000008</v>
          </cell>
          <cell r="O456">
            <v>643800000</v>
          </cell>
          <cell r="P456" t="str">
            <v>2.69</v>
          </cell>
          <cell r="Q456" t="str">
            <v>2.69</v>
          </cell>
          <cell r="R456">
            <v>80</v>
          </cell>
          <cell r="S456">
            <v>42368</v>
          </cell>
        </row>
        <row r="457">
          <cell r="A457" t="str">
            <v>DETAILS</v>
          </cell>
          <cell r="B457">
            <v>0</v>
          </cell>
          <cell r="C457">
            <v>81627885</v>
          </cell>
          <cell r="D457">
            <v>84070081</v>
          </cell>
          <cell r="E457" t="str">
            <v>KAR Auction Services Inc Tranche B-1 Term Loan</v>
          </cell>
          <cell r="F457" t="str">
            <v>0010461436</v>
          </cell>
          <cell r="G457">
            <v>5538763.8399999999</v>
          </cell>
          <cell r="H457">
            <v>613900000</v>
          </cell>
          <cell r="I457">
            <v>8.23</v>
          </cell>
          <cell r="J457" t="str">
            <v>2.5400000</v>
          </cell>
          <cell r="K457">
            <v>42277</v>
          </cell>
          <cell r="L457" t="str">
            <v>3 Months</v>
          </cell>
          <cell r="M457" t="str">
            <v>2.54</v>
          </cell>
          <cell r="N457">
            <v>8.3800000000000008</v>
          </cell>
          <cell r="O457">
            <v>643800000</v>
          </cell>
          <cell r="P457" t="str">
            <v>2.69</v>
          </cell>
          <cell r="Q457" t="str">
            <v>2.69</v>
          </cell>
          <cell r="R457">
            <v>80</v>
          </cell>
          <cell r="S457">
            <v>42368</v>
          </cell>
        </row>
        <row r="458">
          <cell r="A458" t="str">
            <v>DETAILS</v>
          </cell>
          <cell r="B458">
            <v>0</v>
          </cell>
          <cell r="C458">
            <v>81628034</v>
          </cell>
          <cell r="D458">
            <v>84070309</v>
          </cell>
          <cell r="E458" t="str">
            <v>Kele Inc (KHC) Term Loan</v>
          </cell>
          <cell r="F458" t="str">
            <v>0010553959</v>
          </cell>
          <cell r="G458">
            <v>71250000</v>
          </cell>
          <cell r="H458">
            <v>23930000</v>
          </cell>
          <cell r="I458">
            <v>2.1355300000000002</v>
          </cell>
          <cell r="J458" t="str">
            <v>6.6366</v>
          </cell>
          <cell r="K458">
            <v>42338</v>
          </cell>
          <cell r="L458" t="str">
            <v>1 Month</v>
          </cell>
          <cell r="M458" t="str">
            <v>6.63664</v>
          </cell>
          <cell r="N458">
            <v>2.1355293899999999</v>
          </cell>
          <cell r="O458">
            <v>23930000</v>
          </cell>
          <cell r="P458" t="str">
            <v>6.63664135</v>
          </cell>
          <cell r="Q458" t="str">
            <v>6.63664135</v>
          </cell>
          <cell r="R458">
            <v>70.341741252999995</v>
          </cell>
          <cell r="S458">
            <v>42368</v>
          </cell>
        </row>
        <row r="459">
          <cell r="A459" t="str">
            <v>DETAILS</v>
          </cell>
          <cell r="B459">
            <v>0</v>
          </cell>
          <cell r="C459">
            <v>81627967</v>
          </cell>
          <cell r="D459">
            <v>84069477</v>
          </cell>
          <cell r="E459" t="str">
            <v>Knape &amp; Vogt Manufacturing Company (K&amp;V) Term Loan</v>
          </cell>
          <cell r="F459" t="str">
            <v>0010528054</v>
          </cell>
          <cell r="G459">
            <v>4873083.96</v>
          </cell>
          <cell r="H459">
            <v>30425490</v>
          </cell>
          <cell r="I459">
            <v>3.8759999999999999</v>
          </cell>
          <cell r="J459" t="str">
            <v>3.9810000</v>
          </cell>
          <cell r="K459">
            <v>42338</v>
          </cell>
          <cell r="L459" t="str">
            <v>1 Month</v>
          </cell>
          <cell r="M459" t="str">
            <v>5.836</v>
          </cell>
          <cell r="N459">
            <v>4.3499999999999996</v>
          </cell>
          <cell r="O459">
            <v>33220000</v>
          </cell>
          <cell r="P459" t="str">
            <v>3.29</v>
          </cell>
          <cell r="Q459" t="str">
            <v>5.09</v>
          </cell>
          <cell r="R459">
            <v>80</v>
          </cell>
          <cell r="S459">
            <v>42368</v>
          </cell>
        </row>
        <row r="460">
          <cell r="A460" t="str">
            <v>DETAILS</v>
          </cell>
          <cell r="B460">
            <v>0</v>
          </cell>
          <cell r="C460">
            <v>81627966</v>
          </cell>
          <cell r="D460">
            <v>84069476</v>
          </cell>
          <cell r="E460" t="str">
            <v>Knape and Vogt Manufacturing Delayed Draw</v>
          </cell>
          <cell r="F460" t="str">
            <v>0010528073</v>
          </cell>
          <cell r="G460">
            <v>2547892.7000000002</v>
          </cell>
          <cell r="H460">
            <v>30425490</v>
          </cell>
          <cell r="I460">
            <v>3.8759999999999999</v>
          </cell>
          <cell r="J460" t="str">
            <v>3.9810000</v>
          </cell>
          <cell r="K460">
            <v>42338</v>
          </cell>
          <cell r="L460" t="str">
            <v>1 Month</v>
          </cell>
          <cell r="M460" t="str">
            <v>5.836</v>
          </cell>
          <cell r="N460">
            <v>4.3499999999999996</v>
          </cell>
          <cell r="O460">
            <v>33220000</v>
          </cell>
          <cell r="P460" t="str">
            <v>3.29</v>
          </cell>
          <cell r="Q460" t="str">
            <v>5.09</v>
          </cell>
          <cell r="R460">
            <v>80</v>
          </cell>
          <cell r="S460">
            <v>42368</v>
          </cell>
        </row>
        <row r="461">
          <cell r="A461" t="str">
            <v>DETAILS</v>
          </cell>
          <cell r="B461">
            <v>0</v>
          </cell>
          <cell r="C461">
            <v>81627968</v>
          </cell>
          <cell r="D461">
            <v>84069478</v>
          </cell>
          <cell r="E461" t="str">
            <v>Knape and Vogt Manufacturing Incremental Term A USD</v>
          </cell>
          <cell r="F461" t="str">
            <v>0010528067</v>
          </cell>
          <cell r="G461">
            <v>6466666.6299999999</v>
          </cell>
          <cell r="H461">
            <v>30425490</v>
          </cell>
          <cell r="I461">
            <v>3.8759999999999999</v>
          </cell>
          <cell r="J461" t="str">
            <v>3.9810000</v>
          </cell>
          <cell r="K461">
            <v>42338</v>
          </cell>
          <cell r="L461" t="str">
            <v>1 Month</v>
          </cell>
          <cell r="M461" t="str">
            <v>5.836</v>
          </cell>
          <cell r="N461">
            <v>4.3499999999999996</v>
          </cell>
          <cell r="O461">
            <v>33220000</v>
          </cell>
          <cell r="P461" t="str">
            <v>3.29</v>
          </cell>
          <cell r="Q461" t="str">
            <v>5.09</v>
          </cell>
          <cell r="R461">
            <v>80</v>
          </cell>
          <cell r="S461">
            <v>42368</v>
          </cell>
        </row>
        <row r="462">
          <cell r="A462" t="str">
            <v>DETAILS</v>
          </cell>
          <cell r="B462">
            <v>0</v>
          </cell>
          <cell r="C462">
            <v>81627757</v>
          </cell>
          <cell r="D462">
            <v>84069781</v>
          </cell>
          <cell r="E462" t="str">
            <v>Kore Wireless Group Inc Term Loan</v>
          </cell>
          <cell r="F462" t="str">
            <v>0010532899</v>
          </cell>
          <cell r="G462">
            <v>4405284.55</v>
          </cell>
          <cell r="H462">
            <v>40061000</v>
          </cell>
          <cell r="I462">
            <v>2.09</v>
          </cell>
          <cell r="J462" t="str">
            <v>4.4200000</v>
          </cell>
          <cell r="K462">
            <v>42277</v>
          </cell>
          <cell r="L462" t="str">
            <v>3 Months</v>
          </cell>
          <cell r="M462" t="str">
            <v>6.54</v>
          </cell>
          <cell r="N462">
            <v>2.46</v>
          </cell>
          <cell r="O462">
            <v>44950000</v>
          </cell>
          <cell r="P462" t="str">
            <v>3.88</v>
          </cell>
          <cell r="Q462" t="str">
            <v>5.71</v>
          </cell>
          <cell r="R462">
            <v>80</v>
          </cell>
          <cell r="S462">
            <v>42368</v>
          </cell>
        </row>
        <row r="463">
          <cell r="A463" t="str">
            <v>DETAILS</v>
          </cell>
          <cell r="B463">
            <v>0</v>
          </cell>
          <cell r="C463">
            <v>81627757</v>
          </cell>
          <cell r="D463">
            <v>84069783</v>
          </cell>
          <cell r="E463" t="str">
            <v>Kore Wireless Group Inc Term Loan</v>
          </cell>
          <cell r="F463" t="str">
            <v>0010532899</v>
          </cell>
          <cell r="G463">
            <v>14615414.07</v>
          </cell>
          <cell r="H463">
            <v>40061000</v>
          </cell>
          <cell r="I463">
            <v>2.09</v>
          </cell>
          <cell r="J463" t="str">
            <v>4.4200000</v>
          </cell>
          <cell r="K463">
            <v>42277</v>
          </cell>
          <cell r="L463" t="str">
            <v>3 Months</v>
          </cell>
          <cell r="M463" t="str">
            <v>6.54</v>
          </cell>
          <cell r="N463">
            <v>2.46</v>
          </cell>
          <cell r="O463">
            <v>44950000</v>
          </cell>
          <cell r="P463" t="str">
            <v>3.88</v>
          </cell>
          <cell r="Q463" t="str">
            <v>5.71</v>
          </cell>
          <cell r="R463">
            <v>80</v>
          </cell>
          <cell r="S463">
            <v>42368</v>
          </cell>
        </row>
        <row r="464">
          <cell r="A464" t="str">
            <v>DETAILS</v>
          </cell>
          <cell r="B464">
            <v>0</v>
          </cell>
          <cell r="C464">
            <v>81628236</v>
          </cell>
          <cell r="D464">
            <v>84069782</v>
          </cell>
          <cell r="E464" t="str">
            <v>Kore Wireless Group Inc Term Loan</v>
          </cell>
          <cell r="F464" t="str">
            <v>0010532899</v>
          </cell>
          <cell r="G464">
            <v>5544715.4500000002</v>
          </cell>
          <cell r="H464">
            <v>40061000</v>
          </cell>
          <cell r="I464">
            <v>2.09</v>
          </cell>
          <cell r="J464" t="str">
            <v>4.4200000</v>
          </cell>
          <cell r="K464">
            <v>42277</v>
          </cell>
          <cell r="L464" t="str">
            <v>3 Months</v>
          </cell>
          <cell r="M464" t="str">
            <v>6.54</v>
          </cell>
          <cell r="N464">
            <v>2.46</v>
          </cell>
          <cell r="O464">
            <v>44950000</v>
          </cell>
          <cell r="P464" t="str">
            <v>3.88</v>
          </cell>
          <cell r="Q464" t="str">
            <v>5.71</v>
          </cell>
          <cell r="R464">
            <v>80</v>
          </cell>
          <cell r="S464">
            <v>42368</v>
          </cell>
        </row>
        <row r="465">
          <cell r="A465" t="str">
            <v>DETAILS</v>
          </cell>
          <cell r="B465">
            <v>0</v>
          </cell>
          <cell r="C465">
            <v>81628236</v>
          </cell>
          <cell r="D465">
            <v>84069784</v>
          </cell>
          <cell r="E465" t="str">
            <v>Kore Wireless Group Inc Term Loan</v>
          </cell>
          <cell r="F465" t="str">
            <v>0010532899</v>
          </cell>
          <cell r="G465">
            <v>18395704.329999998</v>
          </cell>
          <cell r="H465">
            <v>40061000</v>
          </cell>
          <cell r="I465">
            <v>2.09</v>
          </cell>
          <cell r="J465" t="str">
            <v>4.4200000</v>
          </cell>
          <cell r="K465">
            <v>42277</v>
          </cell>
          <cell r="L465" t="str">
            <v>3 Months</v>
          </cell>
          <cell r="M465" t="str">
            <v>6.54</v>
          </cell>
          <cell r="N465">
            <v>2.46</v>
          </cell>
          <cell r="O465">
            <v>44950000</v>
          </cell>
          <cell r="P465" t="str">
            <v>3.88</v>
          </cell>
          <cell r="Q465" t="str">
            <v>5.71</v>
          </cell>
          <cell r="R465">
            <v>80</v>
          </cell>
          <cell r="S465">
            <v>42368</v>
          </cell>
        </row>
        <row r="466">
          <cell r="A466" t="str">
            <v>DETAILS</v>
          </cell>
          <cell r="B466">
            <v>0</v>
          </cell>
          <cell r="C466">
            <v>81628136</v>
          </cell>
          <cell r="D466">
            <v>84069278</v>
          </cell>
          <cell r="E466" t="str">
            <v>Landrys Inc Term Loan B</v>
          </cell>
          <cell r="F466" t="str">
            <v>0010522924</v>
          </cell>
          <cell r="G466">
            <v>3663911.82</v>
          </cell>
          <cell r="H466">
            <v>338270000</v>
          </cell>
          <cell r="I466">
            <v>2.96</v>
          </cell>
          <cell r="J466" t="str">
            <v>2.5400000</v>
          </cell>
          <cell r="K466">
            <v>42277</v>
          </cell>
          <cell r="L466" t="str">
            <v>3 Months</v>
          </cell>
          <cell r="M466" t="str">
            <v>4.92</v>
          </cell>
          <cell r="N466">
            <v>3.04</v>
          </cell>
          <cell r="O466">
            <v>343150000</v>
          </cell>
          <cell r="P466" t="str">
            <v>2.4</v>
          </cell>
          <cell r="Q466" t="str">
            <v>4.68</v>
          </cell>
          <cell r="R466">
            <v>80</v>
          </cell>
          <cell r="S466">
            <v>42368</v>
          </cell>
        </row>
        <row r="467">
          <cell r="A467" t="str">
            <v>DETAILS</v>
          </cell>
          <cell r="B467">
            <v>0</v>
          </cell>
          <cell r="C467">
            <v>81627945</v>
          </cell>
          <cell r="D467">
            <v>84069815</v>
          </cell>
          <cell r="E467" t="str">
            <v>Lazer Spot Inc Term Loan</v>
          </cell>
          <cell r="F467" t="str">
            <v>0010532965</v>
          </cell>
          <cell r="G467">
            <v>3887109.89</v>
          </cell>
          <cell r="H467">
            <v>28967000</v>
          </cell>
          <cell r="I467">
            <v>2.56</v>
          </cell>
          <cell r="J467" t="str">
            <v>3.6700000</v>
          </cell>
          <cell r="K467">
            <v>42277</v>
          </cell>
          <cell r="L467" t="str">
            <v>1 Month</v>
          </cell>
          <cell r="M467" t="str">
            <v>5.49</v>
          </cell>
          <cell r="N467">
            <v>2.81</v>
          </cell>
          <cell r="O467">
            <v>31410000</v>
          </cell>
          <cell r="P467" t="str">
            <v>3.49</v>
          </cell>
          <cell r="Q467" t="str">
            <v>5.18</v>
          </cell>
          <cell r="R467">
            <v>80</v>
          </cell>
          <cell r="S467">
            <v>42307</v>
          </cell>
        </row>
        <row r="468">
          <cell r="A468" t="str">
            <v>DETAILS</v>
          </cell>
          <cell r="B468">
            <v>0</v>
          </cell>
          <cell r="C468">
            <v>81627945</v>
          </cell>
          <cell r="D468">
            <v>84069589</v>
          </cell>
          <cell r="E468" t="str">
            <v>Lazer Spot Inc Term Loan</v>
          </cell>
          <cell r="F468" t="str">
            <v>0010532965</v>
          </cell>
          <cell r="G468">
            <v>5955000</v>
          </cell>
          <cell r="H468">
            <v>28967000</v>
          </cell>
          <cell r="I468">
            <v>2.56</v>
          </cell>
          <cell r="J468" t="str">
            <v>3.6700000</v>
          </cell>
          <cell r="K468">
            <v>42277</v>
          </cell>
          <cell r="L468" t="str">
            <v>1 Month</v>
          </cell>
          <cell r="M468" t="str">
            <v>5.49</v>
          </cell>
          <cell r="N468">
            <v>2.81</v>
          </cell>
          <cell r="O468">
            <v>31410000</v>
          </cell>
          <cell r="P468" t="str">
            <v>3.49</v>
          </cell>
          <cell r="Q468" t="str">
            <v>5.18</v>
          </cell>
          <cell r="R468">
            <v>80</v>
          </cell>
          <cell r="S468">
            <v>42307</v>
          </cell>
        </row>
        <row r="469">
          <cell r="A469" t="str">
            <v>DETAILS</v>
          </cell>
          <cell r="B469">
            <v>0</v>
          </cell>
          <cell r="C469">
            <v>81627945</v>
          </cell>
          <cell r="D469">
            <v>84069590</v>
          </cell>
          <cell r="E469" t="str">
            <v>Lazer Spot Inc Term Loan</v>
          </cell>
          <cell r="F469" t="str">
            <v>0010532965</v>
          </cell>
          <cell r="G469">
            <v>13844786.029999999</v>
          </cell>
          <cell r="H469">
            <v>28967000</v>
          </cell>
          <cell r="I469">
            <v>2.56</v>
          </cell>
          <cell r="J469" t="str">
            <v>3.6700000</v>
          </cell>
          <cell r="K469">
            <v>42277</v>
          </cell>
          <cell r="L469" t="str">
            <v>1 Month</v>
          </cell>
          <cell r="M469" t="str">
            <v>5.49</v>
          </cell>
          <cell r="N469">
            <v>2.81</v>
          </cell>
          <cell r="O469">
            <v>31410000</v>
          </cell>
          <cell r="P469" t="str">
            <v>3.49</v>
          </cell>
          <cell r="Q469" t="str">
            <v>5.18</v>
          </cell>
          <cell r="R469">
            <v>80</v>
          </cell>
          <cell r="S469">
            <v>42307</v>
          </cell>
        </row>
        <row r="470">
          <cell r="A470" t="str">
            <v>DETAILS</v>
          </cell>
          <cell r="B470">
            <v>0</v>
          </cell>
          <cell r="C470">
            <v>81628174</v>
          </cell>
          <cell r="D470">
            <v>84069943</v>
          </cell>
          <cell r="E470" t="str">
            <v>LD Intermediate Holdings Inc Term Loan</v>
          </cell>
          <cell r="F470" t="str">
            <v>0010558608</v>
          </cell>
          <cell r="G470">
            <v>9522356.6799999997</v>
          </cell>
          <cell r="H470">
            <v>31187902</v>
          </cell>
          <cell r="I470">
            <v>4.8</v>
          </cell>
          <cell r="J470" t="str">
            <v>2.9800000</v>
          </cell>
          <cell r="K470">
            <v>42277</v>
          </cell>
          <cell r="L470" t="str">
            <v>3 Months</v>
          </cell>
          <cell r="M470" t="str">
            <v>3.32</v>
          </cell>
          <cell r="N470">
            <v>4.8</v>
          </cell>
          <cell r="O470">
            <v>31187901.829999998</v>
          </cell>
          <cell r="P470" t="str">
            <v>2.981925508</v>
          </cell>
          <cell r="Q470" t="str">
            <v>3.321800888</v>
          </cell>
          <cell r="R470">
            <v>80</v>
          </cell>
          <cell r="S470">
            <v>42368</v>
          </cell>
        </row>
        <row r="471">
          <cell r="A471" t="str">
            <v>DETAILS</v>
          </cell>
          <cell r="B471">
            <v>0</v>
          </cell>
          <cell r="C471">
            <v>81627910</v>
          </cell>
          <cell r="D471">
            <v>84070265</v>
          </cell>
          <cell r="E471" t="str">
            <v>Les Aliments Multibar Inc (Nellson Nutraceutical/9089969) Term Loan A-2</v>
          </cell>
          <cell r="F471" t="str">
            <v>0010535301</v>
          </cell>
          <cell r="G471">
            <v>958041.34</v>
          </cell>
          <cell r="H471">
            <v>78251000</v>
          </cell>
          <cell r="I471">
            <v>3.05</v>
          </cell>
          <cell r="J471" t="str">
            <v>3.7000000</v>
          </cell>
          <cell r="K471">
            <v>42277</v>
          </cell>
          <cell r="L471" t="str">
            <v>3 Months</v>
          </cell>
          <cell r="M471" t="str">
            <v>4.63</v>
          </cell>
          <cell r="N471">
            <v>3.07</v>
          </cell>
          <cell r="O471">
            <v>78660000</v>
          </cell>
          <cell r="P471" t="str">
            <v>3.67</v>
          </cell>
          <cell r="Q471" t="str">
            <v>4.6</v>
          </cell>
          <cell r="R471">
            <v>80</v>
          </cell>
          <cell r="S471">
            <v>42368</v>
          </cell>
        </row>
        <row r="472">
          <cell r="A472" t="str">
            <v>DETAILS</v>
          </cell>
          <cell r="B472">
            <v>0</v>
          </cell>
          <cell r="C472">
            <v>81627910</v>
          </cell>
          <cell r="D472">
            <v>84070266</v>
          </cell>
          <cell r="E472" t="str">
            <v>Les Aliments Multibar Inc (Nellson Nutraceutical/9089969) Term Loan A-2</v>
          </cell>
          <cell r="F472" t="str">
            <v>0010535301</v>
          </cell>
          <cell r="G472">
            <v>3793113.1</v>
          </cell>
          <cell r="H472">
            <v>78251000</v>
          </cell>
          <cell r="I472">
            <v>3.05</v>
          </cell>
          <cell r="J472" t="str">
            <v>3.7000000</v>
          </cell>
          <cell r="K472">
            <v>42277</v>
          </cell>
          <cell r="L472" t="str">
            <v>3 Months</v>
          </cell>
          <cell r="M472" t="str">
            <v>4.63</v>
          </cell>
          <cell r="N472">
            <v>3.07</v>
          </cell>
          <cell r="O472">
            <v>78660000</v>
          </cell>
          <cell r="P472" t="str">
            <v>3.67</v>
          </cell>
          <cell r="Q472" t="str">
            <v>4.6</v>
          </cell>
          <cell r="R472">
            <v>80</v>
          </cell>
          <cell r="S472">
            <v>42368</v>
          </cell>
        </row>
        <row r="473">
          <cell r="A473" t="str">
            <v>DETAILS</v>
          </cell>
          <cell r="B473">
            <v>0</v>
          </cell>
          <cell r="C473">
            <v>81627963</v>
          </cell>
          <cell r="D473">
            <v>84070270</v>
          </cell>
          <cell r="E473" t="str">
            <v>Level 3 Financing Inc Tranche B-3 2019 Term Loans</v>
          </cell>
          <cell r="F473" t="str">
            <v>0010504418</v>
          </cell>
          <cell r="G473">
            <v>15000000</v>
          </cell>
          <cell r="H473">
            <v>2489400000</v>
          </cell>
          <cell r="I473">
            <v>3.32</v>
          </cell>
          <cell r="J473" t="str">
            <v>1.4900000</v>
          </cell>
          <cell r="K473">
            <v>42277</v>
          </cell>
          <cell r="L473" t="str">
            <v>3 Months</v>
          </cell>
          <cell r="M473" t="str">
            <v>4.18</v>
          </cell>
          <cell r="N473">
            <v>3.39</v>
          </cell>
          <cell r="O473">
            <v>2596220000</v>
          </cell>
          <cell r="P473" t="str">
            <v>1.51</v>
          </cell>
          <cell r="Q473" t="str">
            <v>3.98</v>
          </cell>
          <cell r="R473">
            <v>80</v>
          </cell>
          <cell r="S473">
            <v>42368</v>
          </cell>
        </row>
        <row r="474">
          <cell r="A474" t="str">
            <v>DETAILS</v>
          </cell>
          <cell r="B474">
            <v>0</v>
          </cell>
          <cell r="C474">
            <v>81627963</v>
          </cell>
          <cell r="D474">
            <v>84070271</v>
          </cell>
          <cell r="E474" t="str">
            <v>Level 3 Financing Inc Tranche B-3 2019 Term Loans</v>
          </cell>
          <cell r="F474" t="str">
            <v>0010504418</v>
          </cell>
          <cell r="G474">
            <v>5000000</v>
          </cell>
          <cell r="H474">
            <v>2489400000</v>
          </cell>
          <cell r="I474">
            <v>3.32</v>
          </cell>
          <cell r="J474" t="str">
            <v>1.4900000</v>
          </cell>
          <cell r="K474">
            <v>42277</v>
          </cell>
          <cell r="L474" t="str">
            <v>3 Months</v>
          </cell>
          <cell r="M474" t="str">
            <v>4.18</v>
          </cell>
          <cell r="N474">
            <v>3.39</v>
          </cell>
          <cell r="O474">
            <v>2596220000</v>
          </cell>
          <cell r="P474" t="str">
            <v>1.51</v>
          </cell>
          <cell r="Q474" t="str">
            <v>3.98</v>
          </cell>
          <cell r="R474">
            <v>80</v>
          </cell>
          <cell r="S474">
            <v>42368</v>
          </cell>
        </row>
        <row r="475">
          <cell r="A475" t="str">
            <v>DETAILS</v>
          </cell>
          <cell r="B475">
            <v>0</v>
          </cell>
          <cell r="C475">
            <v>81628232</v>
          </cell>
          <cell r="D475">
            <v>84069591</v>
          </cell>
          <cell r="E475" t="str">
            <v>Liaison Acquisition LLC Term Loan</v>
          </cell>
          <cell r="F475" t="str">
            <v>0010374949</v>
          </cell>
          <cell r="G475">
            <v>20968750</v>
          </cell>
          <cell r="H475">
            <v>14583285</v>
          </cell>
          <cell r="I475">
            <v>6.57</v>
          </cell>
          <cell r="J475" t="str">
            <v>2.4300000</v>
          </cell>
          <cell r="K475">
            <v>42277</v>
          </cell>
          <cell r="L475" t="str">
            <v>3 Months</v>
          </cell>
          <cell r="M475" t="str">
            <v>2.43</v>
          </cell>
          <cell r="N475">
            <v>7.73</v>
          </cell>
          <cell r="O475">
            <v>16710000</v>
          </cell>
          <cell r="P475" t="str">
            <v>1.95</v>
          </cell>
          <cell r="Q475" t="str">
            <v>1.95</v>
          </cell>
          <cell r="R475">
            <v>80</v>
          </cell>
          <cell r="S475">
            <v>42368</v>
          </cell>
        </row>
        <row r="476">
          <cell r="A476" t="str">
            <v>DETAILS</v>
          </cell>
          <cell r="B476">
            <v>0</v>
          </cell>
          <cell r="C476">
            <v>81628380</v>
          </cell>
          <cell r="D476">
            <v>84069785</v>
          </cell>
          <cell r="E476" t="str">
            <v>Lindstrom LLC Term Loan</v>
          </cell>
          <cell r="F476" t="str">
            <v>0010527533</v>
          </cell>
          <cell r="G476">
            <v>442292.45</v>
          </cell>
          <cell r="H476">
            <v>18528000</v>
          </cell>
          <cell r="I476">
            <v>9.2200000000000006</v>
          </cell>
          <cell r="J476" t="str">
            <v>2.7000000</v>
          </cell>
          <cell r="K476">
            <v>42369</v>
          </cell>
          <cell r="L476" t="str">
            <v>1 Month</v>
          </cell>
          <cell r="M476" t="str">
            <v>2.7</v>
          </cell>
          <cell r="N476">
            <v>10.039999999999999</v>
          </cell>
          <cell r="O476">
            <v>20570000</v>
          </cell>
          <cell r="P476" t="str">
            <v>2.31</v>
          </cell>
          <cell r="Q476" t="str">
            <v>2.31</v>
          </cell>
          <cell r="R476">
            <v>80</v>
          </cell>
          <cell r="S476">
            <v>42400</v>
          </cell>
        </row>
        <row r="477">
          <cell r="A477" t="str">
            <v>DETAILS</v>
          </cell>
          <cell r="B477">
            <v>0</v>
          </cell>
          <cell r="C477">
            <v>81628381</v>
          </cell>
          <cell r="D477">
            <v>84069786</v>
          </cell>
          <cell r="E477" t="str">
            <v>Lindstrom LLC Term Loan</v>
          </cell>
          <cell r="F477" t="str">
            <v>0010527533</v>
          </cell>
          <cell r="G477">
            <v>5682980.1500000004</v>
          </cell>
          <cell r="H477">
            <v>18528000</v>
          </cell>
          <cell r="I477">
            <v>9.2200000000000006</v>
          </cell>
          <cell r="J477" t="str">
            <v>2.7000000</v>
          </cell>
          <cell r="K477">
            <v>42369</v>
          </cell>
          <cell r="L477" t="str">
            <v>1 Month</v>
          </cell>
          <cell r="M477" t="str">
            <v>2.7</v>
          </cell>
          <cell r="N477">
            <v>10.039999999999999</v>
          </cell>
          <cell r="O477">
            <v>20570000</v>
          </cell>
          <cell r="P477" t="str">
            <v>2.31</v>
          </cell>
          <cell r="Q477" t="str">
            <v>2.31</v>
          </cell>
          <cell r="R477">
            <v>80</v>
          </cell>
          <cell r="S477">
            <v>42400</v>
          </cell>
        </row>
        <row r="478">
          <cell r="A478" t="str">
            <v>DETAILS</v>
          </cell>
          <cell r="B478">
            <v>0</v>
          </cell>
          <cell r="C478">
            <v>81628380</v>
          </cell>
          <cell r="D478">
            <v>84069787</v>
          </cell>
          <cell r="E478" t="str">
            <v>Lindstrom LLC Term Loan</v>
          </cell>
          <cell r="F478" t="str">
            <v>0010527533</v>
          </cell>
          <cell r="G478">
            <v>894651.88</v>
          </cell>
          <cell r="H478">
            <v>18528000</v>
          </cell>
          <cell r="I478">
            <v>9.2200000000000006</v>
          </cell>
          <cell r="J478" t="str">
            <v>2.7000000</v>
          </cell>
          <cell r="K478">
            <v>42369</v>
          </cell>
          <cell r="L478" t="str">
            <v>1 Month</v>
          </cell>
          <cell r="M478" t="str">
            <v>2.7</v>
          </cell>
          <cell r="N478">
            <v>10.039999999999999</v>
          </cell>
          <cell r="O478">
            <v>20570000</v>
          </cell>
          <cell r="P478" t="str">
            <v>2.31</v>
          </cell>
          <cell r="Q478" t="str">
            <v>2.31</v>
          </cell>
          <cell r="R478">
            <v>80</v>
          </cell>
          <cell r="S478">
            <v>42400</v>
          </cell>
        </row>
        <row r="479">
          <cell r="A479" t="str">
            <v>DETAILS</v>
          </cell>
          <cell r="B479">
            <v>0</v>
          </cell>
          <cell r="C479">
            <v>81628381</v>
          </cell>
          <cell r="D479">
            <v>84069788</v>
          </cell>
          <cell r="E479" t="str">
            <v>Lindstrom LLC Term Loan</v>
          </cell>
          <cell r="F479" t="str">
            <v>0010527533</v>
          </cell>
          <cell r="G479">
            <v>11495310.300000001</v>
          </cell>
          <cell r="H479">
            <v>18528000</v>
          </cell>
          <cell r="I479">
            <v>9.2200000000000006</v>
          </cell>
          <cell r="J479" t="str">
            <v>2.7000000</v>
          </cell>
          <cell r="K479">
            <v>42369</v>
          </cell>
          <cell r="L479" t="str">
            <v>1 Month</v>
          </cell>
          <cell r="M479" t="str">
            <v>2.7</v>
          </cell>
          <cell r="N479">
            <v>10.039999999999999</v>
          </cell>
          <cell r="O479">
            <v>20570000</v>
          </cell>
          <cell r="P479" t="str">
            <v>2.31</v>
          </cell>
          <cell r="Q479" t="str">
            <v>2.31</v>
          </cell>
          <cell r="R479">
            <v>80</v>
          </cell>
          <cell r="S479">
            <v>42400</v>
          </cell>
        </row>
        <row r="480">
          <cell r="A480" t="str">
            <v>DETAILS</v>
          </cell>
          <cell r="B480">
            <v>0</v>
          </cell>
          <cell r="C480">
            <v>81628053</v>
          </cell>
          <cell r="D480">
            <v>84070274</v>
          </cell>
          <cell r="E480" t="str">
            <v>Lipari Foods Operating Company LLC New Term Loan A</v>
          </cell>
          <cell r="F480" t="str">
            <v>0010532709</v>
          </cell>
          <cell r="G480">
            <v>8970000</v>
          </cell>
          <cell r="H480">
            <v>31921000</v>
          </cell>
          <cell r="I480">
            <v>3.22</v>
          </cell>
          <cell r="J480" t="str">
            <v>3.0600000</v>
          </cell>
          <cell r="K480">
            <v>42335</v>
          </cell>
          <cell r="L480" t="str">
            <v>1 Month</v>
          </cell>
          <cell r="M480" t="str">
            <v>4.34</v>
          </cell>
          <cell r="N480">
            <v>3.31</v>
          </cell>
          <cell r="O480">
            <v>32890000</v>
          </cell>
          <cell r="P480" t="str">
            <v>3.11</v>
          </cell>
          <cell r="Q480" t="str">
            <v>4.36</v>
          </cell>
          <cell r="R480">
            <v>80</v>
          </cell>
          <cell r="S480">
            <v>42365</v>
          </cell>
        </row>
        <row r="481">
          <cell r="A481" t="str">
            <v>DETAILS</v>
          </cell>
          <cell r="B481">
            <v>0</v>
          </cell>
          <cell r="C481">
            <v>81628053</v>
          </cell>
          <cell r="D481">
            <v>84070273</v>
          </cell>
          <cell r="E481" t="str">
            <v>Lipari Foods Operating Company LLC New Term Loan A</v>
          </cell>
          <cell r="F481" t="str">
            <v>0010532709</v>
          </cell>
          <cell r="G481">
            <v>7961189.1399999997</v>
          </cell>
          <cell r="H481">
            <v>31921000</v>
          </cell>
          <cell r="I481">
            <v>3.22</v>
          </cell>
          <cell r="J481" t="str">
            <v>3.0600000</v>
          </cell>
          <cell r="K481">
            <v>42335</v>
          </cell>
          <cell r="L481" t="str">
            <v>1 Month</v>
          </cell>
          <cell r="M481" t="str">
            <v>4.34</v>
          </cell>
          <cell r="N481">
            <v>3.31</v>
          </cell>
          <cell r="O481">
            <v>32890000</v>
          </cell>
          <cell r="P481" t="str">
            <v>3.11</v>
          </cell>
          <cell r="Q481" t="str">
            <v>4.36</v>
          </cell>
          <cell r="R481">
            <v>80</v>
          </cell>
          <cell r="S481">
            <v>42365</v>
          </cell>
        </row>
        <row r="482">
          <cell r="A482" t="str">
            <v>DETAILS</v>
          </cell>
          <cell r="B482">
            <v>0</v>
          </cell>
          <cell r="C482">
            <v>81628086</v>
          </cell>
          <cell r="D482">
            <v>84070272</v>
          </cell>
          <cell r="E482" t="str">
            <v>Lipari Foods Operating Company LLC Term Loan</v>
          </cell>
          <cell r="F482" t="str">
            <v>0010532716</v>
          </cell>
          <cell r="G482">
            <v>4350002.91</v>
          </cell>
          <cell r="H482">
            <v>31921000</v>
          </cell>
          <cell r="I482">
            <v>3.22</v>
          </cell>
          <cell r="J482" t="str">
            <v>3.0600000</v>
          </cell>
          <cell r="K482">
            <v>42335</v>
          </cell>
          <cell r="L482" t="str">
            <v>1 Month</v>
          </cell>
          <cell r="M482" t="str">
            <v>4.34</v>
          </cell>
          <cell r="N482">
            <v>3.31</v>
          </cell>
          <cell r="O482">
            <v>32890000</v>
          </cell>
          <cell r="P482" t="str">
            <v>3.11</v>
          </cell>
          <cell r="Q482" t="str">
            <v>4.36</v>
          </cell>
          <cell r="R482">
            <v>80</v>
          </cell>
          <cell r="S482">
            <v>42365</v>
          </cell>
        </row>
        <row r="483">
          <cell r="A483" t="str">
            <v>DETAILS</v>
          </cell>
          <cell r="B483">
            <v>0</v>
          </cell>
          <cell r="C483">
            <v>81627990</v>
          </cell>
          <cell r="D483">
            <v>84070279</v>
          </cell>
          <cell r="E483" t="str">
            <v>Liqui-Box Holdings Inc Term Loan A</v>
          </cell>
          <cell r="F483" t="str">
            <v>0010550927</v>
          </cell>
          <cell r="G483">
            <v>29449268.289999999</v>
          </cell>
          <cell r="H483">
            <v>36044781.759999998</v>
          </cell>
          <cell r="I483">
            <v>3.41</v>
          </cell>
          <cell r="J483" t="str">
            <v>4.9937880</v>
          </cell>
          <cell r="K483">
            <v>42277</v>
          </cell>
          <cell r="L483" t="str">
            <v>1 Month</v>
          </cell>
          <cell r="M483" t="str">
            <v>5.99</v>
          </cell>
          <cell r="N483">
            <v>3.41</v>
          </cell>
          <cell r="O483">
            <v>36044781.759999998</v>
          </cell>
          <cell r="P483" t="str">
            <v>4.99378804</v>
          </cell>
          <cell r="Q483" t="str">
            <v>5.99000000</v>
          </cell>
          <cell r="R483">
            <v>77.033586527899999</v>
          </cell>
          <cell r="S483">
            <v>42307</v>
          </cell>
        </row>
        <row r="484">
          <cell r="A484" t="str">
            <v>DETAILS</v>
          </cell>
          <cell r="B484">
            <v>0</v>
          </cell>
          <cell r="C484">
            <v>81627854</v>
          </cell>
          <cell r="D484">
            <v>84069280</v>
          </cell>
          <cell r="E484" t="str">
            <v>Live Nation Entertainment Inc Term B-1 Loan</v>
          </cell>
          <cell r="F484" t="str">
            <v>0010366915</v>
          </cell>
          <cell r="G484">
            <v>34310250</v>
          </cell>
          <cell r="H484">
            <v>540803000</v>
          </cell>
          <cell r="I484">
            <v>5.27</v>
          </cell>
          <cell r="J484" t="str">
            <v>1.6400000</v>
          </cell>
          <cell r="K484">
            <v>42277</v>
          </cell>
          <cell r="L484" t="str">
            <v>3 Months</v>
          </cell>
          <cell r="M484" t="str">
            <v>3.42</v>
          </cell>
          <cell r="N484">
            <v>5.52</v>
          </cell>
          <cell r="O484">
            <v>549790000</v>
          </cell>
          <cell r="P484" t="str">
            <v>1.61</v>
          </cell>
          <cell r="Q484" t="str">
            <v>3.37</v>
          </cell>
          <cell r="R484">
            <v>80</v>
          </cell>
          <cell r="S484">
            <v>42368</v>
          </cell>
        </row>
        <row r="485">
          <cell r="A485" t="str">
            <v>DETAILS</v>
          </cell>
          <cell r="B485">
            <v>0</v>
          </cell>
          <cell r="C485">
            <v>81627621</v>
          </cell>
          <cell r="D485">
            <v>84069592</v>
          </cell>
          <cell r="E485" t="str">
            <v>LTG Acquisition Inc US Term Loan</v>
          </cell>
          <cell r="F485" t="str">
            <v>0010532778</v>
          </cell>
          <cell r="G485">
            <v>23326.36</v>
          </cell>
          <cell r="H485">
            <v>35687519.060000002</v>
          </cell>
          <cell r="I485">
            <v>2.85</v>
          </cell>
          <cell r="J485" t="str">
            <v>4.0984014</v>
          </cell>
          <cell r="K485">
            <v>42369</v>
          </cell>
          <cell r="L485" t="str">
            <v>1 Month</v>
          </cell>
          <cell r="M485" t="str">
            <v>5.3873673969</v>
          </cell>
          <cell r="N485">
            <v>2.67</v>
          </cell>
          <cell r="O485">
            <v>33910000</v>
          </cell>
          <cell r="P485" t="str">
            <v>4.38</v>
          </cell>
          <cell r="Q485" t="str">
            <v>5.75</v>
          </cell>
          <cell r="R485">
            <v>80</v>
          </cell>
          <cell r="S485">
            <v>42400</v>
          </cell>
        </row>
        <row r="486">
          <cell r="A486" t="str">
            <v>DETAILS</v>
          </cell>
          <cell r="B486">
            <v>0</v>
          </cell>
          <cell r="C486">
            <v>81628064</v>
          </cell>
          <cell r="D486">
            <v>84069593</v>
          </cell>
          <cell r="E486" t="str">
            <v>LTG Acquisition Inc US Term Loan</v>
          </cell>
          <cell r="F486" t="str">
            <v>0010532778</v>
          </cell>
          <cell r="G486">
            <v>9103055.8100000005</v>
          </cell>
          <cell r="H486">
            <v>35687519.060000002</v>
          </cell>
          <cell r="I486">
            <v>2.85</v>
          </cell>
          <cell r="J486" t="str">
            <v>4.0984014</v>
          </cell>
          <cell r="K486">
            <v>42369</v>
          </cell>
          <cell r="L486" t="str">
            <v>1 Month</v>
          </cell>
          <cell r="M486" t="str">
            <v>5.3873673969</v>
          </cell>
          <cell r="N486">
            <v>2.67</v>
          </cell>
          <cell r="O486">
            <v>33910000</v>
          </cell>
          <cell r="P486" t="str">
            <v>4.38</v>
          </cell>
          <cell r="Q486" t="str">
            <v>5.75</v>
          </cell>
          <cell r="R486">
            <v>80</v>
          </cell>
          <cell r="S486">
            <v>42400</v>
          </cell>
        </row>
        <row r="487">
          <cell r="A487" t="str">
            <v>DETAILS</v>
          </cell>
          <cell r="B487">
            <v>0</v>
          </cell>
          <cell r="C487">
            <v>81627853</v>
          </cell>
          <cell r="D487">
            <v>84069281</v>
          </cell>
          <cell r="E487" t="str">
            <v>LTS Buyer LLC (Sidera) Term B Loan</v>
          </cell>
          <cell r="F487" t="str">
            <v>0010538808</v>
          </cell>
          <cell r="G487">
            <v>17062500</v>
          </cell>
          <cell r="H487">
            <v>229137000</v>
          </cell>
          <cell r="I487">
            <v>3.13</v>
          </cell>
          <cell r="J487" t="str">
            <v>5.3900000</v>
          </cell>
          <cell r="K487">
            <v>42277</v>
          </cell>
          <cell r="L487" t="str">
            <v>3 Months</v>
          </cell>
          <cell r="M487" t="str">
            <v>5.95</v>
          </cell>
          <cell r="N487">
            <v>4.62</v>
          </cell>
          <cell r="O487">
            <v>390680000</v>
          </cell>
          <cell r="P487" t="str">
            <v>4.97</v>
          </cell>
          <cell r="Q487" t="str">
            <v>6.37</v>
          </cell>
          <cell r="R487">
            <v>80</v>
          </cell>
          <cell r="S487">
            <v>42368</v>
          </cell>
        </row>
        <row r="488">
          <cell r="A488" t="str">
            <v>DETAILS</v>
          </cell>
          <cell r="B488">
            <v>0</v>
          </cell>
          <cell r="C488">
            <v>81627675</v>
          </cell>
          <cell r="D488">
            <v>84070045</v>
          </cell>
          <cell r="E488" t="str">
            <v>LW Buyer LLC Term Loan</v>
          </cell>
          <cell r="F488" t="str">
            <v>0010521171</v>
          </cell>
          <cell r="G488">
            <v>12468750</v>
          </cell>
          <cell r="H488">
            <v>22993000</v>
          </cell>
          <cell r="I488">
            <v>4.1100000000000003</v>
          </cell>
          <cell r="J488" t="str">
            <v>4.3500000</v>
          </cell>
          <cell r="K488">
            <v>42277</v>
          </cell>
          <cell r="L488" t="str">
            <v>3 Months</v>
          </cell>
          <cell r="M488" t="str">
            <v>4.35</v>
          </cell>
          <cell r="N488">
            <v>3.52</v>
          </cell>
          <cell r="O488">
            <v>21980000</v>
          </cell>
          <cell r="P488" t="str">
            <v>4.28</v>
          </cell>
          <cell r="Q488" t="str">
            <v>4.28</v>
          </cell>
          <cell r="R488">
            <v>80</v>
          </cell>
          <cell r="S488">
            <v>42368</v>
          </cell>
        </row>
        <row r="489">
          <cell r="A489" t="str">
            <v>DETAILS</v>
          </cell>
          <cell r="B489">
            <v>0</v>
          </cell>
          <cell r="C489">
            <v>81628198</v>
          </cell>
          <cell r="D489">
            <v>84070082</v>
          </cell>
          <cell r="E489" t="str">
            <v>MA FinanceCo (Micro Focus) Initial Tranche B Term Loan</v>
          </cell>
          <cell r="F489" t="str">
            <v>0010499733</v>
          </cell>
          <cell r="G489">
            <v>17497058.82</v>
          </cell>
          <cell r="H489">
            <v>537200000</v>
          </cell>
          <cell r="I489">
            <v>6.17</v>
          </cell>
          <cell r="J489" t="str">
            <v>2.6100000</v>
          </cell>
          <cell r="K489">
            <v>42308</v>
          </cell>
          <cell r="L489" t="str">
            <v>3 Months</v>
          </cell>
          <cell r="M489" t="str">
            <v>2.61</v>
          </cell>
          <cell r="N489">
            <v>5.12</v>
          </cell>
          <cell r="O489">
            <v>521130000</v>
          </cell>
          <cell r="P489" t="str">
            <v>2.79</v>
          </cell>
          <cell r="Q489" t="str">
            <v>2.79</v>
          </cell>
          <cell r="R489">
            <v>80</v>
          </cell>
          <cell r="S489">
            <v>42400</v>
          </cell>
        </row>
        <row r="490">
          <cell r="A490" t="str">
            <v>DETAILS</v>
          </cell>
          <cell r="B490">
            <v>0</v>
          </cell>
          <cell r="C490">
            <v>81627916</v>
          </cell>
          <cell r="D490">
            <v>84069285</v>
          </cell>
          <cell r="E490" t="str">
            <v>MailSouth Inc. Term Loan</v>
          </cell>
          <cell r="F490" t="str">
            <v>0010527571</v>
          </cell>
          <cell r="G490">
            <v>16989090.91</v>
          </cell>
          <cell r="H490">
            <v>28910000</v>
          </cell>
          <cell r="I490">
            <v>2.14</v>
          </cell>
          <cell r="J490" t="str">
            <v>2.7200000</v>
          </cell>
          <cell r="K490">
            <v>42338</v>
          </cell>
          <cell r="L490" t="str">
            <v>1 Month</v>
          </cell>
          <cell r="M490" t="str">
            <v>4.45</v>
          </cell>
          <cell r="N490">
            <v>2.2200000000000002</v>
          </cell>
          <cell r="O490">
            <v>29540000</v>
          </cell>
          <cell r="P490" t="str">
            <v>2.45</v>
          </cell>
          <cell r="Q490" t="str">
            <v>4.15</v>
          </cell>
          <cell r="R490">
            <v>80</v>
          </cell>
          <cell r="S490">
            <v>42368</v>
          </cell>
        </row>
        <row r="491">
          <cell r="A491" t="str">
            <v>DETAILS</v>
          </cell>
          <cell r="B491">
            <v>0</v>
          </cell>
          <cell r="C491">
            <v>81627916</v>
          </cell>
          <cell r="D491">
            <v>84069286</v>
          </cell>
          <cell r="E491" t="str">
            <v>MailSouth Inc. Term Loan</v>
          </cell>
          <cell r="F491" t="str">
            <v>0010527571</v>
          </cell>
          <cell r="G491">
            <v>3318181.83</v>
          </cell>
          <cell r="H491">
            <v>28910000</v>
          </cell>
          <cell r="I491">
            <v>2.14</v>
          </cell>
          <cell r="J491" t="str">
            <v>2.7200000</v>
          </cell>
          <cell r="K491">
            <v>42338</v>
          </cell>
          <cell r="L491" t="str">
            <v>1 Month</v>
          </cell>
          <cell r="M491" t="str">
            <v>4.45</v>
          </cell>
          <cell r="N491">
            <v>2.2200000000000002</v>
          </cell>
          <cell r="O491">
            <v>29540000</v>
          </cell>
          <cell r="P491" t="str">
            <v>2.45</v>
          </cell>
          <cell r="Q491" t="str">
            <v>4.15</v>
          </cell>
          <cell r="R491">
            <v>80</v>
          </cell>
          <cell r="S491">
            <v>42368</v>
          </cell>
        </row>
        <row r="492">
          <cell r="A492" t="str">
            <v>DETAILS</v>
          </cell>
          <cell r="B492">
            <v>0</v>
          </cell>
          <cell r="C492">
            <v>81628218</v>
          </cell>
          <cell r="D492">
            <v>84069287</v>
          </cell>
          <cell r="E492" t="str">
            <v>Manitowoc Company Term B Loan</v>
          </cell>
          <cell r="F492" t="str">
            <v>0010453336</v>
          </cell>
          <cell r="G492">
            <v>11961231.210000001</v>
          </cell>
          <cell r="H492">
            <v>394086000</v>
          </cell>
          <cell r="I492">
            <v>4.17</v>
          </cell>
          <cell r="J492" t="str">
            <v>2.3000000</v>
          </cell>
          <cell r="K492">
            <v>42277</v>
          </cell>
          <cell r="L492" t="str">
            <v>3 Months</v>
          </cell>
          <cell r="M492" t="str">
            <v>4.59</v>
          </cell>
          <cell r="N492">
            <v>3.65</v>
          </cell>
          <cell r="O492">
            <v>341680000</v>
          </cell>
          <cell r="P492" t="str">
            <v>2.6</v>
          </cell>
          <cell r="Q492" t="str">
            <v>5.23</v>
          </cell>
          <cell r="R492">
            <v>80</v>
          </cell>
          <cell r="S492">
            <v>42368</v>
          </cell>
        </row>
        <row r="493">
          <cell r="A493" t="str">
            <v>DETAILS</v>
          </cell>
          <cell r="B493">
            <v>0</v>
          </cell>
          <cell r="C493">
            <v>81627696</v>
          </cell>
          <cell r="D493">
            <v>84070310</v>
          </cell>
          <cell r="E493" t="str">
            <v>Marco Inc Term Loan</v>
          </cell>
          <cell r="F493" t="str">
            <v>0010553894</v>
          </cell>
          <cell r="G493">
            <v>26666666.670000002</v>
          </cell>
          <cell r="H493">
            <v>29117000</v>
          </cell>
          <cell r="I493">
            <v>2.8871699999999998</v>
          </cell>
          <cell r="J493" t="str">
            <v>3.6359</v>
          </cell>
          <cell r="K493">
            <v>42308</v>
          </cell>
          <cell r="L493" t="str">
            <v>1 Month</v>
          </cell>
          <cell r="M493" t="str">
            <v>5.00970</v>
          </cell>
          <cell r="N493">
            <v>2.88716814</v>
          </cell>
          <cell r="O493">
            <v>29117000</v>
          </cell>
          <cell r="P493" t="str">
            <v>3.63587074</v>
          </cell>
          <cell r="Q493" t="str">
            <v>5.00969946</v>
          </cell>
          <cell r="R493">
            <v>80</v>
          </cell>
          <cell r="S493">
            <v>42338</v>
          </cell>
        </row>
        <row r="494">
          <cell r="A494" t="str">
            <v>DETAILS</v>
          </cell>
          <cell r="B494">
            <v>0</v>
          </cell>
          <cell r="C494">
            <v>81628206</v>
          </cell>
          <cell r="D494">
            <v>84069288</v>
          </cell>
          <cell r="E494" t="str">
            <v>Marine Acquisition Corp Term Loan</v>
          </cell>
          <cell r="F494" t="str">
            <v>0010453945</v>
          </cell>
          <cell r="G494">
            <v>17982142.859999999</v>
          </cell>
          <cell r="H494">
            <v>54790000</v>
          </cell>
          <cell r="I494">
            <v>4.26</v>
          </cell>
          <cell r="J494" t="str">
            <v>3.2900000</v>
          </cell>
          <cell r="K494">
            <v>42277</v>
          </cell>
          <cell r="L494" t="str">
            <v>3 Months</v>
          </cell>
          <cell r="M494" t="str">
            <v>3.29</v>
          </cell>
          <cell r="N494">
            <v>4.8499999999999996</v>
          </cell>
          <cell r="O494">
            <v>59370000</v>
          </cell>
          <cell r="P494" t="str">
            <v>2.86</v>
          </cell>
          <cell r="Q494" t="str">
            <v>2.86</v>
          </cell>
          <cell r="R494">
            <v>80</v>
          </cell>
          <cell r="S494">
            <v>42368</v>
          </cell>
        </row>
        <row r="495">
          <cell r="A495" t="str">
            <v>DETAILS</v>
          </cell>
          <cell r="B495">
            <v>0</v>
          </cell>
          <cell r="C495">
            <v>81628132</v>
          </cell>
          <cell r="D495">
            <v>84069444</v>
          </cell>
          <cell r="E495" t="str">
            <v>Maxcess Webex Term Loan</v>
          </cell>
          <cell r="F495" t="str">
            <v>0010533706</v>
          </cell>
          <cell r="G495">
            <v>20009720.5</v>
          </cell>
          <cell r="H495">
            <v>23832000</v>
          </cell>
          <cell r="I495">
            <v>4.5599999999999996</v>
          </cell>
          <cell r="J495" t="str">
            <v>3.7800000</v>
          </cell>
          <cell r="K495">
            <v>42369</v>
          </cell>
          <cell r="L495" t="str">
            <v>1 Month</v>
          </cell>
          <cell r="M495" t="str">
            <v>3.78</v>
          </cell>
          <cell r="N495">
            <v>4.24</v>
          </cell>
          <cell r="O495">
            <v>24670000</v>
          </cell>
          <cell r="P495" t="str">
            <v>4.07</v>
          </cell>
          <cell r="Q495" t="str">
            <v>4.07</v>
          </cell>
          <cell r="R495">
            <v>80</v>
          </cell>
          <cell r="S495">
            <v>42400</v>
          </cell>
        </row>
        <row r="496">
          <cell r="A496" t="str">
            <v>DETAILS</v>
          </cell>
          <cell r="B496">
            <v>0</v>
          </cell>
          <cell r="C496">
            <v>81628294</v>
          </cell>
          <cell r="D496">
            <v>84069445</v>
          </cell>
          <cell r="E496" t="str">
            <v>Maxcess Webex Term Loan</v>
          </cell>
          <cell r="F496" t="str">
            <v>0010533706</v>
          </cell>
          <cell r="G496">
            <v>4722488.26</v>
          </cell>
          <cell r="H496">
            <v>23832000</v>
          </cell>
          <cell r="I496">
            <v>4.5599999999999996</v>
          </cell>
          <cell r="J496" t="str">
            <v>3.7800000</v>
          </cell>
          <cell r="K496">
            <v>42369</v>
          </cell>
          <cell r="L496" t="str">
            <v>1 Month</v>
          </cell>
          <cell r="M496" t="str">
            <v>3.78</v>
          </cell>
          <cell r="N496">
            <v>4.24</v>
          </cell>
          <cell r="O496">
            <v>24670000</v>
          </cell>
          <cell r="P496" t="str">
            <v>4.07</v>
          </cell>
          <cell r="Q496" t="str">
            <v>4.07</v>
          </cell>
          <cell r="R496">
            <v>80</v>
          </cell>
          <cell r="S496">
            <v>42400</v>
          </cell>
        </row>
        <row r="497">
          <cell r="A497" t="str">
            <v>DETAILS</v>
          </cell>
          <cell r="B497">
            <v>0</v>
          </cell>
          <cell r="C497">
            <v>81627762</v>
          </cell>
          <cell r="D497">
            <v>84069443</v>
          </cell>
          <cell r="E497" t="str">
            <v>Maxcess Webex Term Loan</v>
          </cell>
          <cell r="F497" t="str">
            <v>0010533706</v>
          </cell>
          <cell r="G497">
            <v>4182984.45</v>
          </cell>
          <cell r="H497">
            <v>23832000</v>
          </cell>
          <cell r="I497">
            <v>4.5599999999999996</v>
          </cell>
          <cell r="J497" t="str">
            <v>3.7800000</v>
          </cell>
          <cell r="K497">
            <v>42369</v>
          </cell>
          <cell r="L497" t="str">
            <v>1 Month</v>
          </cell>
          <cell r="M497" t="str">
            <v>3.78</v>
          </cell>
          <cell r="N497">
            <v>4.24</v>
          </cell>
          <cell r="O497">
            <v>24670000</v>
          </cell>
          <cell r="P497" t="str">
            <v>4.07</v>
          </cell>
          <cell r="Q497" t="str">
            <v>4.07</v>
          </cell>
          <cell r="R497">
            <v>80</v>
          </cell>
          <cell r="S497">
            <v>42400</v>
          </cell>
        </row>
        <row r="498">
          <cell r="A498" t="str">
            <v>DETAILS</v>
          </cell>
          <cell r="B498">
            <v>0</v>
          </cell>
          <cell r="C498">
            <v>81628346</v>
          </cell>
          <cell r="D498">
            <v>84069297</v>
          </cell>
          <cell r="E498" t="str">
            <v>Media Source Inc Term Loan</v>
          </cell>
          <cell r="F498" t="str">
            <v>0010475404</v>
          </cell>
          <cell r="G498">
            <v>15420583.35</v>
          </cell>
          <cell r="H498">
            <v>14108407</v>
          </cell>
          <cell r="I498">
            <v>2.5299999999999998</v>
          </cell>
          <cell r="J498" t="str">
            <v>3.1300000</v>
          </cell>
          <cell r="K498">
            <v>42369</v>
          </cell>
          <cell r="L498" t="str">
            <v>1 Month</v>
          </cell>
          <cell r="M498" t="str">
            <v>4.91</v>
          </cell>
          <cell r="N498">
            <v>2.5499999999999998</v>
          </cell>
          <cell r="O498">
            <v>14300000</v>
          </cell>
          <cell r="P498" t="str">
            <v>3.19</v>
          </cell>
          <cell r="Q498" t="str">
            <v>4.96</v>
          </cell>
          <cell r="R498">
            <v>80</v>
          </cell>
          <cell r="S498">
            <v>42400</v>
          </cell>
        </row>
        <row r="499">
          <cell r="A499" t="str">
            <v>DETAILS</v>
          </cell>
          <cell r="B499">
            <v>0</v>
          </cell>
          <cell r="C499">
            <v>81628347</v>
          </cell>
          <cell r="D499">
            <v>84069298</v>
          </cell>
          <cell r="E499" t="str">
            <v>Media Source Inc Term Loan</v>
          </cell>
          <cell r="F499" t="str">
            <v>0010475404</v>
          </cell>
          <cell r="G499">
            <v>78676.44</v>
          </cell>
          <cell r="H499">
            <v>14108407</v>
          </cell>
          <cell r="I499">
            <v>2.5299999999999998</v>
          </cell>
          <cell r="J499" t="str">
            <v>3.1300000</v>
          </cell>
          <cell r="K499">
            <v>42369</v>
          </cell>
          <cell r="L499" t="str">
            <v>1 Month</v>
          </cell>
          <cell r="M499" t="str">
            <v>4.91</v>
          </cell>
          <cell r="N499">
            <v>2.5499999999999998</v>
          </cell>
          <cell r="O499">
            <v>14300000</v>
          </cell>
          <cell r="P499" t="str">
            <v>3.19</v>
          </cell>
          <cell r="Q499" t="str">
            <v>4.96</v>
          </cell>
          <cell r="R499">
            <v>80</v>
          </cell>
          <cell r="S499">
            <v>42400</v>
          </cell>
        </row>
        <row r="500">
          <cell r="A500" t="str">
            <v>DETAILS</v>
          </cell>
          <cell r="B500">
            <v>0</v>
          </cell>
          <cell r="C500">
            <v>81627976</v>
          </cell>
          <cell r="D500">
            <v>84069594</v>
          </cell>
          <cell r="E500" t="str">
            <v>Melissa &amp; Doug LLC Term Loan</v>
          </cell>
          <cell r="F500" t="str">
            <v>0010414155</v>
          </cell>
          <cell r="G500">
            <v>24781505.300000001</v>
          </cell>
          <cell r="H500">
            <v>34750535</v>
          </cell>
          <cell r="I500">
            <v>4.7588999999999997</v>
          </cell>
          <cell r="J500" t="str">
            <v>2.9820000</v>
          </cell>
          <cell r="K500">
            <v>42277</v>
          </cell>
          <cell r="L500" t="str">
            <v>3 Months</v>
          </cell>
          <cell r="M500" t="str">
            <v>2.982</v>
          </cell>
          <cell r="N500">
            <v>4.7</v>
          </cell>
          <cell r="O500">
            <v>34900000</v>
          </cell>
          <cell r="P500" t="str">
            <v>3.5</v>
          </cell>
          <cell r="Q500" t="str">
            <v>3.5</v>
          </cell>
          <cell r="R500">
            <v>80</v>
          </cell>
          <cell r="S500">
            <v>42368</v>
          </cell>
        </row>
        <row r="501">
          <cell r="A501" t="str">
            <v>DETAILS</v>
          </cell>
          <cell r="B501">
            <v>0</v>
          </cell>
          <cell r="C501">
            <v>81628285</v>
          </cell>
          <cell r="D501">
            <v>84069479</v>
          </cell>
          <cell r="E501" t="str">
            <v>Metro Donut Acquisition Company LLC Term Loan</v>
          </cell>
          <cell r="F501" t="str">
            <v>0010527596</v>
          </cell>
          <cell r="G501">
            <v>18352067.350000001</v>
          </cell>
          <cell r="H501">
            <v>7197000</v>
          </cell>
          <cell r="I501">
            <v>4.8</v>
          </cell>
          <cell r="J501" t="str">
            <v>4.1100000</v>
          </cell>
          <cell r="K501">
            <v>42336</v>
          </cell>
          <cell r="L501" t="str">
            <v>1 Month</v>
          </cell>
          <cell r="M501" t="str">
            <v>4.11</v>
          </cell>
          <cell r="N501">
            <v>5.61</v>
          </cell>
          <cell r="O501">
            <v>7100000</v>
          </cell>
          <cell r="P501" t="str">
            <v>4.31</v>
          </cell>
          <cell r="Q501" t="str">
            <v>4.31</v>
          </cell>
          <cell r="R501">
            <v>80</v>
          </cell>
          <cell r="S501">
            <v>42366</v>
          </cell>
        </row>
        <row r="502">
          <cell r="A502" t="str">
            <v>DETAILS</v>
          </cell>
          <cell r="B502">
            <v>0</v>
          </cell>
          <cell r="C502">
            <v>81628285</v>
          </cell>
          <cell r="D502">
            <v>84070001</v>
          </cell>
          <cell r="E502" t="str">
            <v>Metro Donut Acquisition Company LLC Term Loan</v>
          </cell>
          <cell r="F502" t="str">
            <v>0010527596</v>
          </cell>
          <cell r="G502">
            <v>3496619.53</v>
          </cell>
          <cell r="H502">
            <v>7197000</v>
          </cell>
          <cell r="I502">
            <v>4.8</v>
          </cell>
          <cell r="J502" t="str">
            <v>4.1100000</v>
          </cell>
          <cell r="K502">
            <v>42336</v>
          </cell>
          <cell r="L502" t="str">
            <v>1 Month</v>
          </cell>
          <cell r="M502" t="str">
            <v>4.11</v>
          </cell>
          <cell r="N502">
            <v>5.61</v>
          </cell>
          <cell r="O502">
            <v>7100000</v>
          </cell>
          <cell r="P502" t="str">
            <v>4.31</v>
          </cell>
          <cell r="Q502" t="str">
            <v>4.31</v>
          </cell>
          <cell r="R502">
            <v>80</v>
          </cell>
          <cell r="S502">
            <v>42366</v>
          </cell>
        </row>
        <row r="503">
          <cell r="A503" t="str">
            <v>DETAILS</v>
          </cell>
          <cell r="B503">
            <v>0</v>
          </cell>
          <cell r="C503">
            <v>81627754</v>
          </cell>
          <cell r="D503">
            <v>84069303</v>
          </cell>
          <cell r="E503" t="str">
            <v>Midcontinent Communications Term Loan B</v>
          </cell>
          <cell r="F503" t="str">
            <v>0010293324</v>
          </cell>
          <cell r="G503">
            <v>19345835.469999999</v>
          </cell>
          <cell r="H503">
            <v>184862000</v>
          </cell>
          <cell r="I503">
            <v>5.9</v>
          </cell>
          <cell r="J503" t="str">
            <v>1.7800000</v>
          </cell>
          <cell r="K503">
            <v>42277</v>
          </cell>
          <cell r="L503" t="str">
            <v>3 Months</v>
          </cell>
          <cell r="M503" t="str">
            <v>3.13</v>
          </cell>
          <cell r="N503">
            <v>3.95</v>
          </cell>
          <cell r="O503">
            <v>187200000</v>
          </cell>
          <cell r="P503" t="str">
            <v>1.73</v>
          </cell>
          <cell r="Q503" t="str">
            <v>4.67</v>
          </cell>
          <cell r="R503">
            <v>80</v>
          </cell>
          <cell r="S503">
            <v>42368</v>
          </cell>
        </row>
        <row r="504">
          <cell r="A504" t="str">
            <v>DETAILS</v>
          </cell>
          <cell r="B504">
            <v>0</v>
          </cell>
          <cell r="C504">
            <v>81627748</v>
          </cell>
          <cell r="D504">
            <v>84069599</v>
          </cell>
          <cell r="E504" t="str">
            <v>Miller Heiman Inc (MHI Acquisition) Incremental Term Loan</v>
          </cell>
          <cell r="F504" t="str">
            <v>0010533346</v>
          </cell>
          <cell r="G504">
            <v>5317812.47</v>
          </cell>
          <cell r="H504">
            <v>73374000</v>
          </cell>
          <cell r="I504">
            <v>2.08</v>
          </cell>
          <cell r="J504" t="str">
            <v>5.1300000</v>
          </cell>
          <cell r="K504">
            <v>42277</v>
          </cell>
          <cell r="L504" t="str">
            <v>3 Months</v>
          </cell>
          <cell r="M504" t="str">
            <v>5.83</v>
          </cell>
          <cell r="N504">
            <v>1.84</v>
          </cell>
          <cell r="O504">
            <v>65570000</v>
          </cell>
          <cell r="P504" t="str">
            <v>5.54</v>
          </cell>
          <cell r="Q504" t="str">
            <v>6.32</v>
          </cell>
          <cell r="R504">
            <v>80</v>
          </cell>
          <cell r="S504">
            <v>42368</v>
          </cell>
        </row>
        <row r="505">
          <cell r="A505" t="str">
            <v>DETAILS</v>
          </cell>
          <cell r="B505">
            <v>0</v>
          </cell>
          <cell r="C505">
            <v>81627748</v>
          </cell>
          <cell r="D505">
            <v>84070224</v>
          </cell>
          <cell r="E505" t="str">
            <v>Miller Heiman Inc (MHI Acquisition) Incremental Term Loan</v>
          </cell>
          <cell r="F505" t="str">
            <v>0010533346</v>
          </cell>
          <cell r="G505">
            <v>9625000</v>
          </cell>
          <cell r="H505">
            <v>73374000</v>
          </cell>
          <cell r="I505">
            <v>2.08</v>
          </cell>
          <cell r="J505" t="str">
            <v>5.1300000</v>
          </cell>
          <cell r="K505">
            <v>42277</v>
          </cell>
          <cell r="L505" t="str">
            <v>3 Months</v>
          </cell>
          <cell r="M505" t="str">
            <v>5.83</v>
          </cell>
          <cell r="N505">
            <v>1.84</v>
          </cell>
          <cell r="O505">
            <v>65570000</v>
          </cell>
          <cell r="P505" t="str">
            <v>5.54</v>
          </cell>
          <cell r="Q505" t="str">
            <v>6.32</v>
          </cell>
          <cell r="R505">
            <v>80</v>
          </cell>
          <cell r="S505">
            <v>42368</v>
          </cell>
        </row>
        <row r="506">
          <cell r="A506" t="str">
            <v>DETAILS</v>
          </cell>
          <cell r="B506">
            <v>0</v>
          </cell>
          <cell r="C506">
            <v>81627747</v>
          </cell>
          <cell r="D506">
            <v>84069834</v>
          </cell>
          <cell r="E506" t="str">
            <v>Miller Heiman Inc (MHI Acquisition) Term Loan (TwentyEighty)</v>
          </cell>
          <cell r="F506" t="str">
            <v>0010536173</v>
          </cell>
          <cell r="G506">
            <v>8105666.5700000003</v>
          </cell>
          <cell r="H506">
            <v>73374000</v>
          </cell>
          <cell r="I506">
            <v>2.08</v>
          </cell>
          <cell r="J506" t="str">
            <v>5.1300000</v>
          </cell>
          <cell r="K506">
            <v>42277</v>
          </cell>
          <cell r="L506" t="str">
            <v>3 Months</v>
          </cell>
          <cell r="M506" t="str">
            <v>5.83</v>
          </cell>
          <cell r="N506">
            <v>1.84</v>
          </cell>
          <cell r="O506">
            <v>65570000</v>
          </cell>
          <cell r="P506" t="str">
            <v>5.54</v>
          </cell>
          <cell r="Q506" t="str">
            <v>6.32</v>
          </cell>
          <cell r="R506">
            <v>76.315789473699994</v>
          </cell>
          <cell r="S506">
            <v>42368</v>
          </cell>
        </row>
        <row r="507">
          <cell r="A507" t="str">
            <v>DETAILS</v>
          </cell>
          <cell r="B507">
            <v>0</v>
          </cell>
          <cell r="C507">
            <v>81627747</v>
          </cell>
          <cell r="D507">
            <v>84069555</v>
          </cell>
          <cell r="E507" t="str">
            <v>Miller Heiman Inc (MHI Acquisition) Term Loan (TwentyEighty)</v>
          </cell>
          <cell r="F507" t="str">
            <v>0010536173</v>
          </cell>
          <cell r="G507">
            <v>24482525.170000002</v>
          </cell>
          <cell r="H507">
            <v>73374000</v>
          </cell>
          <cell r="I507">
            <v>2.08</v>
          </cell>
          <cell r="J507" t="str">
            <v>5.1300000</v>
          </cell>
          <cell r="K507">
            <v>42277</v>
          </cell>
          <cell r="L507" t="str">
            <v>3 Months</v>
          </cell>
          <cell r="M507" t="str">
            <v>5.83</v>
          </cell>
          <cell r="N507">
            <v>1.84</v>
          </cell>
          <cell r="O507">
            <v>65570000</v>
          </cell>
          <cell r="P507" t="str">
            <v>5.54</v>
          </cell>
          <cell r="Q507" t="str">
            <v>6.32</v>
          </cell>
          <cell r="R507">
            <v>80</v>
          </cell>
          <cell r="S507">
            <v>42368</v>
          </cell>
        </row>
        <row r="508">
          <cell r="A508" t="str">
            <v>DETAILS</v>
          </cell>
          <cell r="B508">
            <v>0</v>
          </cell>
          <cell r="C508">
            <v>81627616</v>
          </cell>
          <cell r="D508">
            <v>84069833</v>
          </cell>
          <cell r="E508" t="str">
            <v>Miller Heiman Inc (MHI Acquisition) Term Loan (TwentyEighty)</v>
          </cell>
          <cell r="F508" t="str">
            <v>0010536173</v>
          </cell>
          <cell r="G508">
            <v>2392.0300000000002</v>
          </cell>
          <cell r="H508">
            <v>73374000</v>
          </cell>
          <cell r="I508">
            <v>2.08</v>
          </cell>
          <cell r="J508" t="str">
            <v>5.1300000</v>
          </cell>
          <cell r="K508">
            <v>42277</v>
          </cell>
          <cell r="L508" t="str">
            <v>3 Months</v>
          </cell>
          <cell r="M508" t="str">
            <v>5.83</v>
          </cell>
          <cell r="N508">
            <v>1.84</v>
          </cell>
          <cell r="O508">
            <v>65570000</v>
          </cell>
          <cell r="P508" t="str">
            <v>5.54</v>
          </cell>
          <cell r="Q508" t="str">
            <v>6.32</v>
          </cell>
          <cell r="R508">
            <v>76.315789473699994</v>
          </cell>
          <cell r="S508">
            <v>42368</v>
          </cell>
        </row>
        <row r="509">
          <cell r="A509" t="str">
            <v>DETAILS</v>
          </cell>
          <cell r="B509">
            <v>0</v>
          </cell>
          <cell r="C509">
            <v>81627616</v>
          </cell>
          <cell r="D509">
            <v>84069554</v>
          </cell>
          <cell r="E509" t="str">
            <v>Miller Heiman Inc (MHI Acquisition) Term Loan (TwentyEighty)</v>
          </cell>
          <cell r="F509" t="str">
            <v>0010536173</v>
          </cell>
          <cell r="G509">
            <v>7224.95</v>
          </cell>
          <cell r="H509">
            <v>73374000</v>
          </cell>
          <cell r="I509">
            <v>2.08</v>
          </cell>
          <cell r="J509" t="str">
            <v>5.1300000</v>
          </cell>
          <cell r="K509">
            <v>42277</v>
          </cell>
          <cell r="L509" t="str">
            <v>3 Months</v>
          </cell>
          <cell r="M509" t="str">
            <v>5.83</v>
          </cell>
          <cell r="N509">
            <v>1.84</v>
          </cell>
          <cell r="O509">
            <v>65570000</v>
          </cell>
          <cell r="P509" t="str">
            <v>5.54</v>
          </cell>
          <cell r="Q509" t="str">
            <v>6.32</v>
          </cell>
          <cell r="R509">
            <v>80</v>
          </cell>
          <cell r="S509">
            <v>42368</v>
          </cell>
        </row>
        <row r="510">
          <cell r="A510" t="str">
            <v>DETAILS</v>
          </cell>
          <cell r="B510">
            <v>0</v>
          </cell>
          <cell r="C510">
            <v>81627640</v>
          </cell>
          <cell r="D510">
            <v>84069306</v>
          </cell>
          <cell r="E510" t="str">
            <v>Miller's Ale House Term</v>
          </cell>
          <cell r="F510" t="str">
            <v>0010532374</v>
          </cell>
          <cell r="G510">
            <v>13847678.16</v>
          </cell>
          <cell r="H510">
            <v>39384000</v>
          </cell>
          <cell r="I510">
            <v>3.78</v>
          </cell>
          <cell r="J510" t="str">
            <v>3.6900000</v>
          </cell>
          <cell r="K510">
            <v>42330</v>
          </cell>
          <cell r="L510" t="str">
            <v>1 Month</v>
          </cell>
          <cell r="M510" t="str">
            <v>3.69</v>
          </cell>
          <cell r="N510">
            <v>4.0199999999999996</v>
          </cell>
          <cell r="O510">
            <v>40310000</v>
          </cell>
          <cell r="P510" t="str">
            <v>3.62</v>
          </cell>
          <cell r="Q510" t="str">
            <v>3.62</v>
          </cell>
          <cell r="R510">
            <v>80</v>
          </cell>
          <cell r="S510">
            <v>42360</v>
          </cell>
        </row>
        <row r="511">
          <cell r="A511" t="str">
            <v>DETAILS</v>
          </cell>
          <cell r="B511">
            <v>0</v>
          </cell>
          <cell r="C511">
            <v>81627795</v>
          </cell>
          <cell r="D511">
            <v>84069307</v>
          </cell>
          <cell r="E511" t="str">
            <v>Miller's Ale House Term</v>
          </cell>
          <cell r="F511" t="str">
            <v>0010532374</v>
          </cell>
          <cell r="G511">
            <v>76053.7</v>
          </cell>
          <cell r="H511">
            <v>39384000</v>
          </cell>
          <cell r="I511">
            <v>3.78</v>
          </cell>
          <cell r="J511" t="str">
            <v>3.6900000</v>
          </cell>
          <cell r="K511">
            <v>42330</v>
          </cell>
          <cell r="L511" t="str">
            <v>1 Month</v>
          </cell>
          <cell r="M511" t="str">
            <v>3.69</v>
          </cell>
          <cell r="N511">
            <v>4.0199999999999996</v>
          </cell>
          <cell r="O511">
            <v>40310000</v>
          </cell>
          <cell r="P511" t="str">
            <v>3.62</v>
          </cell>
          <cell r="Q511" t="str">
            <v>3.62</v>
          </cell>
          <cell r="R511">
            <v>80</v>
          </cell>
          <cell r="S511">
            <v>42360</v>
          </cell>
        </row>
        <row r="512">
          <cell r="A512" t="str">
            <v>DETAILS</v>
          </cell>
          <cell r="B512">
            <v>0</v>
          </cell>
          <cell r="C512">
            <v>81628255</v>
          </cell>
          <cell r="D512">
            <v>84070161</v>
          </cell>
          <cell r="E512" t="str">
            <v>Mission Broadcasting Inc. Term B-2 Loan</v>
          </cell>
          <cell r="F512" t="str">
            <v>0010438343</v>
          </cell>
          <cell r="G512">
            <v>6740146.7599999998</v>
          </cell>
          <cell r="H512">
            <v>346458000</v>
          </cell>
          <cell r="I512">
            <v>4.4800000000000004</v>
          </cell>
          <cell r="J512" t="str">
            <v>2.0300000</v>
          </cell>
          <cell r="K512">
            <v>42277</v>
          </cell>
          <cell r="L512" t="str">
            <v>3 Months</v>
          </cell>
          <cell r="M512" t="str">
            <v>4.34</v>
          </cell>
          <cell r="N512">
            <v>4.5599999999999996</v>
          </cell>
          <cell r="O512">
            <v>344320000</v>
          </cell>
          <cell r="P512" t="str">
            <v>1.96</v>
          </cell>
          <cell r="Q512" t="str">
            <v>4.26</v>
          </cell>
          <cell r="R512">
            <v>80</v>
          </cell>
          <cell r="S512">
            <v>42368</v>
          </cell>
        </row>
        <row r="513">
          <cell r="A513" t="str">
            <v>DETAILS</v>
          </cell>
          <cell r="B513">
            <v>0</v>
          </cell>
          <cell r="C513">
            <v>81627808</v>
          </cell>
          <cell r="D513">
            <v>84070268</v>
          </cell>
          <cell r="E513" t="str">
            <v>Mold-Rite Plastics LLC Term Loan</v>
          </cell>
          <cell r="F513" t="str">
            <v>0010561208</v>
          </cell>
          <cell r="G513">
            <v>18301349.350000001</v>
          </cell>
          <cell r="H513">
            <v>38500000</v>
          </cell>
          <cell r="I513">
            <v>2.91</v>
          </cell>
          <cell r="J513" t="str">
            <v>4.53</v>
          </cell>
          <cell r="K513">
            <v>42308</v>
          </cell>
          <cell r="L513" t="str">
            <v>1 Month</v>
          </cell>
          <cell r="M513" t="str">
            <v>5.4</v>
          </cell>
          <cell r="N513">
            <v>2.91</v>
          </cell>
          <cell r="O513">
            <v>38500000</v>
          </cell>
          <cell r="P513" t="str">
            <v>4.53</v>
          </cell>
          <cell r="Q513" t="str">
            <v>5.4</v>
          </cell>
          <cell r="R513">
            <v>79.801324503299995</v>
          </cell>
          <cell r="S513">
            <v>42338</v>
          </cell>
        </row>
        <row r="514">
          <cell r="A514" t="str">
            <v>DETAILS</v>
          </cell>
          <cell r="B514">
            <v>0</v>
          </cell>
          <cell r="C514">
            <v>81627808</v>
          </cell>
          <cell r="D514">
            <v>84069924</v>
          </cell>
          <cell r="E514" t="str">
            <v>Mold-Rite Plastics LLC Term Loan</v>
          </cell>
          <cell r="F514" t="str">
            <v>0010561208</v>
          </cell>
          <cell r="G514">
            <v>9784509.2400000002</v>
          </cell>
          <cell r="H514">
            <v>38500000</v>
          </cell>
          <cell r="I514">
            <v>2.91</v>
          </cell>
          <cell r="J514" t="str">
            <v>4.53</v>
          </cell>
          <cell r="K514">
            <v>42308</v>
          </cell>
          <cell r="L514" t="str">
            <v>1 Month</v>
          </cell>
          <cell r="M514" t="str">
            <v>5.4</v>
          </cell>
          <cell r="N514">
            <v>2.91</v>
          </cell>
          <cell r="O514">
            <v>38500000</v>
          </cell>
          <cell r="P514" t="str">
            <v>4.53</v>
          </cell>
          <cell r="Q514" t="str">
            <v>5.4</v>
          </cell>
          <cell r="R514">
            <v>79.801324503299995</v>
          </cell>
          <cell r="S514">
            <v>42338</v>
          </cell>
        </row>
        <row r="515">
          <cell r="A515" t="str">
            <v>DETAILS</v>
          </cell>
          <cell r="B515">
            <v>0</v>
          </cell>
          <cell r="C515">
            <v>81627767</v>
          </cell>
          <cell r="D515">
            <v>84069314</v>
          </cell>
          <cell r="E515" t="str">
            <v>Momentum Textiles LLC Term Loan</v>
          </cell>
          <cell r="F515" t="str">
            <v>0010531123</v>
          </cell>
          <cell r="G515">
            <v>127530.32</v>
          </cell>
          <cell r="H515">
            <v>17707000</v>
          </cell>
          <cell r="I515">
            <v>8.77</v>
          </cell>
          <cell r="J515" t="str">
            <v>2.6100000</v>
          </cell>
          <cell r="K515">
            <v>42369</v>
          </cell>
          <cell r="L515" t="str">
            <v>1 Month</v>
          </cell>
          <cell r="M515" t="str">
            <v>2.61</v>
          </cell>
          <cell r="N515">
            <v>9.3800000000000008</v>
          </cell>
          <cell r="O515">
            <v>19690000</v>
          </cell>
          <cell r="P515" t="str">
            <v>2.06</v>
          </cell>
          <cell r="Q515" t="str">
            <v>2.06</v>
          </cell>
          <cell r="R515">
            <v>80</v>
          </cell>
          <cell r="S515">
            <v>42400</v>
          </cell>
        </row>
        <row r="516">
          <cell r="A516" t="str">
            <v>DETAILS</v>
          </cell>
          <cell r="B516">
            <v>0</v>
          </cell>
          <cell r="C516">
            <v>81627767</v>
          </cell>
          <cell r="D516">
            <v>84069317</v>
          </cell>
          <cell r="E516" t="str">
            <v>Momentum Textiles LLC Term Loan</v>
          </cell>
          <cell r="F516" t="str">
            <v>0010531123</v>
          </cell>
          <cell r="G516">
            <v>162912.56</v>
          </cell>
          <cell r="H516">
            <v>17707000</v>
          </cell>
          <cell r="I516">
            <v>8.77</v>
          </cell>
          <cell r="J516" t="str">
            <v>2.6100000</v>
          </cell>
          <cell r="K516">
            <v>42369</v>
          </cell>
          <cell r="L516" t="str">
            <v>1 Month</v>
          </cell>
          <cell r="M516" t="str">
            <v>2.61</v>
          </cell>
          <cell r="N516">
            <v>9.3800000000000008</v>
          </cell>
          <cell r="O516">
            <v>19690000</v>
          </cell>
          <cell r="P516" t="str">
            <v>2.06</v>
          </cell>
          <cell r="Q516" t="str">
            <v>2.06</v>
          </cell>
          <cell r="R516">
            <v>80</v>
          </cell>
          <cell r="S516">
            <v>42400</v>
          </cell>
        </row>
        <row r="517">
          <cell r="A517" t="str">
            <v>DETAILS</v>
          </cell>
          <cell r="B517">
            <v>0</v>
          </cell>
          <cell r="C517">
            <v>81627665</v>
          </cell>
          <cell r="D517">
            <v>84069312</v>
          </cell>
          <cell r="E517" t="str">
            <v>Momentum Textiles LLC Term Loan</v>
          </cell>
          <cell r="F517" t="str">
            <v>0010531123</v>
          </cell>
          <cell r="G517">
            <v>9182183.1699999999</v>
          </cell>
          <cell r="H517">
            <v>17707000</v>
          </cell>
          <cell r="I517">
            <v>8.77</v>
          </cell>
          <cell r="J517" t="str">
            <v>2.6100000</v>
          </cell>
          <cell r="K517">
            <v>42369</v>
          </cell>
          <cell r="L517" t="str">
            <v>1 Month</v>
          </cell>
          <cell r="M517" t="str">
            <v>2.61</v>
          </cell>
          <cell r="N517">
            <v>9.3800000000000008</v>
          </cell>
          <cell r="O517">
            <v>19690000</v>
          </cell>
          <cell r="P517" t="str">
            <v>2.06</v>
          </cell>
          <cell r="Q517" t="str">
            <v>2.06</v>
          </cell>
          <cell r="R517">
            <v>80</v>
          </cell>
          <cell r="S517">
            <v>42400</v>
          </cell>
        </row>
        <row r="518">
          <cell r="A518" t="str">
            <v>DETAILS</v>
          </cell>
          <cell r="B518">
            <v>0</v>
          </cell>
          <cell r="C518">
            <v>81627666</v>
          </cell>
          <cell r="D518">
            <v>84069313</v>
          </cell>
          <cell r="E518" t="str">
            <v>Momentum Textiles LLC Term Loan</v>
          </cell>
          <cell r="F518" t="str">
            <v>0010531123</v>
          </cell>
          <cell r="G518">
            <v>127530.32</v>
          </cell>
          <cell r="H518">
            <v>17707000</v>
          </cell>
          <cell r="I518">
            <v>8.77</v>
          </cell>
          <cell r="J518" t="str">
            <v>2.6100000</v>
          </cell>
          <cell r="K518">
            <v>42369</v>
          </cell>
          <cell r="L518" t="str">
            <v>1 Month</v>
          </cell>
          <cell r="M518" t="str">
            <v>2.61</v>
          </cell>
          <cell r="N518">
            <v>9.3800000000000008</v>
          </cell>
          <cell r="O518">
            <v>19690000</v>
          </cell>
          <cell r="P518" t="str">
            <v>2.06</v>
          </cell>
          <cell r="Q518" t="str">
            <v>2.06</v>
          </cell>
          <cell r="R518">
            <v>80</v>
          </cell>
          <cell r="S518">
            <v>42400</v>
          </cell>
        </row>
        <row r="519">
          <cell r="A519" t="str">
            <v>DETAILS</v>
          </cell>
          <cell r="B519">
            <v>0</v>
          </cell>
          <cell r="C519">
            <v>81627665</v>
          </cell>
          <cell r="D519">
            <v>84069315</v>
          </cell>
          <cell r="E519" t="str">
            <v>Momentum Textiles LLC Term Loan</v>
          </cell>
          <cell r="F519" t="str">
            <v>0010531123</v>
          </cell>
          <cell r="G519">
            <v>11729703.970000001</v>
          </cell>
          <cell r="H519">
            <v>17707000</v>
          </cell>
          <cell r="I519">
            <v>8.77</v>
          </cell>
          <cell r="J519" t="str">
            <v>2.6100000</v>
          </cell>
          <cell r="K519">
            <v>42369</v>
          </cell>
          <cell r="L519" t="str">
            <v>1 Month</v>
          </cell>
          <cell r="M519" t="str">
            <v>2.61</v>
          </cell>
          <cell r="N519">
            <v>9.3800000000000008</v>
          </cell>
          <cell r="O519">
            <v>19690000</v>
          </cell>
          <cell r="P519" t="str">
            <v>2.06</v>
          </cell>
          <cell r="Q519" t="str">
            <v>2.06</v>
          </cell>
          <cell r="R519">
            <v>80</v>
          </cell>
          <cell r="S519">
            <v>42400</v>
          </cell>
        </row>
        <row r="520">
          <cell r="A520" t="str">
            <v>DETAILS</v>
          </cell>
          <cell r="B520">
            <v>0</v>
          </cell>
          <cell r="C520">
            <v>81627666</v>
          </cell>
          <cell r="D520">
            <v>84069316</v>
          </cell>
          <cell r="E520" t="str">
            <v>Momentum Textiles LLC Term Loan</v>
          </cell>
          <cell r="F520" t="str">
            <v>0010531123</v>
          </cell>
          <cell r="G520">
            <v>162912.54999999999</v>
          </cell>
          <cell r="H520">
            <v>17707000</v>
          </cell>
          <cell r="I520">
            <v>8.77</v>
          </cell>
          <cell r="J520" t="str">
            <v>2.6100000</v>
          </cell>
          <cell r="K520">
            <v>42369</v>
          </cell>
          <cell r="L520" t="str">
            <v>1 Month</v>
          </cell>
          <cell r="M520" t="str">
            <v>2.61</v>
          </cell>
          <cell r="N520">
            <v>9.3800000000000008</v>
          </cell>
          <cell r="O520">
            <v>19690000</v>
          </cell>
          <cell r="P520" t="str">
            <v>2.06</v>
          </cell>
          <cell r="Q520" t="str">
            <v>2.06</v>
          </cell>
          <cell r="R520">
            <v>80</v>
          </cell>
          <cell r="S520">
            <v>42400</v>
          </cell>
        </row>
        <row r="521">
          <cell r="A521" t="str">
            <v>DETAILS</v>
          </cell>
          <cell r="B521">
            <v>0</v>
          </cell>
          <cell r="C521">
            <v>81627704</v>
          </cell>
          <cell r="D521">
            <v>84070104</v>
          </cell>
          <cell r="E521" t="str">
            <v>Metaldyne Performance Group Inc (MPG) Initial Term Loan</v>
          </cell>
          <cell r="F521" t="str">
            <v>0010491694</v>
          </cell>
          <cell r="G521">
            <v>10193127.550000001</v>
          </cell>
          <cell r="H521">
            <v>541200000</v>
          </cell>
          <cell r="I521">
            <v>4.83</v>
          </cell>
          <cell r="J521" t="str">
            <v>2.2100000</v>
          </cell>
          <cell r="K521">
            <v>42277</v>
          </cell>
          <cell r="L521" t="str">
            <v>3 Months</v>
          </cell>
          <cell r="M521" t="str">
            <v>3.32</v>
          </cell>
          <cell r="N521">
            <v>5.04</v>
          </cell>
          <cell r="O521">
            <v>540600000</v>
          </cell>
          <cell r="P521" t="str">
            <v>2.14</v>
          </cell>
          <cell r="Q521" t="str">
            <v>3.25</v>
          </cell>
          <cell r="R521">
            <v>80</v>
          </cell>
          <cell r="S521">
            <v>42368</v>
          </cell>
        </row>
        <row r="522">
          <cell r="A522" t="str">
            <v>DETAILS</v>
          </cell>
          <cell r="B522">
            <v>0</v>
          </cell>
          <cell r="C522">
            <v>81627758</v>
          </cell>
          <cell r="D522">
            <v>84070105</v>
          </cell>
          <cell r="E522" t="str">
            <v>Metaldyne Performance Group Inc (MPG) Initial Term Loan</v>
          </cell>
          <cell r="F522" t="str">
            <v>0010491694</v>
          </cell>
          <cell r="G522">
            <v>4348773.08</v>
          </cell>
          <cell r="H522">
            <v>541200000</v>
          </cell>
          <cell r="I522">
            <v>4.83</v>
          </cell>
          <cell r="J522" t="str">
            <v>2.2100000</v>
          </cell>
          <cell r="K522">
            <v>42277</v>
          </cell>
          <cell r="L522" t="str">
            <v>3 Months</v>
          </cell>
          <cell r="M522" t="str">
            <v>3.32</v>
          </cell>
          <cell r="N522">
            <v>5.04</v>
          </cell>
          <cell r="O522">
            <v>540600000</v>
          </cell>
          <cell r="P522" t="str">
            <v>2.14</v>
          </cell>
          <cell r="Q522" t="str">
            <v>3.25</v>
          </cell>
          <cell r="R522">
            <v>80</v>
          </cell>
          <cell r="S522">
            <v>42368</v>
          </cell>
        </row>
        <row r="523">
          <cell r="A523" t="str">
            <v>DETAILS</v>
          </cell>
          <cell r="B523">
            <v>0</v>
          </cell>
          <cell r="C523">
            <v>81628039</v>
          </cell>
          <cell r="D523">
            <v>84070106</v>
          </cell>
          <cell r="E523" t="str">
            <v>Metaldyne Performance Group Inc (MPG) Initial Term Loan</v>
          </cell>
          <cell r="F523" t="str">
            <v>0010491694</v>
          </cell>
          <cell r="G523">
            <v>9031690.5700000003</v>
          </cell>
          <cell r="H523">
            <v>541200000</v>
          </cell>
          <cell r="I523">
            <v>4.83</v>
          </cell>
          <cell r="J523" t="str">
            <v>2.2100000</v>
          </cell>
          <cell r="K523">
            <v>42277</v>
          </cell>
          <cell r="L523" t="str">
            <v>3 Months</v>
          </cell>
          <cell r="M523" t="str">
            <v>3.32</v>
          </cell>
          <cell r="N523">
            <v>5.04</v>
          </cell>
          <cell r="O523">
            <v>540600000</v>
          </cell>
          <cell r="P523" t="str">
            <v>2.14</v>
          </cell>
          <cell r="Q523" t="str">
            <v>3.25</v>
          </cell>
          <cell r="R523">
            <v>80</v>
          </cell>
          <cell r="S523">
            <v>42368</v>
          </cell>
        </row>
        <row r="524">
          <cell r="A524" t="str">
            <v>DETAILS</v>
          </cell>
          <cell r="B524">
            <v>0</v>
          </cell>
          <cell r="C524">
            <v>81627709</v>
          </cell>
          <cell r="D524">
            <v>84069819</v>
          </cell>
          <cell r="E524" t="str">
            <v>MSHC Inc (Service Logic) Delayed Draw Term Loan</v>
          </cell>
          <cell r="F524" t="str">
            <v>0010534097</v>
          </cell>
          <cell r="G524">
            <v>834745.45</v>
          </cell>
          <cell r="H524">
            <v>23353000</v>
          </cell>
          <cell r="I524">
            <v>3.29</v>
          </cell>
          <cell r="J524" t="str">
            <v>3.4700000</v>
          </cell>
          <cell r="K524">
            <v>42338</v>
          </cell>
          <cell r="L524" t="str">
            <v>1 Month</v>
          </cell>
          <cell r="M524" t="str">
            <v>4.24</v>
          </cell>
          <cell r="N524">
            <v>3.37</v>
          </cell>
          <cell r="O524">
            <v>24340000</v>
          </cell>
          <cell r="P524" t="str">
            <v>3.29</v>
          </cell>
          <cell r="Q524" t="str">
            <v>4.03</v>
          </cell>
          <cell r="R524">
            <v>80</v>
          </cell>
          <cell r="S524">
            <v>42368</v>
          </cell>
        </row>
        <row r="525">
          <cell r="A525" t="str">
            <v>DETAILS</v>
          </cell>
          <cell r="B525">
            <v>0</v>
          </cell>
          <cell r="C525">
            <v>81627709</v>
          </cell>
          <cell r="D525">
            <v>84069575</v>
          </cell>
          <cell r="E525" t="str">
            <v>MSHC Inc (Service Logic) Delayed Draw Term Loan</v>
          </cell>
          <cell r="F525" t="str">
            <v>0010534097</v>
          </cell>
          <cell r="G525">
            <v>4146117.86</v>
          </cell>
          <cell r="H525">
            <v>23353000</v>
          </cell>
          <cell r="I525">
            <v>3.29</v>
          </cell>
          <cell r="J525" t="str">
            <v>3.4700000</v>
          </cell>
          <cell r="K525">
            <v>42338</v>
          </cell>
          <cell r="L525" t="str">
            <v>1 Month</v>
          </cell>
          <cell r="M525" t="str">
            <v>4.24</v>
          </cell>
          <cell r="N525">
            <v>3.37</v>
          </cell>
          <cell r="O525">
            <v>24340000</v>
          </cell>
          <cell r="P525" t="str">
            <v>3.29</v>
          </cell>
          <cell r="Q525" t="str">
            <v>4.03</v>
          </cell>
          <cell r="R525">
            <v>80</v>
          </cell>
          <cell r="S525">
            <v>42368</v>
          </cell>
        </row>
        <row r="526">
          <cell r="A526" t="str">
            <v>DETAILS</v>
          </cell>
          <cell r="B526">
            <v>0</v>
          </cell>
          <cell r="C526">
            <v>81627606</v>
          </cell>
          <cell r="D526">
            <v>84069820</v>
          </cell>
          <cell r="E526" t="str">
            <v>MSHC Inc (Service Logic) Term Loan</v>
          </cell>
          <cell r="F526" t="str">
            <v>0010534102</v>
          </cell>
          <cell r="G526">
            <v>87926</v>
          </cell>
          <cell r="H526">
            <v>23353000</v>
          </cell>
          <cell r="I526">
            <v>3.29</v>
          </cell>
          <cell r="J526" t="str">
            <v>3.4700000</v>
          </cell>
          <cell r="K526">
            <v>42338</v>
          </cell>
          <cell r="L526" t="str">
            <v>1 Month</v>
          </cell>
          <cell r="M526" t="str">
            <v>4.24</v>
          </cell>
          <cell r="N526">
            <v>3.37</v>
          </cell>
          <cell r="O526">
            <v>24340000</v>
          </cell>
          <cell r="P526" t="str">
            <v>3.29</v>
          </cell>
          <cell r="Q526" t="str">
            <v>4.03</v>
          </cell>
          <cell r="R526">
            <v>80</v>
          </cell>
          <cell r="S526">
            <v>42368</v>
          </cell>
        </row>
        <row r="527">
          <cell r="A527" t="str">
            <v>DETAILS</v>
          </cell>
          <cell r="B527">
            <v>0</v>
          </cell>
          <cell r="C527">
            <v>81627606</v>
          </cell>
          <cell r="D527">
            <v>84069320</v>
          </cell>
          <cell r="E527" t="str">
            <v>MSHC Inc (Service Logic) Term Loan</v>
          </cell>
          <cell r="F527" t="str">
            <v>0010534102</v>
          </cell>
          <cell r="G527">
            <v>166767.48000000001</v>
          </cell>
          <cell r="H527">
            <v>23353000</v>
          </cell>
          <cell r="I527">
            <v>3.29</v>
          </cell>
          <cell r="J527" t="str">
            <v>3.4700000</v>
          </cell>
          <cell r="K527">
            <v>42338</v>
          </cell>
          <cell r="L527" t="str">
            <v>1 Month</v>
          </cell>
          <cell r="M527" t="str">
            <v>4.24</v>
          </cell>
          <cell r="N527">
            <v>3.37</v>
          </cell>
          <cell r="O527">
            <v>24340000</v>
          </cell>
          <cell r="P527" t="str">
            <v>3.29</v>
          </cell>
          <cell r="Q527" t="str">
            <v>4.03</v>
          </cell>
          <cell r="R527">
            <v>80</v>
          </cell>
          <cell r="S527">
            <v>42368</v>
          </cell>
        </row>
        <row r="528">
          <cell r="A528" t="str">
            <v>DETAILS</v>
          </cell>
          <cell r="B528">
            <v>0</v>
          </cell>
          <cell r="C528">
            <v>81627977</v>
          </cell>
          <cell r="D528">
            <v>84069321</v>
          </cell>
          <cell r="E528" t="str">
            <v>MSHC Inc (Service Logic) Term Loan</v>
          </cell>
          <cell r="F528" t="str">
            <v>0010534102</v>
          </cell>
          <cell r="G528">
            <v>181484.25</v>
          </cell>
          <cell r="H528">
            <v>23353000</v>
          </cell>
          <cell r="I528">
            <v>3.29</v>
          </cell>
          <cell r="J528" t="str">
            <v>3.4700000</v>
          </cell>
          <cell r="K528">
            <v>42338</v>
          </cell>
          <cell r="L528" t="str">
            <v>1 Month</v>
          </cell>
          <cell r="M528" t="str">
            <v>4.24</v>
          </cell>
          <cell r="N528">
            <v>3.37</v>
          </cell>
          <cell r="O528">
            <v>24340000</v>
          </cell>
          <cell r="P528" t="str">
            <v>3.29</v>
          </cell>
          <cell r="Q528" t="str">
            <v>4.03</v>
          </cell>
          <cell r="R528">
            <v>80</v>
          </cell>
          <cell r="S528">
            <v>42368</v>
          </cell>
        </row>
        <row r="529">
          <cell r="A529" t="str">
            <v>DETAILS</v>
          </cell>
          <cell r="B529">
            <v>0</v>
          </cell>
          <cell r="C529">
            <v>81628056</v>
          </cell>
          <cell r="D529">
            <v>84069322</v>
          </cell>
          <cell r="E529" t="str">
            <v>MSHC Inc (Service Logic) Term Loan</v>
          </cell>
          <cell r="F529" t="str">
            <v>0010534102</v>
          </cell>
          <cell r="G529">
            <v>11671985.42</v>
          </cell>
          <cell r="H529">
            <v>23353000</v>
          </cell>
          <cell r="I529">
            <v>3.29</v>
          </cell>
          <cell r="J529" t="str">
            <v>3.4700000</v>
          </cell>
          <cell r="K529">
            <v>42338</v>
          </cell>
          <cell r="L529" t="str">
            <v>1 Month</v>
          </cell>
          <cell r="M529" t="str">
            <v>4.24</v>
          </cell>
          <cell r="N529">
            <v>3.37</v>
          </cell>
          <cell r="O529">
            <v>24340000</v>
          </cell>
          <cell r="P529" t="str">
            <v>3.29</v>
          </cell>
          <cell r="Q529" t="str">
            <v>4.03</v>
          </cell>
          <cell r="R529">
            <v>80</v>
          </cell>
          <cell r="S529">
            <v>42368</v>
          </cell>
        </row>
        <row r="530">
          <cell r="A530" t="str">
            <v>DETAILS</v>
          </cell>
          <cell r="B530">
            <v>0</v>
          </cell>
          <cell r="C530">
            <v>81627977</v>
          </cell>
          <cell r="D530">
            <v>84069821</v>
          </cell>
          <cell r="E530" t="str">
            <v>MSHC Inc (Service Logic) Term Loan</v>
          </cell>
          <cell r="F530" t="str">
            <v>0010534102</v>
          </cell>
          <cell r="G530">
            <v>95685.23</v>
          </cell>
          <cell r="H530">
            <v>23353000</v>
          </cell>
          <cell r="I530">
            <v>3.29</v>
          </cell>
          <cell r="J530" t="str">
            <v>3.4700000</v>
          </cell>
          <cell r="K530">
            <v>42338</v>
          </cell>
          <cell r="L530" t="str">
            <v>1 Month</v>
          </cell>
          <cell r="M530" t="str">
            <v>4.24</v>
          </cell>
          <cell r="N530">
            <v>3.37</v>
          </cell>
          <cell r="O530">
            <v>24340000</v>
          </cell>
          <cell r="P530" t="str">
            <v>3.29</v>
          </cell>
          <cell r="Q530" t="str">
            <v>4.03</v>
          </cell>
          <cell r="R530">
            <v>80</v>
          </cell>
          <cell r="S530">
            <v>42368</v>
          </cell>
        </row>
        <row r="531">
          <cell r="A531" t="str">
            <v>DETAILS</v>
          </cell>
          <cell r="B531">
            <v>0</v>
          </cell>
          <cell r="C531">
            <v>81628056</v>
          </cell>
          <cell r="D531">
            <v>84069822</v>
          </cell>
          <cell r="E531" t="str">
            <v>MSHC Inc (Service Logic) Term Loan</v>
          </cell>
          <cell r="F531" t="str">
            <v>0010534102</v>
          </cell>
          <cell r="G531">
            <v>6153903.3499999996</v>
          </cell>
          <cell r="H531">
            <v>23353000</v>
          </cell>
          <cell r="I531">
            <v>3.29</v>
          </cell>
          <cell r="J531" t="str">
            <v>3.4700000</v>
          </cell>
          <cell r="K531">
            <v>42338</v>
          </cell>
          <cell r="L531" t="str">
            <v>1 Month</v>
          </cell>
          <cell r="M531" t="str">
            <v>4.24</v>
          </cell>
          <cell r="N531">
            <v>3.37</v>
          </cell>
          <cell r="O531">
            <v>24340000</v>
          </cell>
          <cell r="P531" t="str">
            <v>3.29</v>
          </cell>
          <cell r="Q531" t="str">
            <v>4.03</v>
          </cell>
          <cell r="R531">
            <v>80</v>
          </cell>
          <cell r="S531">
            <v>42368</v>
          </cell>
        </row>
        <row r="532">
          <cell r="A532" t="str">
            <v>DETAILS</v>
          </cell>
          <cell r="B532">
            <v>0</v>
          </cell>
          <cell r="C532">
            <v>81628192</v>
          </cell>
          <cell r="D532">
            <v>84069323</v>
          </cell>
          <cell r="E532" t="str">
            <v>Mueller Water Products Inc Initial Term Loan</v>
          </cell>
          <cell r="F532" t="str">
            <v>0010497325</v>
          </cell>
          <cell r="G532">
            <v>4650000</v>
          </cell>
          <cell r="H532">
            <v>183600000</v>
          </cell>
          <cell r="I532">
            <v>7.03</v>
          </cell>
          <cell r="J532" t="str">
            <v>2.6000000</v>
          </cell>
          <cell r="K532">
            <v>42277</v>
          </cell>
          <cell r="L532" t="str">
            <v>3 Months</v>
          </cell>
          <cell r="M532" t="str">
            <v>2.6</v>
          </cell>
          <cell r="N532">
            <v>4.78</v>
          </cell>
          <cell r="O532">
            <v>175900000</v>
          </cell>
          <cell r="P532" t="str">
            <v>2.18</v>
          </cell>
          <cell r="Q532" t="str">
            <v>2.18</v>
          </cell>
          <cell r="R532">
            <v>80</v>
          </cell>
          <cell r="S532">
            <v>42368</v>
          </cell>
        </row>
        <row r="533">
          <cell r="A533" t="str">
            <v>DETAILS</v>
          </cell>
          <cell r="B533">
            <v>0</v>
          </cell>
          <cell r="C533">
            <v>81628193</v>
          </cell>
          <cell r="D533">
            <v>84069324</v>
          </cell>
          <cell r="E533" t="str">
            <v>Mueller Water Products Inc Initial Term Loan</v>
          </cell>
          <cell r="F533" t="str">
            <v>0010497325</v>
          </cell>
          <cell r="G533">
            <v>300000</v>
          </cell>
          <cell r="H533">
            <v>183600000</v>
          </cell>
          <cell r="I533">
            <v>7.03</v>
          </cell>
          <cell r="J533" t="str">
            <v>2.6000000</v>
          </cell>
          <cell r="K533">
            <v>42277</v>
          </cell>
          <cell r="L533" t="str">
            <v>3 Months</v>
          </cell>
          <cell r="M533" t="str">
            <v>2.6</v>
          </cell>
          <cell r="N533">
            <v>4.78</v>
          </cell>
          <cell r="O533">
            <v>175900000</v>
          </cell>
          <cell r="P533" t="str">
            <v>2.18</v>
          </cell>
          <cell r="Q533" t="str">
            <v>2.18</v>
          </cell>
          <cell r="R533">
            <v>80</v>
          </cell>
          <cell r="S533">
            <v>42368</v>
          </cell>
        </row>
        <row r="534">
          <cell r="A534" t="str">
            <v>DETAILS</v>
          </cell>
          <cell r="B534">
            <v>0</v>
          </cell>
          <cell r="C534">
            <v>81627965</v>
          </cell>
          <cell r="D534">
            <v>84069465</v>
          </cell>
          <cell r="E534" t="str">
            <v>MULTICULTURAL RADIO BROADCASTING INC First Out Term Loan</v>
          </cell>
          <cell r="F534" t="str">
            <v>0010533743</v>
          </cell>
          <cell r="G534">
            <v>22196571.43</v>
          </cell>
          <cell r="H534">
            <v>22236000</v>
          </cell>
          <cell r="I534">
            <v>1.7</v>
          </cell>
          <cell r="J534" t="str">
            <v>1.8700000</v>
          </cell>
          <cell r="K534">
            <v>42277</v>
          </cell>
          <cell r="L534" t="str">
            <v>3 Months</v>
          </cell>
          <cell r="M534" t="str">
            <v>5.76</v>
          </cell>
          <cell r="N534">
            <v>1.78</v>
          </cell>
          <cell r="O534">
            <v>21670000</v>
          </cell>
          <cell r="P534" t="str">
            <v>1.78</v>
          </cell>
          <cell r="Q534" t="str">
            <v>5.78000000</v>
          </cell>
          <cell r="R534">
            <v>80</v>
          </cell>
          <cell r="S534">
            <v>42368</v>
          </cell>
        </row>
        <row r="535">
          <cell r="A535" t="str">
            <v>DETAILS</v>
          </cell>
          <cell r="B535">
            <v>0</v>
          </cell>
          <cell r="C535">
            <v>81627964</v>
          </cell>
          <cell r="D535">
            <v>84069858</v>
          </cell>
          <cell r="E535" t="str">
            <v>MWI Holdings Inc Term Loan</v>
          </cell>
          <cell r="F535" t="str">
            <v>0010556612</v>
          </cell>
          <cell r="G535">
            <v>12693816.59</v>
          </cell>
          <cell r="H535">
            <v>71299000</v>
          </cell>
          <cell r="I535">
            <v>2.6</v>
          </cell>
          <cell r="J535" t="str">
            <v>5.27</v>
          </cell>
          <cell r="K535">
            <v>42338</v>
          </cell>
          <cell r="L535" t="str">
            <v>1 Month</v>
          </cell>
          <cell r="M535" t="str">
            <v>5.27</v>
          </cell>
          <cell r="N535">
            <v>2.5990000000000002</v>
          </cell>
          <cell r="O535">
            <v>71299000</v>
          </cell>
          <cell r="P535" t="str">
            <v>5.27</v>
          </cell>
          <cell r="Q535" t="str">
            <v>5.27422</v>
          </cell>
          <cell r="R535">
            <v>50</v>
          </cell>
          <cell r="S535">
            <v>42368</v>
          </cell>
        </row>
        <row r="536">
          <cell r="A536" t="str">
            <v>DETAILS</v>
          </cell>
          <cell r="B536">
            <v>0</v>
          </cell>
          <cell r="C536">
            <v>81628041</v>
          </cell>
          <cell r="D536">
            <v>84069859</v>
          </cell>
          <cell r="E536" t="str">
            <v>MWI Holdings Inc Term Loan</v>
          </cell>
          <cell r="F536" t="str">
            <v>0010556612</v>
          </cell>
          <cell r="G536">
            <v>1433157.15</v>
          </cell>
          <cell r="H536">
            <v>71299000</v>
          </cell>
          <cell r="I536">
            <v>2.6</v>
          </cell>
          <cell r="J536" t="str">
            <v>5.27</v>
          </cell>
          <cell r="K536">
            <v>42338</v>
          </cell>
          <cell r="L536" t="str">
            <v>1 Month</v>
          </cell>
          <cell r="M536" t="str">
            <v>5.27</v>
          </cell>
          <cell r="N536">
            <v>2.5990000000000002</v>
          </cell>
          <cell r="O536">
            <v>71299000</v>
          </cell>
          <cell r="P536" t="str">
            <v>5.27</v>
          </cell>
          <cell r="Q536" t="str">
            <v>5.27422</v>
          </cell>
          <cell r="R536">
            <v>50</v>
          </cell>
          <cell r="S536">
            <v>42368</v>
          </cell>
        </row>
        <row r="537">
          <cell r="A537" t="str">
            <v>DETAILS</v>
          </cell>
          <cell r="B537">
            <v>0</v>
          </cell>
          <cell r="C537">
            <v>81628012</v>
          </cell>
          <cell r="D537">
            <v>84069600</v>
          </cell>
          <cell r="E537" t="str">
            <v>MYI Acquiror Limited US Term Loan A</v>
          </cell>
          <cell r="F537" t="str">
            <v>0010533662</v>
          </cell>
          <cell r="G537">
            <v>8687700</v>
          </cell>
          <cell r="H537">
            <v>23563000</v>
          </cell>
          <cell r="I537">
            <v>3.89</v>
          </cell>
          <cell r="J537" t="str">
            <v>3.5100000</v>
          </cell>
          <cell r="K537">
            <v>42338</v>
          </cell>
          <cell r="L537" t="str">
            <v>1 Month</v>
          </cell>
          <cell r="M537" t="str">
            <v>3.51</v>
          </cell>
          <cell r="N537">
            <v>4.46</v>
          </cell>
          <cell r="O537">
            <v>24980000</v>
          </cell>
          <cell r="P537" t="str">
            <v>3.20000000</v>
          </cell>
          <cell r="Q537" t="str">
            <v>3.20000000</v>
          </cell>
          <cell r="R537">
            <v>80</v>
          </cell>
          <cell r="S537">
            <v>42368</v>
          </cell>
        </row>
        <row r="538">
          <cell r="A538" t="str">
            <v>DETAILS</v>
          </cell>
          <cell r="B538">
            <v>0</v>
          </cell>
          <cell r="C538">
            <v>81628281</v>
          </cell>
          <cell r="D538">
            <v>84069327</v>
          </cell>
          <cell r="E538" t="str">
            <v>National CineMedia LLC New Term Loan</v>
          </cell>
          <cell r="F538" t="str">
            <v>0010394365</v>
          </cell>
          <cell r="G538">
            <v>7000000</v>
          </cell>
          <cell r="H538">
            <v>203100000</v>
          </cell>
          <cell r="I538">
            <v>3.36</v>
          </cell>
          <cell r="J538" t="str">
            <v>3.6200000</v>
          </cell>
          <cell r="K538">
            <v>42277</v>
          </cell>
          <cell r="L538" t="str">
            <v>3 Months</v>
          </cell>
          <cell r="M538" t="str">
            <v>4.61</v>
          </cell>
          <cell r="N538">
            <v>4.0199999999999996</v>
          </cell>
          <cell r="O538">
            <v>224500000</v>
          </cell>
          <cell r="P538" t="str">
            <v>3.25</v>
          </cell>
          <cell r="Q538" t="str">
            <v>4.14</v>
          </cell>
          <cell r="R538">
            <v>80</v>
          </cell>
          <cell r="S538">
            <v>42368</v>
          </cell>
        </row>
        <row r="539">
          <cell r="A539" t="str">
            <v>DETAILS</v>
          </cell>
          <cell r="B539">
            <v>0</v>
          </cell>
          <cell r="C539">
            <v>81628356</v>
          </cell>
          <cell r="D539">
            <v>84070307</v>
          </cell>
          <cell r="E539" t="str">
            <v>National Industrial Coatings Inc Term Loan A</v>
          </cell>
          <cell r="F539" t="str">
            <v>0010553696</v>
          </cell>
          <cell r="G539">
            <v>20947500</v>
          </cell>
          <cell r="H539">
            <v>29920000</v>
          </cell>
          <cell r="I539">
            <v>2.67</v>
          </cell>
          <cell r="J539" t="str">
            <v>3.9500</v>
          </cell>
          <cell r="K539">
            <v>42308</v>
          </cell>
          <cell r="L539" t="str">
            <v>1 Month</v>
          </cell>
          <cell r="M539" t="str">
            <v>5.96000</v>
          </cell>
          <cell r="N539">
            <v>2.67</v>
          </cell>
          <cell r="O539">
            <v>29920000</v>
          </cell>
          <cell r="P539" t="str">
            <v>3.95000000</v>
          </cell>
          <cell r="Q539" t="str">
            <v>5.96000000</v>
          </cell>
          <cell r="R539">
            <v>80</v>
          </cell>
          <cell r="S539">
            <v>42338</v>
          </cell>
        </row>
        <row r="540">
          <cell r="A540" t="str">
            <v>DETAILS</v>
          </cell>
          <cell r="B540">
            <v>0</v>
          </cell>
          <cell r="C540">
            <v>81627902</v>
          </cell>
          <cell r="D540">
            <v>84069329</v>
          </cell>
          <cell r="E540" t="str">
            <v>Navex Global Inc Term Loan B</v>
          </cell>
          <cell r="F540" t="str">
            <v>0010526115</v>
          </cell>
          <cell r="G540">
            <v>1559957.63</v>
          </cell>
          <cell r="H540">
            <v>56890275.5</v>
          </cell>
          <cell r="I540">
            <v>2.14</v>
          </cell>
          <cell r="J540" t="str">
            <v>3.8288442</v>
          </cell>
          <cell r="K540">
            <v>42277</v>
          </cell>
          <cell r="L540" t="str">
            <v>3 Months</v>
          </cell>
          <cell r="M540" t="str">
            <v>6.1315224251</v>
          </cell>
          <cell r="N540">
            <v>2.1</v>
          </cell>
          <cell r="O540">
            <v>55260000</v>
          </cell>
          <cell r="P540" t="str">
            <v>3.95</v>
          </cell>
          <cell r="Q540" t="str">
            <v>6.32</v>
          </cell>
          <cell r="R540">
            <v>80</v>
          </cell>
          <cell r="S540">
            <v>42368</v>
          </cell>
        </row>
        <row r="541">
          <cell r="A541" t="str">
            <v>DETAILS</v>
          </cell>
          <cell r="B541">
            <v>0</v>
          </cell>
          <cell r="C541">
            <v>81627677</v>
          </cell>
          <cell r="D541">
            <v>84069328</v>
          </cell>
          <cell r="E541" t="str">
            <v>Navex Global Inc Term Loan B</v>
          </cell>
          <cell r="F541" t="str">
            <v>0010526115</v>
          </cell>
          <cell r="G541">
            <v>8340042.3799999999</v>
          </cell>
          <cell r="H541">
            <v>56890275.5</v>
          </cell>
          <cell r="I541">
            <v>2.14</v>
          </cell>
          <cell r="J541" t="str">
            <v>3.8288442</v>
          </cell>
          <cell r="K541">
            <v>42277</v>
          </cell>
          <cell r="L541" t="str">
            <v>3 Months</v>
          </cell>
          <cell r="M541" t="str">
            <v>6.1315224251</v>
          </cell>
          <cell r="N541">
            <v>2.1</v>
          </cell>
          <cell r="O541">
            <v>55260000</v>
          </cell>
          <cell r="P541" t="str">
            <v>3.95</v>
          </cell>
          <cell r="Q541" t="str">
            <v>6.32</v>
          </cell>
          <cell r="R541">
            <v>80</v>
          </cell>
          <cell r="S541">
            <v>42368</v>
          </cell>
        </row>
        <row r="542">
          <cell r="A542" t="str">
            <v>DETAILS</v>
          </cell>
          <cell r="B542">
            <v>0</v>
          </cell>
          <cell r="C542">
            <v>81628013</v>
          </cell>
          <cell r="D542">
            <v>84070052</v>
          </cell>
          <cell r="E542" t="str">
            <v>NBSC Group Holdings Inc (National Bankruptcy) Term Loan</v>
          </cell>
          <cell r="F542" t="str">
            <v>0010529641</v>
          </cell>
          <cell r="G542">
            <v>8280000</v>
          </cell>
          <cell r="H542">
            <v>17066000</v>
          </cell>
          <cell r="I542">
            <v>2.75</v>
          </cell>
          <cell r="J542" t="str">
            <v>2.0800000</v>
          </cell>
          <cell r="K542">
            <v>42369</v>
          </cell>
          <cell r="L542" t="str">
            <v>1 Month</v>
          </cell>
          <cell r="M542" t="str">
            <v>3.6</v>
          </cell>
          <cell r="N542">
            <v>2.81</v>
          </cell>
          <cell r="O542">
            <v>16040000</v>
          </cell>
          <cell r="P542" t="str">
            <v>2.16</v>
          </cell>
          <cell r="Q542" t="str">
            <v>3.76</v>
          </cell>
          <cell r="R542">
            <v>80</v>
          </cell>
          <cell r="S542">
            <v>42400</v>
          </cell>
        </row>
        <row r="543">
          <cell r="A543" t="str">
            <v>DETAILS</v>
          </cell>
          <cell r="B543">
            <v>0</v>
          </cell>
          <cell r="C543">
            <v>81628051</v>
          </cell>
          <cell r="D543">
            <v>84069332</v>
          </cell>
          <cell r="E543" t="str">
            <v>NBTY Inc Term Loan B2</v>
          </cell>
          <cell r="F543" t="str">
            <v>0010412233</v>
          </cell>
          <cell r="G543">
            <v>7990604.2999999998</v>
          </cell>
          <cell r="H543">
            <v>487000000</v>
          </cell>
          <cell r="I543">
            <v>4.1980000000000004</v>
          </cell>
          <cell r="J543" t="str">
            <v>2.7900000</v>
          </cell>
          <cell r="K543">
            <v>42277</v>
          </cell>
          <cell r="L543" t="str">
            <v>3 Months</v>
          </cell>
          <cell r="M543" t="str">
            <v>6.18</v>
          </cell>
          <cell r="N543">
            <v>4.4800000000000004</v>
          </cell>
          <cell r="O543">
            <v>505570000</v>
          </cell>
          <cell r="P543" t="str">
            <v>2.69</v>
          </cell>
          <cell r="Q543" t="str">
            <v>3.97</v>
          </cell>
          <cell r="R543">
            <v>80</v>
          </cell>
          <cell r="S543">
            <v>42368</v>
          </cell>
        </row>
        <row r="544">
          <cell r="A544" t="str">
            <v>DETAILS</v>
          </cell>
          <cell r="B544">
            <v>0</v>
          </cell>
          <cell r="C544">
            <v>81628184</v>
          </cell>
          <cell r="D544">
            <v>84069333</v>
          </cell>
          <cell r="E544" t="str">
            <v>NBTY Inc Term Loan B2</v>
          </cell>
          <cell r="F544" t="str">
            <v>0010412233</v>
          </cell>
          <cell r="G544">
            <v>648609.68999999994</v>
          </cell>
          <cell r="H544">
            <v>487000000</v>
          </cell>
          <cell r="I544">
            <v>4.1980000000000004</v>
          </cell>
          <cell r="J544" t="str">
            <v>2.7900000</v>
          </cell>
          <cell r="K544">
            <v>42277</v>
          </cell>
          <cell r="L544" t="str">
            <v>3 Months</v>
          </cell>
          <cell r="M544" t="str">
            <v>6.18</v>
          </cell>
          <cell r="N544">
            <v>4.4800000000000004</v>
          </cell>
          <cell r="O544">
            <v>505570000</v>
          </cell>
          <cell r="P544" t="str">
            <v>2.69</v>
          </cell>
          <cell r="Q544" t="str">
            <v>3.97</v>
          </cell>
          <cell r="R544">
            <v>80</v>
          </cell>
          <cell r="S544">
            <v>42368</v>
          </cell>
        </row>
        <row r="545">
          <cell r="A545" t="str">
            <v>DETAILS</v>
          </cell>
          <cell r="B545">
            <v>0</v>
          </cell>
          <cell r="C545">
            <v>81628185</v>
          </cell>
          <cell r="D545">
            <v>84069334</v>
          </cell>
          <cell r="E545" t="str">
            <v>NBTY Inc Term Loan B2</v>
          </cell>
          <cell r="F545" t="str">
            <v>0010412233</v>
          </cell>
          <cell r="G545">
            <v>972914.53</v>
          </cell>
          <cell r="H545">
            <v>487000000</v>
          </cell>
          <cell r="I545">
            <v>4.1980000000000004</v>
          </cell>
          <cell r="J545" t="str">
            <v>2.7900000</v>
          </cell>
          <cell r="K545">
            <v>42277</v>
          </cell>
          <cell r="L545" t="str">
            <v>3 Months</v>
          </cell>
          <cell r="M545" t="str">
            <v>6.18</v>
          </cell>
          <cell r="N545">
            <v>4.4800000000000004</v>
          </cell>
          <cell r="O545">
            <v>505570000</v>
          </cell>
          <cell r="P545" t="str">
            <v>2.69</v>
          </cell>
          <cell r="Q545" t="str">
            <v>3.97</v>
          </cell>
          <cell r="R545">
            <v>80</v>
          </cell>
          <cell r="S545">
            <v>42368</v>
          </cell>
        </row>
        <row r="546">
          <cell r="A546" t="str">
            <v>DETAILS</v>
          </cell>
          <cell r="B546">
            <v>0</v>
          </cell>
          <cell r="C546">
            <v>81627908</v>
          </cell>
          <cell r="D546">
            <v>84070007</v>
          </cell>
          <cell r="E546" t="str">
            <v>Nellson Nutraceutical LLC Term Loan A-1</v>
          </cell>
          <cell r="F546" t="str">
            <v>0010535298</v>
          </cell>
          <cell r="G546">
            <v>6106924.4900000002</v>
          </cell>
          <cell r="H546">
            <v>78251000</v>
          </cell>
          <cell r="I546">
            <v>3.05</v>
          </cell>
          <cell r="J546" t="str">
            <v>3.7000000</v>
          </cell>
          <cell r="K546">
            <v>42277</v>
          </cell>
          <cell r="L546" t="str">
            <v>3 Months</v>
          </cell>
          <cell r="M546" t="str">
            <v>4.63</v>
          </cell>
          <cell r="N546">
            <v>3.07</v>
          </cell>
          <cell r="O546">
            <v>78660000</v>
          </cell>
          <cell r="P546" t="str">
            <v>3.67</v>
          </cell>
          <cell r="Q546" t="str">
            <v>4.6</v>
          </cell>
          <cell r="R546">
            <v>80</v>
          </cell>
          <cell r="S546">
            <v>42368</v>
          </cell>
        </row>
        <row r="547">
          <cell r="A547" t="str">
            <v>DETAILS</v>
          </cell>
          <cell r="B547">
            <v>0</v>
          </cell>
          <cell r="C547">
            <v>81627908</v>
          </cell>
          <cell r="D547">
            <v>84069577</v>
          </cell>
          <cell r="E547" t="str">
            <v>Nellson Nutraceutical LLC Term Loan A-1</v>
          </cell>
          <cell r="F547" t="str">
            <v>0010535298</v>
          </cell>
          <cell r="G547">
            <v>1542449.69</v>
          </cell>
          <cell r="H547">
            <v>78251000</v>
          </cell>
          <cell r="I547">
            <v>3.05</v>
          </cell>
          <cell r="J547" t="str">
            <v>3.7000000</v>
          </cell>
          <cell r="K547">
            <v>42277</v>
          </cell>
          <cell r="L547" t="str">
            <v>3 Months</v>
          </cell>
          <cell r="M547" t="str">
            <v>4.63</v>
          </cell>
          <cell r="N547">
            <v>3.07</v>
          </cell>
          <cell r="O547">
            <v>78660000</v>
          </cell>
          <cell r="P547" t="str">
            <v>3.67</v>
          </cell>
          <cell r="Q547" t="str">
            <v>4.6</v>
          </cell>
          <cell r="R547">
            <v>80</v>
          </cell>
          <cell r="S547">
            <v>42368</v>
          </cell>
        </row>
        <row r="548">
          <cell r="A548" t="str">
            <v>DETAILS</v>
          </cell>
          <cell r="B548">
            <v>0</v>
          </cell>
          <cell r="C548">
            <v>81627797</v>
          </cell>
          <cell r="D548">
            <v>84069454</v>
          </cell>
          <cell r="E548" t="str">
            <v>Nelson Intermediate Holdings Corp Additional Term Loan</v>
          </cell>
          <cell r="F548" t="str">
            <v>0010535912</v>
          </cell>
          <cell r="G548">
            <v>5755653.9199999999</v>
          </cell>
          <cell r="H548">
            <v>38655399</v>
          </cell>
          <cell r="I548">
            <v>3.87</v>
          </cell>
          <cell r="J548" t="str">
            <v>4.0200000</v>
          </cell>
          <cell r="K548">
            <v>42338</v>
          </cell>
          <cell r="L548" t="str">
            <v>1 Month</v>
          </cell>
          <cell r="M548" t="str">
            <v>5.83</v>
          </cell>
          <cell r="N548">
            <v>3.22</v>
          </cell>
          <cell r="O548">
            <v>32060000</v>
          </cell>
          <cell r="P548" t="str">
            <v>4.74</v>
          </cell>
          <cell r="Q548" t="str">
            <v>6.98</v>
          </cell>
          <cell r="R548">
            <v>80</v>
          </cell>
          <cell r="S548">
            <v>42368</v>
          </cell>
        </row>
        <row r="549">
          <cell r="A549" t="str">
            <v>DETAILS</v>
          </cell>
          <cell r="B549">
            <v>0</v>
          </cell>
          <cell r="C549">
            <v>81627750</v>
          </cell>
          <cell r="D549">
            <v>84069451</v>
          </cell>
          <cell r="E549" t="str">
            <v>Nelson Intermediate Holdings Corp Term Loan</v>
          </cell>
          <cell r="F549" t="str">
            <v>0010528195</v>
          </cell>
          <cell r="G549">
            <v>5423150.0099999998</v>
          </cell>
          <cell r="H549">
            <v>38655399</v>
          </cell>
          <cell r="I549">
            <v>3.87</v>
          </cell>
          <cell r="J549" t="str">
            <v>4.0200000</v>
          </cell>
          <cell r="K549">
            <v>42338</v>
          </cell>
          <cell r="L549" t="str">
            <v>1 Month</v>
          </cell>
          <cell r="M549" t="str">
            <v>5.83</v>
          </cell>
          <cell r="N549">
            <v>3.22</v>
          </cell>
          <cell r="O549">
            <v>32060000</v>
          </cell>
          <cell r="P549" t="str">
            <v>4.74</v>
          </cell>
          <cell r="Q549" t="str">
            <v>6.98</v>
          </cell>
          <cell r="R549">
            <v>80</v>
          </cell>
          <cell r="S549">
            <v>42368</v>
          </cell>
        </row>
        <row r="550">
          <cell r="A550" t="str">
            <v>DETAILS</v>
          </cell>
          <cell r="B550">
            <v>0</v>
          </cell>
          <cell r="C550">
            <v>81627750</v>
          </cell>
          <cell r="D550">
            <v>84069452</v>
          </cell>
          <cell r="E550" t="str">
            <v>Nelson Intermediate Holdings Corp Term Loan</v>
          </cell>
          <cell r="F550" t="str">
            <v>0010528195</v>
          </cell>
          <cell r="G550">
            <v>9695368.7799999993</v>
          </cell>
          <cell r="H550">
            <v>38655399</v>
          </cell>
          <cell r="I550">
            <v>3.87</v>
          </cell>
          <cell r="J550" t="str">
            <v>4.0200000</v>
          </cell>
          <cell r="K550">
            <v>42338</v>
          </cell>
          <cell r="L550" t="str">
            <v>1 Month</v>
          </cell>
          <cell r="M550" t="str">
            <v>5.83</v>
          </cell>
          <cell r="N550">
            <v>3.22</v>
          </cell>
          <cell r="O550">
            <v>32060000</v>
          </cell>
          <cell r="P550" t="str">
            <v>4.74</v>
          </cell>
          <cell r="Q550" t="str">
            <v>6.98</v>
          </cell>
          <cell r="R550">
            <v>80</v>
          </cell>
          <cell r="S550">
            <v>42368</v>
          </cell>
        </row>
        <row r="551">
          <cell r="A551" t="str">
            <v>DETAILS</v>
          </cell>
          <cell r="B551">
            <v>0</v>
          </cell>
          <cell r="C551">
            <v>81627597</v>
          </cell>
          <cell r="D551">
            <v>84069337</v>
          </cell>
          <cell r="E551" t="str">
            <v>Neptune-Benson LLC Term Loan</v>
          </cell>
          <cell r="F551" t="str">
            <v>0010529864</v>
          </cell>
          <cell r="G551">
            <v>15287678.439999999</v>
          </cell>
          <cell r="H551">
            <v>17711595</v>
          </cell>
          <cell r="I551">
            <v>3.8257693207000001</v>
          </cell>
          <cell r="J551" t="str">
            <v>3.7713082</v>
          </cell>
          <cell r="K551">
            <v>42338</v>
          </cell>
          <cell r="L551" t="str">
            <v>1 Month</v>
          </cell>
          <cell r="M551" t="str">
            <v>3.7713081823</v>
          </cell>
          <cell r="N551">
            <v>3.47</v>
          </cell>
          <cell r="O551">
            <v>17180000</v>
          </cell>
          <cell r="P551" t="str">
            <v>3.75</v>
          </cell>
          <cell r="Q551" t="str">
            <v>3.75</v>
          </cell>
          <cell r="R551">
            <v>80</v>
          </cell>
          <cell r="S551">
            <v>42368</v>
          </cell>
        </row>
        <row r="552">
          <cell r="A552" t="str">
            <v>DETAILS</v>
          </cell>
          <cell r="B552">
            <v>0</v>
          </cell>
          <cell r="C552">
            <v>81627597</v>
          </cell>
          <cell r="D552">
            <v>84069338</v>
          </cell>
          <cell r="E552" t="str">
            <v>Neptune-Benson LLC Term Loan</v>
          </cell>
          <cell r="F552" t="str">
            <v>0010529864</v>
          </cell>
          <cell r="G552">
            <v>13686462.16</v>
          </cell>
          <cell r="H552">
            <v>17711595</v>
          </cell>
          <cell r="I552">
            <v>3.8257693207000001</v>
          </cell>
          <cell r="J552" t="str">
            <v>3.7713082</v>
          </cell>
          <cell r="K552">
            <v>42338</v>
          </cell>
          <cell r="L552" t="str">
            <v>1 Month</v>
          </cell>
          <cell r="M552" t="str">
            <v>3.7713081823</v>
          </cell>
          <cell r="N552">
            <v>3.47</v>
          </cell>
          <cell r="O552">
            <v>17180000</v>
          </cell>
          <cell r="P552" t="str">
            <v>3.75</v>
          </cell>
          <cell r="Q552" t="str">
            <v>3.75</v>
          </cell>
          <cell r="R552">
            <v>80</v>
          </cell>
          <cell r="S552">
            <v>42368</v>
          </cell>
        </row>
        <row r="553">
          <cell r="A553" t="str">
            <v>DETAILS</v>
          </cell>
          <cell r="B553">
            <v>0</v>
          </cell>
          <cell r="C553">
            <v>81627960</v>
          </cell>
          <cell r="D553">
            <v>84069339</v>
          </cell>
          <cell r="E553" t="str">
            <v>New Mountain Learning LLC Term Loan</v>
          </cell>
          <cell r="F553" t="str">
            <v>0010536234</v>
          </cell>
          <cell r="G553">
            <v>11199505.779999999</v>
          </cell>
          <cell r="H553">
            <v>18001000</v>
          </cell>
          <cell r="I553">
            <v>5.74</v>
          </cell>
          <cell r="J553" t="str">
            <v>2.1200000</v>
          </cell>
          <cell r="K553">
            <v>42338</v>
          </cell>
          <cell r="L553" t="str">
            <v>1 Month</v>
          </cell>
          <cell r="M553" t="str">
            <v>2.12</v>
          </cell>
          <cell r="N553">
            <v>4.83</v>
          </cell>
          <cell r="O553">
            <v>14020000</v>
          </cell>
          <cell r="P553" t="str">
            <v>1.98</v>
          </cell>
          <cell r="Q553" t="str">
            <v>1.98</v>
          </cell>
          <cell r="R553">
            <v>80</v>
          </cell>
          <cell r="S553">
            <v>42368</v>
          </cell>
        </row>
        <row r="554">
          <cell r="A554" t="str">
            <v>DETAILS</v>
          </cell>
          <cell r="B554">
            <v>0</v>
          </cell>
          <cell r="C554">
            <v>81628191</v>
          </cell>
          <cell r="D554">
            <v>84069345</v>
          </cell>
          <cell r="E554" t="str">
            <v>Nexstar Broadcasting Inc Term B-2 loan</v>
          </cell>
          <cell r="F554" t="str">
            <v>0010438337</v>
          </cell>
          <cell r="G554">
            <v>7643432.6100000003</v>
          </cell>
          <cell r="H554">
            <v>346458000</v>
          </cell>
          <cell r="I554">
            <v>4.4800000000000004</v>
          </cell>
          <cell r="J554" t="str">
            <v>2.0300000</v>
          </cell>
          <cell r="K554">
            <v>42277</v>
          </cell>
          <cell r="L554" t="str">
            <v>3 Months</v>
          </cell>
          <cell r="M554" t="str">
            <v>4.34</v>
          </cell>
          <cell r="N554">
            <v>4.5599999999999996</v>
          </cell>
          <cell r="O554">
            <v>344320000</v>
          </cell>
          <cell r="P554" t="str">
            <v>1.96</v>
          </cell>
          <cell r="Q554" t="str">
            <v>4.26</v>
          </cell>
          <cell r="R554">
            <v>80</v>
          </cell>
          <cell r="S554">
            <v>42368</v>
          </cell>
        </row>
        <row r="555">
          <cell r="A555" t="str">
            <v>DETAILS</v>
          </cell>
          <cell r="B555">
            <v>0</v>
          </cell>
          <cell r="C555">
            <v>81628090</v>
          </cell>
          <cell r="D555">
            <v>84070056</v>
          </cell>
          <cell r="E555" t="str">
            <v>NHR Holdings LLC Incremental Term B USD</v>
          </cell>
          <cell r="F555" t="str">
            <v>0010531515</v>
          </cell>
          <cell r="G555">
            <v>1813333.35</v>
          </cell>
          <cell r="H555">
            <v>34037000</v>
          </cell>
          <cell r="I555">
            <v>6.03</v>
          </cell>
          <cell r="J555" t="str">
            <v>2.6400000</v>
          </cell>
          <cell r="K555">
            <v>42338</v>
          </cell>
          <cell r="L555" t="str">
            <v>1 Month</v>
          </cell>
          <cell r="M555" t="str">
            <v>2.64</v>
          </cell>
          <cell r="N555">
            <v>5.85</v>
          </cell>
          <cell r="O555">
            <v>33520000</v>
          </cell>
          <cell r="P555" t="str">
            <v>2.43</v>
          </cell>
          <cell r="Q555" t="str">
            <v>2.43</v>
          </cell>
          <cell r="R555">
            <v>80</v>
          </cell>
          <cell r="S555">
            <v>42368</v>
          </cell>
        </row>
        <row r="556">
          <cell r="A556" t="str">
            <v>DETAILS</v>
          </cell>
          <cell r="B556">
            <v>0</v>
          </cell>
          <cell r="C556">
            <v>81627685</v>
          </cell>
          <cell r="D556">
            <v>84070055</v>
          </cell>
          <cell r="E556" t="str">
            <v>NHR Holdings LLC Incremental Term B USD</v>
          </cell>
          <cell r="F556" t="str">
            <v>0010531515</v>
          </cell>
          <cell r="G556">
            <v>6834.92</v>
          </cell>
          <cell r="H556">
            <v>34037000</v>
          </cell>
          <cell r="I556">
            <v>6.03</v>
          </cell>
          <cell r="J556" t="str">
            <v>2.6400000</v>
          </cell>
          <cell r="K556">
            <v>42338</v>
          </cell>
          <cell r="L556" t="str">
            <v>1 Month</v>
          </cell>
          <cell r="M556" t="str">
            <v>2.64</v>
          </cell>
          <cell r="N556">
            <v>5.85</v>
          </cell>
          <cell r="O556">
            <v>33520000</v>
          </cell>
          <cell r="P556" t="str">
            <v>2.43</v>
          </cell>
          <cell r="Q556" t="str">
            <v>2.43</v>
          </cell>
          <cell r="R556">
            <v>80</v>
          </cell>
          <cell r="S556">
            <v>42368</v>
          </cell>
        </row>
        <row r="557">
          <cell r="A557" t="str">
            <v>DETAILS</v>
          </cell>
          <cell r="B557">
            <v>0</v>
          </cell>
          <cell r="C557">
            <v>81627600</v>
          </cell>
          <cell r="D557">
            <v>84069602</v>
          </cell>
          <cell r="E557" t="str">
            <v>NHR Holdings LLC Term Loan A</v>
          </cell>
          <cell r="F557" t="str">
            <v>0010531493</v>
          </cell>
          <cell r="G557">
            <v>307.64999999999998</v>
          </cell>
          <cell r="H557">
            <v>34037000</v>
          </cell>
          <cell r="I557">
            <v>6.03</v>
          </cell>
          <cell r="J557" t="str">
            <v>2.6400000</v>
          </cell>
          <cell r="K557">
            <v>42338</v>
          </cell>
          <cell r="L557" t="str">
            <v>1 Month</v>
          </cell>
          <cell r="M557" t="str">
            <v>2.64</v>
          </cell>
          <cell r="N557">
            <v>5.85</v>
          </cell>
          <cell r="O557">
            <v>33520000</v>
          </cell>
          <cell r="P557" t="str">
            <v>2.43</v>
          </cell>
          <cell r="Q557" t="str">
            <v>2.43</v>
          </cell>
          <cell r="R557">
            <v>80</v>
          </cell>
          <cell r="S557">
            <v>42368</v>
          </cell>
        </row>
        <row r="558">
          <cell r="A558" t="str">
            <v>DETAILS</v>
          </cell>
          <cell r="B558">
            <v>0</v>
          </cell>
          <cell r="C558">
            <v>81628088</v>
          </cell>
          <cell r="D558">
            <v>84069603</v>
          </cell>
          <cell r="E558" t="str">
            <v>NHR Holdings LLC Term Loan A</v>
          </cell>
          <cell r="F558" t="str">
            <v>0010531493</v>
          </cell>
          <cell r="G558">
            <v>10374000</v>
          </cell>
          <cell r="H558">
            <v>34037000</v>
          </cell>
          <cell r="I558">
            <v>6.03</v>
          </cell>
          <cell r="J558" t="str">
            <v>2.6400000</v>
          </cell>
          <cell r="K558">
            <v>42338</v>
          </cell>
          <cell r="L558" t="str">
            <v>1 Month</v>
          </cell>
          <cell r="M558" t="str">
            <v>2.64</v>
          </cell>
          <cell r="N558">
            <v>5.85</v>
          </cell>
          <cell r="O558">
            <v>33520000</v>
          </cell>
          <cell r="P558" t="str">
            <v>2.43</v>
          </cell>
          <cell r="Q558" t="str">
            <v>2.43</v>
          </cell>
          <cell r="R558">
            <v>80</v>
          </cell>
          <cell r="S558">
            <v>42368</v>
          </cell>
        </row>
        <row r="559">
          <cell r="A559" t="str">
            <v>DETAILS</v>
          </cell>
          <cell r="B559">
            <v>0</v>
          </cell>
          <cell r="C559">
            <v>81627601</v>
          </cell>
          <cell r="D559">
            <v>84070053</v>
          </cell>
          <cell r="E559" t="str">
            <v>NHR Holdings LLC Term Loan B</v>
          </cell>
          <cell r="F559" t="str">
            <v>0010531508</v>
          </cell>
          <cell r="G559">
            <v>12364.22</v>
          </cell>
          <cell r="H559">
            <v>34037000</v>
          </cell>
          <cell r="I559">
            <v>6.03</v>
          </cell>
          <cell r="J559" t="str">
            <v>2.6400000</v>
          </cell>
          <cell r="K559">
            <v>42338</v>
          </cell>
          <cell r="L559" t="str">
            <v>1 Month</v>
          </cell>
          <cell r="M559" t="str">
            <v>2.64</v>
          </cell>
          <cell r="N559">
            <v>5.85</v>
          </cell>
          <cell r="O559">
            <v>33520000</v>
          </cell>
          <cell r="P559" t="str">
            <v>2.43</v>
          </cell>
          <cell r="Q559" t="str">
            <v>2.43</v>
          </cell>
          <cell r="R559">
            <v>80</v>
          </cell>
          <cell r="S559">
            <v>42368</v>
          </cell>
        </row>
        <row r="560">
          <cell r="A560" t="str">
            <v>DETAILS</v>
          </cell>
          <cell r="B560">
            <v>0</v>
          </cell>
          <cell r="C560">
            <v>81628089</v>
          </cell>
          <cell r="D560">
            <v>84070054</v>
          </cell>
          <cell r="E560" t="str">
            <v>NHR Holdings LLC Term Loan B</v>
          </cell>
          <cell r="F560" t="str">
            <v>0010531508</v>
          </cell>
          <cell r="G560">
            <v>10503999.99</v>
          </cell>
          <cell r="H560">
            <v>34037000</v>
          </cell>
          <cell r="I560">
            <v>6.03</v>
          </cell>
          <cell r="J560" t="str">
            <v>2.6400000</v>
          </cell>
          <cell r="K560">
            <v>42338</v>
          </cell>
          <cell r="L560" t="str">
            <v>1 Month</v>
          </cell>
          <cell r="M560" t="str">
            <v>2.64</v>
          </cell>
          <cell r="N560">
            <v>5.85</v>
          </cell>
          <cell r="O560">
            <v>33520000</v>
          </cell>
          <cell r="P560" t="str">
            <v>2.43</v>
          </cell>
          <cell r="Q560" t="str">
            <v>2.43</v>
          </cell>
          <cell r="R560">
            <v>80</v>
          </cell>
          <cell r="S560">
            <v>42368</v>
          </cell>
        </row>
        <row r="561">
          <cell r="A561" t="str">
            <v>DETAILS</v>
          </cell>
          <cell r="B561">
            <v>0</v>
          </cell>
          <cell r="C561">
            <v>81627716</v>
          </cell>
          <cell r="D561">
            <v>84069605</v>
          </cell>
          <cell r="E561" t="str">
            <v>Nielsen and Bainbridge LLC 1st Lien Term Loan</v>
          </cell>
          <cell r="F561" t="str">
            <v>0010536481</v>
          </cell>
          <cell r="G561">
            <v>1672532.81</v>
          </cell>
          <cell r="H561">
            <v>56529000</v>
          </cell>
          <cell r="I561">
            <v>2.2799999999999998</v>
          </cell>
          <cell r="J561" t="str">
            <v>3.7900000</v>
          </cell>
          <cell r="K561">
            <v>42338</v>
          </cell>
          <cell r="L561" t="str">
            <v>1 Month</v>
          </cell>
          <cell r="M561" t="str">
            <v>5.33</v>
          </cell>
          <cell r="N561">
            <v>2.33</v>
          </cell>
          <cell r="O561">
            <v>60420000</v>
          </cell>
          <cell r="P561" t="str">
            <v>4.04</v>
          </cell>
          <cell r="Q561" t="str">
            <v>5.55</v>
          </cell>
          <cell r="R561">
            <v>80</v>
          </cell>
          <cell r="S561">
            <v>42368</v>
          </cell>
        </row>
        <row r="562">
          <cell r="A562" t="str">
            <v>DETAILS</v>
          </cell>
          <cell r="B562">
            <v>0</v>
          </cell>
          <cell r="C562">
            <v>81627716</v>
          </cell>
          <cell r="D562">
            <v>84069607</v>
          </cell>
          <cell r="E562" t="str">
            <v>Nielsen and Bainbridge LLC 1st Lien Term Loan</v>
          </cell>
          <cell r="F562" t="str">
            <v>0010536481</v>
          </cell>
          <cell r="G562">
            <v>4248233.34</v>
          </cell>
          <cell r="H562">
            <v>56529000</v>
          </cell>
          <cell r="I562">
            <v>2.2799999999999998</v>
          </cell>
          <cell r="J562" t="str">
            <v>3.7900000</v>
          </cell>
          <cell r="K562">
            <v>42338</v>
          </cell>
          <cell r="L562" t="str">
            <v>1 Month</v>
          </cell>
          <cell r="M562" t="str">
            <v>5.33</v>
          </cell>
          <cell r="N562">
            <v>2.33</v>
          </cell>
          <cell r="O562">
            <v>60420000</v>
          </cell>
          <cell r="P562" t="str">
            <v>4.04</v>
          </cell>
          <cell r="Q562" t="str">
            <v>5.55</v>
          </cell>
          <cell r="R562">
            <v>80</v>
          </cell>
          <cell r="S562">
            <v>42368</v>
          </cell>
        </row>
        <row r="563">
          <cell r="A563" t="str">
            <v>DETAILS</v>
          </cell>
          <cell r="B563">
            <v>0</v>
          </cell>
          <cell r="C563">
            <v>81627657</v>
          </cell>
          <cell r="D563">
            <v>84069604</v>
          </cell>
          <cell r="E563" t="str">
            <v>Nielsen and Bainbridge LLC 1st Lien Term Loan</v>
          </cell>
          <cell r="F563" t="str">
            <v>0010536481</v>
          </cell>
          <cell r="G563">
            <v>8202531.2400000002</v>
          </cell>
          <cell r="H563">
            <v>56529000</v>
          </cell>
          <cell r="I563">
            <v>2.2799999999999998</v>
          </cell>
          <cell r="J563" t="str">
            <v>3.7900000</v>
          </cell>
          <cell r="K563">
            <v>42338</v>
          </cell>
          <cell r="L563" t="str">
            <v>1 Month</v>
          </cell>
          <cell r="M563" t="str">
            <v>5.33</v>
          </cell>
          <cell r="N563">
            <v>2.33</v>
          </cell>
          <cell r="O563">
            <v>60420000</v>
          </cell>
          <cell r="P563" t="str">
            <v>4.04</v>
          </cell>
          <cell r="Q563" t="str">
            <v>5.55</v>
          </cell>
          <cell r="R563">
            <v>80</v>
          </cell>
          <cell r="S563">
            <v>42368</v>
          </cell>
        </row>
        <row r="564">
          <cell r="A564" t="str">
            <v>DETAILS</v>
          </cell>
          <cell r="B564">
            <v>0</v>
          </cell>
          <cell r="C564">
            <v>81627657</v>
          </cell>
          <cell r="D564">
            <v>84069606</v>
          </cell>
          <cell r="E564" t="str">
            <v>Nielsen and Bainbridge LLC 1st Lien Term Loan</v>
          </cell>
          <cell r="F564" t="str">
            <v>0010536481</v>
          </cell>
          <cell r="G564">
            <v>20834429.370000001</v>
          </cell>
          <cell r="H564">
            <v>56529000</v>
          </cell>
          <cell r="I564">
            <v>2.2799999999999998</v>
          </cell>
          <cell r="J564" t="str">
            <v>3.7900000</v>
          </cell>
          <cell r="K564">
            <v>42338</v>
          </cell>
          <cell r="L564" t="str">
            <v>1 Month</v>
          </cell>
          <cell r="M564" t="str">
            <v>5.33</v>
          </cell>
          <cell r="N564">
            <v>2.33</v>
          </cell>
          <cell r="O564">
            <v>60420000</v>
          </cell>
          <cell r="P564" t="str">
            <v>4.04</v>
          </cell>
          <cell r="Q564" t="str">
            <v>5.55</v>
          </cell>
          <cell r="R564">
            <v>80</v>
          </cell>
          <cell r="S564">
            <v>42368</v>
          </cell>
        </row>
        <row r="565">
          <cell r="A565" t="str">
            <v>DETAILS</v>
          </cell>
          <cell r="B565">
            <v>0</v>
          </cell>
          <cell r="C565">
            <v>81628155</v>
          </cell>
          <cell r="D565">
            <v>84069608</v>
          </cell>
          <cell r="E565" t="str">
            <v>Nomacorc LLC Term Loan</v>
          </cell>
          <cell r="F565" t="str">
            <v>0010534208</v>
          </cell>
          <cell r="G565">
            <v>7177500</v>
          </cell>
          <cell r="H565">
            <v>22444000</v>
          </cell>
          <cell r="I565">
            <v>2.5099999999999998</v>
          </cell>
          <cell r="J565" t="str">
            <v>3.5800000</v>
          </cell>
          <cell r="K565">
            <v>42277</v>
          </cell>
          <cell r="L565" t="str">
            <v>1 Month</v>
          </cell>
          <cell r="M565" t="str">
            <v>4.97</v>
          </cell>
          <cell r="N565">
            <v>2.21</v>
          </cell>
          <cell r="O565">
            <v>19990000</v>
          </cell>
          <cell r="P565" t="str">
            <v>4.16</v>
          </cell>
          <cell r="Q565" t="str">
            <v>5.73</v>
          </cell>
          <cell r="R565">
            <v>80</v>
          </cell>
          <cell r="S565">
            <v>42307</v>
          </cell>
        </row>
        <row r="566">
          <cell r="A566" t="str">
            <v>DETAILS</v>
          </cell>
          <cell r="B566">
            <v>0</v>
          </cell>
          <cell r="C566">
            <v>81628155</v>
          </cell>
          <cell r="D566">
            <v>84069609</v>
          </cell>
          <cell r="E566" t="str">
            <v>Nomacorc LLC Term Loan</v>
          </cell>
          <cell r="F566" t="str">
            <v>0010534208</v>
          </cell>
          <cell r="G566">
            <v>14404484.210000001</v>
          </cell>
          <cell r="H566">
            <v>22444000</v>
          </cell>
          <cell r="I566">
            <v>2.5099999999999998</v>
          </cell>
          <cell r="J566" t="str">
            <v>3.5800000</v>
          </cell>
          <cell r="K566">
            <v>42277</v>
          </cell>
          <cell r="L566" t="str">
            <v>1 Month</v>
          </cell>
          <cell r="M566" t="str">
            <v>4.97</v>
          </cell>
          <cell r="N566">
            <v>2.21</v>
          </cell>
          <cell r="O566">
            <v>19990000</v>
          </cell>
          <cell r="P566" t="str">
            <v>4.16</v>
          </cell>
          <cell r="Q566" t="str">
            <v>5.73</v>
          </cell>
          <cell r="R566">
            <v>80</v>
          </cell>
          <cell r="S566">
            <v>42307</v>
          </cell>
        </row>
        <row r="567">
          <cell r="A567" t="str">
            <v>DETAILS</v>
          </cell>
          <cell r="B567">
            <v>0</v>
          </cell>
          <cell r="C567">
            <v>81628155</v>
          </cell>
          <cell r="D567">
            <v>84069828</v>
          </cell>
          <cell r="E567" t="str">
            <v>Nomacorc LLC Term Loan</v>
          </cell>
          <cell r="F567" t="str">
            <v>0010534208</v>
          </cell>
          <cell r="G567">
            <v>7920000</v>
          </cell>
          <cell r="H567">
            <v>22444000</v>
          </cell>
          <cell r="I567">
            <v>2.5099999999999998</v>
          </cell>
          <cell r="J567" t="str">
            <v>3.5800000</v>
          </cell>
          <cell r="K567">
            <v>42277</v>
          </cell>
          <cell r="L567" t="str">
            <v>1 Month</v>
          </cell>
          <cell r="M567" t="str">
            <v>4.97</v>
          </cell>
          <cell r="N567">
            <v>2.21</v>
          </cell>
          <cell r="O567">
            <v>19990000</v>
          </cell>
          <cell r="P567" t="str">
            <v>4.16</v>
          </cell>
          <cell r="Q567" t="str">
            <v>5.73</v>
          </cell>
          <cell r="R567">
            <v>80</v>
          </cell>
          <cell r="S567">
            <v>42307</v>
          </cell>
        </row>
        <row r="568">
          <cell r="A568" t="str">
            <v>DETAILS</v>
          </cell>
          <cell r="B568">
            <v>0</v>
          </cell>
          <cell r="C568">
            <v>81627864</v>
          </cell>
          <cell r="D568">
            <v>84070263</v>
          </cell>
          <cell r="E568" t="str">
            <v>Nordco Inc Term Loan</v>
          </cell>
          <cell r="F568" t="str">
            <v>0010548062</v>
          </cell>
          <cell r="G568">
            <v>70250000</v>
          </cell>
          <cell r="H568">
            <v>50200000</v>
          </cell>
          <cell r="I568">
            <v>1.97</v>
          </cell>
          <cell r="J568" t="str">
            <v>5.6100000</v>
          </cell>
          <cell r="K568">
            <v>42338</v>
          </cell>
          <cell r="L568" t="str">
            <v>1 Month</v>
          </cell>
          <cell r="M568" t="str">
            <v>5.61</v>
          </cell>
          <cell r="N568">
            <v>2.44</v>
          </cell>
          <cell r="O568">
            <v>50200000</v>
          </cell>
          <cell r="P568" t="str">
            <v>5.63</v>
          </cell>
          <cell r="Q568" t="str">
            <v>5.63</v>
          </cell>
          <cell r="R568">
            <v>74.064171122999994</v>
          </cell>
          <cell r="S568">
            <v>42368</v>
          </cell>
        </row>
        <row r="569">
          <cell r="A569" t="str">
            <v>DETAILS</v>
          </cell>
          <cell r="B569">
            <v>0</v>
          </cell>
          <cell r="C569">
            <v>81627865</v>
          </cell>
          <cell r="D569">
            <v>84070264</v>
          </cell>
          <cell r="E569" t="str">
            <v>Nordco Inc Term Loan</v>
          </cell>
          <cell r="F569" t="str">
            <v>0010548062</v>
          </cell>
          <cell r="G569">
            <v>11406.25</v>
          </cell>
          <cell r="H569">
            <v>50200000</v>
          </cell>
          <cell r="I569">
            <v>1.97</v>
          </cell>
          <cell r="J569" t="str">
            <v>5.6100000</v>
          </cell>
          <cell r="K569">
            <v>42338</v>
          </cell>
          <cell r="L569" t="str">
            <v>1 Month</v>
          </cell>
          <cell r="M569" t="str">
            <v>5.61</v>
          </cell>
          <cell r="N569">
            <v>2.44</v>
          </cell>
          <cell r="O569">
            <v>50200000</v>
          </cell>
          <cell r="P569" t="str">
            <v>5.63</v>
          </cell>
          <cell r="Q569" t="str">
            <v>5.63</v>
          </cell>
          <cell r="R569">
            <v>74.064171122999994</v>
          </cell>
          <cell r="S569">
            <v>42368</v>
          </cell>
        </row>
        <row r="570">
          <cell r="A570" t="str">
            <v>DETAILS</v>
          </cell>
          <cell r="B570">
            <v>0</v>
          </cell>
          <cell r="C570">
            <v>81628378</v>
          </cell>
          <cell r="D570">
            <v>84069356</v>
          </cell>
          <cell r="E570" t="str">
            <v>OGCI Inc Term Loan</v>
          </cell>
          <cell r="F570" t="str">
            <v>0010456586</v>
          </cell>
          <cell r="G570">
            <v>13045933.73</v>
          </cell>
          <cell r="H570">
            <v>18373242</v>
          </cell>
          <cell r="I570">
            <v>8.8800000000000008</v>
          </cell>
          <cell r="J570" t="str">
            <v>2.1800000</v>
          </cell>
          <cell r="K570">
            <v>42277</v>
          </cell>
          <cell r="L570" t="str">
            <v>3 Months</v>
          </cell>
          <cell r="M570" t="str">
            <v>2.18</v>
          </cell>
          <cell r="N570">
            <v>8.2200000000000006</v>
          </cell>
          <cell r="O570">
            <v>16260000</v>
          </cell>
          <cell r="P570" t="str">
            <v>2.36</v>
          </cell>
          <cell r="Q570" t="str">
            <v>2.36</v>
          </cell>
          <cell r="R570">
            <v>80</v>
          </cell>
          <cell r="S570">
            <v>42368</v>
          </cell>
        </row>
        <row r="571">
          <cell r="A571" t="str">
            <v>DETAILS</v>
          </cell>
          <cell r="B571">
            <v>0</v>
          </cell>
          <cell r="C571">
            <v>81628267</v>
          </cell>
          <cell r="D571">
            <v>84069361</v>
          </cell>
          <cell r="E571" t="str">
            <v>Omnova Solutions Inc Term B-1 Loan</v>
          </cell>
          <cell r="F571" t="str">
            <v>0010280318</v>
          </cell>
          <cell r="G571">
            <v>25789363.100000001</v>
          </cell>
          <cell r="H571">
            <v>78900000</v>
          </cell>
          <cell r="I571">
            <v>2.5499999999999998</v>
          </cell>
          <cell r="J571" t="str">
            <v>1.6000000</v>
          </cell>
          <cell r="K571">
            <v>42338</v>
          </cell>
          <cell r="L571" t="str">
            <v>3 Months</v>
          </cell>
          <cell r="M571" t="str">
            <v>4.13</v>
          </cell>
          <cell r="N571">
            <v>2.7</v>
          </cell>
          <cell r="O571">
            <v>81300000</v>
          </cell>
          <cell r="P571" t="str">
            <v>1.31</v>
          </cell>
          <cell r="Q571" t="str">
            <v>3.77</v>
          </cell>
          <cell r="R571">
            <v>50</v>
          </cell>
          <cell r="S571">
            <v>42429</v>
          </cell>
        </row>
        <row r="572">
          <cell r="A572" t="str">
            <v>DETAILS</v>
          </cell>
          <cell r="B572">
            <v>0</v>
          </cell>
          <cell r="C572">
            <v>81627624</v>
          </cell>
          <cell r="D572">
            <v>84069610</v>
          </cell>
          <cell r="E572" t="str">
            <v>OneTouchPoint Corp. Term Loan</v>
          </cell>
          <cell r="F572" t="str">
            <v>0010534951</v>
          </cell>
          <cell r="G572">
            <v>83076.92</v>
          </cell>
          <cell r="H572">
            <v>16179023</v>
          </cell>
          <cell r="I572">
            <v>3.74</v>
          </cell>
          <cell r="J572" t="str">
            <v>3.4700000</v>
          </cell>
          <cell r="K572">
            <v>42338</v>
          </cell>
          <cell r="L572" t="str">
            <v>1 Month</v>
          </cell>
          <cell r="M572" t="str">
            <v>3.47</v>
          </cell>
          <cell r="N572">
            <v>3.65</v>
          </cell>
          <cell r="O572">
            <v>15320000</v>
          </cell>
          <cell r="P572" t="str">
            <v>3.73</v>
          </cell>
          <cell r="Q572" t="str">
            <v>3.73</v>
          </cell>
          <cell r="R572">
            <v>80</v>
          </cell>
          <cell r="S572">
            <v>42368</v>
          </cell>
        </row>
        <row r="573">
          <cell r="A573" t="str">
            <v>DETAILS</v>
          </cell>
          <cell r="B573">
            <v>0</v>
          </cell>
          <cell r="C573">
            <v>81627624</v>
          </cell>
          <cell r="D573">
            <v>84069616</v>
          </cell>
          <cell r="E573" t="str">
            <v>OneTouchPoint Corp. Term Loan</v>
          </cell>
          <cell r="F573" t="str">
            <v>0010534951</v>
          </cell>
          <cell r="G573">
            <v>48461.54</v>
          </cell>
          <cell r="H573">
            <v>16179023</v>
          </cell>
          <cell r="I573">
            <v>3.74</v>
          </cell>
          <cell r="J573" t="str">
            <v>3.4700000</v>
          </cell>
          <cell r="K573">
            <v>42338</v>
          </cell>
          <cell r="L573" t="str">
            <v>1 Month</v>
          </cell>
          <cell r="M573" t="str">
            <v>3.47</v>
          </cell>
          <cell r="N573">
            <v>3.65</v>
          </cell>
          <cell r="O573">
            <v>15320000</v>
          </cell>
          <cell r="P573" t="str">
            <v>3.73</v>
          </cell>
          <cell r="Q573" t="str">
            <v>3.73</v>
          </cell>
          <cell r="R573">
            <v>80</v>
          </cell>
          <cell r="S573">
            <v>42368</v>
          </cell>
        </row>
        <row r="574">
          <cell r="A574" t="str">
            <v>DETAILS</v>
          </cell>
          <cell r="B574">
            <v>0</v>
          </cell>
          <cell r="C574">
            <v>81627624</v>
          </cell>
          <cell r="D574">
            <v>84069619</v>
          </cell>
          <cell r="E574" t="str">
            <v>OneTouchPoint Corp. Term Loan</v>
          </cell>
          <cell r="F574" t="str">
            <v>0010534951</v>
          </cell>
          <cell r="G574">
            <v>83076.92</v>
          </cell>
          <cell r="H574">
            <v>16179023</v>
          </cell>
          <cell r="I574">
            <v>3.74</v>
          </cell>
          <cell r="J574" t="str">
            <v>3.4700000</v>
          </cell>
          <cell r="K574">
            <v>42338</v>
          </cell>
          <cell r="L574" t="str">
            <v>1 Month</v>
          </cell>
          <cell r="M574" t="str">
            <v>3.47</v>
          </cell>
          <cell r="N574">
            <v>3.65</v>
          </cell>
          <cell r="O574">
            <v>15320000</v>
          </cell>
          <cell r="P574" t="str">
            <v>3.73</v>
          </cell>
          <cell r="Q574" t="str">
            <v>3.73</v>
          </cell>
          <cell r="R574">
            <v>80</v>
          </cell>
          <cell r="S574">
            <v>42368</v>
          </cell>
        </row>
        <row r="575">
          <cell r="A575" t="str">
            <v>DETAILS</v>
          </cell>
          <cell r="B575">
            <v>0</v>
          </cell>
          <cell r="C575">
            <v>81627624</v>
          </cell>
          <cell r="D575">
            <v>84069625</v>
          </cell>
          <cell r="E575" t="str">
            <v>OneTouchPoint Corp. Term Loan</v>
          </cell>
          <cell r="F575" t="str">
            <v>0010534951</v>
          </cell>
          <cell r="G575">
            <v>56975.05</v>
          </cell>
          <cell r="H575">
            <v>16179023</v>
          </cell>
          <cell r="I575">
            <v>3.74</v>
          </cell>
          <cell r="J575" t="str">
            <v>3.4700000</v>
          </cell>
          <cell r="K575">
            <v>42338</v>
          </cell>
          <cell r="L575" t="str">
            <v>1 Month</v>
          </cell>
          <cell r="M575" t="str">
            <v>3.47</v>
          </cell>
          <cell r="N575">
            <v>3.65</v>
          </cell>
          <cell r="O575">
            <v>15320000</v>
          </cell>
          <cell r="P575" t="str">
            <v>3.73</v>
          </cell>
          <cell r="Q575" t="str">
            <v>3.73</v>
          </cell>
          <cell r="R575">
            <v>80</v>
          </cell>
          <cell r="S575">
            <v>42368</v>
          </cell>
        </row>
        <row r="576">
          <cell r="A576" t="str">
            <v>DETAILS</v>
          </cell>
          <cell r="B576">
            <v>0</v>
          </cell>
          <cell r="C576">
            <v>81627624</v>
          </cell>
          <cell r="D576">
            <v>84069949</v>
          </cell>
          <cell r="E576" t="str">
            <v>OneTouchPoint Corp. Term Loan</v>
          </cell>
          <cell r="F576" t="str">
            <v>0010534951</v>
          </cell>
          <cell r="G576">
            <v>199541.32</v>
          </cell>
          <cell r="H576">
            <v>16179023</v>
          </cell>
          <cell r="I576">
            <v>3.74</v>
          </cell>
          <cell r="J576" t="str">
            <v>3.4700000</v>
          </cell>
          <cell r="K576">
            <v>42338</v>
          </cell>
          <cell r="L576" t="str">
            <v>1 Month</v>
          </cell>
          <cell r="M576" t="str">
            <v>3.47</v>
          </cell>
          <cell r="N576">
            <v>3.65</v>
          </cell>
          <cell r="O576">
            <v>15320000</v>
          </cell>
          <cell r="P576" t="str">
            <v>3.73</v>
          </cell>
          <cell r="Q576" t="str">
            <v>3.73</v>
          </cell>
          <cell r="R576">
            <v>80</v>
          </cell>
          <cell r="S576">
            <v>42368</v>
          </cell>
        </row>
        <row r="577">
          <cell r="A577" t="str">
            <v>DETAILS</v>
          </cell>
          <cell r="B577">
            <v>0</v>
          </cell>
          <cell r="C577">
            <v>81627699</v>
          </cell>
          <cell r="D577">
            <v>84069611</v>
          </cell>
          <cell r="E577" t="str">
            <v>OneTouchPoint Corp. Term Loan</v>
          </cell>
          <cell r="F577" t="str">
            <v>0010534951</v>
          </cell>
          <cell r="G577">
            <v>4800000.01</v>
          </cell>
          <cell r="H577">
            <v>16179023</v>
          </cell>
          <cell r="I577">
            <v>3.74</v>
          </cell>
          <cell r="J577" t="str">
            <v>3.4700000</v>
          </cell>
          <cell r="K577">
            <v>42338</v>
          </cell>
          <cell r="L577" t="str">
            <v>1 Month</v>
          </cell>
          <cell r="M577" t="str">
            <v>3.47</v>
          </cell>
          <cell r="N577">
            <v>3.65</v>
          </cell>
          <cell r="O577">
            <v>15320000</v>
          </cell>
          <cell r="P577" t="str">
            <v>3.73</v>
          </cell>
          <cell r="Q577" t="str">
            <v>3.73</v>
          </cell>
          <cell r="R577">
            <v>80</v>
          </cell>
          <cell r="S577">
            <v>42368</v>
          </cell>
        </row>
        <row r="578">
          <cell r="A578" t="str">
            <v>DETAILS</v>
          </cell>
          <cell r="B578">
            <v>0</v>
          </cell>
          <cell r="C578">
            <v>81627765</v>
          </cell>
          <cell r="D578">
            <v>84069612</v>
          </cell>
          <cell r="E578" t="str">
            <v>OneTouchPoint Corp. Term Loan</v>
          </cell>
          <cell r="F578" t="str">
            <v>0010534951</v>
          </cell>
          <cell r="G578">
            <v>92307.69</v>
          </cell>
          <cell r="H578">
            <v>16179023</v>
          </cell>
          <cell r="I578">
            <v>3.74</v>
          </cell>
          <cell r="J578" t="str">
            <v>3.4700000</v>
          </cell>
          <cell r="K578">
            <v>42338</v>
          </cell>
          <cell r="L578" t="str">
            <v>1 Month</v>
          </cell>
          <cell r="M578" t="str">
            <v>3.47</v>
          </cell>
          <cell r="N578">
            <v>3.65</v>
          </cell>
          <cell r="O578">
            <v>15320000</v>
          </cell>
          <cell r="P578" t="str">
            <v>3.73</v>
          </cell>
          <cell r="Q578" t="str">
            <v>3.73</v>
          </cell>
          <cell r="R578">
            <v>80</v>
          </cell>
          <cell r="S578">
            <v>42368</v>
          </cell>
        </row>
        <row r="579">
          <cell r="A579" t="str">
            <v>DETAILS</v>
          </cell>
          <cell r="B579">
            <v>0</v>
          </cell>
          <cell r="C579">
            <v>81627699</v>
          </cell>
          <cell r="D579">
            <v>84069617</v>
          </cell>
          <cell r="E579" t="str">
            <v>OneTouchPoint Corp. Term Loan</v>
          </cell>
          <cell r="F579" t="str">
            <v>0010534951</v>
          </cell>
          <cell r="G579">
            <v>2800000.01</v>
          </cell>
          <cell r="H579">
            <v>16179023</v>
          </cell>
          <cell r="I579">
            <v>3.74</v>
          </cell>
          <cell r="J579" t="str">
            <v>3.4700000</v>
          </cell>
          <cell r="K579">
            <v>42338</v>
          </cell>
          <cell r="L579" t="str">
            <v>1 Month</v>
          </cell>
          <cell r="M579" t="str">
            <v>3.47</v>
          </cell>
          <cell r="N579">
            <v>3.65</v>
          </cell>
          <cell r="O579">
            <v>15320000</v>
          </cell>
          <cell r="P579" t="str">
            <v>3.73</v>
          </cell>
          <cell r="Q579" t="str">
            <v>3.73</v>
          </cell>
          <cell r="R579">
            <v>80</v>
          </cell>
          <cell r="S579">
            <v>42368</v>
          </cell>
        </row>
        <row r="580">
          <cell r="A580" t="str">
            <v>DETAILS</v>
          </cell>
          <cell r="B580">
            <v>0</v>
          </cell>
          <cell r="C580">
            <v>81627765</v>
          </cell>
          <cell r="D580">
            <v>84069618</v>
          </cell>
          <cell r="E580" t="str">
            <v>OneTouchPoint Corp. Term Loan</v>
          </cell>
          <cell r="F580" t="str">
            <v>0010534951</v>
          </cell>
          <cell r="G580">
            <v>53846.15</v>
          </cell>
          <cell r="H580">
            <v>16179023</v>
          </cell>
          <cell r="I580">
            <v>3.74</v>
          </cell>
          <cell r="J580" t="str">
            <v>3.4700000</v>
          </cell>
          <cell r="K580">
            <v>42338</v>
          </cell>
          <cell r="L580" t="str">
            <v>1 Month</v>
          </cell>
          <cell r="M580" t="str">
            <v>3.47</v>
          </cell>
          <cell r="N580">
            <v>3.65</v>
          </cell>
          <cell r="O580">
            <v>15320000</v>
          </cell>
          <cell r="P580" t="str">
            <v>3.73</v>
          </cell>
          <cell r="Q580" t="str">
            <v>3.73</v>
          </cell>
          <cell r="R580">
            <v>80</v>
          </cell>
          <cell r="S580">
            <v>42368</v>
          </cell>
        </row>
        <row r="581">
          <cell r="A581" t="str">
            <v>DETAILS</v>
          </cell>
          <cell r="B581">
            <v>0</v>
          </cell>
          <cell r="C581">
            <v>81627699</v>
          </cell>
          <cell r="D581">
            <v>84069620</v>
          </cell>
          <cell r="E581" t="str">
            <v>OneTouchPoint Corp. Term Loan</v>
          </cell>
          <cell r="F581" t="str">
            <v>0010534951</v>
          </cell>
          <cell r="G581">
            <v>4799999.99</v>
          </cell>
          <cell r="H581">
            <v>16179023</v>
          </cell>
          <cell r="I581">
            <v>3.74</v>
          </cell>
          <cell r="J581" t="str">
            <v>3.4700000</v>
          </cell>
          <cell r="K581">
            <v>42338</v>
          </cell>
          <cell r="L581" t="str">
            <v>1 Month</v>
          </cell>
          <cell r="M581" t="str">
            <v>3.47</v>
          </cell>
          <cell r="N581">
            <v>3.65</v>
          </cell>
          <cell r="O581">
            <v>15320000</v>
          </cell>
          <cell r="P581" t="str">
            <v>3.73</v>
          </cell>
          <cell r="Q581" t="str">
            <v>3.73</v>
          </cell>
          <cell r="R581">
            <v>80</v>
          </cell>
          <cell r="S581">
            <v>42368</v>
          </cell>
        </row>
        <row r="582">
          <cell r="A582" t="str">
            <v>DETAILS</v>
          </cell>
          <cell r="B582">
            <v>0</v>
          </cell>
          <cell r="C582">
            <v>81627765</v>
          </cell>
          <cell r="D582">
            <v>84069621</v>
          </cell>
          <cell r="E582" t="str">
            <v>OneTouchPoint Corp. Term Loan</v>
          </cell>
          <cell r="F582" t="str">
            <v>0010534951</v>
          </cell>
          <cell r="G582">
            <v>92307.69</v>
          </cell>
          <cell r="H582">
            <v>16179023</v>
          </cell>
          <cell r="I582">
            <v>3.74</v>
          </cell>
          <cell r="J582" t="str">
            <v>3.4700000</v>
          </cell>
          <cell r="K582">
            <v>42338</v>
          </cell>
          <cell r="L582" t="str">
            <v>1 Month</v>
          </cell>
          <cell r="M582" t="str">
            <v>3.47</v>
          </cell>
          <cell r="N582">
            <v>3.65</v>
          </cell>
          <cell r="O582">
            <v>15320000</v>
          </cell>
          <cell r="P582" t="str">
            <v>3.73</v>
          </cell>
          <cell r="Q582" t="str">
            <v>3.73</v>
          </cell>
          <cell r="R582">
            <v>80</v>
          </cell>
          <cell r="S582">
            <v>42368</v>
          </cell>
        </row>
        <row r="583">
          <cell r="A583" t="str">
            <v>DETAILS</v>
          </cell>
          <cell r="B583">
            <v>0</v>
          </cell>
          <cell r="C583">
            <v>81627699</v>
          </cell>
          <cell r="D583">
            <v>84069626</v>
          </cell>
          <cell r="E583" t="str">
            <v>OneTouchPoint Corp. Term Loan</v>
          </cell>
          <cell r="F583" t="str">
            <v>0010534951</v>
          </cell>
          <cell r="G583">
            <v>3291891.91</v>
          </cell>
          <cell r="H583">
            <v>16179023</v>
          </cell>
          <cell r="I583">
            <v>3.74</v>
          </cell>
          <cell r="J583" t="str">
            <v>3.4700000</v>
          </cell>
          <cell r="K583">
            <v>42338</v>
          </cell>
          <cell r="L583" t="str">
            <v>1 Month</v>
          </cell>
          <cell r="M583" t="str">
            <v>3.47</v>
          </cell>
          <cell r="N583">
            <v>3.65</v>
          </cell>
          <cell r="O583">
            <v>15320000</v>
          </cell>
          <cell r="P583" t="str">
            <v>3.73</v>
          </cell>
          <cell r="Q583" t="str">
            <v>3.73</v>
          </cell>
          <cell r="R583">
            <v>80</v>
          </cell>
          <cell r="S583">
            <v>42368</v>
          </cell>
        </row>
        <row r="584">
          <cell r="A584" t="str">
            <v>DETAILS</v>
          </cell>
          <cell r="B584">
            <v>0</v>
          </cell>
          <cell r="C584">
            <v>81627765</v>
          </cell>
          <cell r="D584">
            <v>84069948</v>
          </cell>
          <cell r="E584" t="str">
            <v>OneTouchPoint Corp. Term Loan</v>
          </cell>
          <cell r="F584" t="str">
            <v>0010534951</v>
          </cell>
          <cell r="G584">
            <v>63305.61</v>
          </cell>
          <cell r="H584">
            <v>16179023</v>
          </cell>
          <cell r="I584">
            <v>3.74</v>
          </cell>
          <cell r="J584" t="str">
            <v>3.4700000</v>
          </cell>
          <cell r="K584">
            <v>42338</v>
          </cell>
          <cell r="L584" t="str">
            <v>1 Month</v>
          </cell>
          <cell r="M584" t="str">
            <v>3.47</v>
          </cell>
          <cell r="N584">
            <v>3.65</v>
          </cell>
          <cell r="O584">
            <v>15320000</v>
          </cell>
          <cell r="P584" t="str">
            <v>3.73</v>
          </cell>
          <cell r="Q584" t="str">
            <v>3.73</v>
          </cell>
          <cell r="R584">
            <v>80</v>
          </cell>
          <cell r="S584">
            <v>42368</v>
          </cell>
        </row>
        <row r="585">
          <cell r="A585" t="str">
            <v>DETAILS</v>
          </cell>
          <cell r="B585">
            <v>0</v>
          </cell>
          <cell r="C585">
            <v>81627699</v>
          </cell>
          <cell r="D585">
            <v>84069950</v>
          </cell>
          <cell r="E585" t="str">
            <v>OneTouchPoint Corp. Term Loan</v>
          </cell>
          <cell r="F585" t="str">
            <v>0010534951</v>
          </cell>
          <cell r="G585">
            <v>11529054.039999999</v>
          </cell>
          <cell r="H585">
            <v>16179023</v>
          </cell>
          <cell r="I585">
            <v>3.74</v>
          </cell>
          <cell r="J585" t="str">
            <v>3.4700000</v>
          </cell>
          <cell r="K585">
            <v>42338</v>
          </cell>
          <cell r="L585" t="str">
            <v>1 Month</v>
          </cell>
          <cell r="M585" t="str">
            <v>3.47</v>
          </cell>
          <cell r="N585">
            <v>3.65</v>
          </cell>
          <cell r="O585">
            <v>15320000</v>
          </cell>
          <cell r="P585" t="str">
            <v>3.73</v>
          </cell>
          <cell r="Q585" t="str">
            <v>3.73</v>
          </cell>
          <cell r="R585">
            <v>80</v>
          </cell>
          <cell r="S585">
            <v>42368</v>
          </cell>
        </row>
        <row r="586">
          <cell r="A586" t="str">
            <v>DETAILS</v>
          </cell>
          <cell r="B586">
            <v>0</v>
          </cell>
          <cell r="C586">
            <v>81627765</v>
          </cell>
          <cell r="D586">
            <v>84069951</v>
          </cell>
          <cell r="E586" t="str">
            <v>OneTouchPoint Corp. Term Loan</v>
          </cell>
          <cell r="F586" t="str">
            <v>0010534951</v>
          </cell>
          <cell r="G586">
            <v>221712.57</v>
          </cell>
          <cell r="H586">
            <v>16179023</v>
          </cell>
          <cell r="I586">
            <v>3.74</v>
          </cell>
          <cell r="J586" t="str">
            <v>3.4700000</v>
          </cell>
          <cell r="K586">
            <v>42338</v>
          </cell>
          <cell r="L586" t="str">
            <v>1 Month</v>
          </cell>
          <cell r="M586" t="str">
            <v>3.47</v>
          </cell>
          <cell r="N586">
            <v>3.65</v>
          </cell>
          <cell r="O586">
            <v>15320000</v>
          </cell>
          <cell r="P586" t="str">
            <v>3.73</v>
          </cell>
          <cell r="Q586" t="str">
            <v>3.73</v>
          </cell>
          <cell r="R586">
            <v>80</v>
          </cell>
          <cell r="S586">
            <v>42368</v>
          </cell>
        </row>
        <row r="587">
          <cell r="A587" t="str">
            <v>DETAILS</v>
          </cell>
          <cell r="B587">
            <v>0</v>
          </cell>
          <cell r="C587">
            <v>81628220</v>
          </cell>
          <cell r="D587">
            <v>84069369</v>
          </cell>
          <cell r="E587" t="str">
            <v>OpenLink International Inc (OLF) Replacement Term Loan</v>
          </cell>
          <cell r="F587" t="str">
            <v>0010460145</v>
          </cell>
          <cell r="G587">
            <v>9575000</v>
          </cell>
          <cell r="H587">
            <v>85473000</v>
          </cell>
          <cell r="I587">
            <v>1.6040000000000001</v>
          </cell>
          <cell r="J587" t="str">
            <v>3.5410000</v>
          </cell>
          <cell r="K587">
            <v>42277</v>
          </cell>
          <cell r="L587" t="str">
            <v>3 Months</v>
          </cell>
          <cell r="M587" t="str">
            <v>6.358</v>
          </cell>
          <cell r="N587">
            <v>1.49</v>
          </cell>
          <cell r="O587">
            <v>78800000</v>
          </cell>
          <cell r="P587" t="str">
            <v>3.8</v>
          </cell>
          <cell r="Q587" t="str">
            <v>6.91</v>
          </cell>
          <cell r="R587">
            <v>80</v>
          </cell>
          <cell r="S587">
            <v>42368</v>
          </cell>
        </row>
        <row r="588">
          <cell r="A588" t="str">
            <v>DETAILS</v>
          </cell>
          <cell r="B588">
            <v>0</v>
          </cell>
          <cell r="C588">
            <v>81628222</v>
          </cell>
          <cell r="D588">
            <v>84069370</v>
          </cell>
          <cell r="E588" t="str">
            <v>OpenLink International Inc (OLF) Replacement Term Loan</v>
          </cell>
          <cell r="F588" t="str">
            <v>0010460145</v>
          </cell>
          <cell r="G588">
            <v>25000</v>
          </cell>
          <cell r="H588">
            <v>85473000</v>
          </cell>
          <cell r="I588">
            <v>1.6040000000000001</v>
          </cell>
          <cell r="J588" t="str">
            <v>3.5410000</v>
          </cell>
          <cell r="K588">
            <v>42277</v>
          </cell>
          <cell r="L588" t="str">
            <v>3 Months</v>
          </cell>
          <cell r="M588" t="str">
            <v>6.358</v>
          </cell>
          <cell r="N588">
            <v>1.49</v>
          </cell>
          <cell r="O588">
            <v>78800000</v>
          </cell>
          <cell r="P588" t="str">
            <v>3.8</v>
          </cell>
          <cell r="Q588" t="str">
            <v>6.91</v>
          </cell>
          <cell r="R588">
            <v>80</v>
          </cell>
          <cell r="S588">
            <v>42368</v>
          </cell>
        </row>
        <row r="589">
          <cell r="A589" t="str">
            <v>DETAILS</v>
          </cell>
          <cell r="B589">
            <v>0</v>
          </cell>
          <cell r="C589">
            <v>81627721</v>
          </cell>
          <cell r="D589">
            <v>84069837</v>
          </cell>
          <cell r="E589" t="str">
            <v>ORG Chemical Midco LLC Term Loan</v>
          </cell>
          <cell r="F589" t="str">
            <v>0010555613</v>
          </cell>
          <cell r="G589">
            <v>20606250</v>
          </cell>
          <cell r="H589">
            <v>30900000</v>
          </cell>
          <cell r="I589">
            <v>7.58</v>
          </cell>
          <cell r="J589" t="str">
            <v>2.36</v>
          </cell>
          <cell r="K589">
            <v>42338</v>
          </cell>
          <cell r="L589" t="str">
            <v>1 Month</v>
          </cell>
          <cell r="M589" t="str">
            <v>2.90</v>
          </cell>
          <cell r="N589">
            <v>7.58</v>
          </cell>
          <cell r="O589">
            <v>30900000</v>
          </cell>
          <cell r="P589" t="str">
            <v>2.36123</v>
          </cell>
          <cell r="Q589" t="str">
            <v>2.904635992</v>
          </cell>
          <cell r="R589">
            <v>80</v>
          </cell>
          <cell r="S589">
            <v>42368</v>
          </cell>
        </row>
        <row r="590">
          <cell r="A590" t="str">
            <v>DETAILS</v>
          </cell>
          <cell r="B590">
            <v>0</v>
          </cell>
          <cell r="C590">
            <v>81627721</v>
          </cell>
          <cell r="D590">
            <v>84069925</v>
          </cell>
          <cell r="E590" t="str">
            <v>ORG Chemical Midco LLC Term Loan</v>
          </cell>
          <cell r="F590" t="str">
            <v>0010555613</v>
          </cell>
          <cell r="G590">
            <v>6868750</v>
          </cell>
          <cell r="H590">
            <v>30900000</v>
          </cell>
          <cell r="I590">
            <v>7.58</v>
          </cell>
          <cell r="J590" t="str">
            <v>2.36</v>
          </cell>
          <cell r="K590">
            <v>42338</v>
          </cell>
          <cell r="L590" t="str">
            <v>1 Month</v>
          </cell>
          <cell r="M590" t="str">
            <v>2.90</v>
          </cell>
          <cell r="N590">
            <v>7.58</v>
          </cell>
          <cell r="O590">
            <v>30900000</v>
          </cell>
          <cell r="P590" t="str">
            <v>2.36123</v>
          </cell>
          <cell r="Q590" t="str">
            <v>2.904635992</v>
          </cell>
          <cell r="R590">
            <v>80</v>
          </cell>
          <cell r="S590">
            <v>42368</v>
          </cell>
        </row>
        <row r="591">
          <cell r="A591" t="str">
            <v>DETAILS</v>
          </cell>
          <cell r="B591">
            <v>0</v>
          </cell>
          <cell r="C591">
            <v>81628277</v>
          </cell>
          <cell r="D591">
            <v>84069952</v>
          </cell>
          <cell r="E591" t="str">
            <v>OTB Acquisition LLC Term Loan</v>
          </cell>
          <cell r="F591" t="str">
            <v>0010534765</v>
          </cell>
          <cell r="G591">
            <v>12246093.73</v>
          </cell>
          <cell r="H591">
            <v>28457139</v>
          </cell>
          <cell r="I591">
            <v>4.74</v>
          </cell>
          <cell r="J591" t="str">
            <v>4.2900000</v>
          </cell>
          <cell r="K591">
            <v>42274</v>
          </cell>
          <cell r="L591" t="str">
            <v>1 Month</v>
          </cell>
          <cell r="M591" t="str">
            <v>4.29</v>
          </cell>
          <cell r="N591">
            <v>5.64</v>
          </cell>
          <cell r="O591">
            <v>33860000</v>
          </cell>
          <cell r="P591" t="str">
            <v>3.56</v>
          </cell>
          <cell r="Q591" t="str">
            <v>3.56</v>
          </cell>
          <cell r="R591">
            <v>80</v>
          </cell>
          <cell r="S591">
            <v>42304</v>
          </cell>
        </row>
        <row r="592">
          <cell r="A592" t="str">
            <v>DETAILS</v>
          </cell>
          <cell r="B592">
            <v>0</v>
          </cell>
          <cell r="C592">
            <v>81628269</v>
          </cell>
          <cell r="D592">
            <v>84069953</v>
          </cell>
          <cell r="E592" t="str">
            <v>OTELCO INC Term Loan</v>
          </cell>
          <cell r="F592" t="str">
            <v>0010526614</v>
          </cell>
          <cell r="G592">
            <v>38480937.979999997</v>
          </cell>
          <cell r="H592">
            <v>29203000</v>
          </cell>
          <cell r="I592">
            <v>3.39</v>
          </cell>
          <cell r="J592" t="str">
            <v>3.4800000</v>
          </cell>
          <cell r="K592">
            <v>42369</v>
          </cell>
          <cell r="L592" t="str">
            <v>1 Month</v>
          </cell>
          <cell r="M592" t="str">
            <v>3.48</v>
          </cell>
          <cell r="N592">
            <v>3.55</v>
          </cell>
          <cell r="O592">
            <v>28840000</v>
          </cell>
          <cell r="P592" t="str">
            <v>3.33</v>
          </cell>
          <cell r="Q592" t="str">
            <v>3.33</v>
          </cell>
          <cell r="R592">
            <v>80</v>
          </cell>
          <cell r="S592">
            <v>42400</v>
          </cell>
        </row>
        <row r="593">
          <cell r="A593" t="str">
            <v>DETAILS</v>
          </cell>
          <cell r="B593">
            <v>0</v>
          </cell>
          <cell r="C593">
            <v>81627828</v>
          </cell>
          <cell r="D593">
            <v>84069380</v>
          </cell>
          <cell r="E593" t="str">
            <v>Otter Products LLC 1st Lien Term Loan B</v>
          </cell>
          <cell r="F593" t="str">
            <v>0010471041</v>
          </cell>
          <cell r="G593">
            <v>27472826.09</v>
          </cell>
          <cell r="H593">
            <v>290370000</v>
          </cell>
          <cell r="I593">
            <v>8.0552611869999993</v>
          </cell>
          <cell r="J593" t="str">
            <v>1.9400000</v>
          </cell>
          <cell r="K593">
            <v>42277</v>
          </cell>
          <cell r="L593" t="str">
            <v>3 Months</v>
          </cell>
          <cell r="M593" t="str">
            <v>1.94</v>
          </cell>
          <cell r="N593">
            <v>7.44</v>
          </cell>
          <cell r="O593">
            <v>278010000</v>
          </cell>
          <cell r="P593" t="str">
            <v>1.99</v>
          </cell>
          <cell r="Q593" t="str">
            <v>1.99</v>
          </cell>
          <cell r="R593">
            <v>80</v>
          </cell>
          <cell r="S593">
            <v>42368</v>
          </cell>
        </row>
        <row r="594">
          <cell r="A594" t="str">
            <v>DETAILS</v>
          </cell>
          <cell r="B594">
            <v>0</v>
          </cell>
          <cell r="C594">
            <v>81627692</v>
          </cell>
          <cell r="D594">
            <v>84069659</v>
          </cell>
          <cell r="E594" t="str">
            <v>Outfront Media Capital LLC (CBS Outdoor Americas) 1st Lien Term Loan B</v>
          </cell>
          <cell r="F594" t="str">
            <v>0010456262</v>
          </cell>
          <cell r="G594">
            <v>4687500</v>
          </cell>
          <cell r="H594">
            <v>459700000</v>
          </cell>
          <cell r="I594">
            <v>4.24</v>
          </cell>
          <cell r="J594" t="str">
            <v>1.6200000</v>
          </cell>
          <cell r="K594">
            <v>42277</v>
          </cell>
          <cell r="L594" t="str">
            <v>3 Months</v>
          </cell>
          <cell r="M594" t="str">
            <v>4.89</v>
          </cell>
          <cell r="N594">
            <v>3.98</v>
          </cell>
          <cell r="O594">
            <v>450000000</v>
          </cell>
          <cell r="P594" t="str">
            <v>1.54</v>
          </cell>
          <cell r="Q594" t="str">
            <v>4.88</v>
          </cell>
          <cell r="R594">
            <v>80</v>
          </cell>
          <cell r="S594">
            <v>42368</v>
          </cell>
        </row>
        <row r="595">
          <cell r="A595" t="str">
            <v>DETAILS</v>
          </cell>
          <cell r="B595">
            <v>0</v>
          </cell>
          <cell r="C595">
            <v>81627641</v>
          </cell>
          <cell r="D595">
            <v>84069383</v>
          </cell>
          <cell r="E595" t="str">
            <v>P2 Upstream Acquisition Co 1st Term Loan</v>
          </cell>
          <cell r="F595" t="str">
            <v>0010445344</v>
          </cell>
          <cell r="G595">
            <v>4900000</v>
          </cell>
          <cell r="H595">
            <v>81230000</v>
          </cell>
          <cell r="I595">
            <v>3.08</v>
          </cell>
          <cell r="J595" t="str">
            <v>3.4900000</v>
          </cell>
          <cell r="K595">
            <v>42277</v>
          </cell>
          <cell r="L595" t="str">
            <v>3 Months</v>
          </cell>
          <cell r="M595" t="str">
            <v>6.48</v>
          </cell>
          <cell r="N595">
            <v>1.89</v>
          </cell>
          <cell r="O595">
            <v>73700000</v>
          </cell>
          <cell r="P595" t="str">
            <v>3.73</v>
          </cell>
          <cell r="Q595" t="str">
            <v>7.02</v>
          </cell>
          <cell r="R595">
            <v>80</v>
          </cell>
          <cell r="S595">
            <v>42368</v>
          </cell>
        </row>
        <row r="596">
          <cell r="A596" t="str">
            <v>DETAILS</v>
          </cell>
          <cell r="B596">
            <v>0</v>
          </cell>
          <cell r="C596">
            <v>81628303</v>
          </cell>
          <cell r="D596">
            <v>84069386</v>
          </cell>
          <cell r="E596" t="str">
            <v>Pamal Broadcasting LTD Term Loan</v>
          </cell>
          <cell r="F596" t="str">
            <v>0010528818</v>
          </cell>
          <cell r="G596">
            <v>3616043.73</v>
          </cell>
          <cell r="H596">
            <v>12170000</v>
          </cell>
          <cell r="I596">
            <v>7.17</v>
          </cell>
          <cell r="J596" t="str">
            <v>2.7500000</v>
          </cell>
          <cell r="K596">
            <v>42334</v>
          </cell>
          <cell r="L596" t="str">
            <v>1 Month</v>
          </cell>
          <cell r="M596" t="str">
            <v>2.75</v>
          </cell>
          <cell r="N596">
            <v>9.24</v>
          </cell>
          <cell r="O596">
            <v>11580000</v>
          </cell>
          <cell r="P596" t="str">
            <v>2.56</v>
          </cell>
          <cell r="Q596" t="str">
            <v>2.56</v>
          </cell>
          <cell r="R596">
            <v>80</v>
          </cell>
          <cell r="S596">
            <v>42364</v>
          </cell>
        </row>
        <row r="597">
          <cell r="A597" t="str">
            <v>DETAILS</v>
          </cell>
          <cell r="B597">
            <v>0</v>
          </cell>
          <cell r="C597">
            <v>81628303</v>
          </cell>
          <cell r="D597">
            <v>84069387</v>
          </cell>
          <cell r="E597" t="str">
            <v>Pamal Broadcasting LTD Term Loan</v>
          </cell>
          <cell r="F597" t="str">
            <v>0010528818</v>
          </cell>
          <cell r="G597">
            <v>5627977.8300000001</v>
          </cell>
          <cell r="H597">
            <v>12170000</v>
          </cell>
          <cell r="I597">
            <v>7.17</v>
          </cell>
          <cell r="J597" t="str">
            <v>2.7500000</v>
          </cell>
          <cell r="K597">
            <v>42334</v>
          </cell>
          <cell r="L597" t="str">
            <v>1 Month</v>
          </cell>
          <cell r="M597" t="str">
            <v>2.75</v>
          </cell>
          <cell r="N597">
            <v>9.24</v>
          </cell>
          <cell r="O597">
            <v>11580000</v>
          </cell>
          <cell r="P597" t="str">
            <v>2.56</v>
          </cell>
          <cell r="Q597" t="str">
            <v>2.56</v>
          </cell>
          <cell r="R597">
            <v>80</v>
          </cell>
          <cell r="S597">
            <v>42364</v>
          </cell>
        </row>
        <row r="598">
          <cell r="A598" t="str">
            <v>DETAILS</v>
          </cell>
          <cell r="B598">
            <v>0</v>
          </cell>
          <cell r="C598">
            <v>81628282</v>
          </cell>
          <cell r="D598">
            <v>84069954</v>
          </cell>
          <cell r="E598" t="str">
            <v>Panolam Industries International Inc Term Loan</v>
          </cell>
          <cell r="F598" t="str">
            <v>0010535344</v>
          </cell>
          <cell r="G598">
            <v>10258504.01</v>
          </cell>
          <cell r="H598">
            <v>24994000</v>
          </cell>
          <cell r="I598">
            <v>2.62</v>
          </cell>
          <cell r="J598" t="str">
            <v>3.0900000</v>
          </cell>
          <cell r="K598">
            <v>42338</v>
          </cell>
          <cell r="L598" t="str">
            <v>1 Month</v>
          </cell>
          <cell r="M598" t="str">
            <v>4.2</v>
          </cell>
          <cell r="N598">
            <v>3.02</v>
          </cell>
          <cell r="O598">
            <v>28860000</v>
          </cell>
          <cell r="P598" t="str">
            <v>2.43</v>
          </cell>
          <cell r="Q598" t="str">
            <v>3.39</v>
          </cell>
          <cell r="R598">
            <v>80</v>
          </cell>
          <cell r="S598">
            <v>42368</v>
          </cell>
        </row>
        <row r="599">
          <cell r="A599" t="str">
            <v>DETAILS</v>
          </cell>
          <cell r="B599">
            <v>0</v>
          </cell>
          <cell r="C599">
            <v>81627844</v>
          </cell>
          <cell r="D599">
            <v>84069393</v>
          </cell>
          <cell r="E599" t="str">
            <v>Paradigm DKD Group LLC Term Loan</v>
          </cell>
          <cell r="F599" t="str">
            <v>0010445211</v>
          </cell>
          <cell r="G599">
            <v>22189250</v>
          </cell>
          <cell r="H599">
            <v>16817000</v>
          </cell>
          <cell r="I599">
            <v>2.5499999999999998</v>
          </cell>
          <cell r="J599" t="str">
            <v>4.1100000</v>
          </cell>
          <cell r="K599">
            <v>42334</v>
          </cell>
          <cell r="L599" t="str">
            <v>1 Month</v>
          </cell>
          <cell r="M599" t="str">
            <v>5.3</v>
          </cell>
          <cell r="N599">
            <v>2.36</v>
          </cell>
          <cell r="O599">
            <v>16680000</v>
          </cell>
          <cell r="P599" t="str">
            <v>4.14</v>
          </cell>
          <cell r="Q599" t="str">
            <v>5.34</v>
          </cell>
          <cell r="R599">
            <v>80</v>
          </cell>
          <cell r="S599">
            <v>42364</v>
          </cell>
        </row>
        <row r="600">
          <cell r="A600" t="str">
            <v>DETAILS</v>
          </cell>
          <cell r="B600">
            <v>0</v>
          </cell>
          <cell r="C600">
            <v>81627845</v>
          </cell>
          <cell r="D600">
            <v>84069394</v>
          </cell>
          <cell r="E600" t="str">
            <v>Paradigm DKD Group LLC Term Loan</v>
          </cell>
          <cell r="F600" t="str">
            <v>0010445211</v>
          </cell>
          <cell r="G600">
            <v>56750</v>
          </cell>
          <cell r="H600">
            <v>16817000</v>
          </cell>
          <cell r="I600">
            <v>2.5499999999999998</v>
          </cell>
          <cell r="J600" t="str">
            <v>4.1100000</v>
          </cell>
          <cell r="K600">
            <v>42334</v>
          </cell>
          <cell r="L600" t="str">
            <v>1 Month</v>
          </cell>
          <cell r="M600" t="str">
            <v>5.3</v>
          </cell>
          <cell r="N600">
            <v>2.36</v>
          </cell>
          <cell r="O600">
            <v>16680000</v>
          </cell>
          <cell r="P600" t="str">
            <v>4.14</v>
          </cell>
          <cell r="Q600" t="str">
            <v>5.34</v>
          </cell>
          <cell r="R600">
            <v>80</v>
          </cell>
          <cell r="S600">
            <v>42364</v>
          </cell>
        </row>
        <row r="601">
          <cell r="A601" t="str">
            <v>DETAILS</v>
          </cell>
          <cell r="B601">
            <v>0</v>
          </cell>
          <cell r="C601">
            <v>81627627</v>
          </cell>
          <cell r="D601">
            <v>84069398</v>
          </cell>
          <cell r="E601" t="str">
            <v>Paris Presents Incorporated Term Loan</v>
          </cell>
          <cell r="F601" t="str">
            <v>0010505724</v>
          </cell>
          <cell r="G601">
            <v>187500</v>
          </cell>
          <cell r="H601">
            <v>27909000</v>
          </cell>
          <cell r="I601">
            <v>3</v>
          </cell>
          <cell r="J601" t="str">
            <v>3.2610000</v>
          </cell>
          <cell r="K601">
            <v>42308</v>
          </cell>
          <cell r="L601" t="str">
            <v>1 Month</v>
          </cell>
          <cell r="M601" t="str">
            <v>4.336</v>
          </cell>
          <cell r="N601">
            <v>3.15</v>
          </cell>
          <cell r="O601">
            <v>28130000</v>
          </cell>
          <cell r="P601" t="str">
            <v>3.53</v>
          </cell>
          <cell r="Q601" t="str">
            <v>4.6</v>
          </cell>
          <cell r="R601">
            <v>80</v>
          </cell>
          <cell r="S601">
            <v>42338</v>
          </cell>
        </row>
        <row r="602">
          <cell r="A602" t="str">
            <v>DETAILS</v>
          </cell>
          <cell r="B602">
            <v>0</v>
          </cell>
          <cell r="C602">
            <v>81628203</v>
          </cell>
          <cell r="D602">
            <v>84069399</v>
          </cell>
          <cell r="E602" t="str">
            <v>Paris Presents Incorporated Term Loan</v>
          </cell>
          <cell r="F602" t="str">
            <v>0010505724</v>
          </cell>
          <cell r="G602">
            <v>6523578.4800000004</v>
          </cell>
          <cell r="H602">
            <v>27909000</v>
          </cell>
          <cell r="I602">
            <v>3</v>
          </cell>
          <cell r="J602" t="str">
            <v>3.2610000</v>
          </cell>
          <cell r="K602">
            <v>42308</v>
          </cell>
          <cell r="L602" t="str">
            <v>1 Month</v>
          </cell>
          <cell r="M602" t="str">
            <v>4.336</v>
          </cell>
          <cell r="N602">
            <v>3.15</v>
          </cell>
          <cell r="O602">
            <v>28130000</v>
          </cell>
          <cell r="P602" t="str">
            <v>3.53</v>
          </cell>
          <cell r="Q602" t="str">
            <v>4.6</v>
          </cell>
          <cell r="R602">
            <v>80</v>
          </cell>
          <cell r="S602">
            <v>42338</v>
          </cell>
        </row>
        <row r="603">
          <cell r="A603" t="str">
            <v>DETAILS</v>
          </cell>
          <cell r="B603">
            <v>0</v>
          </cell>
          <cell r="C603">
            <v>81627778</v>
          </cell>
          <cell r="D603">
            <v>84070277</v>
          </cell>
          <cell r="E603" t="str">
            <v>Pasternack Enterprises Inc Term Loan</v>
          </cell>
          <cell r="F603" t="str">
            <v>0010528586</v>
          </cell>
          <cell r="G603">
            <v>18286.79</v>
          </cell>
          <cell r="H603">
            <v>25550000</v>
          </cell>
          <cell r="I603">
            <v>4.13</v>
          </cell>
          <cell r="J603" t="str">
            <v>3.4700000</v>
          </cell>
          <cell r="K603">
            <v>42369</v>
          </cell>
          <cell r="L603" t="str">
            <v>1 Month</v>
          </cell>
          <cell r="M603" t="str">
            <v>3.47</v>
          </cell>
          <cell r="N603">
            <v>4.71</v>
          </cell>
          <cell r="O603">
            <v>27960000</v>
          </cell>
          <cell r="P603" t="str">
            <v>3.09</v>
          </cell>
          <cell r="Q603" t="str">
            <v>3.09</v>
          </cell>
          <cell r="R603">
            <v>80</v>
          </cell>
          <cell r="S603">
            <v>42400</v>
          </cell>
        </row>
        <row r="604">
          <cell r="A604" t="str">
            <v>DETAILS</v>
          </cell>
          <cell r="B604">
            <v>0</v>
          </cell>
          <cell r="C604">
            <v>81628096</v>
          </cell>
          <cell r="D604">
            <v>84070278</v>
          </cell>
          <cell r="E604" t="str">
            <v>Pasternack Enterprises Inc Term Loan</v>
          </cell>
          <cell r="F604" t="str">
            <v>0010528586</v>
          </cell>
          <cell r="G604">
            <v>25235.78</v>
          </cell>
          <cell r="H604">
            <v>25550000</v>
          </cell>
          <cell r="I604">
            <v>4.13</v>
          </cell>
          <cell r="J604" t="str">
            <v>3.4700000</v>
          </cell>
          <cell r="K604">
            <v>42369</v>
          </cell>
          <cell r="L604" t="str">
            <v>1 Month</v>
          </cell>
          <cell r="M604" t="str">
            <v>3.47</v>
          </cell>
          <cell r="N604">
            <v>4.71</v>
          </cell>
          <cell r="O604">
            <v>27960000</v>
          </cell>
          <cell r="P604" t="str">
            <v>3.09</v>
          </cell>
          <cell r="Q604" t="str">
            <v>3.09</v>
          </cell>
          <cell r="R604">
            <v>80</v>
          </cell>
          <cell r="S604">
            <v>42400</v>
          </cell>
        </row>
        <row r="605">
          <cell r="A605" t="str">
            <v>DETAILS</v>
          </cell>
          <cell r="B605">
            <v>0</v>
          </cell>
          <cell r="C605">
            <v>81628096</v>
          </cell>
          <cell r="D605">
            <v>84069404</v>
          </cell>
          <cell r="E605" t="str">
            <v>Pasternack Enterprises Inc Term Loan</v>
          </cell>
          <cell r="F605" t="str">
            <v>0010528586</v>
          </cell>
          <cell r="G605">
            <v>3760456.54</v>
          </cell>
          <cell r="H605">
            <v>25550000</v>
          </cell>
          <cell r="I605">
            <v>4.13</v>
          </cell>
          <cell r="J605" t="str">
            <v>3.4700000</v>
          </cell>
          <cell r="K605">
            <v>42369</v>
          </cell>
          <cell r="L605" t="str">
            <v>1 Month</v>
          </cell>
          <cell r="M605" t="str">
            <v>3.47</v>
          </cell>
          <cell r="N605">
            <v>4.71</v>
          </cell>
          <cell r="O605">
            <v>27960000</v>
          </cell>
          <cell r="P605" t="str">
            <v>3.09</v>
          </cell>
          <cell r="Q605" t="str">
            <v>3.09</v>
          </cell>
          <cell r="R605">
            <v>80</v>
          </cell>
          <cell r="S605">
            <v>42400</v>
          </cell>
        </row>
        <row r="606">
          <cell r="A606" t="str">
            <v>DETAILS</v>
          </cell>
          <cell r="B606">
            <v>0</v>
          </cell>
          <cell r="C606">
            <v>81628096</v>
          </cell>
          <cell r="D606">
            <v>84069408</v>
          </cell>
          <cell r="E606" t="str">
            <v>Pasternack Enterprises Inc Term Loan</v>
          </cell>
          <cell r="F606" t="str">
            <v>0010528586</v>
          </cell>
          <cell r="G606">
            <v>5756466.0300000003</v>
          </cell>
          <cell r="H606">
            <v>25550000</v>
          </cell>
          <cell r="I606">
            <v>4.13</v>
          </cell>
          <cell r="J606" t="str">
            <v>3.4700000</v>
          </cell>
          <cell r="K606">
            <v>42369</v>
          </cell>
          <cell r="L606" t="str">
            <v>1 Month</v>
          </cell>
          <cell r="M606" t="str">
            <v>3.47</v>
          </cell>
          <cell r="N606">
            <v>4.71</v>
          </cell>
          <cell r="O606">
            <v>27960000</v>
          </cell>
          <cell r="P606" t="str">
            <v>3.09</v>
          </cell>
          <cell r="Q606" t="str">
            <v>3.09</v>
          </cell>
          <cell r="R606">
            <v>80</v>
          </cell>
          <cell r="S606">
            <v>42400</v>
          </cell>
        </row>
        <row r="607">
          <cell r="A607" t="str">
            <v>DETAILS</v>
          </cell>
          <cell r="B607">
            <v>0</v>
          </cell>
          <cell r="C607">
            <v>81627778</v>
          </cell>
          <cell r="D607">
            <v>84069403</v>
          </cell>
          <cell r="E607" t="str">
            <v>Pasternack Enterprises Inc Term Loan</v>
          </cell>
          <cell r="F607" t="str">
            <v>0010528586</v>
          </cell>
          <cell r="G607">
            <v>2724968.51</v>
          </cell>
          <cell r="H607">
            <v>25550000</v>
          </cell>
          <cell r="I607">
            <v>4.13</v>
          </cell>
          <cell r="J607" t="str">
            <v>3.4700000</v>
          </cell>
          <cell r="K607">
            <v>42369</v>
          </cell>
          <cell r="L607" t="str">
            <v>1 Month</v>
          </cell>
          <cell r="M607" t="str">
            <v>3.47</v>
          </cell>
          <cell r="N607">
            <v>4.71</v>
          </cell>
          <cell r="O607">
            <v>27960000</v>
          </cell>
          <cell r="P607" t="str">
            <v>3.09</v>
          </cell>
          <cell r="Q607" t="str">
            <v>3.09</v>
          </cell>
          <cell r="R607">
            <v>80</v>
          </cell>
          <cell r="S607">
            <v>42400</v>
          </cell>
        </row>
        <row r="608">
          <cell r="A608" t="str">
            <v>DETAILS</v>
          </cell>
          <cell r="B608">
            <v>0</v>
          </cell>
          <cell r="C608">
            <v>81627778</v>
          </cell>
          <cell r="D608">
            <v>84069407</v>
          </cell>
          <cell r="E608" t="str">
            <v>Pasternack Enterprises Inc Term Loan</v>
          </cell>
          <cell r="F608" t="str">
            <v>0010528586</v>
          </cell>
          <cell r="G608">
            <v>4171352.19</v>
          </cell>
          <cell r="H608">
            <v>25550000</v>
          </cell>
          <cell r="I608">
            <v>4.13</v>
          </cell>
          <cell r="J608" t="str">
            <v>3.4700000</v>
          </cell>
          <cell r="K608">
            <v>42369</v>
          </cell>
          <cell r="L608" t="str">
            <v>1 Month</v>
          </cell>
          <cell r="M608" t="str">
            <v>3.47</v>
          </cell>
          <cell r="N608">
            <v>4.71</v>
          </cell>
          <cell r="O608">
            <v>27960000</v>
          </cell>
          <cell r="P608" t="str">
            <v>3.09</v>
          </cell>
          <cell r="Q608" t="str">
            <v>3.09</v>
          </cell>
          <cell r="R608">
            <v>80</v>
          </cell>
          <cell r="S608">
            <v>42400</v>
          </cell>
        </row>
        <row r="609">
          <cell r="A609" t="str">
            <v>DETAILS</v>
          </cell>
          <cell r="B609">
            <v>0</v>
          </cell>
          <cell r="C609">
            <v>81627717</v>
          </cell>
          <cell r="D609">
            <v>84069406</v>
          </cell>
          <cell r="E609" t="str">
            <v>Pasternack Enterprises Inc Term Loan</v>
          </cell>
          <cell r="F609" t="str">
            <v>0010528586</v>
          </cell>
          <cell r="G609">
            <v>4922195.58</v>
          </cell>
          <cell r="H609">
            <v>25550000</v>
          </cell>
          <cell r="I609">
            <v>4.13</v>
          </cell>
          <cell r="J609" t="str">
            <v>3.4700000</v>
          </cell>
          <cell r="K609">
            <v>42369</v>
          </cell>
          <cell r="L609" t="str">
            <v>1 Month</v>
          </cell>
          <cell r="M609" t="str">
            <v>3.47</v>
          </cell>
          <cell r="N609">
            <v>4.71</v>
          </cell>
          <cell r="O609">
            <v>27960000</v>
          </cell>
          <cell r="P609" t="str">
            <v>3.09</v>
          </cell>
          <cell r="Q609" t="str">
            <v>3.09</v>
          </cell>
          <cell r="R609">
            <v>80</v>
          </cell>
          <cell r="S609">
            <v>42400</v>
          </cell>
        </row>
        <row r="610">
          <cell r="A610" t="str">
            <v>DETAILS</v>
          </cell>
          <cell r="B610">
            <v>0</v>
          </cell>
          <cell r="C610">
            <v>81627717</v>
          </cell>
          <cell r="D610">
            <v>84069402</v>
          </cell>
          <cell r="E610" t="str">
            <v>Pasternack Enterprises Inc Term Loan</v>
          </cell>
          <cell r="F610" t="str">
            <v>0010528586</v>
          </cell>
          <cell r="G610">
            <v>3215462.84</v>
          </cell>
          <cell r="H610">
            <v>25550000</v>
          </cell>
          <cell r="I610">
            <v>4.13</v>
          </cell>
          <cell r="J610" t="str">
            <v>3.4700000</v>
          </cell>
          <cell r="K610">
            <v>42369</v>
          </cell>
          <cell r="L610" t="str">
            <v>1 Month</v>
          </cell>
          <cell r="M610" t="str">
            <v>3.47</v>
          </cell>
          <cell r="N610">
            <v>4.71</v>
          </cell>
          <cell r="O610">
            <v>27960000</v>
          </cell>
          <cell r="P610" t="str">
            <v>3.09</v>
          </cell>
          <cell r="Q610" t="str">
            <v>3.09</v>
          </cell>
          <cell r="R610">
            <v>80</v>
          </cell>
          <cell r="S610">
            <v>42400</v>
          </cell>
        </row>
        <row r="611">
          <cell r="A611" t="str">
            <v>DETAILS</v>
          </cell>
          <cell r="B611">
            <v>0</v>
          </cell>
          <cell r="C611">
            <v>81627717</v>
          </cell>
          <cell r="D611">
            <v>84070276</v>
          </cell>
          <cell r="E611" t="str">
            <v>Pasternack Enterprises Inc Term Loan</v>
          </cell>
          <cell r="F611" t="str">
            <v>0010528586</v>
          </cell>
          <cell r="G611">
            <v>21578.42</v>
          </cell>
          <cell r="H611">
            <v>25550000</v>
          </cell>
          <cell r="I611">
            <v>4.13</v>
          </cell>
          <cell r="J611" t="str">
            <v>3.4700000</v>
          </cell>
          <cell r="K611">
            <v>42369</v>
          </cell>
          <cell r="L611" t="str">
            <v>1 Month</v>
          </cell>
          <cell r="M611" t="str">
            <v>3.47</v>
          </cell>
          <cell r="N611">
            <v>4.71</v>
          </cell>
          <cell r="O611">
            <v>27960000</v>
          </cell>
          <cell r="P611" t="str">
            <v>3.09</v>
          </cell>
          <cell r="Q611" t="str">
            <v>3.09</v>
          </cell>
          <cell r="R611">
            <v>80</v>
          </cell>
          <cell r="S611">
            <v>42400</v>
          </cell>
        </row>
        <row r="612">
          <cell r="A612" t="str">
            <v>DETAILS</v>
          </cell>
          <cell r="B612">
            <v>0</v>
          </cell>
          <cell r="C612">
            <v>81627713</v>
          </cell>
          <cell r="D612">
            <v>84069485</v>
          </cell>
          <cell r="E612" t="str">
            <v>Patientpoint Network Solutions Delayed Draw Term Loan</v>
          </cell>
          <cell r="F612" t="str">
            <v>0010534585</v>
          </cell>
          <cell r="G612">
            <v>71188.19</v>
          </cell>
          <cell r="H612">
            <v>18066000</v>
          </cell>
          <cell r="I612">
            <v>2.38</v>
          </cell>
          <cell r="J612" t="str">
            <v>3.6500000</v>
          </cell>
          <cell r="K612">
            <v>42338</v>
          </cell>
          <cell r="L612" t="str">
            <v>1 Month</v>
          </cell>
          <cell r="M612" t="str">
            <v>5.33</v>
          </cell>
          <cell r="N612">
            <v>3.28</v>
          </cell>
          <cell r="O612">
            <v>24270000</v>
          </cell>
          <cell r="P612" t="str">
            <v>2.69</v>
          </cell>
          <cell r="Q612" t="str">
            <v>3.94</v>
          </cell>
          <cell r="R612">
            <v>80</v>
          </cell>
          <cell r="S612">
            <v>42368</v>
          </cell>
        </row>
        <row r="613">
          <cell r="A613" t="str">
            <v>DETAILS</v>
          </cell>
          <cell r="B613">
            <v>0</v>
          </cell>
          <cell r="C613">
            <v>81627714</v>
          </cell>
          <cell r="D613">
            <v>84069486</v>
          </cell>
          <cell r="E613" t="str">
            <v>Patientpoint Network Solutions Delayed Draw Term Loan</v>
          </cell>
          <cell r="F613" t="str">
            <v>0010534585</v>
          </cell>
          <cell r="G613">
            <v>1542410.71</v>
          </cell>
          <cell r="H613">
            <v>18066000</v>
          </cell>
          <cell r="I613">
            <v>2.38</v>
          </cell>
          <cell r="J613" t="str">
            <v>3.6500000</v>
          </cell>
          <cell r="K613">
            <v>42338</v>
          </cell>
          <cell r="L613" t="str">
            <v>1 Month</v>
          </cell>
          <cell r="M613" t="str">
            <v>5.33</v>
          </cell>
          <cell r="N613">
            <v>3.28</v>
          </cell>
          <cell r="O613">
            <v>24270000</v>
          </cell>
          <cell r="P613" t="str">
            <v>2.69</v>
          </cell>
          <cell r="Q613" t="str">
            <v>3.94</v>
          </cell>
          <cell r="R613">
            <v>80</v>
          </cell>
          <cell r="S613">
            <v>42368</v>
          </cell>
        </row>
        <row r="614">
          <cell r="A614" t="str">
            <v>DETAILS</v>
          </cell>
          <cell r="B614">
            <v>0</v>
          </cell>
          <cell r="C614">
            <v>81627711</v>
          </cell>
          <cell r="D614">
            <v>84069789</v>
          </cell>
          <cell r="E614" t="str">
            <v>Patientpoint Network Solutions Term Loan</v>
          </cell>
          <cell r="F614" t="str">
            <v>0010534614</v>
          </cell>
          <cell r="G614">
            <v>1067822.8</v>
          </cell>
          <cell r="H614">
            <v>18066000</v>
          </cell>
          <cell r="I614">
            <v>2.38</v>
          </cell>
          <cell r="J614" t="str">
            <v>3.6500000</v>
          </cell>
          <cell r="K614">
            <v>42338</v>
          </cell>
          <cell r="L614" t="str">
            <v>1 Month</v>
          </cell>
          <cell r="M614" t="str">
            <v>5.33</v>
          </cell>
          <cell r="N614">
            <v>3.28</v>
          </cell>
          <cell r="O614">
            <v>24270000</v>
          </cell>
          <cell r="P614" t="str">
            <v>2.69</v>
          </cell>
          <cell r="Q614" t="str">
            <v>3.94</v>
          </cell>
          <cell r="R614">
            <v>80</v>
          </cell>
          <cell r="S614">
            <v>42368</v>
          </cell>
        </row>
        <row r="615">
          <cell r="A615" t="str">
            <v>DETAILS</v>
          </cell>
          <cell r="B615">
            <v>0</v>
          </cell>
          <cell r="C615">
            <v>81627712</v>
          </cell>
          <cell r="D615">
            <v>84069790</v>
          </cell>
          <cell r="E615" t="str">
            <v>Patientpoint Network Solutions Term Loan</v>
          </cell>
          <cell r="F615" t="str">
            <v>0010534614</v>
          </cell>
          <cell r="G615">
            <v>23136160.719999999</v>
          </cell>
          <cell r="H615">
            <v>18066000</v>
          </cell>
          <cell r="I615">
            <v>2.38</v>
          </cell>
          <cell r="J615" t="str">
            <v>3.6500000</v>
          </cell>
          <cell r="K615">
            <v>42338</v>
          </cell>
          <cell r="L615" t="str">
            <v>1 Month</v>
          </cell>
          <cell r="M615" t="str">
            <v>5.33</v>
          </cell>
          <cell r="N615">
            <v>3.28</v>
          </cell>
          <cell r="O615">
            <v>24270000</v>
          </cell>
          <cell r="P615" t="str">
            <v>2.69</v>
          </cell>
          <cell r="Q615" t="str">
            <v>3.94</v>
          </cell>
          <cell r="R615">
            <v>80</v>
          </cell>
          <cell r="S615">
            <v>42368</v>
          </cell>
        </row>
        <row r="616">
          <cell r="A616" t="str">
            <v>DETAILS</v>
          </cell>
          <cell r="B616">
            <v>0</v>
          </cell>
          <cell r="C616">
            <v>81627644</v>
          </cell>
          <cell r="D616">
            <v>84070099</v>
          </cell>
          <cell r="E616" t="str">
            <v>Peacock Engineering Company LLC Term Loan</v>
          </cell>
          <cell r="F616" t="str">
            <v>0010538358</v>
          </cell>
          <cell r="G616">
            <v>7298245.6100000003</v>
          </cell>
          <cell r="H616">
            <v>64900000</v>
          </cell>
          <cell r="I616">
            <v>3.1970443350000002</v>
          </cell>
          <cell r="J616" t="str">
            <v>4.3945763</v>
          </cell>
          <cell r="K616">
            <v>42277</v>
          </cell>
          <cell r="L616" t="str">
            <v>1 Month</v>
          </cell>
          <cell r="M616" t="str">
            <v>5.2782126348</v>
          </cell>
          <cell r="N616">
            <v>3.36</v>
          </cell>
          <cell r="O616">
            <v>68220000</v>
          </cell>
          <cell r="P616" t="str">
            <v>4.1</v>
          </cell>
          <cell r="Q616" t="str">
            <v>4.91</v>
          </cell>
          <cell r="R616">
            <v>80</v>
          </cell>
          <cell r="S616">
            <v>42307</v>
          </cell>
        </row>
        <row r="617">
          <cell r="A617" t="str">
            <v>DETAILS</v>
          </cell>
          <cell r="B617">
            <v>0</v>
          </cell>
          <cell r="C617">
            <v>81627645</v>
          </cell>
          <cell r="D617">
            <v>84070100</v>
          </cell>
          <cell r="E617" t="str">
            <v>Peacock Engineering Company LLC Term Loan</v>
          </cell>
          <cell r="F617" t="str">
            <v>0010538358</v>
          </cell>
          <cell r="G617">
            <v>64210.53</v>
          </cell>
          <cell r="H617">
            <v>64900000</v>
          </cell>
          <cell r="I617">
            <v>3.1970443350000002</v>
          </cell>
          <cell r="J617" t="str">
            <v>4.3945763</v>
          </cell>
          <cell r="K617">
            <v>42277</v>
          </cell>
          <cell r="L617" t="str">
            <v>1 Month</v>
          </cell>
          <cell r="M617" t="str">
            <v>5.2782126348</v>
          </cell>
          <cell r="N617">
            <v>3.36</v>
          </cell>
          <cell r="O617">
            <v>68220000</v>
          </cell>
          <cell r="P617" t="str">
            <v>4.1</v>
          </cell>
          <cell r="Q617" t="str">
            <v>4.91</v>
          </cell>
          <cell r="R617">
            <v>80</v>
          </cell>
          <cell r="S617">
            <v>42307</v>
          </cell>
        </row>
        <row r="618">
          <cell r="A618" t="str">
            <v>DETAILS</v>
          </cell>
          <cell r="B618">
            <v>0</v>
          </cell>
          <cell r="C618">
            <v>81628194</v>
          </cell>
          <cell r="D618">
            <v>84070101</v>
          </cell>
          <cell r="E618" t="str">
            <v>Peacock Engineering Company LLC Term Loan</v>
          </cell>
          <cell r="F618" t="str">
            <v>0010538358</v>
          </cell>
          <cell r="G618">
            <v>617543.86</v>
          </cell>
          <cell r="H618">
            <v>64900000</v>
          </cell>
          <cell r="I618">
            <v>3.1970443350000002</v>
          </cell>
          <cell r="J618" t="str">
            <v>4.3945763</v>
          </cell>
          <cell r="K618">
            <v>42277</v>
          </cell>
          <cell r="L618" t="str">
            <v>1 Month</v>
          </cell>
          <cell r="M618" t="str">
            <v>5.2782126348</v>
          </cell>
          <cell r="N618">
            <v>3.36</v>
          </cell>
          <cell r="O618">
            <v>68220000</v>
          </cell>
          <cell r="P618" t="str">
            <v>4.1</v>
          </cell>
          <cell r="Q618" t="str">
            <v>4.91</v>
          </cell>
          <cell r="R618">
            <v>80</v>
          </cell>
          <cell r="S618">
            <v>42307</v>
          </cell>
        </row>
        <row r="619">
          <cell r="A619" t="str">
            <v>DETAILS</v>
          </cell>
          <cell r="B619">
            <v>0</v>
          </cell>
          <cell r="C619">
            <v>81627850</v>
          </cell>
          <cell r="D619">
            <v>84069424</v>
          </cell>
          <cell r="E619" t="str">
            <v>Pelican Products Inc 1st Lien Term Loan</v>
          </cell>
          <cell r="F619" t="str">
            <v>0010523017</v>
          </cell>
          <cell r="G619">
            <v>11790000</v>
          </cell>
          <cell r="H619">
            <v>89100000</v>
          </cell>
          <cell r="I619">
            <v>2.0476617257999998</v>
          </cell>
          <cell r="J619" t="str">
            <v>3.8745848</v>
          </cell>
          <cell r="K619">
            <v>42277</v>
          </cell>
          <cell r="L619" t="str">
            <v>3 Months</v>
          </cell>
          <cell r="M619" t="str">
            <v>5.8385818818</v>
          </cell>
          <cell r="N619">
            <v>2.14</v>
          </cell>
          <cell r="O619">
            <v>83010000</v>
          </cell>
          <cell r="P619" t="str">
            <v>3.96</v>
          </cell>
          <cell r="Q619" t="str">
            <v>6.07</v>
          </cell>
          <cell r="R619">
            <v>80</v>
          </cell>
          <cell r="S619">
            <v>42368</v>
          </cell>
        </row>
        <row r="620">
          <cell r="A620" t="str">
            <v>DETAILS</v>
          </cell>
          <cell r="B620">
            <v>0</v>
          </cell>
          <cell r="C620">
            <v>81627738</v>
          </cell>
          <cell r="D620">
            <v>84069418</v>
          </cell>
          <cell r="E620" t="str">
            <v>Penda Corporation Term Loan</v>
          </cell>
          <cell r="F620" t="str">
            <v>0010426187</v>
          </cell>
          <cell r="G620">
            <v>8518234.8399999999</v>
          </cell>
          <cell r="H620">
            <v>13274000</v>
          </cell>
          <cell r="I620">
            <v>3.52</v>
          </cell>
          <cell r="J620" t="str">
            <v>3.0000000</v>
          </cell>
          <cell r="K620">
            <v>42338</v>
          </cell>
          <cell r="L620" t="str">
            <v>1 Month</v>
          </cell>
          <cell r="M620" t="str">
            <v>4.08</v>
          </cell>
          <cell r="N620">
            <v>2.98</v>
          </cell>
          <cell r="O620">
            <v>10230000</v>
          </cell>
          <cell r="P620" t="str">
            <v>4.03</v>
          </cell>
          <cell r="Q620" t="str">
            <v>5.4</v>
          </cell>
          <cell r="R620">
            <v>80</v>
          </cell>
          <cell r="S620">
            <v>42368</v>
          </cell>
        </row>
        <row r="621">
          <cell r="A621" t="str">
            <v>DETAILS</v>
          </cell>
          <cell r="B621">
            <v>0</v>
          </cell>
          <cell r="C621">
            <v>81627975</v>
          </cell>
          <cell r="D621">
            <v>84069413</v>
          </cell>
          <cell r="E621" t="str">
            <v>Peninsula Packaging LLC Term Loan</v>
          </cell>
          <cell r="F621" t="str">
            <v>0010523048</v>
          </cell>
          <cell r="G621">
            <v>8446428.5800000001</v>
          </cell>
          <cell r="H621">
            <v>22123000</v>
          </cell>
          <cell r="I621">
            <v>2.1</v>
          </cell>
          <cell r="J621" t="str">
            <v>4.2600000</v>
          </cell>
          <cell r="K621">
            <v>42277</v>
          </cell>
          <cell r="L621" t="str">
            <v>1 Month</v>
          </cell>
          <cell r="M621" t="str">
            <v>5.96</v>
          </cell>
          <cell r="N621">
            <v>2.09</v>
          </cell>
          <cell r="O621">
            <v>22060000</v>
          </cell>
          <cell r="P621" t="str">
            <v>4.25</v>
          </cell>
          <cell r="Q621" t="str">
            <v>5.98</v>
          </cell>
          <cell r="R621">
            <v>80</v>
          </cell>
          <cell r="S621">
            <v>42307</v>
          </cell>
        </row>
        <row r="622">
          <cell r="A622" t="str">
            <v>DETAILS</v>
          </cell>
          <cell r="B622">
            <v>0</v>
          </cell>
          <cell r="C622">
            <v>81627950</v>
          </cell>
          <cell r="D622">
            <v>84069955</v>
          </cell>
          <cell r="E622" t="str">
            <v>Penton Media Inc Term B-1 Loan</v>
          </cell>
          <cell r="F622" t="str">
            <v>0010438011</v>
          </cell>
          <cell r="G622">
            <v>18014472.510000002</v>
          </cell>
          <cell r="H622">
            <v>138560000</v>
          </cell>
          <cell r="I622">
            <v>2.9990000000000001</v>
          </cell>
          <cell r="J622" t="str">
            <v>3.2500000</v>
          </cell>
          <cell r="K622">
            <v>42277</v>
          </cell>
          <cell r="L622" t="str">
            <v>3 Months</v>
          </cell>
          <cell r="M622" t="str">
            <v>4.73</v>
          </cell>
          <cell r="N622">
            <v>3.01</v>
          </cell>
          <cell r="O622">
            <v>138900000</v>
          </cell>
          <cell r="P622" t="str">
            <v>3.16</v>
          </cell>
          <cell r="Q622" t="str">
            <v>4.57</v>
          </cell>
          <cell r="R622">
            <v>80</v>
          </cell>
          <cell r="S622">
            <v>42368</v>
          </cell>
        </row>
        <row r="623">
          <cell r="A623" t="str">
            <v>DETAILS</v>
          </cell>
          <cell r="B623">
            <v>0</v>
          </cell>
          <cell r="C623">
            <v>81627733</v>
          </cell>
          <cell r="D623">
            <v>84069432</v>
          </cell>
          <cell r="E623" t="str">
            <v>Performance Sports Group Ltd Term Loan B</v>
          </cell>
          <cell r="F623" t="str">
            <v>0010466389</v>
          </cell>
          <cell r="G623">
            <v>19915249.670000002</v>
          </cell>
          <cell r="H623">
            <v>107126000</v>
          </cell>
          <cell r="I623">
            <v>5.81</v>
          </cell>
          <cell r="J623" t="str">
            <v>3.8800000</v>
          </cell>
          <cell r="K623">
            <v>42338</v>
          </cell>
          <cell r="L623" t="str">
            <v>3 Months</v>
          </cell>
          <cell r="M623" t="str">
            <v>3.88</v>
          </cell>
          <cell r="N623">
            <v>4.54</v>
          </cell>
          <cell r="O623">
            <v>75050000</v>
          </cell>
          <cell r="P623" t="str">
            <v>5.73</v>
          </cell>
          <cell r="Q623" t="str">
            <v>5.73</v>
          </cell>
          <cell r="R623">
            <v>50</v>
          </cell>
          <cell r="S623">
            <v>42429</v>
          </cell>
        </row>
        <row r="624">
          <cell r="A624" t="str">
            <v>DETAILS</v>
          </cell>
          <cell r="B624">
            <v>0</v>
          </cell>
          <cell r="C624">
            <v>81628309</v>
          </cell>
          <cell r="D624">
            <v>84069836</v>
          </cell>
          <cell r="E624" t="str">
            <v>Petrochoice Holdings Inc Term Loan</v>
          </cell>
          <cell r="F624" t="str">
            <v>0010555119</v>
          </cell>
          <cell r="G624">
            <v>19950000</v>
          </cell>
          <cell r="H624">
            <v>52371343.789999999</v>
          </cell>
          <cell r="I624">
            <v>2.27068</v>
          </cell>
          <cell r="J624" t="str">
            <v>4.5099855</v>
          </cell>
          <cell r="K624">
            <v>42277</v>
          </cell>
          <cell r="L624" t="str">
            <v>3 Months</v>
          </cell>
          <cell r="M624" t="str">
            <v>6.2284825326</v>
          </cell>
          <cell r="N624">
            <v>2.2706767999999999</v>
          </cell>
          <cell r="O624">
            <v>52371343.789999999</v>
          </cell>
          <cell r="P624" t="str">
            <v>4.50998548</v>
          </cell>
          <cell r="Q624" t="str">
            <v>6.22848253</v>
          </cell>
          <cell r="R624">
            <v>79.9335773918</v>
          </cell>
          <cell r="S624">
            <v>42368</v>
          </cell>
        </row>
        <row r="625">
          <cell r="A625" t="str">
            <v>DETAILS</v>
          </cell>
          <cell r="B625">
            <v>0</v>
          </cell>
          <cell r="C625">
            <v>81627886</v>
          </cell>
          <cell r="D625">
            <v>84069442</v>
          </cell>
          <cell r="E625" t="str">
            <v>PetVet Care Centers LLC 1st Lien Term Loan</v>
          </cell>
          <cell r="F625" t="str">
            <v>0010500352</v>
          </cell>
          <cell r="G625">
            <v>14004930.050000001</v>
          </cell>
          <cell r="H625">
            <v>38474550</v>
          </cell>
          <cell r="I625">
            <v>9.33</v>
          </cell>
          <cell r="J625" t="str">
            <v>3.7100000</v>
          </cell>
          <cell r="K625">
            <v>42338</v>
          </cell>
          <cell r="L625" t="str">
            <v>1 Month</v>
          </cell>
          <cell r="M625" t="str">
            <v>5.64</v>
          </cell>
          <cell r="N625">
            <v>9.26</v>
          </cell>
          <cell r="O625">
            <v>41360000</v>
          </cell>
          <cell r="P625" t="str">
            <v>3.76</v>
          </cell>
          <cell r="Q625" t="str">
            <v>5.55</v>
          </cell>
          <cell r="R625">
            <v>80</v>
          </cell>
          <cell r="S625">
            <v>42368</v>
          </cell>
        </row>
        <row r="626">
          <cell r="A626" t="str">
            <v>DETAILS</v>
          </cell>
          <cell r="B626">
            <v>0</v>
          </cell>
          <cell r="C626">
            <v>81628300</v>
          </cell>
          <cell r="D626">
            <v>84069956</v>
          </cell>
          <cell r="E626" t="str">
            <v>PF Growth Partners LLC Term Loan</v>
          </cell>
          <cell r="F626" t="str">
            <v>0010526298</v>
          </cell>
          <cell r="G626">
            <v>5347037.68</v>
          </cell>
          <cell r="H626">
            <v>12976380</v>
          </cell>
          <cell r="I626">
            <v>5.9243110255999998</v>
          </cell>
          <cell r="J626" t="str">
            <v>2.9673390</v>
          </cell>
          <cell r="K626">
            <v>42338</v>
          </cell>
          <cell r="L626" t="str">
            <v>1 Month</v>
          </cell>
          <cell r="M626" t="str">
            <v>2.9673390029</v>
          </cell>
          <cell r="N626">
            <v>5.12</v>
          </cell>
          <cell r="O626">
            <v>13120000</v>
          </cell>
          <cell r="P626" t="str">
            <v>3.45</v>
          </cell>
          <cell r="Q626" t="str">
            <v>3.45</v>
          </cell>
          <cell r="R626">
            <v>80</v>
          </cell>
          <cell r="S626">
            <v>42368</v>
          </cell>
        </row>
        <row r="627">
          <cell r="A627" t="str">
            <v>DETAILS</v>
          </cell>
          <cell r="B627">
            <v>0</v>
          </cell>
          <cell r="C627">
            <v>81628301</v>
          </cell>
          <cell r="D627">
            <v>84069957</v>
          </cell>
          <cell r="E627" t="str">
            <v>PF Growth Partners LLC Term Loan</v>
          </cell>
          <cell r="F627" t="str">
            <v>0010526298</v>
          </cell>
          <cell r="G627">
            <v>4961472.96</v>
          </cell>
          <cell r="H627">
            <v>12976380</v>
          </cell>
          <cell r="I627">
            <v>5.9243110255999998</v>
          </cell>
          <cell r="J627" t="str">
            <v>2.9673390</v>
          </cell>
          <cell r="K627">
            <v>42338</v>
          </cell>
          <cell r="L627" t="str">
            <v>1 Month</v>
          </cell>
          <cell r="M627" t="str">
            <v>2.9673390029</v>
          </cell>
          <cell r="N627">
            <v>5.12</v>
          </cell>
          <cell r="O627">
            <v>13120000</v>
          </cell>
          <cell r="P627" t="str">
            <v>3.45</v>
          </cell>
          <cell r="Q627" t="str">
            <v>3.45</v>
          </cell>
          <cell r="R627">
            <v>80</v>
          </cell>
          <cell r="S627">
            <v>42368</v>
          </cell>
        </row>
        <row r="628">
          <cell r="A628" t="str">
            <v>DETAILS</v>
          </cell>
          <cell r="B628">
            <v>0</v>
          </cell>
          <cell r="C628">
            <v>81628287</v>
          </cell>
          <cell r="D628">
            <v>84069959</v>
          </cell>
          <cell r="E628" t="str">
            <v>Phillips &amp; Temro Industries Inc Term Loan</v>
          </cell>
          <cell r="F628" t="str">
            <v>0010529124</v>
          </cell>
          <cell r="G628">
            <v>5853849.3300000001</v>
          </cell>
          <cell r="H628">
            <v>43450000</v>
          </cell>
          <cell r="I628">
            <v>2.73</v>
          </cell>
          <cell r="J628" t="str">
            <v>3.7000000</v>
          </cell>
          <cell r="K628">
            <v>42369</v>
          </cell>
          <cell r="L628" t="str">
            <v>1 Month</v>
          </cell>
          <cell r="M628" t="str">
            <v>5.23</v>
          </cell>
          <cell r="N628">
            <v>2.16</v>
          </cell>
          <cell r="O628">
            <v>35420000</v>
          </cell>
          <cell r="P628" t="str">
            <v>4.43</v>
          </cell>
          <cell r="Q628" t="str">
            <v>6.33</v>
          </cell>
          <cell r="R628">
            <v>80</v>
          </cell>
          <cell r="S628">
            <v>42400</v>
          </cell>
        </row>
        <row r="629">
          <cell r="A629" t="str">
            <v>DETAILS</v>
          </cell>
          <cell r="B629">
            <v>0</v>
          </cell>
          <cell r="C629">
            <v>81628287</v>
          </cell>
          <cell r="D629">
            <v>84069961</v>
          </cell>
          <cell r="E629" t="str">
            <v>Phillips &amp; Temro Industries Inc Term Loan</v>
          </cell>
          <cell r="F629" t="str">
            <v>0010529124</v>
          </cell>
          <cell r="G629">
            <v>20301661.899999999</v>
          </cell>
          <cell r="H629">
            <v>43450000</v>
          </cell>
          <cell r="I629">
            <v>2.73</v>
          </cell>
          <cell r="J629" t="str">
            <v>3.7000000</v>
          </cell>
          <cell r="K629">
            <v>42369</v>
          </cell>
          <cell r="L629" t="str">
            <v>1 Month</v>
          </cell>
          <cell r="M629" t="str">
            <v>5.23</v>
          </cell>
          <cell r="N629">
            <v>2.16</v>
          </cell>
          <cell r="O629">
            <v>35420000</v>
          </cell>
          <cell r="P629" t="str">
            <v>4.43</v>
          </cell>
          <cell r="Q629" t="str">
            <v>6.33</v>
          </cell>
          <cell r="R629">
            <v>80</v>
          </cell>
          <cell r="S629">
            <v>42400</v>
          </cell>
        </row>
        <row r="630">
          <cell r="A630" t="str">
            <v>DETAILS</v>
          </cell>
          <cell r="B630">
            <v>0</v>
          </cell>
          <cell r="C630">
            <v>81627629</v>
          </cell>
          <cell r="D630">
            <v>84069958</v>
          </cell>
          <cell r="E630" t="str">
            <v>Phillips &amp; Temro Industries Inc Term Loan</v>
          </cell>
          <cell r="F630" t="str">
            <v>0010529124</v>
          </cell>
          <cell r="G630">
            <v>186692.9</v>
          </cell>
          <cell r="H630">
            <v>43450000</v>
          </cell>
          <cell r="I630">
            <v>2.73</v>
          </cell>
          <cell r="J630" t="str">
            <v>3.7000000</v>
          </cell>
          <cell r="K630">
            <v>42369</v>
          </cell>
          <cell r="L630" t="str">
            <v>1 Month</v>
          </cell>
          <cell r="M630" t="str">
            <v>5.23</v>
          </cell>
          <cell r="N630">
            <v>2.16</v>
          </cell>
          <cell r="O630">
            <v>35420000</v>
          </cell>
          <cell r="P630" t="str">
            <v>4.43</v>
          </cell>
          <cell r="Q630" t="str">
            <v>6.33</v>
          </cell>
          <cell r="R630">
            <v>80</v>
          </cell>
          <cell r="S630">
            <v>42400</v>
          </cell>
        </row>
        <row r="631">
          <cell r="A631" t="str">
            <v>DETAILS</v>
          </cell>
          <cell r="B631">
            <v>0</v>
          </cell>
          <cell r="C631">
            <v>81627629</v>
          </cell>
          <cell r="D631">
            <v>84069960</v>
          </cell>
          <cell r="E631" t="str">
            <v>Phillips &amp; Temro Industries Inc Term Loan</v>
          </cell>
          <cell r="F631" t="str">
            <v>0010529124</v>
          </cell>
          <cell r="G631">
            <v>647467.32999999996</v>
          </cell>
          <cell r="H631">
            <v>43450000</v>
          </cell>
          <cell r="I631">
            <v>2.73</v>
          </cell>
          <cell r="J631" t="str">
            <v>3.7000000</v>
          </cell>
          <cell r="K631">
            <v>42369</v>
          </cell>
          <cell r="L631" t="str">
            <v>1 Month</v>
          </cell>
          <cell r="M631" t="str">
            <v>5.23</v>
          </cell>
          <cell r="N631">
            <v>2.16</v>
          </cell>
          <cell r="O631">
            <v>35420000</v>
          </cell>
          <cell r="P631" t="str">
            <v>4.43</v>
          </cell>
          <cell r="Q631" t="str">
            <v>6.33</v>
          </cell>
          <cell r="R631">
            <v>80</v>
          </cell>
          <cell r="S631">
            <v>42400</v>
          </cell>
        </row>
        <row r="632">
          <cell r="A632" t="str">
            <v>DETAILS</v>
          </cell>
          <cell r="B632">
            <v>0</v>
          </cell>
          <cell r="C632">
            <v>81627629</v>
          </cell>
          <cell r="D632">
            <v>84069817</v>
          </cell>
          <cell r="E632" t="str">
            <v>Phillips &amp; Temro Industries Inc Term Loan</v>
          </cell>
          <cell r="F632" t="str">
            <v>0010529124</v>
          </cell>
          <cell r="G632">
            <v>136612.01999999999</v>
          </cell>
          <cell r="H632">
            <v>43450000</v>
          </cell>
          <cell r="I632">
            <v>2.73</v>
          </cell>
          <cell r="J632" t="str">
            <v>3.7000000</v>
          </cell>
          <cell r="K632">
            <v>42369</v>
          </cell>
          <cell r="L632" t="str">
            <v>1 Month</v>
          </cell>
          <cell r="M632" t="str">
            <v>5.23</v>
          </cell>
          <cell r="N632">
            <v>2.16</v>
          </cell>
          <cell r="O632">
            <v>35420000</v>
          </cell>
          <cell r="P632" t="str">
            <v>4.43</v>
          </cell>
          <cell r="Q632" t="str">
            <v>6.33</v>
          </cell>
          <cell r="R632">
            <v>80</v>
          </cell>
          <cell r="S632">
            <v>42400</v>
          </cell>
        </row>
        <row r="633">
          <cell r="A633" t="str">
            <v>DETAILS</v>
          </cell>
          <cell r="B633">
            <v>0</v>
          </cell>
          <cell r="C633">
            <v>81628287</v>
          </cell>
          <cell r="D633">
            <v>84069818</v>
          </cell>
          <cell r="E633" t="str">
            <v>Phillips &amp; Temro Industries Inc Term Loan</v>
          </cell>
          <cell r="F633" t="str">
            <v>0010529124</v>
          </cell>
          <cell r="G633">
            <v>4283538.25</v>
          </cell>
          <cell r="H633">
            <v>43450000</v>
          </cell>
          <cell r="I633">
            <v>2.73</v>
          </cell>
          <cell r="J633" t="str">
            <v>3.7000000</v>
          </cell>
          <cell r="K633">
            <v>42369</v>
          </cell>
          <cell r="L633" t="str">
            <v>1 Month</v>
          </cell>
          <cell r="M633" t="str">
            <v>5.23</v>
          </cell>
          <cell r="N633">
            <v>2.16</v>
          </cell>
          <cell r="O633">
            <v>35420000</v>
          </cell>
          <cell r="P633" t="str">
            <v>4.43</v>
          </cell>
          <cell r="Q633" t="str">
            <v>6.33</v>
          </cell>
          <cell r="R633">
            <v>80</v>
          </cell>
          <cell r="S633">
            <v>42400</v>
          </cell>
        </row>
        <row r="634">
          <cell r="A634" t="str">
            <v>DETAILS</v>
          </cell>
          <cell r="B634">
            <v>0</v>
          </cell>
          <cell r="C634">
            <v>81627667</v>
          </cell>
          <cell r="D634">
            <v>84069962</v>
          </cell>
          <cell r="E634" t="str">
            <v>Phoenix Childrens Academy Inc Term Loan</v>
          </cell>
          <cell r="F634" t="str">
            <v>0010529109</v>
          </cell>
          <cell r="G634">
            <v>29276.07</v>
          </cell>
          <cell r="H634">
            <v>16069279</v>
          </cell>
          <cell r="I634">
            <v>3.0139999999999998</v>
          </cell>
          <cell r="J634" t="str">
            <v>3.1960000</v>
          </cell>
          <cell r="K634">
            <v>42338</v>
          </cell>
          <cell r="L634" t="str">
            <v>1 Month</v>
          </cell>
          <cell r="M634" t="str">
            <v>4.194</v>
          </cell>
          <cell r="N634">
            <v>3.24</v>
          </cell>
          <cell r="O634">
            <v>16880000</v>
          </cell>
          <cell r="P634" t="str">
            <v>2.88</v>
          </cell>
          <cell r="Q634" t="str">
            <v>3.84</v>
          </cell>
          <cell r="R634">
            <v>80</v>
          </cell>
          <cell r="S634">
            <v>42368</v>
          </cell>
        </row>
        <row r="635">
          <cell r="A635" t="str">
            <v>DETAILS</v>
          </cell>
          <cell r="B635">
            <v>0</v>
          </cell>
          <cell r="C635">
            <v>81627776</v>
          </cell>
          <cell r="D635">
            <v>84069963</v>
          </cell>
          <cell r="E635" t="str">
            <v>Phoenix Childrens Academy Inc Term Loan</v>
          </cell>
          <cell r="F635" t="str">
            <v>0010529109</v>
          </cell>
          <cell r="G635">
            <v>19399126.359999999</v>
          </cell>
          <cell r="H635">
            <v>16069279</v>
          </cell>
          <cell r="I635">
            <v>3.0139999999999998</v>
          </cell>
          <cell r="J635" t="str">
            <v>3.1960000</v>
          </cell>
          <cell r="K635">
            <v>42338</v>
          </cell>
          <cell r="L635" t="str">
            <v>1 Month</v>
          </cell>
          <cell r="M635" t="str">
            <v>4.194</v>
          </cell>
          <cell r="N635">
            <v>3.24</v>
          </cell>
          <cell r="O635">
            <v>16880000</v>
          </cell>
          <cell r="P635" t="str">
            <v>2.88</v>
          </cell>
          <cell r="Q635" t="str">
            <v>3.84</v>
          </cell>
          <cell r="R635">
            <v>80</v>
          </cell>
          <cell r="S635">
            <v>42368</v>
          </cell>
        </row>
        <row r="636">
          <cell r="A636" t="str">
            <v>DETAILS</v>
          </cell>
          <cell r="B636">
            <v>0</v>
          </cell>
          <cell r="C636">
            <v>81627896</v>
          </cell>
          <cell r="D636">
            <v>84069964</v>
          </cell>
          <cell r="E636" t="str">
            <v>Pinnacle Entertainment Inc Tranche B-2 Term Loans</v>
          </cell>
          <cell r="F636" t="str">
            <v>0010433439</v>
          </cell>
          <cell r="G636">
            <v>5204536.01</v>
          </cell>
          <cell r="H636">
            <v>628451000</v>
          </cell>
          <cell r="I636">
            <v>2.6</v>
          </cell>
          <cell r="J636" t="str">
            <v>2.0500000</v>
          </cell>
          <cell r="K636">
            <v>42277</v>
          </cell>
          <cell r="L636" t="str">
            <v>3 Months</v>
          </cell>
          <cell r="M636" t="str">
            <v>6.13</v>
          </cell>
          <cell r="N636">
            <v>2.54</v>
          </cell>
          <cell r="O636">
            <v>628400000</v>
          </cell>
          <cell r="P636" t="str">
            <v>1.5</v>
          </cell>
          <cell r="Q636" t="str">
            <v>5.58</v>
          </cell>
          <cell r="R636">
            <v>80</v>
          </cell>
          <cell r="S636">
            <v>42368</v>
          </cell>
        </row>
        <row r="637">
          <cell r="A637" t="str">
            <v>DETAILS</v>
          </cell>
          <cell r="B637">
            <v>0</v>
          </cell>
          <cell r="C637">
            <v>81628211</v>
          </cell>
          <cell r="D637">
            <v>84069640</v>
          </cell>
          <cell r="E637" t="str">
            <v>Pinnacle Foods Finance LLC Tranche G Term Loan</v>
          </cell>
          <cell r="F637" t="str">
            <v>0010415454</v>
          </cell>
          <cell r="G637">
            <v>18648006.129999999</v>
          </cell>
          <cell r="H637">
            <v>540778000</v>
          </cell>
          <cell r="I637">
            <v>6.13</v>
          </cell>
          <cell r="J637" t="str">
            <v>3.5100000</v>
          </cell>
          <cell r="K637">
            <v>42277</v>
          </cell>
          <cell r="L637" t="str">
            <v>3 Months</v>
          </cell>
          <cell r="M637" t="str">
            <v>4.18</v>
          </cell>
          <cell r="N637">
            <v>6.56</v>
          </cell>
          <cell r="O637">
            <v>553480000</v>
          </cell>
          <cell r="P637" t="str">
            <v>3.38</v>
          </cell>
          <cell r="Q637" t="str">
            <v>4.03</v>
          </cell>
          <cell r="R637">
            <v>80</v>
          </cell>
          <cell r="S637">
            <v>42368</v>
          </cell>
        </row>
        <row r="638">
          <cell r="A638" t="str">
            <v>DETAILS</v>
          </cell>
          <cell r="B638">
            <v>0</v>
          </cell>
          <cell r="C638">
            <v>81628208</v>
          </cell>
          <cell r="D638">
            <v>84069578</v>
          </cell>
          <cell r="E638" t="str">
            <v>Pinnacle Foods Finance LLC Tranche H Term Loan</v>
          </cell>
          <cell r="F638" t="str">
            <v>0010439389</v>
          </cell>
          <cell r="G638">
            <v>19130366.16</v>
          </cell>
          <cell r="H638">
            <v>540778000</v>
          </cell>
          <cell r="I638">
            <v>6.13</v>
          </cell>
          <cell r="J638" t="str">
            <v>3.5100000</v>
          </cell>
          <cell r="K638">
            <v>42277</v>
          </cell>
          <cell r="L638" t="str">
            <v>3 Months</v>
          </cell>
          <cell r="M638" t="str">
            <v>4.18</v>
          </cell>
          <cell r="N638">
            <v>6.56</v>
          </cell>
          <cell r="O638">
            <v>553480000</v>
          </cell>
          <cell r="P638" t="str">
            <v>3.38</v>
          </cell>
          <cell r="Q638" t="str">
            <v>4.03</v>
          </cell>
          <cell r="R638">
            <v>80</v>
          </cell>
          <cell r="S638">
            <v>42368</v>
          </cell>
        </row>
        <row r="639">
          <cell r="A639" t="str">
            <v>DETAILS</v>
          </cell>
          <cell r="B639">
            <v>0</v>
          </cell>
          <cell r="C639">
            <v>81628317</v>
          </cell>
          <cell r="D639">
            <v>84069646</v>
          </cell>
          <cell r="E639" t="str">
            <v>PJ United Inc Term Loan</v>
          </cell>
          <cell r="F639" t="str">
            <v>0010534488</v>
          </cell>
          <cell r="G639">
            <v>16996906.710000001</v>
          </cell>
          <cell r="H639">
            <v>19450000</v>
          </cell>
          <cell r="I639">
            <v>7.74</v>
          </cell>
          <cell r="J639" t="str">
            <v>4.4400000</v>
          </cell>
          <cell r="K639">
            <v>42277</v>
          </cell>
          <cell r="L639" t="str">
            <v>3 Months</v>
          </cell>
          <cell r="M639" t="str">
            <v>4.44</v>
          </cell>
          <cell r="N639">
            <v>7.06</v>
          </cell>
          <cell r="O639">
            <v>20200000</v>
          </cell>
          <cell r="P639" t="str">
            <v>4.04</v>
          </cell>
          <cell r="Q639" t="str">
            <v>4.21000000</v>
          </cell>
          <cell r="R639">
            <v>80</v>
          </cell>
          <cell r="S639">
            <v>42368</v>
          </cell>
        </row>
        <row r="640">
          <cell r="A640" t="str">
            <v>DETAILS</v>
          </cell>
          <cell r="B640">
            <v>0</v>
          </cell>
          <cell r="C640">
            <v>81628379</v>
          </cell>
          <cell r="D640">
            <v>84069968</v>
          </cell>
          <cell r="E640" t="str">
            <v>PKC Holding Corp Term Loan</v>
          </cell>
          <cell r="F640" t="str">
            <v>0010530428</v>
          </cell>
          <cell r="G640">
            <v>1288218.51</v>
          </cell>
          <cell r="H640">
            <v>33000000</v>
          </cell>
          <cell r="I640">
            <v>3.0339999999999998</v>
          </cell>
          <cell r="J640" t="str">
            <v>3.7700000</v>
          </cell>
          <cell r="K640">
            <v>42308</v>
          </cell>
          <cell r="L640" t="str">
            <v>1 Month</v>
          </cell>
          <cell r="M640" t="str">
            <v>5.11</v>
          </cell>
          <cell r="N640">
            <v>2.85</v>
          </cell>
          <cell r="O640">
            <v>35130000</v>
          </cell>
          <cell r="P640" t="str">
            <v>3.52</v>
          </cell>
          <cell r="Q640" t="str">
            <v>4.78</v>
          </cell>
          <cell r="R640">
            <v>80</v>
          </cell>
          <cell r="S640">
            <v>42338</v>
          </cell>
        </row>
        <row r="641">
          <cell r="A641" t="str">
            <v>DETAILS</v>
          </cell>
          <cell r="B641">
            <v>0</v>
          </cell>
          <cell r="C641">
            <v>81628379</v>
          </cell>
          <cell r="D641">
            <v>84069971</v>
          </cell>
          <cell r="E641" t="str">
            <v>PKC Holding Corp Term Loan</v>
          </cell>
          <cell r="F641" t="str">
            <v>0010530428</v>
          </cell>
          <cell r="G641">
            <v>1306434.72</v>
          </cell>
          <cell r="H641">
            <v>33000000</v>
          </cell>
          <cell r="I641">
            <v>3.0339999999999998</v>
          </cell>
          <cell r="J641" t="str">
            <v>3.7700000</v>
          </cell>
          <cell r="K641">
            <v>42308</v>
          </cell>
          <cell r="L641" t="str">
            <v>1 Month</v>
          </cell>
          <cell r="M641" t="str">
            <v>5.11</v>
          </cell>
          <cell r="N641">
            <v>2.85</v>
          </cell>
          <cell r="O641">
            <v>35130000</v>
          </cell>
          <cell r="P641" t="str">
            <v>3.52</v>
          </cell>
          <cell r="Q641" t="str">
            <v>4.78</v>
          </cell>
          <cell r="R641">
            <v>80</v>
          </cell>
          <cell r="S641">
            <v>42338</v>
          </cell>
        </row>
        <row r="642">
          <cell r="A642" t="str">
            <v>DETAILS</v>
          </cell>
          <cell r="B642">
            <v>0</v>
          </cell>
          <cell r="C642">
            <v>81628379</v>
          </cell>
          <cell r="D642">
            <v>84069974</v>
          </cell>
          <cell r="E642" t="str">
            <v>PKC Holding Corp Term Loan</v>
          </cell>
          <cell r="F642" t="str">
            <v>0010530428</v>
          </cell>
          <cell r="G642">
            <v>435478.24</v>
          </cell>
          <cell r="H642">
            <v>33000000</v>
          </cell>
          <cell r="I642">
            <v>3.0339999999999998</v>
          </cell>
          <cell r="J642" t="str">
            <v>3.7700000</v>
          </cell>
          <cell r="K642">
            <v>42308</v>
          </cell>
          <cell r="L642" t="str">
            <v>1 Month</v>
          </cell>
          <cell r="M642" t="str">
            <v>5.11</v>
          </cell>
          <cell r="N642">
            <v>2.85</v>
          </cell>
          <cell r="O642">
            <v>35130000</v>
          </cell>
          <cell r="P642" t="str">
            <v>3.52</v>
          </cell>
          <cell r="Q642" t="str">
            <v>4.78</v>
          </cell>
          <cell r="R642">
            <v>80</v>
          </cell>
          <cell r="S642">
            <v>42338</v>
          </cell>
        </row>
        <row r="643">
          <cell r="A643" t="str">
            <v>DETAILS</v>
          </cell>
          <cell r="B643">
            <v>0</v>
          </cell>
          <cell r="C643">
            <v>81628379</v>
          </cell>
          <cell r="D643">
            <v>84069935</v>
          </cell>
          <cell r="E643" t="str">
            <v>PKC Holding Corp Term Loan</v>
          </cell>
          <cell r="F643" t="str">
            <v>0010530428</v>
          </cell>
          <cell r="G643">
            <v>2609050.14</v>
          </cell>
          <cell r="H643">
            <v>33000000</v>
          </cell>
          <cell r="I643">
            <v>3.0339999999999998</v>
          </cell>
          <cell r="J643" t="str">
            <v>3.7700000</v>
          </cell>
          <cell r="K643">
            <v>42308</v>
          </cell>
          <cell r="L643" t="str">
            <v>1 Month</v>
          </cell>
          <cell r="M643" t="str">
            <v>5.11</v>
          </cell>
          <cell r="N643">
            <v>2.85</v>
          </cell>
          <cell r="O643">
            <v>35130000</v>
          </cell>
          <cell r="P643" t="str">
            <v>3.52</v>
          </cell>
          <cell r="Q643" t="str">
            <v>4.78</v>
          </cell>
          <cell r="R643">
            <v>80</v>
          </cell>
          <cell r="S643">
            <v>42338</v>
          </cell>
        </row>
        <row r="644">
          <cell r="A644" t="str">
            <v>DETAILS</v>
          </cell>
          <cell r="B644">
            <v>0</v>
          </cell>
          <cell r="C644">
            <v>81627628</v>
          </cell>
          <cell r="D644">
            <v>84069966</v>
          </cell>
          <cell r="E644" t="str">
            <v>PKC Holding Corp Term Loan</v>
          </cell>
          <cell r="F644" t="str">
            <v>0010530428</v>
          </cell>
          <cell r="G644">
            <v>1610.27</v>
          </cell>
          <cell r="H644">
            <v>33000000</v>
          </cell>
          <cell r="I644">
            <v>3.0339999999999998</v>
          </cell>
          <cell r="J644" t="str">
            <v>3.7700000</v>
          </cell>
          <cell r="K644">
            <v>42308</v>
          </cell>
          <cell r="L644" t="str">
            <v>1 Month</v>
          </cell>
          <cell r="M644" t="str">
            <v>5.11</v>
          </cell>
          <cell r="N644">
            <v>2.85</v>
          </cell>
          <cell r="O644">
            <v>35130000</v>
          </cell>
          <cell r="P644" t="str">
            <v>3.52</v>
          </cell>
          <cell r="Q644" t="str">
            <v>4.78</v>
          </cell>
          <cell r="R644">
            <v>80</v>
          </cell>
          <cell r="S644">
            <v>42338</v>
          </cell>
        </row>
        <row r="645">
          <cell r="A645" t="str">
            <v>DETAILS</v>
          </cell>
          <cell r="B645">
            <v>0</v>
          </cell>
          <cell r="C645">
            <v>81627628</v>
          </cell>
          <cell r="D645">
            <v>84069969</v>
          </cell>
          <cell r="E645" t="str">
            <v>PKC Holding Corp Term Loan</v>
          </cell>
          <cell r="F645" t="str">
            <v>0010530428</v>
          </cell>
          <cell r="G645">
            <v>1633.04</v>
          </cell>
          <cell r="H645">
            <v>33000000</v>
          </cell>
          <cell r="I645">
            <v>3.0339999999999998</v>
          </cell>
          <cell r="J645" t="str">
            <v>3.7700000</v>
          </cell>
          <cell r="K645">
            <v>42308</v>
          </cell>
          <cell r="L645" t="str">
            <v>1 Month</v>
          </cell>
          <cell r="M645" t="str">
            <v>5.11</v>
          </cell>
          <cell r="N645">
            <v>2.85</v>
          </cell>
          <cell r="O645">
            <v>35130000</v>
          </cell>
          <cell r="P645" t="str">
            <v>3.52</v>
          </cell>
          <cell r="Q645" t="str">
            <v>4.78</v>
          </cell>
          <cell r="R645">
            <v>80</v>
          </cell>
          <cell r="S645">
            <v>42338</v>
          </cell>
        </row>
        <row r="646">
          <cell r="A646" t="str">
            <v>DETAILS</v>
          </cell>
          <cell r="B646">
            <v>0</v>
          </cell>
          <cell r="C646">
            <v>81627628</v>
          </cell>
          <cell r="D646">
            <v>84069972</v>
          </cell>
          <cell r="E646" t="str">
            <v>PKC Holding Corp Term Loan</v>
          </cell>
          <cell r="F646" t="str">
            <v>0010530428</v>
          </cell>
          <cell r="G646">
            <v>544.35</v>
          </cell>
          <cell r="H646">
            <v>33000000</v>
          </cell>
          <cell r="I646">
            <v>3.0339999999999998</v>
          </cell>
          <cell r="J646" t="str">
            <v>3.7700000</v>
          </cell>
          <cell r="K646">
            <v>42308</v>
          </cell>
          <cell r="L646" t="str">
            <v>1 Month</v>
          </cell>
          <cell r="M646" t="str">
            <v>5.11</v>
          </cell>
          <cell r="N646">
            <v>2.85</v>
          </cell>
          <cell r="O646">
            <v>35130000</v>
          </cell>
          <cell r="P646" t="str">
            <v>3.52</v>
          </cell>
          <cell r="Q646" t="str">
            <v>4.78</v>
          </cell>
          <cell r="R646">
            <v>80</v>
          </cell>
          <cell r="S646">
            <v>42338</v>
          </cell>
        </row>
        <row r="647">
          <cell r="A647" t="str">
            <v>DETAILS</v>
          </cell>
          <cell r="B647">
            <v>0</v>
          </cell>
          <cell r="C647">
            <v>81627628</v>
          </cell>
          <cell r="D647">
            <v>84069933</v>
          </cell>
          <cell r="E647" t="str">
            <v>PKC Holding Corp Term Loan</v>
          </cell>
          <cell r="F647" t="str">
            <v>0010530428</v>
          </cell>
          <cell r="G647">
            <v>3261.31</v>
          </cell>
          <cell r="H647">
            <v>33000000</v>
          </cell>
          <cell r="I647">
            <v>3.0339999999999998</v>
          </cell>
          <cell r="J647" t="str">
            <v>3.7700000</v>
          </cell>
          <cell r="K647">
            <v>42308</v>
          </cell>
          <cell r="L647" t="str">
            <v>1 Month</v>
          </cell>
          <cell r="M647" t="str">
            <v>5.11</v>
          </cell>
          <cell r="N647">
            <v>2.85</v>
          </cell>
          <cell r="O647">
            <v>35130000</v>
          </cell>
          <cell r="P647" t="str">
            <v>3.52</v>
          </cell>
          <cell r="Q647" t="str">
            <v>4.78</v>
          </cell>
          <cell r="R647">
            <v>80</v>
          </cell>
          <cell r="S647">
            <v>42338</v>
          </cell>
        </row>
        <row r="648">
          <cell r="A648" t="str">
            <v>DETAILS</v>
          </cell>
          <cell r="B648">
            <v>0</v>
          </cell>
          <cell r="C648">
            <v>81627702</v>
          </cell>
          <cell r="D648">
            <v>84069967</v>
          </cell>
          <cell r="E648" t="str">
            <v>PKC Holding Corp Term Loan</v>
          </cell>
          <cell r="F648" t="str">
            <v>0010530428</v>
          </cell>
          <cell r="G648">
            <v>8585171.2200000007</v>
          </cell>
          <cell r="H648">
            <v>33000000</v>
          </cell>
          <cell r="I648">
            <v>3.0339999999999998</v>
          </cell>
          <cell r="J648" t="str">
            <v>3.7700000</v>
          </cell>
          <cell r="K648">
            <v>42308</v>
          </cell>
          <cell r="L648" t="str">
            <v>1 Month</v>
          </cell>
          <cell r="M648" t="str">
            <v>5.11</v>
          </cell>
          <cell r="N648">
            <v>2.85</v>
          </cell>
          <cell r="O648">
            <v>35130000</v>
          </cell>
          <cell r="P648" t="str">
            <v>3.52</v>
          </cell>
          <cell r="Q648" t="str">
            <v>4.78</v>
          </cell>
          <cell r="R648">
            <v>80</v>
          </cell>
          <cell r="S648">
            <v>42338</v>
          </cell>
        </row>
        <row r="649">
          <cell r="A649" t="str">
            <v>DETAILS</v>
          </cell>
          <cell r="B649">
            <v>0</v>
          </cell>
          <cell r="C649">
            <v>81627702</v>
          </cell>
          <cell r="D649">
            <v>84069970</v>
          </cell>
          <cell r="E649" t="str">
            <v>PKC Holding Corp Term Loan</v>
          </cell>
          <cell r="F649" t="str">
            <v>0010530428</v>
          </cell>
          <cell r="G649">
            <v>8706570.9100000001</v>
          </cell>
          <cell r="H649">
            <v>33000000</v>
          </cell>
          <cell r="I649">
            <v>3.0339999999999998</v>
          </cell>
          <cell r="J649" t="str">
            <v>3.7700000</v>
          </cell>
          <cell r="K649">
            <v>42308</v>
          </cell>
          <cell r="L649" t="str">
            <v>1 Month</v>
          </cell>
          <cell r="M649" t="str">
            <v>5.11</v>
          </cell>
          <cell r="N649">
            <v>2.85</v>
          </cell>
          <cell r="O649">
            <v>35130000</v>
          </cell>
          <cell r="P649" t="str">
            <v>3.52</v>
          </cell>
          <cell r="Q649" t="str">
            <v>4.78</v>
          </cell>
          <cell r="R649">
            <v>80</v>
          </cell>
          <cell r="S649">
            <v>42338</v>
          </cell>
        </row>
        <row r="650">
          <cell r="A650" t="str">
            <v>DETAILS</v>
          </cell>
          <cell r="B650">
            <v>0</v>
          </cell>
          <cell r="C650">
            <v>81627702</v>
          </cell>
          <cell r="D650">
            <v>84069973</v>
          </cell>
          <cell r="E650" t="str">
            <v>PKC Holding Corp Term Loan</v>
          </cell>
          <cell r="F650" t="str">
            <v>0010530428</v>
          </cell>
          <cell r="G650">
            <v>2902190.31</v>
          </cell>
          <cell r="H650">
            <v>33000000</v>
          </cell>
          <cell r="I650">
            <v>3.0339999999999998</v>
          </cell>
          <cell r="J650" t="str">
            <v>3.7700000</v>
          </cell>
          <cell r="K650">
            <v>42308</v>
          </cell>
          <cell r="L650" t="str">
            <v>1 Month</v>
          </cell>
          <cell r="M650" t="str">
            <v>5.11</v>
          </cell>
          <cell r="N650">
            <v>2.85</v>
          </cell>
          <cell r="O650">
            <v>35130000</v>
          </cell>
          <cell r="P650" t="str">
            <v>3.52</v>
          </cell>
          <cell r="Q650" t="str">
            <v>4.78</v>
          </cell>
          <cell r="R650">
            <v>80</v>
          </cell>
          <cell r="S650">
            <v>42338</v>
          </cell>
        </row>
        <row r="651">
          <cell r="A651" t="str">
            <v>DETAILS</v>
          </cell>
          <cell r="B651">
            <v>0</v>
          </cell>
          <cell r="C651">
            <v>81627702</v>
          </cell>
          <cell r="D651">
            <v>84069934</v>
          </cell>
          <cell r="E651" t="str">
            <v>PKC Holding Corp Term Loan</v>
          </cell>
          <cell r="F651" t="str">
            <v>0010530428</v>
          </cell>
          <cell r="G651">
            <v>17387688.550000001</v>
          </cell>
          <cell r="H651">
            <v>33000000</v>
          </cell>
          <cell r="I651">
            <v>3.0339999999999998</v>
          </cell>
          <cell r="J651" t="str">
            <v>3.7700000</v>
          </cell>
          <cell r="K651">
            <v>42308</v>
          </cell>
          <cell r="L651" t="str">
            <v>1 Month</v>
          </cell>
          <cell r="M651" t="str">
            <v>5.11</v>
          </cell>
          <cell r="N651">
            <v>2.85</v>
          </cell>
          <cell r="O651">
            <v>35130000</v>
          </cell>
          <cell r="P651" t="str">
            <v>3.52</v>
          </cell>
          <cell r="Q651" t="str">
            <v>4.78</v>
          </cell>
          <cell r="R651">
            <v>80</v>
          </cell>
          <cell r="S651">
            <v>42338</v>
          </cell>
        </row>
        <row r="652">
          <cell r="A652" t="str">
            <v>DETAILS</v>
          </cell>
          <cell r="B652">
            <v>0</v>
          </cell>
          <cell r="C652">
            <v>81627697</v>
          </cell>
          <cell r="D652">
            <v>84069863</v>
          </cell>
          <cell r="E652" t="str">
            <v>Plaskolite Inc. Term Loan B</v>
          </cell>
          <cell r="F652" t="str">
            <v>0010556432</v>
          </cell>
          <cell r="G652">
            <v>16170000</v>
          </cell>
          <cell r="H652">
            <v>70819645.859999999</v>
          </cell>
          <cell r="I652">
            <v>2.5299999999999998</v>
          </cell>
          <cell r="J652" t="str">
            <v>4.31</v>
          </cell>
          <cell r="K652">
            <v>42277</v>
          </cell>
          <cell r="L652" t="str">
            <v>3 Months</v>
          </cell>
          <cell r="M652" t="str">
            <v>5.80</v>
          </cell>
          <cell r="N652">
            <v>2.5299999999999998</v>
          </cell>
          <cell r="O652">
            <v>70819645.859999999</v>
          </cell>
          <cell r="P652" t="str">
            <v>4.31</v>
          </cell>
          <cell r="Q652" t="str">
            <v>5.8</v>
          </cell>
          <cell r="R652">
            <v>80</v>
          </cell>
          <cell r="S652">
            <v>42368</v>
          </cell>
        </row>
        <row r="653">
          <cell r="A653" t="str">
            <v>DETAILS</v>
          </cell>
          <cell r="B653">
            <v>0</v>
          </cell>
          <cell r="C653">
            <v>81627796</v>
          </cell>
          <cell r="D653">
            <v>84070102</v>
          </cell>
          <cell r="E653" t="str">
            <v>Plaze Inc Term Loan</v>
          </cell>
          <cell r="F653" t="str">
            <v>0010538371</v>
          </cell>
          <cell r="G653">
            <v>3627659.57</v>
          </cell>
          <cell r="H653">
            <v>91500000</v>
          </cell>
          <cell r="I653">
            <v>3.68</v>
          </cell>
          <cell r="J653" t="str">
            <v>5.14</v>
          </cell>
          <cell r="K653">
            <v>42185</v>
          </cell>
          <cell r="L653" t="str">
            <v>3 Months</v>
          </cell>
          <cell r="M653" t="str">
            <v>5.17</v>
          </cell>
          <cell r="N653">
            <v>3.68</v>
          </cell>
          <cell r="O653">
            <v>91500000</v>
          </cell>
          <cell r="P653" t="str">
            <v>5.1400</v>
          </cell>
          <cell r="Q653" t="str">
            <v>5.1700</v>
          </cell>
          <cell r="R653">
            <v>80</v>
          </cell>
          <cell r="S653">
            <v>42277</v>
          </cell>
        </row>
        <row r="654">
          <cell r="A654" t="str">
            <v>DETAILS</v>
          </cell>
          <cell r="B654">
            <v>0</v>
          </cell>
          <cell r="C654">
            <v>81627900</v>
          </cell>
          <cell r="D654">
            <v>84070103</v>
          </cell>
          <cell r="E654" t="str">
            <v>Plaze Inc Term Loan</v>
          </cell>
          <cell r="F654" t="str">
            <v>0010538371</v>
          </cell>
          <cell r="G654">
            <v>7353909.5800000001</v>
          </cell>
          <cell r="H654">
            <v>91500000</v>
          </cell>
          <cell r="I654">
            <v>3.68</v>
          </cell>
          <cell r="J654" t="str">
            <v>5.14</v>
          </cell>
          <cell r="K654">
            <v>42185</v>
          </cell>
          <cell r="L654" t="str">
            <v>3 Months</v>
          </cell>
          <cell r="M654" t="str">
            <v>5.17</v>
          </cell>
          <cell r="N654">
            <v>3.68</v>
          </cell>
          <cell r="O654">
            <v>91500000</v>
          </cell>
          <cell r="P654" t="str">
            <v>5.1400</v>
          </cell>
          <cell r="Q654" t="str">
            <v>5.1700</v>
          </cell>
          <cell r="R654">
            <v>80</v>
          </cell>
          <cell r="S654">
            <v>42277</v>
          </cell>
        </row>
        <row r="655">
          <cell r="A655" t="str">
            <v>DETAILS</v>
          </cell>
          <cell r="B655">
            <v>0</v>
          </cell>
          <cell r="C655">
            <v>81627796</v>
          </cell>
          <cell r="D655">
            <v>84069946</v>
          </cell>
          <cell r="E655" t="str">
            <v>Plaze Inc Term Loan</v>
          </cell>
          <cell r="F655" t="str">
            <v>0010538371</v>
          </cell>
          <cell r="G655">
            <v>18403.759999999998</v>
          </cell>
          <cell r="H655">
            <v>91500000</v>
          </cell>
          <cell r="I655">
            <v>3.68</v>
          </cell>
          <cell r="J655" t="str">
            <v>5.14</v>
          </cell>
          <cell r="K655">
            <v>42185</v>
          </cell>
          <cell r="L655" t="str">
            <v>3 Months</v>
          </cell>
          <cell r="M655" t="str">
            <v>5.17</v>
          </cell>
          <cell r="N655">
            <v>3.68</v>
          </cell>
          <cell r="O655">
            <v>91500000</v>
          </cell>
          <cell r="P655" t="str">
            <v>5.1400</v>
          </cell>
          <cell r="Q655" t="str">
            <v>5.1700</v>
          </cell>
          <cell r="R655">
            <v>76.264591439699998</v>
          </cell>
          <cell r="S655">
            <v>42277</v>
          </cell>
        </row>
        <row r="656">
          <cell r="A656" t="str">
            <v>DETAILS</v>
          </cell>
          <cell r="B656">
            <v>0</v>
          </cell>
          <cell r="C656">
            <v>81627900</v>
          </cell>
          <cell r="D656">
            <v>84069947</v>
          </cell>
          <cell r="E656" t="str">
            <v>Plaze Inc Term Loan</v>
          </cell>
          <cell r="F656" t="str">
            <v>0010538371</v>
          </cell>
          <cell r="G656">
            <v>37307.68</v>
          </cell>
          <cell r="H656">
            <v>91500000</v>
          </cell>
          <cell r="I656">
            <v>3.68</v>
          </cell>
          <cell r="J656" t="str">
            <v>5.14</v>
          </cell>
          <cell r="K656">
            <v>42185</v>
          </cell>
          <cell r="L656" t="str">
            <v>3 Months</v>
          </cell>
          <cell r="M656" t="str">
            <v>5.17</v>
          </cell>
          <cell r="N656">
            <v>3.68</v>
          </cell>
          <cell r="O656">
            <v>91500000</v>
          </cell>
          <cell r="P656" t="str">
            <v>5.1400</v>
          </cell>
          <cell r="Q656" t="str">
            <v>5.1700</v>
          </cell>
          <cell r="R656">
            <v>76.264591439699998</v>
          </cell>
          <cell r="S656">
            <v>42277</v>
          </cell>
        </row>
        <row r="657">
          <cell r="A657" t="str">
            <v>DETAILS</v>
          </cell>
          <cell r="B657">
            <v>0</v>
          </cell>
          <cell r="C657">
            <v>81627796</v>
          </cell>
          <cell r="D657">
            <v>84069886</v>
          </cell>
          <cell r="E657" t="str">
            <v>Plaze Inc Term Loan</v>
          </cell>
          <cell r="F657" t="str">
            <v>0010538371</v>
          </cell>
          <cell r="G657">
            <v>7337765.96</v>
          </cell>
          <cell r="H657">
            <v>91500000</v>
          </cell>
          <cell r="I657">
            <v>3.68</v>
          </cell>
          <cell r="J657" t="str">
            <v>5.14</v>
          </cell>
          <cell r="K657">
            <v>42185</v>
          </cell>
          <cell r="L657" t="str">
            <v>3 Months</v>
          </cell>
          <cell r="M657" t="str">
            <v>5.17</v>
          </cell>
          <cell r="N657">
            <v>3.68</v>
          </cell>
          <cell r="O657">
            <v>91500000</v>
          </cell>
          <cell r="P657" t="str">
            <v>5.1400</v>
          </cell>
          <cell r="Q657" t="str">
            <v>5.1700</v>
          </cell>
          <cell r="R657">
            <v>76.264591439699998</v>
          </cell>
          <cell r="S657">
            <v>42277</v>
          </cell>
        </row>
        <row r="658">
          <cell r="A658" t="str">
            <v>DETAILS</v>
          </cell>
          <cell r="B658">
            <v>0</v>
          </cell>
          <cell r="C658">
            <v>81627900</v>
          </cell>
          <cell r="D658">
            <v>84069887</v>
          </cell>
          <cell r="E658" t="str">
            <v>Plaze Inc Term Loan</v>
          </cell>
          <cell r="F658" t="str">
            <v>0010538371</v>
          </cell>
          <cell r="G658">
            <v>14874953.449999999</v>
          </cell>
          <cell r="H658">
            <v>91500000</v>
          </cell>
          <cell r="I658">
            <v>3.68</v>
          </cell>
          <cell r="J658" t="str">
            <v>5.14</v>
          </cell>
          <cell r="K658">
            <v>42185</v>
          </cell>
          <cell r="L658" t="str">
            <v>3 Months</v>
          </cell>
          <cell r="M658" t="str">
            <v>5.17</v>
          </cell>
          <cell r="N658">
            <v>3.68</v>
          </cell>
          <cell r="O658">
            <v>91500000</v>
          </cell>
          <cell r="P658" t="str">
            <v>5.1400</v>
          </cell>
          <cell r="Q658" t="str">
            <v>5.1700</v>
          </cell>
          <cell r="R658">
            <v>76.264591439699998</v>
          </cell>
          <cell r="S658">
            <v>42277</v>
          </cell>
        </row>
        <row r="659">
          <cell r="A659" t="str">
            <v>DETAILS</v>
          </cell>
          <cell r="B659">
            <v>0</v>
          </cell>
          <cell r="C659">
            <v>81627693</v>
          </cell>
          <cell r="D659">
            <v>84069282</v>
          </cell>
          <cell r="E659" t="str">
            <v>PMI Holdings Inc (Papa Murphys)</v>
          </cell>
          <cell r="F659" t="str">
            <v>0010527897</v>
          </cell>
          <cell r="G659">
            <v>312500</v>
          </cell>
          <cell r="H659">
            <v>31338000</v>
          </cell>
          <cell r="I659">
            <v>6.79</v>
          </cell>
          <cell r="J659" t="str">
            <v>3.5700000</v>
          </cell>
          <cell r="K659">
            <v>42277</v>
          </cell>
          <cell r="L659" t="str">
            <v>3 Months</v>
          </cell>
          <cell r="M659" t="str">
            <v>3.67</v>
          </cell>
          <cell r="N659">
            <v>7.78</v>
          </cell>
          <cell r="O659">
            <v>33250000</v>
          </cell>
          <cell r="P659" t="str">
            <v>3.21</v>
          </cell>
          <cell r="Q659" t="str">
            <v>3.3</v>
          </cell>
          <cell r="R659">
            <v>80</v>
          </cell>
          <cell r="S659">
            <v>42368</v>
          </cell>
        </row>
        <row r="660">
          <cell r="A660" t="str">
            <v>DETAILS</v>
          </cell>
          <cell r="B660">
            <v>0</v>
          </cell>
          <cell r="C660">
            <v>81627693</v>
          </cell>
          <cell r="D660">
            <v>84069975</v>
          </cell>
          <cell r="E660" t="str">
            <v>PMI Holdings Inc (Papa Murphys)</v>
          </cell>
          <cell r="F660" t="str">
            <v>0010527897</v>
          </cell>
          <cell r="G660">
            <v>137500</v>
          </cell>
          <cell r="H660">
            <v>31338000</v>
          </cell>
          <cell r="I660">
            <v>6.79</v>
          </cell>
          <cell r="J660" t="str">
            <v>3.5700000</v>
          </cell>
          <cell r="K660">
            <v>42277</v>
          </cell>
          <cell r="L660" t="str">
            <v>3 Months</v>
          </cell>
          <cell r="M660" t="str">
            <v>3.67</v>
          </cell>
          <cell r="N660">
            <v>7.78</v>
          </cell>
          <cell r="O660">
            <v>33250000</v>
          </cell>
          <cell r="P660" t="str">
            <v>3.21</v>
          </cell>
          <cell r="Q660" t="str">
            <v>3.3</v>
          </cell>
          <cell r="R660">
            <v>80</v>
          </cell>
          <cell r="S660">
            <v>42368</v>
          </cell>
        </row>
        <row r="661">
          <cell r="A661" t="str">
            <v>DETAILS</v>
          </cell>
          <cell r="B661">
            <v>0</v>
          </cell>
          <cell r="C661">
            <v>81628345</v>
          </cell>
          <cell r="D661">
            <v>84069976</v>
          </cell>
          <cell r="E661" t="str">
            <v>PMI Holdings Inc (Papa Murphys)</v>
          </cell>
          <cell r="F661" t="str">
            <v>0010527897</v>
          </cell>
          <cell r="G661">
            <v>10312499.99</v>
          </cell>
          <cell r="H661">
            <v>31338000</v>
          </cell>
          <cell r="I661">
            <v>6.79</v>
          </cell>
          <cell r="J661" t="str">
            <v>3.5700000</v>
          </cell>
          <cell r="K661">
            <v>42277</v>
          </cell>
          <cell r="L661" t="str">
            <v>3 Months</v>
          </cell>
          <cell r="M661" t="str">
            <v>3.67</v>
          </cell>
          <cell r="N661">
            <v>7.78</v>
          </cell>
          <cell r="O661">
            <v>33250000</v>
          </cell>
          <cell r="P661" t="str">
            <v>3.21</v>
          </cell>
          <cell r="Q661" t="str">
            <v>3.3</v>
          </cell>
          <cell r="R661">
            <v>80</v>
          </cell>
          <cell r="S661">
            <v>42368</v>
          </cell>
        </row>
        <row r="662">
          <cell r="A662" t="str">
            <v>DETAILS</v>
          </cell>
          <cell r="B662">
            <v>0</v>
          </cell>
          <cell r="C662">
            <v>81628345</v>
          </cell>
          <cell r="D662">
            <v>84069283</v>
          </cell>
          <cell r="E662" t="str">
            <v>PMI Holdings Inc (Papa Murphys)</v>
          </cell>
          <cell r="F662" t="str">
            <v>0010527897</v>
          </cell>
          <cell r="G662">
            <v>23437500</v>
          </cell>
          <cell r="H662">
            <v>31338000</v>
          </cell>
          <cell r="I662">
            <v>6.79</v>
          </cell>
          <cell r="J662" t="str">
            <v>3.5700000</v>
          </cell>
          <cell r="K662">
            <v>42277</v>
          </cell>
          <cell r="L662" t="str">
            <v>3 Months</v>
          </cell>
          <cell r="M662" t="str">
            <v>3.67</v>
          </cell>
          <cell r="N662">
            <v>7.78</v>
          </cell>
          <cell r="O662">
            <v>33250000</v>
          </cell>
          <cell r="P662" t="str">
            <v>3.21</v>
          </cell>
          <cell r="Q662" t="str">
            <v>3.3</v>
          </cell>
          <cell r="R662">
            <v>80</v>
          </cell>
          <cell r="S662">
            <v>42368</v>
          </cell>
        </row>
        <row r="663">
          <cell r="A663" t="str">
            <v>DETAILS</v>
          </cell>
          <cell r="B663">
            <v>0</v>
          </cell>
          <cell r="C663">
            <v>81628000</v>
          </cell>
          <cell r="D663">
            <v>84070223</v>
          </cell>
          <cell r="E663" t="str">
            <v>Post Holdings Inc Series A Incremental Term Loan</v>
          </cell>
          <cell r="F663" t="str">
            <v>0010474157</v>
          </cell>
          <cell r="G663">
            <v>4708465.54</v>
          </cell>
          <cell r="H663">
            <v>577500000</v>
          </cell>
          <cell r="I663">
            <v>2.2999999999999998</v>
          </cell>
          <cell r="J663" t="str">
            <v>1.3600000</v>
          </cell>
          <cell r="K663">
            <v>42277</v>
          </cell>
          <cell r="L663" t="str">
            <v>3 Months</v>
          </cell>
          <cell r="M663" t="str">
            <v>6.4</v>
          </cell>
          <cell r="N663">
            <v>2.41</v>
          </cell>
          <cell r="O663">
            <v>785600000</v>
          </cell>
          <cell r="P663" t="str">
            <v>0.36</v>
          </cell>
          <cell r="Q663" t="str">
            <v>5.71</v>
          </cell>
          <cell r="R663">
            <v>80</v>
          </cell>
          <cell r="S663">
            <v>42368</v>
          </cell>
        </row>
        <row r="664">
          <cell r="A664" t="str">
            <v>DETAILS</v>
          </cell>
          <cell r="B664">
            <v>0</v>
          </cell>
          <cell r="C664">
            <v>81628162</v>
          </cell>
          <cell r="D664">
            <v>84069978</v>
          </cell>
          <cell r="E664" t="str">
            <v>Potpourri Group, Inc. Tranche A Term Loan</v>
          </cell>
          <cell r="F664" t="str">
            <v>0010527956</v>
          </cell>
          <cell r="G664">
            <v>40625</v>
          </cell>
          <cell r="H664">
            <v>34777587</v>
          </cell>
          <cell r="I664">
            <v>4.1269999999999998</v>
          </cell>
          <cell r="J664" t="str">
            <v>4.1480000</v>
          </cell>
          <cell r="K664">
            <v>42338</v>
          </cell>
          <cell r="L664" t="str">
            <v>1 Month</v>
          </cell>
          <cell r="M664" t="str">
            <v>4.148</v>
          </cell>
          <cell r="N664">
            <v>4.26</v>
          </cell>
          <cell r="O664">
            <v>38980000</v>
          </cell>
          <cell r="P664" t="str">
            <v>3.77</v>
          </cell>
          <cell r="Q664" t="str">
            <v>3.77</v>
          </cell>
          <cell r="R664">
            <v>80</v>
          </cell>
          <cell r="S664">
            <v>42368</v>
          </cell>
        </row>
        <row r="665">
          <cell r="A665" t="str">
            <v>DETAILS</v>
          </cell>
          <cell r="B665">
            <v>0</v>
          </cell>
          <cell r="C665">
            <v>81628162</v>
          </cell>
          <cell r="D665">
            <v>84069980</v>
          </cell>
          <cell r="E665" t="str">
            <v>Potpourri Group, Inc. Tranche A Term Loan</v>
          </cell>
          <cell r="F665" t="str">
            <v>0010527956</v>
          </cell>
          <cell r="G665">
            <v>12653.05</v>
          </cell>
          <cell r="H665">
            <v>34777587</v>
          </cell>
          <cell r="I665">
            <v>4.1269999999999998</v>
          </cell>
          <cell r="J665" t="str">
            <v>4.1480000</v>
          </cell>
          <cell r="K665">
            <v>42338</v>
          </cell>
          <cell r="L665" t="str">
            <v>1 Month</v>
          </cell>
          <cell r="M665" t="str">
            <v>4.148</v>
          </cell>
          <cell r="N665">
            <v>4.26</v>
          </cell>
          <cell r="O665">
            <v>38980000</v>
          </cell>
          <cell r="P665" t="str">
            <v>3.77</v>
          </cell>
          <cell r="Q665" t="str">
            <v>3.77</v>
          </cell>
          <cell r="R665">
            <v>80</v>
          </cell>
          <cell r="S665">
            <v>42368</v>
          </cell>
        </row>
        <row r="666">
          <cell r="A666" t="str">
            <v>DETAILS</v>
          </cell>
          <cell r="B666">
            <v>0</v>
          </cell>
          <cell r="C666">
            <v>81628162</v>
          </cell>
          <cell r="D666">
            <v>84069982</v>
          </cell>
          <cell r="E666" t="str">
            <v>Potpourri Group, Inc. Tranche A Term Loan</v>
          </cell>
          <cell r="F666" t="str">
            <v>0010527956</v>
          </cell>
          <cell r="G666">
            <v>187500</v>
          </cell>
          <cell r="H666">
            <v>34777587</v>
          </cell>
          <cell r="I666">
            <v>4.1269999999999998</v>
          </cell>
          <cell r="J666" t="str">
            <v>4.1480000</v>
          </cell>
          <cell r="K666">
            <v>42338</v>
          </cell>
          <cell r="L666" t="str">
            <v>1 Month</v>
          </cell>
          <cell r="M666" t="str">
            <v>4.148</v>
          </cell>
          <cell r="N666">
            <v>4.26</v>
          </cell>
          <cell r="O666">
            <v>38980000</v>
          </cell>
          <cell r="P666" t="str">
            <v>3.77</v>
          </cell>
          <cell r="Q666" t="str">
            <v>3.77</v>
          </cell>
          <cell r="R666">
            <v>80</v>
          </cell>
          <cell r="S666">
            <v>42368</v>
          </cell>
        </row>
        <row r="667">
          <cell r="A667" t="str">
            <v>DETAILS</v>
          </cell>
          <cell r="B667">
            <v>0</v>
          </cell>
          <cell r="C667">
            <v>81627690</v>
          </cell>
          <cell r="D667">
            <v>84069977</v>
          </cell>
          <cell r="E667" t="str">
            <v>Potpourri Group, Inc. Tranche A Term Loan</v>
          </cell>
          <cell r="F667" t="str">
            <v>0010527956</v>
          </cell>
          <cell r="G667">
            <v>6139947.8499999996</v>
          </cell>
          <cell r="H667">
            <v>34777587</v>
          </cell>
          <cell r="I667">
            <v>4.1269999999999998</v>
          </cell>
          <cell r="J667" t="str">
            <v>4.1480000</v>
          </cell>
          <cell r="K667">
            <v>42338</v>
          </cell>
          <cell r="L667" t="str">
            <v>1 Month</v>
          </cell>
          <cell r="M667" t="str">
            <v>4.148</v>
          </cell>
          <cell r="N667">
            <v>4.26</v>
          </cell>
          <cell r="O667">
            <v>38980000</v>
          </cell>
          <cell r="P667" t="str">
            <v>3.77</v>
          </cell>
          <cell r="Q667" t="str">
            <v>3.77</v>
          </cell>
          <cell r="R667">
            <v>80</v>
          </cell>
          <cell r="S667">
            <v>42368</v>
          </cell>
        </row>
        <row r="668">
          <cell r="A668" t="str">
            <v>DETAILS</v>
          </cell>
          <cell r="B668">
            <v>0</v>
          </cell>
          <cell r="C668">
            <v>81627690</v>
          </cell>
          <cell r="D668">
            <v>84069979</v>
          </cell>
          <cell r="E668" t="str">
            <v>Potpourri Group, Inc. Tranche A Term Loan</v>
          </cell>
          <cell r="F668" t="str">
            <v>0010527956</v>
          </cell>
          <cell r="G668">
            <v>1912346.81</v>
          </cell>
          <cell r="H668">
            <v>34777587</v>
          </cell>
          <cell r="I668">
            <v>4.1269999999999998</v>
          </cell>
          <cell r="J668" t="str">
            <v>4.1480000</v>
          </cell>
          <cell r="K668">
            <v>42338</v>
          </cell>
          <cell r="L668" t="str">
            <v>1 Month</v>
          </cell>
          <cell r="M668" t="str">
            <v>4.148</v>
          </cell>
          <cell r="N668">
            <v>4.26</v>
          </cell>
          <cell r="O668">
            <v>38980000</v>
          </cell>
          <cell r="P668" t="str">
            <v>3.77</v>
          </cell>
          <cell r="Q668" t="str">
            <v>3.77</v>
          </cell>
          <cell r="R668">
            <v>80</v>
          </cell>
          <cell r="S668">
            <v>42368</v>
          </cell>
        </row>
        <row r="669">
          <cell r="A669" t="str">
            <v>DETAILS</v>
          </cell>
          <cell r="B669">
            <v>0</v>
          </cell>
          <cell r="C669">
            <v>81627690</v>
          </cell>
          <cell r="D669">
            <v>84069981</v>
          </cell>
          <cell r="E669" t="str">
            <v>Potpourri Group, Inc. Tranche A Term Loan</v>
          </cell>
          <cell r="F669" t="str">
            <v>0010527956</v>
          </cell>
          <cell r="G669">
            <v>28338220.859999999</v>
          </cell>
          <cell r="H669">
            <v>34777587</v>
          </cell>
          <cell r="I669">
            <v>4.1269999999999998</v>
          </cell>
          <cell r="J669" t="str">
            <v>4.1480000</v>
          </cell>
          <cell r="K669">
            <v>42338</v>
          </cell>
          <cell r="L669" t="str">
            <v>1 Month</v>
          </cell>
          <cell r="M669" t="str">
            <v>4.148</v>
          </cell>
          <cell r="N669">
            <v>4.26</v>
          </cell>
          <cell r="O669">
            <v>38980000</v>
          </cell>
          <cell r="P669" t="str">
            <v>3.77</v>
          </cell>
          <cell r="Q669" t="str">
            <v>3.77</v>
          </cell>
          <cell r="R669">
            <v>80</v>
          </cell>
          <cell r="S669">
            <v>42368</v>
          </cell>
        </row>
        <row r="670">
          <cell r="A670" t="str">
            <v>DETAILS</v>
          </cell>
          <cell r="B670">
            <v>0</v>
          </cell>
          <cell r="C670">
            <v>81627862</v>
          </cell>
          <cell r="D670">
            <v>84069299</v>
          </cell>
          <cell r="E670" t="str">
            <v>Power Buyer LLC Initial Term Loan</v>
          </cell>
          <cell r="F670" t="str">
            <v>0010417311</v>
          </cell>
          <cell r="G670">
            <v>21833502.18</v>
          </cell>
          <cell r="H670">
            <v>108494000</v>
          </cell>
          <cell r="I670">
            <v>3.22</v>
          </cell>
          <cell r="J670" t="str">
            <v>3.8900000</v>
          </cell>
          <cell r="K670">
            <v>42277</v>
          </cell>
          <cell r="L670" t="str">
            <v>3 Months</v>
          </cell>
          <cell r="M670" t="str">
            <v>5.45</v>
          </cell>
          <cell r="N670">
            <v>3.41</v>
          </cell>
          <cell r="O670">
            <v>122050000</v>
          </cell>
          <cell r="P670" t="str">
            <v>3.73</v>
          </cell>
          <cell r="Q670" t="str">
            <v>5.12</v>
          </cell>
          <cell r="R670">
            <v>80</v>
          </cell>
          <cell r="S670">
            <v>42368</v>
          </cell>
        </row>
        <row r="671">
          <cell r="A671" t="str">
            <v>DETAILS</v>
          </cell>
          <cell r="B671">
            <v>0</v>
          </cell>
          <cell r="C671">
            <v>81627863</v>
          </cell>
          <cell r="D671">
            <v>84069300</v>
          </cell>
          <cell r="E671" t="str">
            <v>Power Buyer LLC Initial Term Loan</v>
          </cell>
          <cell r="F671" t="str">
            <v>0010417311</v>
          </cell>
          <cell r="G671">
            <v>1213568.01</v>
          </cell>
          <cell r="H671">
            <v>108494000</v>
          </cell>
          <cell r="I671">
            <v>3.22</v>
          </cell>
          <cell r="J671" t="str">
            <v>3.8900000</v>
          </cell>
          <cell r="K671">
            <v>42277</v>
          </cell>
          <cell r="L671" t="str">
            <v>3 Months</v>
          </cell>
          <cell r="M671" t="str">
            <v>5.45</v>
          </cell>
          <cell r="N671">
            <v>3.41</v>
          </cell>
          <cell r="O671">
            <v>122050000</v>
          </cell>
          <cell r="P671" t="str">
            <v>3.73</v>
          </cell>
          <cell r="Q671" t="str">
            <v>5.12</v>
          </cell>
          <cell r="R671">
            <v>80</v>
          </cell>
          <cell r="S671">
            <v>42368</v>
          </cell>
        </row>
        <row r="672">
          <cell r="A672" t="str">
            <v>DETAILS</v>
          </cell>
          <cell r="B672">
            <v>0</v>
          </cell>
          <cell r="C672">
            <v>81627893</v>
          </cell>
          <cell r="D672">
            <v>84069301</v>
          </cell>
          <cell r="E672" t="str">
            <v>Power Buyer LLC Initial Term Loan</v>
          </cell>
          <cell r="F672" t="str">
            <v>0010417311</v>
          </cell>
          <cell r="G672">
            <v>2959721.09</v>
          </cell>
          <cell r="H672">
            <v>108494000</v>
          </cell>
          <cell r="I672">
            <v>3.22</v>
          </cell>
          <cell r="J672" t="str">
            <v>3.8900000</v>
          </cell>
          <cell r="K672">
            <v>42277</v>
          </cell>
          <cell r="L672" t="str">
            <v>3 Months</v>
          </cell>
          <cell r="M672" t="str">
            <v>5.45</v>
          </cell>
          <cell r="N672">
            <v>3.41</v>
          </cell>
          <cell r="O672">
            <v>122050000</v>
          </cell>
          <cell r="P672" t="str">
            <v>3.73</v>
          </cell>
          <cell r="Q672" t="str">
            <v>5.12</v>
          </cell>
          <cell r="R672">
            <v>80</v>
          </cell>
          <cell r="S672">
            <v>42368</v>
          </cell>
        </row>
        <row r="673">
          <cell r="A673" t="str">
            <v>DETAILS</v>
          </cell>
          <cell r="B673">
            <v>0</v>
          </cell>
          <cell r="C673">
            <v>81627862</v>
          </cell>
          <cell r="D673">
            <v>84070246</v>
          </cell>
          <cell r="E673" t="str">
            <v>Power Buyer LLC Initial Term Loan</v>
          </cell>
          <cell r="F673" t="str">
            <v>0010417311</v>
          </cell>
          <cell r="G673">
            <v>1171766.98</v>
          </cell>
          <cell r="H673">
            <v>108494000</v>
          </cell>
          <cell r="I673">
            <v>3.22</v>
          </cell>
          <cell r="J673" t="str">
            <v>3.8900000</v>
          </cell>
          <cell r="K673">
            <v>42277</v>
          </cell>
          <cell r="L673" t="str">
            <v>3 Months</v>
          </cell>
          <cell r="M673" t="str">
            <v>5.45</v>
          </cell>
          <cell r="N673">
            <v>3.41</v>
          </cell>
          <cell r="O673">
            <v>122050000</v>
          </cell>
          <cell r="P673" t="str">
            <v>3.73</v>
          </cell>
          <cell r="Q673" t="str">
            <v>5.12</v>
          </cell>
          <cell r="R673">
            <v>80</v>
          </cell>
          <cell r="S673">
            <v>42368</v>
          </cell>
        </row>
        <row r="674">
          <cell r="A674" t="str">
            <v>DETAILS</v>
          </cell>
          <cell r="B674">
            <v>0</v>
          </cell>
          <cell r="C674">
            <v>81627863</v>
          </cell>
          <cell r="D674">
            <v>84070247</v>
          </cell>
          <cell r="E674" t="str">
            <v>Power Buyer LLC Initial Term Loan</v>
          </cell>
          <cell r="F674" t="str">
            <v>0010417311</v>
          </cell>
          <cell r="G674">
            <v>65130.13</v>
          </cell>
          <cell r="H674">
            <v>108494000</v>
          </cell>
          <cell r="I674">
            <v>3.22</v>
          </cell>
          <cell r="J674" t="str">
            <v>3.8900000</v>
          </cell>
          <cell r="K674">
            <v>42277</v>
          </cell>
          <cell r="L674" t="str">
            <v>3 Months</v>
          </cell>
          <cell r="M674" t="str">
            <v>5.45</v>
          </cell>
          <cell r="N674">
            <v>3.41</v>
          </cell>
          <cell r="O674">
            <v>122050000</v>
          </cell>
          <cell r="P674" t="str">
            <v>3.73</v>
          </cell>
          <cell r="Q674" t="str">
            <v>5.12</v>
          </cell>
          <cell r="R674">
            <v>80</v>
          </cell>
          <cell r="S674">
            <v>42368</v>
          </cell>
        </row>
        <row r="675">
          <cell r="A675" t="str">
            <v>DETAILS</v>
          </cell>
          <cell r="B675">
            <v>0</v>
          </cell>
          <cell r="C675">
            <v>81627893</v>
          </cell>
          <cell r="D675">
            <v>84070248</v>
          </cell>
          <cell r="E675" t="str">
            <v>Power Buyer LLC Initial Term Loan</v>
          </cell>
          <cell r="F675" t="str">
            <v>0010417311</v>
          </cell>
          <cell r="G675">
            <v>158843.20000000001</v>
          </cell>
          <cell r="H675">
            <v>108494000</v>
          </cell>
          <cell r="I675">
            <v>3.22</v>
          </cell>
          <cell r="J675" t="str">
            <v>3.8900000</v>
          </cell>
          <cell r="K675">
            <v>42277</v>
          </cell>
          <cell r="L675" t="str">
            <v>3 Months</v>
          </cell>
          <cell r="M675" t="str">
            <v>5.45</v>
          </cell>
          <cell r="N675">
            <v>3.41</v>
          </cell>
          <cell r="O675">
            <v>122050000</v>
          </cell>
          <cell r="P675" t="str">
            <v>3.73</v>
          </cell>
          <cell r="Q675" t="str">
            <v>5.12</v>
          </cell>
          <cell r="R675">
            <v>80</v>
          </cell>
          <cell r="S675">
            <v>42368</v>
          </cell>
        </row>
        <row r="676">
          <cell r="A676" t="str">
            <v>DETAILS</v>
          </cell>
          <cell r="B676">
            <v>0</v>
          </cell>
          <cell r="C676">
            <v>81628004</v>
          </cell>
          <cell r="D676">
            <v>84070256</v>
          </cell>
          <cell r="E676" t="str">
            <v>Power Services Holdings 2nd AMD Incremental Term Loan</v>
          </cell>
          <cell r="F676" t="str">
            <v>0010536437</v>
          </cell>
          <cell r="G676">
            <v>1587468.14</v>
          </cell>
          <cell r="H676">
            <v>29543000</v>
          </cell>
          <cell r="I676">
            <v>2.2599999999999998</v>
          </cell>
          <cell r="J676" t="str">
            <v>4.0900000</v>
          </cell>
          <cell r="K676">
            <v>42369</v>
          </cell>
          <cell r="L676" t="str">
            <v>1 Month</v>
          </cell>
          <cell r="M676" t="str">
            <v>5.67</v>
          </cell>
          <cell r="N676">
            <v>2.31</v>
          </cell>
          <cell r="O676">
            <v>30110000</v>
          </cell>
          <cell r="P676" t="str">
            <v>3.95</v>
          </cell>
          <cell r="Q676" t="str">
            <v>5.49</v>
          </cell>
          <cell r="R676">
            <v>80</v>
          </cell>
          <cell r="S676">
            <v>42400</v>
          </cell>
        </row>
        <row r="677">
          <cell r="A677" t="str">
            <v>DETAILS</v>
          </cell>
          <cell r="B677">
            <v>0</v>
          </cell>
          <cell r="C677">
            <v>81628004</v>
          </cell>
          <cell r="D677">
            <v>84070313</v>
          </cell>
          <cell r="E677" t="str">
            <v>Power Services Holdings 2nd AMD Incremental Term Loan</v>
          </cell>
          <cell r="F677" t="str">
            <v>0010536437</v>
          </cell>
          <cell r="G677">
            <v>490790.63</v>
          </cell>
          <cell r="H677">
            <v>29543000</v>
          </cell>
          <cell r="I677">
            <v>2.2599999999999998</v>
          </cell>
          <cell r="J677" t="str">
            <v>4.0900000</v>
          </cell>
          <cell r="K677">
            <v>42369</v>
          </cell>
          <cell r="L677" t="str">
            <v>1 Month</v>
          </cell>
          <cell r="M677" t="str">
            <v>5.67</v>
          </cell>
          <cell r="N677">
            <v>2.31</v>
          </cell>
          <cell r="O677">
            <v>30110000</v>
          </cell>
          <cell r="P677" t="str">
            <v>3.95</v>
          </cell>
          <cell r="Q677" t="str">
            <v>5.49</v>
          </cell>
          <cell r="R677">
            <v>80</v>
          </cell>
          <cell r="S677">
            <v>42400</v>
          </cell>
        </row>
        <row r="678">
          <cell r="A678" t="str">
            <v>DETAILS</v>
          </cell>
          <cell r="B678">
            <v>0</v>
          </cell>
          <cell r="C678">
            <v>81627607</v>
          </cell>
          <cell r="D678">
            <v>84070312</v>
          </cell>
          <cell r="E678" t="str">
            <v>Power Services Holdings 2nd AMD Incremental Term Loan</v>
          </cell>
          <cell r="F678" t="str">
            <v>0010536437</v>
          </cell>
          <cell r="G678">
            <v>1184.1600000000001</v>
          </cell>
          <cell r="H678">
            <v>29543000</v>
          </cell>
          <cell r="I678">
            <v>2.2599999999999998</v>
          </cell>
          <cell r="J678" t="str">
            <v>4.0900000</v>
          </cell>
          <cell r="K678">
            <v>42369</v>
          </cell>
          <cell r="L678" t="str">
            <v>1 Month</v>
          </cell>
          <cell r="M678" t="str">
            <v>5.67</v>
          </cell>
          <cell r="N678">
            <v>2.31</v>
          </cell>
          <cell r="O678">
            <v>30110000</v>
          </cell>
          <cell r="P678" t="str">
            <v>3.95</v>
          </cell>
          <cell r="Q678" t="str">
            <v>5.49</v>
          </cell>
          <cell r="R678">
            <v>80</v>
          </cell>
          <cell r="S678">
            <v>42400</v>
          </cell>
        </row>
        <row r="679">
          <cell r="A679" t="str">
            <v>DETAILS</v>
          </cell>
          <cell r="B679">
            <v>0</v>
          </cell>
          <cell r="C679">
            <v>81627607</v>
          </cell>
          <cell r="D679">
            <v>84070255</v>
          </cell>
          <cell r="E679" t="str">
            <v>Power Services Holdings 2nd AMD Incremental Term Loan</v>
          </cell>
          <cell r="F679" t="str">
            <v>0010536437</v>
          </cell>
          <cell r="G679">
            <v>3830.2</v>
          </cell>
          <cell r="H679">
            <v>29543000</v>
          </cell>
          <cell r="I679">
            <v>2.2599999999999998</v>
          </cell>
          <cell r="J679" t="str">
            <v>4.0900000</v>
          </cell>
          <cell r="K679">
            <v>42369</v>
          </cell>
          <cell r="L679" t="str">
            <v>1 Month</v>
          </cell>
          <cell r="M679" t="str">
            <v>5.67</v>
          </cell>
          <cell r="N679">
            <v>2.31</v>
          </cell>
          <cell r="O679">
            <v>30110000</v>
          </cell>
          <cell r="P679" t="str">
            <v>3.95</v>
          </cell>
          <cell r="Q679" t="str">
            <v>5.49</v>
          </cell>
          <cell r="R679">
            <v>80</v>
          </cell>
          <cell r="S679">
            <v>42400</v>
          </cell>
        </row>
        <row r="680">
          <cell r="A680" t="str">
            <v>DETAILS</v>
          </cell>
          <cell r="B680">
            <v>0</v>
          </cell>
          <cell r="C680">
            <v>81627663</v>
          </cell>
          <cell r="D680">
            <v>84070253</v>
          </cell>
          <cell r="E680" t="str">
            <v>Power Services Holdings Co 1st AMD Incremental Term Loan</v>
          </cell>
          <cell r="F680" t="str">
            <v>0010536406</v>
          </cell>
          <cell r="G680">
            <v>15845.74</v>
          </cell>
          <cell r="H680">
            <v>29543000</v>
          </cell>
          <cell r="I680">
            <v>2.2599999999999998</v>
          </cell>
          <cell r="J680" t="str">
            <v>4.0900000</v>
          </cell>
          <cell r="K680">
            <v>42369</v>
          </cell>
          <cell r="L680" t="str">
            <v>1 Month</v>
          </cell>
          <cell r="M680" t="str">
            <v>5.67</v>
          </cell>
          <cell r="N680">
            <v>2.31</v>
          </cell>
          <cell r="O680">
            <v>30110000</v>
          </cell>
          <cell r="P680" t="str">
            <v>3.95</v>
          </cell>
          <cell r="Q680" t="str">
            <v>5.49</v>
          </cell>
          <cell r="R680">
            <v>80</v>
          </cell>
          <cell r="S680">
            <v>42400</v>
          </cell>
        </row>
        <row r="681">
          <cell r="A681" t="str">
            <v>DETAILS</v>
          </cell>
          <cell r="B681">
            <v>0</v>
          </cell>
          <cell r="C681">
            <v>81627663</v>
          </cell>
          <cell r="D681">
            <v>84070314</v>
          </cell>
          <cell r="E681" t="str">
            <v>Power Services Holdings Co 1st AMD Incremental Term Loan</v>
          </cell>
          <cell r="F681" t="str">
            <v>0010536406</v>
          </cell>
          <cell r="G681">
            <v>1969.1</v>
          </cell>
          <cell r="H681">
            <v>29543000</v>
          </cell>
          <cell r="I681">
            <v>2.2599999999999998</v>
          </cell>
          <cell r="J681" t="str">
            <v>4.0900000</v>
          </cell>
          <cell r="K681">
            <v>42369</v>
          </cell>
          <cell r="L681" t="str">
            <v>1 Month</v>
          </cell>
          <cell r="M681" t="str">
            <v>5.67</v>
          </cell>
          <cell r="N681">
            <v>2.31</v>
          </cell>
          <cell r="O681">
            <v>30110000</v>
          </cell>
          <cell r="P681" t="str">
            <v>3.95</v>
          </cell>
          <cell r="Q681" t="str">
            <v>5.49</v>
          </cell>
          <cell r="R681">
            <v>80</v>
          </cell>
          <cell r="S681">
            <v>42400</v>
          </cell>
        </row>
        <row r="682">
          <cell r="A682" t="str">
            <v>DETAILS</v>
          </cell>
          <cell r="B682">
            <v>0</v>
          </cell>
          <cell r="C682">
            <v>81628003</v>
          </cell>
          <cell r="D682">
            <v>84070315</v>
          </cell>
          <cell r="E682" t="str">
            <v>Power Services Holdings Co 1st AMD Incremental Term Loan</v>
          </cell>
          <cell r="F682" t="str">
            <v>0010536406</v>
          </cell>
          <cell r="G682">
            <v>562469.42000000004</v>
          </cell>
          <cell r="H682">
            <v>29543000</v>
          </cell>
          <cell r="I682">
            <v>2.2599999999999998</v>
          </cell>
          <cell r="J682" t="str">
            <v>4.0900000</v>
          </cell>
          <cell r="K682">
            <v>42369</v>
          </cell>
          <cell r="L682" t="str">
            <v>1 Month</v>
          </cell>
          <cell r="M682" t="str">
            <v>5.67</v>
          </cell>
          <cell r="N682">
            <v>2.31</v>
          </cell>
          <cell r="O682">
            <v>30110000</v>
          </cell>
          <cell r="P682" t="str">
            <v>3.95</v>
          </cell>
          <cell r="Q682" t="str">
            <v>5.49</v>
          </cell>
          <cell r="R682">
            <v>80</v>
          </cell>
          <cell r="S682">
            <v>42400</v>
          </cell>
        </row>
        <row r="683">
          <cell r="A683" t="str">
            <v>DETAILS</v>
          </cell>
          <cell r="B683">
            <v>0</v>
          </cell>
          <cell r="C683">
            <v>81628003</v>
          </cell>
          <cell r="D683">
            <v>84070254</v>
          </cell>
          <cell r="E683" t="str">
            <v>Power Services Holdings Co 1st AMD Incremental Term Loan</v>
          </cell>
          <cell r="F683" t="str">
            <v>0010536406</v>
          </cell>
          <cell r="G683">
            <v>4526309.3</v>
          </cell>
          <cell r="H683">
            <v>29543000</v>
          </cell>
          <cell r="I683">
            <v>2.2599999999999998</v>
          </cell>
          <cell r="J683" t="str">
            <v>4.0900000</v>
          </cell>
          <cell r="K683">
            <v>42369</v>
          </cell>
          <cell r="L683" t="str">
            <v>1 Month</v>
          </cell>
          <cell r="M683" t="str">
            <v>5.67</v>
          </cell>
          <cell r="N683">
            <v>2.31</v>
          </cell>
          <cell r="O683">
            <v>30110000</v>
          </cell>
          <cell r="P683" t="str">
            <v>3.95</v>
          </cell>
          <cell r="Q683" t="str">
            <v>5.49</v>
          </cell>
          <cell r="R683">
            <v>80</v>
          </cell>
          <cell r="S683">
            <v>42400</v>
          </cell>
        </row>
        <row r="684">
          <cell r="A684" t="str">
            <v>DETAILS</v>
          </cell>
          <cell r="B684">
            <v>0</v>
          </cell>
          <cell r="C684">
            <v>81628002</v>
          </cell>
          <cell r="D684">
            <v>84069812</v>
          </cell>
          <cell r="E684" t="str">
            <v>Power Services Holdings Co Initial Term Loan</v>
          </cell>
          <cell r="F684" t="str">
            <v>0010536391</v>
          </cell>
          <cell r="G684">
            <v>4859320.82</v>
          </cell>
          <cell r="H684">
            <v>29543000</v>
          </cell>
          <cell r="I684">
            <v>2.2599999999999998</v>
          </cell>
          <cell r="J684" t="str">
            <v>4.0900000</v>
          </cell>
          <cell r="K684">
            <v>42369</v>
          </cell>
          <cell r="L684" t="str">
            <v>1 Month</v>
          </cell>
          <cell r="M684" t="str">
            <v>5.67</v>
          </cell>
          <cell r="N684">
            <v>2.31</v>
          </cell>
          <cell r="O684">
            <v>30110000</v>
          </cell>
          <cell r="P684" t="str">
            <v>3.95</v>
          </cell>
          <cell r="Q684" t="str">
            <v>5.49</v>
          </cell>
          <cell r="R684">
            <v>80</v>
          </cell>
          <cell r="S684">
            <v>42400</v>
          </cell>
        </row>
        <row r="685">
          <cell r="A685" t="str">
            <v>DETAILS</v>
          </cell>
          <cell r="B685">
            <v>0</v>
          </cell>
          <cell r="C685">
            <v>81627603</v>
          </cell>
          <cell r="D685">
            <v>84069811</v>
          </cell>
          <cell r="E685" t="str">
            <v>Power Services Holdings Co Initial Term Loan</v>
          </cell>
          <cell r="F685" t="str">
            <v>0010536391</v>
          </cell>
          <cell r="G685">
            <v>1428.1</v>
          </cell>
          <cell r="H685">
            <v>29543000</v>
          </cell>
          <cell r="I685">
            <v>2.2599999999999998</v>
          </cell>
          <cell r="J685" t="str">
            <v>4.0900000</v>
          </cell>
          <cell r="K685">
            <v>42369</v>
          </cell>
          <cell r="L685" t="str">
            <v>1 Month</v>
          </cell>
          <cell r="M685" t="str">
            <v>5.67</v>
          </cell>
          <cell r="N685">
            <v>2.31</v>
          </cell>
          <cell r="O685">
            <v>30110000</v>
          </cell>
          <cell r="P685" t="str">
            <v>3.95</v>
          </cell>
          <cell r="Q685" t="str">
            <v>5.49</v>
          </cell>
          <cell r="R685">
            <v>80</v>
          </cell>
          <cell r="S685">
            <v>42400</v>
          </cell>
        </row>
        <row r="686">
          <cell r="A686" t="str">
            <v>DETAILS</v>
          </cell>
          <cell r="B686">
            <v>0</v>
          </cell>
          <cell r="C686">
            <v>81627603</v>
          </cell>
          <cell r="D686">
            <v>84069985</v>
          </cell>
          <cell r="E686" t="str">
            <v>Power Services Holdings Co Initial Term Loan</v>
          </cell>
          <cell r="F686" t="str">
            <v>0010536391</v>
          </cell>
          <cell r="G686">
            <v>2293.2800000000002</v>
          </cell>
          <cell r="H686">
            <v>29543000</v>
          </cell>
          <cell r="I686">
            <v>2.2599999999999998</v>
          </cell>
          <cell r="J686" t="str">
            <v>4.0900000</v>
          </cell>
          <cell r="K686">
            <v>42369</v>
          </cell>
          <cell r="L686" t="str">
            <v>1 Month</v>
          </cell>
          <cell r="M686" t="str">
            <v>5.67</v>
          </cell>
          <cell r="N686">
            <v>2.31</v>
          </cell>
          <cell r="O686">
            <v>30110000</v>
          </cell>
          <cell r="P686" t="str">
            <v>3.95</v>
          </cell>
          <cell r="Q686" t="str">
            <v>5.49</v>
          </cell>
          <cell r="R686">
            <v>80</v>
          </cell>
          <cell r="S686">
            <v>42400</v>
          </cell>
        </row>
        <row r="687">
          <cell r="A687" t="str">
            <v>DETAILS</v>
          </cell>
          <cell r="B687">
            <v>0</v>
          </cell>
          <cell r="C687">
            <v>81628002</v>
          </cell>
          <cell r="D687">
            <v>84069986</v>
          </cell>
          <cell r="E687" t="str">
            <v>Power Services Holdings Co Initial Term Loan</v>
          </cell>
          <cell r="F687" t="str">
            <v>0010536391</v>
          </cell>
          <cell r="G687">
            <v>7803182.1200000001</v>
          </cell>
          <cell r="H687">
            <v>29543000</v>
          </cell>
          <cell r="I687">
            <v>2.2599999999999998</v>
          </cell>
          <cell r="J687" t="str">
            <v>4.0900000</v>
          </cell>
          <cell r="K687">
            <v>42369</v>
          </cell>
          <cell r="L687" t="str">
            <v>1 Month</v>
          </cell>
          <cell r="M687" t="str">
            <v>5.67</v>
          </cell>
          <cell r="N687">
            <v>2.31</v>
          </cell>
          <cell r="O687">
            <v>30110000</v>
          </cell>
          <cell r="P687" t="str">
            <v>3.95</v>
          </cell>
          <cell r="Q687" t="str">
            <v>5.49</v>
          </cell>
          <cell r="R687">
            <v>80</v>
          </cell>
          <cell r="S687">
            <v>42400</v>
          </cell>
        </row>
        <row r="688">
          <cell r="A688" t="str">
            <v>DETAILS</v>
          </cell>
          <cell r="B688">
            <v>0</v>
          </cell>
          <cell r="C688">
            <v>81628216</v>
          </cell>
          <cell r="D688">
            <v>84069302</v>
          </cell>
          <cell r="E688" t="str">
            <v>Prestige Brands Inc Term Loan B-3</v>
          </cell>
          <cell r="F688" t="str">
            <v>0010516495</v>
          </cell>
          <cell r="G688">
            <v>35665546.590000004</v>
          </cell>
          <cell r="H688">
            <v>300755000</v>
          </cell>
          <cell r="I688">
            <v>4.2869999999999999</v>
          </cell>
          <cell r="J688" t="str">
            <v>3.0670000</v>
          </cell>
          <cell r="K688">
            <v>42277</v>
          </cell>
          <cell r="L688" t="str">
            <v>3 Months</v>
          </cell>
          <cell r="M688" t="str">
            <v>5.228</v>
          </cell>
          <cell r="N688">
            <v>3.54</v>
          </cell>
          <cell r="O688">
            <v>294840000</v>
          </cell>
          <cell r="P688" t="str">
            <v>2.82</v>
          </cell>
          <cell r="Q688" t="str">
            <v>5.03</v>
          </cell>
          <cell r="R688">
            <v>50</v>
          </cell>
          <cell r="S688">
            <v>42368</v>
          </cell>
        </row>
        <row r="689">
          <cell r="A689" t="str">
            <v>DETAILS</v>
          </cell>
          <cell r="B689">
            <v>0</v>
          </cell>
          <cell r="C689">
            <v>81627958</v>
          </cell>
          <cell r="D689">
            <v>84069987</v>
          </cell>
          <cell r="E689" t="str">
            <v>Primanti Corporation Term Loan</v>
          </cell>
          <cell r="F689" t="str">
            <v>0010530593</v>
          </cell>
          <cell r="G689">
            <v>3039473.68</v>
          </cell>
          <cell r="H689">
            <v>7594000</v>
          </cell>
          <cell r="I689">
            <v>4.1500000000000004</v>
          </cell>
          <cell r="J689" t="str">
            <v>3.7400000</v>
          </cell>
          <cell r="K689">
            <v>42338</v>
          </cell>
          <cell r="L689" t="str">
            <v>1 Month</v>
          </cell>
          <cell r="M689" t="str">
            <v>3.74</v>
          </cell>
          <cell r="N689">
            <v>4.2300000000000004</v>
          </cell>
          <cell r="O689">
            <v>7680000</v>
          </cell>
          <cell r="P689" t="str">
            <v>4.05</v>
          </cell>
          <cell r="Q689" t="str">
            <v>4.1</v>
          </cell>
          <cell r="R689">
            <v>80</v>
          </cell>
          <cell r="S689">
            <v>42368</v>
          </cell>
        </row>
        <row r="690">
          <cell r="A690" t="str">
            <v>DETAILS</v>
          </cell>
          <cell r="B690">
            <v>0</v>
          </cell>
          <cell r="C690">
            <v>81627959</v>
          </cell>
          <cell r="D690">
            <v>84069988</v>
          </cell>
          <cell r="E690" t="str">
            <v>Primanti Corporation Term Loan</v>
          </cell>
          <cell r="F690" t="str">
            <v>0010530593</v>
          </cell>
          <cell r="G690">
            <v>13655333.060000001</v>
          </cell>
          <cell r="H690">
            <v>7594000</v>
          </cell>
          <cell r="I690">
            <v>4.1500000000000004</v>
          </cell>
          <cell r="J690" t="str">
            <v>3.7400000</v>
          </cell>
          <cell r="K690">
            <v>42338</v>
          </cell>
          <cell r="L690" t="str">
            <v>1 Month</v>
          </cell>
          <cell r="M690" t="str">
            <v>3.74</v>
          </cell>
          <cell r="N690">
            <v>4.2300000000000004</v>
          </cell>
          <cell r="O690">
            <v>7680000</v>
          </cell>
          <cell r="P690" t="str">
            <v>4.05</v>
          </cell>
          <cell r="Q690" t="str">
            <v>4.1</v>
          </cell>
          <cell r="R690">
            <v>80</v>
          </cell>
          <cell r="S690">
            <v>42368</v>
          </cell>
        </row>
        <row r="691">
          <cell r="A691" t="str">
            <v>DETAILS</v>
          </cell>
          <cell r="B691">
            <v>0</v>
          </cell>
          <cell r="C691">
            <v>81627891</v>
          </cell>
          <cell r="D691">
            <v>84069304</v>
          </cell>
          <cell r="E691" t="str">
            <v>Pro Mach Group Inc Dollar Term Loan</v>
          </cell>
          <cell r="F691" t="str">
            <v>0010528992</v>
          </cell>
          <cell r="G691">
            <v>13612500</v>
          </cell>
          <cell r="H691">
            <v>90800000</v>
          </cell>
          <cell r="I691">
            <v>2.2970999999999999</v>
          </cell>
          <cell r="J691" t="str">
            <v>4.1574000</v>
          </cell>
          <cell r="K691">
            <v>42277</v>
          </cell>
          <cell r="L691" t="str">
            <v>3 Months</v>
          </cell>
          <cell r="M691" t="str">
            <v>6.73009</v>
          </cell>
          <cell r="N691">
            <v>2.46</v>
          </cell>
          <cell r="O691">
            <v>97260000</v>
          </cell>
          <cell r="P691" t="str">
            <v>3.86</v>
          </cell>
          <cell r="Q691" t="str">
            <v>6.22</v>
          </cell>
          <cell r="R691">
            <v>80</v>
          </cell>
          <cell r="S691">
            <v>42368</v>
          </cell>
        </row>
        <row r="692">
          <cell r="A692" t="str">
            <v>DETAILS</v>
          </cell>
          <cell r="B692">
            <v>0</v>
          </cell>
          <cell r="C692">
            <v>81627729</v>
          </cell>
          <cell r="D692">
            <v>84069926</v>
          </cell>
          <cell r="E692" t="str">
            <v>Prolampac Intermediate Inc (Proampac) 1st Lien Term Loan</v>
          </cell>
          <cell r="F692" t="str">
            <v>0010560685</v>
          </cell>
          <cell r="G692">
            <v>31763997.239999998</v>
          </cell>
          <cell r="H692">
            <v>142012522.91</v>
          </cell>
          <cell r="I692">
            <v>2.79</v>
          </cell>
          <cell r="J692" t="str">
            <v>4.87</v>
          </cell>
          <cell r="K692">
            <v>42308</v>
          </cell>
          <cell r="L692" t="str">
            <v>3 Months</v>
          </cell>
          <cell r="M692" t="str">
            <v>5.5</v>
          </cell>
          <cell r="N692">
            <v>2.79</v>
          </cell>
          <cell r="O692">
            <v>142012522.90000001</v>
          </cell>
          <cell r="P692" t="str">
            <v>4.87</v>
          </cell>
          <cell r="Q692" t="str">
            <v>5.5</v>
          </cell>
          <cell r="R692">
            <v>77.720739219699993</v>
          </cell>
          <cell r="S692">
            <v>42400</v>
          </cell>
        </row>
        <row r="693">
          <cell r="A693" t="str">
            <v>DETAILS</v>
          </cell>
          <cell r="B693">
            <v>0</v>
          </cell>
          <cell r="C693">
            <v>81628060</v>
          </cell>
          <cell r="D693">
            <v>84069927</v>
          </cell>
          <cell r="E693" t="str">
            <v>Prolampac Intermediate Inc (Proampac) 1st Lien Term Loan</v>
          </cell>
          <cell r="F693" t="str">
            <v>0010560685</v>
          </cell>
          <cell r="G693">
            <v>18223774.600000001</v>
          </cell>
          <cell r="H693">
            <v>142012522.91</v>
          </cell>
          <cell r="I693">
            <v>2.79</v>
          </cell>
          <cell r="J693" t="str">
            <v>4.87</v>
          </cell>
          <cell r="K693">
            <v>42308</v>
          </cell>
          <cell r="L693" t="str">
            <v>3 Months</v>
          </cell>
          <cell r="M693" t="str">
            <v>5.5</v>
          </cell>
          <cell r="N693">
            <v>2.79</v>
          </cell>
          <cell r="O693">
            <v>142012522.90000001</v>
          </cell>
          <cell r="P693" t="str">
            <v>4.87</v>
          </cell>
          <cell r="Q693" t="str">
            <v>5.5</v>
          </cell>
          <cell r="R693">
            <v>77.720739219699993</v>
          </cell>
          <cell r="S693">
            <v>42400</v>
          </cell>
        </row>
        <row r="694">
          <cell r="A694" t="str">
            <v>DETAILS</v>
          </cell>
          <cell r="B694">
            <v>0</v>
          </cell>
          <cell r="C694">
            <v>81628293</v>
          </cell>
          <cell r="D694">
            <v>84069310</v>
          </cell>
          <cell r="E694" t="str">
            <v>ProQuest LLC Term Loan B</v>
          </cell>
          <cell r="F694" t="str">
            <v>0010491244</v>
          </cell>
          <cell r="G694">
            <v>9899836.1899999995</v>
          </cell>
          <cell r="H694">
            <v>97300000</v>
          </cell>
          <cell r="I694">
            <v>4.08</v>
          </cell>
          <cell r="J694" t="str">
            <v>4.5700000</v>
          </cell>
          <cell r="K694">
            <v>42277</v>
          </cell>
          <cell r="L694" t="str">
            <v>3 Months</v>
          </cell>
          <cell r="M694" t="str">
            <v>4.57</v>
          </cell>
          <cell r="N694">
            <v>3.76</v>
          </cell>
          <cell r="O694">
            <v>101400000</v>
          </cell>
          <cell r="P694" t="str">
            <v>4.57</v>
          </cell>
          <cell r="Q694" t="str">
            <v>4.57</v>
          </cell>
          <cell r="R694">
            <v>50</v>
          </cell>
          <cell r="S694">
            <v>42368</v>
          </cell>
        </row>
        <row r="695">
          <cell r="A695" t="str">
            <v>DETAILS</v>
          </cell>
          <cell r="B695">
            <v>0</v>
          </cell>
          <cell r="C695">
            <v>81628077</v>
          </cell>
          <cell r="D695">
            <v>84070108</v>
          </cell>
          <cell r="E695" t="str">
            <v>PRV Aerospace LLC (Cadence) Term Loan</v>
          </cell>
          <cell r="F695" t="str">
            <v>0010538455</v>
          </cell>
          <cell r="G695">
            <v>7209.16</v>
          </cell>
          <cell r="H695">
            <v>48044000</v>
          </cell>
          <cell r="I695">
            <v>2.0099999999999998</v>
          </cell>
          <cell r="J695" t="str">
            <v>4.3200000</v>
          </cell>
          <cell r="K695">
            <v>42338</v>
          </cell>
          <cell r="L695" t="str">
            <v>1 Month</v>
          </cell>
          <cell r="M695" t="str">
            <v>6.02</v>
          </cell>
          <cell r="N695">
            <v>2.0099999999999998</v>
          </cell>
          <cell r="O695">
            <v>47730000</v>
          </cell>
          <cell r="P695" t="str">
            <v>4.2</v>
          </cell>
          <cell r="Q695" t="str">
            <v>5.92</v>
          </cell>
          <cell r="R695">
            <v>80</v>
          </cell>
          <cell r="S695">
            <v>42368</v>
          </cell>
        </row>
        <row r="696">
          <cell r="A696" t="str">
            <v>DETAILS</v>
          </cell>
          <cell r="B696">
            <v>0</v>
          </cell>
          <cell r="C696">
            <v>81628078</v>
          </cell>
          <cell r="D696">
            <v>84070109</v>
          </cell>
          <cell r="E696" t="str">
            <v>PRV Aerospace LLC (Cadence) Term Loan</v>
          </cell>
          <cell r="F696" t="str">
            <v>0010538455</v>
          </cell>
          <cell r="G696">
            <v>2648139.66</v>
          </cell>
          <cell r="H696">
            <v>48044000</v>
          </cell>
          <cell r="I696">
            <v>2.0099999999999998</v>
          </cell>
          <cell r="J696" t="str">
            <v>4.3200000</v>
          </cell>
          <cell r="K696">
            <v>42338</v>
          </cell>
          <cell r="L696" t="str">
            <v>1 Month</v>
          </cell>
          <cell r="M696" t="str">
            <v>6.02</v>
          </cell>
          <cell r="N696">
            <v>2.0099999999999998</v>
          </cell>
          <cell r="O696">
            <v>47730000</v>
          </cell>
          <cell r="P696" t="str">
            <v>4.2</v>
          </cell>
          <cell r="Q696" t="str">
            <v>5.92</v>
          </cell>
          <cell r="R696">
            <v>80</v>
          </cell>
          <cell r="S696">
            <v>42368</v>
          </cell>
        </row>
        <row r="697">
          <cell r="A697" t="str">
            <v>DETAILS</v>
          </cell>
          <cell r="B697">
            <v>0</v>
          </cell>
          <cell r="C697">
            <v>81628095</v>
          </cell>
          <cell r="D697">
            <v>84070110</v>
          </cell>
          <cell r="E697" t="str">
            <v>PRV Aerospace LLC (Cadence) Term Loan</v>
          </cell>
          <cell r="F697" t="str">
            <v>0010538455</v>
          </cell>
          <cell r="G697">
            <v>170063.14</v>
          </cell>
          <cell r="H697">
            <v>48044000</v>
          </cell>
          <cell r="I697">
            <v>2.0099999999999998</v>
          </cell>
          <cell r="J697" t="str">
            <v>4.3200000</v>
          </cell>
          <cell r="K697">
            <v>42338</v>
          </cell>
          <cell r="L697" t="str">
            <v>1 Month</v>
          </cell>
          <cell r="M697" t="str">
            <v>6.02</v>
          </cell>
          <cell r="N697">
            <v>2.0099999999999998</v>
          </cell>
          <cell r="O697">
            <v>47730000</v>
          </cell>
          <cell r="P697" t="str">
            <v>4.2</v>
          </cell>
          <cell r="Q697" t="str">
            <v>5.92</v>
          </cell>
          <cell r="R697">
            <v>80</v>
          </cell>
          <cell r="S697">
            <v>42368</v>
          </cell>
        </row>
        <row r="698">
          <cell r="A698" t="str">
            <v>DETAILS</v>
          </cell>
          <cell r="B698">
            <v>0</v>
          </cell>
          <cell r="C698">
            <v>81628077</v>
          </cell>
          <cell r="D698">
            <v>84070112</v>
          </cell>
          <cell r="E698" t="str">
            <v>PRV Aerospace LLC (Cadence) Term Loan</v>
          </cell>
          <cell r="F698" t="str">
            <v>0010538455</v>
          </cell>
          <cell r="G698">
            <v>609.4</v>
          </cell>
          <cell r="H698">
            <v>48044000</v>
          </cell>
          <cell r="I698">
            <v>2.0099999999999998</v>
          </cell>
          <cell r="J698" t="str">
            <v>4.3200000</v>
          </cell>
          <cell r="K698">
            <v>42338</v>
          </cell>
          <cell r="L698" t="str">
            <v>1 Month</v>
          </cell>
          <cell r="M698" t="str">
            <v>6.02</v>
          </cell>
          <cell r="N698">
            <v>2.0099999999999998</v>
          </cell>
          <cell r="O698">
            <v>47730000</v>
          </cell>
          <cell r="P698" t="str">
            <v>4.2</v>
          </cell>
          <cell r="Q698" t="str">
            <v>5.92</v>
          </cell>
          <cell r="R698">
            <v>80</v>
          </cell>
          <cell r="S698">
            <v>42368</v>
          </cell>
        </row>
        <row r="699">
          <cell r="A699" t="str">
            <v>DETAILS</v>
          </cell>
          <cell r="B699">
            <v>0</v>
          </cell>
          <cell r="C699">
            <v>81628078</v>
          </cell>
          <cell r="D699">
            <v>84070113</v>
          </cell>
          <cell r="E699" t="str">
            <v>PRV Aerospace LLC (Cadence) Term Loan</v>
          </cell>
          <cell r="F699" t="str">
            <v>0010538455</v>
          </cell>
          <cell r="G699">
            <v>223852.47</v>
          </cell>
          <cell r="H699">
            <v>48044000</v>
          </cell>
          <cell r="I699">
            <v>2.0099999999999998</v>
          </cell>
          <cell r="J699" t="str">
            <v>4.3200000</v>
          </cell>
          <cell r="K699">
            <v>42338</v>
          </cell>
          <cell r="L699" t="str">
            <v>1 Month</v>
          </cell>
          <cell r="M699" t="str">
            <v>6.02</v>
          </cell>
          <cell r="N699">
            <v>2.0099999999999998</v>
          </cell>
          <cell r="O699">
            <v>47730000</v>
          </cell>
          <cell r="P699" t="str">
            <v>4.2</v>
          </cell>
          <cell r="Q699" t="str">
            <v>5.92</v>
          </cell>
          <cell r="R699">
            <v>80</v>
          </cell>
          <cell r="S699">
            <v>42368</v>
          </cell>
        </row>
        <row r="700">
          <cell r="A700" t="str">
            <v>DETAILS</v>
          </cell>
          <cell r="B700">
            <v>0</v>
          </cell>
          <cell r="C700">
            <v>81628095</v>
          </cell>
          <cell r="D700">
            <v>84070114</v>
          </cell>
          <cell r="E700" t="str">
            <v>PRV Aerospace LLC (Cadence) Term Loan</v>
          </cell>
          <cell r="F700" t="str">
            <v>0010538455</v>
          </cell>
          <cell r="G700">
            <v>14375.77</v>
          </cell>
          <cell r="H700">
            <v>48044000</v>
          </cell>
          <cell r="I700">
            <v>2.0099999999999998</v>
          </cell>
          <cell r="J700" t="str">
            <v>4.3200000</v>
          </cell>
          <cell r="K700">
            <v>42338</v>
          </cell>
          <cell r="L700" t="str">
            <v>1 Month</v>
          </cell>
          <cell r="M700" t="str">
            <v>6.02</v>
          </cell>
          <cell r="N700">
            <v>2.0099999999999998</v>
          </cell>
          <cell r="O700">
            <v>47730000</v>
          </cell>
          <cell r="P700" t="str">
            <v>4.2</v>
          </cell>
          <cell r="Q700" t="str">
            <v>5.92</v>
          </cell>
          <cell r="R700">
            <v>80</v>
          </cell>
          <cell r="S700">
            <v>42368</v>
          </cell>
        </row>
        <row r="701">
          <cell r="A701" t="str">
            <v>DETAILS</v>
          </cell>
          <cell r="B701">
            <v>0</v>
          </cell>
          <cell r="C701">
            <v>81627596</v>
          </cell>
          <cell r="D701">
            <v>84070107</v>
          </cell>
          <cell r="E701" t="str">
            <v>PRV Aerospace LLC (Cadence) Term Loan</v>
          </cell>
          <cell r="F701" t="str">
            <v>0010538455</v>
          </cell>
          <cell r="G701">
            <v>144.68</v>
          </cell>
          <cell r="H701">
            <v>48044000</v>
          </cell>
          <cell r="I701">
            <v>2.0099999999999998</v>
          </cell>
          <cell r="J701" t="str">
            <v>4.3200000</v>
          </cell>
          <cell r="K701">
            <v>42338</v>
          </cell>
          <cell r="L701" t="str">
            <v>1 Month</v>
          </cell>
          <cell r="M701" t="str">
            <v>6.02</v>
          </cell>
          <cell r="N701">
            <v>2.0099999999999998</v>
          </cell>
          <cell r="O701">
            <v>47730000</v>
          </cell>
          <cell r="P701" t="str">
            <v>4.2</v>
          </cell>
          <cell r="Q701" t="str">
            <v>5.92</v>
          </cell>
          <cell r="R701">
            <v>80</v>
          </cell>
          <cell r="S701">
            <v>42368</v>
          </cell>
        </row>
        <row r="702">
          <cell r="A702" t="str">
            <v>DETAILS</v>
          </cell>
          <cell r="B702">
            <v>0</v>
          </cell>
          <cell r="C702">
            <v>81627596</v>
          </cell>
          <cell r="D702">
            <v>84070111</v>
          </cell>
          <cell r="E702" t="str">
            <v>PRV Aerospace LLC (Cadence) Term Loan</v>
          </cell>
          <cell r="F702" t="str">
            <v>0010538455</v>
          </cell>
          <cell r="G702">
            <v>12.23</v>
          </cell>
          <cell r="H702">
            <v>48044000</v>
          </cell>
          <cell r="I702">
            <v>2.0099999999999998</v>
          </cell>
          <cell r="J702" t="str">
            <v>4.3200000</v>
          </cell>
          <cell r="K702">
            <v>42338</v>
          </cell>
          <cell r="L702" t="str">
            <v>1 Month</v>
          </cell>
          <cell r="M702" t="str">
            <v>6.02</v>
          </cell>
          <cell r="N702">
            <v>2.0099999999999998</v>
          </cell>
          <cell r="O702">
            <v>47730000</v>
          </cell>
          <cell r="P702" t="str">
            <v>4.2</v>
          </cell>
          <cell r="Q702" t="str">
            <v>5.92</v>
          </cell>
          <cell r="R702">
            <v>80</v>
          </cell>
          <cell r="S702">
            <v>42368</v>
          </cell>
        </row>
        <row r="703">
          <cell r="A703" t="str">
            <v>DETAILS</v>
          </cell>
          <cell r="B703">
            <v>0</v>
          </cell>
          <cell r="C703">
            <v>81628323</v>
          </cell>
          <cell r="D703">
            <v>84070095</v>
          </cell>
          <cell r="E703" t="str">
            <v>Q9 Networks Inc Term B Loan CAD</v>
          </cell>
          <cell r="F703" t="str">
            <v>0010384893</v>
          </cell>
          <cell r="G703">
            <v>5265401.6399999997</v>
          </cell>
          <cell r="H703">
            <v>56988000</v>
          </cell>
          <cell r="I703">
            <v>1.69</v>
          </cell>
          <cell r="J703" t="str">
            <v>4.9500000</v>
          </cell>
          <cell r="K703">
            <v>42216</v>
          </cell>
          <cell r="L703" t="str">
            <v>3 Months</v>
          </cell>
          <cell r="M703" t="str">
            <v>7.21</v>
          </cell>
          <cell r="N703">
            <v>1.67</v>
          </cell>
          <cell r="O703">
            <v>51500000</v>
          </cell>
          <cell r="P703" t="str">
            <v>4.96000000</v>
          </cell>
          <cell r="Q703" t="str">
            <v>7.27000000</v>
          </cell>
          <cell r="R703">
            <v>80</v>
          </cell>
          <cell r="S703">
            <v>42308</v>
          </cell>
        </row>
        <row r="704">
          <cell r="A704" t="str">
            <v>DETAILS</v>
          </cell>
          <cell r="B704">
            <v>0</v>
          </cell>
          <cell r="C704">
            <v>81628324</v>
          </cell>
          <cell r="D704">
            <v>84070094</v>
          </cell>
          <cell r="E704" t="str">
            <v>Q9 Networks Inc Term Loan A</v>
          </cell>
          <cell r="F704" t="str">
            <v>0010384887</v>
          </cell>
          <cell r="G704">
            <v>5068119.1500000004</v>
          </cell>
          <cell r="H704">
            <v>56988000</v>
          </cell>
          <cell r="I704">
            <v>1.69</v>
          </cell>
          <cell r="J704" t="str">
            <v>4.9500000</v>
          </cell>
          <cell r="K704">
            <v>42216</v>
          </cell>
          <cell r="L704" t="str">
            <v>3 Months</v>
          </cell>
          <cell r="M704" t="str">
            <v>7.21</v>
          </cell>
          <cell r="N704">
            <v>1.67</v>
          </cell>
          <cell r="O704">
            <v>51500000</v>
          </cell>
          <cell r="P704" t="str">
            <v>4.96000000</v>
          </cell>
          <cell r="Q704" t="str">
            <v>7.27000000</v>
          </cell>
          <cell r="R704">
            <v>80</v>
          </cell>
          <cell r="S704">
            <v>42308</v>
          </cell>
        </row>
        <row r="705">
          <cell r="A705" t="str">
            <v>DETAILS</v>
          </cell>
          <cell r="B705">
            <v>0</v>
          </cell>
          <cell r="C705">
            <v>81628330</v>
          </cell>
          <cell r="D705">
            <v>84069325</v>
          </cell>
          <cell r="E705" t="str">
            <v>Quadion LLC Term Loan</v>
          </cell>
          <cell r="F705" t="str">
            <v>0010489858</v>
          </cell>
          <cell r="G705">
            <v>18314001.609999999</v>
          </cell>
          <cell r="H705">
            <v>25324000</v>
          </cell>
          <cell r="I705">
            <v>5.3</v>
          </cell>
          <cell r="J705" t="str">
            <v>3.1000000</v>
          </cell>
          <cell r="K705">
            <v>42369</v>
          </cell>
          <cell r="L705" t="str">
            <v>1 Month</v>
          </cell>
          <cell r="M705" t="str">
            <v>3.19</v>
          </cell>
          <cell r="N705">
            <v>5.85</v>
          </cell>
          <cell r="O705">
            <v>27320000</v>
          </cell>
          <cell r="P705" t="str">
            <v>2.43</v>
          </cell>
          <cell r="Q705" t="str">
            <v>2.49</v>
          </cell>
          <cell r="R705">
            <v>80</v>
          </cell>
          <cell r="S705">
            <v>42400</v>
          </cell>
        </row>
        <row r="706">
          <cell r="A706" t="str">
            <v>DETAILS</v>
          </cell>
          <cell r="B706">
            <v>0</v>
          </cell>
          <cell r="C706">
            <v>81628330</v>
          </cell>
          <cell r="D706">
            <v>84070259</v>
          </cell>
          <cell r="E706" t="str">
            <v>Quadion LLC Term Loan</v>
          </cell>
          <cell r="F706" t="str">
            <v>0010489858</v>
          </cell>
          <cell r="G706">
            <v>380709.21</v>
          </cell>
          <cell r="H706">
            <v>25324000</v>
          </cell>
          <cell r="I706">
            <v>5.3</v>
          </cell>
          <cell r="J706" t="str">
            <v>3.1000000</v>
          </cell>
          <cell r="K706">
            <v>42369</v>
          </cell>
          <cell r="L706" t="str">
            <v>1 Month</v>
          </cell>
          <cell r="M706" t="str">
            <v>3.19</v>
          </cell>
          <cell r="N706">
            <v>5.85</v>
          </cell>
          <cell r="O706">
            <v>27320000</v>
          </cell>
          <cell r="P706" t="str">
            <v>2.43</v>
          </cell>
          <cell r="Q706" t="str">
            <v>2.49</v>
          </cell>
          <cell r="R706">
            <v>80</v>
          </cell>
          <cell r="S706">
            <v>42400</v>
          </cell>
        </row>
        <row r="707">
          <cell r="A707" t="str">
            <v>DETAILS</v>
          </cell>
          <cell r="B707">
            <v>0</v>
          </cell>
          <cell r="C707">
            <v>81627740</v>
          </cell>
          <cell r="D707">
            <v>84069991</v>
          </cell>
          <cell r="E707" t="str">
            <v>Qualitor Acquisition Inc Term Loan</v>
          </cell>
          <cell r="F707" t="str">
            <v>0010528548</v>
          </cell>
          <cell r="G707">
            <v>7687500</v>
          </cell>
          <cell r="H707">
            <v>21946000</v>
          </cell>
          <cell r="I707">
            <v>2.7</v>
          </cell>
          <cell r="J707" t="str">
            <v>3.0700000</v>
          </cell>
          <cell r="K707">
            <v>42308</v>
          </cell>
          <cell r="L707" t="str">
            <v>1 Month</v>
          </cell>
          <cell r="M707" t="str">
            <v>4.36</v>
          </cell>
          <cell r="N707">
            <v>2.4700000000000002</v>
          </cell>
          <cell r="O707">
            <v>20030000</v>
          </cell>
          <cell r="P707" t="str">
            <v>3.37</v>
          </cell>
          <cell r="Q707" t="str">
            <v>4.79</v>
          </cell>
          <cell r="R707">
            <v>80</v>
          </cell>
          <cell r="S707">
            <v>42338</v>
          </cell>
        </row>
        <row r="708">
          <cell r="A708" t="str">
            <v>DETAILS</v>
          </cell>
          <cell r="B708">
            <v>0</v>
          </cell>
          <cell r="C708">
            <v>81627740</v>
          </cell>
          <cell r="D708">
            <v>84069992</v>
          </cell>
          <cell r="E708" t="str">
            <v>Qualitor Acquisition Inc Term Loan</v>
          </cell>
          <cell r="F708" t="str">
            <v>0010528548</v>
          </cell>
          <cell r="G708">
            <v>5068723.21</v>
          </cell>
          <cell r="H708">
            <v>21946000</v>
          </cell>
          <cell r="I708">
            <v>2.7</v>
          </cell>
          <cell r="J708" t="str">
            <v>3.0700000</v>
          </cell>
          <cell r="K708">
            <v>42308</v>
          </cell>
          <cell r="L708" t="str">
            <v>1 Month</v>
          </cell>
          <cell r="M708" t="str">
            <v>4.36</v>
          </cell>
          <cell r="N708">
            <v>2.4700000000000002</v>
          </cell>
          <cell r="O708">
            <v>20030000</v>
          </cell>
          <cell r="P708" t="str">
            <v>3.37</v>
          </cell>
          <cell r="Q708" t="str">
            <v>4.79</v>
          </cell>
          <cell r="R708">
            <v>80</v>
          </cell>
          <cell r="S708">
            <v>42338</v>
          </cell>
        </row>
        <row r="709">
          <cell r="A709" t="str">
            <v>DETAILS</v>
          </cell>
          <cell r="B709">
            <v>0</v>
          </cell>
          <cell r="C709">
            <v>81627649</v>
          </cell>
          <cell r="D709">
            <v>84069994</v>
          </cell>
          <cell r="E709" t="str">
            <v>Questex LLC Term Loan</v>
          </cell>
          <cell r="F709" t="str">
            <v>0010482738</v>
          </cell>
          <cell r="G709">
            <v>9259159.4800000004</v>
          </cell>
          <cell r="H709">
            <v>18403000</v>
          </cell>
          <cell r="I709">
            <v>3.54</v>
          </cell>
          <cell r="J709" t="str">
            <v>3.5000000</v>
          </cell>
          <cell r="K709">
            <v>42277</v>
          </cell>
          <cell r="L709" t="str">
            <v>3 Months</v>
          </cell>
          <cell r="M709" t="str">
            <v>3.5</v>
          </cell>
          <cell r="N709">
            <v>3.6</v>
          </cell>
          <cell r="O709">
            <v>18310000</v>
          </cell>
          <cell r="P709" t="str">
            <v>3.26</v>
          </cell>
          <cell r="Q709" t="str">
            <v>3.26</v>
          </cell>
          <cell r="R709">
            <v>80</v>
          </cell>
          <cell r="S709">
            <v>42368</v>
          </cell>
        </row>
        <row r="710">
          <cell r="A710" t="str">
            <v>DETAILS</v>
          </cell>
          <cell r="B710">
            <v>0</v>
          </cell>
          <cell r="C710">
            <v>81628248</v>
          </cell>
          <cell r="D710">
            <v>84069344</v>
          </cell>
          <cell r="E710" t="str">
            <v>Quikrete Holdings Inc 1st Lien Initial Loan</v>
          </cell>
          <cell r="F710" t="str">
            <v>0010439846</v>
          </cell>
          <cell r="G710">
            <v>537449.18999999994</v>
          </cell>
          <cell r="H710">
            <v>285514000</v>
          </cell>
          <cell r="I710">
            <v>4.173</v>
          </cell>
          <cell r="J710" t="str">
            <v>4.1950000</v>
          </cell>
          <cell r="K710">
            <v>42277</v>
          </cell>
          <cell r="L710" t="str">
            <v>3 Months</v>
          </cell>
          <cell r="M710" t="str">
            <v>4.86</v>
          </cell>
          <cell r="N710">
            <v>4.87</v>
          </cell>
          <cell r="O710">
            <v>315830000</v>
          </cell>
          <cell r="P710" t="str">
            <v>3.34</v>
          </cell>
          <cell r="Q710" t="str">
            <v>3.94</v>
          </cell>
          <cell r="R710">
            <v>80</v>
          </cell>
          <cell r="S710">
            <v>42368</v>
          </cell>
        </row>
        <row r="711">
          <cell r="A711" t="str">
            <v>DETAILS</v>
          </cell>
          <cell r="B711">
            <v>0</v>
          </cell>
          <cell r="C711">
            <v>81627674</v>
          </cell>
          <cell r="D711">
            <v>84069343</v>
          </cell>
          <cell r="E711" t="str">
            <v>Quikrete Holdings Inc 1st Lien Initial Loan</v>
          </cell>
          <cell r="F711" t="str">
            <v>0010439846</v>
          </cell>
          <cell r="G711">
            <v>16006097.550000001</v>
          </cell>
          <cell r="H711">
            <v>285514000</v>
          </cell>
          <cell r="I711">
            <v>4.173</v>
          </cell>
          <cell r="J711" t="str">
            <v>4.1950000</v>
          </cell>
          <cell r="K711">
            <v>42277</v>
          </cell>
          <cell r="L711" t="str">
            <v>3 Months</v>
          </cell>
          <cell r="M711" t="str">
            <v>4.86</v>
          </cell>
          <cell r="N711">
            <v>4.87</v>
          </cell>
          <cell r="O711">
            <v>315830000</v>
          </cell>
          <cell r="P711" t="str">
            <v>3.34</v>
          </cell>
          <cell r="Q711" t="str">
            <v>3.94</v>
          </cell>
          <cell r="R711">
            <v>80</v>
          </cell>
          <cell r="S711">
            <v>42368</v>
          </cell>
        </row>
        <row r="712">
          <cell r="A712" t="str">
            <v>DETAILS</v>
          </cell>
          <cell r="B712">
            <v>0</v>
          </cell>
          <cell r="C712">
            <v>81628289</v>
          </cell>
          <cell r="D712">
            <v>84069453</v>
          </cell>
          <cell r="E712" t="str">
            <v>Randall-Reilly LLC Term Loan</v>
          </cell>
          <cell r="F712" t="str">
            <v>0010534329</v>
          </cell>
          <cell r="G712">
            <v>24030608.449999999</v>
          </cell>
          <cell r="H712">
            <v>18414876</v>
          </cell>
          <cell r="I712">
            <v>2.843</v>
          </cell>
          <cell r="J712" t="str">
            <v>2.4440000</v>
          </cell>
          <cell r="K712">
            <v>42338</v>
          </cell>
          <cell r="L712" t="str">
            <v>1 Month</v>
          </cell>
          <cell r="M712" t="str">
            <v>4.86</v>
          </cell>
          <cell r="N712">
            <v>2.46</v>
          </cell>
          <cell r="O712">
            <v>18740000</v>
          </cell>
          <cell r="P712" t="str">
            <v>2.33</v>
          </cell>
          <cell r="Q712" t="str">
            <v>4.77</v>
          </cell>
          <cell r="R712">
            <v>80</v>
          </cell>
          <cell r="S712">
            <v>42368</v>
          </cell>
        </row>
        <row r="713">
          <cell r="A713" t="str">
            <v>DETAILS</v>
          </cell>
          <cell r="B713">
            <v>0</v>
          </cell>
          <cell r="C713">
            <v>81628042</v>
          </cell>
          <cell r="D713">
            <v>84069347</v>
          </cell>
          <cell r="E713" t="str">
            <v>RAPC Holding Company Term Loan A</v>
          </cell>
          <cell r="F713" t="str">
            <v>0000056588</v>
          </cell>
          <cell r="G713">
            <v>4520354.12</v>
          </cell>
          <cell r="H713">
            <v>14457000</v>
          </cell>
          <cell r="I713">
            <v>4.24</v>
          </cell>
          <cell r="J713" t="str">
            <v>3.6200000</v>
          </cell>
          <cell r="K713">
            <v>42334</v>
          </cell>
          <cell r="L713" t="str">
            <v>1 Month</v>
          </cell>
          <cell r="M713" t="str">
            <v>3.62</v>
          </cell>
          <cell r="N713">
            <v>4.33</v>
          </cell>
          <cell r="O713">
            <v>15340000</v>
          </cell>
          <cell r="P713" t="str">
            <v>3.3</v>
          </cell>
          <cell r="Q713" t="str">
            <v>3.3</v>
          </cell>
          <cell r="R713">
            <v>80</v>
          </cell>
          <cell r="S713">
            <v>42364</v>
          </cell>
        </row>
        <row r="714">
          <cell r="A714" t="str">
            <v>DETAILS</v>
          </cell>
          <cell r="B714">
            <v>0</v>
          </cell>
          <cell r="C714">
            <v>81628043</v>
          </cell>
          <cell r="D714">
            <v>84069348</v>
          </cell>
          <cell r="E714" t="str">
            <v>RAPC Holding Company Term Loan A</v>
          </cell>
          <cell r="F714" t="str">
            <v>0000056588</v>
          </cell>
          <cell r="G714">
            <v>193829.03</v>
          </cell>
          <cell r="H714">
            <v>14457000</v>
          </cell>
          <cell r="I714">
            <v>4.24</v>
          </cell>
          <cell r="J714" t="str">
            <v>3.6200000</v>
          </cell>
          <cell r="K714">
            <v>42334</v>
          </cell>
          <cell r="L714" t="str">
            <v>1 Month</v>
          </cell>
          <cell r="M714" t="str">
            <v>3.62</v>
          </cell>
          <cell r="N714">
            <v>4.33</v>
          </cell>
          <cell r="O714">
            <v>15340000</v>
          </cell>
          <cell r="P714" t="str">
            <v>3.3</v>
          </cell>
          <cell r="Q714" t="str">
            <v>3.3</v>
          </cell>
          <cell r="R714">
            <v>80</v>
          </cell>
          <cell r="S714">
            <v>42364</v>
          </cell>
        </row>
        <row r="715">
          <cell r="A715" t="str">
            <v>DETAILS</v>
          </cell>
          <cell r="B715">
            <v>0</v>
          </cell>
          <cell r="C715">
            <v>81628254</v>
          </cell>
          <cell r="D715">
            <v>84069349</v>
          </cell>
          <cell r="E715" t="str">
            <v>RAPC Holding Company Term Loan A</v>
          </cell>
          <cell r="F715" t="str">
            <v>0000056588</v>
          </cell>
          <cell r="G715">
            <v>15927300.289999999</v>
          </cell>
          <cell r="H715">
            <v>14457000</v>
          </cell>
          <cell r="I715">
            <v>4.24</v>
          </cell>
          <cell r="J715" t="str">
            <v>3.6200000</v>
          </cell>
          <cell r="K715">
            <v>42334</v>
          </cell>
          <cell r="L715" t="str">
            <v>1 Month</v>
          </cell>
          <cell r="M715" t="str">
            <v>3.62</v>
          </cell>
          <cell r="N715">
            <v>4.33</v>
          </cell>
          <cell r="O715">
            <v>15340000</v>
          </cell>
          <cell r="P715" t="str">
            <v>3.3</v>
          </cell>
          <cell r="Q715" t="str">
            <v>3.3</v>
          </cell>
          <cell r="R715">
            <v>80</v>
          </cell>
          <cell r="S715">
            <v>42364</v>
          </cell>
        </row>
        <row r="716">
          <cell r="A716" t="str">
            <v>DETAILS</v>
          </cell>
          <cell r="B716">
            <v>0</v>
          </cell>
          <cell r="C716">
            <v>81627890</v>
          </cell>
          <cell r="D716">
            <v>84069346</v>
          </cell>
          <cell r="E716" t="str">
            <v>RAPC Holding Company Term Loan A</v>
          </cell>
          <cell r="F716" t="str">
            <v>0000056588</v>
          </cell>
          <cell r="G716">
            <v>121172.23</v>
          </cell>
          <cell r="H716">
            <v>14457000</v>
          </cell>
          <cell r="I716">
            <v>4.24</v>
          </cell>
          <cell r="J716" t="str">
            <v>3.6200000</v>
          </cell>
          <cell r="K716">
            <v>42334</v>
          </cell>
          <cell r="L716" t="str">
            <v>1 Month</v>
          </cell>
          <cell r="M716" t="str">
            <v>3.62</v>
          </cell>
          <cell r="N716">
            <v>4.33</v>
          </cell>
          <cell r="O716">
            <v>15340000</v>
          </cell>
          <cell r="P716" t="str">
            <v>3.3</v>
          </cell>
          <cell r="Q716" t="str">
            <v>3.3</v>
          </cell>
          <cell r="R716">
            <v>80</v>
          </cell>
          <cell r="S716">
            <v>42364</v>
          </cell>
        </row>
        <row r="717">
          <cell r="A717" t="str">
            <v>DETAILS</v>
          </cell>
          <cell r="B717">
            <v>0</v>
          </cell>
          <cell r="C717">
            <v>81628226</v>
          </cell>
          <cell r="D717">
            <v>84069354</v>
          </cell>
          <cell r="E717" t="str">
            <v>Raycom TV Broadcasting LLC Term Loan B</v>
          </cell>
          <cell r="F717" t="str">
            <v>0010478431</v>
          </cell>
          <cell r="G717">
            <v>19750000</v>
          </cell>
          <cell r="H717">
            <v>224153000</v>
          </cell>
          <cell r="I717">
            <v>12.63</v>
          </cell>
          <cell r="J717" t="str">
            <v>2.0400000</v>
          </cell>
          <cell r="K717">
            <v>42277</v>
          </cell>
          <cell r="L717" t="str">
            <v>3 Months</v>
          </cell>
          <cell r="M717" t="str">
            <v>2.04</v>
          </cell>
          <cell r="N717">
            <v>13.23</v>
          </cell>
          <cell r="O717">
            <v>226440000</v>
          </cell>
          <cell r="P717" t="str">
            <v>2.04</v>
          </cell>
          <cell r="Q717" t="str">
            <v>2.04</v>
          </cell>
          <cell r="R717">
            <v>80</v>
          </cell>
          <cell r="S717">
            <v>42368</v>
          </cell>
        </row>
        <row r="718">
          <cell r="A718" t="str">
            <v>DETAILS</v>
          </cell>
          <cell r="B718">
            <v>0</v>
          </cell>
          <cell r="C718">
            <v>81628360</v>
          </cell>
          <cell r="D718">
            <v>84070162</v>
          </cell>
          <cell r="E718" t="str">
            <v>Recochem Inc Term Loan A</v>
          </cell>
          <cell r="F718" t="str">
            <v>0010537101</v>
          </cell>
          <cell r="G718">
            <v>15075851.380000001</v>
          </cell>
          <cell r="H718">
            <v>37985486</v>
          </cell>
          <cell r="I718">
            <v>3.56</v>
          </cell>
          <cell r="J718" t="str">
            <v>2.6600000</v>
          </cell>
          <cell r="K718">
            <v>42338</v>
          </cell>
          <cell r="L718" t="str">
            <v>1 Month</v>
          </cell>
          <cell r="M718" t="str">
            <v>3.82</v>
          </cell>
          <cell r="N718">
            <v>3.63</v>
          </cell>
          <cell r="O718">
            <v>47960000</v>
          </cell>
          <cell r="P718" t="str">
            <v>2.74</v>
          </cell>
          <cell r="Q718" t="str">
            <v>3.9</v>
          </cell>
          <cell r="R718">
            <v>80</v>
          </cell>
          <cell r="S718">
            <v>42368</v>
          </cell>
        </row>
        <row r="719">
          <cell r="A719" t="str">
            <v>DETAILS</v>
          </cell>
          <cell r="B719">
            <v>0</v>
          </cell>
          <cell r="C719">
            <v>81627920</v>
          </cell>
          <cell r="D719">
            <v>84069362</v>
          </cell>
          <cell r="E719" t="str">
            <v>Red Lobster Management LLC Term Loan B</v>
          </cell>
          <cell r="F719" t="str">
            <v>0010481093</v>
          </cell>
          <cell r="G719">
            <v>9776250</v>
          </cell>
          <cell r="H719">
            <v>163300000</v>
          </cell>
          <cell r="I719">
            <v>6.96</v>
          </cell>
          <cell r="J719" t="str">
            <v>1.1200000</v>
          </cell>
          <cell r="K719">
            <v>42337</v>
          </cell>
          <cell r="L719" t="str">
            <v>3 Months</v>
          </cell>
          <cell r="M719" t="str">
            <v>1.12</v>
          </cell>
          <cell r="N719">
            <v>7.5</v>
          </cell>
          <cell r="O719">
            <v>186700000</v>
          </cell>
          <cell r="P719" t="str">
            <v>0.44</v>
          </cell>
          <cell r="Q719" t="str">
            <v>0.44</v>
          </cell>
          <cell r="R719">
            <v>50</v>
          </cell>
          <cell r="S719">
            <v>42429</v>
          </cell>
        </row>
        <row r="720">
          <cell r="A720" t="str">
            <v>DETAILS</v>
          </cell>
          <cell r="B720">
            <v>0</v>
          </cell>
          <cell r="C720">
            <v>81627894</v>
          </cell>
          <cell r="D720">
            <v>84069367</v>
          </cell>
          <cell r="E720" t="str">
            <v>Regal Cinemas Corporation Term Loan</v>
          </cell>
          <cell r="F720" t="str">
            <v>0010512711</v>
          </cell>
          <cell r="G720">
            <v>12298678.09</v>
          </cell>
          <cell r="H720">
            <v>548466000</v>
          </cell>
          <cell r="I720">
            <v>4.37</v>
          </cell>
          <cell r="J720" t="str">
            <v>1.6500000</v>
          </cell>
          <cell r="K720">
            <v>42277</v>
          </cell>
          <cell r="L720" t="str">
            <v>3 Months</v>
          </cell>
          <cell r="M720" t="str">
            <v>1.65</v>
          </cell>
          <cell r="N720">
            <v>4.6900000000000004</v>
          </cell>
          <cell r="O720">
            <v>585280000</v>
          </cell>
          <cell r="P720" t="str">
            <v>1.66</v>
          </cell>
          <cell r="Q720" t="str">
            <v>1.66</v>
          </cell>
          <cell r="R720">
            <v>80</v>
          </cell>
          <cell r="S720">
            <v>42368</v>
          </cell>
        </row>
        <row r="721">
          <cell r="A721" t="str">
            <v>DETAILS</v>
          </cell>
          <cell r="B721">
            <v>0</v>
          </cell>
          <cell r="C721">
            <v>81628224</v>
          </cell>
          <cell r="D721">
            <v>84069368</v>
          </cell>
          <cell r="E721" t="str">
            <v>Regal Cinemas Corporation Term Loan</v>
          </cell>
          <cell r="F721" t="str">
            <v>0010512711</v>
          </cell>
          <cell r="G721">
            <v>7045862.6600000001</v>
          </cell>
          <cell r="H721">
            <v>548466000</v>
          </cell>
          <cell r="I721">
            <v>4.37</v>
          </cell>
          <cell r="J721" t="str">
            <v>1.6500000</v>
          </cell>
          <cell r="K721">
            <v>42277</v>
          </cell>
          <cell r="L721" t="str">
            <v>3 Months</v>
          </cell>
          <cell r="M721" t="str">
            <v>1.65</v>
          </cell>
          <cell r="N721">
            <v>4.6900000000000004</v>
          </cell>
          <cell r="O721">
            <v>585280000</v>
          </cell>
          <cell r="P721" t="str">
            <v>1.66</v>
          </cell>
          <cell r="Q721" t="str">
            <v>1.66</v>
          </cell>
          <cell r="R721">
            <v>80</v>
          </cell>
          <cell r="S721">
            <v>42368</v>
          </cell>
        </row>
        <row r="722">
          <cell r="A722" t="str">
            <v>DETAILS</v>
          </cell>
          <cell r="B722">
            <v>0</v>
          </cell>
          <cell r="C722">
            <v>81628358</v>
          </cell>
          <cell r="D722">
            <v>84070096</v>
          </cell>
          <cell r="E722" t="str">
            <v>Reliable Parts CAD Term Loan</v>
          </cell>
          <cell r="F722" t="str">
            <v>0010537082</v>
          </cell>
          <cell r="G722">
            <v>18224708.510000002</v>
          </cell>
          <cell r="H722">
            <v>17710000</v>
          </cell>
          <cell r="I722">
            <v>4.0199999999999996</v>
          </cell>
          <cell r="J722" t="str">
            <v>4.1500000</v>
          </cell>
          <cell r="K722">
            <v>42369</v>
          </cell>
          <cell r="L722" t="str">
            <v>1 Month</v>
          </cell>
          <cell r="M722" t="str">
            <v>4.15</v>
          </cell>
          <cell r="N722">
            <v>3.68</v>
          </cell>
          <cell r="O722">
            <v>17910000</v>
          </cell>
          <cell r="P722" t="str">
            <v>3.69</v>
          </cell>
          <cell r="Q722" t="str">
            <v>3.69</v>
          </cell>
          <cell r="R722">
            <v>80</v>
          </cell>
          <cell r="S722">
            <v>42400</v>
          </cell>
        </row>
        <row r="723">
          <cell r="A723" t="str">
            <v>DETAILS</v>
          </cell>
          <cell r="B723">
            <v>0</v>
          </cell>
          <cell r="C723">
            <v>81627951</v>
          </cell>
          <cell r="D723">
            <v>84070047</v>
          </cell>
          <cell r="E723" t="str">
            <v>Reliable Parts U.S. Holdings LLC 1st Lien Term Loan</v>
          </cell>
          <cell r="F723" t="str">
            <v>0010538389</v>
          </cell>
          <cell r="G723">
            <v>7048706.9400000004</v>
          </cell>
          <cell r="H723">
            <v>17710000</v>
          </cell>
          <cell r="I723">
            <v>4.0199999999999996</v>
          </cell>
          <cell r="J723" t="str">
            <v>4.1500000</v>
          </cell>
          <cell r="K723">
            <v>42369</v>
          </cell>
          <cell r="L723" t="str">
            <v>1 Month</v>
          </cell>
          <cell r="M723" t="str">
            <v>4.15</v>
          </cell>
          <cell r="N723">
            <v>3.68</v>
          </cell>
          <cell r="O723">
            <v>17910000</v>
          </cell>
          <cell r="P723" t="str">
            <v>3.69</v>
          </cell>
          <cell r="Q723" t="str">
            <v>3.69</v>
          </cell>
          <cell r="R723">
            <v>80</v>
          </cell>
          <cell r="S723">
            <v>42400</v>
          </cell>
        </row>
        <row r="724">
          <cell r="A724" t="str">
            <v>DETAILS</v>
          </cell>
          <cell r="B724">
            <v>0</v>
          </cell>
          <cell r="C724">
            <v>81627610</v>
          </cell>
          <cell r="D724">
            <v>84069997</v>
          </cell>
          <cell r="E724" t="str">
            <v>Renew Life Formulas Inc Term Loan A</v>
          </cell>
          <cell r="F724" t="str">
            <v>0010530441</v>
          </cell>
          <cell r="G724">
            <v>21361.07</v>
          </cell>
          <cell r="H724">
            <v>14420000</v>
          </cell>
          <cell r="I724">
            <v>4.38</v>
          </cell>
          <cell r="J724" t="str">
            <v>3.5400000</v>
          </cell>
          <cell r="K724">
            <v>42338</v>
          </cell>
          <cell r="L724" t="str">
            <v>1 Month</v>
          </cell>
          <cell r="M724" t="str">
            <v>3.54</v>
          </cell>
          <cell r="N724">
            <v>5.42</v>
          </cell>
          <cell r="O724">
            <v>17690000</v>
          </cell>
          <cell r="P724" t="str">
            <v>2.84</v>
          </cell>
          <cell r="Q724" t="str">
            <v>2.84</v>
          </cell>
          <cell r="R724">
            <v>80</v>
          </cell>
          <cell r="S724">
            <v>42368</v>
          </cell>
        </row>
        <row r="725">
          <cell r="A725" t="str">
            <v>DETAILS</v>
          </cell>
          <cell r="B725">
            <v>0</v>
          </cell>
          <cell r="C725">
            <v>81627610</v>
          </cell>
          <cell r="D725">
            <v>84069999</v>
          </cell>
          <cell r="E725" t="str">
            <v>Renew Life Formulas Inc Term Loan A</v>
          </cell>
          <cell r="F725" t="str">
            <v>0010530441</v>
          </cell>
          <cell r="G725">
            <v>6562.83</v>
          </cell>
          <cell r="H725">
            <v>14420000</v>
          </cell>
          <cell r="I725">
            <v>4.38</v>
          </cell>
          <cell r="J725" t="str">
            <v>3.5400000</v>
          </cell>
          <cell r="K725">
            <v>42338</v>
          </cell>
          <cell r="L725" t="str">
            <v>1 Month</v>
          </cell>
          <cell r="M725" t="str">
            <v>3.54</v>
          </cell>
          <cell r="N725">
            <v>5.42</v>
          </cell>
          <cell r="O725">
            <v>17690000</v>
          </cell>
          <cell r="P725" t="str">
            <v>2.84</v>
          </cell>
          <cell r="Q725" t="str">
            <v>2.84</v>
          </cell>
          <cell r="R725">
            <v>80</v>
          </cell>
          <cell r="S725">
            <v>42368</v>
          </cell>
        </row>
        <row r="726">
          <cell r="A726" t="str">
            <v>DETAILS</v>
          </cell>
          <cell r="B726">
            <v>0</v>
          </cell>
          <cell r="C726">
            <v>81628231</v>
          </cell>
          <cell r="D726">
            <v>84069998</v>
          </cell>
          <cell r="E726" t="str">
            <v>Renew Life Formulas Inc Term Loan A</v>
          </cell>
          <cell r="F726" t="str">
            <v>0010530441</v>
          </cell>
          <cell r="G726">
            <v>18416759.390000001</v>
          </cell>
          <cell r="H726">
            <v>14420000</v>
          </cell>
          <cell r="I726">
            <v>4.38</v>
          </cell>
          <cell r="J726" t="str">
            <v>3.5400000</v>
          </cell>
          <cell r="K726">
            <v>42338</v>
          </cell>
          <cell r="L726" t="str">
            <v>1 Month</v>
          </cell>
          <cell r="M726" t="str">
            <v>3.54</v>
          </cell>
          <cell r="N726">
            <v>5.42</v>
          </cell>
          <cell r="O726">
            <v>17690000</v>
          </cell>
          <cell r="P726" t="str">
            <v>2.84</v>
          </cell>
          <cell r="Q726" t="str">
            <v>2.84</v>
          </cell>
          <cell r="R726">
            <v>80</v>
          </cell>
          <cell r="S726">
            <v>42368</v>
          </cell>
        </row>
        <row r="727">
          <cell r="A727" t="str">
            <v>DETAILS</v>
          </cell>
          <cell r="B727">
            <v>0</v>
          </cell>
          <cell r="C727">
            <v>81628231</v>
          </cell>
          <cell r="D727">
            <v>84070000</v>
          </cell>
          <cell r="E727" t="str">
            <v>Renew Life Formulas Inc Term Loan A</v>
          </cell>
          <cell r="F727" t="str">
            <v>0010530441</v>
          </cell>
          <cell r="G727">
            <v>5658240.6100000003</v>
          </cell>
          <cell r="H727">
            <v>14420000</v>
          </cell>
          <cell r="I727">
            <v>4.38</v>
          </cell>
          <cell r="J727" t="str">
            <v>3.5400000</v>
          </cell>
          <cell r="K727">
            <v>42338</v>
          </cell>
          <cell r="L727" t="str">
            <v>1 Month</v>
          </cell>
          <cell r="M727" t="str">
            <v>3.54</v>
          </cell>
          <cell r="N727">
            <v>5.42</v>
          </cell>
          <cell r="O727">
            <v>17690000</v>
          </cell>
          <cell r="P727" t="str">
            <v>2.84</v>
          </cell>
          <cell r="Q727" t="str">
            <v>2.84</v>
          </cell>
          <cell r="R727">
            <v>80</v>
          </cell>
          <cell r="S727">
            <v>42368</v>
          </cell>
        </row>
        <row r="728">
          <cell r="A728" t="str">
            <v>DETAILS</v>
          </cell>
          <cell r="B728">
            <v>0</v>
          </cell>
          <cell r="C728">
            <v>81628204</v>
          </cell>
          <cell r="D728">
            <v>84070003</v>
          </cell>
          <cell r="E728" t="str">
            <v>Renfro Corporation Tranche B Term Loan</v>
          </cell>
          <cell r="F728" t="str">
            <v>0010409093</v>
          </cell>
          <cell r="G728">
            <v>96363.64</v>
          </cell>
          <cell r="H728">
            <v>51161000</v>
          </cell>
          <cell r="I728">
            <v>3.4059649824</v>
          </cell>
          <cell r="J728" t="str">
            <v>4.4414104</v>
          </cell>
          <cell r="K728">
            <v>42308</v>
          </cell>
          <cell r="L728" t="str">
            <v>3 Months</v>
          </cell>
          <cell r="M728" t="str">
            <v>4.4414104494</v>
          </cell>
          <cell r="N728">
            <v>3.31</v>
          </cell>
          <cell r="O728">
            <v>47850000</v>
          </cell>
          <cell r="P728" t="str">
            <v>4.34</v>
          </cell>
          <cell r="Q728" t="str">
            <v>4.34</v>
          </cell>
          <cell r="R728">
            <v>50</v>
          </cell>
          <cell r="S728">
            <v>42400</v>
          </cell>
        </row>
        <row r="729">
          <cell r="A729" t="str">
            <v>DETAILS</v>
          </cell>
          <cell r="B729">
            <v>0</v>
          </cell>
          <cell r="C729">
            <v>81628204</v>
          </cell>
          <cell r="D729">
            <v>84070005</v>
          </cell>
          <cell r="E729" t="str">
            <v>Renfro Corporation Tranche B Term Loan</v>
          </cell>
          <cell r="F729" t="str">
            <v>0010409093</v>
          </cell>
          <cell r="G729">
            <v>241029.84</v>
          </cell>
          <cell r="H729">
            <v>51161000</v>
          </cell>
          <cell r="I729">
            <v>3.4059649824</v>
          </cell>
          <cell r="J729" t="str">
            <v>4.4414104</v>
          </cell>
          <cell r="K729">
            <v>42308</v>
          </cell>
          <cell r="L729" t="str">
            <v>3 Months</v>
          </cell>
          <cell r="M729" t="str">
            <v>4.4414104494</v>
          </cell>
          <cell r="N729">
            <v>3.31</v>
          </cell>
          <cell r="O729">
            <v>47850000</v>
          </cell>
          <cell r="P729" t="str">
            <v>4.34</v>
          </cell>
          <cell r="Q729" t="str">
            <v>4.34</v>
          </cell>
          <cell r="R729">
            <v>50</v>
          </cell>
          <cell r="S729">
            <v>42400</v>
          </cell>
        </row>
        <row r="730">
          <cell r="A730" t="str">
            <v>DETAILS</v>
          </cell>
          <cell r="B730">
            <v>0</v>
          </cell>
          <cell r="C730">
            <v>81627752</v>
          </cell>
          <cell r="D730">
            <v>84070002</v>
          </cell>
          <cell r="E730" t="str">
            <v>Renfro Corporation Tranche B Term Loan</v>
          </cell>
          <cell r="F730" t="str">
            <v>0010409093</v>
          </cell>
          <cell r="G730">
            <v>1545454.54</v>
          </cell>
          <cell r="H730">
            <v>51161000</v>
          </cell>
          <cell r="I730">
            <v>3.4059649824</v>
          </cell>
          <cell r="J730" t="str">
            <v>4.4414104</v>
          </cell>
          <cell r="K730">
            <v>42308</v>
          </cell>
          <cell r="L730" t="str">
            <v>3 Months</v>
          </cell>
          <cell r="M730" t="str">
            <v>4.4414104494</v>
          </cell>
          <cell r="N730">
            <v>3.31</v>
          </cell>
          <cell r="O730">
            <v>47850000</v>
          </cell>
          <cell r="P730" t="str">
            <v>4.34</v>
          </cell>
          <cell r="Q730" t="str">
            <v>4.34</v>
          </cell>
          <cell r="R730">
            <v>50</v>
          </cell>
          <cell r="S730">
            <v>42400</v>
          </cell>
        </row>
        <row r="731">
          <cell r="A731" t="str">
            <v>DETAILS</v>
          </cell>
          <cell r="B731">
            <v>0</v>
          </cell>
          <cell r="C731">
            <v>81627752</v>
          </cell>
          <cell r="D731">
            <v>84070004</v>
          </cell>
          <cell r="E731" t="str">
            <v>Renfro Corporation Tranche B Term Loan</v>
          </cell>
          <cell r="F731" t="str">
            <v>0010409093</v>
          </cell>
          <cell r="G731">
            <v>3865573.02</v>
          </cell>
          <cell r="H731">
            <v>51161000</v>
          </cell>
          <cell r="I731">
            <v>3.4059649824</v>
          </cell>
          <cell r="J731" t="str">
            <v>4.4414104</v>
          </cell>
          <cell r="K731">
            <v>42308</v>
          </cell>
          <cell r="L731" t="str">
            <v>3 Months</v>
          </cell>
          <cell r="M731" t="str">
            <v>4.4414104494</v>
          </cell>
          <cell r="N731">
            <v>3.31</v>
          </cell>
          <cell r="O731">
            <v>47850000</v>
          </cell>
          <cell r="P731" t="str">
            <v>4.34</v>
          </cell>
          <cell r="Q731" t="str">
            <v>4.34</v>
          </cell>
          <cell r="R731">
            <v>50</v>
          </cell>
          <cell r="S731">
            <v>42400</v>
          </cell>
        </row>
        <row r="732">
          <cell r="A732" t="str">
            <v>DETAILS</v>
          </cell>
          <cell r="B732">
            <v>0</v>
          </cell>
          <cell r="C732">
            <v>81627939</v>
          </cell>
          <cell r="D732">
            <v>84069831</v>
          </cell>
          <cell r="E732" t="str">
            <v>Research Now Group Inc Term Loan</v>
          </cell>
          <cell r="F732" t="str">
            <v>0010531027</v>
          </cell>
          <cell r="G732">
            <v>8623360.6600000001</v>
          </cell>
          <cell r="H732">
            <v>73283000</v>
          </cell>
          <cell r="I732">
            <v>2.62</v>
          </cell>
          <cell r="J732" t="str">
            <v>3.5600000</v>
          </cell>
          <cell r="K732">
            <v>42277</v>
          </cell>
          <cell r="L732" t="str">
            <v>3 Months</v>
          </cell>
          <cell r="M732" t="str">
            <v>5.4</v>
          </cell>
          <cell r="N732">
            <v>4.07</v>
          </cell>
          <cell r="O732">
            <v>74820000</v>
          </cell>
          <cell r="P732" t="str">
            <v>3.48</v>
          </cell>
          <cell r="Q732" t="str">
            <v>5.28</v>
          </cell>
          <cell r="R732">
            <v>80</v>
          </cell>
          <cell r="S732">
            <v>42368</v>
          </cell>
        </row>
        <row r="733">
          <cell r="A733" t="str">
            <v>DETAILS</v>
          </cell>
          <cell r="B733">
            <v>0</v>
          </cell>
          <cell r="C733">
            <v>81627939</v>
          </cell>
          <cell r="D733">
            <v>84070267</v>
          </cell>
          <cell r="E733" t="str">
            <v>Research Now Group Inc Term Loan</v>
          </cell>
          <cell r="F733" t="str">
            <v>0010531027</v>
          </cell>
          <cell r="G733">
            <v>5746299.6500000004</v>
          </cell>
          <cell r="H733">
            <v>73283000</v>
          </cell>
          <cell r="I733">
            <v>2.62</v>
          </cell>
          <cell r="J733" t="str">
            <v>3.5600000</v>
          </cell>
          <cell r="K733">
            <v>42277</v>
          </cell>
          <cell r="L733" t="str">
            <v>3 Months</v>
          </cell>
          <cell r="M733" t="str">
            <v>5.4</v>
          </cell>
          <cell r="N733">
            <v>4.07</v>
          </cell>
          <cell r="O733">
            <v>74820000</v>
          </cell>
          <cell r="P733" t="str">
            <v>3.48</v>
          </cell>
          <cell r="Q733" t="str">
            <v>5.28</v>
          </cell>
          <cell r="R733">
            <v>80</v>
          </cell>
          <cell r="S733">
            <v>42368</v>
          </cell>
        </row>
        <row r="734">
          <cell r="A734" t="str">
            <v>DETAILS</v>
          </cell>
          <cell r="B734">
            <v>0</v>
          </cell>
          <cell r="C734">
            <v>81628199</v>
          </cell>
          <cell r="D734">
            <v>84069388</v>
          </cell>
          <cell r="E734" t="str">
            <v>Reynolds Group Holdings Inc Incremental US Term Loan</v>
          </cell>
          <cell r="F734" t="str">
            <v>0010449584</v>
          </cell>
          <cell r="G734">
            <v>3782204.99</v>
          </cell>
          <cell r="H734">
            <v>1907300000</v>
          </cell>
          <cell r="I734">
            <v>1.41</v>
          </cell>
          <cell r="J734" t="str">
            <v>4.2000000</v>
          </cell>
          <cell r="K734">
            <v>42277</v>
          </cell>
          <cell r="L734" t="str">
            <v>3 Months</v>
          </cell>
          <cell r="M734" t="str">
            <v>6.61</v>
          </cell>
          <cell r="N734">
            <v>1.84</v>
          </cell>
          <cell r="O734">
            <v>1980000000</v>
          </cell>
          <cell r="P734" t="str">
            <v>3.11</v>
          </cell>
          <cell r="Q734" t="str">
            <v>5.93</v>
          </cell>
          <cell r="R734">
            <v>80</v>
          </cell>
          <cell r="S734">
            <v>42368</v>
          </cell>
        </row>
        <row r="735">
          <cell r="A735" t="str">
            <v>DETAILS</v>
          </cell>
          <cell r="B735">
            <v>0</v>
          </cell>
          <cell r="C735">
            <v>81628215</v>
          </cell>
          <cell r="D735">
            <v>84069389</v>
          </cell>
          <cell r="E735" t="str">
            <v>Reynolds Group Holdings Inc Incremental US Term Loan</v>
          </cell>
          <cell r="F735" t="str">
            <v>0010449584</v>
          </cell>
          <cell r="G735">
            <v>7217567.8099999996</v>
          </cell>
          <cell r="H735">
            <v>1907300000</v>
          </cell>
          <cell r="I735">
            <v>1.41</v>
          </cell>
          <cell r="J735" t="str">
            <v>4.2000000</v>
          </cell>
          <cell r="K735">
            <v>42277</v>
          </cell>
          <cell r="L735" t="str">
            <v>3 Months</v>
          </cell>
          <cell r="M735" t="str">
            <v>6.61</v>
          </cell>
          <cell r="N735">
            <v>1.84</v>
          </cell>
          <cell r="O735">
            <v>1980000000</v>
          </cell>
          <cell r="P735" t="str">
            <v>3.11</v>
          </cell>
          <cell r="Q735" t="str">
            <v>5.93</v>
          </cell>
          <cell r="R735">
            <v>80</v>
          </cell>
          <cell r="S735">
            <v>42368</v>
          </cell>
        </row>
        <row r="736">
          <cell r="A736" t="str">
            <v>DETAILS</v>
          </cell>
          <cell r="B736">
            <v>0</v>
          </cell>
          <cell r="C736">
            <v>81628217</v>
          </cell>
          <cell r="D736">
            <v>84069390</v>
          </cell>
          <cell r="E736" t="str">
            <v>Reynolds Group Holdings Inc Incremental US Term Loan</v>
          </cell>
          <cell r="F736" t="str">
            <v>0010449584</v>
          </cell>
          <cell r="G736">
            <v>6195185.9100000001</v>
          </cell>
          <cell r="H736">
            <v>1907300000</v>
          </cell>
          <cell r="I736">
            <v>1.41</v>
          </cell>
          <cell r="J736" t="str">
            <v>4.2000000</v>
          </cell>
          <cell r="K736">
            <v>42277</v>
          </cell>
          <cell r="L736" t="str">
            <v>3 Months</v>
          </cell>
          <cell r="M736" t="str">
            <v>6.61</v>
          </cell>
          <cell r="N736">
            <v>1.84</v>
          </cell>
          <cell r="O736">
            <v>1980000000</v>
          </cell>
          <cell r="P736" t="str">
            <v>3.11</v>
          </cell>
          <cell r="Q736" t="str">
            <v>5.93</v>
          </cell>
          <cell r="R736">
            <v>80</v>
          </cell>
          <cell r="S736">
            <v>42368</v>
          </cell>
        </row>
        <row r="737">
          <cell r="A737" t="str">
            <v>DETAILS</v>
          </cell>
          <cell r="B737">
            <v>0</v>
          </cell>
          <cell r="C737">
            <v>81627918</v>
          </cell>
          <cell r="D737">
            <v>84069392</v>
          </cell>
          <cell r="E737" t="str">
            <v>RGIS Services Inc  Tranche C Term Loan</v>
          </cell>
          <cell r="F737" t="str">
            <v>0010366381</v>
          </cell>
          <cell r="G737">
            <v>18755532.010000002</v>
          </cell>
          <cell r="H737">
            <v>93035000</v>
          </cell>
          <cell r="I737">
            <v>2.9550000000000001</v>
          </cell>
          <cell r="J737" t="str">
            <v>4.8900000</v>
          </cell>
          <cell r="K737">
            <v>42277</v>
          </cell>
          <cell r="L737" t="str">
            <v>3 Months</v>
          </cell>
          <cell r="M737" t="str">
            <v>4.89</v>
          </cell>
          <cell r="N737">
            <v>2.72</v>
          </cell>
          <cell r="O737">
            <v>84660000</v>
          </cell>
          <cell r="P737" t="str">
            <v>5.1</v>
          </cell>
          <cell r="Q737" t="str">
            <v>5.1</v>
          </cell>
          <cell r="R737">
            <v>80</v>
          </cell>
          <cell r="S737">
            <v>42368</v>
          </cell>
        </row>
        <row r="738">
          <cell r="A738" t="str">
            <v>DETAILS</v>
          </cell>
          <cell r="B738">
            <v>0</v>
          </cell>
          <cell r="C738">
            <v>81627593</v>
          </cell>
          <cell r="D738">
            <v>84069944</v>
          </cell>
          <cell r="E738" t="str">
            <v>RH Donnelley Inc. New Term Loan</v>
          </cell>
          <cell r="F738" t="str">
            <v>0010240333</v>
          </cell>
          <cell r="G738">
            <v>14681330.5</v>
          </cell>
          <cell r="H738">
            <v>139300000</v>
          </cell>
          <cell r="I738">
            <v>2.17</v>
          </cell>
          <cell r="J738" t="str">
            <v>4.1700000</v>
          </cell>
          <cell r="K738">
            <v>42277</v>
          </cell>
          <cell r="L738" t="str">
            <v>3 Months</v>
          </cell>
          <cell r="M738" t="str">
            <v>4.17</v>
          </cell>
          <cell r="N738">
            <v>2.11</v>
          </cell>
          <cell r="O738">
            <v>124900000</v>
          </cell>
          <cell r="P738" t="str">
            <v>4.47</v>
          </cell>
          <cell r="Q738" t="str">
            <v>4.47</v>
          </cell>
          <cell r="R738">
            <v>80</v>
          </cell>
          <cell r="S738">
            <v>42368</v>
          </cell>
        </row>
        <row r="739">
          <cell r="A739" t="str">
            <v>DETAILS</v>
          </cell>
          <cell r="B739">
            <v>0</v>
          </cell>
          <cell r="C739">
            <v>81628250</v>
          </cell>
          <cell r="D739">
            <v>84069945</v>
          </cell>
          <cell r="E739" t="str">
            <v>RH Donnelley Inc. New Term Loan</v>
          </cell>
          <cell r="F739" t="str">
            <v>0010240333</v>
          </cell>
          <cell r="G739">
            <v>23294153.27</v>
          </cell>
          <cell r="H739">
            <v>139300000</v>
          </cell>
          <cell r="I739">
            <v>2.17</v>
          </cell>
          <cell r="J739" t="str">
            <v>4.1700000</v>
          </cell>
          <cell r="K739">
            <v>42277</v>
          </cell>
          <cell r="L739" t="str">
            <v>3 Months</v>
          </cell>
          <cell r="M739" t="str">
            <v>4.17</v>
          </cell>
          <cell r="N739">
            <v>2.11</v>
          </cell>
          <cell r="O739">
            <v>124900000</v>
          </cell>
          <cell r="P739" t="str">
            <v>4.47</v>
          </cell>
          <cell r="Q739" t="str">
            <v>4.47</v>
          </cell>
          <cell r="R739">
            <v>80</v>
          </cell>
          <cell r="S739">
            <v>42368</v>
          </cell>
        </row>
        <row r="740">
          <cell r="A740" t="str">
            <v>DETAILS</v>
          </cell>
          <cell r="B740">
            <v>0</v>
          </cell>
          <cell r="C740">
            <v>81627802</v>
          </cell>
          <cell r="D740">
            <v>84070006</v>
          </cell>
          <cell r="E740" t="str">
            <v>Richelieu Foods Inc Term Loan</v>
          </cell>
          <cell r="F740" t="str">
            <v>0010534344</v>
          </cell>
          <cell r="G740">
            <v>11227755.189999999</v>
          </cell>
          <cell r="H740">
            <v>21797120</v>
          </cell>
          <cell r="I740">
            <v>1.9890000000000001</v>
          </cell>
          <cell r="J740" t="str">
            <v>4.0220000</v>
          </cell>
          <cell r="K740">
            <v>42338</v>
          </cell>
          <cell r="L740" t="str">
            <v>3 Months</v>
          </cell>
          <cell r="M740" t="str">
            <v>6.041</v>
          </cell>
          <cell r="N740">
            <v>2.37</v>
          </cell>
          <cell r="O740">
            <v>24930000</v>
          </cell>
          <cell r="P740" t="str">
            <v>3.51</v>
          </cell>
          <cell r="Q740" t="str">
            <v>5.27</v>
          </cell>
          <cell r="R740">
            <v>80</v>
          </cell>
          <cell r="S740">
            <v>42429</v>
          </cell>
        </row>
        <row r="741">
          <cell r="A741" t="str">
            <v>DETAILS</v>
          </cell>
          <cell r="B741">
            <v>0</v>
          </cell>
          <cell r="C741">
            <v>81628019</v>
          </cell>
          <cell r="D741">
            <v>84069461</v>
          </cell>
          <cell r="E741" t="str">
            <v>Ring &amp; Pinion Service Inc Term Loan</v>
          </cell>
          <cell r="F741" t="str">
            <v>0010512924</v>
          </cell>
          <cell r="G741">
            <v>11775000</v>
          </cell>
          <cell r="H741">
            <v>7307489</v>
          </cell>
          <cell r="I741">
            <v>2.4900000000000002</v>
          </cell>
          <cell r="J741" t="str">
            <v>3.2840000</v>
          </cell>
          <cell r="K741">
            <v>42308</v>
          </cell>
          <cell r="L741" t="str">
            <v>1 Month</v>
          </cell>
          <cell r="M741" t="str">
            <v>4.858</v>
          </cell>
          <cell r="N741">
            <v>2.72</v>
          </cell>
          <cell r="O741">
            <v>8270000</v>
          </cell>
          <cell r="P741" t="str">
            <v>2.42</v>
          </cell>
          <cell r="Q741" t="str">
            <v>3.81</v>
          </cell>
          <cell r="R741">
            <v>80</v>
          </cell>
          <cell r="S741">
            <v>42338</v>
          </cell>
        </row>
        <row r="742">
          <cell r="A742" t="str">
            <v>DETAILS</v>
          </cell>
          <cell r="B742">
            <v>0</v>
          </cell>
          <cell r="C742">
            <v>81627922</v>
          </cell>
          <cell r="D742">
            <v>84069411</v>
          </cell>
          <cell r="E742" t="str">
            <v>Rocket Software Inc First Lien Term Loan</v>
          </cell>
          <cell r="F742" t="str">
            <v>0010522914</v>
          </cell>
          <cell r="G742">
            <v>9509174.1099999994</v>
          </cell>
          <cell r="H742">
            <v>128486912</v>
          </cell>
          <cell r="I742">
            <v>3.7</v>
          </cell>
          <cell r="J742" t="str">
            <v>2.5200000</v>
          </cell>
          <cell r="K742">
            <v>42277</v>
          </cell>
          <cell r="L742" t="str">
            <v>3 Months</v>
          </cell>
          <cell r="M742" t="str">
            <v>3.34</v>
          </cell>
          <cell r="N742">
            <v>4.3499999999999996</v>
          </cell>
          <cell r="O742">
            <v>151550000</v>
          </cell>
          <cell r="P742" t="str">
            <v>2.18</v>
          </cell>
          <cell r="Q742" t="str">
            <v>2.88</v>
          </cell>
          <cell r="R742">
            <v>80</v>
          </cell>
          <cell r="S742">
            <v>42368</v>
          </cell>
        </row>
        <row r="743">
          <cell r="A743" t="str">
            <v>DETAILS</v>
          </cell>
          <cell r="B743">
            <v>0</v>
          </cell>
          <cell r="C743">
            <v>81627921</v>
          </cell>
          <cell r="D743">
            <v>84069996</v>
          </cell>
          <cell r="E743" t="str">
            <v>Roland Foods Corporation (Recipe) Term Loan</v>
          </cell>
          <cell r="F743" t="str">
            <v>0010475185</v>
          </cell>
          <cell r="G743">
            <v>30653638.899999999</v>
          </cell>
          <cell r="H743">
            <v>35982016</v>
          </cell>
          <cell r="I743">
            <v>3.77</v>
          </cell>
          <cell r="J743" t="str">
            <v>4.7500000</v>
          </cell>
          <cell r="K743">
            <v>42277</v>
          </cell>
          <cell r="L743" t="str">
            <v>3 Months</v>
          </cell>
          <cell r="M743" t="str">
            <v>4.75</v>
          </cell>
          <cell r="N743">
            <v>4.5999999999999996</v>
          </cell>
          <cell r="O743">
            <v>36880000</v>
          </cell>
          <cell r="P743" t="str">
            <v>4.58</v>
          </cell>
          <cell r="Q743" t="str">
            <v>4.58</v>
          </cell>
          <cell r="R743">
            <v>80</v>
          </cell>
          <cell r="S743">
            <v>42368</v>
          </cell>
        </row>
        <row r="744">
          <cell r="A744" t="str">
            <v>DETAILS</v>
          </cell>
          <cell r="B744">
            <v>0</v>
          </cell>
          <cell r="C744">
            <v>81628201</v>
          </cell>
          <cell r="D744">
            <v>84069416</v>
          </cell>
          <cell r="E744" t="str">
            <v>Ross Education Holdings LLC Term Loan</v>
          </cell>
          <cell r="F744" t="str">
            <v>0010313503</v>
          </cell>
          <cell r="G744">
            <v>18786466.690000001</v>
          </cell>
          <cell r="H744">
            <v>15668500</v>
          </cell>
          <cell r="I744">
            <v>2.85</v>
          </cell>
          <cell r="J744" t="str">
            <v>4.1570000</v>
          </cell>
          <cell r="K744">
            <v>42338</v>
          </cell>
          <cell r="L744" t="str">
            <v>1 Month</v>
          </cell>
          <cell r="M744" t="str">
            <v>4.162</v>
          </cell>
          <cell r="N744">
            <v>3.14</v>
          </cell>
          <cell r="O744">
            <v>20420000</v>
          </cell>
          <cell r="P744" t="str">
            <v>3.1</v>
          </cell>
          <cell r="Q744" t="str">
            <v>3.1</v>
          </cell>
          <cell r="R744">
            <v>80</v>
          </cell>
          <cell r="S744">
            <v>42368</v>
          </cell>
        </row>
        <row r="745">
          <cell r="A745" t="str">
            <v>DETAILS</v>
          </cell>
          <cell r="B745">
            <v>0</v>
          </cell>
          <cell r="C745">
            <v>81627688</v>
          </cell>
          <cell r="D745">
            <v>84069423</v>
          </cell>
          <cell r="E745" t="str">
            <v>Roto Holdings Inc</v>
          </cell>
          <cell r="F745" t="str">
            <v>0010531089</v>
          </cell>
          <cell r="G745">
            <v>1025000</v>
          </cell>
          <cell r="H745">
            <v>22103000</v>
          </cell>
          <cell r="I745">
            <v>2.73</v>
          </cell>
          <cell r="J745" t="str">
            <v>3.7300000</v>
          </cell>
          <cell r="K745">
            <v>42308</v>
          </cell>
          <cell r="L745" t="str">
            <v>1 Month</v>
          </cell>
          <cell r="M745" t="str">
            <v>5.2</v>
          </cell>
          <cell r="N745">
            <v>2.92</v>
          </cell>
          <cell r="O745">
            <v>24650000</v>
          </cell>
          <cell r="P745" t="str">
            <v>3.42</v>
          </cell>
          <cell r="Q745" t="str">
            <v>4.8</v>
          </cell>
          <cell r="R745">
            <v>80</v>
          </cell>
          <cell r="S745">
            <v>42338</v>
          </cell>
        </row>
        <row r="746">
          <cell r="A746" t="str">
            <v>DETAILS</v>
          </cell>
          <cell r="B746">
            <v>0</v>
          </cell>
          <cell r="C746">
            <v>81627655</v>
          </cell>
          <cell r="D746">
            <v>84069421</v>
          </cell>
          <cell r="E746" t="str">
            <v>Roto Holdings Inc</v>
          </cell>
          <cell r="F746" t="str">
            <v>0010531089</v>
          </cell>
          <cell r="G746">
            <v>10000000</v>
          </cell>
          <cell r="H746">
            <v>22103000</v>
          </cell>
          <cell r="I746">
            <v>2.73</v>
          </cell>
          <cell r="J746" t="str">
            <v>3.7300000</v>
          </cell>
          <cell r="K746">
            <v>42308</v>
          </cell>
          <cell r="L746" t="str">
            <v>1 Month</v>
          </cell>
          <cell r="M746" t="str">
            <v>5.2</v>
          </cell>
          <cell r="N746">
            <v>2.92</v>
          </cell>
          <cell r="O746">
            <v>24650000</v>
          </cell>
          <cell r="P746" t="str">
            <v>3.42</v>
          </cell>
          <cell r="Q746" t="str">
            <v>4.8</v>
          </cell>
          <cell r="R746">
            <v>80</v>
          </cell>
          <cell r="S746">
            <v>42338</v>
          </cell>
        </row>
        <row r="747">
          <cell r="A747" t="str">
            <v>DETAILS</v>
          </cell>
          <cell r="B747">
            <v>0</v>
          </cell>
          <cell r="C747">
            <v>81627656</v>
          </cell>
          <cell r="D747">
            <v>84069422</v>
          </cell>
          <cell r="E747" t="str">
            <v>Roto Holdings Inc</v>
          </cell>
          <cell r="F747" t="str">
            <v>0010531089</v>
          </cell>
          <cell r="G747">
            <v>11250000</v>
          </cell>
          <cell r="H747">
            <v>22103000</v>
          </cell>
          <cell r="I747">
            <v>2.73</v>
          </cell>
          <cell r="J747" t="str">
            <v>3.7300000</v>
          </cell>
          <cell r="K747">
            <v>42308</v>
          </cell>
          <cell r="L747" t="str">
            <v>1 Month</v>
          </cell>
          <cell r="M747" t="str">
            <v>5.2</v>
          </cell>
          <cell r="N747">
            <v>2.92</v>
          </cell>
          <cell r="O747">
            <v>24650000</v>
          </cell>
          <cell r="P747" t="str">
            <v>3.42</v>
          </cell>
          <cell r="Q747" t="str">
            <v>4.8</v>
          </cell>
          <cell r="R747">
            <v>80</v>
          </cell>
          <cell r="S747">
            <v>42338</v>
          </cell>
        </row>
        <row r="748">
          <cell r="A748" t="str">
            <v>DETAILS</v>
          </cell>
          <cell r="B748">
            <v>0</v>
          </cell>
          <cell r="C748">
            <v>81627791</v>
          </cell>
          <cell r="D748">
            <v>84069431</v>
          </cell>
          <cell r="E748" t="str">
            <v>Rough Country LLC Term Loan</v>
          </cell>
          <cell r="F748" t="str">
            <v>0010531065</v>
          </cell>
          <cell r="G748">
            <v>20314417.289999999</v>
          </cell>
          <cell r="H748">
            <v>32247000</v>
          </cell>
          <cell r="I748">
            <v>4</v>
          </cell>
          <cell r="J748" t="str">
            <v>4.50</v>
          </cell>
          <cell r="K748">
            <v>42338</v>
          </cell>
          <cell r="L748" t="str">
            <v>1 Month</v>
          </cell>
          <cell r="M748" t="str">
            <v>4.50</v>
          </cell>
          <cell r="N748">
            <v>4</v>
          </cell>
          <cell r="O748">
            <v>32247000</v>
          </cell>
          <cell r="P748" t="str">
            <v>4.50000</v>
          </cell>
          <cell r="Q748" t="str">
            <v>4.50000</v>
          </cell>
          <cell r="R748">
            <v>80</v>
          </cell>
          <cell r="S748">
            <v>42368</v>
          </cell>
        </row>
        <row r="749">
          <cell r="A749" t="str">
            <v>DETAILS</v>
          </cell>
          <cell r="B749">
            <v>0</v>
          </cell>
          <cell r="C749">
            <v>81627791</v>
          </cell>
          <cell r="D749">
            <v>84069427</v>
          </cell>
          <cell r="E749" t="str">
            <v>Rough Country LLC Term Loan</v>
          </cell>
          <cell r="F749" t="str">
            <v>0010531065</v>
          </cell>
          <cell r="G749">
            <v>2974613.41</v>
          </cell>
          <cell r="H749">
            <v>32247000</v>
          </cell>
          <cell r="I749">
            <v>4</v>
          </cell>
          <cell r="J749" t="str">
            <v>4.50</v>
          </cell>
          <cell r="K749">
            <v>42338</v>
          </cell>
          <cell r="L749" t="str">
            <v>1 Month</v>
          </cell>
          <cell r="M749" t="str">
            <v>4.50</v>
          </cell>
          <cell r="N749">
            <v>4</v>
          </cell>
          <cell r="O749">
            <v>32247000</v>
          </cell>
          <cell r="P749" t="str">
            <v>4.50000</v>
          </cell>
          <cell r="Q749" t="str">
            <v>4.50000</v>
          </cell>
          <cell r="R749">
            <v>80</v>
          </cell>
          <cell r="S749">
            <v>42368</v>
          </cell>
        </row>
        <row r="750">
          <cell r="A750" t="str">
            <v>DETAILS</v>
          </cell>
          <cell r="B750">
            <v>0</v>
          </cell>
          <cell r="C750">
            <v>81627791</v>
          </cell>
          <cell r="D750">
            <v>84069873</v>
          </cell>
          <cell r="E750" t="str">
            <v>Rough Country LLC Term Loan</v>
          </cell>
          <cell r="F750" t="str">
            <v>0010531065</v>
          </cell>
          <cell r="G750">
            <v>2961445.75</v>
          </cell>
          <cell r="H750">
            <v>32247000</v>
          </cell>
          <cell r="I750">
            <v>4</v>
          </cell>
          <cell r="J750" t="str">
            <v>4.50</v>
          </cell>
          <cell r="K750">
            <v>42338</v>
          </cell>
          <cell r="L750" t="str">
            <v>1 Month</v>
          </cell>
          <cell r="M750" t="str">
            <v>4.50</v>
          </cell>
          <cell r="N750">
            <v>4</v>
          </cell>
          <cell r="O750">
            <v>32247000</v>
          </cell>
          <cell r="P750" t="str">
            <v>4.50000</v>
          </cell>
          <cell r="Q750" t="str">
            <v>4.50000</v>
          </cell>
          <cell r="R750">
            <v>80</v>
          </cell>
          <cell r="S750">
            <v>42368</v>
          </cell>
        </row>
        <row r="751">
          <cell r="A751" t="str">
            <v>DETAILS</v>
          </cell>
          <cell r="B751">
            <v>0</v>
          </cell>
          <cell r="C751">
            <v>81628229</v>
          </cell>
          <cell r="D751">
            <v>84069438</v>
          </cell>
          <cell r="E751" t="str">
            <v>Rovi Solutions Corp Term Loan B</v>
          </cell>
          <cell r="F751" t="str">
            <v>0010475019</v>
          </cell>
          <cell r="G751">
            <v>159733.46</v>
          </cell>
          <cell r="H751">
            <v>226404000</v>
          </cell>
          <cell r="I751">
            <v>6.03</v>
          </cell>
          <cell r="J751" t="str">
            <v>2.6600000</v>
          </cell>
          <cell r="K751">
            <v>42277</v>
          </cell>
          <cell r="L751" t="str">
            <v>3 Months</v>
          </cell>
          <cell r="M751" t="str">
            <v>4.2</v>
          </cell>
          <cell r="N751">
            <v>6.47</v>
          </cell>
          <cell r="O751">
            <v>202970000</v>
          </cell>
          <cell r="P751" t="str">
            <v>2.68</v>
          </cell>
          <cell r="Q751" t="str">
            <v>4.38</v>
          </cell>
          <cell r="R751">
            <v>80</v>
          </cell>
          <cell r="S751">
            <v>42368</v>
          </cell>
        </row>
        <row r="752">
          <cell r="A752" t="str">
            <v>DETAILS</v>
          </cell>
          <cell r="B752">
            <v>0</v>
          </cell>
          <cell r="C752">
            <v>81628229</v>
          </cell>
          <cell r="D752">
            <v>84069440</v>
          </cell>
          <cell r="E752" t="str">
            <v>Rovi Solutions Corp Term Loan B</v>
          </cell>
          <cell r="F752" t="str">
            <v>0010475019</v>
          </cell>
          <cell r="G752">
            <v>14615266.539999999</v>
          </cell>
          <cell r="H752">
            <v>226404000</v>
          </cell>
          <cell r="I752">
            <v>6.03</v>
          </cell>
          <cell r="J752" t="str">
            <v>2.6600000</v>
          </cell>
          <cell r="K752">
            <v>42277</v>
          </cell>
          <cell r="L752" t="str">
            <v>3 Months</v>
          </cell>
          <cell r="M752" t="str">
            <v>4.2</v>
          </cell>
          <cell r="N752">
            <v>6.47</v>
          </cell>
          <cell r="O752">
            <v>202970000</v>
          </cell>
          <cell r="P752" t="str">
            <v>2.68</v>
          </cell>
          <cell r="Q752" t="str">
            <v>4.38</v>
          </cell>
          <cell r="R752">
            <v>80</v>
          </cell>
          <cell r="S752">
            <v>42368</v>
          </cell>
        </row>
        <row r="753">
          <cell r="A753" t="str">
            <v>DETAILS</v>
          </cell>
          <cell r="B753">
            <v>0</v>
          </cell>
          <cell r="C753">
            <v>81628018</v>
          </cell>
          <cell r="D753">
            <v>84069580</v>
          </cell>
          <cell r="E753" t="str">
            <v>Rowmark LLC DDTL</v>
          </cell>
          <cell r="F753" t="str">
            <v>0010485265</v>
          </cell>
          <cell r="G753">
            <v>2468750</v>
          </cell>
          <cell r="H753">
            <v>18631000</v>
          </cell>
          <cell r="I753">
            <v>3.96</v>
          </cell>
          <cell r="J753" t="str">
            <v>4.2800000</v>
          </cell>
          <cell r="K753">
            <v>42338</v>
          </cell>
          <cell r="L753" t="str">
            <v>1 Month</v>
          </cell>
          <cell r="M753" t="str">
            <v>4.28</v>
          </cell>
          <cell r="N753">
            <v>3.96</v>
          </cell>
          <cell r="O753">
            <v>18631000</v>
          </cell>
          <cell r="P753" t="str">
            <v>4.28</v>
          </cell>
          <cell r="Q753" t="str">
            <v>4.28</v>
          </cell>
          <cell r="R753">
            <v>80</v>
          </cell>
          <cell r="S753">
            <v>42368</v>
          </cell>
        </row>
        <row r="754">
          <cell r="A754" t="str">
            <v>DETAILS</v>
          </cell>
          <cell r="B754">
            <v>0</v>
          </cell>
          <cell r="C754">
            <v>81627926</v>
          </cell>
          <cell r="D754">
            <v>84069932</v>
          </cell>
          <cell r="E754" t="str">
            <v>Rowmark LLC Term Loan</v>
          </cell>
          <cell r="F754" t="str">
            <v>0010516547</v>
          </cell>
          <cell r="G754">
            <v>7500000</v>
          </cell>
          <cell r="H754">
            <v>18631000</v>
          </cell>
          <cell r="I754">
            <v>3.96</v>
          </cell>
          <cell r="J754" t="str">
            <v>4.2800000</v>
          </cell>
          <cell r="K754">
            <v>42338</v>
          </cell>
          <cell r="L754" t="str">
            <v>1 Month</v>
          </cell>
          <cell r="M754" t="str">
            <v>4.28</v>
          </cell>
          <cell r="N754">
            <v>3.96</v>
          </cell>
          <cell r="O754">
            <v>18631000</v>
          </cell>
          <cell r="P754" t="str">
            <v>4.28</v>
          </cell>
          <cell r="Q754" t="str">
            <v>4.28</v>
          </cell>
          <cell r="R754">
            <v>80</v>
          </cell>
          <cell r="S754">
            <v>42368</v>
          </cell>
        </row>
        <row r="755">
          <cell r="A755" t="str">
            <v>DETAILS</v>
          </cell>
          <cell r="B755">
            <v>0</v>
          </cell>
          <cell r="C755">
            <v>81627926</v>
          </cell>
          <cell r="D755">
            <v>84069581</v>
          </cell>
          <cell r="E755" t="str">
            <v>Rowmark LLC Term Loan</v>
          </cell>
          <cell r="F755" t="str">
            <v>0010516547</v>
          </cell>
          <cell r="G755">
            <v>13980468.75</v>
          </cell>
          <cell r="H755">
            <v>18631000</v>
          </cell>
          <cell r="I755">
            <v>3.96</v>
          </cell>
          <cell r="J755" t="str">
            <v>4.2800000</v>
          </cell>
          <cell r="K755">
            <v>42338</v>
          </cell>
          <cell r="L755" t="str">
            <v>1 Month</v>
          </cell>
          <cell r="M755" t="str">
            <v>4.28</v>
          </cell>
          <cell r="N755">
            <v>3.96</v>
          </cell>
          <cell r="O755">
            <v>18631000</v>
          </cell>
          <cell r="P755" t="str">
            <v>4.28</v>
          </cell>
          <cell r="Q755" t="str">
            <v>4.28</v>
          </cell>
          <cell r="R755">
            <v>80</v>
          </cell>
          <cell r="S755">
            <v>42368</v>
          </cell>
        </row>
        <row r="756">
          <cell r="A756" t="str">
            <v>DETAILS</v>
          </cell>
          <cell r="B756">
            <v>0</v>
          </cell>
          <cell r="C756">
            <v>81627911</v>
          </cell>
          <cell r="D756">
            <v>84070046</v>
          </cell>
          <cell r="E756" t="str">
            <v>Royal Holdings Inc (Royal Adhesives &amp; Sealants) Term Loan</v>
          </cell>
          <cell r="F756" t="str">
            <v>0010538109</v>
          </cell>
          <cell r="G756">
            <v>6965000</v>
          </cell>
          <cell r="H756">
            <v>112200000</v>
          </cell>
          <cell r="I756">
            <v>2.97</v>
          </cell>
          <cell r="J756" t="str">
            <v>4.8000000</v>
          </cell>
          <cell r="K756">
            <v>42277</v>
          </cell>
          <cell r="L756" t="str">
            <v>1 Month</v>
          </cell>
          <cell r="M756" t="str">
            <v>6.1</v>
          </cell>
          <cell r="N756">
            <v>2.97</v>
          </cell>
          <cell r="O756">
            <v>112200000</v>
          </cell>
          <cell r="P756" t="str">
            <v>4.80000000</v>
          </cell>
          <cell r="Q756" t="str">
            <v>6.10000000</v>
          </cell>
          <cell r="R756">
            <v>80</v>
          </cell>
          <cell r="S756">
            <v>42307</v>
          </cell>
        </row>
        <row r="757">
          <cell r="A757" t="str">
            <v>DETAILS</v>
          </cell>
          <cell r="B757">
            <v>0</v>
          </cell>
          <cell r="C757">
            <v>81627925</v>
          </cell>
          <cell r="D757">
            <v>84069882</v>
          </cell>
          <cell r="E757" t="str">
            <v>RSC Acquisition Initial Term Loan</v>
          </cell>
          <cell r="F757" t="str">
            <v>0010558223</v>
          </cell>
          <cell r="G757">
            <v>31609756.100000001</v>
          </cell>
          <cell r="H757">
            <v>36700000</v>
          </cell>
          <cell r="I757">
            <v>2.02</v>
          </cell>
          <cell r="J757" t="str">
            <v>4.91</v>
          </cell>
          <cell r="K757">
            <v>42277</v>
          </cell>
          <cell r="L757" t="str">
            <v>3 Months</v>
          </cell>
          <cell r="M757" t="str">
            <v>7.46</v>
          </cell>
          <cell r="N757">
            <v>2.02</v>
          </cell>
          <cell r="O757">
            <v>36700000</v>
          </cell>
          <cell r="P757" t="str">
            <v>4.9100</v>
          </cell>
          <cell r="Q757" t="str">
            <v>7.4600</v>
          </cell>
          <cell r="R757">
            <v>77.494908350299994</v>
          </cell>
          <cell r="S757">
            <v>42368</v>
          </cell>
        </row>
        <row r="758">
          <cell r="A758" t="str">
            <v>DETAILS</v>
          </cell>
          <cell r="B758">
            <v>0</v>
          </cell>
          <cell r="C758">
            <v>81627809</v>
          </cell>
          <cell r="D758">
            <v>84069638</v>
          </cell>
          <cell r="E758" t="str">
            <v>Rubios Restaurants Inc Term Loan A</v>
          </cell>
          <cell r="F758" t="str">
            <v>0010263377</v>
          </cell>
          <cell r="G758">
            <v>9586881.0099999998</v>
          </cell>
          <cell r="H758">
            <v>19034000</v>
          </cell>
          <cell r="I758">
            <v>7.37</v>
          </cell>
          <cell r="J758" t="str">
            <v>2.1200000</v>
          </cell>
          <cell r="K758">
            <v>42302</v>
          </cell>
          <cell r="L758" t="str">
            <v>1 Month</v>
          </cell>
          <cell r="M758" t="str">
            <v>2.12</v>
          </cell>
          <cell r="N758">
            <v>8.5</v>
          </cell>
          <cell r="O758">
            <v>21740000</v>
          </cell>
          <cell r="P758" t="str">
            <v>1.81</v>
          </cell>
          <cell r="Q758" t="str">
            <v>1.81</v>
          </cell>
          <cell r="R758">
            <v>50</v>
          </cell>
          <cell r="S758">
            <v>42333</v>
          </cell>
        </row>
        <row r="759">
          <cell r="A759" t="str">
            <v>DETAILS</v>
          </cell>
          <cell r="B759">
            <v>0</v>
          </cell>
          <cell r="C759">
            <v>81627724</v>
          </cell>
          <cell r="D759">
            <v>84070257</v>
          </cell>
          <cell r="E759" t="str">
            <v>Ruffalocody LLC  Term Loan</v>
          </cell>
          <cell r="F759" t="str">
            <v>0010533588</v>
          </cell>
          <cell r="G759">
            <v>13277688.300000001</v>
          </cell>
          <cell r="H759">
            <v>27901000</v>
          </cell>
          <cell r="I759">
            <v>2.2999999999999998</v>
          </cell>
          <cell r="J759" t="str">
            <v>4.9200000</v>
          </cell>
          <cell r="K759">
            <v>42338</v>
          </cell>
          <cell r="L759" t="str">
            <v>1 Month</v>
          </cell>
          <cell r="M759" t="str">
            <v>6.41</v>
          </cell>
          <cell r="N759">
            <v>2.06</v>
          </cell>
          <cell r="O759">
            <v>28750000</v>
          </cell>
          <cell r="P759" t="str">
            <v>5.03</v>
          </cell>
          <cell r="Q759" t="str">
            <v>6.48</v>
          </cell>
          <cell r="R759">
            <v>80</v>
          </cell>
          <cell r="S759">
            <v>42368</v>
          </cell>
        </row>
        <row r="760">
          <cell r="A760" t="str">
            <v>DETAILS</v>
          </cell>
          <cell r="B760">
            <v>0</v>
          </cell>
          <cell r="C760">
            <v>81627832</v>
          </cell>
          <cell r="D760">
            <v>84070258</v>
          </cell>
          <cell r="E760" t="str">
            <v>Ruffalocody LLC  Term Loan</v>
          </cell>
          <cell r="F760" t="str">
            <v>0010533588</v>
          </cell>
          <cell r="G760">
            <v>28872371.620000001</v>
          </cell>
          <cell r="H760">
            <v>27901000</v>
          </cell>
          <cell r="I760">
            <v>2.2999999999999998</v>
          </cell>
          <cell r="J760" t="str">
            <v>4.9200000</v>
          </cell>
          <cell r="K760">
            <v>42338</v>
          </cell>
          <cell r="L760" t="str">
            <v>1 Month</v>
          </cell>
          <cell r="M760" t="str">
            <v>6.41</v>
          </cell>
          <cell r="N760">
            <v>2.06</v>
          </cell>
          <cell r="O760">
            <v>28750000</v>
          </cell>
          <cell r="P760" t="str">
            <v>5.03</v>
          </cell>
          <cell r="Q760" t="str">
            <v>6.48</v>
          </cell>
          <cell r="R760">
            <v>80</v>
          </cell>
          <cell r="S760">
            <v>42368</v>
          </cell>
        </row>
        <row r="761">
          <cell r="A761" t="str">
            <v>DETAILS</v>
          </cell>
          <cell r="B761">
            <v>0</v>
          </cell>
          <cell r="C761">
            <v>81628137</v>
          </cell>
          <cell r="D761">
            <v>84069588</v>
          </cell>
          <cell r="E761" t="str">
            <v>RuffaloCody LLC Term Loan 0010417463</v>
          </cell>
          <cell r="F761" t="str">
            <v>0010530556</v>
          </cell>
          <cell r="G761">
            <v>801795.87</v>
          </cell>
          <cell r="H761">
            <v>27901000</v>
          </cell>
          <cell r="I761">
            <v>2.2999999999999998</v>
          </cell>
          <cell r="J761" t="str">
            <v>4.9200000</v>
          </cell>
          <cell r="K761">
            <v>42338</v>
          </cell>
          <cell r="L761" t="str">
            <v>1 Month</v>
          </cell>
          <cell r="M761" t="str">
            <v>6.41</v>
          </cell>
          <cell r="N761">
            <v>2.06</v>
          </cell>
          <cell r="O761">
            <v>28750000</v>
          </cell>
          <cell r="P761" t="str">
            <v>5.03</v>
          </cell>
          <cell r="Q761" t="str">
            <v>6.48</v>
          </cell>
          <cell r="R761">
            <v>80</v>
          </cell>
          <cell r="S761">
            <v>42368</v>
          </cell>
        </row>
        <row r="762">
          <cell r="A762" t="str">
            <v>DETAILS</v>
          </cell>
          <cell r="B762">
            <v>0</v>
          </cell>
          <cell r="C762">
            <v>81627725</v>
          </cell>
          <cell r="D762">
            <v>84069585</v>
          </cell>
          <cell r="E762" t="str">
            <v>RuffaloCody LLC Term Loan 0010417463</v>
          </cell>
          <cell r="F762" t="str">
            <v>0010530556</v>
          </cell>
          <cell r="G762">
            <v>5756130.9699999997</v>
          </cell>
          <cell r="H762">
            <v>27901000</v>
          </cell>
          <cell r="I762">
            <v>2.2999999999999998</v>
          </cell>
          <cell r="J762" t="str">
            <v>4.9200000</v>
          </cell>
          <cell r="K762">
            <v>42338</v>
          </cell>
          <cell r="L762" t="str">
            <v>1 Month</v>
          </cell>
          <cell r="M762" t="str">
            <v>6.41</v>
          </cell>
          <cell r="N762">
            <v>2.06</v>
          </cell>
          <cell r="O762">
            <v>28750000</v>
          </cell>
          <cell r="P762" t="str">
            <v>5.03</v>
          </cell>
          <cell r="Q762" t="str">
            <v>6.48</v>
          </cell>
          <cell r="R762">
            <v>80</v>
          </cell>
          <cell r="S762">
            <v>42368</v>
          </cell>
        </row>
        <row r="763">
          <cell r="A763" t="str">
            <v>DETAILS</v>
          </cell>
          <cell r="B763">
            <v>0</v>
          </cell>
          <cell r="C763">
            <v>81627737</v>
          </cell>
          <cell r="D763">
            <v>84069586</v>
          </cell>
          <cell r="E763" t="str">
            <v>RuffaloCody LLC Term Loan 0010417463</v>
          </cell>
          <cell r="F763" t="str">
            <v>0010530556</v>
          </cell>
          <cell r="G763">
            <v>338414.63</v>
          </cell>
          <cell r="H763">
            <v>27901000</v>
          </cell>
          <cell r="I763">
            <v>2.2999999999999998</v>
          </cell>
          <cell r="J763" t="str">
            <v>4.9200000</v>
          </cell>
          <cell r="K763">
            <v>42338</v>
          </cell>
          <cell r="L763" t="str">
            <v>1 Month</v>
          </cell>
          <cell r="M763" t="str">
            <v>6.41</v>
          </cell>
          <cell r="N763">
            <v>2.06</v>
          </cell>
          <cell r="O763">
            <v>28750000</v>
          </cell>
          <cell r="P763" t="str">
            <v>5.03</v>
          </cell>
          <cell r="Q763" t="str">
            <v>6.48</v>
          </cell>
          <cell r="R763">
            <v>80</v>
          </cell>
          <cell r="S763">
            <v>42368</v>
          </cell>
        </row>
        <row r="764">
          <cell r="A764" t="str">
            <v>DETAILS</v>
          </cell>
          <cell r="B764">
            <v>0</v>
          </cell>
          <cell r="C764">
            <v>81627825</v>
          </cell>
          <cell r="D764">
            <v>84069587</v>
          </cell>
          <cell r="E764" t="str">
            <v>RuffaloCody LLC Term Loan 0010417463</v>
          </cell>
          <cell r="F764" t="str">
            <v>0010530556</v>
          </cell>
          <cell r="G764">
            <v>329268.3</v>
          </cell>
          <cell r="H764">
            <v>27901000</v>
          </cell>
          <cell r="I764">
            <v>2.2999999999999998</v>
          </cell>
          <cell r="J764" t="str">
            <v>4.9200000</v>
          </cell>
          <cell r="K764">
            <v>42338</v>
          </cell>
          <cell r="L764" t="str">
            <v>1 Month</v>
          </cell>
          <cell r="M764" t="str">
            <v>6.41</v>
          </cell>
          <cell r="N764">
            <v>2.06</v>
          </cell>
          <cell r="O764">
            <v>28750000</v>
          </cell>
          <cell r="P764" t="str">
            <v>5.03</v>
          </cell>
          <cell r="Q764" t="str">
            <v>6.48</v>
          </cell>
          <cell r="R764">
            <v>80</v>
          </cell>
          <cell r="S764">
            <v>42368</v>
          </cell>
        </row>
        <row r="765">
          <cell r="A765" t="str">
            <v>DETAILS</v>
          </cell>
          <cell r="B765">
            <v>0</v>
          </cell>
          <cell r="C765">
            <v>81627662</v>
          </cell>
          <cell r="D765">
            <v>84069584</v>
          </cell>
          <cell r="E765" t="str">
            <v>RuffaloCody LLC Term Loan 0010417463</v>
          </cell>
          <cell r="F765" t="str">
            <v>0010530556</v>
          </cell>
          <cell r="G765">
            <v>18292.68</v>
          </cell>
          <cell r="H765">
            <v>27901000</v>
          </cell>
          <cell r="I765">
            <v>2.2999999999999998</v>
          </cell>
          <cell r="J765" t="str">
            <v>4.9200000</v>
          </cell>
          <cell r="K765">
            <v>42338</v>
          </cell>
          <cell r="L765" t="str">
            <v>1 Month</v>
          </cell>
          <cell r="M765" t="str">
            <v>6.41</v>
          </cell>
          <cell r="N765">
            <v>2.06</v>
          </cell>
          <cell r="O765">
            <v>28750000</v>
          </cell>
          <cell r="P765" t="str">
            <v>5.03</v>
          </cell>
          <cell r="Q765" t="str">
            <v>6.48</v>
          </cell>
          <cell r="R765">
            <v>80</v>
          </cell>
          <cell r="S765">
            <v>42368</v>
          </cell>
        </row>
        <row r="766">
          <cell r="A766" t="str">
            <v>DETAILS</v>
          </cell>
          <cell r="B766">
            <v>0</v>
          </cell>
          <cell r="C766">
            <v>81627940</v>
          </cell>
          <cell r="D766">
            <v>84069641</v>
          </cell>
          <cell r="E766" t="str">
            <v>Rutland Intermediate Holding Co Term Loan</v>
          </cell>
          <cell r="F766" t="str">
            <v>0010433996</v>
          </cell>
          <cell r="G766">
            <v>11909925.92</v>
          </cell>
          <cell r="H766">
            <v>14010615</v>
          </cell>
          <cell r="I766">
            <v>5.47</v>
          </cell>
          <cell r="J766" t="str">
            <v>2.99</v>
          </cell>
          <cell r="K766">
            <v>42369</v>
          </cell>
          <cell r="L766" t="str">
            <v>1 Month</v>
          </cell>
          <cell r="M766" t="str">
            <v>2.99</v>
          </cell>
          <cell r="N766">
            <v>5.4657999999999998</v>
          </cell>
          <cell r="O766">
            <v>14010615</v>
          </cell>
          <cell r="P766" t="str">
            <v>2.9882</v>
          </cell>
          <cell r="Q766" t="str">
            <v>2.9900</v>
          </cell>
          <cell r="R766">
            <v>80</v>
          </cell>
          <cell r="S766">
            <v>42400</v>
          </cell>
        </row>
        <row r="767">
          <cell r="A767" t="str">
            <v>DETAILS</v>
          </cell>
          <cell r="B767">
            <v>0</v>
          </cell>
          <cell r="C767">
            <v>81628079</v>
          </cell>
          <cell r="D767">
            <v>84069642</v>
          </cell>
          <cell r="E767" t="str">
            <v>Rutland Intermediate Holding Co Term Loan</v>
          </cell>
          <cell r="F767" t="str">
            <v>0010433996</v>
          </cell>
          <cell r="G767">
            <v>3415891.14</v>
          </cell>
          <cell r="H767">
            <v>14010615</v>
          </cell>
          <cell r="I767">
            <v>5.47</v>
          </cell>
          <cell r="J767" t="str">
            <v>2.99</v>
          </cell>
          <cell r="K767">
            <v>42369</v>
          </cell>
          <cell r="L767" t="str">
            <v>1 Month</v>
          </cell>
          <cell r="M767" t="str">
            <v>2.99</v>
          </cell>
          <cell r="N767">
            <v>5.4657999999999998</v>
          </cell>
          <cell r="O767">
            <v>14010615</v>
          </cell>
          <cell r="P767" t="str">
            <v>2.9882</v>
          </cell>
          <cell r="Q767" t="str">
            <v>2.9900</v>
          </cell>
          <cell r="R767">
            <v>80</v>
          </cell>
          <cell r="S767">
            <v>42400</v>
          </cell>
        </row>
        <row r="768">
          <cell r="A768" t="str">
            <v>DETAILS</v>
          </cell>
          <cell r="B768">
            <v>0</v>
          </cell>
          <cell r="C768">
            <v>81627940</v>
          </cell>
          <cell r="D768">
            <v>84069890</v>
          </cell>
          <cell r="E768" t="str">
            <v>Rutland Intermediate Holding Co Term Loan</v>
          </cell>
          <cell r="F768" t="str">
            <v>0010433996</v>
          </cell>
          <cell r="G768">
            <v>3885576.17</v>
          </cell>
          <cell r="H768">
            <v>14010615</v>
          </cell>
          <cell r="I768">
            <v>5.47</v>
          </cell>
          <cell r="J768" t="str">
            <v>2.99</v>
          </cell>
          <cell r="K768">
            <v>42369</v>
          </cell>
          <cell r="L768" t="str">
            <v>1 Month</v>
          </cell>
          <cell r="M768" t="str">
            <v>2.99</v>
          </cell>
          <cell r="N768">
            <v>5.4657999999999998</v>
          </cell>
          <cell r="O768">
            <v>14010615</v>
          </cell>
          <cell r="P768" t="str">
            <v>2.9882</v>
          </cell>
          <cell r="Q768" t="str">
            <v>2.9900</v>
          </cell>
          <cell r="R768">
            <v>80</v>
          </cell>
          <cell r="S768">
            <v>42400</v>
          </cell>
        </row>
        <row r="769">
          <cell r="A769" t="str">
            <v>DETAILS</v>
          </cell>
          <cell r="B769">
            <v>0</v>
          </cell>
          <cell r="C769">
            <v>81628079</v>
          </cell>
          <cell r="D769">
            <v>84069891</v>
          </cell>
          <cell r="E769" t="str">
            <v>Rutland Intermediate Holding Co Term Loan</v>
          </cell>
          <cell r="F769" t="str">
            <v>0010433996</v>
          </cell>
          <cell r="G769">
            <v>1114423.83</v>
          </cell>
          <cell r="H769">
            <v>14010615</v>
          </cell>
          <cell r="I769">
            <v>5.47</v>
          </cell>
          <cell r="J769" t="str">
            <v>2.99</v>
          </cell>
          <cell r="K769">
            <v>42369</v>
          </cell>
          <cell r="L769" t="str">
            <v>1 Month</v>
          </cell>
          <cell r="M769" t="str">
            <v>2.99</v>
          </cell>
          <cell r="N769">
            <v>5.4657999999999998</v>
          </cell>
          <cell r="O769">
            <v>14010615</v>
          </cell>
          <cell r="P769" t="str">
            <v>2.9882</v>
          </cell>
          <cell r="Q769" t="str">
            <v>2.9900</v>
          </cell>
          <cell r="R769">
            <v>80</v>
          </cell>
          <cell r="S769">
            <v>42400</v>
          </cell>
        </row>
        <row r="770">
          <cell r="A770" t="str">
            <v>DETAILS</v>
          </cell>
          <cell r="B770">
            <v>0</v>
          </cell>
          <cell r="C770">
            <v>81627856</v>
          </cell>
          <cell r="D770">
            <v>84070225</v>
          </cell>
          <cell r="E770" t="str">
            <v>Safe Fleet Acquisition Corp (Specialty Manufacturing) Term Loan B-1</v>
          </cell>
          <cell r="F770" t="str">
            <v>0010439327</v>
          </cell>
          <cell r="G770">
            <v>10767273.32</v>
          </cell>
          <cell r="H770">
            <v>53550000</v>
          </cell>
          <cell r="I770">
            <v>3.86</v>
          </cell>
          <cell r="J770" t="str">
            <v>3.2200000</v>
          </cell>
          <cell r="K770">
            <v>42338</v>
          </cell>
          <cell r="L770" t="str">
            <v>1 Month</v>
          </cell>
          <cell r="M770" t="str">
            <v>4.3</v>
          </cell>
          <cell r="N770">
            <v>3.19</v>
          </cell>
          <cell r="O770">
            <v>52460000</v>
          </cell>
          <cell r="P770" t="str">
            <v>3.42</v>
          </cell>
          <cell r="Q770" t="str">
            <v>4.53</v>
          </cell>
          <cell r="R770">
            <v>80</v>
          </cell>
          <cell r="S770">
            <v>42368</v>
          </cell>
        </row>
        <row r="771">
          <cell r="A771" t="str">
            <v>DETAILS</v>
          </cell>
          <cell r="B771">
            <v>0</v>
          </cell>
          <cell r="C771">
            <v>81628026</v>
          </cell>
          <cell r="D771">
            <v>84069647</v>
          </cell>
          <cell r="E771" t="str">
            <v>Safe Fleet Acquisition Corp Term Loan B-2</v>
          </cell>
          <cell r="F771" t="str">
            <v>0010508205</v>
          </cell>
          <cell r="G771">
            <v>2266810.12</v>
          </cell>
          <cell r="H771">
            <v>53550000</v>
          </cell>
          <cell r="I771">
            <v>3.86</v>
          </cell>
          <cell r="J771" t="str">
            <v>3.2200000</v>
          </cell>
          <cell r="K771">
            <v>42338</v>
          </cell>
          <cell r="L771" t="str">
            <v>1 Month</v>
          </cell>
          <cell r="M771" t="str">
            <v>4.3</v>
          </cell>
          <cell r="N771">
            <v>3.19</v>
          </cell>
          <cell r="O771">
            <v>52460000</v>
          </cell>
          <cell r="P771" t="str">
            <v>3.42</v>
          </cell>
          <cell r="Q771" t="str">
            <v>4.53</v>
          </cell>
          <cell r="R771">
            <v>80</v>
          </cell>
          <cell r="S771">
            <v>42368</v>
          </cell>
        </row>
        <row r="772">
          <cell r="A772" t="str">
            <v>DETAILS</v>
          </cell>
          <cell r="B772">
            <v>0</v>
          </cell>
          <cell r="C772">
            <v>81628316</v>
          </cell>
          <cell r="D772">
            <v>84070008</v>
          </cell>
          <cell r="E772" t="str">
            <v>Safety Technology Holdings Inc Term Loan</v>
          </cell>
          <cell r="F772" t="str">
            <v>0010536527</v>
          </cell>
          <cell r="G772">
            <v>17469843.75</v>
          </cell>
          <cell r="H772">
            <v>40961000</v>
          </cell>
          <cell r="I772">
            <v>3.41</v>
          </cell>
          <cell r="J772" t="str">
            <v>2.0000000</v>
          </cell>
          <cell r="K772">
            <v>42308</v>
          </cell>
          <cell r="L772" t="str">
            <v>3 Months</v>
          </cell>
          <cell r="M772" t="str">
            <v>3.78</v>
          </cell>
          <cell r="N772">
            <v>3.65</v>
          </cell>
          <cell r="O772">
            <v>43150000</v>
          </cell>
          <cell r="P772" t="str">
            <v>1.93</v>
          </cell>
          <cell r="Q772" t="str">
            <v>3.34</v>
          </cell>
          <cell r="R772">
            <v>80</v>
          </cell>
          <cell r="S772">
            <v>42400</v>
          </cell>
        </row>
        <row r="773">
          <cell r="A773" t="str">
            <v>DETAILS</v>
          </cell>
          <cell r="B773">
            <v>0</v>
          </cell>
          <cell r="C773">
            <v>81628316</v>
          </cell>
          <cell r="D773">
            <v>84069829</v>
          </cell>
          <cell r="E773" t="str">
            <v>Safety Technology Holdings Inc Term Loan</v>
          </cell>
          <cell r="F773" t="str">
            <v>0010536527</v>
          </cell>
          <cell r="G773">
            <v>7764375</v>
          </cell>
          <cell r="H773">
            <v>40961000</v>
          </cell>
          <cell r="I773">
            <v>3.41</v>
          </cell>
          <cell r="J773" t="str">
            <v>2.0000000</v>
          </cell>
          <cell r="K773">
            <v>42308</v>
          </cell>
          <cell r="L773" t="str">
            <v>3 Months</v>
          </cell>
          <cell r="M773" t="str">
            <v>3.78</v>
          </cell>
          <cell r="N773">
            <v>3.65</v>
          </cell>
          <cell r="O773">
            <v>43150000</v>
          </cell>
          <cell r="P773" t="str">
            <v>1.93</v>
          </cell>
          <cell r="Q773" t="str">
            <v>3.34</v>
          </cell>
          <cell r="R773">
            <v>80</v>
          </cell>
          <cell r="S773">
            <v>42400</v>
          </cell>
        </row>
        <row r="774">
          <cell r="A774" t="str">
            <v>DETAILS</v>
          </cell>
          <cell r="B774">
            <v>0</v>
          </cell>
          <cell r="C774">
            <v>81628016</v>
          </cell>
          <cell r="D774">
            <v>84070010</v>
          </cell>
          <cell r="E774" t="str">
            <v>Safeworks LLC Term Loan</v>
          </cell>
          <cell r="F774" t="str">
            <v>0010537607</v>
          </cell>
          <cell r="G774">
            <v>29205605.57</v>
          </cell>
          <cell r="H774">
            <v>19411532.390000001</v>
          </cell>
          <cell r="I774">
            <v>3.34</v>
          </cell>
          <cell r="J774" t="str">
            <v>3.1553534</v>
          </cell>
          <cell r="K774">
            <v>42338</v>
          </cell>
          <cell r="L774" t="str">
            <v>1 Month</v>
          </cell>
          <cell r="M774" t="str">
            <v>4.1534713581</v>
          </cell>
          <cell r="N774">
            <v>3.29</v>
          </cell>
          <cell r="O774">
            <v>19610000</v>
          </cell>
          <cell r="P774" t="str">
            <v>2.93</v>
          </cell>
          <cell r="Q774" t="str">
            <v>3.94</v>
          </cell>
          <cell r="R774">
            <v>80</v>
          </cell>
          <cell r="S774">
            <v>42368</v>
          </cell>
        </row>
        <row r="775">
          <cell r="A775" t="str">
            <v>DETAILS</v>
          </cell>
          <cell r="B775">
            <v>0</v>
          </cell>
          <cell r="C775">
            <v>81627622</v>
          </cell>
          <cell r="D775">
            <v>84070009</v>
          </cell>
          <cell r="E775" t="str">
            <v>Safeworks LLC Term Loan</v>
          </cell>
          <cell r="F775" t="str">
            <v>0010537607</v>
          </cell>
          <cell r="G775">
            <v>508177.55</v>
          </cell>
          <cell r="H775">
            <v>19411532.390000001</v>
          </cell>
          <cell r="I775">
            <v>3.34</v>
          </cell>
          <cell r="J775" t="str">
            <v>3.1553534</v>
          </cell>
          <cell r="K775">
            <v>42338</v>
          </cell>
          <cell r="L775" t="str">
            <v>1 Month</v>
          </cell>
          <cell r="M775" t="str">
            <v>4.1534713581</v>
          </cell>
          <cell r="N775">
            <v>3.29</v>
          </cell>
          <cell r="O775">
            <v>19610000</v>
          </cell>
          <cell r="P775" t="str">
            <v>2.93</v>
          </cell>
          <cell r="Q775" t="str">
            <v>3.94</v>
          </cell>
          <cell r="R775">
            <v>80</v>
          </cell>
          <cell r="S775">
            <v>42368</v>
          </cell>
        </row>
        <row r="776">
          <cell r="A776" t="str">
            <v>DETAILS</v>
          </cell>
          <cell r="B776">
            <v>0</v>
          </cell>
          <cell r="C776">
            <v>81628048</v>
          </cell>
          <cell r="D776">
            <v>84069651</v>
          </cell>
          <cell r="E776" t="str">
            <v>Sam Holding Co II Inc Term Loan</v>
          </cell>
          <cell r="F776" t="str">
            <v>0010459711</v>
          </cell>
          <cell r="G776">
            <v>8751022.1400000006</v>
          </cell>
          <cell r="H776">
            <v>27949000</v>
          </cell>
          <cell r="I776">
            <v>7.41</v>
          </cell>
          <cell r="J776" t="str">
            <v>2.5710000</v>
          </cell>
          <cell r="K776">
            <v>42369</v>
          </cell>
          <cell r="L776" t="str">
            <v>1 Month</v>
          </cell>
          <cell r="M776" t="str">
            <v>2.571</v>
          </cell>
          <cell r="N776">
            <v>8.7100000000000009</v>
          </cell>
          <cell r="O776">
            <v>30130000</v>
          </cell>
          <cell r="P776" t="str">
            <v>2.24</v>
          </cell>
          <cell r="Q776" t="str">
            <v>2.24</v>
          </cell>
          <cell r="R776">
            <v>80</v>
          </cell>
          <cell r="S776">
            <v>42400</v>
          </cell>
        </row>
        <row r="777">
          <cell r="A777" t="str">
            <v>DETAILS</v>
          </cell>
          <cell r="B777">
            <v>0</v>
          </cell>
          <cell r="C777">
            <v>81628163</v>
          </cell>
          <cell r="D777">
            <v>84070011</v>
          </cell>
          <cell r="E777" t="str">
            <v>Saxton Group LLC The Term Loan</v>
          </cell>
          <cell r="F777" t="str">
            <v>0010530962</v>
          </cell>
          <cell r="G777">
            <v>16249999.99</v>
          </cell>
          <cell r="H777">
            <v>14250000</v>
          </cell>
          <cell r="I777">
            <v>2.54</v>
          </cell>
          <cell r="J777" t="str">
            <v>2.9000000</v>
          </cell>
          <cell r="K777">
            <v>42338</v>
          </cell>
          <cell r="L777" t="str">
            <v>1 Month</v>
          </cell>
          <cell r="M777" t="str">
            <v>5.15</v>
          </cell>
          <cell r="N777">
            <v>2.4300000000000002</v>
          </cell>
          <cell r="O777">
            <v>14880000</v>
          </cell>
          <cell r="P777" t="str">
            <v>2.69</v>
          </cell>
          <cell r="Q777" t="str">
            <v>4.84</v>
          </cell>
          <cell r="R777">
            <v>80</v>
          </cell>
          <cell r="S777">
            <v>42368</v>
          </cell>
        </row>
        <row r="778">
          <cell r="A778" t="str">
            <v>DETAILS</v>
          </cell>
          <cell r="B778">
            <v>0</v>
          </cell>
          <cell r="C778">
            <v>81627703</v>
          </cell>
          <cell r="D778">
            <v>84070083</v>
          </cell>
          <cell r="E778" t="str">
            <v>Science Applications International Corp (SAIC) Term Loan</v>
          </cell>
          <cell r="F778" t="str">
            <v>0010515454</v>
          </cell>
          <cell r="G778">
            <v>5639210.5300000003</v>
          </cell>
          <cell r="H778">
            <v>361000000</v>
          </cell>
          <cell r="I778">
            <v>7.7</v>
          </cell>
          <cell r="J778" t="str">
            <v>2.8000000</v>
          </cell>
          <cell r="K778">
            <v>42308</v>
          </cell>
          <cell r="L778" t="str">
            <v>3 Months</v>
          </cell>
          <cell r="M778" t="str">
            <v>2.8</v>
          </cell>
          <cell r="N778">
            <v>8.6</v>
          </cell>
          <cell r="O778">
            <v>355000000</v>
          </cell>
          <cell r="P778" t="str">
            <v>2.61</v>
          </cell>
          <cell r="Q778" t="str">
            <v>2.61</v>
          </cell>
          <cell r="R778">
            <v>80</v>
          </cell>
          <cell r="S778">
            <v>42400</v>
          </cell>
        </row>
        <row r="779">
          <cell r="A779" t="str">
            <v>DETAILS</v>
          </cell>
          <cell r="B779">
            <v>0</v>
          </cell>
          <cell r="C779">
            <v>81628202</v>
          </cell>
          <cell r="D779">
            <v>84069655</v>
          </cell>
          <cell r="E779" t="str">
            <v>Scientific Games International Inc Initial Term Loan</v>
          </cell>
          <cell r="F779" t="str">
            <v>0010440127</v>
          </cell>
          <cell r="G779">
            <v>14700000</v>
          </cell>
          <cell r="H779">
            <v>1211617000</v>
          </cell>
          <cell r="I779">
            <v>1.96</v>
          </cell>
          <cell r="J779" t="str">
            <v>4.3300000</v>
          </cell>
          <cell r="K779">
            <v>42277</v>
          </cell>
          <cell r="L779" t="str">
            <v>3 Months</v>
          </cell>
          <cell r="M779" t="str">
            <v>6.91</v>
          </cell>
          <cell r="N779">
            <v>1.77</v>
          </cell>
          <cell r="O779">
            <v>1168140000</v>
          </cell>
          <cell r="P779" t="str">
            <v>4.46</v>
          </cell>
          <cell r="Q779" t="str">
            <v>7.03</v>
          </cell>
          <cell r="R779">
            <v>80</v>
          </cell>
          <cell r="S779">
            <v>42368</v>
          </cell>
        </row>
        <row r="780">
          <cell r="A780" t="str">
            <v>DETAILS</v>
          </cell>
          <cell r="B780">
            <v>0</v>
          </cell>
          <cell r="C780">
            <v>81627849</v>
          </cell>
          <cell r="D780">
            <v>84069658</v>
          </cell>
          <cell r="E780" t="str">
            <v>Seaworld Term Loan B-2</v>
          </cell>
          <cell r="F780" t="str">
            <v>0010421053</v>
          </cell>
          <cell r="G780">
            <v>19123763.390000001</v>
          </cell>
          <cell r="H780">
            <v>381300000</v>
          </cell>
          <cell r="I780">
            <v>7.26</v>
          </cell>
          <cell r="J780" t="str">
            <v>4.2400000</v>
          </cell>
          <cell r="K780">
            <v>42277</v>
          </cell>
          <cell r="L780" t="str">
            <v>3 Months</v>
          </cell>
          <cell r="M780" t="str">
            <v>4.24</v>
          </cell>
          <cell r="N780">
            <v>4.53</v>
          </cell>
          <cell r="O780">
            <v>363800000</v>
          </cell>
          <cell r="P780" t="str">
            <v>4.13</v>
          </cell>
          <cell r="Q780" t="str">
            <v>4.13</v>
          </cell>
          <cell r="R780">
            <v>80</v>
          </cell>
          <cell r="S780">
            <v>42368</v>
          </cell>
        </row>
        <row r="781">
          <cell r="A781" t="str">
            <v>DETAILS</v>
          </cell>
          <cell r="B781">
            <v>0</v>
          </cell>
          <cell r="C781">
            <v>81627790</v>
          </cell>
          <cell r="D781">
            <v>84070157</v>
          </cell>
          <cell r="E781" t="str">
            <v>Service Champ Inc Term Loan</v>
          </cell>
          <cell r="F781" t="str">
            <v>0010531004</v>
          </cell>
          <cell r="G781">
            <v>2823563.95</v>
          </cell>
          <cell r="H781">
            <v>19055000</v>
          </cell>
          <cell r="I781">
            <v>2.2861427714000002</v>
          </cell>
          <cell r="J781" t="str">
            <v>3.4493071</v>
          </cell>
          <cell r="K781">
            <v>42338</v>
          </cell>
          <cell r="L781" t="str">
            <v>1 Month</v>
          </cell>
          <cell r="M781" t="str">
            <v>5.2204958121</v>
          </cell>
          <cell r="N781">
            <v>2.12</v>
          </cell>
          <cell r="O781">
            <v>17780000</v>
          </cell>
          <cell r="P781" t="str">
            <v>3.71</v>
          </cell>
          <cell r="Q781" t="str">
            <v>5.57</v>
          </cell>
          <cell r="R781">
            <v>80</v>
          </cell>
          <cell r="S781">
            <v>42368</v>
          </cell>
        </row>
        <row r="782">
          <cell r="A782" t="str">
            <v>DETAILS</v>
          </cell>
          <cell r="B782">
            <v>0</v>
          </cell>
          <cell r="C782">
            <v>81627927</v>
          </cell>
          <cell r="D782">
            <v>84070158</v>
          </cell>
          <cell r="E782" t="str">
            <v>Service Champ Inc Term Loan</v>
          </cell>
          <cell r="F782" t="str">
            <v>0010531004</v>
          </cell>
          <cell r="G782">
            <v>724432.28</v>
          </cell>
          <cell r="H782">
            <v>19055000</v>
          </cell>
          <cell r="I782">
            <v>2.2861427714000002</v>
          </cell>
          <cell r="J782" t="str">
            <v>3.4493071</v>
          </cell>
          <cell r="K782">
            <v>42338</v>
          </cell>
          <cell r="L782" t="str">
            <v>1 Month</v>
          </cell>
          <cell r="M782" t="str">
            <v>5.2204958121</v>
          </cell>
          <cell r="N782">
            <v>2.12</v>
          </cell>
          <cell r="O782">
            <v>17780000</v>
          </cell>
          <cell r="P782" t="str">
            <v>3.71</v>
          </cell>
          <cell r="Q782" t="str">
            <v>5.57</v>
          </cell>
          <cell r="R782">
            <v>80</v>
          </cell>
          <cell r="S782">
            <v>42368</v>
          </cell>
        </row>
        <row r="783">
          <cell r="A783" t="str">
            <v>DETAILS</v>
          </cell>
          <cell r="B783">
            <v>0</v>
          </cell>
          <cell r="C783">
            <v>81627790</v>
          </cell>
          <cell r="D783">
            <v>84070159</v>
          </cell>
          <cell r="E783" t="str">
            <v>Service Champ Inc Term Loan</v>
          </cell>
          <cell r="F783" t="str">
            <v>0010531004</v>
          </cell>
          <cell r="G783">
            <v>8596835.5700000003</v>
          </cell>
          <cell r="H783">
            <v>19055000</v>
          </cell>
          <cell r="I783">
            <v>2.2861427714000002</v>
          </cell>
          <cell r="J783" t="str">
            <v>3.4493071</v>
          </cell>
          <cell r="K783">
            <v>42338</v>
          </cell>
          <cell r="L783" t="str">
            <v>1 Month</v>
          </cell>
          <cell r="M783" t="str">
            <v>5.2204958121</v>
          </cell>
          <cell r="N783">
            <v>2.12</v>
          </cell>
          <cell r="O783">
            <v>17780000</v>
          </cell>
          <cell r="P783" t="str">
            <v>3.71</v>
          </cell>
          <cell r="Q783" t="str">
            <v>5.57</v>
          </cell>
          <cell r="R783">
            <v>80</v>
          </cell>
          <cell r="S783">
            <v>42368</v>
          </cell>
        </row>
        <row r="784">
          <cell r="A784" t="str">
            <v>DETAILS</v>
          </cell>
          <cell r="B784">
            <v>0</v>
          </cell>
          <cell r="C784">
            <v>81627927</v>
          </cell>
          <cell r="D784">
            <v>84070160</v>
          </cell>
          <cell r="E784" t="str">
            <v>Service Champ Inc Term Loan</v>
          </cell>
          <cell r="F784" t="str">
            <v>0010531004</v>
          </cell>
          <cell r="G784">
            <v>2205661.12</v>
          </cell>
          <cell r="H784">
            <v>19055000</v>
          </cell>
          <cell r="I784">
            <v>2.2861427714000002</v>
          </cell>
          <cell r="J784" t="str">
            <v>3.4493071</v>
          </cell>
          <cell r="K784">
            <v>42338</v>
          </cell>
          <cell r="L784" t="str">
            <v>1 Month</v>
          </cell>
          <cell r="M784" t="str">
            <v>5.2204958121</v>
          </cell>
          <cell r="N784">
            <v>2.12</v>
          </cell>
          <cell r="O784">
            <v>17780000</v>
          </cell>
          <cell r="P784" t="str">
            <v>3.71</v>
          </cell>
          <cell r="Q784" t="str">
            <v>5.57</v>
          </cell>
          <cell r="R784">
            <v>80</v>
          </cell>
          <cell r="S784">
            <v>42368</v>
          </cell>
        </row>
        <row r="785">
          <cell r="A785" t="str">
            <v>DETAILS</v>
          </cell>
          <cell r="B785">
            <v>0</v>
          </cell>
          <cell r="C785">
            <v>81627790</v>
          </cell>
          <cell r="D785">
            <v>84069813</v>
          </cell>
          <cell r="E785" t="str">
            <v>Service Champ Inc Term Loan</v>
          </cell>
          <cell r="F785" t="str">
            <v>0010531004</v>
          </cell>
          <cell r="G785">
            <v>5710199.7400000002</v>
          </cell>
          <cell r="H785">
            <v>19055000</v>
          </cell>
          <cell r="I785">
            <v>2.2861427714000002</v>
          </cell>
          <cell r="J785" t="str">
            <v>3.4493071</v>
          </cell>
          <cell r="K785">
            <v>42338</v>
          </cell>
          <cell r="L785" t="str">
            <v>1 Month</v>
          </cell>
          <cell r="M785" t="str">
            <v>5.2204958121</v>
          </cell>
          <cell r="N785">
            <v>2.12</v>
          </cell>
          <cell r="O785">
            <v>17780000</v>
          </cell>
          <cell r="P785" t="str">
            <v>3.71</v>
          </cell>
          <cell r="Q785" t="str">
            <v>5.57</v>
          </cell>
          <cell r="R785">
            <v>80</v>
          </cell>
          <cell r="S785">
            <v>42368</v>
          </cell>
        </row>
        <row r="786">
          <cell r="A786" t="str">
            <v>DETAILS</v>
          </cell>
          <cell r="B786">
            <v>0</v>
          </cell>
          <cell r="C786">
            <v>81627927</v>
          </cell>
          <cell r="D786">
            <v>84069814</v>
          </cell>
          <cell r="E786" t="str">
            <v>Service Champ Inc Term Loan</v>
          </cell>
          <cell r="F786" t="str">
            <v>0010531004</v>
          </cell>
          <cell r="G786">
            <v>1465046.69</v>
          </cell>
          <cell r="H786">
            <v>19055000</v>
          </cell>
          <cell r="I786">
            <v>2.2861427714000002</v>
          </cell>
          <cell r="J786" t="str">
            <v>3.4493071</v>
          </cell>
          <cell r="K786">
            <v>42338</v>
          </cell>
          <cell r="L786" t="str">
            <v>1 Month</v>
          </cell>
          <cell r="M786" t="str">
            <v>5.2204958121</v>
          </cell>
          <cell r="N786">
            <v>2.12</v>
          </cell>
          <cell r="O786">
            <v>17780000</v>
          </cell>
          <cell r="P786" t="str">
            <v>3.71</v>
          </cell>
          <cell r="Q786" t="str">
            <v>5.57</v>
          </cell>
          <cell r="R786">
            <v>80</v>
          </cell>
          <cell r="S786">
            <v>42368</v>
          </cell>
        </row>
        <row r="787">
          <cell r="A787" t="str">
            <v>DETAILS</v>
          </cell>
          <cell r="B787">
            <v>0</v>
          </cell>
          <cell r="C787">
            <v>81627768</v>
          </cell>
          <cell r="D787">
            <v>84069662</v>
          </cell>
          <cell r="E787" t="str">
            <v>Shari's Management Corp Term Loan</v>
          </cell>
          <cell r="F787" t="str">
            <v>0010530484</v>
          </cell>
          <cell r="G787">
            <v>11662170.970000001</v>
          </cell>
          <cell r="H787">
            <v>13600000</v>
          </cell>
          <cell r="I787">
            <v>4.01</v>
          </cell>
          <cell r="J787" t="str">
            <v>2.6100000</v>
          </cell>
          <cell r="K787">
            <v>42312</v>
          </cell>
          <cell r="L787" t="str">
            <v>1 Month</v>
          </cell>
          <cell r="M787" t="str">
            <v>2.61</v>
          </cell>
          <cell r="N787">
            <v>4.5</v>
          </cell>
          <cell r="O787">
            <v>13700000</v>
          </cell>
          <cell r="P787" t="str">
            <v>2.56</v>
          </cell>
          <cell r="Q787" t="str">
            <v>2.56</v>
          </cell>
          <cell r="R787">
            <v>80</v>
          </cell>
          <cell r="S787">
            <v>42342</v>
          </cell>
        </row>
        <row r="788">
          <cell r="A788" t="str">
            <v>DETAILS</v>
          </cell>
          <cell r="B788">
            <v>0</v>
          </cell>
          <cell r="C788">
            <v>81627768</v>
          </cell>
          <cell r="D788">
            <v>84069664</v>
          </cell>
          <cell r="E788" t="str">
            <v>Shari's Management Corp Term Loan</v>
          </cell>
          <cell r="F788" t="str">
            <v>0010530484</v>
          </cell>
          <cell r="G788">
            <v>9775329.0299999993</v>
          </cell>
          <cell r="H788">
            <v>13600000</v>
          </cell>
          <cell r="I788">
            <v>4.01</v>
          </cell>
          <cell r="J788" t="str">
            <v>2.6100000</v>
          </cell>
          <cell r="K788">
            <v>42312</v>
          </cell>
          <cell r="L788" t="str">
            <v>1 Month</v>
          </cell>
          <cell r="M788" t="str">
            <v>2.61</v>
          </cell>
          <cell r="N788">
            <v>4.5</v>
          </cell>
          <cell r="O788">
            <v>13700000</v>
          </cell>
          <cell r="P788" t="str">
            <v>2.56</v>
          </cell>
          <cell r="Q788" t="str">
            <v>2.56</v>
          </cell>
          <cell r="R788">
            <v>80</v>
          </cell>
          <cell r="S788">
            <v>42342</v>
          </cell>
        </row>
        <row r="789">
          <cell r="A789" t="str">
            <v>DETAILS</v>
          </cell>
          <cell r="B789">
            <v>0</v>
          </cell>
          <cell r="C789">
            <v>81627648</v>
          </cell>
          <cell r="D789">
            <v>84069661</v>
          </cell>
          <cell r="E789" t="str">
            <v>Shari's Management Corp Term Loan</v>
          </cell>
          <cell r="F789" t="str">
            <v>0010530484</v>
          </cell>
          <cell r="G789">
            <v>14875.22</v>
          </cell>
          <cell r="H789">
            <v>13600000</v>
          </cell>
          <cell r="I789">
            <v>4.01</v>
          </cell>
          <cell r="J789" t="str">
            <v>2.6100000</v>
          </cell>
          <cell r="K789">
            <v>42312</v>
          </cell>
          <cell r="L789" t="str">
            <v>1 Month</v>
          </cell>
          <cell r="M789" t="str">
            <v>2.61</v>
          </cell>
          <cell r="N789">
            <v>4.5</v>
          </cell>
          <cell r="O789">
            <v>13700000</v>
          </cell>
          <cell r="P789" t="str">
            <v>2.56</v>
          </cell>
          <cell r="Q789" t="str">
            <v>2.56</v>
          </cell>
          <cell r="R789">
            <v>80</v>
          </cell>
          <cell r="S789">
            <v>42342</v>
          </cell>
        </row>
        <row r="790">
          <cell r="A790" t="str">
            <v>DETAILS</v>
          </cell>
          <cell r="B790">
            <v>0</v>
          </cell>
          <cell r="C790">
            <v>81627648</v>
          </cell>
          <cell r="D790">
            <v>84069663</v>
          </cell>
          <cell r="E790" t="str">
            <v>Shari's Management Corp Term Loan</v>
          </cell>
          <cell r="F790" t="str">
            <v>0010530484</v>
          </cell>
          <cell r="G790">
            <v>12468.53</v>
          </cell>
          <cell r="H790">
            <v>13600000</v>
          </cell>
          <cell r="I790">
            <v>4.01</v>
          </cell>
          <cell r="J790" t="str">
            <v>2.6100000</v>
          </cell>
          <cell r="K790">
            <v>42312</v>
          </cell>
          <cell r="L790" t="str">
            <v>1 Month</v>
          </cell>
          <cell r="M790" t="str">
            <v>2.61</v>
          </cell>
          <cell r="N790">
            <v>4.5</v>
          </cell>
          <cell r="O790">
            <v>13700000</v>
          </cell>
          <cell r="P790" t="str">
            <v>2.56</v>
          </cell>
          <cell r="Q790" t="str">
            <v>2.56</v>
          </cell>
          <cell r="R790">
            <v>80</v>
          </cell>
          <cell r="S790">
            <v>42342</v>
          </cell>
        </row>
        <row r="791">
          <cell r="A791" t="str">
            <v>DETAILS</v>
          </cell>
          <cell r="B791">
            <v>0</v>
          </cell>
          <cell r="C791">
            <v>81627734</v>
          </cell>
          <cell r="D791">
            <v>84069669</v>
          </cell>
          <cell r="E791" t="str">
            <v>Shaw Data Centre LP (ViaWest) Term Loan B</v>
          </cell>
          <cell r="F791" t="str">
            <v>0010512953</v>
          </cell>
          <cell r="G791">
            <v>24875000</v>
          </cell>
          <cell r="H791">
            <v>90900000</v>
          </cell>
          <cell r="I791">
            <v>5.1100000000000003</v>
          </cell>
          <cell r="J791" t="str">
            <v>4.1900000</v>
          </cell>
          <cell r="K791">
            <v>42247</v>
          </cell>
          <cell r="L791" t="str">
            <v>3 Months</v>
          </cell>
          <cell r="M791" t="str">
            <v>4.19</v>
          </cell>
          <cell r="N791">
            <v>4.72</v>
          </cell>
          <cell r="O791">
            <v>83850000</v>
          </cell>
          <cell r="P791" t="str">
            <v>4.89</v>
          </cell>
          <cell r="Q791" t="str">
            <v>4.89</v>
          </cell>
          <cell r="R791">
            <v>80</v>
          </cell>
          <cell r="S791">
            <v>42338</v>
          </cell>
        </row>
        <row r="792">
          <cell r="A792" t="str">
            <v>DETAILS</v>
          </cell>
          <cell r="B792">
            <v>0</v>
          </cell>
          <cell r="C792">
            <v>81627936</v>
          </cell>
          <cell r="D792">
            <v>84069861</v>
          </cell>
          <cell r="E792" t="str">
            <v>Shearers Foods LLC Incremental Term Loan</v>
          </cell>
          <cell r="F792" t="str">
            <v>0010556206</v>
          </cell>
          <cell r="G792">
            <v>30000000</v>
          </cell>
          <cell r="H792">
            <v>166806000</v>
          </cell>
          <cell r="I792">
            <v>2.4900000000000002</v>
          </cell>
          <cell r="J792" t="str">
            <v>4.69</v>
          </cell>
          <cell r="K792">
            <v>42277</v>
          </cell>
          <cell r="L792" t="str">
            <v>3 Months</v>
          </cell>
          <cell r="M792" t="str">
            <v>6.30</v>
          </cell>
          <cell r="N792">
            <v>2.4889999999999999</v>
          </cell>
          <cell r="O792">
            <v>166806000</v>
          </cell>
          <cell r="P792" t="str">
            <v>4.69</v>
          </cell>
          <cell r="Q792" t="str">
            <v>6.3</v>
          </cell>
          <cell r="R792">
            <v>78.784648187599998</v>
          </cell>
          <cell r="S792">
            <v>42368</v>
          </cell>
        </row>
        <row r="793">
          <cell r="A793" t="str">
            <v>DETAILS</v>
          </cell>
          <cell r="B793">
            <v>0</v>
          </cell>
          <cell r="C793">
            <v>81628190</v>
          </cell>
          <cell r="D793">
            <v>84069857</v>
          </cell>
          <cell r="E793" t="str">
            <v>SHO Holding I Corporation Term Loan</v>
          </cell>
          <cell r="F793" t="str">
            <v>0010557574</v>
          </cell>
          <cell r="G793">
            <v>35726744.189999998</v>
          </cell>
          <cell r="H793">
            <v>48910000</v>
          </cell>
          <cell r="I793">
            <v>2.27</v>
          </cell>
          <cell r="J793" t="str">
            <v>4.81</v>
          </cell>
          <cell r="K793">
            <v>42277</v>
          </cell>
          <cell r="L793" t="str">
            <v>3 Months</v>
          </cell>
          <cell r="M793" t="str">
            <v>6.86</v>
          </cell>
          <cell r="N793">
            <v>2.27</v>
          </cell>
          <cell r="O793">
            <v>48910000</v>
          </cell>
          <cell r="P793" t="str">
            <v>4.81</v>
          </cell>
          <cell r="Q793" t="str">
            <v>6.85737</v>
          </cell>
          <cell r="R793">
            <v>78.066528066499998</v>
          </cell>
          <cell r="S793">
            <v>42368</v>
          </cell>
        </row>
        <row r="794">
          <cell r="A794" t="str">
            <v>DETAILS</v>
          </cell>
          <cell r="B794">
            <v>0</v>
          </cell>
          <cell r="C794">
            <v>81628245</v>
          </cell>
          <cell r="D794">
            <v>84069678</v>
          </cell>
          <cell r="E794" t="str">
            <v>Sinclair Television Group Inc Incremental Tranche B-1 Term Loan</v>
          </cell>
          <cell r="F794" t="str">
            <v>0010478238</v>
          </cell>
          <cell r="G794">
            <v>4975000</v>
          </cell>
          <cell r="H794">
            <v>805689000</v>
          </cell>
          <cell r="I794">
            <v>4.43</v>
          </cell>
          <cell r="J794" t="str">
            <v>2.1900000</v>
          </cell>
          <cell r="K794">
            <v>42277</v>
          </cell>
          <cell r="L794" t="str">
            <v>3 Months</v>
          </cell>
          <cell r="M794" t="str">
            <v>4.86</v>
          </cell>
          <cell r="N794">
            <v>4.13</v>
          </cell>
          <cell r="O794">
            <v>785700000</v>
          </cell>
          <cell r="P794" t="str">
            <v>2.15</v>
          </cell>
          <cell r="Q794" t="str">
            <v>4.88</v>
          </cell>
          <cell r="R794">
            <v>80</v>
          </cell>
          <cell r="S794">
            <v>42368</v>
          </cell>
        </row>
        <row r="795">
          <cell r="A795" t="str">
            <v>DETAILS</v>
          </cell>
          <cell r="B795">
            <v>0</v>
          </cell>
          <cell r="C795">
            <v>81628247</v>
          </cell>
          <cell r="D795">
            <v>84069676</v>
          </cell>
          <cell r="E795" t="str">
            <v>Sinclair Television Group Inc Tranche B Term Loan</v>
          </cell>
          <cell r="F795" t="str">
            <v>0010414033</v>
          </cell>
          <cell r="G795">
            <v>14637022.550000001</v>
          </cell>
          <cell r="H795">
            <v>805689000</v>
          </cell>
          <cell r="I795">
            <v>4.43</v>
          </cell>
          <cell r="J795" t="str">
            <v>2.1900000</v>
          </cell>
          <cell r="K795">
            <v>42277</v>
          </cell>
          <cell r="L795" t="str">
            <v>3 Months</v>
          </cell>
          <cell r="M795" t="str">
            <v>4.86</v>
          </cell>
          <cell r="N795">
            <v>4.13</v>
          </cell>
          <cell r="O795">
            <v>785700000</v>
          </cell>
          <cell r="P795" t="str">
            <v>2.15</v>
          </cell>
          <cell r="Q795" t="str">
            <v>4.88</v>
          </cell>
          <cell r="R795">
            <v>80</v>
          </cell>
          <cell r="S795">
            <v>42368</v>
          </cell>
        </row>
        <row r="796">
          <cell r="A796" t="str">
            <v>DETAILS</v>
          </cell>
          <cell r="B796">
            <v>0</v>
          </cell>
          <cell r="C796">
            <v>81627707</v>
          </cell>
          <cell r="D796">
            <v>84069596</v>
          </cell>
          <cell r="E796" t="str">
            <v>Skybeam LLC GECC FIRST OUT DDTL USD 15.0 MM</v>
          </cell>
          <cell r="F796" t="str">
            <v>0010538417</v>
          </cell>
          <cell r="G796">
            <v>1104371.74</v>
          </cell>
          <cell r="H796">
            <v>59420000</v>
          </cell>
          <cell r="I796">
            <v>4.21</v>
          </cell>
          <cell r="J796" t="str">
            <v>1.6600000</v>
          </cell>
          <cell r="K796">
            <v>42338</v>
          </cell>
          <cell r="L796" t="str">
            <v>1 Month</v>
          </cell>
          <cell r="M796" t="str">
            <v>3.64</v>
          </cell>
          <cell r="N796">
            <v>4.21</v>
          </cell>
          <cell r="O796">
            <v>59420000</v>
          </cell>
          <cell r="P796" t="str">
            <v>1.66000000</v>
          </cell>
          <cell r="Q796" t="str">
            <v>3.64000000</v>
          </cell>
          <cell r="R796">
            <v>80</v>
          </cell>
          <cell r="S796">
            <v>42368</v>
          </cell>
        </row>
        <row r="797">
          <cell r="A797" t="str">
            <v>DETAILS</v>
          </cell>
          <cell r="B797">
            <v>0</v>
          </cell>
          <cell r="C797">
            <v>81628005</v>
          </cell>
          <cell r="D797">
            <v>84069597</v>
          </cell>
          <cell r="E797" t="str">
            <v>Skybeam LLC GECC FIRST OUT DDTL USD 15.0 MM</v>
          </cell>
          <cell r="F797" t="str">
            <v>0010538417</v>
          </cell>
          <cell r="G797">
            <v>3039215.17</v>
          </cell>
          <cell r="H797">
            <v>59420000</v>
          </cell>
          <cell r="I797">
            <v>4.21</v>
          </cell>
          <cell r="J797" t="str">
            <v>1.6600000</v>
          </cell>
          <cell r="K797">
            <v>42338</v>
          </cell>
          <cell r="L797" t="str">
            <v>1 Month</v>
          </cell>
          <cell r="M797" t="str">
            <v>3.64</v>
          </cell>
          <cell r="N797">
            <v>4.21</v>
          </cell>
          <cell r="O797">
            <v>59420000</v>
          </cell>
          <cell r="P797" t="str">
            <v>1.66000000</v>
          </cell>
          <cell r="Q797" t="str">
            <v>3.64000000</v>
          </cell>
          <cell r="R797">
            <v>80</v>
          </cell>
          <cell r="S797">
            <v>42368</v>
          </cell>
        </row>
        <row r="798">
          <cell r="A798" t="str">
            <v>DETAILS</v>
          </cell>
          <cell r="B798">
            <v>0</v>
          </cell>
          <cell r="C798">
            <v>81628040</v>
          </cell>
          <cell r="D798">
            <v>84069598</v>
          </cell>
          <cell r="E798" t="str">
            <v>Skybeam LLC GECC FIRST OUT DDTL USD 15.0 MM</v>
          </cell>
          <cell r="F798" t="str">
            <v>0010538417</v>
          </cell>
          <cell r="G798">
            <v>573378.25</v>
          </cell>
          <cell r="H798">
            <v>59420000</v>
          </cell>
          <cell r="I798">
            <v>4.21</v>
          </cell>
          <cell r="J798" t="str">
            <v>1.6600000</v>
          </cell>
          <cell r="K798">
            <v>42338</v>
          </cell>
          <cell r="L798" t="str">
            <v>1 Month</v>
          </cell>
          <cell r="M798" t="str">
            <v>3.64</v>
          </cell>
          <cell r="N798">
            <v>4.21</v>
          </cell>
          <cell r="O798">
            <v>59420000</v>
          </cell>
          <cell r="P798" t="str">
            <v>1.66000000</v>
          </cell>
          <cell r="Q798" t="str">
            <v>3.64000000</v>
          </cell>
          <cell r="R798">
            <v>80</v>
          </cell>
          <cell r="S798">
            <v>42368</v>
          </cell>
        </row>
        <row r="799">
          <cell r="A799" t="str">
            <v>DETAILS</v>
          </cell>
          <cell r="B799">
            <v>0</v>
          </cell>
          <cell r="C799">
            <v>81627941</v>
          </cell>
          <cell r="D799">
            <v>84069791</v>
          </cell>
          <cell r="E799" t="str">
            <v>Skybeam LLC Term Loan</v>
          </cell>
          <cell r="F799" t="str">
            <v>0010538333</v>
          </cell>
          <cell r="G799">
            <v>7899859.7599999998</v>
          </cell>
          <cell r="H799">
            <v>59420000</v>
          </cell>
          <cell r="I799">
            <v>4.21</v>
          </cell>
          <cell r="J799" t="str">
            <v>1.6600000</v>
          </cell>
          <cell r="K799">
            <v>42338</v>
          </cell>
          <cell r="L799" t="str">
            <v>1 Month</v>
          </cell>
          <cell r="M799" t="str">
            <v>3.64</v>
          </cell>
          <cell r="N799">
            <v>4.21</v>
          </cell>
          <cell r="O799">
            <v>59420000</v>
          </cell>
          <cell r="P799" t="str">
            <v>1.66000000</v>
          </cell>
          <cell r="Q799" t="str">
            <v>3.64000000</v>
          </cell>
          <cell r="R799">
            <v>80</v>
          </cell>
          <cell r="S799">
            <v>42368</v>
          </cell>
        </row>
        <row r="800">
          <cell r="A800" t="str">
            <v>DETAILS</v>
          </cell>
          <cell r="B800">
            <v>0</v>
          </cell>
          <cell r="C800">
            <v>81627941</v>
          </cell>
          <cell r="D800">
            <v>84070086</v>
          </cell>
          <cell r="E800" t="str">
            <v>Skybeam LLC Term Loan</v>
          </cell>
          <cell r="F800" t="str">
            <v>0010538333</v>
          </cell>
          <cell r="G800">
            <v>9525000</v>
          </cell>
          <cell r="H800">
            <v>59420000</v>
          </cell>
          <cell r="I800">
            <v>4.21</v>
          </cell>
          <cell r="J800" t="str">
            <v>1.6600000</v>
          </cell>
          <cell r="K800">
            <v>42338</v>
          </cell>
          <cell r="L800" t="str">
            <v>1 Month</v>
          </cell>
          <cell r="M800" t="str">
            <v>3.64</v>
          </cell>
          <cell r="N800">
            <v>4.21</v>
          </cell>
          <cell r="O800">
            <v>59420000</v>
          </cell>
          <cell r="P800" t="str">
            <v>1.66000000</v>
          </cell>
          <cell r="Q800" t="str">
            <v>3.64000000</v>
          </cell>
          <cell r="R800">
            <v>80</v>
          </cell>
          <cell r="S800">
            <v>42368</v>
          </cell>
        </row>
        <row r="801">
          <cell r="A801" t="str">
            <v>DETAILS</v>
          </cell>
          <cell r="B801">
            <v>0</v>
          </cell>
          <cell r="C801">
            <v>81628374</v>
          </cell>
          <cell r="D801">
            <v>84069796</v>
          </cell>
          <cell r="E801" t="str">
            <v>Smith &amp; Wollensky Restaurant Group Inc (Papa Gino) The</v>
          </cell>
          <cell r="F801" t="str">
            <v>0010251754</v>
          </cell>
          <cell r="G801">
            <v>6124607.2000000002</v>
          </cell>
          <cell r="H801">
            <v>14222003</v>
          </cell>
          <cell r="I801">
            <v>1.87</v>
          </cell>
          <cell r="J801" t="str">
            <v>2.43</v>
          </cell>
          <cell r="K801">
            <v>42369</v>
          </cell>
          <cell r="L801" t="str">
            <v>1 Month</v>
          </cell>
          <cell r="M801" t="str">
            <v>6.89</v>
          </cell>
          <cell r="N801">
            <v>2.06</v>
          </cell>
          <cell r="O801">
            <v>13857776</v>
          </cell>
          <cell r="P801" t="str">
            <v>2.49</v>
          </cell>
          <cell r="Q801" t="str">
            <v>7.17</v>
          </cell>
          <cell r="R801">
            <v>80</v>
          </cell>
          <cell r="S801">
            <v>42400</v>
          </cell>
        </row>
        <row r="802">
          <cell r="A802" t="str">
            <v>DETAILS</v>
          </cell>
          <cell r="B802">
            <v>0</v>
          </cell>
          <cell r="C802">
            <v>81627806</v>
          </cell>
          <cell r="D802">
            <v>84069816</v>
          </cell>
          <cell r="E802" t="str">
            <v>SMS Systems Maintenance Services Inc Term Loan</v>
          </cell>
          <cell r="F802" t="str">
            <v>0010536347</v>
          </cell>
          <cell r="G802">
            <v>5226666.6900000004</v>
          </cell>
          <cell r="H802">
            <v>44600000</v>
          </cell>
          <cell r="I802">
            <v>3.16</v>
          </cell>
          <cell r="J802" t="str">
            <v>3.3100000</v>
          </cell>
          <cell r="K802">
            <v>42277</v>
          </cell>
          <cell r="L802" t="str">
            <v>3 Months</v>
          </cell>
          <cell r="M802" t="str">
            <v>4.66</v>
          </cell>
          <cell r="N802">
            <v>3.23</v>
          </cell>
          <cell r="O802">
            <v>45380000</v>
          </cell>
          <cell r="P802" t="str">
            <v>3.5</v>
          </cell>
          <cell r="Q802" t="str">
            <v>4.96</v>
          </cell>
          <cell r="R802">
            <v>80</v>
          </cell>
          <cell r="S802">
            <v>42368</v>
          </cell>
        </row>
        <row r="803">
          <cell r="A803" t="str">
            <v>DETAILS</v>
          </cell>
          <cell r="B803">
            <v>0</v>
          </cell>
          <cell r="C803">
            <v>81627806</v>
          </cell>
          <cell r="D803">
            <v>84070119</v>
          </cell>
          <cell r="E803" t="str">
            <v>SMS Systems Maintenance Services Inc Term Loan</v>
          </cell>
          <cell r="F803" t="str">
            <v>0010536347</v>
          </cell>
          <cell r="G803">
            <v>20479543.899999999</v>
          </cell>
          <cell r="H803">
            <v>44600000</v>
          </cell>
          <cell r="I803">
            <v>3.16</v>
          </cell>
          <cell r="J803" t="str">
            <v>3.3100000</v>
          </cell>
          <cell r="K803">
            <v>42277</v>
          </cell>
          <cell r="L803" t="str">
            <v>3 Months</v>
          </cell>
          <cell r="M803" t="str">
            <v>4.66</v>
          </cell>
          <cell r="N803">
            <v>3.23</v>
          </cell>
          <cell r="O803">
            <v>45380000</v>
          </cell>
          <cell r="P803" t="str">
            <v>3.5</v>
          </cell>
          <cell r="Q803" t="str">
            <v>4.96</v>
          </cell>
          <cell r="R803">
            <v>80</v>
          </cell>
          <cell r="S803">
            <v>42368</v>
          </cell>
        </row>
        <row r="804">
          <cell r="A804" t="str">
            <v>DETAILS</v>
          </cell>
          <cell r="B804">
            <v>0</v>
          </cell>
          <cell r="C804">
            <v>81628302</v>
          </cell>
          <cell r="D804">
            <v>84070284</v>
          </cell>
          <cell r="E804" t="str">
            <v>Smyth Companies LLC Term Loan</v>
          </cell>
          <cell r="F804" t="str">
            <v>0010551557</v>
          </cell>
          <cell r="G804">
            <v>26003906.25</v>
          </cell>
          <cell r="H804">
            <v>18566000</v>
          </cell>
          <cell r="I804">
            <v>5.0599999999999996</v>
          </cell>
          <cell r="J804" t="str">
            <v>3.7500000</v>
          </cell>
          <cell r="K804">
            <v>42369</v>
          </cell>
          <cell r="L804" t="str">
            <v>1 Month</v>
          </cell>
          <cell r="M804" t="str">
            <v>3.75</v>
          </cell>
          <cell r="N804">
            <v>5.0599999999999996</v>
          </cell>
          <cell r="O804">
            <v>18566000</v>
          </cell>
          <cell r="P804" t="str">
            <v>3.75000000</v>
          </cell>
          <cell r="Q804" t="str">
            <v>3.75000000</v>
          </cell>
          <cell r="R804">
            <v>80</v>
          </cell>
          <cell r="S804">
            <v>42400</v>
          </cell>
        </row>
        <row r="805">
          <cell r="A805" t="str">
            <v>DETAILS</v>
          </cell>
          <cell r="B805">
            <v>0</v>
          </cell>
          <cell r="C805">
            <v>81627889</v>
          </cell>
          <cell r="D805">
            <v>84070012</v>
          </cell>
          <cell r="E805" t="str">
            <v>Sonneborn LLC BV Term Loan</v>
          </cell>
          <cell r="F805" t="str">
            <v>0010501538</v>
          </cell>
          <cell r="G805">
            <v>1975050</v>
          </cell>
          <cell r="H805">
            <v>70959000</v>
          </cell>
          <cell r="I805">
            <v>4.5199999999999996</v>
          </cell>
          <cell r="J805" t="str">
            <v>3.7000000</v>
          </cell>
          <cell r="K805">
            <v>42277</v>
          </cell>
          <cell r="L805" t="str">
            <v>3 Months</v>
          </cell>
          <cell r="M805" t="str">
            <v>3.7</v>
          </cell>
          <cell r="N805">
            <v>4.53</v>
          </cell>
          <cell r="O805">
            <v>70810000</v>
          </cell>
          <cell r="P805" t="str">
            <v>3.68</v>
          </cell>
          <cell r="Q805" t="str">
            <v>3.68</v>
          </cell>
          <cell r="R805">
            <v>80</v>
          </cell>
          <cell r="S805">
            <v>42368</v>
          </cell>
        </row>
        <row r="806">
          <cell r="A806" t="str">
            <v>DETAILS</v>
          </cell>
          <cell r="B806">
            <v>0</v>
          </cell>
          <cell r="C806">
            <v>81627888</v>
          </cell>
          <cell r="D806">
            <v>84069684</v>
          </cell>
          <cell r="E806" t="str">
            <v>Sonneborn LLC US Term Loan</v>
          </cell>
          <cell r="F806" t="str">
            <v>0010501545</v>
          </cell>
          <cell r="G806">
            <v>11191950</v>
          </cell>
          <cell r="H806">
            <v>70959000</v>
          </cell>
          <cell r="I806">
            <v>4.5199999999999996</v>
          </cell>
          <cell r="J806" t="str">
            <v>3.7000000</v>
          </cell>
          <cell r="K806">
            <v>42277</v>
          </cell>
          <cell r="L806" t="str">
            <v>3 Months</v>
          </cell>
          <cell r="M806" t="str">
            <v>3.7</v>
          </cell>
          <cell r="N806">
            <v>4.53</v>
          </cell>
          <cell r="O806">
            <v>70810000</v>
          </cell>
          <cell r="P806" t="str">
            <v>3.68</v>
          </cell>
          <cell r="Q806" t="str">
            <v>3.68</v>
          </cell>
          <cell r="R806">
            <v>80</v>
          </cell>
          <cell r="S806">
            <v>42368</v>
          </cell>
        </row>
        <row r="807">
          <cell r="A807" t="str">
            <v>DETAILS</v>
          </cell>
          <cell r="B807">
            <v>0</v>
          </cell>
          <cell r="C807">
            <v>81627859</v>
          </cell>
          <cell r="D807">
            <v>84069686</v>
          </cell>
          <cell r="E807" t="str">
            <v>Southern Graphics Inc New Term Loans</v>
          </cell>
          <cell r="F807" t="str">
            <v>0010446542</v>
          </cell>
          <cell r="G807">
            <v>9610365.5800000001</v>
          </cell>
          <cell r="H807">
            <v>105138000</v>
          </cell>
          <cell r="I807">
            <v>2.98</v>
          </cell>
          <cell r="J807" t="str">
            <v>3.2800000</v>
          </cell>
          <cell r="K807">
            <v>42277</v>
          </cell>
          <cell r="L807" t="str">
            <v>3 Months</v>
          </cell>
          <cell r="M807" t="str">
            <v>5.27</v>
          </cell>
          <cell r="N807">
            <v>2.93</v>
          </cell>
          <cell r="O807">
            <v>102170000</v>
          </cell>
          <cell r="P807" t="str">
            <v>3.2</v>
          </cell>
          <cell r="Q807" t="str">
            <v>5.26</v>
          </cell>
          <cell r="R807">
            <v>80</v>
          </cell>
          <cell r="S807">
            <v>42368</v>
          </cell>
        </row>
        <row r="808">
          <cell r="A808" t="str">
            <v>DETAILS</v>
          </cell>
          <cell r="B808">
            <v>0</v>
          </cell>
          <cell r="C808">
            <v>81627860</v>
          </cell>
          <cell r="D808">
            <v>84069687</v>
          </cell>
          <cell r="E808" t="str">
            <v>Southern Graphics Inc New Term Loans</v>
          </cell>
          <cell r="F808" t="str">
            <v>0010446542</v>
          </cell>
          <cell r="G808">
            <v>9610365.5800000001</v>
          </cell>
          <cell r="H808">
            <v>105138000</v>
          </cell>
          <cell r="I808">
            <v>2.98</v>
          </cell>
          <cell r="J808" t="str">
            <v>3.2800000</v>
          </cell>
          <cell r="K808">
            <v>42277</v>
          </cell>
          <cell r="L808" t="str">
            <v>3 Months</v>
          </cell>
          <cell r="M808" t="str">
            <v>5.27</v>
          </cell>
          <cell r="N808">
            <v>2.93</v>
          </cell>
          <cell r="O808">
            <v>102170000</v>
          </cell>
          <cell r="P808" t="str">
            <v>3.2</v>
          </cell>
          <cell r="Q808" t="str">
            <v>5.26</v>
          </cell>
          <cell r="R808">
            <v>80</v>
          </cell>
          <cell r="S808">
            <v>42368</v>
          </cell>
        </row>
        <row r="809">
          <cell r="A809" t="str">
            <v>DETAILS</v>
          </cell>
          <cell r="B809">
            <v>0</v>
          </cell>
          <cell r="C809">
            <v>81628275</v>
          </cell>
          <cell r="D809">
            <v>84069688</v>
          </cell>
          <cell r="E809" t="str">
            <v>Southern Graphics Inc New Term Loans</v>
          </cell>
          <cell r="F809" t="str">
            <v>0010446542</v>
          </cell>
          <cell r="G809">
            <v>252904.36</v>
          </cell>
          <cell r="H809">
            <v>105138000</v>
          </cell>
          <cell r="I809">
            <v>2.98</v>
          </cell>
          <cell r="J809" t="str">
            <v>3.2800000</v>
          </cell>
          <cell r="K809">
            <v>42277</v>
          </cell>
          <cell r="L809" t="str">
            <v>3 Months</v>
          </cell>
          <cell r="M809" t="str">
            <v>5.27</v>
          </cell>
          <cell r="N809">
            <v>2.93</v>
          </cell>
          <cell r="O809">
            <v>102170000</v>
          </cell>
          <cell r="P809" t="str">
            <v>3.2</v>
          </cell>
          <cell r="Q809" t="str">
            <v>5.26</v>
          </cell>
          <cell r="R809">
            <v>80</v>
          </cell>
          <cell r="S809">
            <v>42368</v>
          </cell>
        </row>
        <row r="810">
          <cell r="A810" t="str">
            <v>DETAILS</v>
          </cell>
          <cell r="B810">
            <v>0</v>
          </cell>
          <cell r="C810">
            <v>81628058</v>
          </cell>
          <cell r="D810">
            <v>84069880</v>
          </cell>
          <cell r="E810" t="str">
            <v>SP Lab Equipment LLC Term Loan</v>
          </cell>
          <cell r="F810" t="str">
            <v>0010558497</v>
          </cell>
          <cell r="G810">
            <v>25297422.68</v>
          </cell>
          <cell r="H810">
            <v>20592000</v>
          </cell>
          <cell r="I810">
            <v>2.63</v>
          </cell>
          <cell r="J810" t="str">
            <v>4.06</v>
          </cell>
          <cell r="K810">
            <v>42338</v>
          </cell>
          <cell r="L810" t="str">
            <v>1 Month</v>
          </cell>
          <cell r="M810" t="str">
            <v>5.56</v>
          </cell>
          <cell r="N810">
            <v>2.63</v>
          </cell>
          <cell r="O810">
            <v>20592000</v>
          </cell>
          <cell r="P810" t="str">
            <v>4.0600</v>
          </cell>
          <cell r="Q810" t="str">
            <v>5.5600</v>
          </cell>
          <cell r="R810">
            <v>80</v>
          </cell>
          <cell r="S810">
            <v>42368</v>
          </cell>
        </row>
        <row r="811">
          <cell r="A811" t="str">
            <v>DETAILS</v>
          </cell>
          <cell r="B811">
            <v>0</v>
          </cell>
          <cell r="C811">
            <v>81628176</v>
          </cell>
          <cell r="D811">
            <v>84069694</v>
          </cell>
          <cell r="E811" t="str">
            <v>Spin Holdco Inc Initial Term Loan</v>
          </cell>
          <cell r="F811" t="str">
            <v>0010416436</v>
          </cell>
          <cell r="G811">
            <v>6462507.0800000001</v>
          </cell>
          <cell r="H811">
            <v>317978000</v>
          </cell>
          <cell r="I811">
            <v>3.57</v>
          </cell>
          <cell r="J811" t="str">
            <v>4.4800000</v>
          </cell>
          <cell r="K811">
            <v>42277</v>
          </cell>
          <cell r="L811" t="str">
            <v>3 Months</v>
          </cell>
          <cell r="M811" t="str">
            <v>5.22</v>
          </cell>
          <cell r="N811">
            <v>3.25</v>
          </cell>
          <cell r="O811">
            <v>303410000</v>
          </cell>
          <cell r="P811" t="str">
            <v>5.04</v>
          </cell>
          <cell r="Q811" t="str">
            <v>5.66</v>
          </cell>
          <cell r="R811">
            <v>80</v>
          </cell>
          <cell r="S811">
            <v>42368</v>
          </cell>
        </row>
        <row r="812">
          <cell r="A812" t="str">
            <v>DETAILS</v>
          </cell>
          <cell r="B812">
            <v>0</v>
          </cell>
          <cell r="C812">
            <v>81628177</v>
          </cell>
          <cell r="D812">
            <v>84069695</v>
          </cell>
          <cell r="E812" t="str">
            <v>Spin Holdco Inc Initial Term Loan</v>
          </cell>
          <cell r="F812" t="str">
            <v>0010416436</v>
          </cell>
          <cell r="G812">
            <v>37032.19</v>
          </cell>
          <cell r="H812">
            <v>317978000</v>
          </cell>
          <cell r="I812">
            <v>3.57</v>
          </cell>
          <cell r="J812" t="str">
            <v>4.4800000</v>
          </cell>
          <cell r="K812">
            <v>42277</v>
          </cell>
          <cell r="L812" t="str">
            <v>3 Months</v>
          </cell>
          <cell r="M812" t="str">
            <v>5.22</v>
          </cell>
          <cell r="N812">
            <v>3.25</v>
          </cell>
          <cell r="O812">
            <v>303410000</v>
          </cell>
          <cell r="P812" t="str">
            <v>5.04</v>
          </cell>
          <cell r="Q812" t="str">
            <v>5.66</v>
          </cell>
          <cell r="R812">
            <v>80</v>
          </cell>
          <cell r="S812">
            <v>42368</v>
          </cell>
        </row>
        <row r="813">
          <cell r="A813" t="str">
            <v>DETAILS</v>
          </cell>
          <cell r="B813">
            <v>0</v>
          </cell>
          <cell r="C813">
            <v>81627710</v>
          </cell>
          <cell r="D813">
            <v>84069693</v>
          </cell>
          <cell r="E813" t="str">
            <v>Spin Holdco Inc Initial Term Loan</v>
          </cell>
          <cell r="F813" t="str">
            <v>0010416436</v>
          </cell>
          <cell r="G813">
            <v>8165206.9800000004</v>
          </cell>
          <cell r="H813">
            <v>317978000</v>
          </cell>
          <cell r="I813">
            <v>3.57</v>
          </cell>
          <cell r="J813" t="str">
            <v>4.4800000</v>
          </cell>
          <cell r="K813">
            <v>42277</v>
          </cell>
          <cell r="L813" t="str">
            <v>3 Months</v>
          </cell>
          <cell r="M813" t="str">
            <v>5.22</v>
          </cell>
          <cell r="N813">
            <v>3.25</v>
          </cell>
          <cell r="O813">
            <v>303410000</v>
          </cell>
          <cell r="P813" t="str">
            <v>5.04</v>
          </cell>
          <cell r="Q813" t="str">
            <v>5.66</v>
          </cell>
          <cell r="R813">
            <v>80</v>
          </cell>
          <cell r="S813">
            <v>42368</v>
          </cell>
        </row>
        <row r="814">
          <cell r="A814" t="str">
            <v>DETAILS</v>
          </cell>
          <cell r="B814">
            <v>0</v>
          </cell>
          <cell r="C814">
            <v>81628377</v>
          </cell>
          <cell r="D814">
            <v>84070296</v>
          </cell>
          <cell r="E814" t="str">
            <v>Spinrite Limited Partnership Term Loan</v>
          </cell>
          <cell r="F814" t="str">
            <v>0010552174</v>
          </cell>
          <cell r="G814">
            <v>6711040.7400000002</v>
          </cell>
          <cell r="H814">
            <v>21560836.25</v>
          </cell>
          <cell r="I814">
            <v>5.3036524465000001</v>
          </cell>
          <cell r="J814" t="str">
            <v>4.0417401</v>
          </cell>
          <cell r="K814">
            <v>42277</v>
          </cell>
          <cell r="L814" t="str">
            <v>3 Months</v>
          </cell>
          <cell r="M814" t="str">
            <v>4.0417400543</v>
          </cell>
          <cell r="N814">
            <v>5.3036524500000004</v>
          </cell>
          <cell r="O814">
            <v>21560836.25</v>
          </cell>
          <cell r="P814" t="str">
            <v>4.04174005</v>
          </cell>
          <cell r="Q814" t="str">
            <v>4.04174005</v>
          </cell>
          <cell r="R814">
            <v>80</v>
          </cell>
          <cell r="S814">
            <v>42368</v>
          </cell>
        </row>
        <row r="815">
          <cell r="A815" t="str">
            <v>DETAILS</v>
          </cell>
          <cell r="B815">
            <v>0</v>
          </cell>
          <cell r="C815">
            <v>81628299</v>
          </cell>
          <cell r="D815">
            <v>84069797</v>
          </cell>
          <cell r="E815" t="str">
            <v>Stanton Carpet Corp Term Loan</v>
          </cell>
          <cell r="F815" t="str">
            <v>0010531456</v>
          </cell>
          <cell r="G815">
            <v>4166737.54</v>
          </cell>
          <cell r="H815">
            <v>22635977</v>
          </cell>
          <cell r="I815">
            <v>5.23</v>
          </cell>
          <cell r="J815" t="str">
            <v>2.5600000</v>
          </cell>
          <cell r="K815">
            <v>42369</v>
          </cell>
          <cell r="L815" t="str">
            <v>1 Month</v>
          </cell>
          <cell r="M815" t="str">
            <v>2.56</v>
          </cell>
          <cell r="N815">
            <v>7.62</v>
          </cell>
          <cell r="O815">
            <v>24140000</v>
          </cell>
          <cell r="P815" t="str">
            <v>2.42</v>
          </cell>
          <cell r="Q815" t="str">
            <v>2.42</v>
          </cell>
          <cell r="R815">
            <v>80</v>
          </cell>
          <cell r="S815">
            <v>42400</v>
          </cell>
        </row>
        <row r="816">
          <cell r="A816" t="str">
            <v>DETAILS</v>
          </cell>
          <cell r="B816">
            <v>0</v>
          </cell>
          <cell r="C816">
            <v>81628349</v>
          </cell>
          <cell r="D816">
            <v>84069798</v>
          </cell>
          <cell r="E816" t="str">
            <v>Stanton Carpet Corp Term Loan</v>
          </cell>
          <cell r="F816" t="str">
            <v>0010531456</v>
          </cell>
          <cell r="G816">
            <v>10559291.039999999</v>
          </cell>
          <cell r="H816">
            <v>22635977</v>
          </cell>
          <cell r="I816">
            <v>5.23</v>
          </cell>
          <cell r="J816" t="str">
            <v>2.5600000</v>
          </cell>
          <cell r="K816">
            <v>42369</v>
          </cell>
          <cell r="L816" t="str">
            <v>1 Month</v>
          </cell>
          <cell r="M816" t="str">
            <v>2.56</v>
          </cell>
          <cell r="N816">
            <v>7.62</v>
          </cell>
          <cell r="O816">
            <v>24140000</v>
          </cell>
          <cell r="P816" t="str">
            <v>2.42</v>
          </cell>
          <cell r="Q816" t="str">
            <v>2.42</v>
          </cell>
          <cell r="R816">
            <v>80</v>
          </cell>
          <cell r="S816">
            <v>42400</v>
          </cell>
        </row>
        <row r="817">
          <cell r="A817" t="str">
            <v>DETAILS</v>
          </cell>
          <cell r="B817">
            <v>0</v>
          </cell>
          <cell r="C817">
            <v>81628299</v>
          </cell>
          <cell r="D817">
            <v>84070057</v>
          </cell>
          <cell r="E817" t="str">
            <v>Stanton Carpet Corp Term Loan</v>
          </cell>
          <cell r="F817" t="str">
            <v>0010531456</v>
          </cell>
          <cell r="G817">
            <v>1913296.14</v>
          </cell>
          <cell r="H817">
            <v>22635977</v>
          </cell>
          <cell r="I817">
            <v>5.23</v>
          </cell>
          <cell r="J817" t="str">
            <v>2.5600000</v>
          </cell>
          <cell r="K817">
            <v>42369</v>
          </cell>
          <cell r="L817" t="str">
            <v>1 Month</v>
          </cell>
          <cell r="M817" t="str">
            <v>2.56</v>
          </cell>
          <cell r="N817">
            <v>7.62</v>
          </cell>
          <cell r="O817">
            <v>24140000</v>
          </cell>
          <cell r="P817" t="str">
            <v>2.42</v>
          </cell>
          <cell r="Q817" t="str">
            <v>2.42</v>
          </cell>
          <cell r="R817">
            <v>80</v>
          </cell>
          <cell r="S817">
            <v>42400</v>
          </cell>
        </row>
        <row r="818">
          <cell r="A818" t="str">
            <v>DETAILS</v>
          </cell>
          <cell r="B818">
            <v>0</v>
          </cell>
          <cell r="C818">
            <v>81628349</v>
          </cell>
          <cell r="D818">
            <v>84070058</v>
          </cell>
          <cell r="E818" t="str">
            <v>Stanton Carpet Corp Term Loan</v>
          </cell>
          <cell r="F818" t="str">
            <v>0010531456</v>
          </cell>
          <cell r="G818">
            <v>4848649.72</v>
          </cell>
          <cell r="H818">
            <v>22635977</v>
          </cell>
          <cell r="I818">
            <v>5.23</v>
          </cell>
          <cell r="J818" t="str">
            <v>2.5600000</v>
          </cell>
          <cell r="K818">
            <v>42369</v>
          </cell>
          <cell r="L818" t="str">
            <v>1 Month</v>
          </cell>
          <cell r="M818" t="str">
            <v>2.56</v>
          </cell>
          <cell r="N818">
            <v>7.62</v>
          </cell>
          <cell r="O818">
            <v>24140000</v>
          </cell>
          <cell r="P818" t="str">
            <v>2.42</v>
          </cell>
          <cell r="Q818" t="str">
            <v>2.42</v>
          </cell>
          <cell r="R818">
            <v>80</v>
          </cell>
          <cell r="S818">
            <v>42400</v>
          </cell>
        </row>
        <row r="819">
          <cell r="A819" t="str">
            <v>DETAILS</v>
          </cell>
          <cell r="B819">
            <v>0</v>
          </cell>
          <cell r="C819">
            <v>81627769</v>
          </cell>
          <cell r="D819">
            <v>84069277</v>
          </cell>
          <cell r="E819" t="str">
            <v>Strategic Products and Services LLC Term Loan</v>
          </cell>
          <cell r="F819" t="str">
            <v>0010386602</v>
          </cell>
          <cell r="G819">
            <v>7239985.0599999996</v>
          </cell>
          <cell r="H819">
            <v>28529000</v>
          </cell>
          <cell r="I819">
            <v>5.21</v>
          </cell>
          <cell r="J819" t="str">
            <v>2.4000000</v>
          </cell>
          <cell r="K819">
            <v>42338</v>
          </cell>
          <cell r="L819" t="str">
            <v>1 Month</v>
          </cell>
          <cell r="M819" t="str">
            <v>2.4</v>
          </cell>
          <cell r="N819">
            <v>7.42</v>
          </cell>
          <cell r="O819">
            <v>29680000</v>
          </cell>
          <cell r="P819" t="str">
            <v>2.32</v>
          </cell>
          <cell r="Q819" t="str">
            <v>2.32</v>
          </cell>
          <cell r="R819">
            <v>80</v>
          </cell>
          <cell r="S819">
            <v>42368</v>
          </cell>
        </row>
        <row r="820">
          <cell r="A820" t="str">
            <v>DETAILS</v>
          </cell>
          <cell r="B820">
            <v>0</v>
          </cell>
          <cell r="C820">
            <v>81627598</v>
          </cell>
          <cell r="D820">
            <v>84069276</v>
          </cell>
          <cell r="E820" t="str">
            <v>Strategic Products and Services LLC Term Loan</v>
          </cell>
          <cell r="F820" t="str">
            <v>0010386602</v>
          </cell>
          <cell r="G820">
            <v>522397</v>
          </cell>
          <cell r="H820">
            <v>28529000</v>
          </cell>
          <cell r="I820">
            <v>5.21</v>
          </cell>
          <cell r="J820" t="str">
            <v>2.4000000</v>
          </cell>
          <cell r="K820">
            <v>42338</v>
          </cell>
          <cell r="L820" t="str">
            <v>1 Month</v>
          </cell>
          <cell r="M820" t="str">
            <v>2.4</v>
          </cell>
          <cell r="N820">
            <v>7.42</v>
          </cell>
          <cell r="O820">
            <v>29680000</v>
          </cell>
          <cell r="P820" t="str">
            <v>2.32</v>
          </cell>
          <cell r="Q820" t="str">
            <v>2.32</v>
          </cell>
          <cell r="R820">
            <v>80</v>
          </cell>
          <cell r="S820">
            <v>42368</v>
          </cell>
        </row>
        <row r="821">
          <cell r="A821" t="str">
            <v>DETAILS</v>
          </cell>
          <cell r="B821">
            <v>0</v>
          </cell>
          <cell r="C821">
            <v>81628219</v>
          </cell>
          <cell r="D821">
            <v>84069279</v>
          </cell>
          <cell r="E821" t="str">
            <v>Sun Products Corporation Tranche B Term Loan</v>
          </cell>
          <cell r="F821" t="str">
            <v>0010522975</v>
          </cell>
          <cell r="G821">
            <v>3947544.41</v>
          </cell>
          <cell r="H821">
            <v>267828000</v>
          </cell>
          <cell r="I821">
            <v>2.94</v>
          </cell>
          <cell r="J821" t="str">
            <v>3.5800000</v>
          </cell>
          <cell r="K821">
            <v>42277</v>
          </cell>
          <cell r="L821" t="str">
            <v>3 Months</v>
          </cell>
          <cell r="M821" t="str">
            <v>5.728</v>
          </cell>
          <cell r="N821">
            <v>2.87</v>
          </cell>
          <cell r="O821">
            <v>297940000</v>
          </cell>
          <cell r="P821" t="str">
            <v>3.28</v>
          </cell>
          <cell r="Q821" t="str">
            <v>5.21500000</v>
          </cell>
          <cell r="R821">
            <v>80</v>
          </cell>
          <cell r="S821">
            <v>42368</v>
          </cell>
        </row>
        <row r="822">
          <cell r="A822" t="str">
            <v>DETAILS</v>
          </cell>
          <cell r="B822">
            <v>0</v>
          </cell>
          <cell r="C822">
            <v>81627608</v>
          </cell>
          <cell r="D822">
            <v>84070068</v>
          </cell>
          <cell r="E822" t="str">
            <v>Supermedia Inc New Term Loan</v>
          </cell>
          <cell r="F822" t="str">
            <v>0010239129</v>
          </cell>
          <cell r="G822">
            <v>17916565.129999999</v>
          </cell>
          <cell r="H822">
            <v>303400000</v>
          </cell>
          <cell r="I822">
            <v>2.3199999999999998</v>
          </cell>
          <cell r="J822" t="str">
            <v>3.2500000</v>
          </cell>
          <cell r="K822">
            <v>42277</v>
          </cell>
          <cell r="L822" t="str">
            <v>3 Months</v>
          </cell>
          <cell r="M822" t="str">
            <v>3.25</v>
          </cell>
          <cell r="N822">
            <v>2.16</v>
          </cell>
          <cell r="O822">
            <v>263900000</v>
          </cell>
          <cell r="P822" t="str">
            <v>3.52</v>
          </cell>
          <cell r="Q822" t="str">
            <v>3.52</v>
          </cell>
          <cell r="R822">
            <v>80</v>
          </cell>
          <cell r="S822">
            <v>42368</v>
          </cell>
        </row>
        <row r="823">
          <cell r="A823" t="str">
            <v>DETAILS</v>
          </cell>
          <cell r="B823">
            <v>0</v>
          </cell>
          <cell r="C823">
            <v>81627743</v>
          </cell>
          <cell r="D823">
            <v>84070013</v>
          </cell>
          <cell r="E823" t="str">
            <v>Survey Sampling International LLC Term Loan</v>
          </cell>
          <cell r="F823" t="str">
            <v>0010533519</v>
          </cell>
          <cell r="G823">
            <v>7443750</v>
          </cell>
          <cell r="H823">
            <v>63320000</v>
          </cell>
          <cell r="I823">
            <v>2.59</v>
          </cell>
          <cell r="J823" t="str">
            <v>3.8400000</v>
          </cell>
          <cell r="K823">
            <v>42277</v>
          </cell>
          <cell r="L823" t="str">
            <v>3 Months</v>
          </cell>
          <cell r="M823" t="str">
            <v>5.35</v>
          </cell>
          <cell r="N823">
            <v>2.37</v>
          </cell>
          <cell r="O823">
            <v>58370000</v>
          </cell>
          <cell r="P823" t="str">
            <v>4.03</v>
          </cell>
          <cell r="Q823" t="str">
            <v>5.66</v>
          </cell>
          <cell r="R823">
            <v>80</v>
          </cell>
          <cell r="S823">
            <v>42368</v>
          </cell>
        </row>
        <row r="824">
          <cell r="A824" t="str">
            <v>DETAILS</v>
          </cell>
          <cell r="B824">
            <v>0</v>
          </cell>
          <cell r="C824">
            <v>81627743</v>
          </cell>
          <cell r="D824">
            <v>84070014</v>
          </cell>
          <cell r="E824" t="str">
            <v>Survey Sampling International LLC Term Loan</v>
          </cell>
          <cell r="F824" t="str">
            <v>0010533519</v>
          </cell>
          <cell r="G824">
            <v>9050847.1500000004</v>
          </cell>
          <cell r="H824">
            <v>63320000</v>
          </cell>
          <cell r="I824">
            <v>2.59</v>
          </cell>
          <cell r="J824" t="str">
            <v>3.8400000</v>
          </cell>
          <cell r="K824">
            <v>42277</v>
          </cell>
          <cell r="L824" t="str">
            <v>3 Months</v>
          </cell>
          <cell r="M824" t="str">
            <v>5.35</v>
          </cell>
          <cell r="N824">
            <v>2.37</v>
          </cell>
          <cell r="O824">
            <v>58370000</v>
          </cell>
          <cell r="P824" t="str">
            <v>4.03</v>
          </cell>
          <cell r="Q824" t="str">
            <v>5.66</v>
          </cell>
          <cell r="R824">
            <v>80</v>
          </cell>
          <cell r="S824">
            <v>42368</v>
          </cell>
        </row>
        <row r="825">
          <cell r="A825" t="str">
            <v>DETAILS</v>
          </cell>
          <cell r="B825">
            <v>0</v>
          </cell>
          <cell r="C825">
            <v>81628298</v>
          </cell>
          <cell r="D825">
            <v>84069648</v>
          </cell>
          <cell r="E825" t="str">
            <v>Syniverse Holdings  Inc New Term Loan</v>
          </cell>
          <cell r="F825" t="str">
            <v>0010440189</v>
          </cell>
          <cell r="G825">
            <v>9598262.7200000007</v>
          </cell>
          <cell r="H825">
            <v>361974000</v>
          </cell>
          <cell r="I825">
            <v>3.21</v>
          </cell>
          <cell r="J825" t="str">
            <v>4.2800000</v>
          </cell>
          <cell r="K825">
            <v>42277</v>
          </cell>
          <cell r="L825" t="str">
            <v>3 Months</v>
          </cell>
          <cell r="M825" t="str">
            <v>5.59</v>
          </cell>
          <cell r="N825">
            <v>2.73</v>
          </cell>
          <cell r="O825">
            <v>309450000</v>
          </cell>
          <cell r="P825" t="str">
            <v>4.85</v>
          </cell>
          <cell r="Q825" t="str">
            <v>6.38</v>
          </cell>
          <cell r="R825">
            <v>80</v>
          </cell>
          <cell r="S825">
            <v>42368</v>
          </cell>
        </row>
        <row r="826">
          <cell r="A826" t="str">
            <v>DETAILS</v>
          </cell>
          <cell r="B826">
            <v>0</v>
          </cell>
          <cell r="C826">
            <v>81628298</v>
          </cell>
          <cell r="D826">
            <v>84070069</v>
          </cell>
          <cell r="E826" t="str">
            <v>Syniverse Holdings  Inc New Term Loan</v>
          </cell>
          <cell r="F826" t="str">
            <v>0010440189</v>
          </cell>
          <cell r="G826">
            <v>5000000</v>
          </cell>
          <cell r="H826">
            <v>361974000</v>
          </cell>
          <cell r="I826">
            <v>3.21</v>
          </cell>
          <cell r="J826" t="str">
            <v>4.2800000</v>
          </cell>
          <cell r="K826">
            <v>42277</v>
          </cell>
          <cell r="L826" t="str">
            <v>3 Months</v>
          </cell>
          <cell r="M826" t="str">
            <v>5.59</v>
          </cell>
          <cell r="N826">
            <v>2.73</v>
          </cell>
          <cell r="O826">
            <v>309450000</v>
          </cell>
          <cell r="P826" t="str">
            <v>4.85</v>
          </cell>
          <cell r="Q826" t="str">
            <v>6.38</v>
          </cell>
          <cell r="R826">
            <v>80</v>
          </cell>
          <cell r="S826">
            <v>42368</v>
          </cell>
        </row>
        <row r="827">
          <cell r="A827" t="str">
            <v>DETAILS</v>
          </cell>
          <cell r="B827">
            <v>0</v>
          </cell>
          <cell r="C827">
            <v>81628023</v>
          </cell>
          <cell r="D827">
            <v>84070036</v>
          </cell>
          <cell r="E827" t="str">
            <v>T-Bird Restaurant Group Holdings Inc Term Loan</v>
          </cell>
          <cell r="F827" t="str">
            <v>0010532505</v>
          </cell>
          <cell r="G827">
            <v>9900000</v>
          </cell>
          <cell r="H827">
            <v>21237000</v>
          </cell>
          <cell r="I827">
            <v>3.46</v>
          </cell>
          <cell r="J827" t="str">
            <v>3.3000000</v>
          </cell>
          <cell r="K827">
            <v>42338</v>
          </cell>
          <cell r="L827" t="str">
            <v>1 Month</v>
          </cell>
          <cell r="M827" t="str">
            <v>4.24</v>
          </cell>
          <cell r="N827">
            <v>4.4800000000000004</v>
          </cell>
          <cell r="O827">
            <v>21110000</v>
          </cell>
          <cell r="P827" t="str">
            <v>3.53</v>
          </cell>
          <cell r="Q827" t="str">
            <v>4.48</v>
          </cell>
          <cell r="R827">
            <v>80</v>
          </cell>
          <cell r="S827">
            <v>42368</v>
          </cell>
        </row>
        <row r="828">
          <cell r="A828" t="str">
            <v>DETAILS</v>
          </cell>
          <cell r="B828">
            <v>0</v>
          </cell>
          <cell r="C828">
            <v>81628023</v>
          </cell>
          <cell r="D828">
            <v>84070037</v>
          </cell>
          <cell r="E828" t="str">
            <v>T-Bird Restaurant Group Holdings Inc Term Loan</v>
          </cell>
          <cell r="F828" t="str">
            <v>0010532505</v>
          </cell>
          <cell r="G828">
            <v>15557142.869999999</v>
          </cell>
          <cell r="H828">
            <v>21237000</v>
          </cell>
          <cell r="I828">
            <v>3.46</v>
          </cell>
          <cell r="J828" t="str">
            <v>3.3000000</v>
          </cell>
          <cell r="K828">
            <v>42338</v>
          </cell>
          <cell r="L828" t="str">
            <v>1 Month</v>
          </cell>
          <cell r="M828" t="str">
            <v>4.24</v>
          </cell>
          <cell r="N828">
            <v>4.4800000000000004</v>
          </cell>
          <cell r="O828">
            <v>21110000</v>
          </cell>
          <cell r="P828" t="str">
            <v>3.53</v>
          </cell>
          <cell r="Q828" t="str">
            <v>4.48</v>
          </cell>
          <cell r="R828">
            <v>80</v>
          </cell>
          <cell r="S828">
            <v>42368</v>
          </cell>
        </row>
        <row r="829">
          <cell r="A829" t="str">
            <v>DETAILS</v>
          </cell>
          <cell r="B829">
            <v>0</v>
          </cell>
          <cell r="C829">
            <v>81627787</v>
          </cell>
          <cell r="D829">
            <v>84070039</v>
          </cell>
          <cell r="E829" t="str">
            <v>Taylor Precision Products Inc Delayed Draw Term Loan</v>
          </cell>
          <cell r="F829" t="str">
            <v>0010536571</v>
          </cell>
          <cell r="G829">
            <v>7066505.5300000003</v>
          </cell>
          <cell r="H829">
            <v>41761345</v>
          </cell>
          <cell r="I829">
            <v>2.4815399999999999</v>
          </cell>
          <cell r="J829" t="str">
            <v>3.5844000</v>
          </cell>
          <cell r="K829">
            <v>42308</v>
          </cell>
          <cell r="L829" t="str">
            <v>1 Month</v>
          </cell>
          <cell r="M829" t="str">
            <v>4.822411</v>
          </cell>
          <cell r="N829">
            <v>2.46</v>
          </cell>
          <cell r="O829">
            <v>39590000</v>
          </cell>
          <cell r="P829" t="str">
            <v>3.56</v>
          </cell>
          <cell r="Q829" t="str">
            <v>4.86</v>
          </cell>
          <cell r="R829">
            <v>80</v>
          </cell>
          <cell r="S829">
            <v>42338</v>
          </cell>
        </row>
        <row r="830">
          <cell r="A830" t="str">
            <v>DETAILS</v>
          </cell>
          <cell r="B830">
            <v>0</v>
          </cell>
          <cell r="C830">
            <v>81627668</v>
          </cell>
          <cell r="D830">
            <v>84070038</v>
          </cell>
          <cell r="E830" t="str">
            <v>Taylor Precision Products Inc Delayed Draw Term Loan</v>
          </cell>
          <cell r="F830" t="str">
            <v>0010536571</v>
          </cell>
          <cell r="G830">
            <v>298526.02</v>
          </cell>
          <cell r="H830">
            <v>41761345</v>
          </cell>
          <cell r="I830">
            <v>2.4815399999999999</v>
          </cell>
          <cell r="J830" t="str">
            <v>3.5844000</v>
          </cell>
          <cell r="K830">
            <v>42308</v>
          </cell>
          <cell r="L830" t="str">
            <v>1 Month</v>
          </cell>
          <cell r="M830" t="str">
            <v>4.822411</v>
          </cell>
          <cell r="N830">
            <v>2.46</v>
          </cell>
          <cell r="O830">
            <v>39590000</v>
          </cell>
          <cell r="P830" t="str">
            <v>3.56</v>
          </cell>
          <cell r="Q830" t="str">
            <v>4.86</v>
          </cell>
          <cell r="R830">
            <v>80</v>
          </cell>
          <cell r="S830">
            <v>42338</v>
          </cell>
        </row>
        <row r="831">
          <cell r="A831" t="str">
            <v>DETAILS</v>
          </cell>
          <cell r="B831">
            <v>0</v>
          </cell>
          <cell r="C831">
            <v>81627788</v>
          </cell>
          <cell r="D831">
            <v>84069284</v>
          </cell>
          <cell r="E831" t="str">
            <v>Taylor Precision Products Inc Term Loan</v>
          </cell>
          <cell r="F831" t="str">
            <v>0010531474</v>
          </cell>
          <cell r="G831">
            <v>8204050.0599999996</v>
          </cell>
          <cell r="H831">
            <v>41761345</v>
          </cell>
          <cell r="I831">
            <v>2.4815399999999999</v>
          </cell>
          <cell r="J831" t="str">
            <v>3.5844000</v>
          </cell>
          <cell r="K831">
            <v>42308</v>
          </cell>
          <cell r="L831" t="str">
            <v>1 Month</v>
          </cell>
          <cell r="M831" t="str">
            <v>4.822411</v>
          </cell>
          <cell r="N831">
            <v>2.46</v>
          </cell>
          <cell r="O831">
            <v>39590000</v>
          </cell>
          <cell r="P831" t="str">
            <v>3.56</v>
          </cell>
          <cell r="Q831" t="str">
            <v>4.86</v>
          </cell>
          <cell r="R831">
            <v>80</v>
          </cell>
          <cell r="S831">
            <v>42338</v>
          </cell>
        </row>
        <row r="832">
          <cell r="A832" t="str">
            <v>DETAILS</v>
          </cell>
          <cell r="B832">
            <v>0</v>
          </cell>
          <cell r="C832">
            <v>81627742</v>
          </cell>
          <cell r="D832">
            <v>84069289</v>
          </cell>
          <cell r="E832" t="str">
            <v>TBG Food Acquisition Corp Term Loan</v>
          </cell>
          <cell r="F832" t="str">
            <v>0010530006</v>
          </cell>
          <cell r="G832">
            <v>26690625</v>
          </cell>
          <cell r="H832">
            <v>8079000</v>
          </cell>
          <cell r="I832">
            <v>4.42</v>
          </cell>
          <cell r="J832" t="str">
            <v>3.9200000</v>
          </cell>
          <cell r="K832">
            <v>42338</v>
          </cell>
          <cell r="L832" t="str">
            <v>1 Month</v>
          </cell>
          <cell r="M832" t="str">
            <v>3.92</v>
          </cell>
          <cell r="N832">
            <v>4.54</v>
          </cell>
          <cell r="O832">
            <v>8580000</v>
          </cell>
          <cell r="P832" t="str">
            <v>3.91</v>
          </cell>
          <cell r="Q832" t="str">
            <v>3.91</v>
          </cell>
          <cell r="R832">
            <v>80</v>
          </cell>
          <cell r="S832">
            <v>42368</v>
          </cell>
        </row>
        <row r="833">
          <cell r="A833" t="str">
            <v>DETAILS</v>
          </cell>
          <cell r="B833">
            <v>0</v>
          </cell>
          <cell r="C833">
            <v>81627989</v>
          </cell>
          <cell r="D833">
            <v>84069807</v>
          </cell>
          <cell r="E833" t="str">
            <v>TDLE Holdings Corp (Tidel Engineering) Term Loan</v>
          </cell>
          <cell r="F833" t="str">
            <v>0010528234</v>
          </cell>
          <cell r="G833">
            <v>12291410.49</v>
          </cell>
          <cell r="H833">
            <v>19873906</v>
          </cell>
          <cell r="I833">
            <v>3.06</v>
          </cell>
          <cell r="J833" t="str">
            <v>3.75</v>
          </cell>
          <cell r="K833">
            <v>42338</v>
          </cell>
          <cell r="L833" t="str">
            <v>1 Month</v>
          </cell>
          <cell r="M833" t="str">
            <v>4.87</v>
          </cell>
          <cell r="N833">
            <v>3.0554000000000001</v>
          </cell>
          <cell r="O833">
            <v>19873906</v>
          </cell>
          <cell r="P833" t="str">
            <v>3.7525</v>
          </cell>
          <cell r="Q833" t="str">
            <v>4.8700</v>
          </cell>
          <cell r="R833">
            <v>80</v>
          </cell>
          <cell r="S833">
            <v>42368</v>
          </cell>
        </row>
        <row r="834">
          <cell r="A834" t="str">
            <v>DETAILS</v>
          </cell>
          <cell r="B834">
            <v>0</v>
          </cell>
          <cell r="C834">
            <v>81627989</v>
          </cell>
          <cell r="D834">
            <v>84069860</v>
          </cell>
          <cell r="E834" t="str">
            <v>TDLE Holdings Corp (Tidel Engineering) Term Loan</v>
          </cell>
          <cell r="F834" t="str">
            <v>0010528234</v>
          </cell>
          <cell r="G834">
            <v>16388547.32</v>
          </cell>
          <cell r="H834">
            <v>19873906</v>
          </cell>
          <cell r="I834">
            <v>3.06</v>
          </cell>
          <cell r="J834" t="str">
            <v>3.75</v>
          </cell>
          <cell r="K834">
            <v>42338</v>
          </cell>
          <cell r="L834" t="str">
            <v>1 Month</v>
          </cell>
          <cell r="M834" t="str">
            <v>4.87</v>
          </cell>
          <cell r="N834">
            <v>3.0554000000000001</v>
          </cell>
          <cell r="O834">
            <v>19873906</v>
          </cell>
          <cell r="P834" t="str">
            <v>3.7525</v>
          </cell>
          <cell r="Q834" t="str">
            <v>4.8700</v>
          </cell>
          <cell r="R834">
            <v>80</v>
          </cell>
          <cell r="S834">
            <v>42368</v>
          </cell>
        </row>
        <row r="835">
          <cell r="A835" t="str">
            <v>DETAILS</v>
          </cell>
          <cell r="B835">
            <v>0</v>
          </cell>
          <cell r="C835">
            <v>81627989</v>
          </cell>
          <cell r="D835">
            <v>84069889</v>
          </cell>
          <cell r="E835" t="str">
            <v>TDLE Holdings Corp (Tidel Engineering) Term Loan</v>
          </cell>
          <cell r="F835" t="str">
            <v>0010528234</v>
          </cell>
          <cell r="G835">
            <v>14936397.560000001</v>
          </cell>
          <cell r="H835">
            <v>19873906</v>
          </cell>
          <cell r="I835">
            <v>3.06</v>
          </cell>
          <cell r="J835" t="str">
            <v>3.75</v>
          </cell>
          <cell r="K835">
            <v>42338</v>
          </cell>
          <cell r="L835" t="str">
            <v>1 Month</v>
          </cell>
          <cell r="M835" t="str">
            <v>4.87</v>
          </cell>
          <cell r="N835">
            <v>3.0554000000000001</v>
          </cell>
          <cell r="O835">
            <v>19873906</v>
          </cell>
          <cell r="P835" t="str">
            <v>3.7525</v>
          </cell>
          <cell r="Q835" t="str">
            <v>4.8700</v>
          </cell>
          <cell r="R835">
            <v>80</v>
          </cell>
          <cell r="S835">
            <v>42368</v>
          </cell>
        </row>
        <row r="836">
          <cell r="A836" t="str">
            <v>DETAILS</v>
          </cell>
          <cell r="B836">
            <v>0</v>
          </cell>
          <cell r="C836">
            <v>81628135</v>
          </cell>
          <cell r="D836">
            <v>84070051</v>
          </cell>
          <cell r="E836" t="str">
            <v>Team Technologies Acq. Co Incremental Term Loan</v>
          </cell>
          <cell r="F836" t="str">
            <v>0010536288</v>
          </cell>
          <cell r="G836">
            <v>7716787.1200000001</v>
          </cell>
          <cell r="H836">
            <v>37452000</v>
          </cell>
          <cell r="I836">
            <v>3.14</v>
          </cell>
          <cell r="J836" t="str">
            <v>5.1400000</v>
          </cell>
          <cell r="K836">
            <v>42338</v>
          </cell>
          <cell r="L836" t="str">
            <v>1 Month</v>
          </cell>
          <cell r="M836" t="str">
            <v>5.14</v>
          </cell>
          <cell r="N836">
            <v>3.11</v>
          </cell>
          <cell r="O836">
            <v>37040000</v>
          </cell>
          <cell r="P836" t="str">
            <v>5.29</v>
          </cell>
          <cell r="Q836" t="str">
            <v>5.29</v>
          </cell>
          <cell r="R836">
            <v>80</v>
          </cell>
          <cell r="S836">
            <v>42368</v>
          </cell>
        </row>
        <row r="837">
          <cell r="A837" t="str">
            <v>DETAILS</v>
          </cell>
          <cell r="B837">
            <v>0</v>
          </cell>
          <cell r="C837">
            <v>81627639</v>
          </cell>
          <cell r="D837">
            <v>84070050</v>
          </cell>
          <cell r="E837" t="str">
            <v>Team Technologies Acq. Co Incremental Term Loan</v>
          </cell>
          <cell r="F837" t="str">
            <v>0010536288</v>
          </cell>
          <cell r="G837">
            <v>38973.68</v>
          </cell>
          <cell r="H837">
            <v>37452000</v>
          </cell>
          <cell r="I837">
            <v>3.14</v>
          </cell>
          <cell r="J837" t="str">
            <v>5.1400000</v>
          </cell>
          <cell r="K837">
            <v>42338</v>
          </cell>
          <cell r="L837" t="str">
            <v>1 Month</v>
          </cell>
          <cell r="M837" t="str">
            <v>5.14</v>
          </cell>
          <cell r="N837">
            <v>3.11</v>
          </cell>
          <cell r="O837">
            <v>37040000</v>
          </cell>
          <cell r="P837" t="str">
            <v>5.29</v>
          </cell>
          <cell r="Q837" t="str">
            <v>5.29</v>
          </cell>
          <cell r="R837">
            <v>80</v>
          </cell>
          <cell r="S837">
            <v>42368</v>
          </cell>
        </row>
        <row r="838">
          <cell r="A838" t="str">
            <v>DETAILS</v>
          </cell>
          <cell r="B838">
            <v>0</v>
          </cell>
          <cell r="C838">
            <v>81628134</v>
          </cell>
          <cell r="D838">
            <v>84070016</v>
          </cell>
          <cell r="E838" t="str">
            <v>Team Technologies Acquisition Company Term Loan</v>
          </cell>
          <cell r="F838" t="str">
            <v>0010529911</v>
          </cell>
          <cell r="G838">
            <v>25724419.82</v>
          </cell>
          <cell r="H838">
            <v>37452000</v>
          </cell>
          <cell r="I838">
            <v>3.14</v>
          </cell>
          <cell r="J838" t="str">
            <v>5.1400000</v>
          </cell>
          <cell r="K838">
            <v>42338</v>
          </cell>
          <cell r="L838" t="str">
            <v>1 Month</v>
          </cell>
          <cell r="M838" t="str">
            <v>5.14</v>
          </cell>
          <cell r="N838">
            <v>3.11</v>
          </cell>
          <cell r="O838">
            <v>37040000</v>
          </cell>
          <cell r="P838" t="str">
            <v>5.29</v>
          </cell>
          <cell r="Q838" t="str">
            <v>5.29</v>
          </cell>
          <cell r="R838">
            <v>80</v>
          </cell>
          <cell r="S838">
            <v>42368</v>
          </cell>
        </row>
        <row r="839">
          <cell r="A839" t="str">
            <v>DETAILS</v>
          </cell>
          <cell r="B839">
            <v>0</v>
          </cell>
          <cell r="C839">
            <v>81627602</v>
          </cell>
          <cell r="D839">
            <v>84070015</v>
          </cell>
          <cell r="E839" t="str">
            <v>Team Technologies Acquisition Company Term Loan</v>
          </cell>
          <cell r="F839" t="str">
            <v>0010529911</v>
          </cell>
          <cell r="G839">
            <v>70868.570000000007</v>
          </cell>
          <cell r="H839">
            <v>37452000</v>
          </cell>
          <cell r="I839">
            <v>3.14</v>
          </cell>
          <cell r="J839" t="str">
            <v>5.1400000</v>
          </cell>
          <cell r="K839">
            <v>42338</v>
          </cell>
          <cell r="L839" t="str">
            <v>1 Month</v>
          </cell>
          <cell r="M839" t="str">
            <v>5.14</v>
          </cell>
          <cell r="N839">
            <v>3.11</v>
          </cell>
          <cell r="O839">
            <v>37040000</v>
          </cell>
          <cell r="P839" t="str">
            <v>5.29</v>
          </cell>
          <cell r="Q839" t="str">
            <v>5.29</v>
          </cell>
          <cell r="R839">
            <v>80</v>
          </cell>
          <cell r="S839">
            <v>42368</v>
          </cell>
        </row>
        <row r="840">
          <cell r="A840" t="str">
            <v>DETAILS</v>
          </cell>
          <cell r="B840">
            <v>0</v>
          </cell>
          <cell r="C840">
            <v>81627602</v>
          </cell>
          <cell r="D840">
            <v>84070070</v>
          </cell>
          <cell r="E840" t="str">
            <v>Team Technologies Acquisition Company Term Loan</v>
          </cell>
          <cell r="F840" t="str">
            <v>0010529911</v>
          </cell>
          <cell r="G840">
            <v>17010.75</v>
          </cell>
          <cell r="H840">
            <v>37452000</v>
          </cell>
          <cell r="I840">
            <v>3.14</v>
          </cell>
          <cell r="J840" t="str">
            <v>5.1400000</v>
          </cell>
          <cell r="K840">
            <v>42338</v>
          </cell>
          <cell r="L840" t="str">
            <v>1 Month</v>
          </cell>
          <cell r="M840" t="str">
            <v>5.14</v>
          </cell>
          <cell r="N840">
            <v>3.11</v>
          </cell>
          <cell r="O840">
            <v>37040000</v>
          </cell>
          <cell r="P840" t="str">
            <v>5.29</v>
          </cell>
          <cell r="Q840" t="str">
            <v>5.29</v>
          </cell>
          <cell r="R840">
            <v>80</v>
          </cell>
          <cell r="S840">
            <v>42368</v>
          </cell>
        </row>
        <row r="841">
          <cell r="A841" t="str">
            <v>DETAILS</v>
          </cell>
          <cell r="B841">
            <v>0</v>
          </cell>
          <cell r="C841">
            <v>81628134</v>
          </cell>
          <cell r="D841">
            <v>84070071</v>
          </cell>
          <cell r="E841" t="str">
            <v>Team Technologies Acquisition Company Term Loan</v>
          </cell>
          <cell r="F841" t="str">
            <v>0010529911</v>
          </cell>
          <cell r="G841">
            <v>6174693.2400000002</v>
          </cell>
          <cell r="H841">
            <v>37452000</v>
          </cell>
          <cell r="I841">
            <v>3.14</v>
          </cell>
          <cell r="J841" t="str">
            <v>5.1400000</v>
          </cell>
          <cell r="K841">
            <v>42338</v>
          </cell>
          <cell r="L841" t="str">
            <v>1 Month</v>
          </cell>
          <cell r="M841" t="str">
            <v>5.14</v>
          </cell>
          <cell r="N841">
            <v>3.11</v>
          </cell>
          <cell r="O841">
            <v>37040000</v>
          </cell>
          <cell r="P841" t="str">
            <v>5.29</v>
          </cell>
          <cell r="Q841" t="str">
            <v>5.29</v>
          </cell>
          <cell r="R841">
            <v>80</v>
          </cell>
          <cell r="S841">
            <v>42368</v>
          </cell>
        </row>
        <row r="842">
          <cell r="A842" t="str">
            <v>DETAILS</v>
          </cell>
          <cell r="B842">
            <v>0</v>
          </cell>
          <cell r="C842">
            <v>81627625</v>
          </cell>
          <cell r="D842">
            <v>84070164</v>
          </cell>
          <cell r="E842" t="str">
            <v>Teasdale Foods Inc. 1st Lien Term Loan A</v>
          </cell>
          <cell r="F842" t="str">
            <v>0010528523</v>
          </cell>
          <cell r="G842">
            <v>15325.98</v>
          </cell>
          <cell r="H842">
            <v>21580000</v>
          </cell>
          <cell r="I842">
            <v>2.42</v>
          </cell>
          <cell r="J842" t="str">
            <v>3.8362760</v>
          </cell>
          <cell r="K842">
            <v>42338</v>
          </cell>
          <cell r="L842" t="str">
            <v>1 Month</v>
          </cell>
          <cell r="M842" t="str">
            <v>5.2960285463</v>
          </cell>
          <cell r="N842">
            <v>2.61</v>
          </cell>
          <cell r="O842">
            <v>21190000</v>
          </cell>
          <cell r="P842" t="str">
            <v>3.86</v>
          </cell>
          <cell r="Q842" t="str">
            <v>5.35</v>
          </cell>
          <cell r="R842">
            <v>80</v>
          </cell>
          <cell r="S842">
            <v>42368</v>
          </cell>
        </row>
        <row r="843">
          <cell r="A843" t="str">
            <v>DETAILS</v>
          </cell>
          <cell r="B843">
            <v>0</v>
          </cell>
          <cell r="C843">
            <v>81627625</v>
          </cell>
          <cell r="D843">
            <v>84070166</v>
          </cell>
          <cell r="E843" t="str">
            <v>Teasdale Foods Inc. 1st Lien Term Loan A</v>
          </cell>
          <cell r="F843" t="str">
            <v>0010528523</v>
          </cell>
          <cell r="G843">
            <v>15000</v>
          </cell>
          <cell r="H843">
            <v>21580000</v>
          </cell>
          <cell r="I843">
            <v>2.42</v>
          </cell>
          <cell r="J843" t="str">
            <v>3.8362760</v>
          </cell>
          <cell r="K843">
            <v>42338</v>
          </cell>
          <cell r="L843" t="str">
            <v>1 Month</v>
          </cell>
          <cell r="M843" t="str">
            <v>5.2960285463</v>
          </cell>
          <cell r="N843">
            <v>2.61</v>
          </cell>
          <cell r="O843">
            <v>21190000</v>
          </cell>
          <cell r="P843" t="str">
            <v>3.86</v>
          </cell>
          <cell r="Q843" t="str">
            <v>5.35</v>
          </cell>
          <cell r="R843">
            <v>80</v>
          </cell>
          <cell r="S843">
            <v>42368</v>
          </cell>
        </row>
        <row r="844">
          <cell r="A844" t="str">
            <v>DETAILS</v>
          </cell>
          <cell r="B844">
            <v>0</v>
          </cell>
          <cell r="C844">
            <v>81627946</v>
          </cell>
          <cell r="D844">
            <v>84070165</v>
          </cell>
          <cell r="E844" t="str">
            <v>Teasdale Foods Inc. 1st Lien Term Loan A</v>
          </cell>
          <cell r="F844" t="str">
            <v>0010528523</v>
          </cell>
          <cell r="G844">
            <v>6038438.0899999999</v>
          </cell>
          <cell r="H844">
            <v>21580000</v>
          </cell>
          <cell r="I844">
            <v>2.42</v>
          </cell>
          <cell r="J844" t="str">
            <v>3.8362760</v>
          </cell>
          <cell r="K844">
            <v>42338</v>
          </cell>
          <cell r="L844" t="str">
            <v>1 Month</v>
          </cell>
          <cell r="M844" t="str">
            <v>5.2960285463</v>
          </cell>
          <cell r="N844">
            <v>2.61</v>
          </cell>
          <cell r="O844">
            <v>21190000</v>
          </cell>
          <cell r="P844" t="str">
            <v>3.86</v>
          </cell>
          <cell r="Q844" t="str">
            <v>5.35</v>
          </cell>
          <cell r="R844">
            <v>80</v>
          </cell>
          <cell r="S844">
            <v>42368</v>
          </cell>
        </row>
        <row r="845">
          <cell r="A845" t="str">
            <v>DETAILS</v>
          </cell>
          <cell r="B845">
            <v>0</v>
          </cell>
          <cell r="C845">
            <v>81627946</v>
          </cell>
          <cell r="D845">
            <v>84070167</v>
          </cell>
          <cell r="E845" t="str">
            <v>Teasdale Foods Inc. 1st Lien Term Loan A</v>
          </cell>
          <cell r="F845" t="str">
            <v>0010528523</v>
          </cell>
          <cell r="G845">
            <v>5910000</v>
          </cell>
          <cell r="H845">
            <v>21580000</v>
          </cell>
          <cell r="I845">
            <v>2.42</v>
          </cell>
          <cell r="J845" t="str">
            <v>3.8362760</v>
          </cell>
          <cell r="K845">
            <v>42338</v>
          </cell>
          <cell r="L845" t="str">
            <v>1 Month</v>
          </cell>
          <cell r="M845" t="str">
            <v>5.2960285463</v>
          </cell>
          <cell r="N845">
            <v>2.61</v>
          </cell>
          <cell r="O845">
            <v>21190000</v>
          </cell>
          <cell r="P845" t="str">
            <v>3.86</v>
          </cell>
          <cell r="Q845" t="str">
            <v>5.35</v>
          </cell>
          <cell r="R845">
            <v>80</v>
          </cell>
          <cell r="S845">
            <v>42368</v>
          </cell>
        </row>
        <row r="846">
          <cell r="A846" t="str">
            <v>DETAILS</v>
          </cell>
          <cell r="B846">
            <v>0</v>
          </cell>
          <cell r="C846">
            <v>81627781</v>
          </cell>
          <cell r="D846">
            <v>84069879</v>
          </cell>
          <cell r="E846" t="str">
            <v>Technimark LLC Term Loan</v>
          </cell>
          <cell r="F846" t="str">
            <v>0010558322</v>
          </cell>
          <cell r="G846">
            <v>14515000</v>
          </cell>
          <cell r="H846">
            <v>60100000</v>
          </cell>
          <cell r="I846">
            <v>5.08</v>
          </cell>
          <cell r="J846" t="str">
            <v>4.50</v>
          </cell>
          <cell r="K846">
            <v>42277</v>
          </cell>
          <cell r="L846" t="str">
            <v>3 Months</v>
          </cell>
          <cell r="M846" t="str">
            <v>4.5</v>
          </cell>
          <cell r="N846">
            <v>5.08</v>
          </cell>
          <cell r="O846">
            <v>60100000</v>
          </cell>
          <cell r="P846" t="str">
            <v>4.5000</v>
          </cell>
          <cell r="Q846" t="str">
            <v>4.5000</v>
          </cell>
          <cell r="R846">
            <v>80</v>
          </cell>
          <cell r="S846">
            <v>42368</v>
          </cell>
        </row>
        <row r="847">
          <cell r="A847" t="str">
            <v>DETAILS</v>
          </cell>
          <cell r="B847">
            <v>0</v>
          </cell>
          <cell r="C847">
            <v>81627719</v>
          </cell>
          <cell r="D847">
            <v>84069309</v>
          </cell>
          <cell r="E847" t="str">
            <v>Technimark LLC Term Loan A</v>
          </cell>
          <cell r="F847" t="str">
            <v>0010533647</v>
          </cell>
          <cell r="G847">
            <v>24009375.030000001</v>
          </cell>
          <cell r="H847">
            <v>60100000</v>
          </cell>
          <cell r="I847">
            <v>5.08</v>
          </cell>
          <cell r="J847" t="str">
            <v>4.50</v>
          </cell>
          <cell r="K847">
            <v>42277</v>
          </cell>
          <cell r="L847" t="str">
            <v>3 Months</v>
          </cell>
          <cell r="M847" t="str">
            <v>4.5</v>
          </cell>
          <cell r="N847">
            <v>5.08</v>
          </cell>
          <cell r="O847">
            <v>60100000</v>
          </cell>
          <cell r="P847" t="str">
            <v>4.5</v>
          </cell>
          <cell r="Q847" t="str">
            <v>4.5</v>
          </cell>
          <cell r="R847">
            <v>80</v>
          </cell>
          <cell r="S847">
            <v>42368</v>
          </cell>
        </row>
        <row r="848">
          <cell r="A848" t="str">
            <v>DETAILS</v>
          </cell>
          <cell r="B848">
            <v>0</v>
          </cell>
          <cell r="C848">
            <v>81628327</v>
          </cell>
          <cell r="D848">
            <v>84069504</v>
          </cell>
          <cell r="E848" t="str">
            <v>TELECOMMUNICATION SYSTEMS INC DDTerm Loan</v>
          </cell>
          <cell r="F848" t="str">
            <v>0010422962</v>
          </cell>
          <cell r="G848">
            <v>10331654.09</v>
          </cell>
          <cell r="H848">
            <v>34320000</v>
          </cell>
          <cell r="I848">
            <v>4.67</v>
          </cell>
          <cell r="J848" t="str">
            <v>1.3800000</v>
          </cell>
          <cell r="K848">
            <v>42369</v>
          </cell>
          <cell r="L848" t="str">
            <v>1 Month</v>
          </cell>
          <cell r="M848" t="str">
            <v>2.84</v>
          </cell>
          <cell r="N848">
            <v>4.5</v>
          </cell>
          <cell r="O848">
            <v>36590000</v>
          </cell>
          <cell r="P848" t="str">
            <v>1.18</v>
          </cell>
          <cell r="Q848" t="str">
            <v>2.54</v>
          </cell>
          <cell r="R848">
            <v>80</v>
          </cell>
          <cell r="S848">
            <v>42400</v>
          </cell>
        </row>
        <row r="849">
          <cell r="A849" t="str">
            <v>DETAILS</v>
          </cell>
          <cell r="B849">
            <v>0</v>
          </cell>
          <cell r="C849">
            <v>81628328</v>
          </cell>
          <cell r="D849">
            <v>84069499</v>
          </cell>
          <cell r="E849" t="str">
            <v>Telecommunication Systems Inc Term Loan A</v>
          </cell>
          <cell r="F849" t="str">
            <v>0010422947</v>
          </cell>
          <cell r="G849">
            <v>11822986.539999999</v>
          </cell>
          <cell r="H849">
            <v>34320000</v>
          </cell>
          <cell r="I849">
            <v>4.67</v>
          </cell>
          <cell r="J849" t="str">
            <v>1.3800000</v>
          </cell>
          <cell r="K849">
            <v>42369</v>
          </cell>
          <cell r="L849" t="str">
            <v>1 Month</v>
          </cell>
          <cell r="M849" t="str">
            <v>2.84</v>
          </cell>
          <cell r="N849">
            <v>4.5</v>
          </cell>
          <cell r="O849">
            <v>36590000</v>
          </cell>
          <cell r="P849" t="str">
            <v>1.18</v>
          </cell>
          <cell r="Q849" t="str">
            <v>2.54</v>
          </cell>
          <cell r="R849">
            <v>80</v>
          </cell>
          <cell r="S849">
            <v>42400</v>
          </cell>
        </row>
        <row r="850">
          <cell r="A850" t="str">
            <v>DETAILS</v>
          </cell>
          <cell r="B850">
            <v>0</v>
          </cell>
          <cell r="C850">
            <v>81628106</v>
          </cell>
          <cell r="D850">
            <v>84069318</v>
          </cell>
          <cell r="E850" t="str">
            <v>TGI Friday's Inc Term Loan</v>
          </cell>
          <cell r="F850" t="str">
            <v>0010538162</v>
          </cell>
          <cell r="G850">
            <v>5999344.9100000001</v>
          </cell>
          <cell r="H850">
            <v>73990189</v>
          </cell>
          <cell r="I850">
            <v>2.36</v>
          </cell>
          <cell r="J850" t="str">
            <v>3.6800000</v>
          </cell>
          <cell r="K850">
            <v>42277</v>
          </cell>
          <cell r="L850" t="str">
            <v>3 Months</v>
          </cell>
          <cell r="M850" t="str">
            <v>3.68</v>
          </cell>
          <cell r="N850">
            <v>1.65</v>
          </cell>
          <cell r="O850">
            <v>74406412</v>
          </cell>
          <cell r="P850" t="str">
            <v>4.27</v>
          </cell>
          <cell r="Q850" t="str">
            <v>4.27</v>
          </cell>
          <cell r="R850">
            <v>80</v>
          </cell>
          <cell r="S850">
            <v>42368</v>
          </cell>
        </row>
        <row r="851">
          <cell r="A851" t="str">
            <v>DETAILS</v>
          </cell>
          <cell r="B851">
            <v>0</v>
          </cell>
          <cell r="C851">
            <v>81628152</v>
          </cell>
          <cell r="D851">
            <v>84069319</v>
          </cell>
          <cell r="E851" t="str">
            <v>TGI Friday's Inc Term Loan</v>
          </cell>
          <cell r="F851" t="str">
            <v>0010538162</v>
          </cell>
          <cell r="G851">
            <v>426226.3</v>
          </cell>
          <cell r="H851">
            <v>73990189</v>
          </cell>
          <cell r="I851">
            <v>2.36</v>
          </cell>
          <cell r="J851" t="str">
            <v>3.6800000</v>
          </cell>
          <cell r="K851">
            <v>42277</v>
          </cell>
          <cell r="L851" t="str">
            <v>3 Months</v>
          </cell>
          <cell r="M851" t="str">
            <v>3.68</v>
          </cell>
          <cell r="N851">
            <v>1.65</v>
          </cell>
          <cell r="O851">
            <v>74406412</v>
          </cell>
          <cell r="P851" t="str">
            <v>4.27</v>
          </cell>
          <cell r="Q851" t="str">
            <v>4.27</v>
          </cell>
          <cell r="R851">
            <v>80</v>
          </cell>
          <cell r="S851">
            <v>42368</v>
          </cell>
        </row>
        <row r="852">
          <cell r="A852" t="str">
            <v>DETAILS</v>
          </cell>
          <cell r="B852">
            <v>0</v>
          </cell>
          <cell r="C852">
            <v>81627823</v>
          </cell>
          <cell r="D852">
            <v>84070042</v>
          </cell>
          <cell r="E852" t="str">
            <v>The Aristotle Corporation</v>
          </cell>
          <cell r="F852" t="str">
            <v>0010538063</v>
          </cell>
          <cell r="G852">
            <v>88269.23</v>
          </cell>
          <cell r="H852">
            <v>31639171</v>
          </cell>
          <cell r="I852">
            <v>4.3447717527999998</v>
          </cell>
          <cell r="J852" t="str">
            <v>4.0000000</v>
          </cell>
          <cell r="K852">
            <v>42338</v>
          </cell>
          <cell r="L852" t="str">
            <v>1 Month</v>
          </cell>
          <cell r="M852" t="str">
            <v>4</v>
          </cell>
          <cell r="N852">
            <v>4.0999999999999996</v>
          </cell>
          <cell r="O852">
            <v>29880000</v>
          </cell>
          <cell r="P852" t="str">
            <v>4.00000000</v>
          </cell>
          <cell r="Q852" t="str">
            <v>4.00000000</v>
          </cell>
          <cell r="R852">
            <v>80</v>
          </cell>
          <cell r="S852">
            <v>42368</v>
          </cell>
        </row>
        <row r="853">
          <cell r="A853" t="str">
            <v>DETAILS</v>
          </cell>
          <cell r="B853">
            <v>0</v>
          </cell>
          <cell r="C853">
            <v>81627678</v>
          </cell>
          <cell r="D853">
            <v>84070040</v>
          </cell>
          <cell r="E853" t="str">
            <v>The Aristotle Corporation</v>
          </cell>
          <cell r="F853" t="str">
            <v>0010538063</v>
          </cell>
          <cell r="G853">
            <v>16816923.079999998</v>
          </cell>
          <cell r="H853">
            <v>31639171</v>
          </cell>
          <cell r="I853">
            <v>4.3447717527999998</v>
          </cell>
          <cell r="J853" t="str">
            <v>4.0000000</v>
          </cell>
          <cell r="K853">
            <v>42338</v>
          </cell>
          <cell r="L853" t="str">
            <v>1 Month</v>
          </cell>
          <cell r="M853" t="str">
            <v>4</v>
          </cell>
          <cell r="N853">
            <v>4.0999999999999996</v>
          </cell>
          <cell r="O853">
            <v>29880000</v>
          </cell>
          <cell r="P853" t="str">
            <v>4.00000000</v>
          </cell>
          <cell r="Q853" t="str">
            <v>4.00000000</v>
          </cell>
          <cell r="R853">
            <v>80</v>
          </cell>
          <cell r="S853">
            <v>42368</v>
          </cell>
        </row>
        <row r="854">
          <cell r="A854" t="str">
            <v>DETAILS</v>
          </cell>
          <cell r="B854">
            <v>0</v>
          </cell>
          <cell r="C854">
            <v>81627679</v>
          </cell>
          <cell r="D854">
            <v>84070041</v>
          </cell>
          <cell r="E854" t="str">
            <v>The Aristotle Corporation</v>
          </cell>
          <cell r="F854" t="str">
            <v>0010538063</v>
          </cell>
          <cell r="G854">
            <v>9807.69</v>
          </cell>
          <cell r="H854">
            <v>31639171</v>
          </cell>
          <cell r="I854">
            <v>4.3447717527999998</v>
          </cell>
          <cell r="J854" t="str">
            <v>4.0000000</v>
          </cell>
          <cell r="K854">
            <v>42338</v>
          </cell>
          <cell r="L854" t="str">
            <v>1 Month</v>
          </cell>
          <cell r="M854" t="str">
            <v>4</v>
          </cell>
          <cell r="N854">
            <v>4.0999999999999996</v>
          </cell>
          <cell r="O854">
            <v>29880000</v>
          </cell>
          <cell r="P854" t="str">
            <v>4.00000000</v>
          </cell>
          <cell r="Q854" t="str">
            <v>4.00000000</v>
          </cell>
          <cell r="R854">
            <v>80</v>
          </cell>
          <cell r="S854">
            <v>42368</v>
          </cell>
        </row>
        <row r="855">
          <cell r="A855" t="str">
            <v>DETAILS</v>
          </cell>
          <cell r="B855">
            <v>0</v>
          </cell>
          <cell r="C855">
            <v>81628375</v>
          </cell>
          <cell r="D855">
            <v>84069806</v>
          </cell>
          <cell r="E855" t="str">
            <v>Thermal Solutions Holdings Inc 105MM Term Loan</v>
          </cell>
          <cell r="F855" t="str">
            <v>0010329694</v>
          </cell>
          <cell r="G855">
            <v>15291692.68</v>
          </cell>
          <cell r="H855">
            <v>31763000</v>
          </cell>
          <cell r="I855">
            <v>2.67</v>
          </cell>
          <cell r="J855" t="str">
            <v>4.6900000</v>
          </cell>
          <cell r="K855">
            <v>42277</v>
          </cell>
          <cell r="L855" t="str">
            <v>3 Months</v>
          </cell>
          <cell r="M855" t="str">
            <v>5.64</v>
          </cell>
          <cell r="N855">
            <v>2.52</v>
          </cell>
          <cell r="O855">
            <v>29050000</v>
          </cell>
          <cell r="P855" t="str">
            <v>4.93</v>
          </cell>
          <cell r="Q855" t="str">
            <v>5.97</v>
          </cell>
          <cell r="R855">
            <v>80</v>
          </cell>
          <cell r="S855">
            <v>42368</v>
          </cell>
        </row>
        <row r="856">
          <cell r="A856" t="str">
            <v>DETAILS</v>
          </cell>
          <cell r="B856">
            <v>0</v>
          </cell>
          <cell r="C856">
            <v>81628376</v>
          </cell>
          <cell r="D856">
            <v>84069518</v>
          </cell>
          <cell r="E856" t="str">
            <v>Thermal Solutions Holdings Inc 30MM Term Loan</v>
          </cell>
          <cell r="F856" t="str">
            <v>0010420185</v>
          </cell>
          <cell r="G856">
            <v>4257992.71</v>
          </cell>
          <cell r="H856">
            <v>31763000</v>
          </cell>
          <cell r="I856">
            <v>2.67</v>
          </cell>
          <cell r="J856" t="str">
            <v>4.6900000</v>
          </cell>
          <cell r="K856">
            <v>42277</v>
          </cell>
          <cell r="L856" t="str">
            <v>3 Months</v>
          </cell>
          <cell r="M856" t="str">
            <v>5.64</v>
          </cell>
          <cell r="N856">
            <v>2.52</v>
          </cell>
          <cell r="O856">
            <v>29050000</v>
          </cell>
          <cell r="P856" t="str">
            <v>4.93</v>
          </cell>
          <cell r="Q856" t="str">
            <v>5.97</v>
          </cell>
          <cell r="R856">
            <v>80</v>
          </cell>
          <cell r="S856">
            <v>42368</v>
          </cell>
        </row>
        <row r="857">
          <cell r="A857" t="str">
            <v>DETAILS</v>
          </cell>
          <cell r="B857">
            <v>0</v>
          </cell>
          <cell r="C857">
            <v>81628059</v>
          </cell>
          <cell r="D857">
            <v>84069780</v>
          </cell>
          <cell r="E857" t="str">
            <v>Thermasys Corporation (API Heat Transfer) Term Loan</v>
          </cell>
          <cell r="F857" t="str">
            <v>0010526786</v>
          </cell>
          <cell r="G857">
            <v>12106250.02</v>
          </cell>
          <cell r="H857">
            <v>63090000</v>
          </cell>
          <cell r="I857">
            <v>2.15</v>
          </cell>
          <cell r="J857" t="str">
            <v>3.8500000</v>
          </cell>
          <cell r="K857">
            <v>42308</v>
          </cell>
          <cell r="L857" t="str">
            <v>1 Month</v>
          </cell>
          <cell r="M857" t="str">
            <v>5.97</v>
          </cell>
          <cell r="N857">
            <v>1.94</v>
          </cell>
          <cell r="O857">
            <v>57280000</v>
          </cell>
          <cell r="P857" t="str">
            <v>4.15</v>
          </cell>
          <cell r="Q857" t="str">
            <v>6.51</v>
          </cell>
          <cell r="R857">
            <v>80</v>
          </cell>
          <cell r="S857">
            <v>42338</v>
          </cell>
        </row>
        <row r="858">
          <cell r="A858" t="str">
            <v>DETAILS</v>
          </cell>
          <cell r="B858">
            <v>0</v>
          </cell>
          <cell r="C858">
            <v>81627609</v>
          </cell>
          <cell r="D858">
            <v>84069779</v>
          </cell>
          <cell r="E858" t="str">
            <v>Thermasys Corporation (API Heat Transfer) Term Loan</v>
          </cell>
          <cell r="F858" t="str">
            <v>0010526786</v>
          </cell>
          <cell r="G858">
            <v>81250</v>
          </cell>
          <cell r="H858">
            <v>63090000</v>
          </cell>
          <cell r="I858">
            <v>2.15</v>
          </cell>
          <cell r="J858" t="str">
            <v>3.8500000</v>
          </cell>
          <cell r="K858">
            <v>42308</v>
          </cell>
          <cell r="L858" t="str">
            <v>1 Month</v>
          </cell>
          <cell r="M858" t="str">
            <v>5.97</v>
          </cell>
          <cell r="N858">
            <v>1.94</v>
          </cell>
          <cell r="O858">
            <v>57280000</v>
          </cell>
          <cell r="P858" t="str">
            <v>4.15</v>
          </cell>
          <cell r="Q858" t="str">
            <v>6.51</v>
          </cell>
          <cell r="R858">
            <v>80</v>
          </cell>
          <cell r="S858">
            <v>42338</v>
          </cell>
        </row>
        <row r="859">
          <cell r="A859" t="str">
            <v>DETAILS</v>
          </cell>
          <cell r="B859">
            <v>0</v>
          </cell>
          <cell r="C859">
            <v>81627846</v>
          </cell>
          <cell r="D859">
            <v>84069922</v>
          </cell>
          <cell r="E859" t="str">
            <v>TierPoint LLC Term Loan B</v>
          </cell>
          <cell r="F859" t="str">
            <v>0010498685</v>
          </cell>
          <cell r="G859">
            <v>19898989.899999999</v>
          </cell>
          <cell r="H859">
            <v>120207563</v>
          </cell>
          <cell r="I859">
            <v>2.6</v>
          </cell>
          <cell r="J859" t="str">
            <v>4.49</v>
          </cell>
          <cell r="K859">
            <v>42277</v>
          </cell>
          <cell r="L859" t="str">
            <v>3 Months</v>
          </cell>
          <cell r="M859" t="str">
            <v>5.99</v>
          </cell>
          <cell r="N859">
            <v>2.6002999999999998</v>
          </cell>
          <cell r="O859">
            <v>120207563.26000001</v>
          </cell>
          <cell r="P859" t="str">
            <v>4.493246606</v>
          </cell>
          <cell r="Q859" t="str">
            <v>5.990750765</v>
          </cell>
          <cell r="R859">
            <v>80</v>
          </cell>
          <cell r="S859">
            <v>42368</v>
          </cell>
        </row>
        <row r="860">
          <cell r="A860" t="str">
            <v>DETAILS</v>
          </cell>
          <cell r="B860">
            <v>0</v>
          </cell>
          <cell r="C860">
            <v>81627848</v>
          </cell>
          <cell r="D860">
            <v>84069923</v>
          </cell>
          <cell r="E860" t="str">
            <v>TierPoint LLC Term Loan B</v>
          </cell>
          <cell r="F860" t="str">
            <v>0010498685</v>
          </cell>
          <cell r="G860">
            <v>20101010.100000001</v>
          </cell>
          <cell r="H860">
            <v>120207563</v>
          </cell>
          <cell r="I860">
            <v>2.6</v>
          </cell>
          <cell r="J860" t="str">
            <v>4.49</v>
          </cell>
          <cell r="K860">
            <v>42277</v>
          </cell>
          <cell r="L860" t="str">
            <v>3 Months</v>
          </cell>
          <cell r="M860" t="str">
            <v>5.99</v>
          </cell>
          <cell r="N860">
            <v>2.6002999999999998</v>
          </cell>
          <cell r="O860">
            <v>120207563.26000001</v>
          </cell>
          <cell r="P860" t="str">
            <v>4.493246606</v>
          </cell>
          <cell r="Q860" t="str">
            <v>5.990750765</v>
          </cell>
          <cell r="R860">
            <v>80</v>
          </cell>
          <cell r="S860">
            <v>42368</v>
          </cell>
        </row>
        <row r="861">
          <cell r="A861" t="str">
            <v>DETAILS</v>
          </cell>
          <cell r="B861">
            <v>0</v>
          </cell>
          <cell r="C861">
            <v>81627846</v>
          </cell>
          <cell r="D861">
            <v>84069691</v>
          </cell>
          <cell r="E861" t="str">
            <v>TierPoint LLC Term Loan B</v>
          </cell>
          <cell r="F861" t="str">
            <v>0010498685</v>
          </cell>
          <cell r="G861">
            <v>9850000</v>
          </cell>
          <cell r="H861">
            <v>120207563</v>
          </cell>
          <cell r="I861">
            <v>2.6</v>
          </cell>
          <cell r="J861" t="str">
            <v>4.49</v>
          </cell>
          <cell r="K861">
            <v>42277</v>
          </cell>
          <cell r="L861" t="str">
            <v>3 Months</v>
          </cell>
          <cell r="M861" t="str">
            <v>5.99</v>
          </cell>
          <cell r="N861">
            <v>2.6002999999999998</v>
          </cell>
          <cell r="O861">
            <v>120207563.26000001</v>
          </cell>
          <cell r="P861" t="str">
            <v>4.493246606</v>
          </cell>
          <cell r="Q861" t="str">
            <v>5.990750765</v>
          </cell>
          <cell r="R861">
            <v>80</v>
          </cell>
          <cell r="S861">
            <v>42368</v>
          </cell>
        </row>
        <row r="862">
          <cell r="A862" t="str">
            <v>DETAILS</v>
          </cell>
          <cell r="B862">
            <v>0</v>
          </cell>
          <cell r="C862">
            <v>81627848</v>
          </cell>
          <cell r="D862">
            <v>84069692</v>
          </cell>
          <cell r="E862" t="str">
            <v>TierPoint LLC Term Loan B</v>
          </cell>
          <cell r="F862" t="str">
            <v>0010498685</v>
          </cell>
          <cell r="G862">
            <v>9950000</v>
          </cell>
          <cell r="H862">
            <v>120207563</v>
          </cell>
          <cell r="I862">
            <v>2.6</v>
          </cell>
          <cell r="J862" t="str">
            <v>4.49</v>
          </cell>
          <cell r="K862">
            <v>42277</v>
          </cell>
          <cell r="L862" t="str">
            <v>3 Months</v>
          </cell>
          <cell r="M862" t="str">
            <v>5.99</v>
          </cell>
          <cell r="N862">
            <v>2.6002999999999998</v>
          </cell>
          <cell r="O862">
            <v>120207563.26000001</v>
          </cell>
          <cell r="P862" t="str">
            <v>4.493246606</v>
          </cell>
          <cell r="Q862" t="str">
            <v>5.990750765</v>
          </cell>
          <cell r="R862">
            <v>80</v>
          </cell>
          <cell r="S862">
            <v>42368</v>
          </cell>
        </row>
        <row r="863">
          <cell r="A863" t="str">
            <v>DETAILS</v>
          </cell>
          <cell r="B863">
            <v>0</v>
          </cell>
          <cell r="C863">
            <v>81628279</v>
          </cell>
          <cell r="D863">
            <v>84070120</v>
          </cell>
          <cell r="E863" t="str">
            <v>TM Restaurant Group LLC Term Loan</v>
          </cell>
          <cell r="F863" t="str">
            <v>0010527974</v>
          </cell>
          <cell r="G863">
            <v>8638113.2200000007</v>
          </cell>
          <cell r="H863">
            <v>7387000</v>
          </cell>
          <cell r="I863">
            <v>2.1779999999999999</v>
          </cell>
          <cell r="J863" t="str">
            <v>4.9510000</v>
          </cell>
          <cell r="K863">
            <v>42276</v>
          </cell>
          <cell r="L863" t="str">
            <v>1 Month</v>
          </cell>
          <cell r="M863" t="str">
            <v>5.858</v>
          </cell>
          <cell r="N863">
            <v>1.91</v>
          </cell>
          <cell r="O863">
            <v>7820000</v>
          </cell>
          <cell r="P863" t="str">
            <v>4.56</v>
          </cell>
          <cell r="Q863" t="str">
            <v>5.41</v>
          </cell>
          <cell r="R863">
            <v>80</v>
          </cell>
          <cell r="S863">
            <v>42306</v>
          </cell>
        </row>
        <row r="864">
          <cell r="A864" t="str">
            <v>DETAILS</v>
          </cell>
          <cell r="B864">
            <v>0</v>
          </cell>
          <cell r="C864">
            <v>81628028</v>
          </cell>
          <cell r="D864">
            <v>84070285</v>
          </cell>
          <cell r="E864" t="str">
            <v>Tooling Acquisition Co Term Loan</v>
          </cell>
          <cell r="F864" t="str">
            <v>0010550958</v>
          </cell>
          <cell r="G864">
            <v>22287242.280000001</v>
          </cell>
          <cell r="H864">
            <v>17884250.170000002</v>
          </cell>
          <cell r="I864">
            <v>3.0940785413</v>
          </cell>
          <cell r="J864" t="str">
            <v>3.4736025</v>
          </cell>
          <cell r="K864">
            <v>42338</v>
          </cell>
          <cell r="L864" t="str">
            <v>1 Month</v>
          </cell>
          <cell r="M864" t="str">
            <v>4.4744831337</v>
          </cell>
          <cell r="N864">
            <v>3.0940785399999999</v>
          </cell>
          <cell r="O864">
            <v>17884250.170000002</v>
          </cell>
          <cell r="P864" t="str">
            <v>3.47360248</v>
          </cell>
          <cell r="Q864" t="str">
            <v>4.47448313</v>
          </cell>
          <cell r="R864">
            <v>80</v>
          </cell>
          <cell r="S864">
            <v>42368</v>
          </cell>
        </row>
        <row r="865">
          <cell r="A865" t="str">
            <v>DETAILS</v>
          </cell>
          <cell r="B865">
            <v>0</v>
          </cell>
          <cell r="C865">
            <v>81628369</v>
          </cell>
          <cell r="D865">
            <v>84070085</v>
          </cell>
          <cell r="E865" t="str">
            <v>Top Knobs USA Inc (New) Term Loan</v>
          </cell>
          <cell r="F865" t="str">
            <v>0010415151</v>
          </cell>
          <cell r="G865">
            <v>30623631.84</v>
          </cell>
          <cell r="H865">
            <v>41512099.32</v>
          </cell>
          <cell r="I865">
            <v>6.8689999999999998</v>
          </cell>
          <cell r="J865" t="str">
            <v>3.4950000</v>
          </cell>
          <cell r="K865">
            <v>42369</v>
          </cell>
          <cell r="L865" t="str">
            <v>1 Month</v>
          </cell>
          <cell r="M865" t="str">
            <v>3.495</v>
          </cell>
          <cell r="N865">
            <v>6.84</v>
          </cell>
          <cell r="O865">
            <v>44190000</v>
          </cell>
          <cell r="P865" t="str">
            <v>3.01</v>
          </cell>
          <cell r="Q865" t="str">
            <v>3.01</v>
          </cell>
          <cell r="R865">
            <v>80</v>
          </cell>
          <cell r="S865">
            <v>42400</v>
          </cell>
        </row>
        <row r="866">
          <cell r="A866" t="str">
            <v>DETAILS</v>
          </cell>
          <cell r="B866">
            <v>0</v>
          </cell>
          <cell r="C866">
            <v>81627874</v>
          </cell>
          <cell r="D866">
            <v>84069679</v>
          </cell>
          <cell r="E866" t="str">
            <v>Trans Union LLC Term Loan B-2</v>
          </cell>
          <cell r="F866" t="str">
            <v>0010465314</v>
          </cell>
          <cell r="G866">
            <v>19650000</v>
          </cell>
          <cell r="H866">
            <v>487481000</v>
          </cell>
          <cell r="I866">
            <v>2.641</v>
          </cell>
          <cell r="J866" t="str">
            <v>3.8900000</v>
          </cell>
          <cell r="K866">
            <v>42277</v>
          </cell>
          <cell r="L866" t="str">
            <v>3 Months</v>
          </cell>
          <cell r="M866" t="str">
            <v>5.926</v>
          </cell>
          <cell r="N866">
            <v>2.755363</v>
          </cell>
          <cell r="O866">
            <v>499780000</v>
          </cell>
          <cell r="P866" t="str">
            <v>4.01</v>
          </cell>
          <cell r="Q866" t="str">
            <v>4.21000000</v>
          </cell>
          <cell r="R866">
            <v>80</v>
          </cell>
          <cell r="S866">
            <v>42368</v>
          </cell>
        </row>
        <row r="867">
          <cell r="A867" t="str">
            <v>DETAILS</v>
          </cell>
          <cell r="B867">
            <v>0</v>
          </cell>
          <cell r="C867">
            <v>81627931</v>
          </cell>
          <cell r="D867">
            <v>84069342</v>
          </cell>
          <cell r="E867" t="str">
            <v>Transdigm Inc Tranche C Term Loan</v>
          </cell>
          <cell r="F867" t="str">
            <v>0010393489</v>
          </cell>
          <cell r="G867">
            <v>9846149.5800000001</v>
          </cell>
          <cell r="H867">
            <v>1126300000</v>
          </cell>
          <cell r="I867">
            <v>3.18</v>
          </cell>
          <cell r="J867" t="str">
            <v>3.3300000</v>
          </cell>
          <cell r="K867">
            <v>42277</v>
          </cell>
          <cell r="L867" t="str">
            <v>3 Months</v>
          </cell>
          <cell r="M867" t="str">
            <v>6.34</v>
          </cell>
          <cell r="N867">
            <v>3.15</v>
          </cell>
          <cell r="O867">
            <v>1318590000</v>
          </cell>
          <cell r="P867" t="str">
            <v>2.97</v>
          </cell>
          <cell r="Q867" t="str">
            <v>5.85</v>
          </cell>
          <cell r="R867">
            <v>80</v>
          </cell>
          <cell r="S867">
            <v>42368</v>
          </cell>
        </row>
        <row r="868">
          <cell r="A868" t="str">
            <v>DETAILS</v>
          </cell>
          <cell r="B868">
            <v>0</v>
          </cell>
          <cell r="C868">
            <v>81627897</v>
          </cell>
          <cell r="D868">
            <v>84069468</v>
          </cell>
          <cell r="E868" t="str">
            <v>Transdigm Inc Tranche D Term Loan</v>
          </cell>
          <cell r="F868" t="str">
            <v>0010493725</v>
          </cell>
          <cell r="G868">
            <v>8618750</v>
          </cell>
          <cell r="H868">
            <v>1126300000</v>
          </cell>
          <cell r="I868">
            <v>3.18</v>
          </cell>
          <cell r="J868" t="str">
            <v>3.3300000</v>
          </cell>
          <cell r="K868">
            <v>42277</v>
          </cell>
          <cell r="L868" t="str">
            <v>3 Months</v>
          </cell>
          <cell r="M868" t="str">
            <v>6.34</v>
          </cell>
          <cell r="N868">
            <v>3.15</v>
          </cell>
          <cell r="O868">
            <v>1318590000</v>
          </cell>
          <cell r="P868" t="str">
            <v>2.97</v>
          </cell>
          <cell r="Q868" t="str">
            <v>5.85</v>
          </cell>
          <cell r="R868">
            <v>80</v>
          </cell>
          <cell r="S868">
            <v>42368</v>
          </cell>
        </row>
        <row r="869">
          <cell r="A869" t="str">
            <v>DETAILS</v>
          </cell>
          <cell r="B869">
            <v>0</v>
          </cell>
          <cell r="C869">
            <v>81627851</v>
          </cell>
          <cell r="D869">
            <v>84069675</v>
          </cell>
          <cell r="E869" t="str">
            <v>Transtar Holding Company 1st Lien Term Loan</v>
          </cell>
          <cell r="F869" t="str">
            <v>0010538846</v>
          </cell>
          <cell r="G869">
            <v>10562162.130000001</v>
          </cell>
          <cell r="H869">
            <v>88877000</v>
          </cell>
          <cell r="I869">
            <v>2.2000000000000002</v>
          </cell>
          <cell r="J869" t="str">
            <v>4.2500000</v>
          </cell>
          <cell r="K869">
            <v>42277</v>
          </cell>
          <cell r="L869" t="str">
            <v>3 Months</v>
          </cell>
          <cell r="M869" t="str">
            <v>6.16</v>
          </cell>
          <cell r="N869">
            <v>2.0499999999999998</v>
          </cell>
          <cell r="O869">
            <v>81420000</v>
          </cell>
          <cell r="P869" t="str">
            <v>4.68</v>
          </cell>
          <cell r="Q869" t="str">
            <v>6.76</v>
          </cell>
          <cell r="R869">
            <v>80</v>
          </cell>
          <cell r="S869">
            <v>42368</v>
          </cell>
        </row>
        <row r="870">
          <cell r="A870" t="str">
            <v>DETAILS</v>
          </cell>
          <cell r="B870">
            <v>0</v>
          </cell>
          <cell r="C870">
            <v>81628213</v>
          </cell>
          <cell r="D870">
            <v>84069674</v>
          </cell>
          <cell r="E870" t="str">
            <v>Tricorbraun Inc Term Facility</v>
          </cell>
          <cell r="F870" t="str">
            <v>0010526869</v>
          </cell>
          <cell r="G870">
            <v>30013276.100000001</v>
          </cell>
          <cell r="H870">
            <v>106715000</v>
          </cell>
          <cell r="I870">
            <v>3.1</v>
          </cell>
          <cell r="J870" t="str">
            <v>3.9600000</v>
          </cell>
          <cell r="K870">
            <v>42338</v>
          </cell>
          <cell r="L870" t="str">
            <v>1 Month</v>
          </cell>
          <cell r="M870" t="str">
            <v>5.38</v>
          </cell>
          <cell r="N870">
            <v>3.08</v>
          </cell>
          <cell r="O870">
            <v>106000000</v>
          </cell>
          <cell r="P870" t="str">
            <v>3.75</v>
          </cell>
          <cell r="Q870" t="str">
            <v>5.18</v>
          </cell>
          <cell r="R870">
            <v>80</v>
          </cell>
          <cell r="S870">
            <v>42368</v>
          </cell>
        </row>
        <row r="871">
          <cell r="A871" t="str">
            <v>DETAILS</v>
          </cell>
          <cell r="B871">
            <v>0</v>
          </cell>
          <cell r="C871">
            <v>81627784</v>
          </cell>
          <cell r="D871">
            <v>84070018</v>
          </cell>
          <cell r="E871" t="str">
            <v>Trojan Battery Company LLC 1st Lien Term Loan B</v>
          </cell>
          <cell r="F871" t="str">
            <v>0010535211</v>
          </cell>
          <cell r="G871">
            <v>7880000</v>
          </cell>
          <cell r="H871">
            <v>55956000</v>
          </cell>
          <cell r="I871">
            <v>4.2</v>
          </cell>
          <cell r="J871" t="str">
            <v>4.1400000</v>
          </cell>
          <cell r="K871">
            <v>42338</v>
          </cell>
          <cell r="L871" t="str">
            <v>3 Months</v>
          </cell>
          <cell r="M871" t="str">
            <v>4.14</v>
          </cell>
          <cell r="N871">
            <v>4.3600000000000003</v>
          </cell>
          <cell r="O871">
            <v>59200000</v>
          </cell>
          <cell r="P871" t="str">
            <v>3.99</v>
          </cell>
          <cell r="Q871" t="str">
            <v>3.99</v>
          </cell>
          <cell r="R871">
            <v>80</v>
          </cell>
          <cell r="S871">
            <v>42429</v>
          </cell>
        </row>
        <row r="872">
          <cell r="A872" t="str">
            <v>DETAILS</v>
          </cell>
          <cell r="B872">
            <v>0</v>
          </cell>
          <cell r="C872">
            <v>81627784</v>
          </cell>
          <cell r="D872">
            <v>84070019</v>
          </cell>
          <cell r="E872" t="str">
            <v>Trojan Battery Company LLC 1st Lien Term Loan B</v>
          </cell>
          <cell r="F872" t="str">
            <v>0010535211</v>
          </cell>
          <cell r="G872">
            <v>13046287.869999999</v>
          </cell>
          <cell r="H872">
            <v>55956000</v>
          </cell>
          <cell r="I872">
            <v>4.2</v>
          </cell>
          <cell r="J872" t="str">
            <v>4.1400000</v>
          </cell>
          <cell r="K872">
            <v>42338</v>
          </cell>
          <cell r="L872" t="str">
            <v>3 Months</v>
          </cell>
          <cell r="M872" t="str">
            <v>4.14</v>
          </cell>
          <cell r="N872">
            <v>4.3600000000000003</v>
          </cell>
          <cell r="O872">
            <v>59200000</v>
          </cell>
          <cell r="P872" t="str">
            <v>3.99</v>
          </cell>
          <cell r="Q872" t="str">
            <v>3.99</v>
          </cell>
          <cell r="R872">
            <v>80</v>
          </cell>
          <cell r="S872">
            <v>42429</v>
          </cell>
        </row>
        <row r="873">
          <cell r="A873" t="str">
            <v>DETAILS</v>
          </cell>
          <cell r="B873">
            <v>0</v>
          </cell>
          <cell r="C873">
            <v>81627784</v>
          </cell>
          <cell r="D873">
            <v>84069883</v>
          </cell>
          <cell r="E873" t="str">
            <v>Trojan Battery Company LLC 1st Lien Term Loan B</v>
          </cell>
          <cell r="F873" t="str">
            <v>0010535211</v>
          </cell>
          <cell r="G873">
            <v>5368948.9900000002</v>
          </cell>
          <cell r="H873">
            <v>55956000</v>
          </cell>
          <cell r="I873">
            <v>4.2</v>
          </cell>
          <cell r="J873" t="str">
            <v>4.1400000</v>
          </cell>
          <cell r="K873">
            <v>42338</v>
          </cell>
          <cell r="L873" t="str">
            <v>3 Months</v>
          </cell>
          <cell r="M873" t="str">
            <v>4.14</v>
          </cell>
          <cell r="N873">
            <v>4.3600000000000003</v>
          </cell>
          <cell r="O873">
            <v>59200000</v>
          </cell>
          <cell r="P873" t="str">
            <v>3.99</v>
          </cell>
          <cell r="Q873" t="str">
            <v>3.99</v>
          </cell>
          <cell r="R873">
            <v>80</v>
          </cell>
          <cell r="S873">
            <v>42429</v>
          </cell>
        </row>
        <row r="874">
          <cell r="A874" t="str">
            <v>DETAILS</v>
          </cell>
          <cell r="B874">
            <v>0</v>
          </cell>
          <cell r="C874">
            <v>81627807</v>
          </cell>
          <cell r="D874">
            <v>84069871</v>
          </cell>
          <cell r="E874" t="str">
            <v>Troon Golf LLC Term Loan</v>
          </cell>
          <cell r="F874" t="str">
            <v>0010536309</v>
          </cell>
          <cell r="G874">
            <v>9979000.4199999999</v>
          </cell>
          <cell r="H874">
            <v>21030892.59</v>
          </cell>
          <cell r="I874">
            <v>2.86</v>
          </cell>
          <cell r="J874" t="str">
            <v>4.40</v>
          </cell>
          <cell r="K874">
            <v>42338</v>
          </cell>
          <cell r="L874" t="str">
            <v>1 Month</v>
          </cell>
          <cell r="M874" t="str">
            <v>5.59</v>
          </cell>
          <cell r="N874">
            <v>2.86</v>
          </cell>
          <cell r="O874">
            <v>21030892.59</v>
          </cell>
          <cell r="P874" t="str">
            <v>4.40000</v>
          </cell>
          <cell r="Q874" t="str">
            <v>5.59000</v>
          </cell>
          <cell r="R874">
            <v>80</v>
          </cell>
          <cell r="S874">
            <v>42368</v>
          </cell>
        </row>
        <row r="875">
          <cell r="A875" t="str">
            <v>DETAILS</v>
          </cell>
          <cell r="B875">
            <v>0</v>
          </cell>
          <cell r="C875">
            <v>81627933</v>
          </cell>
          <cell r="D875">
            <v>84069872</v>
          </cell>
          <cell r="E875" t="str">
            <v>Troon Golf LLC Term Loan</v>
          </cell>
          <cell r="F875" t="str">
            <v>0010536309</v>
          </cell>
          <cell r="G875">
            <v>16977908.440000001</v>
          </cell>
          <cell r="H875">
            <v>21030892.59</v>
          </cell>
          <cell r="I875">
            <v>2.86</v>
          </cell>
          <cell r="J875" t="str">
            <v>4.40</v>
          </cell>
          <cell r="K875">
            <v>42338</v>
          </cell>
          <cell r="L875" t="str">
            <v>1 Month</v>
          </cell>
          <cell r="M875" t="str">
            <v>5.59</v>
          </cell>
          <cell r="N875">
            <v>2.86</v>
          </cell>
          <cell r="O875">
            <v>21030892.59</v>
          </cell>
          <cell r="P875" t="str">
            <v>4.40000</v>
          </cell>
          <cell r="Q875" t="str">
            <v>5.59000</v>
          </cell>
          <cell r="R875">
            <v>80</v>
          </cell>
          <cell r="S875">
            <v>42368</v>
          </cell>
        </row>
        <row r="876">
          <cell r="A876" t="str">
            <v>DETAILS</v>
          </cell>
          <cell r="B876">
            <v>0</v>
          </cell>
          <cell r="C876">
            <v>81627807</v>
          </cell>
          <cell r="D876">
            <v>84070022</v>
          </cell>
          <cell r="E876" t="str">
            <v>Troon Golf LLC Term Loan</v>
          </cell>
          <cell r="F876" t="str">
            <v>0010536309</v>
          </cell>
          <cell r="G876">
            <v>7050344.9500000002</v>
          </cell>
          <cell r="H876">
            <v>21030892.59</v>
          </cell>
          <cell r="I876">
            <v>2.86</v>
          </cell>
          <cell r="J876" t="str">
            <v>4.40</v>
          </cell>
          <cell r="K876">
            <v>42338</v>
          </cell>
          <cell r="L876" t="str">
            <v>1 Month</v>
          </cell>
          <cell r="M876" t="str">
            <v>5.59</v>
          </cell>
          <cell r="N876">
            <v>2.86</v>
          </cell>
          <cell r="O876">
            <v>21030892.59</v>
          </cell>
          <cell r="P876" t="str">
            <v>4.40000</v>
          </cell>
          <cell r="Q876" t="str">
            <v>5.59000</v>
          </cell>
          <cell r="R876">
            <v>80</v>
          </cell>
          <cell r="S876">
            <v>42368</v>
          </cell>
        </row>
        <row r="877">
          <cell r="A877" t="str">
            <v>DETAILS</v>
          </cell>
          <cell r="B877">
            <v>0</v>
          </cell>
          <cell r="C877">
            <v>81627933</v>
          </cell>
          <cell r="D877">
            <v>84070023</v>
          </cell>
          <cell r="E877" t="str">
            <v>Troon Golf LLC Term Loan</v>
          </cell>
          <cell r="F877" t="str">
            <v>0010536309</v>
          </cell>
          <cell r="G877">
            <v>11995200.51</v>
          </cell>
          <cell r="H877">
            <v>21030892.59</v>
          </cell>
          <cell r="I877">
            <v>2.86</v>
          </cell>
          <cell r="J877" t="str">
            <v>4.40</v>
          </cell>
          <cell r="K877">
            <v>42338</v>
          </cell>
          <cell r="L877" t="str">
            <v>1 Month</v>
          </cell>
          <cell r="M877" t="str">
            <v>5.59</v>
          </cell>
          <cell r="N877">
            <v>2.86</v>
          </cell>
          <cell r="O877">
            <v>21030892.59</v>
          </cell>
          <cell r="P877" t="str">
            <v>4.40000</v>
          </cell>
          <cell r="Q877" t="str">
            <v>5.59000</v>
          </cell>
          <cell r="R877">
            <v>80</v>
          </cell>
          <cell r="S877">
            <v>42368</v>
          </cell>
        </row>
        <row r="878">
          <cell r="A878" t="str">
            <v>DETAILS</v>
          </cell>
          <cell r="B878">
            <v>0</v>
          </cell>
          <cell r="C878">
            <v>81627730</v>
          </cell>
          <cell r="D878">
            <v>84069666</v>
          </cell>
          <cell r="E878" t="str">
            <v>Tropicana Entertainment Term Loan B</v>
          </cell>
          <cell r="F878" t="str">
            <v>0010448206</v>
          </cell>
          <cell r="G878">
            <v>9750000</v>
          </cell>
          <cell r="H878">
            <v>106226000</v>
          </cell>
          <cell r="I878">
            <v>8.41</v>
          </cell>
          <cell r="J878" t="str">
            <v>1.0200000</v>
          </cell>
          <cell r="K878">
            <v>42277</v>
          </cell>
          <cell r="L878" t="str">
            <v>3 Months</v>
          </cell>
          <cell r="M878" t="str">
            <v>1.02</v>
          </cell>
          <cell r="N878">
            <v>10.9</v>
          </cell>
          <cell r="O878">
            <v>135600000</v>
          </cell>
          <cell r="P878" t="str">
            <v>0.51</v>
          </cell>
          <cell r="Q878" t="str">
            <v>0.51</v>
          </cell>
          <cell r="R878">
            <v>80</v>
          </cell>
          <cell r="S878">
            <v>42368</v>
          </cell>
        </row>
        <row r="879">
          <cell r="A879" t="str">
            <v>DETAILS</v>
          </cell>
          <cell r="B879">
            <v>0</v>
          </cell>
          <cell r="C879">
            <v>81627883</v>
          </cell>
          <cell r="D879">
            <v>84069667</v>
          </cell>
          <cell r="E879" t="str">
            <v>Tropicana Entertainment Term Loan B</v>
          </cell>
          <cell r="F879" t="str">
            <v>0010448206</v>
          </cell>
          <cell r="G879">
            <v>25000</v>
          </cell>
          <cell r="H879">
            <v>106226000</v>
          </cell>
          <cell r="I879">
            <v>8.41</v>
          </cell>
          <cell r="J879" t="str">
            <v>1.0200000</v>
          </cell>
          <cell r="K879">
            <v>42277</v>
          </cell>
          <cell r="L879" t="str">
            <v>3 Months</v>
          </cell>
          <cell r="M879" t="str">
            <v>1.02</v>
          </cell>
          <cell r="N879">
            <v>10.9</v>
          </cell>
          <cell r="O879">
            <v>135600000</v>
          </cell>
          <cell r="P879" t="str">
            <v>0.51</v>
          </cell>
          <cell r="Q879" t="str">
            <v>0.51</v>
          </cell>
          <cell r="R879">
            <v>80</v>
          </cell>
          <cell r="S879">
            <v>42368</v>
          </cell>
        </row>
        <row r="880">
          <cell r="A880" t="str">
            <v>DETAILS</v>
          </cell>
          <cell r="B880">
            <v>0</v>
          </cell>
          <cell r="C880">
            <v>81627652</v>
          </cell>
          <cell r="D880">
            <v>84070020</v>
          </cell>
          <cell r="E880" t="str">
            <v>Troxell Communications Inc Term Loan</v>
          </cell>
          <cell r="F880" t="str">
            <v>0010281865</v>
          </cell>
          <cell r="G880">
            <v>15846.89</v>
          </cell>
          <cell r="H880">
            <v>5552000</v>
          </cell>
          <cell r="I880">
            <v>1.78</v>
          </cell>
          <cell r="J880" t="str">
            <v>5.8300000</v>
          </cell>
          <cell r="K880">
            <v>42369</v>
          </cell>
          <cell r="L880" t="str">
            <v>1 Month</v>
          </cell>
          <cell r="M880" t="str">
            <v>5.83</v>
          </cell>
          <cell r="N880">
            <v>1.76</v>
          </cell>
          <cell r="O880">
            <v>4870000</v>
          </cell>
          <cell r="P880" t="str">
            <v>5.47</v>
          </cell>
          <cell r="Q880" t="str">
            <v>5.64</v>
          </cell>
          <cell r="R880">
            <v>80</v>
          </cell>
          <cell r="S880">
            <v>42400</v>
          </cell>
        </row>
        <row r="881">
          <cell r="A881" t="str">
            <v>DETAILS</v>
          </cell>
          <cell r="B881">
            <v>0</v>
          </cell>
          <cell r="C881">
            <v>81628305</v>
          </cell>
          <cell r="D881">
            <v>84070021</v>
          </cell>
          <cell r="E881" t="str">
            <v>Troxell Communications Inc Term Loan</v>
          </cell>
          <cell r="F881" t="str">
            <v>0010281865</v>
          </cell>
          <cell r="G881">
            <v>5768000</v>
          </cell>
          <cell r="H881">
            <v>5552000</v>
          </cell>
          <cell r="I881">
            <v>1.78</v>
          </cell>
          <cell r="J881" t="str">
            <v>5.8300000</v>
          </cell>
          <cell r="K881">
            <v>42369</v>
          </cell>
          <cell r="L881" t="str">
            <v>1 Month</v>
          </cell>
          <cell r="M881" t="str">
            <v>5.83</v>
          </cell>
          <cell r="N881">
            <v>1.76</v>
          </cell>
          <cell r="O881">
            <v>4870000</v>
          </cell>
          <cell r="P881" t="str">
            <v>5.47</v>
          </cell>
          <cell r="Q881" t="str">
            <v>5.64</v>
          </cell>
          <cell r="R881">
            <v>80</v>
          </cell>
          <cell r="S881">
            <v>42400</v>
          </cell>
        </row>
        <row r="882">
          <cell r="A882" t="str">
            <v>DETAILS</v>
          </cell>
          <cell r="B882">
            <v>0</v>
          </cell>
          <cell r="C882">
            <v>81628103</v>
          </cell>
          <cell r="D882">
            <v>84070017</v>
          </cell>
          <cell r="E882" t="str">
            <v>Tube City IMS Corp (TMS International Corp) Term B Loan</v>
          </cell>
          <cell r="F882" t="str">
            <v>0010442349</v>
          </cell>
          <cell r="G882">
            <v>9671600</v>
          </cell>
          <cell r="H882">
            <v>141200000</v>
          </cell>
          <cell r="I882">
            <v>3.24</v>
          </cell>
          <cell r="J882" t="str">
            <v>2.8400000</v>
          </cell>
          <cell r="K882">
            <v>42277</v>
          </cell>
          <cell r="L882" t="str">
            <v>3 Months</v>
          </cell>
          <cell r="M882" t="str">
            <v>4.79</v>
          </cell>
          <cell r="N882">
            <v>2.89</v>
          </cell>
          <cell r="O882">
            <v>126080000</v>
          </cell>
          <cell r="P882" t="str">
            <v>3.11</v>
          </cell>
          <cell r="Q882" t="str">
            <v>5.29</v>
          </cell>
          <cell r="R882">
            <v>50</v>
          </cell>
          <cell r="S882">
            <v>42368</v>
          </cell>
        </row>
        <row r="883">
          <cell r="A883" t="str">
            <v>DETAILS</v>
          </cell>
          <cell r="B883">
            <v>0</v>
          </cell>
          <cell r="C883">
            <v>81627877</v>
          </cell>
          <cell r="D883">
            <v>84070024</v>
          </cell>
          <cell r="E883" t="str">
            <v>TVC Albany Inc (FirstLight Fiber) Term Loan A</v>
          </cell>
          <cell r="F883" t="str">
            <v>0010539085</v>
          </cell>
          <cell r="G883">
            <v>16411960.130000001</v>
          </cell>
          <cell r="H883">
            <v>11000000</v>
          </cell>
          <cell r="I883">
            <v>5.77</v>
          </cell>
          <cell r="J883" t="str">
            <v>3.5100000</v>
          </cell>
          <cell r="K883">
            <v>42338</v>
          </cell>
          <cell r="L883" t="str">
            <v>1 Month</v>
          </cell>
          <cell r="M883" t="str">
            <v>3.51</v>
          </cell>
          <cell r="N883">
            <v>5.66</v>
          </cell>
          <cell r="O883">
            <v>11320000</v>
          </cell>
          <cell r="P883" t="str">
            <v>3.91</v>
          </cell>
          <cell r="Q883" t="str">
            <v>3.91</v>
          </cell>
          <cell r="R883">
            <v>80</v>
          </cell>
          <cell r="S883">
            <v>42368</v>
          </cell>
        </row>
        <row r="884">
          <cell r="A884" t="str">
            <v>DETAILS</v>
          </cell>
          <cell r="B884">
            <v>0</v>
          </cell>
          <cell r="C884">
            <v>81627877</v>
          </cell>
          <cell r="D884">
            <v>84070048</v>
          </cell>
          <cell r="E884" t="str">
            <v>TVC Albany Inc (FirstLight Fiber) Term Loan A</v>
          </cell>
          <cell r="F884" t="str">
            <v>0010539085</v>
          </cell>
          <cell r="G884">
            <v>1230897.01</v>
          </cell>
          <cell r="H884">
            <v>11000000</v>
          </cell>
          <cell r="I884">
            <v>5.77</v>
          </cell>
          <cell r="J884" t="str">
            <v>3.5100000</v>
          </cell>
          <cell r="K884">
            <v>42338</v>
          </cell>
          <cell r="L884" t="str">
            <v>1 Month</v>
          </cell>
          <cell r="M884" t="str">
            <v>3.51</v>
          </cell>
          <cell r="N884">
            <v>5.66</v>
          </cell>
          <cell r="O884">
            <v>11320000</v>
          </cell>
          <cell r="P884" t="str">
            <v>3.91</v>
          </cell>
          <cell r="Q884" t="str">
            <v>3.91</v>
          </cell>
          <cell r="R884">
            <v>80</v>
          </cell>
          <cell r="S884">
            <v>42368</v>
          </cell>
        </row>
        <row r="885">
          <cell r="A885" t="str">
            <v>DETAILS</v>
          </cell>
          <cell r="B885">
            <v>0</v>
          </cell>
          <cell r="C885">
            <v>81628288</v>
          </cell>
          <cell r="D885">
            <v>84069808</v>
          </cell>
          <cell r="E885" t="str">
            <v>Tyden Group Holdings Corp Term Loan</v>
          </cell>
          <cell r="F885" t="str">
            <v>0010538854</v>
          </cell>
          <cell r="G885">
            <v>9491473.9199999999</v>
          </cell>
          <cell r="H885">
            <v>26820000</v>
          </cell>
          <cell r="I885">
            <v>5.46</v>
          </cell>
          <cell r="J885" t="str">
            <v>2.7200000</v>
          </cell>
          <cell r="K885">
            <v>42277</v>
          </cell>
          <cell r="L885" t="str">
            <v>3 Months</v>
          </cell>
          <cell r="M885" t="str">
            <v>2.72</v>
          </cell>
          <cell r="N885">
            <v>4.7699999999999996</v>
          </cell>
          <cell r="O885">
            <v>25680000</v>
          </cell>
          <cell r="P885" t="str">
            <v>2.52</v>
          </cell>
          <cell r="Q885" t="str">
            <v>2.52</v>
          </cell>
          <cell r="R885">
            <v>80</v>
          </cell>
          <cell r="S885">
            <v>42368</v>
          </cell>
        </row>
        <row r="886">
          <cell r="A886" t="str">
            <v>DETAILS</v>
          </cell>
          <cell r="B886">
            <v>0</v>
          </cell>
          <cell r="C886">
            <v>81627831</v>
          </cell>
          <cell r="D886">
            <v>84069654</v>
          </cell>
          <cell r="E886" t="str">
            <v>U. S. Silica Company Term Loan</v>
          </cell>
          <cell r="F886" t="str">
            <v>0010251024</v>
          </cell>
          <cell r="G886">
            <v>19500000</v>
          </cell>
          <cell r="H886">
            <v>255974000</v>
          </cell>
          <cell r="I886">
            <v>13.48</v>
          </cell>
          <cell r="J886" t="str">
            <v>1.0800000</v>
          </cell>
          <cell r="K886">
            <v>42277</v>
          </cell>
          <cell r="L886" t="str">
            <v>3 Months</v>
          </cell>
          <cell r="M886" t="str">
            <v>1.08</v>
          </cell>
          <cell r="N886">
            <v>6.68</v>
          </cell>
          <cell r="O886">
            <v>155800000</v>
          </cell>
          <cell r="P886" t="str">
            <v>1.87</v>
          </cell>
          <cell r="Q886" t="str">
            <v>1.87</v>
          </cell>
          <cell r="R886">
            <v>80</v>
          </cell>
          <cell r="S886">
            <v>42368</v>
          </cell>
        </row>
        <row r="887">
          <cell r="A887" t="str">
            <v>DETAILS</v>
          </cell>
          <cell r="B887">
            <v>0</v>
          </cell>
          <cell r="C887">
            <v>81627827</v>
          </cell>
          <cell r="D887">
            <v>84069595</v>
          </cell>
          <cell r="E887" t="str">
            <v>U.S. Security Associates Holdings Inc Delayed Draw Facility</v>
          </cell>
          <cell r="F887" t="str">
            <v>0010318149</v>
          </cell>
          <cell r="G887">
            <v>7218750</v>
          </cell>
          <cell r="H887">
            <v>95121000</v>
          </cell>
          <cell r="I887">
            <v>2.2200000000000002</v>
          </cell>
          <cell r="J887" t="str">
            <v>4.3100000</v>
          </cell>
          <cell r="K887">
            <v>42338</v>
          </cell>
          <cell r="L887" t="str">
            <v>1 Month</v>
          </cell>
          <cell r="M887" t="str">
            <v>5.8</v>
          </cell>
          <cell r="N887">
            <v>2.0299999999999998</v>
          </cell>
          <cell r="O887">
            <v>96630000</v>
          </cell>
          <cell r="P887" t="str">
            <v>4.41</v>
          </cell>
          <cell r="Q887" t="str">
            <v>5.88</v>
          </cell>
          <cell r="R887">
            <v>80</v>
          </cell>
          <cell r="S887">
            <v>42368</v>
          </cell>
        </row>
        <row r="888">
          <cell r="A888" t="str">
            <v>DETAILS</v>
          </cell>
          <cell r="B888">
            <v>0</v>
          </cell>
          <cell r="C888">
            <v>81627829</v>
          </cell>
          <cell r="D888">
            <v>84069995</v>
          </cell>
          <cell r="E888" t="str">
            <v>U.S. Security Associates Holdings Inc Term B Loan</v>
          </cell>
          <cell r="F888" t="str">
            <v>0010317994</v>
          </cell>
          <cell r="G888">
            <v>27289081.199999999</v>
          </cell>
          <cell r="H888">
            <v>95121000</v>
          </cell>
          <cell r="I888">
            <v>2.2200000000000002</v>
          </cell>
          <cell r="J888" t="str">
            <v>4.3100000</v>
          </cell>
          <cell r="K888">
            <v>42338</v>
          </cell>
          <cell r="L888" t="str">
            <v>1 Month</v>
          </cell>
          <cell r="M888" t="str">
            <v>5.8</v>
          </cell>
          <cell r="N888">
            <v>2.0299999999999998</v>
          </cell>
          <cell r="O888">
            <v>96630000</v>
          </cell>
          <cell r="P888" t="str">
            <v>4.41</v>
          </cell>
          <cell r="Q888" t="str">
            <v>5.88</v>
          </cell>
          <cell r="R888">
            <v>80</v>
          </cell>
          <cell r="S888">
            <v>42368</v>
          </cell>
        </row>
        <row r="889">
          <cell r="A889" t="str">
            <v>DETAILS</v>
          </cell>
          <cell r="B889">
            <v>0</v>
          </cell>
          <cell r="C889">
            <v>81627980</v>
          </cell>
          <cell r="D889">
            <v>84070025</v>
          </cell>
          <cell r="E889" t="str">
            <v>UELS LLC Term Loan</v>
          </cell>
          <cell r="F889" t="str">
            <v>0010535254</v>
          </cell>
          <cell r="G889">
            <v>9062500</v>
          </cell>
          <cell r="H889">
            <v>22802000</v>
          </cell>
          <cell r="I889">
            <v>5.13</v>
          </cell>
          <cell r="J889" t="str">
            <v>3.2300000</v>
          </cell>
          <cell r="K889">
            <v>42338</v>
          </cell>
          <cell r="L889" t="str">
            <v>1 Month</v>
          </cell>
          <cell r="M889" t="str">
            <v>3.23</v>
          </cell>
          <cell r="N889">
            <v>3.91</v>
          </cell>
          <cell r="O889">
            <v>16700000</v>
          </cell>
          <cell r="P889" t="str">
            <v>4.23</v>
          </cell>
          <cell r="Q889" t="str">
            <v>4.23</v>
          </cell>
          <cell r="R889">
            <v>80</v>
          </cell>
          <cell r="S889">
            <v>42368</v>
          </cell>
        </row>
        <row r="890">
          <cell r="A890" t="str">
            <v>DETAILS</v>
          </cell>
          <cell r="B890">
            <v>0</v>
          </cell>
          <cell r="C890">
            <v>81627980</v>
          </cell>
          <cell r="D890">
            <v>84070026</v>
          </cell>
          <cell r="E890" t="str">
            <v>UELS LLC Term Loan</v>
          </cell>
          <cell r="F890" t="str">
            <v>0010535254</v>
          </cell>
          <cell r="G890">
            <v>9340697.6899999995</v>
          </cell>
          <cell r="H890">
            <v>22802000</v>
          </cell>
          <cell r="I890">
            <v>5.13</v>
          </cell>
          <cell r="J890" t="str">
            <v>3.2300000</v>
          </cell>
          <cell r="K890">
            <v>42338</v>
          </cell>
          <cell r="L890" t="str">
            <v>1 Month</v>
          </cell>
          <cell r="M890" t="str">
            <v>3.23</v>
          </cell>
          <cell r="N890">
            <v>3.91</v>
          </cell>
          <cell r="O890">
            <v>16700000</v>
          </cell>
          <cell r="P890" t="str">
            <v>4.23</v>
          </cell>
          <cell r="Q890" t="str">
            <v>4.23</v>
          </cell>
          <cell r="R890">
            <v>80</v>
          </cell>
          <cell r="S890">
            <v>42368</v>
          </cell>
        </row>
        <row r="891">
          <cell r="A891" t="str">
            <v>DETAILS</v>
          </cell>
          <cell r="B891">
            <v>0</v>
          </cell>
          <cell r="C891">
            <v>81627980</v>
          </cell>
          <cell r="D891">
            <v>84070027</v>
          </cell>
          <cell r="E891" t="str">
            <v>UELS LLC Term Loan</v>
          </cell>
          <cell r="F891" t="str">
            <v>0010535254</v>
          </cell>
          <cell r="G891">
            <v>6887500</v>
          </cell>
          <cell r="H891">
            <v>22802000</v>
          </cell>
          <cell r="I891">
            <v>5.13</v>
          </cell>
          <cell r="J891" t="str">
            <v>3.2300000</v>
          </cell>
          <cell r="K891">
            <v>42338</v>
          </cell>
          <cell r="L891" t="str">
            <v>1 Month</v>
          </cell>
          <cell r="M891" t="str">
            <v>3.23</v>
          </cell>
          <cell r="N891">
            <v>3.91</v>
          </cell>
          <cell r="O891">
            <v>16700000</v>
          </cell>
          <cell r="P891" t="str">
            <v>4.23</v>
          </cell>
          <cell r="Q891" t="str">
            <v>4.23</v>
          </cell>
          <cell r="R891">
            <v>80</v>
          </cell>
          <cell r="S891">
            <v>42368</v>
          </cell>
        </row>
        <row r="892">
          <cell r="A892" t="str">
            <v>DETAILS</v>
          </cell>
          <cell r="B892">
            <v>0</v>
          </cell>
          <cell r="C892">
            <v>81627980</v>
          </cell>
          <cell r="D892">
            <v>84070028</v>
          </cell>
          <cell r="E892" t="str">
            <v>UELS LLC Term Loan</v>
          </cell>
          <cell r="F892" t="str">
            <v>0010535254</v>
          </cell>
          <cell r="G892">
            <v>23393895.32</v>
          </cell>
          <cell r="H892">
            <v>22802000</v>
          </cell>
          <cell r="I892">
            <v>5.13</v>
          </cell>
          <cell r="J892" t="str">
            <v>3.2300000</v>
          </cell>
          <cell r="K892">
            <v>42338</v>
          </cell>
          <cell r="L892" t="str">
            <v>1 Month</v>
          </cell>
          <cell r="M892" t="str">
            <v>3.23</v>
          </cell>
          <cell r="N892">
            <v>3.91</v>
          </cell>
          <cell r="O892">
            <v>16700000</v>
          </cell>
          <cell r="P892" t="str">
            <v>4.23</v>
          </cell>
          <cell r="Q892" t="str">
            <v>4.23</v>
          </cell>
          <cell r="R892">
            <v>80</v>
          </cell>
          <cell r="S892">
            <v>42368</v>
          </cell>
        </row>
        <row r="893">
          <cell r="A893" t="str">
            <v>DETAILS</v>
          </cell>
          <cell r="B893">
            <v>0</v>
          </cell>
          <cell r="C893">
            <v>81628082</v>
          </cell>
          <cell r="D893">
            <v>84070084</v>
          </cell>
          <cell r="E893" t="str">
            <v>UJ Merger Sub Inc. Term A Loan</v>
          </cell>
          <cell r="F893" t="str">
            <v>0010324539</v>
          </cell>
          <cell r="G893">
            <v>11488438.039999999</v>
          </cell>
          <cell r="H893">
            <v>13630000</v>
          </cell>
          <cell r="I893">
            <v>3.89</v>
          </cell>
          <cell r="J893" t="str">
            <v>3.4500000</v>
          </cell>
          <cell r="K893">
            <v>42338</v>
          </cell>
          <cell r="L893" t="str">
            <v>1 Month</v>
          </cell>
          <cell r="M893" t="str">
            <v>3.45</v>
          </cell>
          <cell r="N893">
            <v>4.42</v>
          </cell>
          <cell r="O893">
            <v>15110000</v>
          </cell>
          <cell r="P893" t="str">
            <v>3.25</v>
          </cell>
          <cell r="Q893" t="str">
            <v>3.25</v>
          </cell>
          <cell r="R893">
            <v>80</v>
          </cell>
          <cell r="S893">
            <v>42368</v>
          </cell>
        </row>
        <row r="894">
          <cell r="A894" t="str">
            <v>DETAILS</v>
          </cell>
          <cell r="B894">
            <v>0</v>
          </cell>
          <cell r="C894">
            <v>81627906</v>
          </cell>
          <cell r="D894">
            <v>84069657</v>
          </cell>
          <cell r="E894" t="str">
            <v>Unifrax I LLC New US Term Loan</v>
          </cell>
          <cell r="F894" t="str">
            <v>0010494445</v>
          </cell>
          <cell r="G894">
            <v>7939884.3700000001</v>
          </cell>
          <cell r="H894">
            <v>129823000</v>
          </cell>
          <cell r="I894">
            <v>2.8050000000000002</v>
          </cell>
          <cell r="J894" t="str">
            <v>3.0140000</v>
          </cell>
          <cell r="K894">
            <v>42338</v>
          </cell>
          <cell r="L894" t="str">
            <v>1 Month</v>
          </cell>
          <cell r="M894" t="str">
            <v>4.94</v>
          </cell>
          <cell r="N894">
            <v>2.59</v>
          </cell>
          <cell r="O894">
            <v>115920000</v>
          </cell>
          <cell r="P894" t="str">
            <v>3.7</v>
          </cell>
          <cell r="Q894" t="str">
            <v>5.86</v>
          </cell>
          <cell r="R894">
            <v>80</v>
          </cell>
          <cell r="S894">
            <v>42368</v>
          </cell>
        </row>
        <row r="895">
          <cell r="A895" t="str">
            <v>DETAILS</v>
          </cell>
          <cell r="B895">
            <v>0</v>
          </cell>
          <cell r="C895">
            <v>81627978</v>
          </cell>
          <cell r="D895">
            <v>84070280</v>
          </cell>
          <cell r="E895" t="str">
            <v>Unishippers Holdings LLC Term Loan</v>
          </cell>
          <cell r="F895" t="str">
            <v>0010550904</v>
          </cell>
          <cell r="G895">
            <v>25694053.079999998</v>
          </cell>
          <cell r="H895">
            <v>13077028</v>
          </cell>
          <cell r="I895">
            <v>2.4297357731</v>
          </cell>
          <cell r="J895" t="str">
            <v>4.0700658</v>
          </cell>
          <cell r="K895">
            <v>42338</v>
          </cell>
          <cell r="L895" t="str">
            <v>1 Month</v>
          </cell>
          <cell r="M895" t="str">
            <v>5.846227496</v>
          </cell>
          <cell r="N895">
            <v>2.4297357700000002</v>
          </cell>
          <cell r="O895">
            <v>13077028</v>
          </cell>
          <cell r="P895" t="str">
            <v>4.07006584</v>
          </cell>
          <cell r="Q895" t="str">
            <v>5.84622750</v>
          </cell>
          <cell r="R895">
            <v>80</v>
          </cell>
          <cell r="S895">
            <v>42368</v>
          </cell>
        </row>
        <row r="896">
          <cell r="A896" t="str">
            <v>DETAILS</v>
          </cell>
          <cell r="B896">
            <v>0</v>
          </cell>
          <cell r="C896">
            <v>81628241</v>
          </cell>
          <cell r="D896">
            <v>84069656</v>
          </cell>
          <cell r="E896" t="str">
            <v>United Central Industrial Supply Company LLC 1st Lien Term Loan</v>
          </cell>
          <cell r="F896" t="str">
            <v>0010386265</v>
          </cell>
          <cell r="G896">
            <v>38800000</v>
          </cell>
          <cell r="H896">
            <v>73473911</v>
          </cell>
          <cell r="I896">
            <v>1.4</v>
          </cell>
          <cell r="J896" t="str">
            <v>3.5100000</v>
          </cell>
          <cell r="K896">
            <v>42338</v>
          </cell>
          <cell r="L896" t="str">
            <v>1 Month</v>
          </cell>
          <cell r="M896" t="str">
            <v>5.34</v>
          </cell>
          <cell r="N896">
            <v>1.47</v>
          </cell>
          <cell r="O896">
            <v>54440000</v>
          </cell>
          <cell r="P896" t="str">
            <v>4.38</v>
          </cell>
          <cell r="Q896" t="str">
            <v>6.86</v>
          </cell>
          <cell r="R896">
            <v>80</v>
          </cell>
          <cell r="S896">
            <v>42368</v>
          </cell>
        </row>
        <row r="897">
          <cell r="A897" t="str">
            <v>DETAILS</v>
          </cell>
          <cell r="B897">
            <v>0</v>
          </cell>
          <cell r="C897">
            <v>81628050</v>
          </cell>
          <cell r="D897">
            <v>84069903</v>
          </cell>
          <cell r="E897" t="str">
            <v>US Acute Care Solutions Term Loan</v>
          </cell>
          <cell r="F897" t="str">
            <v>0010559968</v>
          </cell>
          <cell r="G897">
            <v>25100000</v>
          </cell>
          <cell r="H897">
            <v>55800000</v>
          </cell>
          <cell r="I897">
            <v>4.0999999999999996</v>
          </cell>
          <cell r="J897" t="str">
            <v>3.94</v>
          </cell>
          <cell r="K897">
            <v>42277</v>
          </cell>
          <cell r="L897" t="str">
            <v>1 Month</v>
          </cell>
          <cell r="M897" t="str">
            <v>3.94</v>
          </cell>
          <cell r="N897">
            <v>4.0999999999999996</v>
          </cell>
          <cell r="O897">
            <v>55800000</v>
          </cell>
          <cell r="P897" t="str">
            <v>3.9400</v>
          </cell>
          <cell r="Q897" t="str">
            <v>3.9400</v>
          </cell>
          <cell r="R897">
            <v>80</v>
          </cell>
          <cell r="S897">
            <v>42307</v>
          </cell>
        </row>
        <row r="898">
          <cell r="A898" t="str">
            <v>DETAILS</v>
          </cell>
          <cell r="B898">
            <v>0</v>
          </cell>
          <cell r="C898">
            <v>81628049</v>
          </cell>
          <cell r="D898">
            <v>84069906</v>
          </cell>
          <cell r="E898" t="str">
            <v>US Anesthesia Partners Inc Additional Term B Loan</v>
          </cell>
          <cell r="F898" t="str">
            <v>0010559554</v>
          </cell>
          <cell r="G898">
            <v>32418750</v>
          </cell>
          <cell r="H898">
            <v>157700000</v>
          </cell>
          <cell r="I898">
            <v>2.46</v>
          </cell>
          <cell r="J898" t="str">
            <v>4.40</v>
          </cell>
          <cell r="K898">
            <v>42277</v>
          </cell>
          <cell r="L898" t="str">
            <v>3 Months</v>
          </cell>
          <cell r="M898" t="str">
            <v>5.73</v>
          </cell>
          <cell r="N898">
            <v>2.46</v>
          </cell>
          <cell r="O898">
            <v>157700000</v>
          </cell>
          <cell r="P898" t="str">
            <v>4.4027</v>
          </cell>
          <cell r="Q898" t="str">
            <v>5.7300</v>
          </cell>
          <cell r="R898">
            <v>80</v>
          </cell>
          <cell r="S898">
            <v>42368</v>
          </cell>
        </row>
        <row r="899">
          <cell r="A899" t="str">
            <v>DETAILS</v>
          </cell>
          <cell r="B899">
            <v>0</v>
          </cell>
          <cell r="C899">
            <v>81627901</v>
          </cell>
          <cell r="D899">
            <v>84069653</v>
          </cell>
          <cell r="E899" t="str">
            <v>USI Inc (Compass Investors) Intial Term Loan</v>
          </cell>
          <cell r="F899" t="str">
            <v>0010401496</v>
          </cell>
          <cell r="G899">
            <v>19403375</v>
          </cell>
          <cell r="H899">
            <v>340117000</v>
          </cell>
          <cell r="I899">
            <v>3.05</v>
          </cell>
          <cell r="J899" t="str">
            <v>3.7400000</v>
          </cell>
          <cell r="K899">
            <v>42277</v>
          </cell>
          <cell r="L899" t="str">
            <v>3 Months</v>
          </cell>
          <cell r="M899" t="str">
            <v>5.62</v>
          </cell>
          <cell r="N899">
            <v>2.97</v>
          </cell>
          <cell r="O899">
            <v>343210000</v>
          </cell>
          <cell r="P899" t="str">
            <v>3.7</v>
          </cell>
          <cell r="Q899" t="str">
            <v>5.56</v>
          </cell>
          <cell r="R899">
            <v>80</v>
          </cell>
          <cell r="S899">
            <v>42368</v>
          </cell>
        </row>
        <row r="900">
          <cell r="A900" t="str">
            <v>DETAILS</v>
          </cell>
          <cell r="B900">
            <v>0</v>
          </cell>
          <cell r="C900">
            <v>81627824</v>
          </cell>
          <cell r="D900">
            <v>84069652</v>
          </cell>
          <cell r="E900" t="str">
            <v>USIC Holdings Inc Term Loan</v>
          </cell>
          <cell r="F900" t="str">
            <v>0010424464</v>
          </cell>
          <cell r="G900">
            <v>24548663.98</v>
          </cell>
          <cell r="H900">
            <v>106033651</v>
          </cell>
          <cell r="I900">
            <v>2.6914679748000001</v>
          </cell>
          <cell r="J900" t="str">
            <v>4.0575014</v>
          </cell>
          <cell r="K900">
            <v>42277</v>
          </cell>
          <cell r="L900" t="str">
            <v>3 Months</v>
          </cell>
          <cell r="M900" t="str">
            <v>5.6136111639</v>
          </cell>
          <cell r="N900">
            <v>2.76</v>
          </cell>
          <cell r="O900">
            <v>110420000</v>
          </cell>
          <cell r="P900" t="str">
            <v>3.93</v>
          </cell>
          <cell r="Q900" t="str">
            <v>5.42</v>
          </cell>
          <cell r="R900">
            <v>80</v>
          </cell>
          <cell r="S900">
            <v>42368</v>
          </cell>
        </row>
        <row r="901">
          <cell r="A901" t="str">
            <v>DETAILS</v>
          </cell>
          <cell r="B901">
            <v>0</v>
          </cell>
          <cell r="C901">
            <v>81628353</v>
          </cell>
          <cell r="D901">
            <v>84069373</v>
          </cell>
          <cell r="E901" t="str">
            <v>USS Parent Holding Corp (United Site Services) Initial Term Loan</v>
          </cell>
          <cell r="F901" t="str">
            <v>0010535273</v>
          </cell>
          <cell r="G901">
            <v>5262225.79</v>
          </cell>
          <cell r="H901">
            <v>64200000</v>
          </cell>
          <cell r="I901">
            <v>2.82</v>
          </cell>
          <cell r="J901" t="str">
            <v>4.25</v>
          </cell>
          <cell r="K901">
            <v>42277</v>
          </cell>
          <cell r="L901" t="str">
            <v>3 Months</v>
          </cell>
          <cell r="M901" t="str">
            <v>5.16</v>
          </cell>
          <cell r="N901">
            <v>2.82</v>
          </cell>
          <cell r="O901">
            <v>64200000</v>
          </cell>
          <cell r="P901" t="str">
            <v>4.2500</v>
          </cell>
          <cell r="Q901" t="str">
            <v>5.1600</v>
          </cell>
          <cell r="R901">
            <v>80</v>
          </cell>
          <cell r="S901">
            <v>42368</v>
          </cell>
        </row>
        <row r="902">
          <cell r="A902" t="str">
            <v>DETAILS</v>
          </cell>
          <cell r="B902">
            <v>0</v>
          </cell>
          <cell r="C902">
            <v>81628354</v>
          </cell>
          <cell r="D902">
            <v>84069374</v>
          </cell>
          <cell r="E902" t="str">
            <v>USS Parent Holding Corp (United Site Services) Initial Term Loan</v>
          </cell>
          <cell r="F902" t="str">
            <v>0010535273</v>
          </cell>
          <cell r="G902">
            <v>1827029.57</v>
          </cell>
          <cell r="H902">
            <v>64200000</v>
          </cell>
          <cell r="I902">
            <v>2.82</v>
          </cell>
          <cell r="J902" t="str">
            <v>4.25</v>
          </cell>
          <cell r="K902">
            <v>42277</v>
          </cell>
          <cell r="L902" t="str">
            <v>3 Months</v>
          </cell>
          <cell r="M902" t="str">
            <v>5.16</v>
          </cell>
          <cell r="N902">
            <v>2.82</v>
          </cell>
          <cell r="O902">
            <v>64200000</v>
          </cell>
          <cell r="P902" t="str">
            <v>4.2500</v>
          </cell>
          <cell r="Q902" t="str">
            <v>5.1600</v>
          </cell>
          <cell r="R902">
            <v>80</v>
          </cell>
          <cell r="S902">
            <v>42368</v>
          </cell>
        </row>
        <row r="903">
          <cell r="A903" t="str">
            <v>DETAILS</v>
          </cell>
          <cell r="B903">
            <v>0</v>
          </cell>
          <cell r="C903">
            <v>81628353</v>
          </cell>
          <cell r="D903">
            <v>84069375</v>
          </cell>
          <cell r="E903" t="str">
            <v>USS Parent Holding Corp (United Site Services) Initial Term Loan</v>
          </cell>
          <cell r="F903" t="str">
            <v>0010535273</v>
          </cell>
          <cell r="G903">
            <v>1450967.09</v>
          </cell>
          <cell r="H903">
            <v>64200000</v>
          </cell>
          <cell r="I903">
            <v>2.82</v>
          </cell>
          <cell r="J903" t="str">
            <v>4.25</v>
          </cell>
          <cell r="K903">
            <v>42277</v>
          </cell>
          <cell r="L903" t="str">
            <v>3 Months</v>
          </cell>
          <cell r="M903" t="str">
            <v>5.16</v>
          </cell>
          <cell r="N903">
            <v>2.82</v>
          </cell>
          <cell r="O903">
            <v>64200000</v>
          </cell>
          <cell r="P903" t="str">
            <v>4.2500</v>
          </cell>
          <cell r="Q903" t="str">
            <v>5.1600</v>
          </cell>
          <cell r="R903">
            <v>80</v>
          </cell>
          <cell r="S903">
            <v>42368</v>
          </cell>
        </row>
        <row r="904">
          <cell r="A904" t="str">
            <v>DETAILS</v>
          </cell>
          <cell r="B904">
            <v>0</v>
          </cell>
          <cell r="C904">
            <v>81628354</v>
          </cell>
          <cell r="D904">
            <v>84069376</v>
          </cell>
          <cell r="E904" t="str">
            <v>USS Parent Holding Corp (United Site Services) Initial Term Loan</v>
          </cell>
          <cell r="F904" t="str">
            <v>0010535273</v>
          </cell>
          <cell r="G904">
            <v>503771.57</v>
          </cell>
          <cell r="H904">
            <v>64200000</v>
          </cell>
          <cell r="I904">
            <v>2.82</v>
          </cell>
          <cell r="J904" t="str">
            <v>4.25</v>
          </cell>
          <cell r="K904">
            <v>42277</v>
          </cell>
          <cell r="L904" t="str">
            <v>3 Months</v>
          </cell>
          <cell r="M904" t="str">
            <v>5.16</v>
          </cell>
          <cell r="N904">
            <v>2.82</v>
          </cell>
          <cell r="O904">
            <v>64200000</v>
          </cell>
          <cell r="P904" t="str">
            <v>4.2500</v>
          </cell>
          <cell r="Q904" t="str">
            <v>5.1600</v>
          </cell>
          <cell r="R904">
            <v>80</v>
          </cell>
          <cell r="S904">
            <v>42368</v>
          </cell>
        </row>
        <row r="905">
          <cell r="A905" t="str">
            <v>DETAILS</v>
          </cell>
          <cell r="B905">
            <v>0</v>
          </cell>
          <cell r="C905">
            <v>81628353</v>
          </cell>
          <cell r="D905">
            <v>84069892</v>
          </cell>
          <cell r="E905" t="str">
            <v>USS Parent Holding Corp (United Site Services) Initial Term Loan</v>
          </cell>
          <cell r="F905" t="str">
            <v>0010535273</v>
          </cell>
          <cell r="G905">
            <v>14224341.609999999</v>
          </cell>
          <cell r="H905">
            <v>64200000</v>
          </cell>
          <cell r="I905">
            <v>2.82</v>
          </cell>
          <cell r="J905" t="str">
            <v>4.25</v>
          </cell>
          <cell r="K905">
            <v>42277</v>
          </cell>
          <cell r="L905" t="str">
            <v>3 Months</v>
          </cell>
          <cell r="M905" t="str">
            <v>5.16</v>
          </cell>
          <cell r="N905">
            <v>2.82</v>
          </cell>
          <cell r="O905">
            <v>64200000</v>
          </cell>
          <cell r="P905" t="str">
            <v>4.2500</v>
          </cell>
          <cell r="Q905" t="str">
            <v>5.1600</v>
          </cell>
          <cell r="R905">
            <v>80</v>
          </cell>
          <cell r="S905">
            <v>42368</v>
          </cell>
        </row>
        <row r="906">
          <cell r="A906" t="str">
            <v>DETAILS</v>
          </cell>
          <cell r="B906">
            <v>0</v>
          </cell>
          <cell r="C906">
            <v>81628354</v>
          </cell>
          <cell r="D906">
            <v>84069893</v>
          </cell>
          <cell r="E906" t="str">
            <v>USS Parent Holding Corp (United Site Services) Initial Term Loan</v>
          </cell>
          <cell r="F906" t="str">
            <v>0010535273</v>
          </cell>
          <cell r="G906">
            <v>4938650.25</v>
          </cell>
          <cell r="H906">
            <v>64200000</v>
          </cell>
          <cell r="I906">
            <v>2.82</v>
          </cell>
          <cell r="J906" t="str">
            <v>4.25</v>
          </cell>
          <cell r="K906">
            <v>42277</v>
          </cell>
          <cell r="L906" t="str">
            <v>3 Months</v>
          </cell>
          <cell r="M906" t="str">
            <v>5.16</v>
          </cell>
          <cell r="N906">
            <v>2.82</v>
          </cell>
          <cell r="O906">
            <v>64200000</v>
          </cell>
          <cell r="P906" t="str">
            <v>4.2500</v>
          </cell>
          <cell r="Q906" t="str">
            <v>5.1600</v>
          </cell>
          <cell r="R906">
            <v>80</v>
          </cell>
          <cell r="S906">
            <v>42368</v>
          </cell>
        </row>
        <row r="907">
          <cell r="A907" t="str">
            <v>DETAILS</v>
          </cell>
          <cell r="B907">
            <v>0</v>
          </cell>
          <cell r="C907">
            <v>81628081</v>
          </cell>
          <cell r="D907">
            <v>84069379</v>
          </cell>
          <cell r="E907" t="str">
            <v>Vantiv  LLC 1st LienTerm Loan B</v>
          </cell>
          <cell r="F907" t="str">
            <v>0010495767</v>
          </cell>
          <cell r="G907">
            <v>6737142.8600000003</v>
          </cell>
          <cell r="H907">
            <v>730555000</v>
          </cell>
          <cell r="I907">
            <v>8.32</v>
          </cell>
          <cell r="J907" t="str">
            <v>4.0500000</v>
          </cell>
          <cell r="K907">
            <v>42277</v>
          </cell>
          <cell r="L907" t="str">
            <v>3 Months</v>
          </cell>
          <cell r="M907" t="str">
            <v>4.05</v>
          </cell>
          <cell r="N907">
            <v>7.7</v>
          </cell>
          <cell r="O907">
            <v>755870000</v>
          </cell>
          <cell r="P907" t="str">
            <v>3.78</v>
          </cell>
          <cell r="Q907" t="str">
            <v>3.78</v>
          </cell>
          <cell r="R907">
            <v>80</v>
          </cell>
          <cell r="S907">
            <v>42368</v>
          </cell>
        </row>
        <row r="908">
          <cell r="A908" t="str">
            <v>DETAILS</v>
          </cell>
          <cell r="B908">
            <v>0</v>
          </cell>
          <cell r="C908">
            <v>81627779</v>
          </cell>
          <cell r="D908">
            <v>84069455</v>
          </cell>
          <cell r="E908" t="str">
            <v>Varsity Brands Holding Co Inc (Hercules) Initial Term Loan</v>
          </cell>
          <cell r="F908" t="str">
            <v>0010501821</v>
          </cell>
          <cell r="G908">
            <v>10890000</v>
          </cell>
          <cell r="H908">
            <v>205807000</v>
          </cell>
          <cell r="I908">
            <v>3.1105727159000001</v>
          </cell>
          <cell r="J908" t="str">
            <v>3.7565486</v>
          </cell>
          <cell r="K908">
            <v>42277</v>
          </cell>
          <cell r="L908" t="str">
            <v>1 Month</v>
          </cell>
          <cell r="M908" t="str">
            <v>5.0684573411</v>
          </cell>
          <cell r="N908">
            <v>3.16</v>
          </cell>
          <cell r="O908">
            <v>208940000</v>
          </cell>
          <cell r="P908" t="str">
            <v>3.59</v>
          </cell>
          <cell r="Q908" t="str">
            <v>4.88</v>
          </cell>
          <cell r="R908">
            <v>80</v>
          </cell>
          <cell r="S908">
            <v>42307</v>
          </cell>
        </row>
        <row r="909">
          <cell r="A909" t="str">
            <v>DETAILS</v>
          </cell>
          <cell r="B909">
            <v>0</v>
          </cell>
          <cell r="C909">
            <v>81627651</v>
          </cell>
          <cell r="D909">
            <v>84069350</v>
          </cell>
          <cell r="E909" t="str">
            <v>Vatterott Education Holdings Inc Term Loan</v>
          </cell>
          <cell r="F909" t="str">
            <v>0010528874</v>
          </cell>
          <cell r="G909">
            <v>1656.55</v>
          </cell>
          <cell r="H909">
            <v>19348000</v>
          </cell>
          <cell r="I909">
            <v>4.37</v>
          </cell>
          <cell r="J909" t="str">
            <v>2.6200000</v>
          </cell>
          <cell r="K909">
            <v>42338</v>
          </cell>
          <cell r="L909" t="str">
            <v>1 Month</v>
          </cell>
          <cell r="M909" t="str">
            <v>2.62</v>
          </cell>
          <cell r="N909">
            <v>3.42</v>
          </cell>
          <cell r="O909">
            <v>11890000</v>
          </cell>
          <cell r="P909" t="str">
            <v>5.1</v>
          </cell>
          <cell r="Q909" t="str">
            <v>5.1</v>
          </cell>
          <cell r="R909">
            <v>80</v>
          </cell>
          <cell r="S909">
            <v>42368</v>
          </cell>
        </row>
        <row r="910">
          <cell r="A910" t="str">
            <v>DETAILS</v>
          </cell>
          <cell r="B910">
            <v>0</v>
          </cell>
          <cell r="C910">
            <v>81627651</v>
          </cell>
          <cell r="D910">
            <v>84069352</v>
          </cell>
          <cell r="E910" t="str">
            <v>Vatterott Education Holdings Inc Term Loan</v>
          </cell>
          <cell r="F910" t="str">
            <v>0010528874</v>
          </cell>
          <cell r="G910">
            <v>10194.14</v>
          </cell>
          <cell r="H910">
            <v>19348000</v>
          </cell>
          <cell r="I910">
            <v>4.37</v>
          </cell>
          <cell r="J910" t="str">
            <v>2.6200000</v>
          </cell>
          <cell r="K910">
            <v>42338</v>
          </cell>
          <cell r="L910" t="str">
            <v>1 Month</v>
          </cell>
          <cell r="M910" t="str">
            <v>2.62</v>
          </cell>
          <cell r="N910">
            <v>3.42</v>
          </cell>
          <cell r="O910">
            <v>11890000</v>
          </cell>
          <cell r="P910" t="str">
            <v>5.1</v>
          </cell>
          <cell r="Q910" t="str">
            <v>5.1</v>
          </cell>
          <cell r="R910">
            <v>80</v>
          </cell>
          <cell r="S910">
            <v>42368</v>
          </cell>
        </row>
        <row r="911">
          <cell r="A911" t="str">
            <v>DETAILS</v>
          </cell>
          <cell r="B911">
            <v>0</v>
          </cell>
          <cell r="C911">
            <v>81628331</v>
          </cell>
          <cell r="D911">
            <v>84069351</v>
          </cell>
          <cell r="E911" t="str">
            <v>Vatterott Education Holdings Inc Term Loan</v>
          </cell>
          <cell r="F911" t="str">
            <v>0010528874</v>
          </cell>
          <cell r="G911">
            <v>1958754.93</v>
          </cell>
          <cell r="H911">
            <v>19348000</v>
          </cell>
          <cell r="I911">
            <v>4.37</v>
          </cell>
          <cell r="J911" t="str">
            <v>2.6200000</v>
          </cell>
          <cell r="K911">
            <v>42338</v>
          </cell>
          <cell r="L911" t="str">
            <v>1 Month</v>
          </cell>
          <cell r="M911" t="str">
            <v>2.62</v>
          </cell>
          <cell r="N911">
            <v>3.42</v>
          </cell>
          <cell r="O911">
            <v>11890000</v>
          </cell>
          <cell r="P911" t="str">
            <v>5.1</v>
          </cell>
          <cell r="Q911" t="str">
            <v>5.1</v>
          </cell>
          <cell r="R911">
            <v>80</v>
          </cell>
          <cell r="S911">
            <v>42368</v>
          </cell>
        </row>
        <row r="912">
          <cell r="A912" t="str">
            <v>DETAILS</v>
          </cell>
          <cell r="B912">
            <v>0</v>
          </cell>
          <cell r="C912">
            <v>81628331</v>
          </cell>
          <cell r="D912">
            <v>84069353</v>
          </cell>
          <cell r="E912" t="str">
            <v>Vatterott Education Holdings Inc Term Loan</v>
          </cell>
          <cell r="F912" t="str">
            <v>0010528874</v>
          </cell>
          <cell r="G912">
            <v>12053876.550000001</v>
          </cell>
          <cell r="H912">
            <v>19348000</v>
          </cell>
          <cell r="I912">
            <v>4.37</v>
          </cell>
          <cell r="J912" t="str">
            <v>2.6200000</v>
          </cell>
          <cell r="K912">
            <v>42338</v>
          </cell>
          <cell r="L912" t="str">
            <v>1 Month</v>
          </cell>
          <cell r="M912" t="str">
            <v>2.62</v>
          </cell>
          <cell r="N912">
            <v>3.42</v>
          </cell>
          <cell r="O912">
            <v>11890000</v>
          </cell>
          <cell r="P912" t="str">
            <v>5.1</v>
          </cell>
          <cell r="Q912" t="str">
            <v>5.1</v>
          </cell>
          <cell r="R912">
            <v>80</v>
          </cell>
          <cell r="S912">
            <v>42368</v>
          </cell>
        </row>
        <row r="913">
          <cell r="A913" t="str">
            <v>DETAILS</v>
          </cell>
          <cell r="B913">
            <v>0</v>
          </cell>
          <cell r="C913">
            <v>81627955</v>
          </cell>
          <cell r="D913">
            <v>84070236</v>
          </cell>
          <cell r="E913" t="str">
            <v>Velocity Technology Enterprises Inc DD Term USD</v>
          </cell>
          <cell r="F913" t="str">
            <v>0010534976</v>
          </cell>
          <cell r="G913">
            <v>853.55</v>
          </cell>
          <cell r="H913">
            <v>34518000</v>
          </cell>
          <cell r="I913">
            <v>2.83</v>
          </cell>
          <cell r="J913" t="str">
            <v>4.4100000</v>
          </cell>
          <cell r="K913">
            <v>42277</v>
          </cell>
          <cell r="L913" t="str">
            <v>3 Months</v>
          </cell>
          <cell r="M913" t="str">
            <v>5.57</v>
          </cell>
          <cell r="N913">
            <v>3.05</v>
          </cell>
          <cell r="O913">
            <v>37280000</v>
          </cell>
          <cell r="P913" t="str">
            <v>4.07</v>
          </cell>
          <cell r="Q913" t="str">
            <v>5.14</v>
          </cell>
          <cell r="R913">
            <v>80</v>
          </cell>
          <cell r="S913">
            <v>42368</v>
          </cell>
        </row>
        <row r="914">
          <cell r="A914" t="str">
            <v>DETAILS</v>
          </cell>
          <cell r="B914">
            <v>0</v>
          </cell>
          <cell r="C914">
            <v>81627956</v>
          </cell>
          <cell r="D914">
            <v>84070237</v>
          </cell>
          <cell r="E914" t="str">
            <v>Velocity Technology Enterprises Inc DD Term USD</v>
          </cell>
          <cell r="F914" t="str">
            <v>0010534976</v>
          </cell>
          <cell r="G914">
            <v>417.38</v>
          </cell>
          <cell r="H914">
            <v>34518000</v>
          </cell>
          <cell r="I914">
            <v>2.83</v>
          </cell>
          <cell r="J914" t="str">
            <v>4.4100000</v>
          </cell>
          <cell r="K914">
            <v>42277</v>
          </cell>
          <cell r="L914" t="str">
            <v>3 Months</v>
          </cell>
          <cell r="M914" t="str">
            <v>5.57</v>
          </cell>
          <cell r="N914">
            <v>3.05</v>
          </cell>
          <cell r="O914">
            <v>37280000</v>
          </cell>
          <cell r="P914" t="str">
            <v>4.07</v>
          </cell>
          <cell r="Q914" t="str">
            <v>5.14</v>
          </cell>
          <cell r="R914">
            <v>80</v>
          </cell>
          <cell r="S914">
            <v>42368</v>
          </cell>
        </row>
        <row r="915">
          <cell r="A915" t="str">
            <v>DETAILS</v>
          </cell>
          <cell r="B915">
            <v>0</v>
          </cell>
          <cell r="C915">
            <v>81627955</v>
          </cell>
          <cell r="D915">
            <v>84069983</v>
          </cell>
          <cell r="E915" t="str">
            <v>Velocity Technology Enterprises Inc DD Term USD</v>
          </cell>
          <cell r="F915" t="str">
            <v>0010534976</v>
          </cell>
          <cell r="G915">
            <v>1379186.78</v>
          </cell>
          <cell r="H915">
            <v>34518000</v>
          </cell>
          <cell r="I915">
            <v>2.83</v>
          </cell>
          <cell r="J915" t="str">
            <v>4.4100000</v>
          </cell>
          <cell r="K915">
            <v>42277</v>
          </cell>
          <cell r="L915" t="str">
            <v>3 Months</v>
          </cell>
          <cell r="M915" t="str">
            <v>5.57</v>
          </cell>
          <cell r="N915">
            <v>3.05</v>
          </cell>
          <cell r="O915">
            <v>37280000</v>
          </cell>
          <cell r="P915" t="str">
            <v>4.07</v>
          </cell>
          <cell r="Q915" t="str">
            <v>5.14</v>
          </cell>
          <cell r="R915">
            <v>80</v>
          </cell>
          <cell r="S915">
            <v>42368</v>
          </cell>
        </row>
        <row r="916">
          <cell r="A916" t="str">
            <v>DETAILS</v>
          </cell>
          <cell r="B916">
            <v>0</v>
          </cell>
          <cell r="C916">
            <v>81627956</v>
          </cell>
          <cell r="D916">
            <v>84069984</v>
          </cell>
          <cell r="E916" t="str">
            <v>Velocity Technology Enterprises Inc DD Term USD</v>
          </cell>
          <cell r="F916" t="str">
            <v>0010534976</v>
          </cell>
          <cell r="G916">
            <v>674418.97</v>
          </cell>
          <cell r="H916">
            <v>34518000</v>
          </cell>
          <cell r="I916">
            <v>2.83</v>
          </cell>
          <cell r="J916" t="str">
            <v>4.4100000</v>
          </cell>
          <cell r="K916">
            <v>42277</v>
          </cell>
          <cell r="L916" t="str">
            <v>3 Months</v>
          </cell>
          <cell r="M916" t="str">
            <v>5.57</v>
          </cell>
          <cell r="N916">
            <v>3.05</v>
          </cell>
          <cell r="O916">
            <v>37280000</v>
          </cell>
          <cell r="P916" t="str">
            <v>4.07</v>
          </cell>
          <cell r="Q916" t="str">
            <v>5.14</v>
          </cell>
          <cell r="R916">
            <v>80</v>
          </cell>
          <cell r="S916">
            <v>42368</v>
          </cell>
        </row>
        <row r="917">
          <cell r="A917" t="str">
            <v>DETAILS</v>
          </cell>
          <cell r="B917">
            <v>0</v>
          </cell>
          <cell r="C917">
            <v>81627957</v>
          </cell>
          <cell r="D917">
            <v>84070250</v>
          </cell>
          <cell r="E917" t="str">
            <v>Velocity Technology Enterprises Inc DD Term USD 25.5MM</v>
          </cell>
          <cell r="F917" t="str">
            <v>0010535056</v>
          </cell>
          <cell r="G917">
            <v>2894298.13</v>
          </cell>
          <cell r="H917">
            <v>34518000</v>
          </cell>
          <cell r="I917">
            <v>2.83</v>
          </cell>
          <cell r="J917" t="str">
            <v>4.4100000</v>
          </cell>
          <cell r="K917">
            <v>42277</v>
          </cell>
          <cell r="L917" t="str">
            <v>3 Months</v>
          </cell>
          <cell r="M917" t="str">
            <v>5.57</v>
          </cell>
          <cell r="N917">
            <v>3.05</v>
          </cell>
          <cell r="O917">
            <v>37280000</v>
          </cell>
          <cell r="P917" t="str">
            <v>4.07</v>
          </cell>
          <cell r="Q917" t="str">
            <v>5.14</v>
          </cell>
          <cell r="R917">
            <v>80</v>
          </cell>
          <cell r="S917">
            <v>42368</v>
          </cell>
        </row>
        <row r="918">
          <cell r="A918" t="str">
            <v>DETAILS</v>
          </cell>
          <cell r="B918">
            <v>0</v>
          </cell>
          <cell r="C918">
            <v>81627954</v>
          </cell>
          <cell r="D918">
            <v>84069355</v>
          </cell>
          <cell r="E918" t="str">
            <v>Velocity Technology Enterprises Inc Term Loan</v>
          </cell>
          <cell r="F918" t="str">
            <v>0010535025</v>
          </cell>
          <cell r="G918">
            <v>12418532.6</v>
          </cell>
          <cell r="H918">
            <v>34518000</v>
          </cell>
          <cell r="I918">
            <v>2.83</v>
          </cell>
          <cell r="J918" t="str">
            <v>4.4100000</v>
          </cell>
          <cell r="K918">
            <v>42277</v>
          </cell>
          <cell r="L918" t="str">
            <v>3 Months</v>
          </cell>
          <cell r="M918" t="str">
            <v>5.57</v>
          </cell>
          <cell r="N918">
            <v>3.05</v>
          </cell>
          <cell r="O918">
            <v>37280000</v>
          </cell>
          <cell r="P918" t="str">
            <v>4.07</v>
          </cell>
          <cell r="Q918" t="str">
            <v>5.14</v>
          </cell>
          <cell r="R918">
            <v>80</v>
          </cell>
          <cell r="S918">
            <v>42368</v>
          </cell>
        </row>
        <row r="919">
          <cell r="A919" t="str">
            <v>DETAILS</v>
          </cell>
          <cell r="B919">
            <v>0</v>
          </cell>
          <cell r="C919">
            <v>81628355</v>
          </cell>
          <cell r="D919">
            <v>84069381</v>
          </cell>
          <cell r="E919" t="str">
            <v>Verint Systems Inc Term Loan</v>
          </cell>
          <cell r="F919" t="str">
            <v>0010461752</v>
          </cell>
          <cell r="G919">
            <v>18628082.629999999</v>
          </cell>
          <cell r="H919">
            <v>280800000</v>
          </cell>
          <cell r="I919">
            <v>12.16</v>
          </cell>
          <cell r="J919" t="str">
            <v>0.9300000</v>
          </cell>
          <cell r="K919">
            <v>42308</v>
          </cell>
          <cell r="L919" t="str">
            <v>3 Months</v>
          </cell>
          <cell r="M919" t="str">
            <v>2.4</v>
          </cell>
          <cell r="N919">
            <v>13.74</v>
          </cell>
          <cell r="O919">
            <v>282900000</v>
          </cell>
          <cell r="P919" t="str">
            <v>0.92000000</v>
          </cell>
          <cell r="Q919" t="str">
            <v>2.30000000</v>
          </cell>
          <cell r="R919">
            <v>80</v>
          </cell>
          <cell r="S919">
            <v>42400</v>
          </cell>
        </row>
        <row r="920">
          <cell r="A920" t="str">
            <v>DETAILS</v>
          </cell>
          <cell r="B920">
            <v>0</v>
          </cell>
          <cell r="C920">
            <v>81628187</v>
          </cell>
          <cell r="D920">
            <v>84069384</v>
          </cell>
          <cell r="E920" t="str">
            <v>Vertafore Inc 2013 Refinancing Term Loan</v>
          </cell>
          <cell r="F920" t="str">
            <v>0010415032</v>
          </cell>
          <cell r="G920">
            <v>19970676.25</v>
          </cell>
          <cell r="H920">
            <v>170854000</v>
          </cell>
          <cell r="I920">
            <v>2.86</v>
          </cell>
          <cell r="J920" t="str">
            <v>2.5700000</v>
          </cell>
          <cell r="K920">
            <v>42277</v>
          </cell>
          <cell r="L920" t="str">
            <v>3 Months</v>
          </cell>
          <cell r="M920" t="str">
            <v>4.09</v>
          </cell>
          <cell r="N920">
            <v>3</v>
          </cell>
          <cell r="O920">
            <v>183670000</v>
          </cell>
          <cell r="P920" t="str">
            <v>2.43</v>
          </cell>
          <cell r="Q920" t="str">
            <v>3.84</v>
          </cell>
          <cell r="R920">
            <v>80</v>
          </cell>
          <cell r="S920">
            <v>42368</v>
          </cell>
        </row>
        <row r="921">
          <cell r="A921" t="str">
            <v>DETAILS</v>
          </cell>
          <cell r="B921">
            <v>0</v>
          </cell>
          <cell r="C921">
            <v>81628225</v>
          </cell>
          <cell r="D921">
            <v>84069856</v>
          </cell>
          <cell r="E921" t="str">
            <v>VerticalScope Inc Term Loan</v>
          </cell>
          <cell r="F921" t="str">
            <v>0010552149</v>
          </cell>
          <cell r="G921">
            <v>6050709.96</v>
          </cell>
          <cell r="H921">
            <v>27593000</v>
          </cell>
          <cell r="I921">
            <v>7.39</v>
          </cell>
          <cell r="J921" t="str">
            <v>2.72</v>
          </cell>
          <cell r="K921">
            <v>42338</v>
          </cell>
          <cell r="L921" t="str">
            <v>1 Month</v>
          </cell>
          <cell r="M921" t="str">
            <v>2.72</v>
          </cell>
          <cell r="N921">
            <v>7.39</v>
          </cell>
          <cell r="O921">
            <v>27593000</v>
          </cell>
          <cell r="P921" t="str">
            <v>2.72</v>
          </cell>
          <cell r="Q921" t="str">
            <v>2.72</v>
          </cell>
          <cell r="R921">
            <v>80</v>
          </cell>
          <cell r="S921">
            <v>42368</v>
          </cell>
        </row>
        <row r="922">
          <cell r="A922" t="str">
            <v>DETAILS</v>
          </cell>
          <cell r="B922">
            <v>0</v>
          </cell>
          <cell r="C922">
            <v>81628225</v>
          </cell>
          <cell r="D922">
            <v>84070151</v>
          </cell>
          <cell r="E922" t="str">
            <v>VerticalScope Inc Term Loan</v>
          </cell>
          <cell r="F922" t="str">
            <v>0010552149</v>
          </cell>
          <cell r="G922">
            <v>16168040.050000001</v>
          </cell>
          <cell r="H922">
            <v>27593000</v>
          </cell>
          <cell r="I922">
            <v>7.39</v>
          </cell>
          <cell r="J922" t="str">
            <v>2.72</v>
          </cell>
          <cell r="K922">
            <v>42338</v>
          </cell>
          <cell r="L922" t="str">
            <v>1 Month</v>
          </cell>
          <cell r="M922" t="str">
            <v>2.72</v>
          </cell>
          <cell r="N922">
            <v>7.39</v>
          </cell>
          <cell r="O922">
            <v>27593000</v>
          </cell>
          <cell r="P922" t="str">
            <v>2.72</v>
          </cell>
          <cell r="Q922" t="str">
            <v>2.72</v>
          </cell>
          <cell r="R922">
            <v>80</v>
          </cell>
          <cell r="S922">
            <v>42368</v>
          </cell>
        </row>
        <row r="923">
          <cell r="A923" t="str">
            <v>DETAILS</v>
          </cell>
          <cell r="B923">
            <v>0</v>
          </cell>
          <cell r="C923">
            <v>81628283</v>
          </cell>
          <cell r="D923">
            <v>84070030</v>
          </cell>
          <cell r="E923" t="str">
            <v>Vestcom International Inc Term Loan</v>
          </cell>
          <cell r="F923" t="str">
            <v>0010533804</v>
          </cell>
          <cell r="G923">
            <v>247282.69</v>
          </cell>
          <cell r="H923">
            <v>61989000</v>
          </cell>
          <cell r="I923">
            <v>3.18</v>
          </cell>
          <cell r="J923" t="str">
            <v>3.6600000</v>
          </cell>
          <cell r="K923">
            <v>42277</v>
          </cell>
          <cell r="L923" t="str">
            <v>3 Months</v>
          </cell>
          <cell r="M923" t="str">
            <v>5.03</v>
          </cell>
          <cell r="N923">
            <v>3.23</v>
          </cell>
          <cell r="O923">
            <v>65050000</v>
          </cell>
          <cell r="P923" t="str">
            <v>3.59</v>
          </cell>
          <cell r="Q923" t="str">
            <v>4.9</v>
          </cell>
          <cell r="R923">
            <v>80</v>
          </cell>
          <cell r="S923">
            <v>42368</v>
          </cell>
        </row>
        <row r="924">
          <cell r="A924" t="str">
            <v>DETAILS</v>
          </cell>
          <cell r="B924">
            <v>0</v>
          </cell>
          <cell r="C924">
            <v>81628284</v>
          </cell>
          <cell r="D924">
            <v>84070031</v>
          </cell>
          <cell r="E924" t="str">
            <v>Vestcom International Inc Term Loan</v>
          </cell>
          <cell r="F924" t="str">
            <v>0010533804</v>
          </cell>
          <cell r="G924">
            <v>13882.54</v>
          </cell>
          <cell r="H924">
            <v>61989000</v>
          </cell>
          <cell r="I924">
            <v>3.18</v>
          </cell>
          <cell r="J924" t="str">
            <v>3.6600000</v>
          </cell>
          <cell r="K924">
            <v>42277</v>
          </cell>
          <cell r="L924" t="str">
            <v>3 Months</v>
          </cell>
          <cell r="M924" t="str">
            <v>5.03</v>
          </cell>
          <cell r="N924">
            <v>3.23</v>
          </cell>
          <cell r="O924">
            <v>65050000</v>
          </cell>
          <cell r="P924" t="str">
            <v>3.59</v>
          </cell>
          <cell r="Q924" t="str">
            <v>4.9</v>
          </cell>
          <cell r="R924">
            <v>80</v>
          </cell>
          <cell r="S924">
            <v>42368</v>
          </cell>
        </row>
        <row r="925">
          <cell r="A925" t="str">
            <v>DETAILS</v>
          </cell>
          <cell r="B925">
            <v>0</v>
          </cell>
          <cell r="C925">
            <v>81628283</v>
          </cell>
          <cell r="D925">
            <v>84070033</v>
          </cell>
          <cell r="E925" t="str">
            <v>Vestcom International Inc Term Loan</v>
          </cell>
          <cell r="F925" t="str">
            <v>0010533804</v>
          </cell>
          <cell r="G925">
            <v>446079.67</v>
          </cell>
          <cell r="H925">
            <v>61989000</v>
          </cell>
          <cell r="I925">
            <v>3.18</v>
          </cell>
          <cell r="J925" t="str">
            <v>3.6600000</v>
          </cell>
          <cell r="K925">
            <v>42277</v>
          </cell>
          <cell r="L925" t="str">
            <v>3 Months</v>
          </cell>
          <cell r="M925" t="str">
            <v>5.03</v>
          </cell>
          <cell r="N925">
            <v>3.23</v>
          </cell>
          <cell r="O925">
            <v>65050000</v>
          </cell>
          <cell r="P925" t="str">
            <v>3.59</v>
          </cell>
          <cell r="Q925" t="str">
            <v>4.9</v>
          </cell>
          <cell r="R925">
            <v>80</v>
          </cell>
          <cell r="S925">
            <v>42368</v>
          </cell>
        </row>
        <row r="926">
          <cell r="A926" t="str">
            <v>DETAILS</v>
          </cell>
          <cell r="B926">
            <v>0</v>
          </cell>
          <cell r="C926">
            <v>81628284</v>
          </cell>
          <cell r="D926">
            <v>84070034</v>
          </cell>
          <cell r="E926" t="str">
            <v>Vestcom International Inc Term Loan</v>
          </cell>
          <cell r="F926" t="str">
            <v>0010533804</v>
          </cell>
          <cell r="G926">
            <v>25043.07</v>
          </cell>
          <cell r="H926">
            <v>61989000</v>
          </cell>
          <cell r="I926">
            <v>3.18</v>
          </cell>
          <cell r="J926" t="str">
            <v>3.6600000</v>
          </cell>
          <cell r="K926">
            <v>42277</v>
          </cell>
          <cell r="L926" t="str">
            <v>3 Months</v>
          </cell>
          <cell r="M926" t="str">
            <v>5.03</v>
          </cell>
          <cell r="N926">
            <v>3.23</v>
          </cell>
          <cell r="O926">
            <v>65050000</v>
          </cell>
          <cell r="P926" t="str">
            <v>3.59</v>
          </cell>
          <cell r="Q926" t="str">
            <v>4.9</v>
          </cell>
          <cell r="R926">
            <v>80</v>
          </cell>
          <cell r="S926">
            <v>42368</v>
          </cell>
        </row>
        <row r="927">
          <cell r="A927" t="str">
            <v>DETAILS</v>
          </cell>
          <cell r="B927">
            <v>0</v>
          </cell>
          <cell r="C927">
            <v>81627691</v>
          </cell>
          <cell r="D927">
            <v>84070029</v>
          </cell>
          <cell r="E927" t="str">
            <v>Vestcom International Inc Term Loan</v>
          </cell>
          <cell r="F927" t="str">
            <v>0010533804</v>
          </cell>
          <cell r="G927">
            <v>5153891.95</v>
          </cell>
          <cell r="H927">
            <v>61989000</v>
          </cell>
          <cell r="I927">
            <v>3.18</v>
          </cell>
          <cell r="J927" t="str">
            <v>3.6600000</v>
          </cell>
          <cell r="K927">
            <v>42277</v>
          </cell>
          <cell r="L927" t="str">
            <v>3 Months</v>
          </cell>
          <cell r="M927" t="str">
            <v>5.03</v>
          </cell>
          <cell r="N927">
            <v>3.23</v>
          </cell>
          <cell r="O927">
            <v>65050000</v>
          </cell>
          <cell r="P927" t="str">
            <v>3.59</v>
          </cell>
          <cell r="Q927" t="str">
            <v>4.9</v>
          </cell>
          <cell r="R927">
            <v>80</v>
          </cell>
          <cell r="S927">
            <v>42368</v>
          </cell>
        </row>
        <row r="928">
          <cell r="A928" t="str">
            <v>DETAILS</v>
          </cell>
          <cell r="B928">
            <v>0</v>
          </cell>
          <cell r="C928">
            <v>81627691</v>
          </cell>
          <cell r="D928">
            <v>84070032</v>
          </cell>
          <cell r="E928" t="str">
            <v>Vestcom International Inc Term Loan</v>
          </cell>
          <cell r="F928" t="str">
            <v>0010533804</v>
          </cell>
          <cell r="G928">
            <v>9297239.5500000007</v>
          </cell>
          <cell r="H928">
            <v>61989000</v>
          </cell>
          <cell r="I928">
            <v>3.18</v>
          </cell>
          <cell r="J928" t="str">
            <v>3.6600000</v>
          </cell>
          <cell r="K928">
            <v>42277</v>
          </cell>
          <cell r="L928" t="str">
            <v>3 Months</v>
          </cell>
          <cell r="M928" t="str">
            <v>5.03</v>
          </cell>
          <cell r="N928">
            <v>3.23</v>
          </cell>
          <cell r="O928">
            <v>65050000</v>
          </cell>
          <cell r="P928" t="str">
            <v>3.59</v>
          </cell>
          <cell r="Q928" t="str">
            <v>4.9</v>
          </cell>
          <cell r="R928">
            <v>80</v>
          </cell>
          <cell r="S928">
            <v>42368</v>
          </cell>
        </row>
        <row r="929">
          <cell r="A929" t="str">
            <v>DETAILS</v>
          </cell>
          <cell r="B929">
            <v>0</v>
          </cell>
          <cell r="C929">
            <v>81627695</v>
          </cell>
          <cell r="D929">
            <v>84070308</v>
          </cell>
          <cell r="E929" t="str">
            <v>Vision Ease LP Term Loan</v>
          </cell>
          <cell r="F929" t="str">
            <v>0010553876</v>
          </cell>
          <cell r="G929">
            <v>54656250</v>
          </cell>
          <cell r="H929">
            <v>39207459</v>
          </cell>
          <cell r="I929">
            <v>2.3199999999999998</v>
          </cell>
          <cell r="J929" t="str">
            <v>3.8632</v>
          </cell>
          <cell r="K929">
            <v>42304</v>
          </cell>
          <cell r="L929" t="str">
            <v>1 Month</v>
          </cell>
          <cell r="M929" t="str">
            <v>5.39351</v>
          </cell>
          <cell r="N929">
            <v>2.3199999999999998</v>
          </cell>
          <cell r="O929">
            <v>39207459</v>
          </cell>
          <cell r="P929" t="str">
            <v>3.86319348</v>
          </cell>
          <cell r="Q929" t="str">
            <v>5.39351454</v>
          </cell>
          <cell r="R929">
            <v>80</v>
          </cell>
          <cell r="S929">
            <v>42335</v>
          </cell>
        </row>
        <row r="930">
          <cell r="A930" t="str">
            <v>DETAILS</v>
          </cell>
          <cell r="B930">
            <v>0</v>
          </cell>
          <cell r="C930">
            <v>81628373</v>
          </cell>
          <cell r="D930">
            <v>84070035</v>
          </cell>
          <cell r="E930" t="str">
            <v>VPC PIZZA OPERATING CORP Term Loan</v>
          </cell>
          <cell r="F930" t="str">
            <v>0010534733</v>
          </cell>
          <cell r="G930">
            <v>18889062.5</v>
          </cell>
          <cell r="H930">
            <v>11749185</v>
          </cell>
          <cell r="I930">
            <v>1.73</v>
          </cell>
          <cell r="J930" t="str">
            <v>2.7300000</v>
          </cell>
          <cell r="K930">
            <v>42338</v>
          </cell>
          <cell r="L930" t="str">
            <v>1 Month</v>
          </cell>
          <cell r="M930" t="str">
            <v>2.73</v>
          </cell>
          <cell r="N930">
            <v>3.37</v>
          </cell>
          <cell r="O930">
            <v>12700000</v>
          </cell>
          <cell r="P930" t="str">
            <v>2.46</v>
          </cell>
          <cell r="Q930" t="str">
            <v>2.46</v>
          </cell>
          <cell r="R930">
            <v>80</v>
          </cell>
          <cell r="S930">
            <v>42368</v>
          </cell>
        </row>
        <row r="931">
          <cell r="A931" t="str">
            <v>DETAILS</v>
          </cell>
          <cell r="B931">
            <v>0</v>
          </cell>
          <cell r="C931">
            <v>81627746</v>
          </cell>
          <cell r="D931">
            <v>84070146</v>
          </cell>
          <cell r="E931" t="str">
            <v>VSS-Southern Theatres LLC Term Loan</v>
          </cell>
          <cell r="F931" t="str">
            <v>0010525796</v>
          </cell>
          <cell r="G931">
            <v>12517524.810000001</v>
          </cell>
          <cell r="H931">
            <v>13626314</v>
          </cell>
          <cell r="I931">
            <v>3.89</v>
          </cell>
          <cell r="J931" t="str">
            <v>3.3800000</v>
          </cell>
          <cell r="K931">
            <v>42277</v>
          </cell>
          <cell r="L931" t="str">
            <v>3 Months</v>
          </cell>
          <cell r="M931" t="str">
            <v>3.38</v>
          </cell>
          <cell r="N931">
            <v>4.26</v>
          </cell>
          <cell r="O931">
            <v>13560000</v>
          </cell>
          <cell r="P931" t="str">
            <v>3.95</v>
          </cell>
          <cell r="Q931" t="str">
            <v>3.95</v>
          </cell>
          <cell r="R931">
            <v>80</v>
          </cell>
          <cell r="S931">
            <v>42368</v>
          </cell>
        </row>
        <row r="932">
          <cell r="A932" t="str">
            <v>DETAILS</v>
          </cell>
          <cell r="B932">
            <v>0</v>
          </cell>
          <cell r="C932">
            <v>81628011</v>
          </cell>
          <cell r="D932">
            <v>84070144</v>
          </cell>
          <cell r="E932" t="str">
            <v>VYVE BROADBAND J LLC DD Term USD 8.5MM</v>
          </cell>
          <cell r="F932" t="str">
            <v>0010526696</v>
          </cell>
          <cell r="G932">
            <v>1559285.71</v>
          </cell>
          <cell r="H932">
            <v>8734000</v>
          </cell>
          <cell r="I932">
            <v>4.05</v>
          </cell>
          <cell r="J932" t="str">
            <v>5.4300000</v>
          </cell>
          <cell r="K932">
            <v>42369</v>
          </cell>
          <cell r="L932" t="str">
            <v>1 Month</v>
          </cell>
          <cell r="M932" t="str">
            <v>5.43</v>
          </cell>
          <cell r="N932">
            <v>3.85</v>
          </cell>
          <cell r="O932">
            <v>8600000</v>
          </cell>
          <cell r="P932" t="str">
            <v>3.96</v>
          </cell>
          <cell r="Q932" t="str">
            <v>3.96</v>
          </cell>
          <cell r="R932">
            <v>80</v>
          </cell>
          <cell r="S932">
            <v>42400</v>
          </cell>
        </row>
        <row r="933">
          <cell r="A933" t="str">
            <v>DETAILS</v>
          </cell>
          <cell r="B933">
            <v>0</v>
          </cell>
          <cell r="C933">
            <v>81628065</v>
          </cell>
          <cell r="D933">
            <v>84070145</v>
          </cell>
          <cell r="E933" t="str">
            <v>VYVE BROADBAND J LLC DD Term USD 8.5MM</v>
          </cell>
          <cell r="F933" t="str">
            <v>0010526696</v>
          </cell>
          <cell r="G933">
            <v>857142.85</v>
          </cell>
          <cell r="H933">
            <v>8734000</v>
          </cell>
          <cell r="I933">
            <v>4.05</v>
          </cell>
          <cell r="J933" t="str">
            <v>5.4300000</v>
          </cell>
          <cell r="K933">
            <v>42369</v>
          </cell>
          <cell r="L933" t="str">
            <v>1 Month</v>
          </cell>
          <cell r="M933" t="str">
            <v>5.43</v>
          </cell>
          <cell r="N933">
            <v>3.85</v>
          </cell>
          <cell r="O933">
            <v>8600000</v>
          </cell>
          <cell r="P933" t="str">
            <v>3.96</v>
          </cell>
          <cell r="Q933" t="str">
            <v>3.96</v>
          </cell>
          <cell r="R933">
            <v>80</v>
          </cell>
          <cell r="S933">
            <v>42400</v>
          </cell>
        </row>
        <row r="934">
          <cell r="A934" t="str">
            <v>DETAILS</v>
          </cell>
          <cell r="B934">
            <v>0</v>
          </cell>
          <cell r="C934">
            <v>81628010</v>
          </cell>
          <cell r="D934">
            <v>84070143</v>
          </cell>
          <cell r="E934" t="str">
            <v>VYVE BROADBAND J LLC Term Loan A</v>
          </cell>
          <cell r="F934" t="str">
            <v>0010526704</v>
          </cell>
          <cell r="G934">
            <v>8244285.7400000002</v>
          </cell>
          <cell r="H934">
            <v>8734000</v>
          </cell>
          <cell r="I934">
            <v>4.05</v>
          </cell>
          <cell r="J934" t="str">
            <v>5.4300000</v>
          </cell>
          <cell r="K934">
            <v>42369</v>
          </cell>
          <cell r="L934" t="str">
            <v>1 Month</v>
          </cell>
          <cell r="M934" t="str">
            <v>5.43</v>
          </cell>
          <cell r="N934">
            <v>3.85</v>
          </cell>
          <cell r="O934">
            <v>8600000</v>
          </cell>
          <cell r="P934" t="str">
            <v>3.96</v>
          </cell>
          <cell r="Q934" t="str">
            <v>3.96</v>
          </cell>
          <cell r="R934">
            <v>80</v>
          </cell>
          <cell r="S934">
            <v>42400</v>
          </cell>
        </row>
        <row r="935">
          <cell r="A935" t="str">
            <v>DETAILS</v>
          </cell>
          <cell r="B935">
            <v>0</v>
          </cell>
          <cell r="C935">
            <v>81627611</v>
          </cell>
          <cell r="D935">
            <v>84069635</v>
          </cell>
          <cell r="E935" t="str">
            <v>W/S Packaging Group Inc Term Loan B</v>
          </cell>
          <cell r="F935" t="str">
            <v>0010533768</v>
          </cell>
          <cell r="G935">
            <v>22876.9</v>
          </cell>
          <cell r="H935">
            <v>45053478</v>
          </cell>
          <cell r="I935">
            <v>3.5535999999999999</v>
          </cell>
          <cell r="J935" t="str">
            <v>4.7909000</v>
          </cell>
          <cell r="K935">
            <v>42277</v>
          </cell>
          <cell r="L935" t="str">
            <v>3 Months</v>
          </cell>
          <cell r="M935" t="str">
            <v>4.7909</v>
          </cell>
          <cell r="N935">
            <v>3.79</v>
          </cell>
          <cell r="O935">
            <v>46560000</v>
          </cell>
          <cell r="P935" t="str">
            <v>4.53</v>
          </cell>
          <cell r="Q935" t="str">
            <v>4.53</v>
          </cell>
          <cell r="R935">
            <v>80</v>
          </cell>
          <cell r="S935">
            <v>42368</v>
          </cell>
        </row>
        <row r="936">
          <cell r="A936" t="str">
            <v>DETAILS</v>
          </cell>
          <cell r="B936">
            <v>0</v>
          </cell>
          <cell r="C936">
            <v>81627899</v>
          </cell>
          <cell r="D936">
            <v>84069636</v>
          </cell>
          <cell r="E936" t="str">
            <v>W/S Packaging Group Inc Term Loan B</v>
          </cell>
          <cell r="F936" t="str">
            <v>0010533768</v>
          </cell>
          <cell r="G936">
            <v>7294081.7999999998</v>
          </cell>
          <cell r="H936">
            <v>45053478</v>
          </cell>
          <cell r="I936">
            <v>3.5535999999999999</v>
          </cell>
          <cell r="J936" t="str">
            <v>4.7909000</v>
          </cell>
          <cell r="K936">
            <v>42277</v>
          </cell>
          <cell r="L936" t="str">
            <v>3 Months</v>
          </cell>
          <cell r="M936" t="str">
            <v>4.7909</v>
          </cell>
          <cell r="N936">
            <v>3.79</v>
          </cell>
          <cell r="O936">
            <v>46560000</v>
          </cell>
          <cell r="P936" t="str">
            <v>4.53</v>
          </cell>
          <cell r="Q936" t="str">
            <v>4.53</v>
          </cell>
          <cell r="R936">
            <v>80</v>
          </cell>
          <cell r="S936">
            <v>42368</v>
          </cell>
        </row>
        <row r="937">
          <cell r="A937" t="str">
            <v>DETAILS</v>
          </cell>
          <cell r="B937">
            <v>0</v>
          </cell>
          <cell r="C937">
            <v>81628350</v>
          </cell>
          <cell r="D937">
            <v>84069884</v>
          </cell>
          <cell r="E937" t="str">
            <v>Washing Systems LLC Term Loan</v>
          </cell>
          <cell r="F937" t="str">
            <v>0010558345</v>
          </cell>
          <cell r="G937">
            <v>17379310.34</v>
          </cell>
          <cell r="H937">
            <v>15756000</v>
          </cell>
          <cell r="I937">
            <v>2.75</v>
          </cell>
          <cell r="J937" t="str">
            <v>3.33</v>
          </cell>
          <cell r="K937">
            <v>42338</v>
          </cell>
          <cell r="L937" t="str">
            <v>1 Month</v>
          </cell>
          <cell r="M937" t="str">
            <v>5.00</v>
          </cell>
          <cell r="N937">
            <v>2.75</v>
          </cell>
          <cell r="O937">
            <v>15756000</v>
          </cell>
          <cell r="P937" t="str">
            <v>3.3300</v>
          </cell>
          <cell r="Q937" t="str">
            <v>5.0000</v>
          </cell>
          <cell r="R937">
            <v>80</v>
          </cell>
          <cell r="S937">
            <v>42368</v>
          </cell>
        </row>
        <row r="938">
          <cell r="A938" t="str">
            <v>DETAILS</v>
          </cell>
          <cell r="B938">
            <v>0</v>
          </cell>
          <cell r="C938">
            <v>81627816</v>
          </cell>
          <cell r="D938">
            <v>84070142</v>
          </cell>
          <cell r="E938" t="str">
            <v>Washington Inventory Service International Term Loan B</v>
          </cell>
          <cell r="F938" t="str">
            <v>0010529034</v>
          </cell>
          <cell r="G938">
            <v>17255394.91</v>
          </cell>
          <cell r="H938">
            <v>52889366</v>
          </cell>
          <cell r="I938">
            <v>2.2599999999999998</v>
          </cell>
          <cell r="J938" t="str">
            <v>3.8000000</v>
          </cell>
          <cell r="K938">
            <v>42277</v>
          </cell>
          <cell r="L938" t="str">
            <v>3 Months</v>
          </cell>
          <cell r="M938" t="str">
            <v>5.69</v>
          </cell>
          <cell r="N938">
            <v>2.16</v>
          </cell>
          <cell r="O938">
            <v>49420000</v>
          </cell>
          <cell r="P938" t="str">
            <v>3.88</v>
          </cell>
          <cell r="Q938" t="str">
            <v>5.9</v>
          </cell>
          <cell r="R938">
            <v>80</v>
          </cell>
          <cell r="S938">
            <v>42368</v>
          </cell>
        </row>
        <row r="939">
          <cell r="A939" t="str">
            <v>DETAILS</v>
          </cell>
          <cell r="B939">
            <v>0</v>
          </cell>
          <cell r="C939">
            <v>81627653</v>
          </cell>
          <cell r="D939">
            <v>84070141</v>
          </cell>
          <cell r="E939" t="str">
            <v>Washington Inventory Service International Term Loan B</v>
          </cell>
          <cell r="F939" t="str">
            <v>0010529034</v>
          </cell>
          <cell r="G939">
            <v>21715.51</v>
          </cell>
          <cell r="H939">
            <v>52889366</v>
          </cell>
          <cell r="I939">
            <v>2.2599999999999998</v>
          </cell>
          <cell r="J939" t="str">
            <v>3.8000000</v>
          </cell>
          <cell r="K939">
            <v>42277</v>
          </cell>
          <cell r="L939" t="str">
            <v>3 Months</v>
          </cell>
          <cell r="M939" t="str">
            <v>5.69</v>
          </cell>
          <cell r="N939">
            <v>2.16</v>
          </cell>
          <cell r="O939">
            <v>49420000</v>
          </cell>
          <cell r="P939" t="str">
            <v>3.88</v>
          </cell>
          <cell r="Q939" t="str">
            <v>5.9</v>
          </cell>
          <cell r="R939">
            <v>80</v>
          </cell>
          <cell r="S939">
            <v>42368</v>
          </cell>
        </row>
        <row r="940">
          <cell r="A940" t="str">
            <v>DETAILS</v>
          </cell>
          <cell r="B940">
            <v>0</v>
          </cell>
          <cell r="C940">
            <v>81627815</v>
          </cell>
          <cell r="D940">
            <v>84070138</v>
          </cell>
          <cell r="E940" t="str">
            <v>Washington Inventory Services CAD Term Loan</v>
          </cell>
          <cell r="F940" t="str">
            <v>0010533166</v>
          </cell>
          <cell r="G940">
            <v>16662433.810000001</v>
          </cell>
          <cell r="H940">
            <v>52889366</v>
          </cell>
          <cell r="I940">
            <v>2.2599999999999998</v>
          </cell>
          <cell r="J940" t="str">
            <v>3.8000000</v>
          </cell>
          <cell r="K940">
            <v>42277</v>
          </cell>
          <cell r="L940" t="str">
            <v>3 Months</v>
          </cell>
          <cell r="M940" t="str">
            <v>5.69</v>
          </cell>
          <cell r="N940">
            <v>2.16</v>
          </cell>
          <cell r="O940">
            <v>49420000</v>
          </cell>
          <cell r="P940" t="str">
            <v>3.88</v>
          </cell>
          <cell r="Q940" t="str">
            <v>5.9</v>
          </cell>
          <cell r="R940">
            <v>80</v>
          </cell>
          <cell r="S940">
            <v>42368</v>
          </cell>
        </row>
        <row r="941">
          <cell r="A941" t="str">
            <v>DETAILS</v>
          </cell>
          <cell r="B941">
            <v>0</v>
          </cell>
          <cell r="C941">
            <v>81627654</v>
          </cell>
          <cell r="D941">
            <v>84070137</v>
          </cell>
          <cell r="E941" t="str">
            <v>Washington Inventory Services CAD Term Loan</v>
          </cell>
          <cell r="F941" t="str">
            <v>0010533166</v>
          </cell>
          <cell r="G941">
            <v>76383.44</v>
          </cell>
          <cell r="H941">
            <v>52889366</v>
          </cell>
          <cell r="I941">
            <v>2.2599999999999998</v>
          </cell>
          <cell r="J941" t="str">
            <v>3.8000000</v>
          </cell>
          <cell r="K941">
            <v>42277</v>
          </cell>
          <cell r="L941" t="str">
            <v>3 Months</v>
          </cell>
          <cell r="M941" t="str">
            <v>5.69</v>
          </cell>
          <cell r="N941">
            <v>2.16</v>
          </cell>
          <cell r="O941">
            <v>49420000</v>
          </cell>
          <cell r="P941" t="str">
            <v>3.88</v>
          </cell>
          <cell r="Q941" t="str">
            <v>5.9</v>
          </cell>
          <cell r="R941">
            <v>80</v>
          </cell>
          <cell r="S941">
            <v>42368</v>
          </cell>
        </row>
        <row r="942">
          <cell r="A942" t="str">
            <v>DETAILS</v>
          </cell>
          <cell r="B942">
            <v>0</v>
          </cell>
          <cell r="C942">
            <v>81628326</v>
          </cell>
          <cell r="D942">
            <v>84069630</v>
          </cell>
          <cell r="E942" t="str">
            <v>Wastequip Inc Term Loan</v>
          </cell>
          <cell r="F942" t="str">
            <v>0010432161</v>
          </cell>
          <cell r="G942">
            <v>5734691.5199999996</v>
          </cell>
          <cell r="H942">
            <v>44190000</v>
          </cell>
          <cell r="I942">
            <v>3.54</v>
          </cell>
          <cell r="J942" t="str">
            <v>4.4900000</v>
          </cell>
          <cell r="K942">
            <v>42277</v>
          </cell>
          <cell r="L942" t="str">
            <v>3 Months</v>
          </cell>
          <cell r="M942" t="str">
            <v>4.49</v>
          </cell>
          <cell r="N942">
            <v>3.75</v>
          </cell>
          <cell r="O942">
            <v>45860000</v>
          </cell>
          <cell r="P942" t="str">
            <v>4.03</v>
          </cell>
          <cell r="Q942" t="str">
            <v>4.04</v>
          </cell>
          <cell r="R942">
            <v>50</v>
          </cell>
          <cell r="S942">
            <v>42368</v>
          </cell>
        </row>
        <row r="943">
          <cell r="A943" t="str">
            <v>DETAILS</v>
          </cell>
          <cell r="B943">
            <v>0</v>
          </cell>
          <cell r="C943">
            <v>81627961</v>
          </cell>
          <cell r="D943">
            <v>84069441</v>
          </cell>
          <cell r="E943" t="str">
            <v>Watchfire Enterprises Inc Term Loan</v>
          </cell>
          <cell r="F943" t="str">
            <v>0010438082</v>
          </cell>
          <cell r="G943">
            <v>19550000</v>
          </cell>
          <cell r="H943">
            <v>36690000</v>
          </cell>
          <cell r="I943">
            <v>3.39</v>
          </cell>
          <cell r="J943" t="str">
            <v>4.1400000</v>
          </cell>
          <cell r="K943">
            <v>42338</v>
          </cell>
          <cell r="L943" t="str">
            <v>1 Month</v>
          </cell>
          <cell r="M943" t="str">
            <v>5.29</v>
          </cell>
          <cell r="N943">
            <v>3.24</v>
          </cell>
          <cell r="O943">
            <v>38120000</v>
          </cell>
          <cell r="P943" t="str">
            <v>3.82</v>
          </cell>
          <cell r="Q943" t="str">
            <v>4.93</v>
          </cell>
          <cell r="R943">
            <v>80</v>
          </cell>
          <cell r="S943">
            <v>42368</v>
          </cell>
        </row>
        <row r="944">
          <cell r="A944" t="str">
            <v>DETAILS</v>
          </cell>
          <cell r="B944">
            <v>0</v>
          </cell>
          <cell r="C944">
            <v>81627952</v>
          </cell>
          <cell r="D944">
            <v>84069428</v>
          </cell>
          <cell r="E944" t="str">
            <v>Water Pik Inc 1st Lien Term Loan</v>
          </cell>
          <cell r="F944" t="str">
            <v>0010423726</v>
          </cell>
          <cell r="G944">
            <v>20132692.870000001</v>
          </cell>
          <cell r="H944">
            <v>66580000</v>
          </cell>
          <cell r="I944">
            <v>2.4500000000000002</v>
          </cell>
          <cell r="J944" t="str">
            <v>4.0800000</v>
          </cell>
          <cell r="K944">
            <v>42185</v>
          </cell>
          <cell r="L944" t="str">
            <v>3 Months</v>
          </cell>
          <cell r="M944" t="str">
            <v>5.8</v>
          </cell>
          <cell r="N944">
            <v>2.4500000000000002</v>
          </cell>
          <cell r="O944">
            <v>66580000</v>
          </cell>
          <cell r="P944" t="str">
            <v>4.08000000</v>
          </cell>
          <cell r="Q944" t="str">
            <v>5.80000000</v>
          </cell>
          <cell r="R944">
            <v>80</v>
          </cell>
          <cell r="S944">
            <v>42277</v>
          </cell>
        </row>
        <row r="945">
          <cell r="A945" t="str">
            <v>DETAILS</v>
          </cell>
          <cell r="B945">
            <v>0</v>
          </cell>
          <cell r="C945">
            <v>81627953</v>
          </cell>
          <cell r="D945">
            <v>84069429</v>
          </cell>
          <cell r="E945" t="str">
            <v>Water Pik Inc 1st Lien Term Loan</v>
          </cell>
          <cell r="F945" t="str">
            <v>0010423726</v>
          </cell>
          <cell r="G945">
            <v>798054.66</v>
          </cell>
          <cell r="H945">
            <v>66580000</v>
          </cell>
          <cell r="I945">
            <v>2.4500000000000002</v>
          </cell>
          <cell r="J945" t="str">
            <v>4.0800000</v>
          </cell>
          <cell r="K945">
            <v>42185</v>
          </cell>
          <cell r="L945" t="str">
            <v>3 Months</v>
          </cell>
          <cell r="M945" t="str">
            <v>5.8</v>
          </cell>
          <cell r="N945">
            <v>2.4500000000000002</v>
          </cell>
          <cell r="O945">
            <v>66580000</v>
          </cell>
          <cell r="P945" t="str">
            <v>4.08000000</v>
          </cell>
          <cell r="Q945" t="str">
            <v>5.80000000</v>
          </cell>
          <cell r="R945">
            <v>80</v>
          </cell>
          <cell r="S945">
            <v>42277</v>
          </cell>
        </row>
        <row r="946">
          <cell r="A946" t="str">
            <v>DETAILS</v>
          </cell>
          <cell r="B946">
            <v>0</v>
          </cell>
          <cell r="C946">
            <v>81628221</v>
          </cell>
          <cell r="D946">
            <v>84069430</v>
          </cell>
          <cell r="E946" t="str">
            <v>Water Pik Inc 1st Lien Term Loan</v>
          </cell>
          <cell r="F946" t="str">
            <v>0010423726</v>
          </cell>
          <cell r="G946">
            <v>552325.57999999996</v>
          </cell>
          <cell r="H946">
            <v>66580000</v>
          </cell>
          <cell r="I946">
            <v>2.4500000000000002</v>
          </cell>
          <cell r="J946" t="str">
            <v>4.0800000</v>
          </cell>
          <cell r="K946">
            <v>42185</v>
          </cell>
          <cell r="L946" t="str">
            <v>3 Months</v>
          </cell>
          <cell r="M946" t="str">
            <v>5.8</v>
          </cell>
          <cell r="N946">
            <v>2.4500000000000002</v>
          </cell>
          <cell r="O946">
            <v>66580000</v>
          </cell>
          <cell r="P946" t="str">
            <v>4.08000000</v>
          </cell>
          <cell r="Q946" t="str">
            <v>5.80000000</v>
          </cell>
          <cell r="R946">
            <v>80</v>
          </cell>
          <cell r="S946">
            <v>42277</v>
          </cell>
        </row>
        <row r="947">
          <cell r="A947" t="str">
            <v>DETAILS</v>
          </cell>
          <cell r="B947">
            <v>0</v>
          </cell>
          <cell r="C947">
            <v>81628272</v>
          </cell>
          <cell r="D947">
            <v>84069425</v>
          </cell>
          <cell r="E947" t="str">
            <v>WaveDivision Holdings LLC Term Loan</v>
          </cell>
          <cell r="F947" t="str">
            <v>0010387857</v>
          </cell>
          <cell r="G947">
            <v>37500</v>
          </cell>
          <cell r="H947">
            <v>147649000</v>
          </cell>
          <cell r="I947">
            <v>2.99</v>
          </cell>
          <cell r="J947" t="str">
            <v>3.5400000</v>
          </cell>
          <cell r="K947">
            <v>42277</v>
          </cell>
          <cell r="L947" t="str">
            <v>3 Months</v>
          </cell>
          <cell r="M947" t="str">
            <v>5.51</v>
          </cell>
          <cell r="N947">
            <v>2.97</v>
          </cell>
          <cell r="O947">
            <v>158500000</v>
          </cell>
          <cell r="P947" t="str">
            <v>2.84</v>
          </cell>
          <cell r="Q947" t="str">
            <v>5.4</v>
          </cell>
          <cell r="R947">
            <v>80</v>
          </cell>
          <cell r="S947">
            <v>42368</v>
          </cell>
        </row>
        <row r="948">
          <cell r="A948" t="str">
            <v>DETAILS</v>
          </cell>
          <cell r="B948">
            <v>0</v>
          </cell>
          <cell r="C948">
            <v>81628273</v>
          </cell>
          <cell r="D948">
            <v>84069426</v>
          </cell>
          <cell r="E948" t="str">
            <v>WaveDivision Holdings LLC Term Loan</v>
          </cell>
          <cell r="F948" t="str">
            <v>0010387857</v>
          </cell>
          <cell r="G948">
            <v>14512500</v>
          </cell>
          <cell r="H948">
            <v>147649000</v>
          </cell>
          <cell r="I948">
            <v>2.99</v>
          </cell>
          <cell r="J948" t="str">
            <v>3.5400000</v>
          </cell>
          <cell r="K948">
            <v>42277</v>
          </cell>
          <cell r="L948" t="str">
            <v>3 Months</v>
          </cell>
          <cell r="M948" t="str">
            <v>5.51</v>
          </cell>
          <cell r="N948">
            <v>2.97</v>
          </cell>
          <cell r="O948">
            <v>158500000</v>
          </cell>
          <cell r="P948" t="str">
            <v>2.84</v>
          </cell>
          <cell r="Q948" t="str">
            <v>5.4</v>
          </cell>
          <cell r="R948">
            <v>80</v>
          </cell>
          <cell r="S948">
            <v>42368</v>
          </cell>
        </row>
        <row r="949">
          <cell r="A949" t="str">
            <v>DETAILS</v>
          </cell>
          <cell r="B949">
            <v>0</v>
          </cell>
          <cell r="C949">
            <v>81628006</v>
          </cell>
          <cell r="D949">
            <v>84069419</v>
          </cell>
          <cell r="E949" t="str">
            <v>Weight Watchers Initial Tranche B-2 Term Loan</v>
          </cell>
          <cell r="F949" t="str">
            <v>0010412963</v>
          </cell>
          <cell r="G949">
            <v>14488607.609999999</v>
          </cell>
          <cell r="H949">
            <v>348737000</v>
          </cell>
          <cell r="I949">
            <v>2.91</v>
          </cell>
          <cell r="J949" t="str">
            <v>5.9700000</v>
          </cell>
          <cell r="K949">
            <v>42277</v>
          </cell>
          <cell r="L949" t="str">
            <v>3 Months</v>
          </cell>
          <cell r="M949" t="str">
            <v>5.97</v>
          </cell>
          <cell r="N949">
            <v>2.3199999999999998</v>
          </cell>
          <cell r="O949">
            <v>274690000</v>
          </cell>
          <cell r="P949" t="str">
            <v>7.39</v>
          </cell>
          <cell r="Q949" t="str">
            <v>7.39</v>
          </cell>
          <cell r="R949">
            <v>80</v>
          </cell>
          <cell r="S949">
            <v>42368</v>
          </cell>
        </row>
        <row r="950">
          <cell r="A950" t="str">
            <v>DETAILS</v>
          </cell>
          <cell r="B950">
            <v>0</v>
          </cell>
          <cell r="C950">
            <v>81628007</v>
          </cell>
          <cell r="D950">
            <v>84069420</v>
          </cell>
          <cell r="E950" t="str">
            <v>Weight Watchers Initial Tranche B-2 Term Loan</v>
          </cell>
          <cell r="F950" t="str">
            <v>0010412963</v>
          </cell>
          <cell r="G950">
            <v>37341.769999999997</v>
          </cell>
          <cell r="H950">
            <v>348737000</v>
          </cell>
          <cell r="I950">
            <v>2.91</v>
          </cell>
          <cell r="J950" t="str">
            <v>5.9700000</v>
          </cell>
          <cell r="K950">
            <v>42277</v>
          </cell>
          <cell r="L950" t="str">
            <v>3 Months</v>
          </cell>
          <cell r="M950" t="str">
            <v>5.97</v>
          </cell>
          <cell r="N950">
            <v>2.3199999999999998</v>
          </cell>
          <cell r="O950">
            <v>274690000</v>
          </cell>
          <cell r="P950" t="str">
            <v>7.39</v>
          </cell>
          <cell r="Q950" t="str">
            <v>7.39</v>
          </cell>
          <cell r="R950">
            <v>80</v>
          </cell>
          <cell r="S950">
            <v>42368</v>
          </cell>
        </row>
        <row r="951">
          <cell r="A951" t="str">
            <v>DETAILS</v>
          </cell>
          <cell r="B951">
            <v>0</v>
          </cell>
          <cell r="C951">
            <v>81627947</v>
          </cell>
          <cell r="D951">
            <v>84069414</v>
          </cell>
          <cell r="E951" t="str">
            <v>Weiman Products LLC Term Loan</v>
          </cell>
          <cell r="F951" t="str">
            <v>0010446956</v>
          </cell>
          <cell r="G951">
            <v>9876368.0700000003</v>
          </cell>
          <cell r="H951">
            <v>27693000</v>
          </cell>
          <cell r="I951">
            <v>3.01</v>
          </cell>
          <cell r="J951" t="str">
            <v>4.9800000</v>
          </cell>
          <cell r="K951">
            <v>42338</v>
          </cell>
          <cell r="L951" t="str">
            <v>3 Months</v>
          </cell>
          <cell r="M951" t="str">
            <v>4.98</v>
          </cell>
          <cell r="N951">
            <v>3.08</v>
          </cell>
          <cell r="O951">
            <v>28560000</v>
          </cell>
          <cell r="P951" t="str">
            <v>4.52</v>
          </cell>
          <cell r="Q951" t="str">
            <v>4.52</v>
          </cell>
          <cell r="R951">
            <v>80</v>
          </cell>
          <cell r="S951">
            <v>42429</v>
          </cell>
        </row>
        <row r="952">
          <cell r="A952" t="str">
            <v>DETAILS</v>
          </cell>
          <cell r="B952">
            <v>0</v>
          </cell>
          <cell r="C952">
            <v>81627948</v>
          </cell>
          <cell r="D952">
            <v>84069415</v>
          </cell>
          <cell r="E952" t="str">
            <v>Weiman Products LLC Term Loan</v>
          </cell>
          <cell r="F952" t="str">
            <v>0010446956</v>
          </cell>
          <cell r="G952">
            <v>21706418.699999999</v>
          </cell>
          <cell r="H952">
            <v>27693000</v>
          </cell>
          <cell r="I952">
            <v>3.01</v>
          </cell>
          <cell r="J952" t="str">
            <v>4.9800000</v>
          </cell>
          <cell r="K952">
            <v>42338</v>
          </cell>
          <cell r="L952" t="str">
            <v>3 Months</v>
          </cell>
          <cell r="M952" t="str">
            <v>4.98</v>
          </cell>
          <cell r="N952">
            <v>3.08</v>
          </cell>
          <cell r="O952">
            <v>28560000</v>
          </cell>
          <cell r="P952" t="str">
            <v>4.52</v>
          </cell>
          <cell r="Q952" t="str">
            <v>4.52</v>
          </cell>
          <cell r="R952">
            <v>80</v>
          </cell>
          <cell r="S952">
            <v>42429</v>
          </cell>
        </row>
        <row r="953">
          <cell r="A953" t="str">
            <v>DETAILS</v>
          </cell>
          <cell r="B953">
            <v>0</v>
          </cell>
          <cell r="C953">
            <v>81627753</v>
          </cell>
          <cell r="D953">
            <v>84069412</v>
          </cell>
          <cell r="E953" t="str">
            <v>WELOCALIZE INC Term Loan</v>
          </cell>
          <cell r="F953" t="str">
            <v>0010516606</v>
          </cell>
          <cell r="G953">
            <v>21516875</v>
          </cell>
          <cell r="H953">
            <v>24058000</v>
          </cell>
          <cell r="I953">
            <v>2.67</v>
          </cell>
          <cell r="J953" t="str">
            <v>3.9100000</v>
          </cell>
          <cell r="K953">
            <v>42338</v>
          </cell>
          <cell r="L953" t="str">
            <v>1 Month</v>
          </cell>
          <cell r="M953" t="str">
            <v>5.4</v>
          </cell>
          <cell r="N953">
            <v>2.62</v>
          </cell>
          <cell r="O953">
            <v>23940000</v>
          </cell>
          <cell r="P953" t="str">
            <v>3.7</v>
          </cell>
          <cell r="Q953" t="str">
            <v>5.26</v>
          </cell>
          <cell r="R953">
            <v>80</v>
          </cell>
          <cell r="S953">
            <v>42368</v>
          </cell>
        </row>
        <row r="954">
          <cell r="A954" t="str">
            <v>DETAILS</v>
          </cell>
          <cell r="B954">
            <v>0</v>
          </cell>
          <cell r="C954">
            <v>81627928</v>
          </cell>
          <cell r="D954">
            <v>84069409</v>
          </cell>
          <cell r="E954" t="str">
            <v>Wesco Aircraft Hardware Corp Tranche B Term Loan</v>
          </cell>
          <cell r="F954" t="str">
            <v>0010460626</v>
          </cell>
          <cell r="G954">
            <v>18116666.670000002</v>
          </cell>
          <cell r="H954">
            <v>231506000</v>
          </cell>
          <cell r="I954">
            <v>6.89</v>
          </cell>
          <cell r="J954" t="str">
            <v>4.1400000</v>
          </cell>
          <cell r="K954">
            <v>42277</v>
          </cell>
          <cell r="L954" t="str">
            <v>3 Months</v>
          </cell>
          <cell r="M954" t="str">
            <v>4.14</v>
          </cell>
          <cell r="N954">
            <v>6.47</v>
          </cell>
          <cell r="O954">
            <v>215860000</v>
          </cell>
          <cell r="P954" t="str">
            <v>4.28000000</v>
          </cell>
          <cell r="Q954" t="str">
            <v>4.28000000</v>
          </cell>
          <cell r="R954">
            <v>80</v>
          </cell>
          <cell r="S954">
            <v>42368</v>
          </cell>
        </row>
        <row r="955">
          <cell r="A955" t="str">
            <v>DETAILS</v>
          </cell>
          <cell r="B955">
            <v>0</v>
          </cell>
          <cell r="C955">
            <v>81627694</v>
          </cell>
          <cell r="D955">
            <v>84069405</v>
          </cell>
          <cell r="E955" t="str">
            <v>West Corporation Term B-10</v>
          </cell>
          <cell r="F955" t="str">
            <v>0010455949</v>
          </cell>
          <cell r="G955">
            <v>34576638.799999997</v>
          </cell>
          <cell r="H955">
            <v>685683000</v>
          </cell>
          <cell r="I955">
            <v>5.25</v>
          </cell>
          <cell r="J955" t="str">
            <v>3.3800000</v>
          </cell>
          <cell r="K955">
            <v>42277</v>
          </cell>
          <cell r="L955" t="str">
            <v>3 Months</v>
          </cell>
          <cell r="M955" t="str">
            <v>4.84</v>
          </cell>
          <cell r="N955">
            <v>5.19</v>
          </cell>
          <cell r="O955">
            <v>690960000</v>
          </cell>
          <cell r="P955" t="str">
            <v>3.21</v>
          </cell>
          <cell r="Q955" t="str">
            <v>4.66</v>
          </cell>
          <cell r="R955">
            <v>80</v>
          </cell>
          <cell r="S955">
            <v>42368</v>
          </cell>
        </row>
        <row r="956">
          <cell r="A956" t="str">
            <v>DETAILS</v>
          </cell>
          <cell r="B956">
            <v>0</v>
          </cell>
          <cell r="C956">
            <v>81628304</v>
          </cell>
          <cell r="D956">
            <v>84070131</v>
          </cell>
          <cell r="E956" t="str">
            <v>WHEEL PROS LLC Term Loan</v>
          </cell>
          <cell r="F956" t="str">
            <v>0010474784</v>
          </cell>
          <cell r="G956">
            <v>24350101.399999999</v>
          </cell>
          <cell r="H956">
            <v>46510000</v>
          </cell>
          <cell r="I956">
            <v>3.47</v>
          </cell>
          <cell r="J956" t="str">
            <v>3.50</v>
          </cell>
          <cell r="K956">
            <v>42338</v>
          </cell>
          <cell r="L956" t="str">
            <v>1 Month</v>
          </cell>
          <cell r="M956" t="str">
            <v>4.75</v>
          </cell>
          <cell r="N956">
            <v>3.4730699999999999</v>
          </cell>
          <cell r="O956">
            <v>46510000</v>
          </cell>
          <cell r="P956" t="str">
            <v>3.50042</v>
          </cell>
          <cell r="Q956" t="str">
            <v>4.75176</v>
          </cell>
          <cell r="R956">
            <v>80</v>
          </cell>
          <cell r="S956">
            <v>42368</v>
          </cell>
        </row>
        <row r="957">
          <cell r="A957" t="str">
            <v>DETAILS</v>
          </cell>
          <cell r="B957">
            <v>0</v>
          </cell>
          <cell r="C957">
            <v>81627974</v>
          </cell>
          <cell r="D957">
            <v>84070130</v>
          </cell>
          <cell r="E957" t="str">
            <v>Wing Stop Holding Corporation Term Loan</v>
          </cell>
          <cell r="F957" t="str">
            <v>0010509794</v>
          </cell>
          <cell r="G957">
            <v>15627272.73</v>
          </cell>
          <cell r="H957">
            <v>27596000</v>
          </cell>
          <cell r="I957">
            <v>8.4600000000000009</v>
          </cell>
          <cell r="J957" t="str">
            <v>4.7300000</v>
          </cell>
          <cell r="K957">
            <v>42273</v>
          </cell>
          <cell r="L957" t="str">
            <v>1 Month</v>
          </cell>
          <cell r="M957" t="str">
            <v>4.73</v>
          </cell>
          <cell r="N957">
            <v>8.41</v>
          </cell>
          <cell r="O957">
            <v>28600000</v>
          </cell>
          <cell r="P957" t="str">
            <v>3.27</v>
          </cell>
          <cell r="Q957" t="str">
            <v>3.27</v>
          </cell>
          <cell r="R957">
            <v>80</v>
          </cell>
          <cell r="S957">
            <v>42303</v>
          </cell>
        </row>
        <row r="958">
          <cell r="A958" t="str">
            <v>DETAILS</v>
          </cell>
          <cell r="B958">
            <v>0</v>
          </cell>
          <cell r="C958">
            <v>81627783</v>
          </cell>
          <cell r="D958">
            <v>84070299</v>
          </cell>
          <cell r="E958" t="str">
            <v>WirePath Home Systems LLC (SNAP AV) Term Loan B</v>
          </cell>
          <cell r="F958" t="str">
            <v>0010536219</v>
          </cell>
          <cell r="G958">
            <v>2902962.17</v>
          </cell>
          <cell r="H958">
            <v>28040000</v>
          </cell>
          <cell r="I958">
            <v>7.28</v>
          </cell>
          <cell r="J958" t="str">
            <v>3.0000</v>
          </cell>
          <cell r="K958">
            <v>42338</v>
          </cell>
          <cell r="L958" t="str">
            <v>1 Month</v>
          </cell>
          <cell r="M958" t="str">
            <v>3.00000</v>
          </cell>
          <cell r="N958">
            <v>7.28</v>
          </cell>
          <cell r="O958">
            <v>28040000</v>
          </cell>
          <cell r="P958" t="str">
            <v>3.0000</v>
          </cell>
          <cell r="Q958" t="str">
            <v>3.0000</v>
          </cell>
          <cell r="R958">
            <v>80</v>
          </cell>
          <cell r="S958">
            <v>42368</v>
          </cell>
        </row>
        <row r="959">
          <cell r="A959" t="str">
            <v>DETAILS</v>
          </cell>
          <cell r="B959">
            <v>0</v>
          </cell>
          <cell r="C959">
            <v>81628131</v>
          </cell>
          <cell r="D959">
            <v>84070300</v>
          </cell>
          <cell r="E959" t="str">
            <v>WirePath Home Systems LLC (SNAP AV) Term Loan B</v>
          </cell>
          <cell r="F959" t="str">
            <v>0010536219</v>
          </cell>
          <cell r="G959">
            <v>1094302.07</v>
          </cell>
          <cell r="H959">
            <v>28040000</v>
          </cell>
          <cell r="I959">
            <v>7.28</v>
          </cell>
          <cell r="J959" t="str">
            <v>3.0000</v>
          </cell>
          <cell r="K959">
            <v>42338</v>
          </cell>
          <cell r="L959" t="str">
            <v>1 Month</v>
          </cell>
          <cell r="M959" t="str">
            <v>3.00000</v>
          </cell>
          <cell r="N959">
            <v>7.28</v>
          </cell>
          <cell r="O959">
            <v>28040000</v>
          </cell>
          <cell r="P959" t="str">
            <v>3.0000</v>
          </cell>
          <cell r="Q959" t="str">
            <v>3.0000</v>
          </cell>
          <cell r="R959">
            <v>80</v>
          </cell>
          <cell r="S959">
            <v>42368</v>
          </cell>
        </row>
        <row r="960">
          <cell r="A960" t="str">
            <v>DETAILS</v>
          </cell>
          <cell r="B960">
            <v>0</v>
          </cell>
          <cell r="C960">
            <v>81628131</v>
          </cell>
          <cell r="D960">
            <v>84069645</v>
          </cell>
          <cell r="E960" t="str">
            <v>WirePath Home Systems LLC (SNAP AV) Term Loan B</v>
          </cell>
          <cell r="F960" t="str">
            <v>0010536219</v>
          </cell>
          <cell r="G960">
            <v>9080306.0299999993</v>
          </cell>
          <cell r="H960">
            <v>28040000</v>
          </cell>
          <cell r="I960">
            <v>7.28</v>
          </cell>
          <cell r="J960" t="str">
            <v>3.0000</v>
          </cell>
          <cell r="K960">
            <v>42338</v>
          </cell>
          <cell r="L960" t="str">
            <v>1 Month</v>
          </cell>
          <cell r="M960" t="str">
            <v>3.00000</v>
          </cell>
          <cell r="N960">
            <v>7.28</v>
          </cell>
          <cell r="O960">
            <v>28040000</v>
          </cell>
          <cell r="P960" t="str">
            <v>3.0000</v>
          </cell>
          <cell r="Q960" t="str">
            <v>3.0000</v>
          </cell>
          <cell r="R960">
            <v>80</v>
          </cell>
          <cell r="S960">
            <v>42368</v>
          </cell>
        </row>
        <row r="961">
          <cell r="A961" t="str">
            <v>DETAILS</v>
          </cell>
          <cell r="B961">
            <v>0</v>
          </cell>
          <cell r="C961">
            <v>81627783</v>
          </cell>
          <cell r="D961">
            <v>84069644</v>
          </cell>
          <cell r="E961" t="str">
            <v>WirePath Home Systems LLC (SNAP AV) Term Loan B</v>
          </cell>
          <cell r="F961" t="str">
            <v>0010536219</v>
          </cell>
          <cell r="G961">
            <v>24088216.199999999</v>
          </cell>
          <cell r="H961">
            <v>28040000</v>
          </cell>
          <cell r="I961">
            <v>7.28</v>
          </cell>
          <cell r="J961" t="str">
            <v>3.0000</v>
          </cell>
          <cell r="K961">
            <v>42338</v>
          </cell>
          <cell r="L961" t="str">
            <v>1 Month</v>
          </cell>
          <cell r="M961" t="str">
            <v>3.00000</v>
          </cell>
          <cell r="N961">
            <v>7.28</v>
          </cell>
          <cell r="O961">
            <v>28040000</v>
          </cell>
          <cell r="P961" t="str">
            <v>3.0000</v>
          </cell>
          <cell r="Q961" t="str">
            <v>3.0000</v>
          </cell>
          <cell r="R961">
            <v>80</v>
          </cell>
          <cell r="S961">
            <v>42368</v>
          </cell>
        </row>
        <row r="962">
          <cell r="A962" t="str">
            <v>DETAILS</v>
          </cell>
          <cell r="B962">
            <v>0</v>
          </cell>
          <cell r="C962">
            <v>81627612</v>
          </cell>
          <cell r="D962">
            <v>84069335</v>
          </cell>
          <cell r="E962" t="str">
            <v>Worldwide Express Operations LLC  Term Loan</v>
          </cell>
          <cell r="F962" t="str">
            <v>0010536866</v>
          </cell>
          <cell r="G962">
            <v>6582413.7999999998</v>
          </cell>
          <cell r="H962">
            <v>25650000</v>
          </cell>
          <cell r="I962">
            <v>3.61</v>
          </cell>
          <cell r="J962" t="str">
            <v>2.8800000</v>
          </cell>
          <cell r="K962">
            <v>42338</v>
          </cell>
          <cell r="L962" t="str">
            <v>1 Month</v>
          </cell>
          <cell r="M962" t="str">
            <v>3.97</v>
          </cell>
          <cell r="N962">
            <v>4.54</v>
          </cell>
          <cell r="O962">
            <v>28420000</v>
          </cell>
          <cell r="P962" t="str">
            <v>2.55</v>
          </cell>
          <cell r="Q962" t="str">
            <v>3.54</v>
          </cell>
          <cell r="R962">
            <v>80</v>
          </cell>
          <cell r="S962">
            <v>42368</v>
          </cell>
        </row>
        <row r="963">
          <cell r="A963" t="str">
            <v>DETAILS</v>
          </cell>
          <cell r="B963">
            <v>0</v>
          </cell>
          <cell r="C963">
            <v>81627612</v>
          </cell>
          <cell r="D963">
            <v>84070260</v>
          </cell>
          <cell r="E963" t="str">
            <v>Worldwide Express Operations LLC  Term Loan</v>
          </cell>
          <cell r="F963" t="str">
            <v>0010536866</v>
          </cell>
          <cell r="G963">
            <v>2694759.02</v>
          </cell>
          <cell r="H963">
            <v>25650000</v>
          </cell>
          <cell r="I963">
            <v>3.61</v>
          </cell>
          <cell r="J963" t="str">
            <v>2.8800000</v>
          </cell>
          <cell r="K963">
            <v>42338</v>
          </cell>
          <cell r="L963" t="str">
            <v>1 Month</v>
          </cell>
          <cell r="M963" t="str">
            <v>3.97</v>
          </cell>
          <cell r="N963">
            <v>4.54</v>
          </cell>
          <cell r="O963">
            <v>28420000</v>
          </cell>
          <cell r="P963" t="str">
            <v>2.55</v>
          </cell>
          <cell r="Q963" t="str">
            <v>3.54</v>
          </cell>
          <cell r="R963">
            <v>80</v>
          </cell>
          <cell r="S963">
            <v>42368</v>
          </cell>
        </row>
        <row r="964">
          <cell r="A964" t="str">
            <v>DETAILS</v>
          </cell>
          <cell r="B964">
            <v>0</v>
          </cell>
          <cell r="C964">
            <v>81628063</v>
          </cell>
          <cell r="D964">
            <v>84069336</v>
          </cell>
          <cell r="E964" t="str">
            <v>Worldwide Express Operations LLC  Term Loan</v>
          </cell>
          <cell r="F964" t="str">
            <v>0010536866</v>
          </cell>
          <cell r="G964">
            <v>12235306.029999999</v>
          </cell>
          <cell r="H964">
            <v>25650000</v>
          </cell>
          <cell r="I964">
            <v>3.61</v>
          </cell>
          <cell r="J964" t="str">
            <v>2.8800000</v>
          </cell>
          <cell r="K964">
            <v>42338</v>
          </cell>
          <cell r="L964" t="str">
            <v>1 Month</v>
          </cell>
          <cell r="M964" t="str">
            <v>3.97</v>
          </cell>
          <cell r="N964">
            <v>4.54</v>
          </cell>
          <cell r="O964">
            <v>28420000</v>
          </cell>
          <cell r="P964" t="str">
            <v>2.55</v>
          </cell>
          <cell r="Q964" t="str">
            <v>3.54</v>
          </cell>
          <cell r="R964">
            <v>80</v>
          </cell>
          <cell r="S964">
            <v>42368</v>
          </cell>
        </row>
        <row r="965">
          <cell r="A965" t="str">
            <v>DETAILS</v>
          </cell>
          <cell r="B965">
            <v>0</v>
          </cell>
          <cell r="C965">
            <v>81628063</v>
          </cell>
          <cell r="D965">
            <v>84070261</v>
          </cell>
          <cell r="E965" t="str">
            <v>Worldwide Express Operations LLC  Term Loan</v>
          </cell>
          <cell r="F965" t="str">
            <v>0010536866</v>
          </cell>
          <cell r="G965">
            <v>5008983.3899999997</v>
          </cell>
          <cell r="H965">
            <v>25650000</v>
          </cell>
          <cell r="I965">
            <v>3.61</v>
          </cell>
          <cell r="J965" t="str">
            <v>2.8800000</v>
          </cell>
          <cell r="K965">
            <v>42338</v>
          </cell>
          <cell r="L965" t="str">
            <v>1 Month</v>
          </cell>
          <cell r="M965" t="str">
            <v>3.97</v>
          </cell>
          <cell r="N965">
            <v>4.54</v>
          </cell>
          <cell r="O965">
            <v>28420000</v>
          </cell>
          <cell r="P965" t="str">
            <v>2.55</v>
          </cell>
          <cell r="Q965" t="str">
            <v>3.54</v>
          </cell>
          <cell r="R965">
            <v>80</v>
          </cell>
          <cell r="S965">
            <v>42368</v>
          </cell>
        </row>
        <row r="966">
          <cell r="A966" t="str">
            <v>DETAILS</v>
          </cell>
          <cell r="B966">
            <v>0</v>
          </cell>
          <cell r="C966">
            <v>81628015</v>
          </cell>
          <cell r="D966">
            <v>84069905</v>
          </cell>
          <cell r="E966" t="str">
            <v>Worldwide Express Operations LLC Delayed Draw Term Loan</v>
          </cell>
          <cell r="F966" t="str">
            <v>0010558947</v>
          </cell>
          <cell r="G966">
            <v>4567763.29</v>
          </cell>
          <cell r="H966">
            <v>25650000</v>
          </cell>
          <cell r="I966">
            <v>3.61</v>
          </cell>
          <cell r="J966" t="str">
            <v>2.88</v>
          </cell>
          <cell r="K966">
            <v>42338</v>
          </cell>
          <cell r="L966" t="str">
            <v>1 Month</v>
          </cell>
          <cell r="M966" t="str">
            <v>3.97</v>
          </cell>
          <cell r="N966">
            <v>4.54</v>
          </cell>
          <cell r="O966">
            <v>28420000</v>
          </cell>
          <cell r="P966" t="str">
            <v>2.55</v>
          </cell>
          <cell r="Q966" t="str">
            <v>3.54</v>
          </cell>
          <cell r="R966">
            <v>80</v>
          </cell>
          <cell r="S966">
            <v>42368</v>
          </cell>
        </row>
        <row r="967">
          <cell r="A967" t="str">
            <v>DETAILS</v>
          </cell>
          <cell r="B967">
            <v>0</v>
          </cell>
          <cell r="C967">
            <v>81628251</v>
          </cell>
          <cell r="D967">
            <v>84069330</v>
          </cell>
          <cell r="E967" t="str">
            <v>WP CPP Holdings LLC Term B-3 Loan</v>
          </cell>
          <cell r="F967" t="str">
            <v>0010538206</v>
          </cell>
          <cell r="G967">
            <v>11562.5</v>
          </cell>
          <cell r="H967">
            <v>133294000</v>
          </cell>
          <cell r="I967">
            <v>2.78</v>
          </cell>
          <cell r="J967" t="str">
            <v>4.3200000</v>
          </cell>
          <cell r="K967">
            <v>42277</v>
          </cell>
          <cell r="L967" t="str">
            <v>3 Months</v>
          </cell>
          <cell r="M967" t="str">
            <v>5.21</v>
          </cell>
          <cell r="N967">
            <v>3.29</v>
          </cell>
          <cell r="O967">
            <v>130570000</v>
          </cell>
          <cell r="P967" t="str">
            <v>4.47</v>
          </cell>
          <cell r="Q967" t="str">
            <v>5.38</v>
          </cell>
          <cell r="R967">
            <v>80</v>
          </cell>
          <cell r="S967">
            <v>42368</v>
          </cell>
        </row>
        <row r="968">
          <cell r="A968" t="str">
            <v>DETAILS</v>
          </cell>
          <cell r="B968">
            <v>0</v>
          </cell>
          <cell r="C968">
            <v>81628252</v>
          </cell>
          <cell r="D968">
            <v>84069331</v>
          </cell>
          <cell r="E968" t="str">
            <v>WP CPP Holdings LLC Term B-3 Loan</v>
          </cell>
          <cell r="F968" t="str">
            <v>0010538206</v>
          </cell>
          <cell r="G968">
            <v>4474687.5</v>
          </cell>
          <cell r="H968">
            <v>133294000</v>
          </cell>
          <cell r="I968">
            <v>2.78</v>
          </cell>
          <cell r="J968" t="str">
            <v>4.3200000</v>
          </cell>
          <cell r="K968">
            <v>42277</v>
          </cell>
          <cell r="L968" t="str">
            <v>3 Months</v>
          </cell>
          <cell r="M968" t="str">
            <v>5.21</v>
          </cell>
          <cell r="N968">
            <v>3.29</v>
          </cell>
          <cell r="O968">
            <v>130570000</v>
          </cell>
          <cell r="P968" t="str">
            <v>4.47</v>
          </cell>
          <cell r="Q968" t="str">
            <v>5.38</v>
          </cell>
          <cell r="R968">
            <v>80</v>
          </cell>
          <cell r="S968">
            <v>42368</v>
          </cell>
        </row>
        <row r="969">
          <cell r="A969" t="str">
            <v>DETAILS</v>
          </cell>
          <cell r="B969">
            <v>0</v>
          </cell>
          <cell r="C969">
            <v>81627635</v>
          </cell>
          <cell r="D969">
            <v>84070121</v>
          </cell>
          <cell r="E969" t="str">
            <v>YLG Holdings Term Loan A</v>
          </cell>
          <cell r="F969" t="str">
            <v>0010527738</v>
          </cell>
          <cell r="G969">
            <v>0.03</v>
          </cell>
          <cell r="H969">
            <v>12225000</v>
          </cell>
          <cell r="I969">
            <v>4.5</v>
          </cell>
          <cell r="J969" t="str">
            <v>3.7000000</v>
          </cell>
          <cell r="K969">
            <v>42338</v>
          </cell>
          <cell r="L969" t="str">
            <v>1 Month</v>
          </cell>
          <cell r="M969" t="str">
            <v>3.7</v>
          </cell>
          <cell r="N969">
            <v>5.15</v>
          </cell>
          <cell r="O969">
            <v>15290000</v>
          </cell>
          <cell r="P969" t="str">
            <v>3.79</v>
          </cell>
          <cell r="Q969" t="str">
            <v>3.79</v>
          </cell>
          <cell r="R969">
            <v>80</v>
          </cell>
          <cell r="S969">
            <v>42368</v>
          </cell>
        </row>
        <row r="970">
          <cell r="A970" t="str">
            <v>DETAILS</v>
          </cell>
          <cell r="B970">
            <v>0</v>
          </cell>
          <cell r="C970">
            <v>81627718</v>
          </cell>
          <cell r="D970">
            <v>84070122</v>
          </cell>
          <cell r="E970" t="str">
            <v>YLG Holdings Term Loan A</v>
          </cell>
          <cell r="F970" t="str">
            <v>0010527738</v>
          </cell>
          <cell r="G970">
            <v>11975544.970000001</v>
          </cell>
          <cell r="H970">
            <v>12225000</v>
          </cell>
          <cell r="I970">
            <v>4.5</v>
          </cell>
          <cell r="J970" t="str">
            <v>3.7000000</v>
          </cell>
          <cell r="K970">
            <v>42338</v>
          </cell>
          <cell r="L970" t="str">
            <v>1 Month</v>
          </cell>
          <cell r="M970" t="str">
            <v>3.7</v>
          </cell>
          <cell r="N970">
            <v>5.15</v>
          </cell>
          <cell r="O970">
            <v>15290000</v>
          </cell>
          <cell r="P970" t="str">
            <v>3.79</v>
          </cell>
          <cell r="Q970" t="str">
            <v>3.79</v>
          </cell>
          <cell r="R970">
            <v>80</v>
          </cell>
          <cell r="S970">
            <v>42368</v>
          </cell>
        </row>
        <row r="971">
          <cell r="A971" t="str">
            <v>DETAILS</v>
          </cell>
          <cell r="B971">
            <v>0</v>
          </cell>
          <cell r="C971">
            <v>81627919</v>
          </cell>
          <cell r="D971">
            <v>84070297</v>
          </cell>
          <cell r="E971" t="str">
            <v>YRS Industrial LLC (Resolute) Term Loan</v>
          </cell>
          <cell r="F971" t="str">
            <v>0010552066</v>
          </cell>
          <cell r="G971">
            <v>26500000</v>
          </cell>
          <cell r="H971">
            <v>11800000</v>
          </cell>
          <cell r="I971">
            <v>5.3</v>
          </cell>
          <cell r="J971" t="str">
            <v>3.4000000</v>
          </cell>
          <cell r="K971">
            <v>42338</v>
          </cell>
          <cell r="L971" t="str">
            <v>1 Month</v>
          </cell>
          <cell r="M971" t="str">
            <v>3.4</v>
          </cell>
          <cell r="N971">
            <v>5.3</v>
          </cell>
          <cell r="O971">
            <v>11800000</v>
          </cell>
          <cell r="P971" t="str">
            <v>3.40000000</v>
          </cell>
          <cell r="Q971" t="str">
            <v>3.40000000</v>
          </cell>
          <cell r="R971">
            <v>80</v>
          </cell>
          <cell r="S971">
            <v>42368</v>
          </cell>
        </row>
      </sheetData>
      <sheetData sheetId="43"/>
      <sheetData sheetId="44"/>
      <sheetData sheetId="45"/>
      <sheetData sheetId="46"/>
      <sheetData sheetId="47"/>
      <sheetData sheetId="4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POLAR"/>
      <sheetName val="PlotData"/>
      <sheetName val="計画"/>
      <sheetName val="General Inputs"/>
      <sheetName val="Scenario"/>
      <sheetName val="List"/>
      <sheetName val="TEMPLATE"/>
      <sheetName val="Plan1"/>
      <sheetName val="NTS as Rep"/>
      <sheetName val="5Q Rec"/>
      <sheetName val="5Q Rec JU"/>
      <sheetName val="Argentina"/>
      <sheetName val="Brazil Mfg"/>
      <sheetName val="Colombia Calima Mfg"/>
      <sheetName val="Caribbean"/>
      <sheetName val="Colombia Mfg"/>
      <sheetName val="Inventory"/>
      <sheetName val="5Q Inv"/>
      <sheetName val="5Q Inv JU"/>
      <sheetName val="MNI as BP"/>
      <sheetName val="NTS as BP"/>
      <sheetName val="NTS JU YTD"/>
      <sheetName val="Peru"/>
      <sheetName val="Total Latin America"/>
      <sheetName val="Total South &amp; West"/>
      <sheetName val="@RATE FBP08"/>
      <sheetName val="P&amp;L"/>
      <sheetName val="6. CIPs"/>
      <sheetName val="Data"/>
      <sheetName val="CPC"/>
      <sheetName val="Actual "/>
      <sheetName val="BVA"/>
      <sheetName val="GL"/>
      <sheetName val="FA"/>
      <sheetName val="RATE"/>
      <sheetName val="Company"/>
      <sheetName val="SUMMARY"/>
      <sheetName val="社員リスト"/>
      <sheetName val="????"/>
      <sheetName val="SGH1"/>
      <sheetName val="SGH3"/>
      <sheetName val="ratejob"/>
      <sheetName val="3Q YTD"/>
      <sheetName val="ACCOUNTS"/>
      <sheetName val="←元ねた①"/>
      <sheetName val="ACM0131(GT)"/>
      <sheetName val="Sheet1"/>
      <sheetName val="____"/>
      <sheetName val="Manufacturing Vol - C"/>
      <sheetName val="Mfg Head by Function - F1"/>
      <sheetName val="050206"/>
      <sheetName val="Strategic Category"/>
      <sheetName val="Tabelle1"/>
      <sheetName val="Tabelle2"/>
      <sheetName val="Tabelle3"/>
      <sheetName val="Control"/>
      <sheetName val="Pro Forma Assumptions"/>
      <sheetName val="Assumptions"/>
      <sheetName val="BA Plan"/>
      <sheetName val="CAA Plan"/>
      <sheetName val="EA Plan"/>
      <sheetName val="GAA Plan"/>
      <sheetName val="EUR PAR"/>
      <sheetName val="IMA PAR"/>
      <sheetName val="LAA PAR"/>
      <sheetName val="NAA PAR"/>
      <sheetName val="PAC PAR"/>
      <sheetName val="2EHA Plan"/>
      <sheetName val="MA Plan"/>
      <sheetName val="Supply Demand"/>
      <sheetName val="Center Summary"/>
      <sheetName val="Long-Term Care Comps"/>
      <sheetName val="RUL2"/>
      <sheetName val="Mapping"/>
      <sheetName val="FBP15"/>
      <sheetName val="Tabelle8"/>
      <sheetName val="KOK5 (27.10.2014)"/>
      <sheetName val="Lists"/>
      <sheetName val="Facilities"/>
      <sheetName val="REFERENCES"/>
      <sheetName val="Inputs"/>
      <sheetName val="Output"/>
      <sheetName val="10000"/>
      <sheetName val="12070"/>
      <sheetName val="11900"/>
      <sheetName val="12140"/>
      <sheetName val="16140"/>
      <sheetName val="17030"/>
      <sheetName val="FWD PE data"/>
      <sheetName val="Stand-alone val"/>
      <sheetName val="Estm"/>
      <sheetName val="Actual"/>
      <sheetName val="2009 Selling ACT"/>
      <sheetName val="2010 Selling ACT"/>
      <sheetName val="2009 MME ACT"/>
      <sheetName val="2010 MME ACT"/>
      <sheetName val="INSTANTIS PROJECTS"/>
      <sheetName val="HILFSTAB"/>
      <sheetName val="97 Mnthly Splits Caps"/>
      <sheetName val="Model"/>
      <sheetName val="Operating Expenses-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ulti"/>
      <sheetName val="Trial Bal"/>
      <sheetName val="Input"/>
      <sheetName val="Tests"/>
      <sheetName val="Calcs"/>
      <sheetName val="Listing"/>
      <sheetName val="PSBMA"/>
      <sheetName val="Moody's"/>
      <sheetName val="S&amp;P"/>
      <sheetName val="Pivot1"/>
      <sheetName val="Pivot2"/>
      <sheetName val="40Act"/>
      <sheetName val="List of Assets"/>
      <sheetName val="Market Pricing"/>
      <sheetName val="S&amp;P Industry Detail"/>
      <sheetName val="Citibank Data Sheet"/>
      <sheetName val="Weekly Signoff"/>
      <sheetName val="Non-Pledgeable Assets"/>
      <sheetName val="Base Detail"/>
      <sheetName val="Tables"/>
      <sheetName val="Ratings"/>
      <sheetName val="Industry"/>
      <sheetName val="Reg St"/>
      <sheetName val="Borrowing Base Cert -not need"/>
      <sheetName val="Moody's Rating - No Longer Need"/>
      <sheetName val="S&amp;P's Rating - No Longer Needed"/>
      <sheetName val="Edison Extract - No longer ne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BI-POLAR"/>
      <sheetName val="PlotData"/>
    </sheetNames>
    <sheetDataSet>
      <sheetData sheetId="0" refreshError="1">
        <row r="1">
          <cell r="D1" t="str">
            <v>10 Year Sales</v>
          </cell>
          <cell r="G1" t="str">
            <v>w/o Term</v>
          </cell>
          <cell r="H1">
            <v>1998</v>
          </cell>
          <cell r="I1">
            <v>1999</v>
          </cell>
          <cell r="J1">
            <v>1998</v>
          </cell>
          <cell r="K1">
            <v>1999</v>
          </cell>
        </row>
        <row r="2">
          <cell r="D2" t="str">
            <v>P&amp;L's</v>
          </cell>
          <cell r="E2" t="str">
            <v>SEPT</v>
          </cell>
          <cell r="F2" t="str">
            <v>Peak Year</v>
          </cell>
          <cell r="G2" t="str">
            <v>NPV</v>
          </cell>
          <cell r="H2" t="str">
            <v>R&amp;D</v>
          </cell>
          <cell r="I2" t="str">
            <v>R&amp;D</v>
          </cell>
          <cell r="J2" t="str">
            <v>IBT</v>
          </cell>
          <cell r="K2" t="str">
            <v>IBT</v>
          </cell>
          <cell r="L2" t="str">
            <v>NPV</v>
          </cell>
          <cell r="M2" t="str">
            <v>OLD NPV</v>
          </cell>
        </row>
        <row r="4">
          <cell r="C4" t="str">
            <v xml:space="preserve">Prosynap IM </v>
          </cell>
          <cell r="D4">
            <v>7347</v>
          </cell>
          <cell r="E4">
            <v>2449</v>
          </cell>
          <cell r="F4">
            <v>1356</v>
          </cell>
          <cell r="G4">
            <v>1010.237965295373</v>
          </cell>
          <cell r="H4">
            <v>0.96299324399641639</v>
          </cell>
          <cell r="I4">
            <v>62.981366250000001</v>
          </cell>
          <cell r="J4">
            <v>-0.96299324399641639</v>
          </cell>
          <cell r="K4">
            <v>-62.981366250000001</v>
          </cell>
          <cell r="L4">
            <v>1010.237965295373</v>
          </cell>
          <cell r="M4">
            <v>255</v>
          </cell>
        </row>
        <row r="5">
          <cell r="C5" t="str">
            <v>Prosynap in head trauma</v>
          </cell>
          <cell r="D5">
            <v>9093</v>
          </cell>
          <cell r="E5">
            <v>9093</v>
          </cell>
          <cell r="F5">
            <v>1138</v>
          </cell>
          <cell r="G5">
            <v>995.02010679138243</v>
          </cell>
          <cell r="H5">
            <v>11.514778390098694</v>
          </cell>
          <cell r="I5">
            <v>30.561277031604437</v>
          </cell>
          <cell r="J5">
            <v>-11.514778390098694</v>
          </cell>
          <cell r="K5">
            <v>-30.561277031604437</v>
          </cell>
          <cell r="L5">
            <v>995.02010679138243</v>
          </cell>
          <cell r="M5">
            <v>972</v>
          </cell>
        </row>
        <row r="6">
          <cell r="C6" t="str">
            <v>R 93 877 in Constipation</v>
          </cell>
          <cell r="D6">
            <v>7279</v>
          </cell>
          <cell r="E6">
            <v>7279</v>
          </cell>
          <cell r="F6">
            <v>980</v>
          </cell>
          <cell r="G6">
            <v>483.20079473575424</v>
          </cell>
          <cell r="H6">
            <v>33.101099185000002</v>
          </cell>
          <cell r="I6">
            <v>23.040824845573919</v>
          </cell>
          <cell r="J6">
            <v>-33.101099185000002</v>
          </cell>
          <cell r="K6">
            <v>-23.040824845573919</v>
          </cell>
          <cell r="L6">
            <v>483.20079473575424</v>
          </cell>
          <cell r="M6">
            <v>479</v>
          </cell>
        </row>
        <row r="7">
          <cell r="C7" t="str">
            <v>Topamax-Obesity</v>
          </cell>
          <cell r="D7">
            <v>5106.7000000000007</v>
          </cell>
          <cell r="E7">
            <v>5636</v>
          </cell>
          <cell r="F7">
            <v>747</v>
          </cell>
          <cell r="G7">
            <v>440.87161522956814</v>
          </cell>
          <cell r="H7">
            <v>0.8</v>
          </cell>
          <cell r="I7">
            <v>8.4</v>
          </cell>
          <cell r="J7">
            <v>-4.55</v>
          </cell>
          <cell r="K7">
            <v>-13.4</v>
          </cell>
          <cell r="L7">
            <v>440.87161522956814</v>
          </cell>
          <cell r="M7">
            <v>599</v>
          </cell>
        </row>
        <row r="8">
          <cell r="C8" t="str">
            <v>Topamax - Bi-Polar</v>
          </cell>
          <cell r="D8">
            <v>4377</v>
          </cell>
          <cell r="E8">
            <v>1514</v>
          </cell>
          <cell r="F8">
            <v>619.4</v>
          </cell>
          <cell r="G8">
            <v>427.82775729986804</v>
          </cell>
          <cell r="H8">
            <v>0.872</v>
          </cell>
          <cell r="I8">
            <v>7.2830000000000004</v>
          </cell>
          <cell r="J8">
            <v>-2.2719999999999998</v>
          </cell>
          <cell r="K8">
            <v>-13.683</v>
          </cell>
          <cell r="L8">
            <v>427.82775729986804</v>
          </cell>
          <cell r="M8">
            <v>159</v>
          </cell>
        </row>
        <row r="9">
          <cell r="C9" t="str">
            <v>avicidin in Cancer (NeoRx)</v>
          </cell>
          <cell r="D9">
            <v>6338</v>
          </cell>
          <cell r="E9">
            <v>6338</v>
          </cell>
          <cell r="F9">
            <v>943</v>
          </cell>
          <cell r="G9">
            <v>413.59018813410006</v>
          </cell>
          <cell r="H9">
            <v>35.999075838000003</v>
          </cell>
          <cell r="I9">
            <v>36.363874260999999</v>
          </cell>
          <cell r="J9">
            <v>-35.999075838000003</v>
          </cell>
          <cell r="K9">
            <v>-38.363874260999999</v>
          </cell>
          <cell r="L9">
            <v>413.59018813410006</v>
          </cell>
          <cell r="M9">
            <v>417</v>
          </cell>
        </row>
        <row r="10">
          <cell r="C10" t="str">
            <v>Topamax in Neuro-Pain</v>
          </cell>
          <cell r="D10">
            <v>3209.7</v>
          </cell>
          <cell r="E10">
            <v>2702</v>
          </cell>
          <cell r="F10">
            <v>446.5</v>
          </cell>
          <cell r="G10">
            <v>328.38793844737972</v>
          </cell>
          <cell r="H10">
            <v>1.109</v>
          </cell>
          <cell r="I10">
            <v>11.923</v>
          </cell>
          <cell r="J10">
            <v>-3.109</v>
          </cell>
          <cell r="K10">
            <v>-15.923</v>
          </cell>
          <cell r="L10">
            <v>328.38793844737972</v>
          </cell>
          <cell r="M10">
            <v>414</v>
          </cell>
        </row>
        <row r="11">
          <cell r="C11" t="str">
            <v>Fentanyl ETS in Acute post-op. pain</v>
          </cell>
          <cell r="D11">
            <v>2735</v>
          </cell>
          <cell r="E11">
            <v>2735</v>
          </cell>
          <cell r="F11">
            <v>370</v>
          </cell>
          <cell r="G11">
            <v>314.52083994359577</v>
          </cell>
          <cell r="H11">
            <v>43.68850585710549</v>
          </cell>
          <cell r="I11">
            <v>14.153254529105487</v>
          </cell>
          <cell r="J11">
            <v>-43.68850585710549</v>
          </cell>
          <cell r="K11">
            <v>-17.153254529105489</v>
          </cell>
          <cell r="L11">
            <v>314.52083994359577</v>
          </cell>
          <cell r="M11">
            <v>306</v>
          </cell>
        </row>
        <row r="12">
          <cell r="C12" t="str">
            <v xml:space="preserve">Propulsid Tartrate tablet </v>
          </cell>
          <cell r="D12">
            <v>2036.1</v>
          </cell>
          <cell r="E12">
            <v>2036</v>
          </cell>
          <cell r="F12">
            <v>287.5</v>
          </cell>
          <cell r="G12">
            <v>313.89149529627736</v>
          </cell>
          <cell r="H12">
            <v>0.93557219800000002</v>
          </cell>
          <cell r="I12">
            <v>0.87682815000000014</v>
          </cell>
          <cell r="J12">
            <v>-1.935572198</v>
          </cell>
          <cell r="K12">
            <v>-10.211578149999999</v>
          </cell>
          <cell r="L12">
            <v>313.89149529627736</v>
          </cell>
          <cell r="M12">
            <v>312</v>
          </cell>
        </row>
        <row r="13">
          <cell r="C13" t="str">
            <v>HRT  E2/NGM 190</v>
          </cell>
          <cell r="D13">
            <v>2633.7</v>
          </cell>
          <cell r="E13">
            <v>1434</v>
          </cell>
          <cell r="F13">
            <v>363</v>
          </cell>
          <cell r="G13">
            <v>294.1825760591978</v>
          </cell>
          <cell r="H13">
            <v>11.92</v>
          </cell>
          <cell r="I13">
            <v>1.8120000000000001</v>
          </cell>
          <cell r="J13">
            <v>-13.22</v>
          </cell>
          <cell r="K13">
            <v>-11.311999999999999</v>
          </cell>
          <cell r="L13">
            <v>294.1825760591978</v>
          </cell>
          <cell r="M13">
            <v>173</v>
          </cell>
        </row>
        <row r="14">
          <cell r="C14" t="str">
            <v>R108 500 in Solid tumours</v>
          </cell>
          <cell r="D14">
            <v>2948</v>
          </cell>
          <cell r="E14">
            <v>2948</v>
          </cell>
          <cell r="F14">
            <v>450</v>
          </cell>
          <cell r="G14">
            <v>292</v>
          </cell>
          <cell r="H14">
            <v>15.563850299249999</v>
          </cell>
          <cell r="I14">
            <v>12.478292958999999</v>
          </cell>
          <cell r="J14">
            <v>-15.563850299249999</v>
          </cell>
          <cell r="K14">
            <v>-12.478292958999999</v>
          </cell>
          <cell r="L14">
            <v>292</v>
          </cell>
          <cell r="M14">
            <v>290</v>
          </cell>
        </row>
        <row r="15">
          <cell r="C15" t="str">
            <v>Sporanox IV NANO</v>
          </cell>
          <cell r="D15">
            <v>2457.5</v>
          </cell>
          <cell r="E15">
            <v>2518</v>
          </cell>
          <cell r="F15">
            <v>290</v>
          </cell>
          <cell r="G15">
            <v>286.50544282005501</v>
          </cell>
          <cell r="H15">
            <v>12.357701387166667</v>
          </cell>
          <cell r="I15">
            <v>19.115690506000004</v>
          </cell>
          <cell r="J15">
            <v>-12.857701387166667</v>
          </cell>
          <cell r="K15">
            <v>-19.615690506000004</v>
          </cell>
          <cell r="L15">
            <v>286.50544282005501</v>
          </cell>
          <cell r="M15">
            <v>349</v>
          </cell>
        </row>
        <row r="16">
          <cell r="C16" t="str">
            <v>Perflubron NBO</v>
          </cell>
          <cell r="D16">
            <v>3770.5</v>
          </cell>
          <cell r="E16">
            <v>3798</v>
          </cell>
          <cell r="F16">
            <v>436</v>
          </cell>
          <cell r="G16">
            <v>275.90904398953637</v>
          </cell>
          <cell r="H16">
            <v>16.071000000000002</v>
          </cell>
          <cell r="I16">
            <v>13.18</v>
          </cell>
          <cell r="J16">
            <v>-16.371000000000002</v>
          </cell>
          <cell r="K16">
            <v>-14.98</v>
          </cell>
          <cell r="L16">
            <v>275.90904398953637</v>
          </cell>
          <cell r="M16">
            <v>286</v>
          </cell>
        </row>
        <row r="17">
          <cell r="C17" t="str">
            <v>Reminyl Alzheimer's dementia</v>
          </cell>
          <cell r="D17">
            <v>3101</v>
          </cell>
          <cell r="E17">
            <v>3101</v>
          </cell>
          <cell r="F17">
            <v>379</v>
          </cell>
          <cell r="G17">
            <v>249.0735581467481</v>
          </cell>
          <cell r="H17">
            <v>46.339883168080519</v>
          </cell>
          <cell r="I17">
            <v>54.960510714281995</v>
          </cell>
          <cell r="J17">
            <v>-46.859883168080522</v>
          </cell>
          <cell r="K17">
            <v>-71.080510714281999</v>
          </cell>
          <cell r="L17">
            <v>249.0735581467481</v>
          </cell>
          <cell r="M17">
            <v>198</v>
          </cell>
        </row>
        <row r="18">
          <cell r="C18" t="str">
            <v xml:space="preserve">Sporanox Transnail Delivery </v>
          </cell>
          <cell r="D18">
            <v>2553</v>
          </cell>
          <cell r="E18">
            <v>2772</v>
          </cell>
          <cell r="F18">
            <v>332</v>
          </cell>
          <cell r="G18">
            <v>247.25529283351247</v>
          </cell>
          <cell r="H18">
            <v>3.2954750244166666</v>
          </cell>
          <cell r="I18">
            <v>7.4043807309999998</v>
          </cell>
          <cell r="J18">
            <v>-4.0954750244166664</v>
          </cell>
          <cell r="K18">
            <v>-7.9043807309999998</v>
          </cell>
          <cell r="L18">
            <v>247.25529283351247</v>
          </cell>
          <cell r="M18">
            <v>365</v>
          </cell>
        </row>
        <row r="19">
          <cell r="C19" t="str">
            <v xml:space="preserve">Risperdal quicksolv tablet </v>
          </cell>
          <cell r="D19">
            <v>1778</v>
          </cell>
          <cell r="E19">
            <v>1778</v>
          </cell>
          <cell r="F19">
            <v>321</v>
          </cell>
          <cell r="G19">
            <v>240.02852045119653</v>
          </cell>
          <cell r="H19">
            <v>1.355770193930121</v>
          </cell>
          <cell r="I19">
            <v>2.8444352419999999</v>
          </cell>
          <cell r="J19">
            <v>-1.355770193930121</v>
          </cell>
          <cell r="K19">
            <v>-5.8444352419999994</v>
          </cell>
          <cell r="L19">
            <v>240.02852045119653</v>
          </cell>
          <cell r="M19">
            <v>234</v>
          </cell>
        </row>
        <row r="20">
          <cell r="C20" t="str">
            <v>Sporanox prophylaxis in neutropenia</v>
          </cell>
          <cell r="D20">
            <v>1379</v>
          </cell>
          <cell r="E20">
            <v>1530</v>
          </cell>
          <cell r="F20">
            <v>231</v>
          </cell>
          <cell r="G20">
            <v>223.30360503027811</v>
          </cell>
          <cell r="H20">
            <v>0.77635829700000014</v>
          </cell>
          <cell r="I20">
            <v>1.9491143540000002</v>
          </cell>
          <cell r="J20">
            <v>-3.7763582970000003</v>
          </cell>
          <cell r="K20">
            <v>-8.0791143539999997</v>
          </cell>
          <cell r="L20">
            <v>223.30360503027811</v>
          </cell>
          <cell r="M20">
            <v>309</v>
          </cell>
        </row>
        <row r="21">
          <cell r="C21" t="str">
            <v xml:space="preserve"> Durogesic 12,5 (lite) in chronic pain</v>
          </cell>
          <cell r="D21">
            <v>1430</v>
          </cell>
          <cell r="E21">
            <v>1430</v>
          </cell>
          <cell r="F21">
            <v>220</v>
          </cell>
          <cell r="G21">
            <v>208.46439752890902</v>
          </cell>
          <cell r="H21">
            <v>3.1344310427650917</v>
          </cell>
          <cell r="I21">
            <v>1.278963587</v>
          </cell>
          <cell r="J21">
            <v>-3.1344310427650917</v>
          </cell>
          <cell r="K21">
            <v>-1.278963587</v>
          </cell>
          <cell r="L21">
            <v>208.46439752890902</v>
          </cell>
          <cell r="M21">
            <v>206</v>
          </cell>
        </row>
        <row r="22">
          <cell r="C22" t="str">
            <v>Duragesic Chronic non-cancer pain</v>
          </cell>
          <cell r="D22">
            <v>1139</v>
          </cell>
          <cell r="E22">
            <v>1139</v>
          </cell>
          <cell r="F22">
            <v>156</v>
          </cell>
          <cell r="G22">
            <v>190.92931429584513</v>
          </cell>
          <cell r="H22">
            <v>3.4399631486740589</v>
          </cell>
          <cell r="I22">
            <v>1.7150114988070224</v>
          </cell>
          <cell r="J22">
            <v>-4.9399631486740585</v>
          </cell>
          <cell r="K22">
            <v>-0.21001149880702208</v>
          </cell>
          <cell r="L22">
            <v>190.92931429584513</v>
          </cell>
          <cell r="M22">
            <v>191</v>
          </cell>
        </row>
        <row r="23">
          <cell r="C23" t="str">
            <v>Regranex-Pressure</v>
          </cell>
          <cell r="D23">
            <v>3293.5631632815753</v>
          </cell>
          <cell r="E23">
            <v>1677</v>
          </cell>
          <cell r="F23">
            <v>343.48716063367209</v>
          </cell>
          <cell r="G23">
            <v>181.96223641916185</v>
          </cell>
          <cell r="H23">
            <v>10.047000000000001</v>
          </cell>
          <cell r="I23">
            <v>8.4469999999999992</v>
          </cell>
          <cell r="J23">
            <v>-11.147</v>
          </cell>
          <cell r="K23">
            <v>-8.5469999999999988</v>
          </cell>
          <cell r="L23">
            <v>181.96223641916185</v>
          </cell>
          <cell r="M23">
            <v>109</v>
          </cell>
        </row>
        <row r="24">
          <cell r="C24" t="str">
            <v>Risperdal Depot</v>
          </cell>
          <cell r="D24">
            <v>2092</v>
          </cell>
          <cell r="E24">
            <v>2092</v>
          </cell>
          <cell r="F24">
            <v>284</v>
          </cell>
          <cell r="G24">
            <v>181.51416362591078</v>
          </cell>
          <cell r="H24">
            <v>16.706537474000001</v>
          </cell>
          <cell r="I24">
            <v>17.574789099999997</v>
          </cell>
          <cell r="J24">
            <v>-16.706537474000001</v>
          </cell>
          <cell r="K24">
            <v>-17.574789099999997</v>
          </cell>
          <cell r="L24">
            <v>181.51416362591078</v>
          </cell>
          <cell r="M24">
            <v>184</v>
          </cell>
        </row>
        <row r="25">
          <cell r="C25" t="str">
            <v>Risperdal in Behav. disturb. in dement.</v>
          </cell>
          <cell r="D25">
            <v>1114</v>
          </cell>
          <cell r="E25">
            <v>1114</v>
          </cell>
          <cell r="F25">
            <v>160</v>
          </cell>
          <cell r="G25">
            <v>180.47965898697797</v>
          </cell>
          <cell r="H25">
            <v>9.1510681349999992</v>
          </cell>
          <cell r="I25">
            <v>1.2947550000000001</v>
          </cell>
          <cell r="J25">
            <v>-20.316843365550003</v>
          </cell>
          <cell r="K25">
            <v>18.636868799999995</v>
          </cell>
          <cell r="L25">
            <v>180.47965898697797</v>
          </cell>
          <cell r="M25">
            <v>180</v>
          </cell>
        </row>
        <row r="26">
          <cell r="C26" t="str">
            <v>Topamax in Migraine - Proph</v>
          </cell>
          <cell r="D26">
            <v>2101</v>
          </cell>
          <cell r="E26">
            <v>1434</v>
          </cell>
          <cell r="F26">
            <v>302.3</v>
          </cell>
          <cell r="G26">
            <v>179.21890101227635</v>
          </cell>
          <cell r="H26">
            <v>1.216</v>
          </cell>
          <cell r="I26">
            <v>10.787000000000001</v>
          </cell>
          <cell r="J26">
            <v>-2.8159999999999998</v>
          </cell>
          <cell r="K26">
            <v>-12.787000000000001</v>
          </cell>
          <cell r="L26">
            <v>179.21890101227635</v>
          </cell>
          <cell r="M26">
            <v>173</v>
          </cell>
        </row>
        <row r="27">
          <cell r="C27" t="str">
            <v>Pramlintide</v>
          </cell>
          <cell r="D27">
            <v>6576.7999999999993</v>
          </cell>
          <cell r="E27">
            <v>6927</v>
          </cell>
          <cell r="F27">
            <v>833.2</v>
          </cell>
          <cell r="G27">
            <v>178.17651338446217</v>
          </cell>
          <cell r="H27">
            <v>34.761000000000003</v>
          </cell>
          <cell r="I27">
            <v>23.539000000000001</v>
          </cell>
          <cell r="J27">
            <v>-27.680500000000002</v>
          </cell>
          <cell r="K27">
            <v>-26.569500000000001</v>
          </cell>
          <cell r="L27">
            <v>178.17651338446217</v>
          </cell>
          <cell r="M27">
            <v>379</v>
          </cell>
        </row>
        <row r="28">
          <cell r="C28" t="str">
            <v xml:space="preserve">Proplusid 40 mg SR </v>
          </cell>
          <cell r="D28">
            <v>1187.2099999999998</v>
          </cell>
          <cell r="E28">
            <v>1187</v>
          </cell>
          <cell r="F28">
            <v>160.80000000000001</v>
          </cell>
          <cell r="G28">
            <v>175.94723209053322</v>
          </cell>
          <cell r="H28">
            <v>11.767359964930121</v>
          </cell>
          <cell r="I28">
            <v>4.0831938979767068</v>
          </cell>
          <cell r="J28">
            <v>-11.767359964930121</v>
          </cell>
          <cell r="K28">
            <v>-10.783193897976705</v>
          </cell>
          <cell r="L28">
            <v>175.94723209053322</v>
          </cell>
          <cell r="M28">
            <v>171</v>
          </cell>
        </row>
        <row r="29">
          <cell r="C29" t="str">
            <v>Project Bear Diabetes</v>
          </cell>
          <cell r="D29">
            <v>5121.3</v>
          </cell>
          <cell r="E29">
            <v>5121</v>
          </cell>
          <cell r="F29">
            <v>874.8</v>
          </cell>
          <cell r="G29">
            <v>166.44309721367074</v>
          </cell>
          <cell r="H29">
            <v>19.2</v>
          </cell>
          <cell r="I29">
            <v>12.7</v>
          </cell>
          <cell r="J29">
            <v>-42.033000000000001</v>
          </cell>
          <cell r="K29">
            <v>-94.631</v>
          </cell>
          <cell r="L29">
            <v>166.44309721367074</v>
          </cell>
          <cell r="M29">
            <v>173</v>
          </cell>
        </row>
        <row r="30">
          <cell r="C30" t="str">
            <v>Perflubron Stroke</v>
          </cell>
          <cell r="D30">
            <v>3179.3372799999997</v>
          </cell>
          <cell r="E30">
            <v>2344</v>
          </cell>
          <cell r="F30">
            <v>392.25727999999998</v>
          </cell>
          <cell r="G30">
            <v>160.78938662003611</v>
          </cell>
          <cell r="H30">
            <v>3.4140000000000001</v>
          </cell>
          <cell r="I30">
            <v>20.774999999999999</v>
          </cell>
          <cell r="J30">
            <v>-3.9140000000000001</v>
          </cell>
          <cell r="K30">
            <v>-21.774999999999999</v>
          </cell>
          <cell r="L30">
            <v>160.78938662003611</v>
          </cell>
          <cell r="M30">
            <v>80</v>
          </cell>
        </row>
        <row r="31">
          <cell r="C31" t="str">
            <v>Risperdal in mental retard</v>
          </cell>
          <cell r="D31">
            <v>1110</v>
          </cell>
          <cell r="E31">
            <v>1110</v>
          </cell>
          <cell r="F31">
            <v>174</v>
          </cell>
          <cell r="G31">
            <v>160.63634883253343</v>
          </cell>
          <cell r="H31">
            <v>10.829110894930121</v>
          </cell>
          <cell r="I31">
            <v>1.7477124349883533</v>
          </cell>
          <cell r="J31">
            <v>-10.829110894930121</v>
          </cell>
          <cell r="K31">
            <v>-6.7477124349883528</v>
          </cell>
          <cell r="L31">
            <v>160.63634883253343</v>
          </cell>
          <cell r="M31">
            <v>158</v>
          </cell>
        </row>
        <row r="32">
          <cell r="C32" t="str">
            <v xml:space="preserve">Prosynap Oral tablet </v>
          </cell>
          <cell r="D32">
            <v>1821</v>
          </cell>
          <cell r="E32">
            <v>1821</v>
          </cell>
          <cell r="F32">
            <v>221</v>
          </cell>
          <cell r="G32">
            <v>156.74836418824356</v>
          </cell>
          <cell r="H32">
            <v>0.8157059170676273</v>
          </cell>
          <cell r="I32">
            <v>1.7933422910676273</v>
          </cell>
          <cell r="J32">
            <v>-0.8157059170676273</v>
          </cell>
          <cell r="K32">
            <v>-1.7933422910676273</v>
          </cell>
          <cell r="L32">
            <v>156.74836418824356</v>
          </cell>
          <cell r="M32">
            <v>147</v>
          </cell>
        </row>
        <row r="33">
          <cell r="C33" t="str">
            <v>Blossom</v>
          </cell>
          <cell r="D33">
            <v>4677</v>
          </cell>
          <cell r="E33">
            <v>4677</v>
          </cell>
          <cell r="F33">
            <v>606</v>
          </cell>
          <cell r="G33">
            <v>141.58691118355952</v>
          </cell>
          <cell r="H33">
            <v>17.222999999999999</v>
          </cell>
          <cell r="I33">
            <v>24.536000000000001</v>
          </cell>
          <cell r="J33">
            <v>-21.222999999999999</v>
          </cell>
          <cell r="K33">
            <v>-28.536000000000001</v>
          </cell>
          <cell r="L33">
            <v>141.58691118355952</v>
          </cell>
          <cell r="M33">
            <v>165</v>
          </cell>
        </row>
        <row r="34">
          <cell r="C34" t="str">
            <v>Contra Patch</v>
          </cell>
          <cell r="D34">
            <v>2914.6</v>
          </cell>
          <cell r="E34">
            <v>2299</v>
          </cell>
          <cell r="F34">
            <v>369.1</v>
          </cell>
          <cell r="G34">
            <v>138.98838679154935</v>
          </cell>
          <cell r="H34">
            <v>35.048000000000002</v>
          </cell>
          <cell r="I34">
            <v>14.852</v>
          </cell>
          <cell r="J34">
            <v>-35.908000000000001</v>
          </cell>
          <cell r="K34">
            <v>-16.152000000000001</v>
          </cell>
          <cell r="L34">
            <v>138.98838679154935</v>
          </cell>
          <cell r="M34">
            <v>155</v>
          </cell>
        </row>
        <row r="35">
          <cell r="M35">
            <v>247</v>
          </cell>
        </row>
        <row r="36">
          <cell r="M36">
            <v>180</v>
          </cell>
        </row>
        <row r="37">
          <cell r="M37">
            <v>97</v>
          </cell>
        </row>
        <row r="38">
          <cell r="M38">
            <v>345</v>
          </cell>
        </row>
        <row r="39">
          <cell r="M39">
            <v>91</v>
          </cell>
        </row>
        <row r="40">
          <cell r="M40">
            <v>106</v>
          </cell>
        </row>
        <row r="41">
          <cell r="M41">
            <v>237</v>
          </cell>
        </row>
        <row r="42">
          <cell r="M42">
            <v>71</v>
          </cell>
        </row>
        <row r="43">
          <cell r="M43">
            <v>63</v>
          </cell>
        </row>
        <row r="44">
          <cell r="M44">
            <v>375</v>
          </cell>
        </row>
        <row r="45">
          <cell r="M45">
            <v>415</v>
          </cell>
        </row>
        <row r="46">
          <cell r="M46">
            <v>50</v>
          </cell>
        </row>
        <row r="47">
          <cell r="M47" t="str">
            <v>NEW</v>
          </cell>
        </row>
        <row r="48">
          <cell r="M48">
            <v>30</v>
          </cell>
        </row>
        <row r="49">
          <cell r="M49">
            <v>14</v>
          </cell>
        </row>
        <row r="50">
          <cell r="M50">
            <v>43</v>
          </cell>
        </row>
        <row r="51">
          <cell r="M51">
            <v>30</v>
          </cell>
        </row>
        <row r="52">
          <cell r="M52">
            <v>26</v>
          </cell>
        </row>
        <row r="53">
          <cell r="M53">
            <v>32</v>
          </cell>
        </row>
        <row r="54">
          <cell r="M54">
            <v>20</v>
          </cell>
        </row>
        <row r="55">
          <cell r="M55">
            <v>151</v>
          </cell>
        </row>
        <row r="56">
          <cell r="M56">
            <v>20</v>
          </cell>
        </row>
        <row r="57">
          <cell r="M57">
            <v>64</v>
          </cell>
        </row>
        <row r="58">
          <cell r="M58">
            <v>17</v>
          </cell>
        </row>
        <row r="59">
          <cell r="M59">
            <v>15</v>
          </cell>
        </row>
        <row r="60">
          <cell r="M60">
            <v>12</v>
          </cell>
        </row>
        <row r="61">
          <cell r="M61">
            <v>5</v>
          </cell>
        </row>
        <row r="62">
          <cell r="M62">
            <v>11</v>
          </cell>
        </row>
        <row r="66">
          <cell r="M66">
            <v>2007</v>
          </cell>
        </row>
        <row r="68">
          <cell r="M68">
            <v>478</v>
          </cell>
        </row>
        <row r="69">
          <cell r="M69">
            <v>363.1</v>
          </cell>
        </row>
        <row r="70">
          <cell r="M70">
            <v>1.4</v>
          </cell>
        </row>
        <row r="71">
          <cell r="M71">
            <v>26.6</v>
          </cell>
        </row>
        <row r="72">
          <cell r="M72">
            <v>77.099999999999994</v>
          </cell>
        </row>
        <row r="73">
          <cell r="M73">
            <v>346.4</v>
          </cell>
        </row>
        <row r="74">
          <cell r="M74">
            <v>18</v>
          </cell>
        </row>
        <row r="75">
          <cell r="M75">
            <v>66</v>
          </cell>
        </row>
        <row r="76">
          <cell r="M76">
            <v>20.6</v>
          </cell>
        </row>
        <row r="77">
          <cell r="M77">
            <v>38.299999999999997</v>
          </cell>
        </row>
        <row r="78">
          <cell r="M78">
            <v>21</v>
          </cell>
        </row>
        <row r="79">
          <cell r="M79">
            <v>23.4</v>
          </cell>
        </row>
        <row r="80">
          <cell r="M80">
            <v>67.5</v>
          </cell>
        </row>
        <row r="81">
          <cell r="M81">
            <v>6</v>
          </cell>
        </row>
        <row r="82">
          <cell r="M82">
            <v>229.1</v>
          </cell>
        </row>
        <row r="83">
          <cell r="M83">
            <v>86.9</v>
          </cell>
        </row>
        <row r="84">
          <cell r="M84">
            <v>429</v>
          </cell>
        </row>
        <row r="85">
          <cell r="M85">
            <v>363</v>
          </cell>
        </row>
        <row r="86">
          <cell r="M86">
            <v>833.2</v>
          </cell>
        </row>
        <row r="87">
          <cell r="M87">
            <v>848</v>
          </cell>
        </row>
        <row r="88">
          <cell r="M88">
            <v>440</v>
          </cell>
        </row>
        <row r="89">
          <cell r="M89">
            <v>342.46970515850052</v>
          </cell>
        </row>
        <row r="90">
          <cell r="M90">
            <v>129.467242114676</v>
          </cell>
        </row>
        <row r="91">
          <cell r="M91">
            <v>572</v>
          </cell>
        </row>
        <row r="92">
          <cell r="M92">
            <v>51.5</v>
          </cell>
        </row>
        <row r="93">
          <cell r="M93">
            <v>281.10000000000002</v>
          </cell>
        </row>
        <row r="94">
          <cell r="M94">
            <v>419.8</v>
          </cell>
        </row>
        <row r="95">
          <cell r="M95">
            <v>662</v>
          </cell>
        </row>
        <row r="96">
          <cell r="M96">
            <v>20.6</v>
          </cell>
        </row>
        <row r="97">
          <cell r="M97">
            <v>154</v>
          </cell>
        </row>
        <row r="98">
          <cell r="M98">
            <v>190</v>
          </cell>
        </row>
        <row r="99">
          <cell r="M99">
            <v>160</v>
          </cell>
        </row>
        <row r="100">
          <cell r="M100">
            <v>806</v>
          </cell>
        </row>
        <row r="101">
          <cell r="M101">
            <v>102</v>
          </cell>
        </row>
        <row r="102">
          <cell r="M102">
            <v>350</v>
          </cell>
        </row>
        <row r="103">
          <cell r="M103">
            <v>62</v>
          </cell>
        </row>
        <row r="104">
          <cell r="M104">
            <v>224</v>
          </cell>
        </row>
        <row r="105">
          <cell r="M105">
            <v>94</v>
          </cell>
        </row>
        <row r="106">
          <cell r="M106">
            <v>90</v>
          </cell>
        </row>
        <row r="107">
          <cell r="M107">
            <v>160.80000000000001</v>
          </cell>
        </row>
        <row r="108">
          <cell r="M108">
            <v>262.5</v>
          </cell>
        </row>
        <row r="109">
          <cell r="M109">
            <v>1182</v>
          </cell>
        </row>
        <row r="110">
          <cell r="M110">
            <v>1002</v>
          </cell>
        </row>
        <row r="111">
          <cell r="M111">
            <v>200</v>
          </cell>
        </row>
        <row r="112">
          <cell r="M112">
            <v>925</v>
          </cell>
        </row>
        <row r="113">
          <cell r="M113">
            <v>120</v>
          </cell>
        </row>
        <row r="114">
          <cell r="M114">
            <v>315</v>
          </cell>
        </row>
        <row r="115">
          <cell r="M115">
            <v>379</v>
          </cell>
        </row>
        <row r="116">
          <cell r="M116">
            <v>186.82673335927487</v>
          </cell>
        </row>
        <row r="117">
          <cell r="M117">
            <v>284</v>
          </cell>
        </row>
        <row r="118">
          <cell r="M118">
            <v>90</v>
          </cell>
        </row>
        <row r="119">
          <cell r="M119">
            <v>137</v>
          </cell>
        </row>
        <row r="120">
          <cell r="M120">
            <v>140</v>
          </cell>
        </row>
        <row r="121">
          <cell r="M121">
            <v>182</v>
          </cell>
        </row>
        <row r="122">
          <cell r="M122">
            <v>290</v>
          </cell>
        </row>
        <row r="123">
          <cell r="M123">
            <v>0</v>
          </cell>
        </row>
        <row r="124">
          <cell r="M124">
            <v>106</v>
          </cell>
        </row>
        <row r="125">
          <cell r="M125">
            <v>227</v>
          </cell>
        </row>
        <row r="126">
          <cell r="M126">
            <v>332</v>
          </cell>
        </row>
        <row r="127">
          <cell r="M127">
            <v>0</v>
          </cell>
        </row>
        <row r="129">
          <cell r="M129">
            <v>16014.663680632451</v>
          </cell>
        </row>
        <row r="131">
          <cell r="M131">
            <v>8409.126733359275</v>
          </cell>
        </row>
        <row r="155">
          <cell r="M155">
            <v>2007</v>
          </cell>
        </row>
        <row r="157">
          <cell r="M157">
            <v>7.9799999999999995</v>
          </cell>
        </row>
        <row r="158">
          <cell r="M158">
            <v>56.482619999999997</v>
          </cell>
        </row>
        <row r="159">
          <cell r="M159">
            <v>8.046875</v>
          </cell>
        </row>
        <row r="160">
          <cell r="M160">
            <v>97.99679500000002</v>
          </cell>
        </row>
        <row r="161">
          <cell r="M161">
            <v>21.823944999999995</v>
          </cell>
        </row>
        <row r="162">
          <cell r="M162">
            <v>142.27163631438933</v>
          </cell>
        </row>
        <row r="163">
          <cell r="M163">
            <v>14.649749999999999</v>
          </cell>
        </row>
        <row r="164">
          <cell r="M164">
            <v>44.798990463539297</v>
          </cell>
        </row>
        <row r="165">
          <cell r="M165">
            <v>8.7070463999999994</v>
          </cell>
        </row>
        <row r="166">
          <cell r="M166">
            <v>109.4132</v>
          </cell>
        </row>
        <row r="167">
          <cell r="M167">
            <v>27.62607612974206</v>
          </cell>
        </row>
        <row r="168">
          <cell r="M168">
            <v>11.26099</v>
          </cell>
        </row>
        <row r="169">
          <cell r="M169">
            <v>120.315</v>
          </cell>
        </row>
        <row r="170">
          <cell r="M170">
            <v>102.73250000000002</v>
          </cell>
        </row>
        <row r="171">
          <cell r="M171">
            <v>171.52940999999998</v>
          </cell>
        </row>
        <row r="172">
          <cell r="M172">
            <v>84.320000000000036</v>
          </cell>
        </row>
        <row r="173">
          <cell r="M173">
            <v>140.37270000000001</v>
          </cell>
        </row>
        <row r="174">
          <cell r="M174">
            <v>27.266249999999999</v>
          </cell>
        </row>
        <row r="175">
          <cell r="M175">
            <v>0</v>
          </cell>
        </row>
        <row r="176">
          <cell r="M176">
            <v>237.42680000000001</v>
          </cell>
        </row>
        <row r="177">
          <cell r="M177">
            <v>2.2800000000000002</v>
          </cell>
        </row>
        <row r="178">
          <cell r="M178">
            <v>99.113972677694193</v>
          </cell>
        </row>
        <row r="179">
          <cell r="M179">
            <v>6.5156000000000009</v>
          </cell>
        </row>
        <row r="180">
          <cell r="M180">
            <v>259.85700000000003</v>
          </cell>
        </row>
        <row r="181">
          <cell r="M181">
            <v>84.320000000000036</v>
          </cell>
        </row>
        <row r="182">
          <cell r="M182">
            <v>0</v>
          </cell>
        </row>
        <row r="183">
          <cell r="M183">
            <v>71.760390000000001</v>
          </cell>
        </row>
        <row r="184">
          <cell r="M184">
            <v>278.24290000000002</v>
          </cell>
        </row>
        <row r="185">
          <cell r="M185">
            <v>25.818749999999998</v>
          </cell>
        </row>
        <row r="186">
          <cell r="M186">
            <v>48.150000000000006</v>
          </cell>
        </row>
        <row r="187">
          <cell r="M187">
            <v>24.869000000000003</v>
          </cell>
        </row>
        <row r="190">
          <cell r="M190">
            <v>2335.9481969853646</v>
          </cell>
        </row>
        <row r="194">
          <cell r="M194" t="str">
            <v>Year</v>
          </cell>
        </row>
        <row r="195">
          <cell r="M195">
            <v>6</v>
          </cell>
        </row>
        <row r="197">
          <cell r="M197">
            <v>20</v>
          </cell>
        </row>
        <row r="198">
          <cell r="M198">
            <v>22</v>
          </cell>
        </row>
        <row r="199">
          <cell r="M199">
            <v>13</v>
          </cell>
        </row>
        <row r="200">
          <cell r="M200">
            <v>24.6</v>
          </cell>
        </row>
      </sheetData>
      <sheetData sheetId="1" refreshError="1"/>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se Bank MM Ticket 04-03-00"/>
      <sheetName val="Portfolio"/>
    </sheetNames>
    <sheetDataSet>
      <sheetData sheetId="0" refreshError="1"/>
      <sheetData sheetId="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tch Modelling"/>
      <sheetName val="Model Inputs"/>
      <sheetName val="MDY Model"/>
      <sheetName val="MDY curves"/>
      <sheetName val="Sources &amp; Uses "/>
      <sheetName val="Step-by-Step"/>
      <sheetName val="Cash Flow Summary"/>
      <sheetName val="One Pager-Equity"/>
      <sheetName val="Fitch Model"/>
      <sheetName val="Fitch curves"/>
      <sheetName val="Inputs"/>
      <sheetName val="Analytics"/>
      <sheetName val="Sheet1"/>
      <sheetName val="CF Analysis"/>
      <sheetName val="Fitch Scenarios"/>
      <sheetName val="Ftich E Back UP"/>
      <sheetName val="_Fitch Model"/>
      <sheetName val="Fitch Matrix"/>
      <sheetName val="S&amp;P curves"/>
      <sheetName val="Recovery Compression Schedule"/>
      <sheetName val="Orig Collateral"/>
      <sheetName val="Misc Vectors"/>
      <sheetName val="Call Table Output"/>
      <sheetName val="Portfolio Info"/>
      <sheetName val="Summary Results"/>
      <sheetName val="WAL Histogram"/>
      <sheetName val="Sources and Uses OLD"/>
      <sheetName val="Cumulative Default Table Moody"/>
      <sheetName val="Assumptions"/>
      <sheetName val="Reinv Collateral"/>
      <sheetName val="Results"/>
      <sheetName val="Fitch Loss Curves"/>
      <sheetName val="Fitch IR Front"/>
      <sheetName val="Fitch IR Mid"/>
      <sheetName val="Fitch IR Back"/>
      <sheetName val="Service"/>
      <sheetName val="CHANGES TO FITCH MODEL"/>
    </sheetNames>
    <sheetDataSet>
      <sheetData sheetId="0"/>
      <sheetData sheetId="1">
        <row r="4">
          <cell r="C4" t="str">
            <v>y</v>
          </cell>
        </row>
        <row r="5">
          <cell r="C5">
            <v>3</v>
          </cell>
        </row>
        <row r="6">
          <cell r="O6">
            <v>3.9E-2</v>
          </cell>
        </row>
        <row r="9">
          <cell r="C9">
            <v>4</v>
          </cell>
        </row>
        <row r="10">
          <cell r="C10">
            <v>52</v>
          </cell>
        </row>
        <row r="11">
          <cell r="C11">
            <v>16</v>
          </cell>
        </row>
        <row r="16">
          <cell r="C16" t="str">
            <v>n</v>
          </cell>
        </row>
        <row r="17">
          <cell r="C17">
            <v>52</v>
          </cell>
        </row>
        <row r="19">
          <cell r="H19">
            <v>0</v>
          </cell>
        </row>
        <row r="20">
          <cell r="R20">
            <v>0</v>
          </cell>
        </row>
        <row r="26">
          <cell r="C26">
            <v>45</v>
          </cell>
        </row>
        <row r="28">
          <cell r="C28">
            <v>-5.0000000000000001E-3</v>
          </cell>
        </row>
        <row r="33">
          <cell r="C33">
            <v>0</v>
          </cell>
        </row>
        <row r="38">
          <cell r="C38">
            <v>2.0000000000000001E-4</v>
          </cell>
        </row>
        <row r="39">
          <cell r="C39">
            <v>300000</v>
          </cell>
        </row>
        <row r="40">
          <cell r="C40">
            <v>1.5E-3</v>
          </cell>
        </row>
        <row r="41">
          <cell r="C41">
            <v>3.5000000000000001E-3</v>
          </cell>
        </row>
        <row r="42">
          <cell r="C42">
            <v>0.2</v>
          </cell>
        </row>
        <row r="43">
          <cell r="C43">
            <v>0.12</v>
          </cell>
        </row>
        <row r="47">
          <cell r="C47">
            <v>-5.0000000000000001E-4</v>
          </cell>
        </row>
        <row r="50">
          <cell r="I50">
            <v>1</v>
          </cell>
        </row>
        <row r="60">
          <cell r="C60">
            <v>0</v>
          </cell>
        </row>
      </sheetData>
      <sheetData sheetId="2">
        <row r="6">
          <cell r="P6">
            <v>32</v>
          </cell>
        </row>
        <row r="15">
          <cell r="T15">
            <v>6.25</v>
          </cell>
        </row>
      </sheetData>
      <sheetData sheetId="3"/>
      <sheetData sheetId="4"/>
      <sheetData sheetId="5"/>
      <sheetData sheetId="6"/>
      <sheetData sheetId="7"/>
      <sheetData sheetId="8">
        <row r="3">
          <cell r="C3">
            <v>9</v>
          </cell>
        </row>
        <row r="45">
          <cell r="O45" t="str">
            <v>A-1</v>
          </cell>
        </row>
        <row r="48">
          <cell r="O48">
            <v>0.844329833984375</v>
          </cell>
        </row>
      </sheetData>
      <sheetData sheetId="9">
        <row r="2">
          <cell r="B2">
            <v>0</v>
          </cell>
        </row>
      </sheetData>
      <sheetData sheetId="10"/>
      <sheetData sheetId="11"/>
      <sheetData sheetId="12"/>
      <sheetData sheetId="13"/>
      <sheetData sheetId="14"/>
      <sheetData sheetId="15"/>
      <sheetData sheetId="16">
        <row r="33">
          <cell r="F33" t="str">
            <v>n</v>
          </cell>
        </row>
        <row r="39">
          <cell r="H39">
            <v>0</v>
          </cell>
        </row>
        <row r="40">
          <cell r="H40">
            <v>0</v>
          </cell>
        </row>
      </sheetData>
      <sheetData sheetId="17">
        <row r="30">
          <cell r="D30" t="str">
            <v>B-</v>
          </cell>
        </row>
      </sheetData>
      <sheetData sheetId="18">
        <row r="3">
          <cell r="AN3">
            <v>4</v>
          </cell>
        </row>
        <row r="18">
          <cell r="BU18">
            <v>1</v>
          </cell>
        </row>
        <row r="146">
          <cell r="A146">
            <v>2</v>
          </cell>
        </row>
      </sheetData>
      <sheetData sheetId="19">
        <row r="3">
          <cell r="I3" t="e">
            <v>#N/A</v>
          </cell>
          <cell r="J3" t="e">
            <v>#N/A</v>
          </cell>
          <cell r="K3" t="e">
            <v>#N/A</v>
          </cell>
          <cell r="L3" t="e">
            <v>#N/A</v>
          </cell>
          <cell r="M3" t="e">
            <v>#N/A</v>
          </cell>
          <cell r="N3" t="e">
            <v>#N/A</v>
          </cell>
          <cell r="O3" t="e">
            <v>#N/A</v>
          </cell>
          <cell r="P3" t="e">
            <v>#N/A</v>
          </cell>
          <cell r="Q3" t="e">
            <v>#N/A</v>
          </cell>
          <cell r="R3" t="e">
            <v>#N/A</v>
          </cell>
          <cell r="S3" t="e">
            <v>#N/A</v>
          </cell>
          <cell r="T3" t="e">
            <v>#N/A</v>
          </cell>
          <cell r="U3" t="e">
            <v>#N/A</v>
          </cell>
          <cell r="V3" t="e">
            <v>#N/A</v>
          </cell>
          <cell r="W3" t="e">
            <v>#N/A</v>
          </cell>
          <cell r="X3" t="e">
            <v>#N/A</v>
          </cell>
          <cell r="Y3" t="e">
            <v>#N/A</v>
          </cell>
          <cell r="Z3" t="e">
            <v>#N/A</v>
          </cell>
          <cell r="AA3" t="e">
            <v>#N/A</v>
          </cell>
          <cell r="AB3" t="e">
            <v>#N/A</v>
          </cell>
          <cell r="AC3" t="e">
            <v>#N/A</v>
          </cell>
          <cell r="AD3" t="e">
            <v>#N/A</v>
          </cell>
          <cell r="AE3" t="e">
            <v>#N/A</v>
          </cell>
          <cell r="AF3" t="e">
            <v>#N/A</v>
          </cell>
          <cell r="AG3" t="e">
            <v>#N/A</v>
          </cell>
          <cell r="AH3" t="e">
            <v>#N/A</v>
          </cell>
          <cell r="AI3" t="e">
            <v>#N/A</v>
          </cell>
          <cell r="AJ3" t="e">
            <v>#N/A</v>
          </cell>
          <cell r="AK3" t="e">
            <v>#N/A</v>
          </cell>
          <cell r="AL3" t="e">
            <v>#N/A</v>
          </cell>
          <cell r="AM3" t="e">
            <v>#N/A</v>
          </cell>
          <cell r="AN3" t="e">
            <v>#N/A</v>
          </cell>
          <cell r="AO3" t="e">
            <v>#N/A</v>
          </cell>
          <cell r="AP3" t="e">
            <v>#N/A</v>
          </cell>
          <cell r="AQ3" t="e">
            <v>#N/A</v>
          </cell>
          <cell r="AR3" t="e">
            <v>#N/A</v>
          </cell>
          <cell r="AS3" t="e">
            <v>#N/A</v>
          </cell>
          <cell r="AT3" t="e">
            <v>#N/A</v>
          </cell>
          <cell r="AU3" t="e">
            <v>#N/A</v>
          </cell>
          <cell r="AV3" t="e">
            <v>#N/A</v>
          </cell>
          <cell r="AW3" t="e">
            <v>#N/A</v>
          </cell>
          <cell r="AX3" t="e">
            <v>#N/A</v>
          </cell>
          <cell r="AY3" t="e">
            <v>#N/A</v>
          </cell>
          <cell r="AZ3" t="e">
            <v>#N/A</v>
          </cell>
          <cell r="BA3" t="e">
            <v>#N/A</v>
          </cell>
          <cell r="BB3" t="e">
            <v>#N/A</v>
          </cell>
          <cell r="BC3" t="e">
            <v>#N/A</v>
          </cell>
          <cell r="BD3" t="e">
            <v>#N/A</v>
          </cell>
          <cell r="BE3" t="e">
            <v>#N/A</v>
          </cell>
          <cell r="BF3" t="e">
            <v>#N/A</v>
          </cell>
        </row>
        <row r="4">
          <cell r="E4">
            <v>6</v>
          </cell>
        </row>
      </sheetData>
      <sheetData sheetId="20">
        <row r="7">
          <cell r="E7">
            <v>5</v>
          </cell>
        </row>
        <row r="9">
          <cell r="E9">
            <v>4</v>
          </cell>
        </row>
      </sheetData>
      <sheetData sheetId="21">
        <row r="10">
          <cell r="I10">
            <v>5.1000000000000004E-3</v>
          </cell>
        </row>
      </sheetData>
      <sheetData sheetId="22"/>
      <sheetData sheetId="23"/>
      <sheetData sheetId="24"/>
      <sheetData sheetId="25"/>
      <sheetData sheetId="26"/>
      <sheetData sheetId="27"/>
      <sheetData sheetId="28"/>
      <sheetData sheetId="29">
        <row r="7">
          <cell r="D7">
            <v>5</v>
          </cell>
        </row>
        <row r="9">
          <cell r="D9">
            <v>4</v>
          </cell>
        </row>
      </sheetData>
      <sheetData sheetId="30">
        <row r="4">
          <cell r="K4">
            <v>9.4271735706327693</v>
          </cell>
        </row>
      </sheetData>
      <sheetData sheetId="31"/>
      <sheetData sheetId="32"/>
      <sheetData sheetId="33"/>
      <sheetData sheetId="34"/>
      <sheetData sheetId="35">
        <row r="1">
          <cell r="A1" t="str">
            <v>Fixed</v>
          </cell>
        </row>
        <row r="2">
          <cell r="A2" t="str">
            <v>Floating</v>
          </cell>
        </row>
        <row r="3">
          <cell r="A3" t="str">
            <v>Unfunded</v>
          </cell>
        </row>
        <row r="4">
          <cell r="E4" t="str">
            <v>AAA</v>
          </cell>
          <cell r="G4" t="str">
            <v>Aaa</v>
          </cell>
        </row>
        <row r="5">
          <cell r="A5" t="str">
            <v>y</v>
          </cell>
          <cell r="E5" t="str">
            <v>AA+</v>
          </cell>
          <cell r="G5" t="str">
            <v>Aa1</v>
          </cell>
        </row>
        <row r="6">
          <cell r="A6" t="str">
            <v>n</v>
          </cell>
          <cell r="E6" t="str">
            <v>AA</v>
          </cell>
          <cell r="G6" t="str">
            <v>Aa2</v>
          </cell>
        </row>
        <row r="7">
          <cell r="E7" t="str">
            <v>AA-</v>
          </cell>
          <cell r="G7" t="str">
            <v>Aa3</v>
          </cell>
        </row>
        <row r="8">
          <cell r="E8" t="str">
            <v>A+</v>
          </cell>
          <cell r="G8" t="str">
            <v>A1</v>
          </cell>
        </row>
        <row r="9">
          <cell r="E9" t="str">
            <v>A</v>
          </cell>
          <cell r="G9" t="str">
            <v>A2</v>
          </cell>
        </row>
        <row r="10">
          <cell r="E10" t="str">
            <v>A-</v>
          </cell>
          <cell r="G10" t="str">
            <v>A3</v>
          </cell>
        </row>
        <row r="11">
          <cell r="E11" t="str">
            <v>BBB+</v>
          </cell>
          <cell r="G11" t="str">
            <v>Baa1</v>
          </cell>
        </row>
        <row r="12">
          <cell r="A12">
            <v>1</v>
          </cell>
          <cell r="E12" t="str">
            <v>BBB</v>
          </cell>
          <cell r="G12" t="str">
            <v>Baa2</v>
          </cell>
        </row>
        <row r="13">
          <cell r="A13">
            <v>2</v>
          </cell>
          <cell r="E13" t="str">
            <v>BBB-</v>
          </cell>
          <cell r="G13" t="str">
            <v>Baa3</v>
          </cell>
        </row>
        <row r="14">
          <cell r="A14">
            <v>4</v>
          </cell>
          <cell r="E14" t="str">
            <v>BB+</v>
          </cell>
          <cell r="G14" t="str">
            <v>Ba1</v>
          </cell>
        </row>
        <row r="15">
          <cell r="A15">
            <v>12</v>
          </cell>
          <cell r="E15" t="str">
            <v>BB</v>
          </cell>
          <cell r="G15" t="str">
            <v>Ba2</v>
          </cell>
        </row>
        <row r="16">
          <cell r="E16" t="str">
            <v>BB-</v>
          </cell>
          <cell r="G16" t="str">
            <v>Ba3</v>
          </cell>
        </row>
        <row r="17">
          <cell r="E17" t="str">
            <v>B+</v>
          </cell>
          <cell r="G17" t="str">
            <v>B1</v>
          </cell>
        </row>
        <row r="18">
          <cell r="E18" t="str">
            <v>B</v>
          </cell>
          <cell r="G18" t="str">
            <v>B2</v>
          </cell>
        </row>
        <row r="19">
          <cell r="E19" t="str">
            <v>B-</v>
          </cell>
          <cell r="G19" t="str">
            <v>B3</v>
          </cell>
        </row>
        <row r="20">
          <cell r="E20" t="str">
            <v>CCC+</v>
          </cell>
          <cell r="G20" t="str">
            <v>Caa1</v>
          </cell>
        </row>
        <row r="21">
          <cell r="E21" t="str">
            <v>CCC</v>
          </cell>
          <cell r="G21" t="str">
            <v>Caa2</v>
          </cell>
        </row>
        <row r="22">
          <cell r="E22" t="str">
            <v>CCC-</v>
          </cell>
          <cell r="G22" t="str">
            <v>Caa3</v>
          </cell>
        </row>
        <row r="26">
          <cell r="E26" t="str">
            <v>b</v>
          </cell>
        </row>
        <row r="27">
          <cell r="E27" t="str">
            <v>p</v>
          </cell>
        </row>
        <row r="28">
          <cell r="E28" t="str">
            <v>e</v>
          </cell>
        </row>
        <row r="31">
          <cell r="E31" t="str">
            <v>u2</v>
          </cell>
          <cell r="G31" t="str">
            <v>Cash</v>
          </cell>
        </row>
        <row r="32">
          <cell r="E32" t="str">
            <v>u1</v>
          </cell>
          <cell r="G32" t="str">
            <v>CDS</v>
          </cell>
        </row>
        <row r="33">
          <cell r="E33" t="str">
            <v>b</v>
          </cell>
        </row>
        <row r="34">
          <cell r="E34" t="str">
            <v>d1</v>
          </cell>
        </row>
        <row r="35">
          <cell r="E35" t="str">
            <v>d2</v>
          </cell>
        </row>
      </sheetData>
      <sheetData sheetId="3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X Upload"/>
      <sheetName val="Fees"/>
      <sheetName val="APRIL FILE"/>
      <sheetName val="Lender Yield"/>
      <sheetName val="Undrawn Fee"/>
      <sheetName val="_bms.Mapping"/>
    </sheetNames>
    <sheetDataSet>
      <sheetData sheetId="0"/>
      <sheetData sheetId="1"/>
      <sheetData sheetId="2"/>
      <sheetData sheetId="3"/>
      <sheetData sheetId="4">
        <row r="1">
          <cell r="A1">
            <v>654739.02</v>
          </cell>
        </row>
      </sheetData>
      <sheetData sheetId="5"/>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Model Portfolio Summary"/>
      <sheetName val="Loan Positions - Floor"/>
      <sheetName val="CCLP Portfolio"/>
      <sheetName val="Tables"/>
      <sheetName val="Domicle"/>
      <sheetName val="Industries"/>
      <sheetName val="PB Analyst"/>
      <sheetName val="Marks"/>
    </sheetNames>
    <sheetDataSet>
      <sheetData sheetId="0" refreshError="1"/>
      <sheetData sheetId="1" refreshError="1"/>
      <sheetData sheetId="2" refreshError="1"/>
      <sheetData sheetId="3" refreshError="1">
        <row r="4">
          <cell r="D4" t="str">
            <v>BULL RUN 1 LLC</v>
          </cell>
          <cell r="H4" t="str">
            <v>N</v>
          </cell>
          <cell r="I4" t="str">
            <v>Y</v>
          </cell>
          <cell r="J4" t="str">
            <v>N</v>
          </cell>
          <cell r="M4">
            <v>0</v>
          </cell>
          <cell r="P4">
            <v>0</v>
          </cell>
          <cell r="Q4">
            <v>4.4999999999999998E-2</v>
          </cell>
          <cell r="R4">
            <v>0</v>
          </cell>
          <cell r="S4">
            <v>0</v>
          </cell>
          <cell r="T4">
            <v>4.4999999999999998E-2</v>
          </cell>
          <cell r="U4" t="str">
            <v>FLOATING</v>
          </cell>
          <cell r="V4">
            <v>42369</v>
          </cell>
          <cell r="W4">
            <v>2.1555555555555554</v>
          </cell>
          <cell r="Z4" t="str">
            <v>B-</v>
          </cell>
          <cell r="AK4" t="str">
            <v>Ba3</v>
          </cell>
          <cell r="AN4" t="str">
            <v>Financial Intermediaries</v>
          </cell>
          <cell r="AP4" t="str">
            <v>Forest Products &amp; Paper</v>
          </cell>
          <cell r="AT4" t="str">
            <v>N</v>
          </cell>
          <cell r="AU4">
            <v>0</v>
          </cell>
        </row>
        <row r="5">
          <cell r="D5" t="str">
            <v>SPIRIT AEROSYSTEMS INC</v>
          </cell>
          <cell r="H5" t="str">
            <v>N</v>
          </cell>
          <cell r="I5" t="str">
            <v>Y</v>
          </cell>
          <cell r="J5" t="str">
            <v>N</v>
          </cell>
          <cell r="M5">
            <v>2000000</v>
          </cell>
          <cell r="P5">
            <v>101</v>
          </cell>
          <cell r="Q5">
            <v>0.03</v>
          </cell>
          <cell r="R5">
            <v>7.4999999999999997E-3</v>
          </cell>
          <cell r="S5">
            <v>1</v>
          </cell>
          <cell r="T5">
            <v>3.4981499999999999E-2</v>
          </cell>
          <cell r="U5" t="str">
            <v>FLOATING</v>
          </cell>
          <cell r="V5">
            <v>43573</v>
          </cell>
          <cell r="W5">
            <v>5.5</v>
          </cell>
          <cell r="Z5" t="str">
            <v>BB</v>
          </cell>
          <cell r="AK5" t="str">
            <v>Ba3</v>
          </cell>
          <cell r="AN5" t="str">
            <v>Aerospace and Defense</v>
          </cell>
          <cell r="AP5" t="str">
            <v>Aerospace &amp; Defense</v>
          </cell>
          <cell r="AT5" t="str">
            <v>N</v>
          </cell>
          <cell r="AU5">
            <v>2000000</v>
          </cell>
        </row>
        <row r="6">
          <cell r="D6" t="str">
            <v>SCHAEFFLER AG</v>
          </cell>
          <cell r="H6" t="str">
            <v>N</v>
          </cell>
          <cell r="I6" t="str">
            <v>Y</v>
          </cell>
          <cell r="J6" t="str">
            <v>N</v>
          </cell>
          <cell r="M6">
            <v>4000000</v>
          </cell>
          <cell r="P6">
            <v>101</v>
          </cell>
          <cell r="Q6">
            <v>3.2500000000000001E-2</v>
          </cell>
          <cell r="R6">
            <v>0.01</v>
          </cell>
          <cell r="S6">
            <v>1</v>
          </cell>
          <cell r="T6">
            <v>3.9981500000000003E-2</v>
          </cell>
          <cell r="U6" t="str">
            <v>FLOATING</v>
          </cell>
          <cell r="V6">
            <v>42762</v>
          </cell>
          <cell r="W6">
            <v>3.2472222222222222</v>
          </cell>
          <cell r="Z6" t="str">
            <v>B+</v>
          </cell>
          <cell r="AK6" t="str">
            <v>B1</v>
          </cell>
          <cell r="AN6" t="str">
            <v>Industrial equipment</v>
          </cell>
          <cell r="AP6" t="str">
            <v>Automotive</v>
          </cell>
          <cell r="AT6" t="str">
            <v>N</v>
          </cell>
          <cell r="AU6">
            <v>4000000</v>
          </cell>
        </row>
        <row r="7">
          <cell r="D7" t="str">
            <v>CALPINE CORP</v>
          </cell>
          <cell r="H7" t="str">
            <v>N</v>
          </cell>
          <cell r="I7" t="str">
            <v>Y</v>
          </cell>
          <cell r="J7" t="str">
            <v>N</v>
          </cell>
          <cell r="M7">
            <v>2500000</v>
          </cell>
          <cell r="P7">
            <v>100.875</v>
          </cell>
          <cell r="Q7">
            <v>0.03</v>
          </cell>
          <cell r="R7">
            <v>0.01</v>
          </cell>
          <cell r="S7">
            <v>1</v>
          </cell>
          <cell r="T7">
            <v>3.7481500000000001E-2</v>
          </cell>
          <cell r="U7" t="str">
            <v>FLOATING</v>
          </cell>
          <cell r="V7">
            <v>43191</v>
          </cell>
          <cell r="W7">
            <v>4.4388888888888891</v>
          </cell>
          <cell r="Z7" t="str">
            <v>B+</v>
          </cell>
          <cell r="AK7" t="str">
            <v>B1</v>
          </cell>
          <cell r="AN7" t="str">
            <v>Utilities</v>
          </cell>
          <cell r="AP7" t="str">
            <v>Utilities: Electric</v>
          </cell>
          <cell r="AT7" t="str">
            <v>Y</v>
          </cell>
          <cell r="AU7">
            <v>6500000</v>
          </cell>
        </row>
        <row r="8">
          <cell r="D8" t="str">
            <v>CALPINE CORP</v>
          </cell>
          <cell r="H8" t="str">
            <v>N</v>
          </cell>
          <cell r="I8" t="str">
            <v>Y</v>
          </cell>
          <cell r="J8" t="str">
            <v>N</v>
          </cell>
          <cell r="M8">
            <v>2000000</v>
          </cell>
          <cell r="P8">
            <v>100.625</v>
          </cell>
          <cell r="Q8">
            <v>0.03</v>
          </cell>
          <cell r="R8">
            <v>0.01</v>
          </cell>
          <cell r="S8">
            <v>1</v>
          </cell>
          <cell r="T8">
            <v>3.7481500000000001E-2</v>
          </cell>
          <cell r="U8" t="str">
            <v>FLOATING</v>
          </cell>
          <cell r="V8">
            <v>43191</v>
          </cell>
          <cell r="W8">
            <v>4.4388888888888891</v>
          </cell>
          <cell r="Z8" t="str">
            <v>B+</v>
          </cell>
          <cell r="AK8" t="str">
            <v>B1</v>
          </cell>
          <cell r="AN8" t="str">
            <v>Utilities</v>
          </cell>
          <cell r="AP8" t="str">
            <v>Utilities: Electric</v>
          </cell>
          <cell r="AT8" t="str">
            <v>Y</v>
          </cell>
          <cell r="AU8">
            <v>0</v>
          </cell>
        </row>
        <row r="9">
          <cell r="D9" t="str">
            <v>SWIFT TRANSPORTATION CO</v>
          </cell>
          <cell r="H9" t="str">
            <v>N</v>
          </cell>
          <cell r="I9" t="str">
            <v>Y</v>
          </cell>
          <cell r="J9" t="str">
            <v>N</v>
          </cell>
          <cell r="M9">
            <v>4000000</v>
          </cell>
          <cell r="P9">
            <v>101</v>
          </cell>
          <cell r="Q9">
            <v>0.03</v>
          </cell>
          <cell r="R9">
            <v>0.01</v>
          </cell>
          <cell r="S9">
            <v>1</v>
          </cell>
          <cell r="T9">
            <v>3.7481500000000001E-2</v>
          </cell>
          <cell r="U9" t="str">
            <v>FLOATING</v>
          </cell>
          <cell r="V9">
            <v>43090</v>
          </cell>
          <cell r="W9">
            <v>4.1583333333333332</v>
          </cell>
          <cell r="Z9" t="str">
            <v>B+</v>
          </cell>
          <cell r="AK9" t="str">
            <v>B1</v>
          </cell>
          <cell r="AN9" t="str">
            <v>Surface transport</v>
          </cell>
          <cell r="AP9" t="str">
            <v>Transportation: Cargo</v>
          </cell>
          <cell r="AT9" t="str">
            <v>N</v>
          </cell>
          <cell r="AU9">
            <v>4000000</v>
          </cell>
        </row>
        <row r="10">
          <cell r="D10" t="str">
            <v>OCWEN LOAN SERVICING LLC</v>
          </cell>
          <cell r="H10" t="str">
            <v>N</v>
          </cell>
          <cell r="I10" t="str">
            <v>Y</v>
          </cell>
          <cell r="J10" t="str">
            <v>N</v>
          </cell>
          <cell r="M10">
            <v>3000000</v>
          </cell>
          <cell r="P10">
            <v>101.875</v>
          </cell>
          <cell r="Q10">
            <v>3.7499999999999999E-2</v>
          </cell>
          <cell r="R10">
            <v>1.2500000000000001E-2</v>
          </cell>
          <cell r="S10">
            <v>1</v>
          </cell>
          <cell r="T10">
            <v>4.7481500000000003E-2</v>
          </cell>
          <cell r="U10" t="str">
            <v>FLOATING</v>
          </cell>
          <cell r="V10">
            <v>43146</v>
          </cell>
          <cell r="W10">
            <v>4.3138888888888891</v>
          </cell>
          <cell r="Z10" t="str">
            <v>B</v>
          </cell>
          <cell r="AK10" t="str">
            <v>B1</v>
          </cell>
          <cell r="AN10" t="str">
            <v>Financial Intermediaries</v>
          </cell>
          <cell r="AP10" t="str">
            <v>Banking, Finance, Insurance &amp; Real Estate</v>
          </cell>
          <cell r="AT10" t="str">
            <v>N</v>
          </cell>
          <cell r="AU10">
            <v>3000000</v>
          </cell>
        </row>
        <row r="11">
          <cell r="D11" t="str">
            <v>SESI LLC</v>
          </cell>
          <cell r="H11" t="str">
            <v>N</v>
          </cell>
          <cell r="I11" t="str">
            <v>Y</v>
          </cell>
          <cell r="J11" t="str">
            <v>N</v>
          </cell>
          <cell r="M11">
            <v>0</v>
          </cell>
          <cell r="P11">
            <v>0</v>
          </cell>
          <cell r="Q11">
            <v>2.2499999999999999E-2</v>
          </cell>
          <cell r="R11">
            <v>0</v>
          </cell>
          <cell r="S11">
            <v>0</v>
          </cell>
          <cell r="T11">
            <v>2.2499999999999999E-2</v>
          </cell>
          <cell r="U11" t="str">
            <v>FLOATING</v>
          </cell>
          <cell r="V11">
            <v>42773</v>
          </cell>
          <cell r="W11">
            <v>3.2777777777777777</v>
          </cell>
          <cell r="Z11" t="str">
            <v>BBB-</v>
          </cell>
          <cell r="AK11" t="str">
            <v>Ba1</v>
          </cell>
          <cell r="AN11" t="str">
            <v>Oil &amp; Gas</v>
          </cell>
          <cell r="AP11" t="str">
            <v>Energy: Oil &amp; Gas</v>
          </cell>
          <cell r="AT11" t="str">
            <v>N</v>
          </cell>
          <cell r="AU11">
            <v>0</v>
          </cell>
        </row>
        <row r="12">
          <cell r="D12" t="str">
            <v>HD SUPPLY INC</v>
          </cell>
          <cell r="H12" t="str">
            <v>N</v>
          </cell>
          <cell r="I12" t="str">
            <v>Y</v>
          </cell>
          <cell r="J12" t="str">
            <v>N</v>
          </cell>
          <cell r="M12">
            <v>4000000</v>
          </cell>
          <cell r="P12">
            <v>101.25</v>
          </cell>
          <cell r="Q12">
            <v>3.2500000000000001E-2</v>
          </cell>
          <cell r="R12">
            <v>1.2500000000000001E-2</v>
          </cell>
          <cell r="S12">
            <v>1</v>
          </cell>
          <cell r="T12">
            <v>4.2481499999999998E-2</v>
          </cell>
          <cell r="U12" t="str">
            <v>FLOATING</v>
          </cell>
          <cell r="V12">
            <v>43020</v>
          </cell>
          <cell r="W12">
            <v>3.963888888888889</v>
          </cell>
          <cell r="Z12" t="str">
            <v>B</v>
          </cell>
          <cell r="AK12" t="str">
            <v>B3</v>
          </cell>
          <cell r="AN12" t="str">
            <v>Financial Intermediaries</v>
          </cell>
          <cell r="AP12" t="str">
            <v>Banking, Finance, Insurance &amp; Real Estate</v>
          </cell>
          <cell r="AT12" t="str">
            <v>Y</v>
          </cell>
          <cell r="AU12">
            <v>4000000</v>
          </cell>
        </row>
        <row r="13">
          <cell r="D13" t="str">
            <v>CEQUEL COMMUNICATIONS LLC</v>
          </cell>
          <cell r="H13" t="str">
            <v>N</v>
          </cell>
          <cell r="I13" t="str">
            <v>Y</v>
          </cell>
          <cell r="J13" t="str">
            <v>N</v>
          </cell>
          <cell r="M13">
            <v>2000000</v>
          </cell>
          <cell r="P13">
            <v>100.75</v>
          </cell>
          <cell r="Q13">
            <v>2.75E-2</v>
          </cell>
          <cell r="R13">
            <v>7.4999999999999997E-3</v>
          </cell>
          <cell r="S13">
            <v>1</v>
          </cell>
          <cell r="T13">
            <v>3.2481500000000003E-2</v>
          </cell>
          <cell r="U13" t="str">
            <v>FLOATING</v>
          </cell>
          <cell r="V13">
            <v>43510</v>
          </cell>
          <cell r="W13">
            <v>5.3250000000000002</v>
          </cell>
          <cell r="Z13" t="str">
            <v>B+</v>
          </cell>
          <cell r="AK13" t="str">
            <v>B1</v>
          </cell>
          <cell r="AN13" t="str">
            <v>Cable &amp; Satellite Television</v>
          </cell>
          <cell r="AP13" t="str">
            <v>Media: Broadcasting &amp; Subscription</v>
          </cell>
          <cell r="AT13" t="str">
            <v>N</v>
          </cell>
          <cell r="AU13">
            <v>2000000</v>
          </cell>
        </row>
        <row r="14">
          <cell r="D14" t="str">
            <v>HJ HEINZ CO</v>
          </cell>
          <cell r="H14" t="str">
            <v>N</v>
          </cell>
          <cell r="I14" t="str">
            <v>Y</v>
          </cell>
          <cell r="J14" t="str">
            <v>N</v>
          </cell>
          <cell r="M14">
            <v>2000000</v>
          </cell>
          <cell r="P14">
            <v>100.75</v>
          </cell>
          <cell r="Q14">
            <v>2.2499999999999999E-2</v>
          </cell>
          <cell r="R14">
            <v>0.01</v>
          </cell>
          <cell r="S14">
            <v>1</v>
          </cell>
          <cell r="T14">
            <v>2.9981500000000001E-2</v>
          </cell>
          <cell r="U14" t="str">
            <v>FLOATING</v>
          </cell>
          <cell r="V14">
            <v>43623</v>
          </cell>
          <cell r="W14">
            <v>5.6388888888888893</v>
          </cell>
          <cell r="Z14" t="str">
            <v>BB-</v>
          </cell>
          <cell r="AK14" t="str">
            <v>Ba3</v>
          </cell>
          <cell r="AN14" t="str">
            <v>Food products</v>
          </cell>
          <cell r="AP14" t="str">
            <v>Beverage, Food &amp; Tobacco</v>
          </cell>
          <cell r="AT14" t="str">
            <v>Y</v>
          </cell>
          <cell r="AU14">
            <v>4000000</v>
          </cell>
        </row>
        <row r="15">
          <cell r="D15" t="str">
            <v>SPRINGLEAF FINANCIAL FUNDIN</v>
          </cell>
          <cell r="H15" t="str">
            <v>N</v>
          </cell>
          <cell r="I15" t="str">
            <v>Y</v>
          </cell>
          <cell r="J15" t="str">
            <v>N</v>
          </cell>
          <cell r="M15">
            <v>4000000</v>
          </cell>
          <cell r="P15">
            <v>100.5</v>
          </cell>
          <cell r="Q15">
            <v>4.2500000000000003E-2</v>
          </cell>
          <cell r="R15">
            <v>1.2500000000000001E-2</v>
          </cell>
          <cell r="S15">
            <v>1</v>
          </cell>
          <cell r="T15">
            <v>5.2481500000000007E-2</v>
          </cell>
          <cell r="U15" t="str">
            <v>FLOATING</v>
          </cell>
          <cell r="V15">
            <v>42865</v>
          </cell>
          <cell r="W15">
            <v>3.5333333333333332</v>
          </cell>
          <cell r="Z15" t="str">
            <v>B-</v>
          </cell>
          <cell r="AK15" t="str">
            <v>Caa1</v>
          </cell>
          <cell r="AN15" t="str">
            <v>Financial Intermediaries</v>
          </cell>
          <cell r="AP15" t="str">
            <v>Banking, Finance, Insurance &amp; Real Estate</v>
          </cell>
          <cell r="AT15" t="str">
            <v>Y</v>
          </cell>
          <cell r="AU15">
            <v>4000000</v>
          </cell>
        </row>
        <row r="16">
          <cell r="D16" t="str">
            <v>HJ HEINZ CO</v>
          </cell>
          <cell r="H16" t="str">
            <v>N</v>
          </cell>
          <cell r="I16" t="str">
            <v>Y</v>
          </cell>
          <cell r="J16" t="str">
            <v>N</v>
          </cell>
          <cell r="M16">
            <v>2000000</v>
          </cell>
          <cell r="P16">
            <v>101.125</v>
          </cell>
          <cell r="Q16">
            <v>2.5000000000000001E-2</v>
          </cell>
          <cell r="R16">
            <v>0.01</v>
          </cell>
          <cell r="S16">
            <v>1</v>
          </cell>
          <cell r="T16">
            <v>3.2481500000000003E-2</v>
          </cell>
          <cell r="U16" t="str">
            <v>FLOATING</v>
          </cell>
          <cell r="V16">
            <v>43987</v>
          </cell>
          <cell r="W16">
            <v>6.65</v>
          </cell>
          <cell r="Z16" t="str">
            <v>BB-</v>
          </cell>
          <cell r="AK16" t="str">
            <v>Ba3</v>
          </cell>
          <cell r="AN16" t="str">
            <v>Food products</v>
          </cell>
          <cell r="AP16" t="str">
            <v>Beverage, Food &amp; Tobacco</v>
          </cell>
          <cell r="AT16" t="str">
            <v>Y</v>
          </cell>
          <cell r="AU16">
            <v>0</v>
          </cell>
        </row>
        <row r="17">
          <cell r="D17" t="str">
            <v>US COATINGS ACQUISITION INC</v>
          </cell>
          <cell r="H17" t="str">
            <v>N</v>
          </cell>
          <cell r="I17" t="str">
            <v>Y</v>
          </cell>
          <cell r="J17" t="str">
            <v>N</v>
          </cell>
          <cell r="M17">
            <v>4000000</v>
          </cell>
          <cell r="P17">
            <v>101.5</v>
          </cell>
          <cell r="Q17">
            <v>3.5000000000000003E-2</v>
          </cell>
          <cell r="R17">
            <v>1.2500000000000001E-2</v>
          </cell>
          <cell r="S17">
            <v>1</v>
          </cell>
          <cell r="T17">
            <v>4.4981500000000001E-2</v>
          </cell>
          <cell r="U17" t="str">
            <v>FLOATING</v>
          </cell>
          <cell r="V17">
            <v>43862</v>
          </cell>
          <cell r="W17">
            <v>6.302777777777778</v>
          </cell>
          <cell r="Z17" t="str">
            <v>B+</v>
          </cell>
          <cell r="AK17" t="str">
            <v>B2</v>
          </cell>
          <cell r="AN17" t="str">
            <v>Chemicals &amp; Plastics</v>
          </cell>
          <cell r="AP17" t="str">
            <v>Chemicals, Plastics &amp; Rubber</v>
          </cell>
          <cell r="AT17" t="str">
            <v>N</v>
          </cell>
          <cell r="AU17">
            <v>4000000</v>
          </cell>
        </row>
        <row r="18">
          <cell r="D18" t="str">
            <v>FLY FUNDING II SARL</v>
          </cell>
          <cell r="H18" t="str">
            <v>N</v>
          </cell>
          <cell r="I18" t="str">
            <v>Y</v>
          </cell>
          <cell r="J18" t="str">
            <v>N</v>
          </cell>
          <cell r="M18">
            <v>5000000</v>
          </cell>
          <cell r="P18">
            <v>101.5</v>
          </cell>
          <cell r="Q18">
            <v>3.5000000000000003E-2</v>
          </cell>
          <cell r="R18">
            <v>0.01</v>
          </cell>
          <cell r="S18">
            <v>1</v>
          </cell>
          <cell r="T18">
            <v>4.2481500000000005E-2</v>
          </cell>
          <cell r="U18" t="str">
            <v>FLOATING</v>
          </cell>
          <cell r="V18">
            <v>43321</v>
          </cell>
          <cell r="W18">
            <v>4.8</v>
          </cell>
          <cell r="Z18" t="str">
            <v>BB</v>
          </cell>
          <cell r="AK18" t="str">
            <v>B2</v>
          </cell>
          <cell r="AN18" t="str">
            <v>Equipment leasing</v>
          </cell>
          <cell r="AP18" t="str">
            <v>Banking, Finance, Insurance &amp; Real Estate</v>
          </cell>
          <cell r="AT18" t="str">
            <v>N</v>
          </cell>
          <cell r="AU18">
            <v>5000000</v>
          </cell>
        </row>
        <row r="19">
          <cell r="D19" t="str">
            <v>INTELSAT JACKSON HLDG</v>
          </cell>
          <cell r="H19" t="str">
            <v>N</v>
          </cell>
          <cell r="I19" t="str">
            <v>Y</v>
          </cell>
          <cell r="J19" t="str">
            <v>N</v>
          </cell>
          <cell r="M19">
            <v>5000000</v>
          </cell>
          <cell r="P19">
            <v>101</v>
          </cell>
          <cell r="Q19">
            <v>3.2500000000000001E-2</v>
          </cell>
          <cell r="R19">
            <v>1.2500000000000001E-2</v>
          </cell>
          <cell r="S19">
            <v>1</v>
          </cell>
          <cell r="T19">
            <v>4.2481499999999998E-2</v>
          </cell>
          <cell r="U19" t="str">
            <v>FLOATING</v>
          </cell>
          <cell r="V19">
            <v>43192</v>
          </cell>
          <cell r="W19">
            <v>4.4416666666666664</v>
          </cell>
          <cell r="Z19" t="str">
            <v>B</v>
          </cell>
          <cell r="AK19" t="str">
            <v>B3</v>
          </cell>
          <cell r="AN19" t="str">
            <v>Cable &amp; Satellite Television</v>
          </cell>
          <cell r="AP19" t="str">
            <v>Media: Broadcasting &amp; Subscription</v>
          </cell>
          <cell r="AT19" t="str">
            <v>N</v>
          </cell>
          <cell r="AU19">
            <v>5000000</v>
          </cell>
        </row>
        <row r="20">
          <cell r="D20" t="str">
            <v>TOMKINS LLC</v>
          </cell>
          <cell r="H20" t="str">
            <v>N</v>
          </cell>
          <cell r="I20" t="str">
            <v>Y</v>
          </cell>
          <cell r="J20" t="str">
            <v>N</v>
          </cell>
          <cell r="M20">
            <v>3000000</v>
          </cell>
          <cell r="P20">
            <v>100.5</v>
          </cell>
          <cell r="Q20">
            <v>2.75E-2</v>
          </cell>
          <cell r="R20">
            <v>0.01</v>
          </cell>
          <cell r="S20">
            <v>1</v>
          </cell>
          <cell r="T20">
            <v>3.4981499999999999E-2</v>
          </cell>
          <cell r="U20" t="str">
            <v>FLOATING</v>
          </cell>
          <cell r="V20">
            <v>42642</v>
          </cell>
          <cell r="W20">
            <v>2.9138888888888888</v>
          </cell>
          <cell r="Z20" t="str">
            <v>BB-</v>
          </cell>
          <cell r="AK20" t="str">
            <v>Ba3</v>
          </cell>
          <cell r="AN20" t="str">
            <v>Industrial equipment</v>
          </cell>
          <cell r="AP20" t="str">
            <v>Capital Equipment</v>
          </cell>
          <cell r="AT20" t="str">
            <v>N</v>
          </cell>
          <cell r="AU20">
            <v>3000000</v>
          </cell>
        </row>
        <row r="21">
          <cell r="D21" t="str">
            <v>REYNOLDS GROUP HOLDINGS</v>
          </cell>
          <cell r="H21" t="str">
            <v>N</v>
          </cell>
          <cell r="I21" t="str">
            <v>Y</v>
          </cell>
          <cell r="J21" t="str">
            <v>N</v>
          </cell>
          <cell r="M21">
            <v>5000000</v>
          </cell>
          <cell r="P21">
            <v>101</v>
          </cell>
          <cell r="Q21">
            <v>3.7499999999999999E-2</v>
          </cell>
          <cell r="R21">
            <v>0.01</v>
          </cell>
          <cell r="S21">
            <v>1</v>
          </cell>
          <cell r="T21">
            <v>4.4981500000000001E-2</v>
          </cell>
          <cell r="U21" t="str">
            <v>FLOATING</v>
          </cell>
          <cell r="V21">
            <v>43371</v>
          </cell>
          <cell r="W21">
            <v>4.9388888888888891</v>
          </cell>
          <cell r="Z21" t="str">
            <v>B</v>
          </cell>
          <cell r="AK21" t="str">
            <v>B3</v>
          </cell>
          <cell r="AN21" t="str">
            <v>Forest products</v>
          </cell>
          <cell r="AP21" t="str">
            <v>Forest Products &amp; Paper</v>
          </cell>
          <cell r="AT21" t="str">
            <v>N</v>
          </cell>
          <cell r="AU21">
            <v>5000000</v>
          </cell>
        </row>
        <row r="22">
          <cell r="D22" t="str">
            <v>FMG RESOURCES AUG 2006</v>
          </cell>
          <cell r="H22" t="str">
            <v>N</v>
          </cell>
          <cell r="I22" t="str">
            <v>Y</v>
          </cell>
          <cell r="J22" t="str">
            <v>N</v>
          </cell>
          <cell r="M22">
            <v>4000000</v>
          </cell>
          <cell r="P22">
            <v>101.25</v>
          </cell>
          <cell r="Q22">
            <v>4.2500000000000003E-2</v>
          </cell>
          <cell r="R22">
            <v>0.01</v>
          </cell>
          <cell r="S22">
            <v>1</v>
          </cell>
          <cell r="T22">
            <v>4.9981500000000005E-2</v>
          </cell>
          <cell r="U22" t="str">
            <v>FLOATING</v>
          </cell>
          <cell r="V22">
            <v>43026</v>
          </cell>
          <cell r="W22">
            <v>3.9805555555555556</v>
          </cell>
          <cell r="Z22" t="str">
            <v>BB-</v>
          </cell>
          <cell r="AK22" t="str">
            <v>Ba3</v>
          </cell>
          <cell r="AN22" t="str">
            <v>Nonferrous metals/minerals</v>
          </cell>
          <cell r="AP22" t="str">
            <v>Metals &amp; Mining</v>
          </cell>
          <cell r="AT22" t="str">
            <v>Y</v>
          </cell>
          <cell r="AU22">
            <v>4000000</v>
          </cell>
        </row>
        <row r="23">
          <cell r="D23" t="str">
            <v>ALLISON TRANSMISSION INC</v>
          </cell>
          <cell r="H23" t="str">
            <v>N</v>
          </cell>
          <cell r="I23" t="str">
            <v>Y</v>
          </cell>
          <cell r="J23" t="str">
            <v>N</v>
          </cell>
          <cell r="M23">
            <v>4000000</v>
          </cell>
          <cell r="P23">
            <v>100.625</v>
          </cell>
          <cell r="Q23">
            <v>3.2500000000000001E-2</v>
          </cell>
          <cell r="R23">
            <v>0.01</v>
          </cell>
          <cell r="S23">
            <v>1</v>
          </cell>
          <cell r="T23">
            <v>3.9981500000000003E-2</v>
          </cell>
          <cell r="U23" t="str">
            <v>FLOATING</v>
          </cell>
          <cell r="V23">
            <v>43700</v>
          </cell>
          <cell r="W23">
            <v>5.8527777777777779</v>
          </cell>
          <cell r="Z23" t="str">
            <v>B+</v>
          </cell>
          <cell r="AK23" t="str">
            <v>B1</v>
          </cell>
          <cell r="AN23" t="str">
            <v>Automotive</v>
          </cell>
          <cell r="AP23" t="str">
            <v>Automotive</v>
          </cell>
          <cell r="AT23" t="str">
            <v>N</v>
          </cell>
          <cell r="AU23">
            <v>4000000</v>
          </cell>
        </row>
        <row r="24">
          <cell r="D24" t="str">
            <v>CUMULUS MEDIA HOLDINGS</v>
          </cell>
          <cell r="H24" t="str">
            <v>N</v>
          </cell>
          <cell r="I24" t="str">
            <v>Y</v>
          </cell>
          <cell r="J24" t="str">
            <v>N</v>
          </cell>
          <cell r="M24">
            <v>4000000</v>
          </cell>
          <cell r="P24">
            <v>101.25</v>
          </cell>
          <cell r="Q24">
            <v>3.5000000000000003E-2</v>
          </cell>
          <cell r="R24">
            <v>0.01</v>
          </cell>
          <cell r="S24">
            <v>1</v>
          </cell>
          <cell r="T24">
            <v>4.2481500000000005E-2</v>
          </cell>
          <cell r="U24" t="str">
            <v>FLOATING</v>
          </cell>
          <cell r="V24">
            <v>43359</v>
          </cell>
          <cell r="W24">
            <v>4.9055555555555559</v>
          </cell>
          <cell r="Z24" t="str">
            <v>B</v>
          </cell>
          <cell r="AK24" t="str">
            <v>B2</v>
          </cell>
          <cell r="AN24" t="str">
            <v>Radio &amp; Television</v>
          </cell>
          <cell r="AP24" t="str">
            <v>Media: Diversified &amp; Production</v>
          </cell>
          <cell r="AT24" t="str">
            <v>Y</v>
          </cell>
          <cell r="AU24">
            <v>4000000</v>
          </cell>
        </row>
        <row r="25">
          <cell r="D25" t="str">
            <v>HERTZ CORP</v>
          </cell>
          <cell r="H25" t="str">
            <v>N</v>
          </cell>
          <cell r="I25" t="str">
            <v>Y</v>
          </cell>
          <cell r="J25" t="str">
            <v>N</v>
          </cell>
          <cell r="M25">
            <v>1000000</v>
          </cell>
          <cell r="P25">
            <v>100.25</v>
          </cell>
          <cell r="Q25">
            <v>2.2499999999999999E-2</v>
          </cell>
          <cell r="R25">
            <v>7.4999999999999997E-3</v>
          </cell>
          <cell r="S25">
            <v>1</v>
          </cell>
          <cell r="T25">
            <v>2.7481499999999999E-2</v>
          </cell>
          <cell r="U25" t="str">
            <v>FLOATING</v>
          </cell>
          <cell r="V25">
            <v>43170</v>
          </cell>
          <cell r="W25">
            <v>4.3805555555555555</v>
          </cell>
          <cell r="Z25" t="str">
            <v>B+</v>
          </cell>
          <cell r="AK25" t="str">
            <v>B1</v>
          </cell>
          <cell r="AN25" t="str">
            <v>Equipment leasing</v>
          </cell>
          <cell r="AP25" t="str">
            <v>Services: Consumer</v>
          </cell>
          <cell r="AT25" t="str">
            <v>Y</v>
          </cell>
          <cell r="AU25">
            <v>1000000</v>
          </cell>
        </row>
        <row r="26">
          <cell r="D26" t="str">
            <v>PINNACLE ENTERTAINMENT INC</v>
          </cell>
          <cell r="H26" t="str">
            <v>N</v>
          </cell>
          <cell r="I26" t="str">
            <v>Y</v>
          </cell>
          <cell r="J26" t="str">
            <v>N</v>
          </cell>
          <cell r="M26">
            <v>4000000</v>
          </cell>
          <cell r="P26">
            <v>101.125</v>
          </cell>
          <cell r="Q26">
            <v>2.75E-2</v>
          </cell>
          <cell r="R26">
            <v>0.01</v>
          </cell>
          <cell r="S26">
            <v>1</v>
          </cell>
          <cell r="T26">
            <v>3.4981499999999999E-2</v>
          </cell>
          <cell r="U26" t="str">
            <v>FLOATING</v>
          </cell>
          <cell r="V26">
            <v>44056</v>
          </cell>
          <cell r="W26">
            <v>6.8416666666666668</v>
          </cell>
          <cell r="Z26" t="str">
            <v>BB-</v>
          </cell>
          <cell r="AK26" t="str">
            <v>B1</v>
          </cell>
          <cell r="AN26" t="str">
            <v>Lodging &amp; Casinos</v>
          </cell>
          <cell r="AP26" t="str">
            <v>Hotel, Gaming &amp; Leisure</v>
          </cell>
          <cell r="AT26" t="str">
            <v>N</v>
          </cell>
          <cell r="AU26">
            <v>4000000</v>
          </cell>
        </row>
        <row r="27">
          <cell r="D27" t="str">
            <v>NOVELIS INC</v>
          </cell>
          <cell r="H27" t="str">
            <v>N</v>
          </cell>
          <cell r="I27" t="str">
            <v>Y</v>
          </cell>
          <cell r="J27" t="str">
            <v>N</v>
          </cell>
          <cell r="M27">
            <v>4000000</v>
          </cell>
          <cell r="P27">
            <v>100.5</v>
          </cell>
          <cell r="Q27">
            <v>2.75E-2</v>
          </cell>
          <cell r="R27">
            <v>0.01</v>
          </cell>
          <cell r="S27">
            <v>1</v>
          </cell>
          <cell r="T27">
            <v>3.4981499999999999E-2</v>
          </cell>
          <cell r="U27" t="str">
            <v>FLOATING</v>
          </cell>
          <cell r="V27">
            <v>42804</v>
          </cell>
          <cell r="W27">
            <v>3.3638888888888889</v>
          </cell>
          <cell r="Z27" t="str">
            <v>B+</v>
          </cell>
          <cell r="AK27" t="str">
            <v>B1</v>
          </cell>
          <cell r="AN27" t="str">
            <v>Nonferrous metals/minerals</v>
          </cell>
          <cell r="AP27" t="str">
            <v>Metals &amp; Mining</v>
          </cell>
          <cell r="AT27" t="str">
            <v>N</v>
          </cell>
          <cell r="AU27">
            <v>4000000</v>
          </cell>
        </row>
        <row r="28">
          <cell r="D28" t="str">
            <v>TRANSDIGM INC</v>
          </cell>
          <cell r="H28" t="str">
            <v>N</v>
          </cell>
          <cell r="I28" t="str">
            <v>Y</v>
          </cell>
          <cell r="J28" t="str">
            <v>N</v>
          </cell>
          <cell r="M28">
            <v>3000000</v>
          </cell>
          <cell r="P28">
            <v>100.75</v>
          </cell>
          <cell r="Q28">
            <v>0.03</v>
          </cell>
          <cell r="R28">
            <v>7.4999999999999997E-3</v>
          </cell>
          <cell r="S28">
            <v>1</v>
          </cell>
          <cell r="T28">
            <v>3.4981499999999999E-2</v>
          </cell>
          <cell r="U28" t="str">
            <v>FLOATING</v>
          </cell>
          <cell r="V28">
            <v>43889</v>
          </cell>
          <cell r="W28">
            <v>6.3777777777777782</v>
          </cell>
          <cell r="Z28" t="str">
            <v>B</v>
          </cell>
          <cell r="AK28" t="str">
            <v>B2</v>
          </cell>
          <cell r="AN28" t="str">
            <v>Aerospace and Defense</v>
          </cell>
          <cell r="AP28" t="str">
            <v>Aerospace &amp; Defense</v>
          </cell>
          <cell r="AT28" t="str">
            <v>Y</v>
          </cell>
          <cell r="AU28">
            <v>3000000</v>
          </cell>
        </row>
        <row r="29">
          <cell r="D29" t="str">
            <v>CALPINE CORP</v>
          </cell>
          <cell r="H29" t="str">
            <v>N</v>
          </cell>
          <cell r="I29" t="str">
            <v>Y</v>
          </cell>
          <cell r="J29" t="str">
            <v>N</v>
          </cell>
          <cell r="M29">
            <v>2000000</v>
          </cell>
          <cell r="P29">
            <v>101</v>
          </cell>
          <cell r="Q29">
            <v>0.03</v>
          </cell>
          <cell r="R29">
            <v>0.01</v>
          </cell>
          <cell r="S29">
            <v>1</v>
          </cell>
          <cell r="T29">
            <v>3.7481500000000001E-2</v>
          </cell>
          <cell r="U29" t="str">
            <v>FLOATING</v>
          </cell>
          <cell r="V29">
            <v>43747</v>
          </cell>
          <cell r="W29">
            <v>5.9833333333333334</v>
          </cell>
          <cell r="Z29" t="str">
            <v>B+</v>
          </cell>
          <cell r="AK29" t="str">
            <v>B1</v>
          </cell>
          <cell r="AN29" t="str">
            <v>Utilities</v>
          </cell>
          <cell r="AP29" t="str">
            <v>Utilities: Electric</v>
          </cell>
          <cell r="AT29" t="str">
            <v>Y</v>
          </cell>
          <cell r="AU29">
            <v>0</v>
          </cell>
        </row>
        <row r="30">
          <cell r="D30" t="str">
            <v>REALOGY CORP</v>
          </cell>
          <cell r="H30" t="str">
            <v>N</v>
          </cell>
          <cell r="I30" t="str">
            <v>Y</v>
          </cell>
          <cell r="J30" t="str">
            <v>N</v>
          </cell>
          <cell r="M30">
            <v>5000000</v>
          </cell>
          <cell r="P30">
            <v>101</v>
          </cell>
          <cell r="Q30">
            <v>3.5000000000000003E-2</v>
          </cell>
          <cell r="R30">
            <v>0.01</v>
          </cell>
          <cell r="S30">
            <v>1</v>
          </cell>
          <cell r="T30">
            <v>4.2481500000000005E-2</v>
          </cell>
          <cell r="U30" t="str">
            <v>FLOATING</v>
          </cell>
          <cell r="V30">
            <v>43895</v>
          </cell>
          <cell r="W30">
            <v>6.3944444444444448</v>
          </cell>
          <cell r="Z30" t="str">
            <v>B+</v>
          </cell>
          <cell r="AK30" t="str">
            <v>B2</v>
          </cell>
          <cell r="AN30" t="str">
            <v>Financial Intermediaries</v>
          </cell>
          <cell r="AP30" t="str">
            <v>Banking, Finance, Insurance &amp; Real Estate</v>
          </cell>
          <cell r="AT30" t="str">
            <v>Y</v>
          </cell>
          <cell r="AU30">
            <v>5000000</v>
          </cell>
        </row>
        <row r="31">
          <cell r="D31" t="str">
            <v>IASIS HEALTHCARE LLC</v>
          </cell>
          <cell r="H31" t="str">
            <v>N</v>
          </cell>
          <cell r="I31" t="str">
            <v>Y</v>
          </cell>
          <cell r="J31" t="str">
            <v>N</v>
          </cell>
          <cell r="M31">
            <v>3200000</v>
          </cell>
          <cell r="P31">
            <v>101</v>
          </cell>
          <cell r="Q31">
            <v>3.2500000000000001E-2</v>
          </cell>
          <cell r="R31">
            <v>1.2500000000000001E-2</v>
          </cell>
          <cell r="S31">
            <v>1</v>
          </cell>
          <cell r="T31">
            <v>4.2481499999999998E-2</v>
          </cell>
          <cell r="U31" t="str">
            <v>FLOATING</v>
          </cell>
          <cell r="V31">
            <v>43223</v>
          </cell>
          <cell r="W31">
            <v>4.5277777777777777</v>
          </cell>
          <cell r="Z31" t="str">
            <v>B</v>
          </cell>
          <cell r="AK31" t="str">
            <v>B2</v>
          </cell>
          <cell r="AN31" t="str">
            <v>Financial Intermediaries</v>
          </cell>
          <cell r="AP31" t="str">
            <v>Healthcare &amp; Pharmaceuticals</v>
          </cell>
          <cell r="AT31" t="str">
            <v>Y</v>
          </cell>
          <cell r="AU31">
            <v>3200000</v>
          </cell>
        </row>
        <row r="32">
          <cell r="D32" t="str">
            <v>SPECTRUM BRANDS HLDGS</v>
          </cell>
          <cell r="H32" t="str">
            <v>N</v>
          </cell>
          <cell r="I32" t="str">
            <v>Y</v>
          </cell>
          <cell r="J32" t="str">
            <v>N</v>
          </cell>
          <cell r="M32">
            <v>4000000</v>
          </cell>
          <cell r="P32">
            <v>100.25</v>
          </cell>
          <cell r="Q32">
            <v>3.2500000000000001E-2</v>
          </cell>
          <cell r="R32">
            <v>1.2500000000000001E-2</v>
          </cell>
          <cell r="S32">
            <v>1</v>
          </cell>
          <cell r="T32">
            <v>4.2481499999999998E-2</v>
          </cell>
          <cell r="U32" t="str">
            <v>FLOATING</v>
          </cell>
          <cell r="V32">
            <v>43816</v>
          </cell>
          <cell r="W32">
            <v>6.1749999999999998</v>
          </cell>
          <cell r="Z32" t="str">
            <v>B+</v>
          </cell>
          <cell r="AK32" t="str">
            <v>B1</v>
          </cell>
          <cell r="AN32" t="str">
            <v>Electronics/Electrical</v>
          </cell>
          <cell r="AP32" t="str">
            <v xml:space="preserve">Consumer goods: Non-durable </v>
          </cell>
          <cell r="AT32" t="str">
            <v>N</v>
          </cell>
          <cell r="AU32">
            <v>4000000</v>
          </cell>
        </row>
        <row r="33">
          <cell r="D33" t="str">
            <v>HEALTH MANAGEMENT ASSOC</v>
          </cell>
          <cell r="H33" t="str">
            <v>N</v>
          </cell>
          <cell r="I33" t="str">
            <v>Y</v>
          </cell>
          <cell r="J33" t="str">
            <v>N</v>
          </cell>
          <cell r="M33">
            <v>4000000</v>
          </cell>
          <cell r="P33">
            <v>100.5</v>
          </cell>
          <cell r="Q33">
            <v>2.75E-2</v>
          </cell>
          <cell r="R33">
            <v>7.4999999999999997E-3</v>
          </cell>
          <cell r="S33">
            <v>1</v>
          </cell>
          <cell r="T33">
            <v>3.2481500000000003E-2</v>
          </cell>
          <cell r="U33" t="str">
            <v>FLOATING</v>
          </cell>
          <cell r="V33">
            <v>43422</v>
          </cell>
          <cell r="W33">
            <v>5.0805555555555557</v>
          </cell>
          <cell r="Z33" t="str">
            <v>B+</v>
          </cell>
          <cell r="AK33" t="str">
            <v>B1</v>
          </cell>
          <cell r="AN33" t="str">
            <v>Financial Intermediaries</v>
          </cell>
          <cell r="AP33" t="str">
            <v>Healthcare &amp; Pharmaceuticals</v>
          </cell>
          <cell r="AT33" t="str">
            <v>N</v>
          </cell>
          <cell r="AU33">
            <v>4000000</v>
          </cell>
        </row>
        <row r="34">
          <cell r="D34" t="str">
            <v>NEWPAGE CORP</v>
          </cell>
          <cell r="H34" t="str">
            <v>N</v>
          </cell>
          <cell r="I34" t="str">
            <v>Y</v>
          </cell>
          <cell r="J34" t="str">
            <v>N</v>
          </cell>
          <cell r="M34">
            <v>3500000</v>
          </cell>
          <cell r="P34">
            <v>102.25</v>
          </cell>
          <cell r="Q34">
            <v>6.5000000000000002E-2</v>
          </cell>
          <cell r="R34">
            <v>1.2500000000000001E-2</v>
          </cell>
          <cell r="S34">
            <v>1</v>
          </cell>
          <cell r="T34">
            <v>7.4981499999999993E-2</v>
          </cell>
          <cell r="U34" t="str">
            <v>FLOATING</v>
          </cell>
          <cell r="V34">
            <v>43455</v>
          </cell>
          <cell r="W34">
            <v>5.1722222222222225</v>
          </cell>
          <cell r="Z34" t="str">
            <v>B+</v>
          </cell>
          <cell r="AK34" t="str">
            <v>B1</v>
          </cell>
          <cell r="AN34" t="str">
            <v>Forest products</v>
          </cell>
          <cell r="AP34" t="str">
            <v>Forest Products &amp; Paper</v>
          </cell>
          <cell r="AT34" t="str">
            <v>Y</v>
          </cell>
          <cell r="AU34">
            <v>3500000</v>
          </cell>
        </row>
        <row r="35">
          <cell r="D35" t="str">
            <v>DYNEGY INC</v>
          </cell>
          <cell r="H35" t="str">
            <v>N</v>
          </cell>
          <cell r="I35" t="str">
            <v>Y</v>
          </cell>
          <cell r="J35" t="str">
            <v>N</v>
          </cell>
          <cell r="M35">
            <v>2500000</v>
          </cell>
          <cell r="P35">
            <v>100</v>
          </cell>
          <cell r="Q35">
            <v>0.03</v>
          </cell>
          <cell r="R35">
            <v>0.01</v>
          </cell>
          <cell r="S35">
            <v>1</v>
          </cell>
          <cell r="T35">
            <v>3.7481500000000001E-2</v>
          </cell>
          <cell r="U35" t="str">
            <v>FLOATING</v>
          </cell>
          <cell r="V35">
            <v>43944</v>
          </cell>
          <cell r="W35">
            <v>6.5305555555555559</v>
          </cell>
          <cell r="Z35" t="str">
            <v>B</v>
          </cell>
          <cell r="AK35" t="str">
            <v>B2</v>
          </cell>
          <cell r="AN35" t="str">
            <v>Utilities</v>
          </cell>
          <cell r="AP35" t="str">
            <v>Utilities: Electric</v>
          </cell>
          <cell r="AT35" t="str">
            <v>Y</v>
          </cell>
          <cell r="AU35">
            <v>5000000</v>
          </cell>
        </row>
        <row r="36">
          <cell r="D36" t="str">
            <v>DYNEGY INC</v>
          </cell>
          <cell r="H36" t="str">
            <v>N</v>
          </cell>
          <cell r="I36" t="str">
            <v>Y</v>
          </cell>
          <cell r="J36" t="str">
            <v>N</v>
          </cell>
          <cell r="M36">
            <v>2500000</v>
          </cell>
          <cell r="P36">
            <v>100.75</v>
          </cell>
          <cell r="Q36">
            <v>0.03</v>
          </cell>
          <cell r="R36">
            <v>0.01</v>
          </cell>
          <cell r="S36">
            <v>1</v>
          </cell>
          <cell r="T36">
            <v>3.7481500000000001E-2</v>
          </cell>
          <cell r="U36" t="str">
            <v>FLOATING</v>
          </cell>
          <cell r="V36">
            <v>43944</v>
          </cell>
          <cell r="W36">
            <v>6.5305555555555559</v>
          </cell>
          <cell r="Z36" t="str">
            <v>B</v>
          </cell>
          <cell r="AK36" t="str">
            <v>B2</v>
          </cell>
          <cell r="AN36" t="str">
            <v>Utilities</v>
          </cell>
          <cell r="AP36" t="str">
            <v>Utilities: Electric</v>
          </cell>
          <cell r="AT36" t="str">
            <v>Y</v>
          </cell>
          <cell r="AU36">
            <v>0</v>
          </cell>
        </row>
        <row r="37">
          <cell r="D37" t="str">
            <v>BERRY PLASTICS GROUP INC</v>
          </cell>
          <cell r="H37" t="str">
            <v>N</v>
          </cell>
          <cell r="I37" t="str">
            <v>Y</v>
          </cell>
          <cell r="J37" t="str">
            <v>N</v>
          </cell>
          <cell r="M37">
            <v>2000000</v>
          </cell>
          <cell r="P37">
            <v>99.625</v>
          </cell>
          <cell r="Q37">
            <v>2.5000000000000001E-2</v>
          </cell>
          <cell r="R37">
            <v>0.01</v>
          </cell>
          <cell r="S37">
            <v>1</v>
          </cell>
          <cell r="T37">
            <v>3.2481500000000003E-2</v>
          </cell>
          <cell r="U37" t="str">
            <v>FLOATING</v>
          </cell>
          <cell r="V37">
            <v>43869</v>
          </cell>
          <cell r="W37">
            <v>6.322222222222222</v>
          </cell>
          <cell r="Z37" t="str">
            <v>B</v>
          </cell>
          <cell r="AK37" t="str">
            <v>B2</v>
          </cell>
          <cell r="AN37" t="str">
            <v>Chemicals &amp; Plastics</v>
          </cell>
          <cell r="AP37" t="str">
            <v>Chemicals, Plastics &amp; Rubber</v>
          </cell>
          <cell r="AT37" t="str">
            <v>Y</v>
          </cell>
          <cell r="AU37">
            <v>2000000</v>
          </cell>
        </row>
        <row r="38">
          <cell r="D38" t="str">
            <v>SEQUA CORP</v>
          </cell>
          <cell r="H38" t="str">
            <v>N</v>
          </cell>
          <cell r="I38" t="str">
            <v>Y</v>
          </cell>
          <cell r="J38" t="str">
            <v>N</v>
          </cell>
          <cell r="M38">
            <v>4000000</v>
          </cell>
          <cell r="P38">
            <v>101.125</v>
          </cell>
          <cell r="Q38">
            <v>0.04</v>
          </cell>
          <cell r="R38">
            <v>1.2500000000000001E-2</v>
          </cell>
          <cell r="S38">
            <v>1</v>
          </cell>
          <cell r="T38">
            <v>4.9981500000000005E-2</v>
          </cell>
          <cell r="U38" t="str">
            <v>FLOATING</v>
          </cell>
          <cell r="V38">
            <v>42905</v>
          </cell>
          <cell r="W38">
            <v>3.6444444444444444</v>
          </cell>
          <cell r="Z38" t="str">
            <v>B</v>
          </cell>
          <cell r="AK38" t="str">
            <v>B2</v>
          </cell>
          <cell r="AN38" t="str">
            <v>Aerospace and Defense</v>
          </cell>
          <cell r="AP38" t="str">
            <v>Aerospace &amp; Defense</v>
          </cell>
          <cell r="AT38" t="str">
            <v>Y</v>
          </cell>
          <cell r="AU38">
            <v>4000000</v>
          </cell>
        </row>
        <row r="39">
          <cell r="D39" t="str">
            <v>DEL MONTE CORP</v>
          </cell>
          <cell r="H39" t="str">
            <v>N</v>
          </cell>
          <cell r="I39" t="str">
            <v>Y</v>
          </cell>
          <cell r="J39" t="str">
            <v>N</v>
          </cell>
          <cell r="M39">
            <v>4000000</v>
          </cell>
          <cell r="P39">
            <v>100.5</v>
          </cell>
          <cell r="Q39">
            <v>0.03</v>
          </cell>
          <cell r="R39">
            <v>0.01</v>
          </cell>
          <cell r="S39">
            <v>1</v>
          </cell>
          <cell r="T39">
            <v>3.7481500000000001E-2</v>
          </cell>
          <cell r="U39" t="str">
            <v>FLOATING</v>
          </cell>
          <cell r="V39">
            <v>43167</v>
          </cell>
          <cell r="W39">
            <v>4.3722222222222218</v>
          </cell>
          <cell r="Z39" t="str">
            <v>B</v>
          </cell>
          <cell r="AK39" t="str">
            <v>Caa1</v>
          </cell>
          <cell r="AN39" t="str">
            <v>Food products</v>
          </cell>
          <cell r="AP39" t="str">
            <v>Beverage, Food &amp; Tobacco</v>
          </cell>
          <cell r="AT39" t="str">
            <v>Y</v>
          </cell>
          <cell r="AU39">
            <v>4000000</v>
          </cell>
        </row>
        <row r="40">
          <cell r="D40" t="str">
            <v>WIDE OPEN WEST FINANCE LLC</v>
          </cell>
          <cell r="H40" t="str">
            <v>N</v>
          </cell>
          <cell r="I40" t="str">
            <v>Y</v>
          </cell>
          <cell r="J40" t="str">
            <v>N</v>
          </cell>
          <cell r="M40">
            <v>5000000</v>
          </cell>
          <cell r="P40">
            <v>101.5</v>
          </cell>
          <cell r="Q40">
            <v>3.7499999999999999E-2</v>
          </cell>
          <cell r="R40">
            <v>0.01</v>
          </cell>
          <cell r="S40">
            <v>1</v>
          </cell>
          <cell r="T40">
            <v>4.4981500000000001E-2</v>
          </cell>
          <cell r="U40" t="str">
            <v>FLOATING</v>
          </cell>
          <cell r="V40">
            <v>43556</v>
          </cell>
          <cell r="W40">
            <v>5.4527777777777775</v>
          </cell>
          <cell r="Z40" t="str">
            <v>B</v>
          </cell>
          <cell r="AK40" t="str">
            <v>B2</v>
          </cell>
          <cell r="AN40" t="str">
            <v>Cable &amp; Satellite Television</v>
          </cell>
          <cell r="AP40" t="str">
            <v>Media: Broadcasting &amp; Subscription</v>
          </cell>
          <cell r="AT40" t="str">
            <v>N</v>
          </cell>
          <cell r="AU40">
            <v>5000000</v>
          </cell>
        </row>
        <row r="41">
          <cell r="D41" t="str">
            <v>NEIMAN MARCUS GROUP INC</v>
          </cell>
          <cell r="H41" t="str">
            <v>N</v>
          </cell>
          <cell r="I41" t="str">
            <v>Y</v>
          </cell>
          <cell r="J41" t="str">
            <v>N</v>
          </cell>
          <cell r="M41">
            <v>3200000</v>
          </cell>
          <cell r="P41">
            <v>100.5</v>
          </cell>
          <cell r="Q41">
            <v>0.03</v>
          </cell>
          <cell r="R41">
            <v>0.01</v>
          </cell>
          <cell r="S41">
            <v>1</v>
          </cell>
          <cell r="T41">
            <v>3.7481500000000001E-2</v>
          </cell>
          <cell r="U41" t="str">
            <v>FLOATING</v>
          </cell>
          <cell r="V41">
            <v>43236</v>
          </cell>
          <cell r="W41">
            <v>4.5638888888888891</v>
          </cell>
          <cell r="Z41" t="str">
            <v>B+</v>
          </cell>
          <cell r="AK41" t="str">
            <v>B2</v>
          </cell>
          <cell r="AN41" t="str">
            <v>Retailers (Except Food &amp; Drug)</v>
          </cell>
          <cell r="AP41" t="str">
            <v>Retail</v>
          </cell>
          <cell r="AT41" t="str">
            <v>Y</v>
          </cell>
          <cell r="AU41">
            <v>3200000</v>
          </cell>
        </row>
        <row r="42">
          <cell r="D42" t="str">
            <v>DUNKIN BRANDS INC</v>
          </cell>
          <cell r="H42" t="str">
            <v>N</v>
          </cell>
          <cell r="I42" t="str">
            <v>Y</v>
          </cell>
          <cell r="J42" t="str">
            <v>N</v>
          </cell>
          <cell r="M42">
            <v>3200000</v>
          </cell>
          <cell r="P42">
            <v>100.5</v>
          </cell>
          <cell r="Q42">
            <v>2.75E-2</v>
          </cell>
          <cell r="R42">
            <v>0.01</v>
          </cell>
          <cell r="S42">
            <v>1</v>
          </cell>
          <cell r="T42">
            <v>3.4981499999999999E-2</v>
          </cell>
          <cell r="U42" t="str">
            <v>FLOATING</v>
          </cell>
          <cell r="V42">
            <v>43875</v>
          </cell>
          <cell r="W42">
            <v>6.3388888888888886</v>
          </cell>
          <cell r="Z42" t="str">
            <v>B+</v>
          </cell>
          <cell r="AK42" t="str">
            <v>B2</v>
          </cell>
          <cell r="AN42" t="str">
            <v>Food products</v>
          </cell>
          <cell r="AP42" t="str">
            <v>Beverage, Food &amp; Tobacco</v>
          </cell>
          <cell r="AT42" t="str">
            <v>N</v>
          </cell>
          <cell r="AU42">
            <v>3200000</v>
          </cell>
        </row>
        <row r="43">
          <cell r="D43" t="str">
            <v>CROWN CASTLE OPERATING CO</v>
          </cell>
          <cell r="H43" t="str">
            <v>N</v>
          </cell>
          <cell r="I43" t="str">
            <v>Y</v>
          </cell>
          <cell r="J43" t="str">
            <v>N</v>
          </cell>
          <cell r="M43">
            <v>2500000</v>
          </cell>
          <cell r="P43">
            <v>99.75</v>
          </cell>
          <cell r="Q43">
            <v>2.5000000000000001E-2</v>
          </cell>
          <cell r="R43">
            <v>7.4999999999999997E-3</v>
          </cell>
          <cell r="S43">
            <v>1</v>
          </cell>
          <cell r="T43">
            <v>2.9981500000000001E-2</v>
          </cell>
          <cell r="U43" t="str">
            <v>FLOATING</v>
          </cell>
          <cell r="V43">
            <v>43496</v>
          </cell>
          <cell r="W43">
            <v>5.2861111111111114</v>
          </cell>
          <cell r="Z43" t="str">
            <v>BB-</v>
          </cell>
          <cell r="AK43" t="str">
            <v>Ba2</v>
          </cell>
          <cell r="AN43" t="str">
            <v>Telecommunications</v>
          </cell>
          <cell r="AP43" t="str">
            <v>Telecommunications</v>
          </cell>
          <cell r="AT43" t="str">
            <v>N</v>
          </cell>
          <cell r="AU43">
            <v>2500000</v>
          </cell>
        </row>
        <row r="44">
          <cell r="D44" t="str">
            <v>PETCO ANIMAL SUPPLIES INC</v>
          </cell>
          <cell r="H44" t="str">
            <v>N</v>
          </cell>
          <cell r="I44" t="str">
            <v>Y</v>
          </cell>
          <cell r="J44" t="str">
            <v>N</v>
          </cell>
          <cell r="M44">
            <v>2000000</v>
          </cell>
          <cell r="P44">
            <v>100.75</v>
          </cell>
          <cell r="Q44">
            <v>0.03</v>
          </cell>
          <cell r="R44">
            <v>0.01</v>
          </cell>
          <cell r="S44">
            <v>1</v>
          </cell>
          <cell r="T44">
            <v>3.7481500000000001E-2</v>
          </cell>
          <cell r="U44" t="str">
            <v>FLOATING</v>
          </cell>
          <cell r="V44">
            <v>43063</v>
          </cell>
          <cell r="W44">
            <v>4.083333333333333</v>
          </cell>
          <cell r="Z44" t="str">
            <v>B</v>
          </cell>
          <cell r="AK44" t="str">
            <v>B2</v>
          </cell>
          <cell r="AN44" t="str">
            <v>Retailers (Except Food &amp; Drug)</v>
          </cell>
          <cell r="AP44" t="str">
            <v>Services: Consumer</v>
          </cell>
          <cell r="AT44" t="str">
            <v>N</v>
          </cell>
          <cell r="AU44">
            <v>2000000</v>
          </cell>
        </row>
        <row r="45">
          <cell r="D45" t="str">
            <v>FREESCALE SEMICONDUCTOR INC</v>
          </cell>
          <cell r="H45" t="str">
            <v>N</v>
          </cell>
          <cell r="I45" t="str">
            <v>Y</v>
          </cell>
          <cell r="J45" t="str">
            <v>N</v>
          </cell>
          <cell r="M45">
            <v>4000000</v>
          </cell>
          <cell r="P45">
            <v>100</v>
          </cell>
          <cell r="Q45">
            <v>3.7499999999999999E-2</v>
          </cell>
          <cell r="R45">
            <v>1.2500000000000001E-2</v>
          </cell>
          <cell r="S45">
            <v>1</v>
          </cell>
          <cell r="T45">
            <v>4.7481500000000003E-2</v>
          </cell>
          <cell r="U45" t="str">
            <v>FLOATING</v>
          </cell>
          <cell r="V45">
            <v>43891</v>
          </cell>
          <cell r="W45">
            <v>6.3833333333333337</v>
          </cell>
          <cell r="Z45" t="str">
            <v>B</v>
          </cell>
          <cell r="AK45" t="str">
            <v>B2</v>
          </cell>
          <cell r="AN45" t="str">
            <v>Electronics/Electrical</v>
          </cell>
          <cell r="AP45" t="str">
            <v>High Tech Industries</v>
          </cell>
          <cell r="AT45" t="str">
            <v>Y</v>
          </cell>
          <cell r="AU45">
            <v>4000000</v>
          </cell>
        </row>
        <row r="46">
          <cell r="D46" t="str">
            <v>ISTAR FINANCIAL INC</v>
          </cell>
          <cell r="H46" t="str">
            <v>N</v>
          </cell>
          <cell r="I46" t="str">
            <v>Y</v>
          </cell>
          <cell r="J46" t="str">
            <v>N</v>
          </cell>
          <cell r="M46">
            <v>4500000</v>
          </cell>
          <cell r="P46">
            <v>101.125</v>
          </cell>
          <cell r="Q46">
            <v>3.5000000000000003E-2</v>
          </cell>
          <cell r="R46">
            <v>0.01</v>
          </cell>
          <cell r="S46">
            <v>1</v>
          </cell>
          <cell r="T46">
            <v>4.2481500000000005E-2</v>
          </cell>
          <cell r="U46" t="str">
            <v>FLOATING</v>
          </cell>
          <cell r="V46">
            <v>43023</v>
          </cell>
          <cell r="W46">
            <v>3.9722222222222223</v>
          </cell>
          <cell r="Z46" t="str">
            <v>B+</v>
          </cell>
          <cell r="AK46" t="str">
            <v>B2</v>
          </cell>
          <cell r="AN46" t="str">
            <v>Mortgage REITs</v>
          </cell>
          <cell r="AP46" t="str">
            <v>Banking, Finance, Insurance &amp; Real Estate</v>
          </cell>
          <cell r="AT46" t="str">
            <v>N</v>
          </cell>
          <cell r="AU46">
            <v>4500000</v>
          </cell>
        </row>
        <row r="47">
          <cell r="D47" t="str">
            <v>MGM RESORTS INTL</v>
          </cell>
          <cell r="H47" t="str">
            <v>N</v>
          </cell>
          <cell r="I47" t="str">
            <v>Y</v>
          </cell>
          <cell r="J47" t="str">
            <v>N</v>
          </cell>
          <cell r="M47">
            <v>4000000</v>
          </cell>
          <cell r="P47">
            <v>100.25</v>
          </cell>
          <cell r="Q47">
            <v>2.5000000000000001E-2</v>
          </cell>
          <cell r="R47">
            <v>0.01</v>
          </cell>
          <cell r="S47">
            <v>1</v>
          </cell>
          <cell r="T47">
            <v>3.2481500000000003E-2</v>
          </cell>
          <cell r="U47" t="str">
            <v>FLOATING</v>
          </cell>
          <cell r="V47">
            <v>43819</v>
          </cell>
          <cell r="W47">
            <v>6.1833333333333336</v>
          </cell>
          <cell r="Z47" t="str">
            <v>B+</v>
          </cell>
          <cell r="AK47" t="str">
            <v>B2</v>
          </cell>
          <cell r="AN47" t="str">
            <v>Lodging &amp; Casinos</v>
          </cell>
          <cell r="AP47" t="str">
            <v>Hotel, Gaming &amp; Leisure</v>
          </cell>
          <cell r="AT47" t="str">
            <v>Y</v>
          </cell>
          <cell r="AU47">
            <v>4000000</v>
          </cell>
        </row>
        <row r="48">
          <cell r="D48" t="str">
            <v>DELTA AIR LINES</v>
          </cell>
          <cell r="H48" t="str">
            <v>N</v>
          </cell>
          <cell r="I48" t="str">
            <v>Y</v>
          </cell>
          <cell r="J48" t="str">
            <v>N</v>
          </cell>
          <cell r="M48">
            <v>4000000</v>
          </cell>
          <cell r="P48">
            <v>101.125</v>
          </cell>
          <cell r="Q48">
            <v>3.2500000000000001E-2</v>
          </cell>
          <cell r="R48">
            <v>0.01</v>
          </cell>
          <cell r="S48">
            <v>1</v>
          </cell>
          <cell r="T48">
            <v>3.9981500000000003E-2</v>
          </cell>
          <cell r="U48" t="str">
            <v>FLOATING</v>
          </cell>
          <cell r="V48">
            <v>42845</v>
          </cell>
          <cell r="W48">
            <v>3.4777777777777779</v>
          </cell>
          <cell r="Z48" t="str">
            <v>B+</v>
          </cell>
          <cell r="AK48" t="str">
            <v>B1</v>
          </cell>
          <cell r="AN48" t="str">
            <v>Air transport</v>
          </cell>
          <cell r="AP48" t="str">
            <v>Transportation: Consumer</v>
          </cell>
          <cell r="AT48" t="str">
            <v>N</v>
          </cell>
          <cell r="AU48">
            <v>4000000</v>
          </cell>
        </row>
        <row r="49">
          <cell r="D49" t="str">
            <v>HCA INC</v>
          </cell>
          <cell r="H49" t="str">
            <v>N</v>
          </cell>
          <cell r="I49" t="str">
            <v>Y</v>
          </cell>
          <cell r="J49" t="str">
            <v>N</v>
          </cell>
          <cell r="M49">
            <v>0</v>
          </cell>
          <cell r="P49">
            <v>0</v>
          </cell>
          <cell r="Q49">
            <v>2.75E-2</v>
          </cell>
          <cell r="R49">
            <v>0</v>
          </cell>
          <cell r="S49">
            <v>0</v>
          </cell>
          <cell r="T49">
            <v>2.75E-2</v>
          </cell>
          <cell r="U49" t="str">
            <v>FLOATING</v>
          </cell>
          <cell r="V49">
            <v>43221</v>
          </cell>
          <cell r="W49">
            <v>4.5222222222222221</v>
          </cell>
          <cell r="Z49" t="str">
            <v>B+</v>
          </cell>
          <cell r="AK49" t="str">
            <v>B1</v>
          </cell>
          <cell r="AN49" t="str">
            <v>Financial Intermediaries</v>
          </cell>
          <cell r="AP49" t="str">
            <v>Healthcare &amp; Pharmaceuticals</v>
          </cell>
          <cell r="AT49" t="str">
            <v>N</v>
          </cell>
          <cell r="AU49">
            <v>0</v>
          </cell>
        </row>
        <row r="50">
          <cell r="D50" t="str">
            <v>KINDRED HEALTHCARE INC</v>
          </cell>
          <cell r="H50" t="str">
            <v>N</v>
          </cell>
          <cell r="I50" t="str">
            <v>Y</v>
          </cell>
          <cell r="J50" t="str">
            <v>N</v>
          </cell>
          <cell r="M50">
            <v>3200000</v>
          </cell>
          <cell r="P50">
            <v>100.375</v>
          </cell>
          <cell r="Q50">
            <v>3.2500000000000001E-2</v>
          </cell>
          <cell r="R50">
            <v>0.01</v>
          </cell>
          <cell r="S50">
            <v>1</v>
          </cell>
          <cell r="T50">
            <v>3.9981500000000003E-2</v>
          </cell>
          <cell r="U50" t="str">
            <v>FLOATING</v>
          </cell>
          <cell r="V50">
            <v>43252</v>
          </cell>
          <cell r="W50">
            <v>4.6083333333333334</v>
          </cell>
          <cell r="Z50" t="str">
            <v>B+</v>
          </cell>
          <cell r="AK50" t="str">
            <v>B1</v>
          </cell>
          <cell r="AN50" t="str">
            <v>Health Care</v>
          </cell>
          <cell r="AP50" t="str">
            <v>Healthcare &amp; Pharmaceuticals</v>
          </cell>
          <cell r="AT50" t="str">
            <v>N</v>
          </cell>
          <cell r="AU50">
            <v>3200000</v>
          </cell>
        </row>
        <row r="51">
          <cell r="D51" t="str">
            <v>MICHAEL FOODS GROUP INC</v>
          </cell>
          <cell r="H51" t="str">
            <v>N</v>
          </cell>
          <cell r="I51" t="str">
            <v>Y</v>
          </cell>
          <cell r="J51" t="str">
            <v>N</v>
          </cell>
          <cell r="M51">
            <v>3200000</v>
          </cell>
          <cell r="P51">
            <v>101.125</v>
          </cell>
          <cell r="Q51">
            <v>0.03</v>
          </cell>
          <cell r="R51">
            <v>1.2500000000000001E-2</v>
          </cell>
          <cell r="S51">
            <v>1</v>
          </cell>
          <cell r="T51">
            <v>3.9981499999999996E-2</v>
          </cell>
          <cell r="U51" t="str">
            <v>FLOATING</v>
          </cell>
          <cell r="V51">
            <v>43156</v>
          </cell>
          <cell r="W51">
            <v>4.3416666666666668</v>
          </cell>
          <cell r="Z51" t="str">
            <v>B</v>
          </cell>
          <cell r="AK51" t="str">
            <v>B2</v>
          </cell>
          <cell r="AN51" t="str">
            <v>Food products</v>
          </cell>
          <cell r="AP51" t="str">
            <v>Beverage, Food &amp; Tobacco</v>
          </cell>
          <cell r="AT51" t="str">
            <v>N</v>
          </cell>
          <cell r="AU51">
            <v>3200000</v>
          </cell>
        </row>
        <row r="52">
          <cell r="D52" t="str">
            <v>DINEEQUITY INC</v>
          </cell>
          <cell r="H52" t="str">
            <v>N</v>
          </cell>
          <cell r="I52" t="str">
            <v>Y</v>
          </cell>
          <cell r="J52" t="str">
            <v>N</v>
          </cell>
          <cell r="M52">
            <v>2000000</v>
          </cell>
          <cell r="P52">
            <v>101.375</v>
          </cell>
          <cell r="Q52">
            <v>2.75E-2</v>
          </cell>
          <cell r="R52">
            <v>0.01</v>
          </cell>
          <cell r="S52">
            <v>1</v>
          </cell>
          <cell r="T52">
            <v>3.4981499999999999E-2</v>
          </cell>
          <cell r="U52" t="str">
            <v>FLOATING</v>
          </cell>
          <cell r="V52">
            <v>43027</v>
          </cell>
          <cell r="W52">
            <v>3.9833333333333334</v>
          </cell>
          <cell r="Z52" t="str">
            <v>B</v>
          </cell>
          <cell r="AK52" t="str">
            <v>B2</v>
          </cell>
          <cell r="AN52" t="str">
            <v>Food/drug retailers</v>
          </cell>
          <cell r="AP52" t="str">
            <v>Beverage, Food &amp; Tobacco</v>
          </cell>
          <cell r="AT52" t="str">
            <v>N</v>
          </cell>
          <cell r="AU52">
            <v>2000000</v>
          </cell>
        </row>
        <row r="53">
          <cell r="D53" t="str">
            <v>NBTY INC</v>
          </cell>
          <cell r="H53" t="str">
            <v>N</v>
          </cell>
          <cell r="I53" t="str">
            <v>Y</v>
          </cell>
          <cell r="J53" t="str">
            <v>N</v>
          </cell>
          <cell r="M53">
            <v>2000000</v>
          </cell>
          <cell r="P53">
            <v>101.125</v>
          </cell>
          <cell r="Q53">
            <v>2.5000000000000001E-2</v>
          </cell>
          <cell r="R53">
            <v>0.01</v>
          </cell>
          <cell r="S53">
            <v>1</v>
          </cell>
          <cell r="T53">
            <v>3.2481500000000003E-2</v>
          </cell>
          <cell r="U53" t="str">
            <v>FLOATING</v>
          </cell>
          <cell r="V53">
            <v>43009</v>
          </cell>
          <cell r="W53">
            <v>3.9333333333333331</v>
          </cell>
          <cell r="Z53" t="str">
            <v>B+</v>
          </cell>
          <cell r="AK53" t="str">
            <v>B2</v>
          </cell>
          <cell r="AN53" t="str">
            <v>Food products</v>
          </cell>
          <cell r="AP53" t="str">
            <v>Beverage, Food &amp; Tobacco</v>
          </cell>
          <cell r="AT53" t="str">
            <v>Y</v>
          </cell>
          <cell r="AU53">
            <v>2000000</v>
          </cell>
        </row>
        <row r="54">
          <cell r="D54" t="str">
            <v>TEREX CORP</v>
          </cell>
          <cell r="H54" t="str">
            <v>N</v>
          </cell>
          <cell r="I54" t="str">
            <v>Y</v>
          </cell>
          <cell r="J54" t="str">
            <v>N</v>
          </cell>
          <cell r="M54">
            <v>3000000</v>
          </cell>
          <cell r="P54">
            <v>101.625</v>
          </cell>
          <cell r="Q54">
            <v>3.5000000000000003E-2</v>
          </cell>
          <cell r="R54">
            <v>0.01</v>
          </cell>
          <cell r="S54">
            <v>1</v>
          </cell>
          <cell r="T54">
            <v>4.2481500000000005E-2</v>
          </cell>
          <cell r="U54" t="str">
            <v>FLOATING</v>
          </cell>
          <cell r="V54">
            <v>42853</v>
          </cell>
          <cell r="W54">
            <v>3.5</v>
          </cell>
          <cell r="Z54" t="str">
            <v>BB-</v>
          </cell>
          <cell r="AK54" t="str">
            <v>B1</v>
          </cell>
          <cell r="AN54" t="str">
            <v>Industrial equipment</v>
          </cell>
          <cell r="AP54" t="str">
            <v>Capital Equipment</v>
          </cell>
          <cell r="AT54" t="str">
            <v>N</v>
          </cell>
          <cell r="AU54">
            <v>3000000</v>
          </cell>
        </row>
        <row r="55">
          <cell r="D55" t="str">
            <v>NORANDA ALUMINUM ACQUISITIO</v>
          </cell>
          <cell r="H55" t="str">
            <v>N</v>
          </cell>
          <cell r="I55" t="str">
            <v>Y</v>
          </cell>
          <cell r="J55" t="str">
            <v>N</v>
          </cell>
          <cell r="M55">
            <v>4000000</v>
          </cell>
          <cell r="P55">
            <v>96</v>
          </cell>
          <cell r="Q55">
            <v>4.4999999999999998E-2</v>
          </cell>
          <cell r="R55">
            <v>1.2500000000000001E-2</v>
          </cell>
          <cell r="S55">
            <v>1</v>
          </cell>
          <cell r="T55">
            <v>5.4981499999999996E-2</v>
          </cell>
          <cell r="U55" t="str">
            <v>FLOATING</v>
          </cell>
          <cell r="V55">
            <v>43524</v>
          </cell>
          <cell r="W55">
            <v>5.3638888888888889</v>
          </cell>
          <cell r="Z55" t="str">
            <v>B</v>
          </cell>
          <cell r="AK55" t="str">
            <v>B3</v>
          </cell>
          <cell r="AN55" t="str">
            <v>Nonferrous metals/minerals</v>
          </cell>
          <cell r="AP55" t="str">
            <v>Metals &amp; Mining</v>
          </cell>
          <cell r="AT55" t="str">
            <v>Y</v>
          </cell>
          <cell r="AU55">
            <v>4000000</v>
          </cell>
        </row>
        <row r="56">
          <cell r="D56" t="str">
            <v>FIRST DATA CORPORATION</v>
          </cell>
          <cell r="H56" t="str">
            <v>N</v>
          </cell>
          <cell r="I56" t="str">
            <v>Y</v>
          </cell>
          <cell r="J56" t="str">
            <v>N</v>
          </cell>
          <cell r="M56">
            <v>2500000</v>
          </cell>
          <cell r="P56">
            <v>99.875</v>
          </cell>
          <cell r="Q56">
            <v>0.04</v>
          </cell>
          <cell r="R56">
            <v>0</v>
          </cell>
          <cell r="S56">
            <v>0</v>
          </cell>
          <cell r="T56">
            <v>0.04</v>
          </cell>
          <cell r="U56" t="str">
            <v>FLOATING</v>
          </cell>
          <cell r="V56">
            <v>43367</v>
          </cell>
          <cell r="W56">
            <v>4.927777777777778</v>
          </cell>
          <cell r="Z56" t="str">
            <v>B</v>
          </cell>
          <cell r="AK56" t="str">
            <v>B3</v>
          </cell>
          <cell r="AN56" t="str">
            <v>Financial Intermediaries</v>
          </cell>
          <cell r="AP56" t="str">
            <v>Banking, Finance, Insurance &amp; Real Estate</v>
          </cell>
          <cell r="AT56" t="str">
            <v>N</v>
          </cell>
          <cell r="AU56">
            <v>7000000</v>
          </cell>
        </row>
        <row r="57">
          <cell r="D57" t="str">
            <v>FIRST DATA CORPORATION</v>
          </cell>
          <cell r="H57" t="str">
            <v>N</v>
          </cell>
          <cell r="I57" t="str">
            <v>Y</v>
          </cell>
          <cell r="J57" t="str">
            <v>N</v>
          </cell>
          <cell r="M57">
            <v>2500000</v>
          </cell>
          <cell r="P57">
            <v>100</v>
          </cell>
          <cell r="Q57">
            <v>0.04</v>
          </cell>
          <cell r="R57">
            <v>0</v>
          </cell>
          <cell r="S57">
            <v>0</v>
          </cell>
          <cell r="T57">
            <v>0.04</v>
          </cell>
          <cell r="U57" t="str">
            <v>FLOATING</v>
          </cell>
          <cell r="V57">
            <v>42818</v>
          </cell>
          <cell r="W57">
            <v>3.4027777777777777</v>
          </cell>
          <cell r="Z57" t="str">
            <v>B</v>
          </cell>
          <cell r="AK57" t="str">
            <v>B3</v>
          </cell>
          <cell r="AN57" t="str">
            <v>Financial Intermediaries</v>
          </cell>
          <cell r="AP57" t="str">
            <v>Banking, Finance, Insurance &amp; Real Estate</v>
          </cell>
          <cell r="AT57" t="str">
            <v>N</v>
          </cell>
          <cell r="AU57">
            <v>0</v>
          </cell>
        </row>
        <row r="58">
          <cell r="D58" t="str">
            <v>FIRST DATA CORPORATION</v>
          </cell>
          <cell r="H58" t="str">
            <v>N</v>
          </cell>
          <cell r="I58" t="str">
            <v>Y</v>
          </cell>
          <cell r="J58" t="str">
            <v>N</v>
          </cell>
          <cell r="M58">
            <v>2000000</v>
          </cell>
          <cell r="P58">
            <v>99.875</v>
          </cell>
          <cell r="Q58">
            <v>0.04</v>
          </cell>
          <cell r="R58">
            <v>0</v>
          </cell>
          <cell r="S58">
            <v>0</v>
          </cell>
          <cell r="T58">
            <v>0.04</v>
          </cell>
          <cell r="U58" t="str">
            <v>FLOATING</v>
          </cell>
          <cell r="V58">
            <v>43183</v>
          </cell>
          <cell r="W58">
            <v>4.416666666666667</v>
          </cell>
          <cell r="Z58" t="str">
            <v>B</v>
          </cell>
          <cell r="AK58" t="str">
            <v>B3</v>
          </cell>
          <cell r="AN58" t="str">
            <v>Financial Intermediaries</v>
          </cell>
          <cell r="AP58" t="str">
            <v>Banking, Finance, Insurance &amp; Real Estate</v>
          </cell>
          <cell r="AT58" t="str">
            <v>N</v>
          </cell>
          <cell r="AU58">
            <v>0</v>
          </cell>
        </row>
        <row r="59">
          <cell r="D59" t="str">
            <v>CHARTER COMMUNICATIONS OPER</v>
          </cell>
          <cell r="H59" t="str">
            <v>N</v>
          </cell>
          <cell r="I59" t="str">
            <v>Y</v>
          </cell>
          <cell r="J59" t="str">
            <v>N</v>
          </cell>
          <cell r="M59">
            <v>1000000</v>
          </cell>
          <cell r="P59">
            <v>99.875</v>
          </cell>
          <cell r="Q59">
            <v>2.2499999999999999E-2</v>
          </cell>
          <cell r="R59">
            <v>7.4999999999999997E-3</v>
          </cell>
          <cell r="S59">
            <v>1</v>
          </cell>
          <cell r="T59">
            <v>2.7481499999999999E-2</v>
          </cell>
          <cell r="U59" t="str">
            <v>FLOATING</v>
          </cell>
          <cell r="V59">
            <v>44013</v>
          </cell>
          <cell r="W59">
            <v>6.7222222222222223</v>
          </cell>
          <cell r="Z59" t="str">
            <v>BB-</v>
          </cell>
          <cell r="AK59" t="str">
            <v>Ba3</v>
          </cell>
          <cell r="AN59" t="str">
            <v>Cable &amp; Satellite Television</v>
          </cell>
          <cell r="AP59" t="str">
            <v>Media: Broadcasting &amp; Subscription</v>
          </cell>
          <cell r="AT59" t="str">
            <v>N</v>
          </cell>
          <cell r="AU59">
            <v>2000000</v>
          </cell>
        </row>
        <row r="60">
          <cell r="D60" t="str">
            <v>UNIVISION COMMUNICATIONS</v>
          </cell>
          <cell r="H60" t="str">
            <v>N</v>
          </cell>
          <cell r="I60" t="str">
            <v>Y</v>
          </cell>
          <cell r="J60" t="str">
            <v>N</v>
          </cell>
          <cell r="M60">
            <v>4500000</v>
          </cell>
          <cell r="P60">
            <v>100</v>
          </cell>
          <cell r="Q60">
            <v>0.03</v>
          </cell>
          <cell r="R60">
            <v>0.01</v>
          </cell>
          <cell r="S60">
            <v>1</v>
          </cell>
          <cell r="T60">
            <v>3.7481500000000001E-2</v>
          </cell>
          <cell r="U60" t="str">
            <v>FLOATING</v>
          </cell>
          <cell r="V60">
            <v>43891</v>
          </cell>
          <cell r="W60">
            <v>6.3833333333333337</v>
          </cell>
          <cell r="Z60" t="str">
            <v>B</v>
          </cell>
          <cell r="AK60" t="str">
            <v>B3</v>
          </cell>
          <cell r="AN60" t="str">
            <v>Cable &amp; Satellite Television</v>
          </cell>
          <cell r="AP60" t="str">
            <v>Media: Broadcasting &amp; Subscription</v>
          </cell>
          <cell r="AT60" t="str">
            <v>Y</v>
          </cell>
          <cell r="AU60">
            <v>6500000</v>
          </cell>
        </row>
        <row r="61">
          <cell r="D61" t="str">
            <v>RITE AID CORP</v>
          </cell>
          <cell r="H61" t="str">
            <v>N</v>
          </cell>
          <cell r="I61" t="str">
            <v>Y</v>
          </cell>
          <cell r="J61" t="str">
            <v>N</v>
          </cell>
          <cell r="M61">
            <v>3200000</v>
          </cell>
          <cell r="P61">
            <v>100.625</v>
          </cell>
          <cell r="Q61">
            <v>0.03</v>
          </cell>
          <cell r="R61">
            <v>0.01</v>
          </cell>
          <cell r="S61">
            <v>1</v>
          </cell>
          <cell r="T61">
            <v>3.7481500000000001E-2</v>
          </cell>
          <cell r="U61" t="str">
            <v>FLOATING</v>
          </cell>
          <cell r="V61">
            <v>43882</v>
          </cell>
          <cell r="W61">
            <v>6.3583333333333334</v>
          </cell>
          <cell r="Z61" t="str">
            <v>B-</v>
          </cell>
          <cell r="AK61" t="str">
            <v>B3</v>
          </cell>
          <cell r="AN61" t="str">
            <v>Food/drug retailers</v>
          </cell>
          <cell r="AP61" t="str">
            <v>Retail</v>
          </cell>
          <cell r="AT61" t="str">
            <v>N</v>
          </cell>
          <cell r="AU61">
            <v>3200000</v>
          </cell>
        </row>
        <row r="62">
          <cell r="D62" t="str">
            <v>PQ CORP</v>
          </cell>
          <cell r="H62" t="str">
            <v>N</v>
          </cell>
          <cell r="I62" t="str">
            <v>Y</v>
          </cell>
          <cell r="J62" t="str">
            <v>N</v>
          </cell>
          <cell r="M62">
            <v>3000000</v>
          </cell>
          <cell r="P62">
            <v>101.125</v>
          </cell>
          <cell r="Q62">
            <v>3.5000000000000003E-2</v>
          </cell>
          <cell r="R62">
            <v>0.01</v>
          </cell>
          <cell r="S62">
            <v>1</v>
          </cell>
          <cell r="T62">
            <v>4.2481500000000005E-2</v>
          </cell>
          <cell r="U62" t="str">
            <v>FLOATING</v>
          </cell>
          <cell r="V62">
            <v>42954</v>
          </cell>
          <cell r="W62">
            <v>3.7805555555555554</v>
          </cell>
          <cell r="Z62" t="str">
            <v>B</v>
          </cell>
          <cell r="AK62" t="str">
            <v>B3</v>
          </cell>
          <cell r="AN62" t="str">
            <v>Chemicals &amp; Plastics</v>
          </cell>
          <cell r="AP62" t="str">
            <v>Chemicals, Plastics &amp; Rubber</v>
          </cell>
          <cell r="AT62" t="str">
            <v>N</v>
          </cell>
          <cell r="AU62">
            <v>3000000</v>
          </cell>
        </row>
        <row r="63">
          <cell r="D63" t="str">
            <v>CHARTER COMMUNICATIONS OPER</v>
          </cell>
          <cell r="H63" t="str">
            <v>N</v>
          </cell>
          <cell r="I63" t="str">
            <v>Y</v>
          </cell>
          <cell r="J63" t="str">
            <v>N</v>
          </cell>
          <cell r="M63">
            <v>1000000</v>
          </cell>
          <cell r="P63">
            <v>99.875</v>
          </cell>
          <cell r="Q63">
            <v>2.2499999999999999E-2</v>
          </cell>
          <cell r="R63">
            <v>7.4999999999999997E-3</v>
          </cell>
          <cell r="S63">
            <v>1</v>
          </cell>
          <cell r="T63">
            <v>2.7481499999999999E-2</v>
          </cell>
          <cell r="U63" t="str">
            <v>FLOATING</v>
          </cell>
          <cell r="V63">
            <v>44199</v>
          </cell>
          <cell r="W63">
            <v>7.2388888888888889</v>
          </cell>
          <cell r="Z63" t="str">
            <v>BB-</v>
          </cell>
          <cell r="AK63" t="str">
            <v>Ba3</v>
          </cell>
          <cell r="AN63" t="str">
            <v>Cable &amp; Satellite Television</v>
          </cell>
          <cell r="AP63" t="str">
            <v>Media: Broadcasting &amp; Subscription</v>
          </cell>
          <cell r="AT63" t="str">
            <v>N</v>
          </cell>
          <cell r="AU63">
            <v>0</v>
          </cell>
        </row>
        <row r="64">
          <cell r="D64" t="str">
            <v>UNIVISION COMMUNICATIONS</v>
          </cell>
          <cell r="H64" t="str">
            <v>N</v>
          </cell>
          <cell r="I64" t="str">
            <v>Y</v>
          </cell>
          <cell r="J64" t="str">
            <v>N</v>
          </cell>
          <cell r="M64">
            <v>2000000</v>
          </cell>
          <cell r="P64">
            <v>100.625</v>
          </cell>
          <cell r="Q64">
            <v>3.2500000000000001E-2</v>
          </cell>
          <cell r="R64">
            <v>1.2500000000000001E-2</v>
          </cell>
          <cell r="S64">
            <v>1</v>
          </cell>
          <cell r="T64">
            <v>4.2481499999999998E-2</v>
          </cell>
          <cell r="U64" t="str">
            <v>FLOATING</v>
          </cell>
          <cell r="V64">
            <v>43891</v>
          </cell>
          <cell r="W64">
            <v>6.3833333333333337</v>
          </cell>
          <cell r="Z64" t="str">
            <v>B</v>
          </cell>
          <cell r="AK64" t="str">
            <v>B3</v>
          </cell>
          <cell r="AN64" t="str">
            <v>Cable &amp; Satellite Television</v>
          </cell>
          <cell r="AP64" t="str">
            <v>Media: Broadcasting &amp; Subscription</v>
          </cell>
          <cell r="AT64" t="str">
            <v>Y</v>
          </cell>
          <cell r="AU64">
            <v>0</v>
          </cell>
        </row>
        <row r="65">
          <cell r="D65" t="str">
            <v>NUVEEN INVESTMENTS INC</v>
          </cell>
          <cell r="H65" t="str">
            <v>N</v>
          </cell>
          <cell r="I65" t="str">
            <v>Y</v>
          </cell>
          <cell r="J65" t="str">
            <v>N</v>
          </cell>
          <cell r="M65">
            <v>4000000</v>
          </cell>
          <cell r="P65">
            <v>100</v>
          </cell>
          <cell r="Q65">
            <v>0.04</v>
          </cell>
          <cell r="R65">
            <v>0</v>
          </cell>
          <cell r="S65">
            <v>0</v>
          </cell>
          <cell r="T65">
            <v>0.04</v>
          </cell>
          <cell r="U65" t="str">
            <v>FLOATING</v>
          </cell>
          <cell r="V65">
            <v>42868</v>
          </cell>
          <cell r="W65">
            <v>3.5416666666666665</v>
          </cell>
          <cell r="Z65" t="str">
            <v>B-</v>
          </cell>
          <cell r="AK65" t="str">
            <v>B3</v>
          </cell>
          <cell r="AN65" t="str">
            <v>Financial Intermediaries</v>
          </cell>
          <cell r="AP65" t="str">
            <v>Banking, Finance, Insurance &amp; Real Estate</v>
          </cell>
          <cell r="AT65" t="str">
            <v>N</v>
          </cell>
          <cell r="AU65">
            <v>4000000</v>
          </cell>
        </row>
        <row r="66">
          <cell r="D66" t="str">
            <v>GRAY TELEVISION INC</v>
          </cell>
          <cell r="H66" t="str">
            <v>N</v>
          </cell>
          <cell r="I66" t="str">
            <v>Y</v>
          </cell>
          <cell r="J66" t="str">
            <v>N</v>
          </cell>
          <cell r="M66">
            <v>3200000</v>
          </cell>
          <cell r="P66">
            <v>101</v>
          </cell>
          <cell r="Q66">
            <v>3.7499999999999999E-2</v>
          </cell>
          <cell r="R66">
            <v>0.01</v>
          </cell>
          <cell r="S66">
            <v>1</v>
          </cell>
          <cell r="T66">
            <v>4.4981500000000001E-2</v>
          </cell>
          <cell r="U66" t="str">
            <v>FLOATING</v>
          </cell>
          <cell r="V66">
            <v>43750</v>
          </cell>
          <cell r="W66">
            <v>5.9916666666666663</v>
          </cell>
          <cell r="Z66" t="str">
            <v>B+</v>
          </cell>
          <cell r="AK66" t="str">
            <v>B3</v>
          </cell>
          <cell r="AN66" t="str">
            <v>Radio &amp; Television</v>
          </cell>
          <cell r="AP66" t="str">
            <v>Media: Diversified &amp; Production</v>
          </cell>
          <cell r="AT66" t="str">
            <v>N</v>
          </cell>
          <cell r="AU66">
            <v>3200000</v>
          </cell>
        </row>
        <row r="67">
          <cell r="D67" t="str">
            <v>PINNACLE FOODS FINANCE</v>
          </cell>
          <cell r="H67" t="str">
            <v>N</v>
          </cell>
          <cell r="I67" t="str">
            <v>Y</v>
          </cell>
          <cell r="J67" t="str">
            <v>N</v>
          </cell>
          <cell r="M67">
            <v>2500000</v>
          </cell>
          <cell r="P67">
            <v>99.625</v>
          </cell>
          <cell r="Q67">
            <v>2.5000000000000001E-2</v>
          </cell>
          <cell r="R67">
            <v>7.4999999999999997E-3</v>
          </cell>
          <cell r="S67">
            <v>1</v>
          </cell>
          <cell r="T67">
            <v>2.9981500000000001E-2</v>
          </cell>
          <cell r="U67" t="str">
            <v>FLOATING</v>
          </cell>
          <cell r="V67">
            <v>43950</v>
          </cell>
          <cell r="W67">
            <v>6.5472222222222225</v>
          </cell>
          <cell r="Z67" t="str">
            <v>B+</v>
          </cell>
          <cell r="AK67" t="str">
            <v>B1</v>
          </cell>
          <cell r="AN67" t="str">
            <v>Food products</v>
          </cell>
          <cell r="AP67" t="str">
            <v>Beverage, Food &amp; Tobacco</v>
          </cell>
          <cell r="AT67" t="str">
            <v>N</v>
          </cell>
          <cell r="AU67">
            <v>2500000</v>
          </cell>
        </row>
        <row r="68">
          <cell r="D68" t="str">
            <v>SINCLAIR TELEVISION GROUP</v>
          </cell>
          <cell r="H68" t="str">
            <v>N</v>
          </cell>
          <cell r="I68" t="str">
            <v>Y</v>
          </cell>
          <cell r="J68" t="str">
            <v>N</v>
          </cell>
          <cell r="M68">
            <v>1000000</v>
          </cell>
          <cell r="P68">
            <v>100.5</v>
          </cell>
          <cell r="Q68">
            <v>2.2499999999999999E-2</v>
          </cell>
          <cell r="R68">
            <v>7.4999999999999997E-3</v>
          </cell>
          <cell r="S68">
            <v>1</v>
          </cell>
          <cell r="T68">
            <v>2.7481499999999999E-2</v>
          </cell>
          <cell r="U68" t="str">
            <v>FLOATING</v>
          </cell>
          <cell r="V68">
            <v>43930</v>
          </cell>
          <cell r="W68">
            <v>6.4916666666666663</v>
          </cell>
          <cell r="Z68" t="str">
            <v>BB-</v>
          </cell>
          <cell r="AK68" t="str">
            <v>Ba3</v>
          </cell>
          <cell r="AN68" t="str">
            <v>Radio &amp; Television</v>
          </cell>
          <cell r="AP68" t="str">
            <v>Media: Broadcasting &amp; Subscription</v>
          </cell>
          <cell r="AT68" t="str">
            <v>N</v>
          </cell>
          <cell r="AU68">
            <v>1000000</v>
          </cell>
        </row>
        <row r="69">
          <cell r="D69" t="str">
            <v>GOODYEAR TIRE &amp; RUBBER</v>
          </cell>
          <cell r="H69" t="str">
            <v>Y</v>
          </cell>
          <cell r="I69" t="str">
            <v>N</v>
          </cell>
          <cell r="J69" t="str">
            <v>N</v>
          </cell>
          <cell r="M69">
            <v>4000000</v>
          </cell>
          <cell r="P69">
            <v>101.5</v>
          </cell>
          <cell r="Q69">
            <v>3.7499999999999999E-2</v>
          </cell>
          <cell r="R69">
            <v>0.01</v>
          </cell>
          <cell r="S69">
            <v>1</v>
          </cell>
          <cell r="T69">
            <v>4.4981500000000001E-2</v>
          </cell>
          <cell r="U69" t="str">
            <v>FLOATING</v>
          </cell>
          <cell r="V69">
            <v>43585</v>
          </cell>
          <cell r="W69">
            <v>5.5333333333333332</v>
          </cell>
          <cell r="Z69" t="str">
            <v>BB-</v>
          </cell>
          <cell r="AK69" t="str">
            <v>B1</v>
          </cell>
          <cell r="AN69" t="str">
            <v>Automotive</v>
          </cell>
          <cell r="AP69" t="str">
            <v>Automotive</v>
          </cell>
          <cell r="AT69" t="str">
            <v>Y</v>
          </cell>
          <cell r="AU69">
            <v>4000000</v>
          </cell>
        </row>
        <row r="70">
          <cell r="D70" t="str">
            <v>MEG ENERGY CORP</v>
          </cell>
          <cell r="H70" t="str">
            <v>N</v>
          </cell>
          <cell r="I70" t="str">
            <v>Y</v>
          </cell>
          <cell r="J70" t="str">
            <v>N</v>
          </cell>
          <cell r="M70">
            <v>2500000</v>
          </cell>
          <cell r="P70">
            <v>100.875</v>
          </cell>
          <cell r="Q70">
            <v>2.75E-2</v>
          </cell>
          <cell r="R70">
            <v>0.01</v>
          </cell>
          <cell r="S70">
            <v>1</v>
          </cell>
          <cell r="T70">
            <v>3.4981499999999999E-2</v>
          </cell>
          <cell r="U70" t="str">
            <v>FLOATING</v>
          </cell>
          <cell r="V70">
            <v>43921</v>
          </cell>
          <cell r="W70">
            <v>6.4666666666666668</v>
          </cell>
          <cell r="Z70" t="str">
            <v>BB</v>
          </cell>
          <cell r="AK70" t="str">
            <v>Ba3</v>
          </cell>
          <cell r="AN70" t="str">
            <v>Oil &amp; Gas</v>
          </cell>
          <cell r="AP70" t="str">
            <v>Utilities: Oil &amp; Gas</v>
          </cell>
          <cell r="AT70" t="str">
            <v>Y</v>
          </cell>
          <cell r="AU70">
            <v>2500000</v>
          </cell>
        </row>
        <row r="71">
          <cell r="D71" t="str">
            <v>REVLON CONSUMER PRODS</v>
          </cell>
          <cell r="H71" t="str">
            <v>N</v>
          </cell>
          <cell r="I71" t="str">
            <v>Y</v>
          </cell>
          <cell r="J71" t="str">
            <v>N</v>
          </cell>
          <cell r="M71">
            <v>3200000</v>
          </cell>
          <cell r="P71">
            <v>100.75</v>
          </cell>
          <cell r="Q71">
            <v>0.03</v>
          </cell>
          <cell r="R71">
            <v>0.01</v>
          </cell>
          <cell r="S71">
            <v>1</v>
          </cell>
          <cell r="T71">
            <v>3.7481500000000001E-2</v>
          </cell>
          <cell r="U71" t="str">
            <v>FLOATING</v>
          </cell>
          <cell r="V71">
            <v>43058</v>
          </cell>
          <cell r="W71">
            <v>4.0694444444444446</v>
          </cell>
          <cell r="Z71" t="str">
            <v>B+</v>
          </cell>
          <cell r="AK71" t="str">
            <v>B1</v>
          </cell>
          <cell r="AN71" t="str">
            <v>Cosmetics/toiletries</v>
          </cell>
          <cell r="AP71" t="str">
            <v xml:space="preserve">Consumer goods: Non-durable </v>
          </cell>
          <cell r="AT71" t="str">
            <v>N</v>
          </cell>
          <cell r="AU71">
            <v>3200000</v>
          </cell>
        </row>
        <row r="72">
          <cell r="D72" t="str">
            <v>SEALED AIR CORP</v>
          </cell>
          <cell r="H72" t="str">
            <v>N</v>
          </cell>
          <cell r="I72" t="str">
            <v>Y</v>
          </cell>
          <cell r="J72" t="str">
            <v>N</v>
          </cell>
          <cell r="M72">
            <v>3000000</v>
          </cell>
          <cell r="P72">
            <v>101.75</v>
          </cell>
          <cell r="Q72">
            <v>0.03</v>
          </cell>
          <cell r="R72">
            <v>0.01</v>
          </cell>
          <cell r="S72">
            <v>1</v>
          </cell>
          <cell r="T72">
            <v>3.7481500000000001E-2</v>
          </cell>
          <cell r="U72" t="str">
            <v>FLOATING</v>
          </cell>
          <cell r="V72">
            <v>43376</v>
          </cell>
          <cell r="W72">
            <v>4.9527777777777775</v>
          </cell>
          <cell r="Z72" t="str">
            <v>BB-</v>
          </cell>
          <cell r="AK72" t="str">
            <v>Ba3</v>
          </cell>
          <cell r="AN72" t="str">
            <v>Containers and glass products</v>
          </cell>
          <cell r="AP72" t="str">
            <v>Containers, Packaging, and Glass</v>
          </cell>
          <cell r="AT72" t="str">
            <v>N</v>
          </cell>
          <cell r="AU72">
            <v>3000000</v>
          </cell>
        </row>
        <row r="73">
          <cell r="D73" t="str">
            <v>CHS/COMMUNITY HEALTH SYS IN</v>
          </cell>
          <cell r="H73" t="str">
            <v>N</v>
          </cell>
          <cell r="I73" t="str">
            <v>Y</v>
          </cell>
          <cell r="J73" t="str">
            <v>N</v>
          </cell>
          <cell r="M73">
            <v>1000000</v>
          </cell>
          <cell r="P73">
            <v>100.75</v>
          </cell>
          <cell r="Q73">
            <v>3.5000000000000003E-2</v>
          </cell>
          <cell r="R73">
            <v>0</v>
          </cell>
          <cell r="S73">
            <v>0</v>
          </cell>
          <cell r="T73">
            <v>3.5000000000000003E-2</v>
          </cell>
          <cell r="U73" t="str">
            <v>FLOATING</v>
          </cell>
          <cell r="V73">
            <v>42760</v>
          </cell>
          <cell r="W73">
            <v>3.2416666666666667</v>
          </cell>
          <cell r="Z73" t="str">
            <v>B+</v>
          </cell>
          <cell r="AK73" t="str">
            <v>B3</v>
          </cell>
          <cell r="AN73" t="str">
            <v>Health Care</v>
          </cell>
          <cell r="AP73" t="str">
            <v>Healthcare &amp; Pharmaceuticals</v>
          </cell>
          <cell r="AT73" t="str">
            <v>N</v>
          </cell>
          <cell r="AU73">
            <v>1000000</v>
          </cell>
        </row>
        <row r="74">
          <cell r="D74" t="str">
            <v>TAMINCO GLOBAL CHEMICAL</v>
          </cell>
          <cell r="H74" t="str">
            <v>N</v>
          </cell>
          <cell r="I74" t="str">
            <v>Y</v>
          </cell>
          <cell r="J74" t="str">
            <v>N</v>
          </cell>
          <cell r="M74">
            <v>2500000</v>
          </cell>
          <cell r="P74">
            <v>101.375</v>
          </cell>
          <cell r="Q74">
            <v>3.2500000000000001E-2</v>
          </cell>
          <cell r="R74">
            <v>0.01</v>
          </cell>
          <cell r="S74">
            <v>1</v>
          </cell>
          <cell r="T74">
            <v>3.9981500000000003E-2</v>
          </cell>
          <cell r="U74" t="str">
            <v>FLOATING</v>
          </cell>
          <cell r="V74">
            <v>43511</v>
          </cell>
          <cell r="W74">
            <v>5.3277777777777775</v>
          </cell>
          <cell r="Z74" t="str">
            <v>B+</v>
          </cell>
          <cell r="AK74" t="str">
            <v>B3</v>
          </cell>
          <cell r="AN74" t="str">
            <v>Chemicals &amp; Plastics</v>
          </cell>
          <cell r="AP74" t="str">
            <v>Chemicals, Plastics &amp; Rubber</v>
          </cell>
          <cell r="AT74" t="str">
            <v>N</v>
          </cell>
          <cell r="AU74">
            <v>2500000</v>
          </cell>
        </row>
        <row r="75">
          <cell r="D75" t="str">
            <v>CONTINENTAL AIRLINES INC</v>
          </cell>
          <cell r="H75" t="str">
            <v>N</v>
          </cell>
          <cell r="I75" t="str">
            <v>Y</v>
          </cell>
          <cell r="J75" t="str">
            <v>N</v>
          </cell>
          <cell r="M75">
            <v>4000000</v>
          </cell>
          <cell r="P75">
            <v>101.5</v>
          </cell>
          <cell r="Q75">
            <v>0.03</v>
          </cell>
          <cell r="R75">
            <v>0.01</v>
          </cell>
          <cell r="S75">
            <v>1</v>
          </cell>
          <cell r="T75">
            <v>3.7481500000000001E-2</v>
          </cell>
          <cell r="U75" t="str">
            <v>FLOATING</v>
          </cell>
          <cell r="V75">
            <v>43556</v>
          </cell>
          <cell r="W75">
            <v>5.4527777777777775</v>
          </cell>
          <cell r="Z75" t="str">
            <v>B</v>
          </cell>
          <cell r="AK75" t="str">
            <v>B2</v>
          </cell>
          <cell r="AN75" t="str">
            <v>Air transport</v>
          </cell>
          <cell r="AP75" t="str">
            <v>Transportation: Consumer</v>
          </cell>
          <cell r="AT75" t="str">
            <v>Y</v>
          </cell>
          <cell r="AU75">
            <v>4000000</v>
          </cell>
        </row>
        <row r="76">
          <cell r="D76" t="str">
            <v>BURGER KING CORP</v>
          </cell>
          <cell r="H76" t="str">
            <v>N</v>
          </cell>
          <cell r="I76" t="str">
            <v>Y</v>
          </cell>
          <cell r="J76" t="str">
            <v>N</v>
          </cell>
          <cell r="M76">
            <v>3200000</v>
          </cell>
          <cell r="P76">
            <v>101.125</v>
          </cell>
          <cell r="Q76">
            <v>2.75E-2</v>
          </cell>
          <cell r="R76">
            <v>0.01</v>
          </cell>
          <cell r="S76">
            <v>1</v>
          </cell>
          <cell r="T76">
            <v>3.4981499999999999E-2</v>
          </cell>
          <cell r="U76" t="str">
            <v>FLOATING</v>
          </cell>
          <cell r="V76">
            <v>43736</v>
          </cell>
          <cell r="W76">
            <v>5.9527777777777775</v>
          </cell>
          <cell r="Z76" t="str">
            <v>B+</v>
          </cell>
          <cell r="AK76" t="str">
            <v>B2</v>
          </cell>
          <cell r="AN76" t="str">
            <v>Food service</v>
          </cell>
          <cell r="AP76" t="str">
            <v>Services: Consumer</v>
          </cell>
          <cell r="AT76" t="str">
            <v>N</v>
          </cell>
          <cell r="AU76">
            <v>3200000</v>
          </cell>
        </row>
        <row r="77">
          <cell r="D77" t="str">
            <v>AVIS BUDGET CAR RENTAL LLC</v>
          </cell>
          <cell r="H77" t="str">
            <v>N</v>
          </cell>
          <cell r="I77" t="str">
            <v>Y</v>
          </cell>
          <cell r="J77" t="str">
            <v>N</v>
          </cell>
          <cell r="M77">
            <v>1000000</v>
          </cell>
          <cell r="P77">
            <v>100.25</v>
          </cell>
          <cell r="Q77">
            <v>2.2499999999999999E-2</v>
          </cell>
          <cell r="R77">
            <v>7.4999999999999997E-3</v>
          </cell>
          <cell r="S77">
            <v>1</v>
          </cell>
          <cell r="T77">
            <v>2.7481499999999999E-2</v>
          </cell>
          <cell r="U77" t="str">
            <v>FLOATING</v>
          </cell>
          <cell r="V77">
            <v>43539</v>
          </cell>
          <cell r="W77">
            <v>5.4055555555555559</v>
          </cell>
          <cell r="Z77" t="str">
            <v>B+</v>
          </cell>
          <cell r="AK77" t="str">
            <v>B1</v>
          </cell>
          <cell r="AN77" t="str">
            <v>Automotive</v>
          </cell>
          <cell r="AP77" t="str">
            <v>Services: Consumer</v>
          </cell>
          <cell r="AT77" t="str">
            <v>N</v>
          </cell>
          <cell r="AU77">
            <v>1000000</v>
          </cell>
        </row>
        <row r="78">
          <cell r="D78" t="str">
            <v>GARDNER DENVER INC</v>
          </cell>
          <cell r="H78" t="str">
            <v>N</v>
          </cell>
          <cell r="I78" t="str">
            <v>Y</v>
          </cell>
          <cell r="J78" t="str">
            <v>N</v>
          </cell>
          <cell r="M78">
            <v>5000000</v>
          </cell>
          <cell r="P78">
            <v>100.25</v>
          </cell>
          <cell r="Q78">
            <v>3.2500000000000001E-2</v>
          </cell>
          <cell r="R78">
            <v>0.01</v>
          </cell>
          <cell r="S78">
            <v>1</v>
          </cell>
          <cell r="T78">
            <v>3.9981500000000003E-2</v>
          </cell>
          <cell r="U78" t="str">
            <v>FLOATING</v>
          </cell>
          <cell r="V78">
            <v>44042</v>
          </cell>
          <cell r="W78">
            <v>6.802777777777778</v>
          </cell>
          <cell r="Z78" t="str">
            <v>B</v>
          </cell>
          <cell r="AK78" t="str">
            <v>B2</v>
          </cell>
          <cell r="AN78" t="str">
            <v>Industrial equipment</v>
          </cell>
          <cell r="AP78" t="str">
            <v>Capital Equipment</v>
          </cell>
          <cell r="AT78" t="str">
            <v>N</v>
          </cell>
          <cell r="AU78">
            <v>5000000</v>
          </cell>
        </row>
        <row r="79">
          <cell r="D79" t="str">
            <v>INEOS US FINANCE LLC</v>
          </cell>
          <cell r="H79" t="str">
            <v>N</v>
          </cell>
          <cell r="I79" t="str">
            <v>Y</v>
          </cell>
          <cell r="J79" t="str">
            <v>N</v>
          </cell>
          <cell r="M79">
            <v>4000000</v>
          </cell>
          <cell r="P79">
            <v>100.375</v>
          </cell>
          <cell r="Q79">
            <v>0.03</v>
          </cell>
          <cell r="R79">
            <v>0.01</v>
          </cell>
          <cell r="S79">
            <v>1</v>
          </cell>
          <cell r="T79">
            <v>3.7481500000000001E-2</v>
          </cell>
          <cell r="U79" t="str">
            <v>FLOATING</v>
          </cell>
          <cell r="V79">
            <v>43224</v>
          </cell>
          <cell r="W79">
            <v>4.5305555555555559</v>
          </cell>
          <cell r="Z79" t="str">
            <v>B+</v>
          </cell>
          <cell r="AK79" t="str">
            <v>B2</v>
          </cell>
          <cell r="AN79" t="str">
            <v>Chemicals &amp; Plastics</v>
          </cell>
          <cell r="AP79" t="str">
            <v>Chemicals, Plastics &amp; Rubber</v>
          </cell>
          <cell r="AT79" t="str">
            <v>Y</v>
          </cell>
          <cell r="AU79">
            <v>4000000</v>
          </cell>
        </row>
        <row r="80">
          <cell r="D80" t="str">
            <v>ARAMARK CORP</v>
          </cell>
          <cell r="H80" t="str">
            <v>N</v>
          </cell>
          <cell r="I80" t="str">
            <v>Y</v>
          </cell>
          <cell r="J80" t="str">
            <v>N</v>
          </cell>
          <cell r="M80">
            <v>3200000</v>
          </cell>
          <cell r="P80">
            <v>100.875</v>
          </cell>
          <cell r="Q80">
            <v>0.03</v>
          </cell>
          <cell r="R80">
            <v>0.01</v>
          </cell>
          <cell r="S80">
            <v>1</v>
          </cell>
          <cell r="T80">
            <v>3.7481500000000001E-2</v>
          </cell>
          <cell r="U80" t="str">
            <v>FLOATING</v>
          </cell>
          <cell r="V80">
            <v>43715</v>
          </cell>
          <cell r="W80">
            <v>5.8944444444444448</v>
          </cell>
          <cell r="Z80" t="str">
            <v>BB-</v>
          </cell>
          <cell r="AK80" t="str">
            <v>B1</v>
          </cell>
          <cell r="AN80" t="str">
            <v>Food service</v>
          </cell>
          <cell r="AP80" t="str">
            <v>Services: Business</v>
          </cell>
          <cell r="AT80" t="str">
            <v>N</v>
          </cell>
          <cell r="AU80">
            <v>3200000</v>
          </cell>
        </row>
        <row r="81">
          <cell r="D81" t="str">
            <v>BURLINGTON COAT FACTORY</v>
          </cell>
          <cell r="H81" t="str">
            <v>N</v>
          </cell>
          <cell r="I81" t="str">
            <v>Y</v>
          </cell>
          <cell r="J81" t="str">
            <v>N</v>
          </cell>
          <cell r="M81">
            <v>4500000</v>
          </cell>
          <cell r="P81">
            <v>100</v>
          </cell>
          <cell r="Q81">
            <v>3.2500000000000001E-2</v>
          </cell>
          <cell r="R81">
            <v>0.01</v>
          </cell>
          <cell r="S81">
            <v>1</v>
          </cell>
          <cell r="T81">
            <v>3.9981500000000003E-2</v>
          </cell>
          <cell r="U81" t="str">
            <v>FLOATING</v>
          </cell>
          <cell r="V81">
            <v>42789</v>
          </cell>
          <cell r="W81">
            <v>3.3222222222222224</v>
          </cell>
          <cell r="Z81" t="str">
            <v>B-</v>
          </cell>
          <cell r="AK81" t="str">
            <v>B3</v>
          </cell>
          <cell r="AN81" t="str">
            <v>Clothing/textiles</v>
          </cell>
          <cell r="AP81" t="str">
            <v xml:space="preserve">Consumer goods: Non-durable </v>
          </cell>
          <cell r="AT81" t="str">
            <v>N</v>
          </cell>
          <cell r="AU81">
            <v>4500000</v>
          </cell>
        </row>
        <row r="82">
          <cell r="D82" t="str">
            <v>ENTERCOM RADIO LLC</v>
          </cell>
          <cell r="H82" t="str">
            <v>N</v>
          </cell>
          <cell r="I82" t="str">
            <v>Y</v>
          </cell>
          <cell r="J82" t="str">
            <v>N</v>
          </cell>
          <cell r="M82">
            <v>5000000</v>
          </cell>
          <cell r="P82">
            <v>101.375</v>
          </cell>
          <cell r="Q82">
            <v>3.7499999999999999E-2</v>
          </cell>
          <cell r="R82">
            <v>1.2500000000000001E-2</v>
          </cell>
          <cell r="S82">
            <v>1</v>
          </cell>
          <cell r="T82">
            <v>4.7481500000000003E-2</v>
          </cell>
          <cell r="U82" t="str">
            <v>FLOATING</v>
          </cell>
          <cell r="V82">
            <v>43427</v>
          </cell>
          <cell r="W82">
            <v>5.0944444444444441</v>
          </cell>
          <cell r="Z82" t="str">
            <v>B+</v>
          </cell>
          <cell r="AK82" t="str">
            <v>B2</v>
          </cell>
          <cell r="AN82" t="str">
            <v>Radio &amp; Television</v>
          </cell>
          <cell r="AP82" t="str">
            <v>Media: Diversified &amp; Production</v>
          </cell>
          <cell r="AT82" t="str">
            <v>N</v>
          </cell>
          <cell r="AU82">
            <v>5000000</v>
          </cell>
        </row>
        <row r="83">
          <cell r="D83" t="str">
            <v>MICHAELS STORES INC</v>
          </cell>
          <cell r="H83" t="str">
            <v>N</v>
          </cell>
          <cell r="I83" t="str">
            <v>Y</v>
          </cell>
          <cell r="J83" t="str">
            <v>N</v>
          </cell>
          <cell r="M83">
            <v>3200000</v>
          </cell>
          <cell r="P83">
            <v>100.75</v>
          </cell>
          <cell r="Q83">
            <v>2.75E-2</v>
          </cell>
          <cell r="R83">
            <v>0.01</v>
          </cell>
          <cell r="S83">
            <v>1</v>
          </cell>
          <cell r="T83">
            <v>3.4981499999999999E-2</v>
          </cell>
          <cell r="U83" t="str">
            <v>FLOATING</v>
          </cell>
          <cell r="V83">
            <v>43858</v>
          </cell>
          <cell r="W83">
            <v>6.291666666666667</v>
          </cell>
          <cell r="Z83" t="str">
            <v>B</v>
          </cell>
          <cell r="AK83" t="str">
            <v>B2</v>
          </cell>
          <cell r="AN83" t="str">
            <v>Retailers (Except Food &amp; Drug)</v>
          </cell>
          <cell r="AP83" t="str">
            <v>Retail</v>
          </cell>
          <cell r="AT83" t="str">
            <v>Y</v>
          </cell>
          <cell r="AU83">
            <v>3200000</v>
          </cell>
        </row>
        <row r="84">
          <cell r="D84" t="str">
            <v>ALCATEL-LUCENT USA INC</v>
          </cell>
          <cell r="H84" t="str">
            <v>N</v>
          </cell>
          <cell r="I84" t="str">
            <v>Y</v>
          </cell>
          <cell r="J84" t="str">
            <v>N</v>
          </cell>
          <cell r="M84">
            <v>3000000</v>
          </cell>
          <cell r="P84">
            <v>101.5</v>
          </cell>
          <cell r="Q84">
            <v>4.7500000000000001E-2</v>
          </cell>
          <cell r="R84">
            <v>0.01</v>
          </cell>
          <cell r="S84">
            <v>1</v>
          </cell>
          <cell r="T84">
            <v>5.4981500000000003E-2</v>
          </cell>
          <cell r="U84" t="str">
            <v>FLOATING</v>
          </cell>
          <cell r="V84">
            <v>43495</v>
          </cell>
          <cell r="W84">
            <v>5.2833333333333332</v>
          </cell>
          <cell r="Z84" t="str">
            <v>B-</v>
          </cell>
          <cell r="AK84" t="str">
            <v>Caa1</v>
          </cell>
          <cell r="AN84" t="str">
            <v>Telecommunications</v>
          </cell>
          <cell r="AP84" t="str">
            <v>Telecommunications</v>
          </cell>
          <cell r="AT84" t="str">
            <v>Y</v>
          </cell>
          <cell r="AU84">
            <v>3000000</v>
          </cell>
        </row>
        <row r="85">
          <cell r="D85" t="str">
            <v>NXP BV</v>
          </cell>
          <cell r="H85" t="str">
            <v>N</v>
          </cell>
          <cell r="I85" t="str">
            <v>Y</v>
          </cell>
          <cell r="J85" t="str">
            <v>N</v>
          </cell>
          <cell r="M85">
            <v>4000000</v>
          </cell>
          <cell r="P85">
            <v>102.125</v>
          </cell>
          <cell r="Q85">
            <v>3.5000000000000003E-2</v>
          </cell>
          <cell r="R85">
            <v>1.2500000000000001E-2</v>
          </cell>
          <cell r="S85">
            <v>1</v>
          </cell>
          <cell r="T85">
            <v>4.4981500000000001E-2</v>
          </cell>
          <cell r="U85" t="str">
            <v>FLOATING</v>
          </cell>
          <cell r="V85">
            <v>43841</v>
          </cell>
          <cell r="W85">
            <v>6.2444444444444445</v>
          </cell>
          <cell r="Z85" t="str">
            <v>BB-</v>
          </cell>
          <cell r="AK85" t="str">
            <v>B1</v>
          </cell>
          <cell r="AN85" t="str">
            <v>Electronics/Electrical</v>
          </cell>
          <cell r="AP85" t="str">
            <v>High Tech Industries</v>
          </cell>
          <cell r="AT85" t="str">
            <v>N</v>
          </cell>
          <cell r="AU85">
            <v>4000000</v>
          </cell>
        </row>
        <row r="86">
          <cell r="D86" t="str">
            <v>LEVEL 3 FINANCING INC</v>
          </cell>
          <cell r="H86" t="str">
            <v>N</v>
          </cell>
          <cell r="I86" t="str">
            <v>Y</v>
          </cell>
          <cell r="J86" t="str">
            <v>N</v>
          </cell>
          <cell r="M86">
            <v>4000000</v>
          </cell>
          <cell r="P86">
            <v>100.75</v>
          </cell>
          <cell r="Q86">
            <v>0.03</v>
          </cell>
          <cell r="R86">
            <v>0.01</v>
          </cell>
          <cell r="S86">
            <v>1</v>
          </cell>
          <cell r="T86">
            <v>3.7481500000000001E-2</v>
          </cell>
          <cell r="U86" t="str">
            <v>FLOATING</v>
          </cell>
          <cell r="V86">
            <v>43678</v>
          </cell>
          <cell r="W86">
            <v>5.791666666666667</v>
          </cell>
          <cell r="Z86" t="str">
            <v>B</v>
          </cell>
          <cell r="AK86" t="str">
            <v>B3</v>
          </cell>
          <cell r="AN86" t="str">
            <v>Telecommunications</v>
          </cell>
          <cell r="AP86" t="str">
            <v>Telecommunications</v>
          </cell>
          <cell r="AT86" t="str">
            <v>Y</v>
          </cell>
          <cell r="AU86">
            <v>4000000</v>
          </cell>
        </row>
        <row r="87">
          <cell r="D87" t="str">
            <v>ZAYO GROUP LLC</v>
          </cell>
          <cell r="H87" t="str">
            <v>N</v>
          </cell>
          <cell r="I87" t="str">
            <v>Y</v>
          </cell>
          <cell r="J87" t="str">
            <v>N</v>
          </cell>
          <cell r="M87">
            <v>5000000</v>
          </cell>
          <cell r="P87">
            <v>100.75</v>
          </cell>
          <cell r="Q87">
            <v>3.5000000000000003E-2</v>
          </cell>
          <cell r="R87">
            <v>0.01</v>
          </cell>
          <cell r="S87">
            <v>1</v>
          </cell>
          <cell r="T87">
            <v>4.2481500000000005E-2</v>
          </cell>
          <cell r="U87" t="str">
            <v>FLOATING</v>
          </cell>
          <cell r="V87">
            <v>43648</v>
          </cell>
          <cell r="W87">
            <v>5.708333333333333</v>
          </cell>
          <cell r="Z87" t="str">
            <v>B</v>
          </cell>
          <cell r="AK87" t="str">
            <v>B2</v>
          </cell>
          <cell r="AN87" t="str">
            <v>Telecommunications</v>
          </cell>
          <cell r="AP87" t="str">
            <v>Telecommunications</v>
          </cell>
          <cell r="AT87" t="str">
            <v>N</v>
          </cell>
          <cell r="AU87">
            <v>5000000</v>
          </cell>
        </row>
        <row r="88">
          <cell r="D88" t="str">
            <v>WINDSTREAM CORP</v>
          </cell>
          <cell r="H88" t="str">
            <v>N</v>
          </cell>
          <cell r="I88" t="str">
            <v>Y</v>
          </cell>
          <cell r="J88" t="str">
            <v>N</v>
          </cell>
          <cell r="M88">
            <v>2500000</v>
          </cell>
          <cell r="P88">
            <v>100.75</v>
          </cell>
          <cell r="Q88">
            <v>2.75E-2</v>
          </cell>
          <cell r="R88">
            <v>7.4999999999999997E-3</v>
          </cell>
          <cell r="S88">
            <v>1</v>
          </cell>
          <cell r="T88">
            <v>3.2481500000000003E-2</v>
          </cell>
          <cell r="U88" t="str">
            <v>FLOATING</v>
          </cell>
          <cell r="V88">
            <v>43853</v>
          </cell>
          <cell r="W88">
            <v>6.2777777777777777</v>
          </cell>
          <cell r="Z88" t="str">
            <v>BB-</v>
          </cell>
          <cell r="AK88" t="str">
            <v>Ba3</v>
          </cell>
          <cell r="AN88" t="str">
            <v>Telecommunications</v>
          </cell>
          <cell r="AP88" t="str">
            <v>Telecommunications</v>
          </cell>
          <cell r="AT88" t="str">
            <v>N</v>
          </cell>
          <cell r="AU88">
            <v>2500000</v>
          </cell>
        </row>
        <row r="89">
          <cell r="D89" t="str">
            <v>INTEGRA TELECOM</v>
          </cell>
          <cell r="H89" t="str">
            <v>N</v>
          </cell>
          <cell r="I89" t="str">
            <v>Y</v>
          </cell>
          <cell r="J89" t="str">
            <v>N</v>
          </cell>
          <cell r="M89">
            <v>3500000</v>
          </cell>
          <cell r="P89">
            <v>101.5</v>
          </cell>
          <cell r="Q89">
            <v>0.04</v>
          </cell>
          <cell r="R89">
            <v>1.2500000000000001E-2</v>
          </cell>
          <cell r="S89">
            <v>1</v>
          </cell>
          <cell r="T89">
            <v>4.9981500000000005E-2</v>
          </cell>
          <cell r="U89" t="str">
            <v>FLOATING</v>
          </cell>
          <cell r="V89">
            <v>43518</v>
          </cell>
          <cell r="W89">
            <v>5.3472222222222223</v>
          </cell>
          <cell r="Z89" t="str">
            <v>B</v>
          </cell>
          <cell r="AK89" t="str">
            <v>B3</v>
          </cell>
          <cell r="AN89" t="str">
            <v>Telecommunications</v>
          </cell>
          <cell r="AP89" t="str">
            <v>Telecommunications</v>
          </cell>
          <cell r="AT89" t="str">
            <v>N</v>
          </cell>
          <cell r="AU89">
            <v>3500000</v>
          </cell>
        </row>
        <row r="90">
          <cell r="D90" t="str">
            <v>CINCINNATI BELL INC</v>
          </cell>
          <cell r="H90" t="str">
            <v>N</v>
          </cell>
          <cell r="I90" t="str">
            <v>Y</v>
          </cell>
          <cell r="J90" t="str">
            <v>N</v>
          </cell>
          <cell r="M90">
            <v>5000000</v>
          </cell>
          <cell r="P90">
            <v>99.875</v>
          </cell>
          <cell r="Q90">
            <v>0.03</v>
          </cell>
          <cell r="R90">
            <v>0.01</v>
          </cell>
          <cell r="S90">
            <v>1</v>
          </cell>
          <cell r="T90">
            <v>3.7481500000000001E-2</v>
          </cell>
          <cell r="U90" t="str">
            <v>FLOATING</v>
          </cell>
          <cell r="V90">
            <v>44084</v>
          </cell>
          <cell r="W90">
            <v>6.9194444444444443</v>
          </cell>
          <cell r="Z90" t="str">
            <v>B</v>
          </cell>
          <cell r="AK90" t="str">
            <v>B2</v>
          </cell>
          <cell r="AN90" t="str">
            <v>Telecommunications</v>
          </cell>
          <cell r="AP90" t="str">
            <v>Telecommunications</v>
          </cell>
          <cell r="AT90" t="str">
            <v>Y</v>
          </cell>
          <cell r="AU90">
            <v>5000000</v>
          </cell>
        </row>
        <row r="91">
          <cell r="D91" t="str">
            <v>PEABODY ENERGY CORP</v>
          </cell>
          <cell r="H91" t="str">
            <v>N</v>
          </cell>
          <cell r="I91" t="str">
            <v>Y</v>
          </cell>
          <cell r="J91" t="str">
            <v>N</v>
          </cell>
          <cell r="M91">
            <v>3200000</v>
          </cell>
          <cell r="P91">
            <v>100</v>
          </cell>
          <cell r="Q91">
            <v>2.75E-2</v>
          </cell>
          <cell r="R91">
            <v>0.01</v>
          </cell>
          <cell r="S91">
            <v>1</v>
          </cell>
          <cell r="T91">
            <v>3.4981499999999999E-2</v>
          </cell>
          <cell r="U91" t="str">
            <v>FLOATING</v>
          </cell>
          <cell r="V91">
            <v>44078</v>
          </cell>
          <cell r="W91">
            <v>6.9027777777777777</v>
          </cell>
          <cell r="Z91" t="str">
            <v>BB</v>
          </cell>
          <cell r="AK91" t="str">
            <v>Ba2</v>
          </cell>
          <cell r="AN91" t="str">
            <v>Nonferrous metals/minerals</v>
          </cell>
          <cell r="AP91" t="str">
            <v>Metals &amp; Mining</v>
          </cell>
          <cell r="AT91" t="str">
            <v>Y</v>
          </cell>
          <cell r="AU91">
            <v>3200000</v>
          </cell>
        </row>
        <row r="92">
          <cell r="D92" t="str">
            <v>AIR CANADA</v>
          </cell>
          <cell r="H92" t="str">
            <v>N</v>
          </cell>
          <cell r="I92" t="str">
            <v>Y</v>
          </cell>
          <cell r="J92" t="str">
            <v>N</v>
          </cell>
          <cell r="M92">
            <v>5000000</v>
          </cell>
          <cell r="P92">
            <v>100</v>
          </cell>
          <cell r="Q92">
            <v>4.4999999999999998E-2</v>
          </cell>
          <cell r="R92">
            <v>0.01</v>
          </cell>
          <cell r="S92">
            <v>1</v>
          </cell>
          <cell r="T92">
            <v>5.24815E-2</v>
          </cell>
          <cell r="U92" t="str">
            <v>FLOATING</v>
          </cell>
          <cell r="V92">
            <v>43713</v>
          </cell>
          <cell r="W92">
            <v>5.8888888888888893</v>
          </cell>
          <cell r="Z92" t="str">
            <v>B-</v>
          </cell>
          <cell r="AK92" t="str">
            <v>Caa1</v>
          </cell>
          <cell r="AN92" t="str">
            <v>Air transport</v>
          </cell>
          <cell r="AP92" t="str">
            <v>Transportation: Consumer</v>
          </cell>
          <cell r="AT92" t="str">
            <v>N</v>
          </cell>
          <cell r="AU92">
            <v>5000000</v>
          </cell>
        </row>
        <row r="93">
          <cell r="D93" t="str">
            <v>New Issue 1</v>
          </cell>
          <cell r="H93" t="str">
            <v>N</v>
          </cell>
          <cell r="I93" t="str">
            <v>Y</v>
          </cell>
          <cell r="J93" t="str">
            <v>N</v>
          </cell>
          <cell r="M93">
            <v>3200000</v>
          </cell>
          <cell r="P93">
            <v>99</v>
          </cell>
          <cell r="Q93">
            <v>3.5000000000000003E-2</v>
          </cell>
          <cell r="R93">
            <v>0.01</v>
          </cell>
          <cell r="S93">
            <v>1</v>
          </cell>
          <cell r="T93">
            <v>4.2481500000000005E-2</v>
          </cell>
          <cell r="U93" t="str">
            <v>FLOATING</v>
          </cell>
          <cell r="V93">
            <v>43895</v>
          </cell>
          <cell r="W93">
            <v>6.3944444444444448</v>
          </cell>
          <cell r="Z93" t="str">
            <v>B+</v>
          </cell>
          <cell r="AK93" t="str">
            <v>B2</v>
          </cell>
          <cell r="AN93" t="str">
            <v>Building &amp; Development</v>
          </cell>
          <cell r="AP93" t="str">
            <v>Construction &amp; Building</v>
          </cell>
          <cell r="AT93" t="str">
            <v>Y</v>
          </cell>
          <cell r="AU93">
            <v>3200000</v>
          </cell>
        </row>
        <row r="94">
          <cell r="D94" t="str">
            <v>New Issue 2</v>
          </cell>
          <cell r="H94" t="str">
            <v>N</v>
          </cell>
          <cell r="I94" t="str">
            <v>Y</v>
          </cell>
          <cell r="J94" t="str">
            <v>N</v>
          </cell>
          <cell r="M94">
            <v>5000000</v>
          </cell>
          <cell r="P94">
            <v>99.5</v>
          </cell>
          <cell r="Q94">
            <v>3.5000000000000003E-2</v>
          </cell>
          <cell r="R94">
            <v>0.01</v>
          </cell>
          <cell r="S94">
            <v>1</v>
          </cell>
          <cell r="T94">
            <v>4.2481500000000005E-2</v>
          </cell>
          <cell r="U94" t="str">
            <v>FLOATING</v>
          </cell>
          <cell r="V94">
            <v>43895</v>
          </cell>
          <cell r="W94">
            <v>6.3944444444444448</v>
          </cell>
          <cell r="Z94" t="str">
            <v>B+</v>
          </cell>
          <cell r="AK94" t="str">
            <v>B2</v>
          </cell>
          <cell r="AN94" t="str">
            <v>Building &amp; Development</v>
          </cell>
          <cell r="AP94" t="str">
            <v>Construction &amp; Building</v>
          </cell>
          <cell r="AT94" t="str">
            <v>Y</v>
          </cell>
          <cell r="AU94">
            <v>5000000</v>
          </cell>
        </row>
        <row r="95">
          <cell r="D95" t="str">
            <v>New Issue 3</v>
          </cell>
          <cell r="H95" t="str">
            <v>N</v>
          </cell>
          <cell r="I95" t="str">
            <v>Y</v>
          </cell>
          <cell r="J95" t="str">
            <v>N</v>
          </cell>
          <cell r="M95">
            <v>5000000</v>
          </cell>
          <cell r="P95">
            <v>98</v>
          </cell>
          <cell r="Q95">
            <v>0.03</v>
          </cell>
          <cell r="R95">
            <v>0.01</v>
          </cell>
          <cell r="S95">
            <v>1</v>
          </cell>
          <cell r="T95">
            <v>3.7481500000000001E-2</v>
          </cell>
          <cell r="U95" t="str">
            <v>FLOATING</v>
          </cell>
          <cell r="V95">
            <v>43191</v>
          </cell>
          <cell r="W95">
            <v>4.4388888888888891</v>
          </cell>
          <cell r="Z95" t="str">
            <v>B+</v>
          </cell>
          <cell r="AK95" t="str">
            <v>B1</v>
          </cell>
          <cell r="AN95" t="str">
            <v>Ecological services &amp; equipment</v>
          </cell>
          <cell r="AP95" t="str">
            <v>Environmental Industries</v>
          </cell>
          <cell r="AT95" t="str">
            <v>Y</v>
          </cell>
          <cell r="AU95">
            <v>5000000</v>
          </cell>
        </row>
        <row r="96">
          <cell r="D96" t="str">
            <v>New Issue 4</v>
          </cell>
          <cell r="H96" t="str">
            <v>N</v>
          </cell>
          <cell r="I96" t="str">
            <v>Y</v>
          </cell>
          <cell r="J96" t="str">
            <v>N</v>
          </cell>
          <cell r="M96">
            <v>3200000</v>
          </cell>
          <cell r="P96">
            <v>99</v>
          </cell>
          <cell r="Q96">
            <v>0.03</v>
          </cell>
          <cell r="R96">
            <v>0.01</v>
          </cell>
          <cell r="S96">
            <v>1</v>
          </cell>
          <cell r="T96">
            <v>3.7481500000000001E-2</v>
          </cell>
          <cell r="U96" t="str">
            <v>FLOATING</v>
          </cell>
          <cell r="V96">
            <v>43191</v>
          </cell>
          <cell r="W96">
            <v>4.4388888888888891</v>
          </cell>
          <cell r="Z96" t="str">
            <v>B+</v>
          </cell>
          <cell r="AK96" t="str">
            <v>B1</v>
          </cell>
          <cell r="AN96" t="str">
            <v>Utilities</v>
          </cell>
          <cell r="AP96" t="str">
            <v>Energy: Oil &amp; Gas</v>
          </cell>
          <cell r="AT96" t="str">
            <v>Y</v>
          </cell>
          <cell r="AU96">
            <v>3200000</v>
          </cell>
        </row>
        <row r="97">
          <cell r="D97" t="str">
            <v>New Issue 5</v>
          </cell>
          <cell r="H97" t="str">
            <v>N</v>
          </cell>
          <cell r="I97" t="str">
            <v>Y</v>
          </cell>
          <cell r="J97" t="str">
            <v>N</v>
          </cell>
          <cell r="M97">
            <v>3200000</v>
          </cell>
          <cell r="P97">
            <v>99.5</v>
          </cell>
          <cell r="Q97">
            <v>2.5000000000000001E-2</v>
          </cell>
          <cell r="R97">
            <v>0.01</v>
          </cell>
          <cell r="S97">
            <v>1</v>
          </cell>
          <cell r="T97">
            <v>3.2481500000000003E-2</v>
          </cell>
          <cell r="U97" t="str">
            <v>FLOATING</v>
          </cell>
          <cell r="V97">
            <v>43819</v>
          </cell>
          <cell r="W97">
            <v>6.1833333333333336</v>
          </cell>
          <cell r="Z97" t="str">
            <v>B+</v>
          </cell>
          <cell r="AK97" t="str">
            <v>B2</v>
          </cell>
          <cell r="AN97" t="str">
            <v>Lodging &amp; Casinos</v>
          </cell>
          <cell r="AP97" t="str">
            <v>Hotel, Gaming &amp; Leisure</v>
          </cell>
          <cell r="AT97" t="str">
            <v>Y</v>
          </cell>
          <cell r="AU97">
            <v>3200000</v>
          </cell>
        </row>
        <row r="98">
          <cell r="D98" t="str">
            <v>New Issue 6</v>
          </cell>
          <cell r="H98" t="str">
            <v>N</v>
          </cell>
          <cell r="I98" t="str">
            <v>Y</v>
          </cell>
          <cell r="J98" t="str">
            <v>N</v>
          </cell>
          <cell r="M98">
            <v>3200000</v>
          </cell>
          <cell r="P98">
            <v>99</v>
          </cell>
          <cell r="Q98">
            <v>0.04</v>
          </cell>
          <cell r="R98">
            <v>0.01</v>
          </cell>
          <cell r="S98">
            <v>1</v>
          </cell>
          <cell r="T98">
            <v>4.7481500000000003E-2</v>
          </cell>
          <cell r="U98" t="str">
            <v>FLOATING</v>
          </cell>
          <cell r="V98">
            <v>43891</v>
          </cell>
          <cell r="W98">
            <v>6.3833333333333337</v>
          </cell>
          <cell r="Z98" t="str">
            <v>B</v>
          </cell>
          <cell r="AK98" t="str">
            <v>B2</v>
          </cell>
          <cell r="AN98" t="str">
            <v>Lodging &amp; Casinos</v>
          </cell>
          <cell r="AP98" t="str">
            <v>Hotel, Gaming &amp; Leisure</v>
          </cell>
          <cell r="AT98" t="str">
            <v>Y</v>
          </cell>
          <cell r="AU98">
            <v>3200000</v>
          </cell>
        </row>
        <row r="99">
          <cell r="D99" t="str">
            <v>New Issue 7</v>
          </cell>
          <cell r="H99" t="str">
            <v>N</v>
          </cell>
          <cell r="I99" t="str">
            <v>Y</v>
          </cell>
          <cell r="J99" t="str">
            <v>N</v>
          </cell>
          <cell r="M99">
            <v>3200000</v>
          </cell>
          <cell r="P99">
            <v>99</v>
          </cell>
          <cell r="Q99">
            <v>0.03</v>
          </cell>
          <cell r="R99">
            <v>0.01</v>
          </cell>
          <cell r="S99">
            <v>1</v>
          </cell>
          <cell r="T99">
            <v>3.7481500000000001E-2</v>
          </cell>
          <cell r="U99" t="str">
            <v>FLOATING</v>
          </cell>
          <cell r="V99">
            <v>43191</v>
          </cell>
          <cell r="W99">
            <v>4.4388888888888891</v>
          </cell>
          <cell r="Z99" t="str">
            <v>B+</v>
          </cell>
          <cell r="AK99" t="str">
            <v>B1</v>
          </cell>
          <cell r="AN99" t="str">
            <v>Utilities</v>
          </cell>
          <cell r="AP99" t="str">
            <v>Energy: Electricity</v>
          </cell>
          <cell r="AT99" t="str">
            <v>Y</v>
          </cell>
          <cell r="AU99">
            <v>3200000</v>
          </cell>
        </row>
        <row r="100">
          <cell r="D100" t="str">
            <v>New Issue 8</v>
          </cell>
          <cell r="H100" t="str">
            <v>N</v>
          </cell>
          <cell r="I100" t="str">
            <v>Y</v>
          </cell>
          <cell r="J100" t="str">
            <v>N</v>
          </cell>
          <cell r="M100">
            <v>3200000</v>
          </cell>
          <cell r="P100">
            <v>99</v>
          </cell>
          <cell r="Q100">
            <v>0.03</v>
          </cell>
          <cell r="R100">
            <v>0.01</v>
          </cell>
          <cell r="S100">
            <v>1</v>
          </cell>
          <cell r="T100">
            <v>3.7481500000000001E-2</v>
          </cell>
          <cell r="U100" t="str">
            <v>FLOATING</v>
          </cell>
          <cell r="V100">
            <v>43090</v>
          </cell>
          <cell r="W100">
            <v>4.1583333333333332</v>
          </cell>
          <cell r="Z100" t="str">
            <v>B+</v>
          </cell>
          <cell r="AK100" t="str">
            <v>B1</v>
          </cell>
          <cell r="AN100" t="str">
            <v>Surface transport</v>
          </cell>
          <cell r="AP100" t="str">
            <v>Transportation: Cargo</v>
          </cell>
          <cell r="AT100" t="str">
            <v>N</v>
          </cell>
          <cell r="AU100">
            <v>3200000</v>
          </cell>
        </row>
        <row r="101">
          <cell r="D101" t="str">
            <v>New Issue 9</v>
          </cell>
          <cell r="H101" t="str">
            <v>N</v>
          </cell>
          <cell r="I101" t="str">
            <v>Y</v>
          </cell>
          <cell r="J101" t="str">
            <v>N</v>
          </cell>
          <cell r="M101">
            <v>3200000</v>
          </cell>
          <cell r="P101">
            <v>99</v>
          </cell>
          <cell r="Q101">
            <v>3.7499999999999999E-2</v>
          </cell>
          <cell r="R101">
            <v>1.2500000000000001E-2</v>
          </cell>
          <cell r="S101">
            <v>1</v>
          </cell>
          <cell r="T101">
            <v>4.7481500000000003E-2</v>
          </cell>
          <cell r="U101" t="str">
            <v>FLOATING</v>
          </cell>
          <cell r="V101">
            <v>43739</v>
          </cell>
          <cell r="W101">
            <v>5.9611111111111112</v>
          </cell>
          <cell r="Z101" t="str">
            <v>B</v>
          </cell>
          <cell r="AK101" t="str">
            <v>B2</v>
          </cell>
          <cell r="AN101" t="str">
            <v>Home furnishings</v>
          </cell>
          <cell r="AP101" t="str">
            <v>Consumer goods: Durable</v>
          </cell>
          <cell r="AT101" t="str">
            <v>Y</v>
          </cell>
          <cell r="AU101">
            <v>3200000</v>
          </cell>
        </row>
        <row r="102">
          <cell r="D102" t="str">
            <v>New Issue 10</v>
          </cell>
          <cell r="H102" t="str">
            <v>N</v>
          </cell>
          <cell r="I102" t="str">
            <v>Y</v>
          </cell>
          <cell r="J102" t="str">
            <v>N</v>
          </cell>
          <cell r="M102">
            <v>3200000</v>
          </cell>
          <cell r="P102">
            <v>99</v>
          </cell>
          <cell r="Q102">
            <v>3.2500000000000001E-2</v>
          </cell>
          <cell r="R102">
            <v>0.01</v>
          </cell>
          <cell r="S102">
            <v>1</v>
          </cell>
          <cell r="T102">
            <v>3.9981500000000003E-2</v>
          </cell>
          <cell r="U102" t="str">
            <v>FLOATING</v>
          </cell>
          <cell r="V102">
            <v>42762</v>
          </cell>
          <cell r="W102">
            <v>3.2472222222222222</v>
          </cell>
          <cell r="Z102" t="str">
            <v>B+</v>
          </cell>
          <cell r="AK102" t="str">
            <v>B1</v>
          </cell>
          <cell r="AN102" t="str">
            <v>Air transport</v>
          </cell>
          <cell r="AP102" t="str">
            <v>Automotive</v>
          </cell>
          <cell r="AT102" t="str">
            <v>N</v>
          </cell>
          <cell r="AU102">
            <v>3200000</v>
          </cell>
        </row>
        <row r="103">
          <cell r="D103" t="str">
            <v>New Issue 11</v>
          </cell>
          <cell r="H103" t="str">
            <v>N</v>
          </cell>
          <cell r="I103" t="str">
            <v>Y</v>
          </cell>
          <cell r="J103" t="str">
            <v>N</v>
          </cell>
          <cell r="M103">
            <v>3200000</v>
          </cell>
          <cell r="P103">
            <v>99</v>
          </cell>
          <cell r="Q103">
            <v>0.04</v>
          </cell>
          <cell r="R103">
            <v>1.2500000000000001E-2</v>
          </cell>
          <cell r="S103">
            <v>1</v>
          </cell>
          <cell r="T103">
            <v>4.9981500000000005E-2</v>
          </cell>
          <cell r="U103" t="str">
            <v>FLOATING</v>
          </cell>
          <cell r="V103">
            <v>43405</v>
          </cell>
          <cell r="W103">
            <v>5.0333333333333332</v>
          </cell>
          <cell r="Z103" t="str">
            <v>B+</v>
          </cell>
          <cell r="AK103" t="str">
            <v>B1</v>
          </cell>
          <cell r="AN103" t="str">
            <v>Publishing</v>
          </cell>
          <cell r="AP103" t="str">
            <v>Media: Advertising, Printing, &amp; Publishing</v>
          </cell>
          <cell r="AT103" t="str">
            <v>Y</v>
          </cell>
          <cell r="AU103">
            <v>3200000</v>
          </cell>
        </row>
        <row r="104">
          <cell r="D104" t="str">
            <v>New Issue 12</v>
          </cell>
          <cell r="H104" t="str">
            <v>N</v>
          </cell>
          <cell r="I104" t="str">
            <v>Y</v>
          </cell>
          <cell r="J104" t="str">
            <v>N</v>
          </cell>
          <cell r="M104">
            <v>3200000</v>
          </cell>
          <cell r="P104">
            <v>98</v>
          </cell>
          <cell r="Q104">
            <v>3.7499999999999999E-2</v>
          </cell>
          <cell r="R104">
            <v>1.2500000000000001E-2</v>
          </cell>
          <cell r="S104">
            <v>1</v>
          </cell>
          <cell r="T104">
            <v>4.7481500000000003E-2</v>
          </cell>
          <cell r="U104" t="str">
            <v>FLOATING</v>
          </cell>
          <cell r="V104">
            <v>43427</v>
          </cell>
          <cell r="W104">
            <v>5.0944444444444441</v>
          </cell>
          <cell r="Z104" t="str">
            <v>B+</v>
          </cell>
          <cell r="AK104" t="str">
            <v>B2</v>
          </cell>
          <cell r="AN104" t="str">
            <v>Publishing</v>
          </cell>
          <cell r="AP104" t="str">
            <v>Media: Diversified &amp; Production</v>
          </cell>
          <cell r="AT104" t="str">
            <v>N</v>
          </cell>
          <cell r="AU104">
            <v>3200000</v>
          </cell>
        </row>
        <row r="105">
          <cell r="D105" t="str">
            <v>New Issue 13</v>
          </cell>
          <cell r="H105" t="str">
            <v>N</v>
          </cell>
          <cell r="I105" t="str">
            <v>Y</v>
          </cell>
          <cell r="J105" t="str">
            <v>N</v>
          </cell>
          <cell r="M105">
            <v>3200000</v>
          </cell>
          <cell r="P105">
            <v>98.5</v>
          </cell>
          <cell r="Q105">
            <v>3.2500000000000001E-2</v>
          </cell>
          <cell r="R105">
            <v>0.01</v>
          </cell>
          <cell r="S105">
            <v>1</v>
          </cell>
          <cell r="T105">
            <v>3.9981500000000003E-2</v>
          </cell>
          <cell r="U105" t="str">
            <v>FLOATING</v>
          </cell>
          <cell r="V105">
            <v>42762</v>
          </cell>
          <cell r="W105">
            <v>3.2472222222222222</v>
          </cell>
          <cell r="Z105" t="str">
            <v>B+</v>
          </cell>
          <cell r="AK105" t="str">
            <v>B1</v>
          </cell>
          <cell r="AN105" t="str">
            <v>Drugs</v>
          </cell>
          <cell r="AP105" t="str">
            <v>Healthcare &amp; Pharmaceuticals</v>
          </cell>
          <cell r="AT105" t="str">
            <v>N</v>
          </cell>
          <cell r="AU105">
            <v>3200000</v>
          </cell>
        </row>
        <row r="106">
          <cell r="D106" t="str">
            <v>New Issue 14</v>
          </cell>
          <cell r="H106" t="str">
            <v>N</v>
          </cell>
          <cell r="I106" t="str">
            <v>Y</v>
          </cell>
          <cell r="J106" t="str">
            <v>N</v>
          </cell>
          <cell r="M106">
            <v>3200000</v>
          </cell>
          <cell r="P106">
            <v>99</v>
          </cell>
          <cell r="Q106">
            <v>3.2500000000000001E-2</v>
          </cell>
          <cell r="R106">
            <v>0.01</v>
          </cell>
          <cell r="S106">
            <v>1</v>
          </cell>
          <cell r="T106">
            <v>3.9981500000000003E-2</v>
          </cell>
          <cell r="U106" t="str">
            <v>FLOATING</v>
          </cell>
          <cell r="V106">
            <v>42762</v>
          </cell>
          <cell r="W106">
            <v>3.2472222222222222</v>
          </cell>
          <cell r="Z106" t="str">
            <v>B+</v>
          </cell>
          <cell r="AK106" t="str">
            <v>B1</v>
          </cell>
          <cell r="AN106" t="str">
            <v>Air transport</v>
          </cell>
          <cell r="AP106" t="str">
            <v>Automotive</v>
          </cell>
          <cell r="AT106" t="str">
            <v>N</v>
          </cell>
          <cell r="AU106">
            <v>3200000</v>
          </cell>
        </row>
        <row r="107">
          <cell r="D107" t="str">
            <v>New Issue 15</v>
          </cell>
          <cell r="H107" t="str">
            <v>N</v>
          </cell>
          <cell r="I107" t="str">
            <v>Y</v>
          </cell>
          <cell r="J107" t="str">
            <v>N</v>
          </cell>
          <cell r="M107">
            <v>3200000</v>
          </cell>
          <cell r="P107">
            <v>99</v>
          </cell>
          <cell r="Q107">
            <v>3.2500000000000001E-2</v>
          </cell>
          <cell r="R107">
            <v>0.01</v>
          </cell>
          <cell r="S107">
            <v>1</v>
          </cell>
          <cell r="T107">
            <v>3.9981500000000003E-2</v>
          </cell>
          <cell r="U107" t="str">
            <v>FLOATING</v>
          </cell>
          <cell r="V107">
            <v>42762</v>
          </cell>
          <cell r="W107">
            <v>3.2472222222222222</v>
          </cell>
          <cell r="Z107" t="str">
            <v>B+</v>
          </cell>
          <cell r="AK107" t="str">
            <v>B1</v>
          </cell>
          <cell r="AN107" t="str">
            <v>Beverage and tobacco</v>
          </cell>
          <cell r="AP107" t="str">
            <v>Beverage, Food &amp; Tobacco</v>
          </cell>
          <cell r="AT107" t="str">
            <v>N</v>
          </cell>
          <cell r="AU107">
            <v>3200000</v>
          </cell>
        </row>
        <row r="108">
          <cell r="D108" t="str">
            <v>New Issue 16</v>
          </cell>
          <cell r="H108" t="str">
            <v>N</v>
          </cell>
          <cell r="I108" t="str">
            <v>Y</v>
          </cell>
          <cell r="J108" t="str">
            <v>N</v>
          </cell>
          <cell r="M108">
            <v>3200000</v>
          </cell>
          <cell r="P108">
            <v>99</v>
          </cell>
          <cell r="Q108">
            <v>3.5000000000000003E-2</v>
          </cell>
          <cell r="R108">
            <v>0.01</v>
          </cell>
          <cell r="S108">
            <v>1</v>
          </cell>
          <cell r="T108">
            <v>4.2481500000000005E-2</v>
          </cell>
          <cell r="U108" t="str">
            <v>FLOATING</v>
          </cell>
          <cell r="V108">
            <v>42853</v>
          </cell>
          <cell r="W108">
            <v>3.5</v>
          </cell>
          <cell r="Z108" t="str">
            <v>BB-</v>
          </cell>
          <cell r="AK108" t="str">
            <v>B1</v>
          </cell>
          <cell r="AN108" t="str">
            <v>Conglomerates</v>
          </cell>
          <cell r="AP108" t="str">
            <v>Capital Equipment</v>
          </cell>
          <cell r="AT108" t="str">
            <v>N</v>
          </cell>
          <cell r="AU108">
            <v>3200000</v>
          </cell>
        </row>
        <row r="109">
          <cell r="D109" t="str">
            <v>New Issue 17</v>
          </cell>
          <cell r="H109" t="str">
            <v>N</v>
          </cell>
          <cell r="I109" t="str">
            <v>Y</v>
          </cell>
          <cell r="J109" t="str">
            <v>N</v>
          </cell>
          <cell r="M109">
            <v>3200000</v>
          </cell>
          <cell r="P109">
            <v>99</v>
          </cell>
          <cell r="Q109">
            <v>3.5000000000000003E-2</v>
          </cell>
          <cell r="R109">
            <v>1.2500000000000001E-2</v>
          </cell>
          <cell r="S109">
            <v>1</v>
          </cell>
          <cell r="T109">
            <v>4.4981500000000001E-2</v>
          </cell>
          <cell r="U109" t="str">
            <v>FLOATING</v>
          </cell>
          <cell r="V109">
            <v>43862</v>
          </cell>
          <cell r="W109">
            <v>6.302777777777778</v>
          </cell>
          <cell r="Z109" t="str">
            <v>B+</v>
          </cell>
          <cell r="AK109" t="str">
            <v>B2</v>
          </cell>
          <cell r="AN109" t="str">
            <v>Chemicals &amp; Plastics</v>
          </cell>
          <cell r="AP109" t="str">
            <v>Chemicals, Plastics &amp; Rubber</v>
          </cell>
          <cell r="AT109" t="str">
            <v>Y</v>
          </cell>
          <cell r="AU109">
            <v>3200000</v>
          </cell>
        </row>
        <row r="110">
          <cell r="D110" t="str">
            <v>New Issue 18</v>
          </cell>
          <cell r="H110" t="str">
            <v>N</v>
          </cell>
          <cell r="I110" t="str">
            <v>Y</v>
          </cell>
          <cell r="J110" t="str">
            <v>N</v>
          </cell>
          <cell r="M110">
            <v>3200000</v>
          </cell>
          <cell r="P110">
            <v>98.5</v>
          </cell>
          <cell r="Q110">
            <v>2.75E-2</v>
          </cell>
          <cell r="R110">
            <v>7.4999999999999997E-3</v>
          </cell>
          <cell r="S110">
            <v>1</v>
          </cell>
          <cell r="T110">
            <v>3.2481500000000003E-2</v>
          </cell>
          <cell r="U110" t="str">
            <v>FLOATING</v>
          </cell>
          <cell r="V110">
            <v>43510</v>
          </cell>
          <cell r="W110">
            <v>5.3250000000000002</v>
          </cell>
          <cell r="Z110" t="str">
            <v>B+</v>
          </cell>
          <cell r="AK110" t="str">
            <v>B1</v>
          </cell>
          <cell r="AN110" t="str">
            <v>Radio &amp; Television</v>
          </cell>
          <cell r="AP110" t="str">
            <v>Media: Broadcasting &amp; Subscription</v>
          </cell>
          <cell r="AT110" t="str">
            <v>N</v>
          </cell>
          <cell r="AU110">
            <v>3200000</v>
          </cell>
        </row>
        <row r="111">
          <cell r="D111" t="str">
            <v>New Issue 19</v>
          </cell>
          <cell r="H111" t="str">
            <v>N</v>
          </cell>
          <cell r="I111" t="str">
            <v>Y</v>
          </cell>
          <cell r="J111" t="str">
            <v>N</v>
          </cell>
          <cell r="M111">
            <v>3200000</v>
          </cell>
          <cell r="P111">
            <v>99</v>
          </cell>
          <cell r="Q111">
            <v>0.03</v>
          </cell>
          <cell r="R111">
            <v>0.01</v>
          </cell>
          <cell r="S111">
            <v>1</v>
          </cell>
          <cell r="T111">
            <v>3.7481500000000001E-2</v>
          </cell>
          <cell r="U111" t="str">
            <v>FLOATING</v>
          </cell>
          <cell r="V111">
            <v>43543</v>
          </cell>
          <cell r="W111">
            <v>5.416666666666667</v>
          </cell>
          <cell r="Z111" t="str">
            <v>BB-</v>
          </cell>
          <cell r="AK111" t="str">
            <v>B1</v>
          </cell>
          <cell r="AN111" t="str">
            <v>Radio &amp; Television</v>
          </cell>
          <cell r="AP111" t="str">
            <v>Media: Diversified &amp; Production</v>
          </cell>
          <cell r="AT111" t="str">
            <v>Y</v>
          </cell>
          <cell r="AU111">
            <v>3200000</v>
          </cell>
        </row>
        <row r="112">
          <cell r="D112" t="str">
            <v>New Issue 20</v>
          </cell>
          <cell r="H112" t="str">
            <v>N</v>
          </cell>
          <cell r="I112" t="str">
            <v>Y</v>
          </cell>
          <cell r="J112" t="str">
            <v>N</v>
          </cell>
          <cell r="M112">
            <v>3200000</v>
          </cell>
          <cell r="P112">
            <v>99.5</v>
          </cell>
          <cell r="Q112">
            <v>4.7500000000000001E-2</v>
          </cell>
          <cell r="R112">
            <v>0.01</v>
          </cell>
          <cell r="S112">
            <v>1</v>
          </cell>
          <cell r="T112">
            <v>5.4981500000000003E-2</v>
          </cell>
          <cell r="U112" t="str">
            <v>FLOATING</v>
          </cell>
          <cell r="V112">
            <v>44064</v>
          </cell>
          <cell r="W112">
            <v>6.8638888888888889</v>
          </cell>
          <cell r="Z112" t="str">
            <v>B-</v>
          </cell>
          <cell r="AK112" t="str">
            <v>B3</v>
          </cell>
          <cell r="AN112" t="str">
            <v>Food/drug retailers</v>
          </cell>
          <cell r="AP112" t="str">
            <v>Retail</v>
          </cell>
          <cell r="AT112" t="str">
            <v>Y</v>
          </cell>
          <cell r="AU112">
            <v>3200000</v>
          </cell>
        </row>
        <row r="113">
          <cell r="D113" t="str">
            <v>New Issue 21</v>
          </cell>
          <cell r="H113" t="str">
            <v>N</v>
          </cell>
          <cell r="I113" t="str">
            <v>Y</v>
          </cell>
          <cell r="J113" t="str">
            <v>N</v>
          </cell>
          <cell r="M113">
            <v>3200000</v>
          </cell>
          <cell r="P113">
            <v>99</v>
          </cell>
          <cell r="Q113">
            <v>2.75E-2</v>
          </cell>
          <cell r="R113">
            <v>0.01</v>
          </cell>
          <cell r="S113">
            <v>1</v>
          </cell>
          <cell r="T113">
            <v>3.4981499999999999E-2</v>
          </cell>
          <cell r="U113" t="str">
            <v>FLOATING</v>
          </cell>
          <cell r="V113">
            <v>43875</v>
          </cell>
          <cell r="W113">
            <v>6.3388888888888886</v>
          </cell>
          <cell r="Z113" t="str">
            <v>B+</v>
          </cell>
          <cell r="AK113" t="str">
            <v>B2</v>
          </cell>
          <cell r="AN113" t="str">
            <v>Beverage and tobacco</v>
          </cell>
          <cell r="AP113" t="str">
            <v>Beverage, Food &amp; Tobacco</v>
          </cell>
          <cell r="AT113" t="str">
            <v>N</v>
          </cell>
          <cell r="AU113">
            <v>3200000</v>
          </cell>
        </row>
      </sheetData>
      <sheetData sheetId="4" refreshError="1">
        <row r="2">
          <cell r="C2">
            <v>99</v>
          </cell>
        </row>
        <row r="7">
          <cell r="H7">
            <v>0</v>
          </cell>
          <cell r="I7">
            <v>0</v>
          </cell>
        </row>
        <row r="8">
          <cell r="H8">
            <v>0.05</v>
          </cell>
          <cell r="I8">
            <v>0.1</v>
          </cell>
        </row>
        <row r="9">
          <cell r="H9">
            <v>0.15</v>
          </cell>
          <cell r="I9">
            <v>0.2</v>
          </cell>
        </row>
        <row r="10">
          <cell r="H10">
            <v>0.25</v>
          </cell>
          <cell r="I10">
            <v>0.3</v>
          </cell>
        </row>
        <row r="11">
          <cell r="H11">
            <v>0.35</v>
          </cell>
          <cell r="I11">
            <v>0.4</v>
          </cell>
        </row>
        <row r="12">
          <cell r="H12">
            <v>0.45</v>
          </cell>
          <cell r="I12">
            <v>0.5</v>
          </cell>
        </row>
        <row r="13">
          <cell r="H13">
            <v>0.55000000000000004</v>
          </cell>
          <cell r="I13">
            <v>0.6</v>
          </cell>
        </row>
        <row r="14">
          <cell r="H14">
            <v>0.65</v>
          </cell>
          <cell r="I14">
            <v>0.7</v>
          </cell>
        </row>
        <row r="15">
          <cell r="H15">
            <v>0.75</v>
          </cell>
          <cell r="I15">
            <v>0.8</v>
          </cell>
        </row>
        <row r="16">
          <cell r="H16">
            <v>0.85</v>
          </cell>
          <cell r="I16">
            <v>0.9</v>
          </cell>
        </row>
        <row r="17">
          <cell r="H17">
            <v>0.95</v>
          </cell>
          <cell r="I17">
            <v>1</v>
          </cell>
        </row>
        <row r="18">
          <cell r="H18">
            <v>1.05</v>
          </cell>
          <cell r="I18">
            <v>1.05</v>
          </cell>
        </row>
        <row r="19">
          <cell r="H19">
            <v>1.1499999999999999</v>
          </cell>
          <cell r="I19">
            <v>1.1000000000000001</v>
          </cell>
        </row>
        <row r="20">
          <cell r="H20">
            <v>1.25</v>
          </cell>
          <cell r="I20">
            <v>1.1499999999999999</v>
          </cell>
        </row>
        <row r="21">
          <cell r="H21">
            <v>1.35</v>
          </cell>
          <cell r="I21">
            <v>1.2</v>
          </cell>
        </row>
        <row r="22">
          <cell r="H22">
            <v>1.45</v>
          </cell>
          <cell r="I22">
            <v>1.25</v>
          </cell>
        </row>
        <row r="23">
          <cell r="H23">
            <v>1.55</v>
          </cell>
          <cell r="I23">
            <v>1.3</v>
          </cell>
        </row>
        <row r="24">
          <cell r="H24">
            <v>1.65</v>
          </cell>
          <cell r="I24">
            <v>1.35</v>
          </cell>
        </row>
        <row r="25">
          <cell r="H25">
            <v>1.75</v>
          </cell>
          <cell r="I25">
            <v>1.4</v>
          </cell>
        </row>
        <row r="26">
          <cell r="H26">
            <v>1.85</v>
          </cell>
          <cell r="I26">
            <v>1.45</v>
          </cell>
        </row>
        <row r="27">
          <cell r="H27">
            <v>1.95</v>
          </cell>
          <cell r="I27">
            <v>1.5</v>
          </cell>
        </row>
        <row r="28">
          <cell r="H28">
            <v>2.0499999999999998</v>
          </cell>
          <cell r="I28">
            <v>1.55</v>
          </cell>
        </row>
        <row r="29">
          <cell r="H29">
            <v>2.15</v>
          </cell>
          <cell r="I29">
            <v>1.6</v>
          </cell>
        </row>
        <row r="30">
          <cell r="H30">
            <v>2.25</v>
          </cell>
          <cell r="I30">
            <v>1.65</v>
          </cell>
        </row>
        <row r="31">
          <cell r="H31">
            <v>2.35</v>
          </cell>
          <cell r="I31">
            <v>1.7</v>
          </cell>
        </row>
        <row r="32">
          <cell r="H32">
            <v>2.4500000000000002</v>
          </cell>
          <cell r="I32">
            <v>1.75</v>
          </cell>
        </row>
        <row r="33">
          <cell r="H33">
            <v>2.5499999999999998</v>
          </cell>
          <cell r="I33">
            <v>1.8</v>
          </cell>
        </row>
        <row r="34">
          <cell r="H34">
            <v>2.65</v>
          </cell>
          <cell r="I34">
            <v>1.85</v>
          </cell>
        </row>
        <row r="35">
          <cell r="H35">
            <v>2.75</v>
          </cell>
          <cell r="I35">
            <v>1.9</v>
          </cell>
        </row>
        <row r="36">
          <cell r="H36">
            <v>2.85</v>
          </cell>
          <cell r="I36">
            <v>1.95</v>
          </cell>
        </row>
        <row r="37">
          <cell r="H37">
            <v>2.95</v>
          </cell>
          <cell r="I37">
            <v>2</v>
          </cell>
        </row>
        <row r="39">
          <cell r="H39">
            <v>3.05</v>
          </cell>
          <cell r="I39">
            <v>2.0333000000000001</v>
          </cell>
        </row>
        <row r="40">
          <cell r="H40">
            <v>3.15</v>
          </cell>
          <cell r="I40">
            <v>2.0667</v>
          </cell>
        </row>
        <row r="41">
          <cell r="H41">
            <v>3.25</v>
          </cell>
          <cell r="I41">
            <v>2.1</v>
          </cell>
        </row>
        <row r="42">
          <cell r="H42">
            <v>3.35</v>
          </cell>
          <cell r="I42">
            <v>2.1333000000000002</v>
          </cell>
        </row>
        <row r="43">
          <cell r="H43">
            <v>3.45</v>
          </cell>
          <cell r="I43">
            <v>2.1667000000000001</v>
          </cell>
        </row>
        <row r="44">
          <cell r="H44">
            <v>3.55</v>
          </cell>
          <cell r="I44">
            <v>2.2000000000000002</v>
          </cell>
        </row>
        <row r="45">
          <cell r="H45">
            <v>3.65</v>
          </cell>
          <cell r="I45">
            <v>2.2332999999999998</v>
          </cell>
        </row>
        <row r="46">
          <cell r="H46">
            <v>3.75</v>
          </cell>
          <cell r="I46">
            <v>2.2667000000000002</v>
          </cell>
        </row>
        <row r="47">
          <cell r="H47">
            <v>3.85</v>
          </cell>
          <cell r="I47">
            <v>2.2999999999999998</v>
          </cell>
        </row>
        <row r="48">
          <cell r="H48">
            <v>3.95</v>
          </cell>
          <cell r="I48">
            <v>2.3332999999999999</v>
          </cell>
        </row>
        <row r="49">
          <cell r="H49">
            <v>4.05</v>
          </cell>
          <cell r="I49">
            <v>2.3666999999999998</v>
          </cell>
        </row>
        <row r="51">
          <cell r="H51">
            <v>4.1500000000000004</v>
          </cell>
          <cell r="I51">
            <v>2.4000214285714301</v>
          </cell>
        </row>
        <row r="52">
          <cell r="H52">
            <v>4.25</v>
          </cell>
          <cell r="I52">
            <v>2.4333</v>
          </cell>
        </row>
        <row r="53">
          <cell r="H53">
            <v>4.3499999999999996</v>
          </cell>
          <cell r="I53">
            <v>2.4666928571428501</v>
          </cell>
        </row>
        <row r="54">
          <cell r="H54">
            <v>4.45</v>
          </cell>
          <cell r="I54">
            <v>2.5000285714285702</v>
          </cell>
        </row>
        <row r="55">
          <cell r="H55">
            <v>4.55</v>
          </cell>
          <cell r="I55">
            <v>2.5333000000000001</v>
          </cell>
        </row>
        <row r="56">
          <cell r="H56">
            <v>4.6500000000000004</v>
          </cell>
          <cell r="I56">
            <v>2.5667</v>
          </cell>
        </row>
        <row r="57">
          <cell r="H57">
            <v>4.75</v>
          </cell>
          <cell r="I57">
            <v>2.6000357142857098</v>
          </cell>
        </row>
        <row r="58">
          <cell r="H58">
            <v>4.8499999999999996</v>
          </cell>
          <cell r="I58">
            <v>2.6333000000000002</v>
          </cell>
        </row>
        <row r="59">
          <cell r="H59">
            <v>4.95</v>
          </cell>
          <cell r="I59">
            <v>2.6667071428571401</v>
          </cell>
        </row>
        <row r="60">
          <cell r="H60">
            <v>5.05</v>
          </cell>
          <cell r="I60">
            <v>2.7</v>
          </cell>
        </row>
        <row r="61">
          <cell r="H61">
            <v>5.15</v>
          </cell>
          <cell r="I61">
            <v>2.7332999999999998</v>
          </cell>
        </row>
        <row r="62">
          <cell r="H62">
            <v>5.25</v>
          </cell>
          <cell r="I62">
            <v>2.7667000000000002</v>
          </cell>
        </row>
        <row r="63">
          <cell r="H63">
            <v>5.35</v>
          </cell>
          <cell r="I63">
            <v>2.8</v>
          </cell>
        </row>
        <row r="64">
          <cell r="H64">
            <v>5.45</v>
          </cell>
          <cell r="I64">
            <v>2.8333499999999998</v>
          </cell>
        </row>
        <row r="65">
          <cell r="H65">
            <v>5.55</v>
          </cell>
          <cell r="I65">
            <v>2.8666900000000002</v>
          </cell>
        </row>
        <row r="66">
          <cell r="H66">
            <v>5.65</v>
          </cell>
          <cell r="I66">
            <v>2.9000300000000001</v>
          </cell>
        </row>
        <row r="67">
          <cell r="H67">
            <v>5.75</v>
          </cell>
          <cell r="I67">
            <v>2.9333</v>
          </cell>
        </row>
        <row r="68">
          <cell r="H68">
            <v>5.85</v>
          </cell>
          <cell r="I68">
            <v>2.96671</v>
          </cell>
        </row>
        <row r="69">
          <cell r="H69">
            <v>5.95</v>
          </cell>
          <cell r="I69">
            <v>3</v>
          </cell>
        </row>
        <row r="70">
          <cell r="H70">
            <v>6.05</v>
          </cell>
          <cell r="I70">
            <v>3.0249999999999999</v>
          </cell>
        </row>
        <row r="71">
          <cell r="H71">
            <v>6.15</v>
          </cell>
          <cell r="I71">
            <v>3.05</v>
          </cell>
        </row>
        <row r="72">
          <cell r="H72">
            <v>6.25</v>
          </cell>
          <cell r="I72">
            <v>3.0750000000000002</v>
          </cell>
        </row>
        <row r="73">
          <cell r="H73">
            <v>6.35</v>
          </cell>
          <cell r="I73">
            <v>3.1</v>
          </cell>
        </row>
        <row r="74">
          <cell r="H74">
            <v>6.45</v>
          </cell>
          <cell r="I74">
            <v>3.125</v>
          </cell>
        </row>
        <row r="75">
          <cell r="H75">
            <v>6.55</v>
          </cell>
          <cell r="I75">
            <v>3.15</v>
          </cell>
        </row>
        <row r="76">
          <cell r="H76">
            <v>6.65</v>
          </cell>
          <cell r="I76">
            <v>3.1749999999999998</v>
          </cell>
        </row>
        <row r="77">
          <cell r="H77">
            <v>6.75</v>
          </cell>
          <cell r="I77">
            <v>3.2</v>
          </cell>
        </row>
        <row r="78">
          <cell r="H78">
            <v>6.85</v>
          </cell>
          <cell r="I78">
            <v>3.2250000000000001</v>
          </cell>
        </row>
        <row r="79">
          <cell r="H79">
            <v>6.95</v>
          </cell>
          <cell r="I79">
            <v>3.25</v>
          </cell>
        </row>
        <row r="80">
          <cell r="H80">
            <v>7.05</v>
          </cell>
          <cell r="I80">
            <v>3.2749999999999999</v>
          </cell>
        </row>
        <row r="81">
          <cell r="H81">
            <v>7.15</v>
          </cell>
          <cell r="I81">
            <v>3.3</v>
          </cell>
        </row>
        <row r="82">
          <cell r="H82">
            <v>7.25</v>
          </cell>
          <cell r="I82">
            <v>3.3250000000000002</v>
          </cell>
        </row>
        <row r="83">
          <cell r="H83">
            <v>7.35</v>
          </cell>
          <cell r="I83">
            <v>3.35</v>
          </cell>
        </row>
        <row r="84">
          <cell r="H84">
            <v>7.45</v>
          </cell>
          <cell r="I84">
            <v>3.375</v>
          </cell>
        </row>
        <row r="85">
          <cell r="H85">
            <v>7.55</v>
          </cell>
          <cell r="I85">
            <v>3.4</v>
          </cell>
        </row>
        <row r="86">
          <cell r="H86">
            <v>7.65</v>
          </cell>
          <cell r="I86">
            <v>3.4249999999999998</v>
          </cell>
        </row>
        <row r="87">
          <cell r="H87">
            <v>7.75</v>
          </cell>
          <cell r="I87">
            <v>3.45</v>
          </cell>
        </row>
        <row r="88">
          <cell r="H88">
            <v>7.85</v>
          </cell>
          <cell r="I88">
            <v>3.4750000000000001</v>
          </cell>
        </row>
        <row r="89">
          <cell r="H89">
            <v>7.95</v>
          </cell>
          <cell r="I89">
            <v>3.5</v>
          </cell>
        </row>
        <row r="90">
          <cell r="H90">
            <v>8.0500000000000007</v>
          </cell>
          <cell r="I90">
            <v>3.5249999999999999</v>
          </cell>
        </row>
        <row r="91">
          <cell r="H91">
            <v>8.15</v>
          </cell>
          <cell r="I91">
            <v>3.55</v>
          </cell>
        </row>
        <row r="92">
          <cell r="H92">
            <v>8.25</v>
          </cell>
          <cell r="I92">
            <v>3.5750000000000002</v>
          </cell>
        </row>
        <row r="93">
          <cell r="H93">
            <v>8.35</v>
          </cell>
          <cell r="I93">
            <v>3.6</v>
          </cell>
        </row>
        <row r="94">
          <cell r="H94">
            <v>8.4499999999999993</v>
          </cell>
          <cell r="I94">
            <v>3.625</v>
          </cell>
        </row>
        <row r="95">
          <cell r="H95">
            <v>8.5500000000000007</v>
          </cell>
          <cell r="I95">
            <v>3.65</v>
          </cell>
        </row>
        <row r="96">
          <cell r="H96">
            <v>8.65</v>
          </cell>
          <cell r="I96">
            <v>3.6749999999999998</v>
          </cell>
        </row>
        <row r="97">
          <cell r="H97">
            <v>8.75</v>
          </cell>
          <cell r="I97">
            <v>3.7</v>
          </cell>
        </row>
        <row r="98">
          <cell r="H98">
            <v>8.85</v>
          </cell>
          <cell r="I98">
            <v>3.7250000000000001</v>
          </cell>
        </row>
        <row r="99">
          <cell r="H99">
            <v>8.9499999999999993</v>
          </cell>
          <cell r="I99">
            <v>3.75</v>
          </cell>
        </row>
        <row r="100">
          <cell r="H100">
            <v>9.0500000000000007</v>
          </cell>
          <cell r="I100">
            <v>3.7749999999999999</v>
          </cell>
        </row>
        <row r="101">
          <cell r="H101">
            <v>9.15</v>
          </cell>
          <cell r="I101">
            <v>3.8</v>
          </cell>
        </row>
        <row r="102">
          <cell r="H102">
            <v>9.25</v>
          </cell>
          <cell r="I102">
            <v>3.8250000000000002</v>
          </cell>
        </row>
        <row r="103">
          <cell r="H103">
            <v>9.35</v>
          </cell>
          <cell r="I103">
            <v>3.85</v>
          </cell>
        </row>
        <row r="104">
          <cell r="H104">
            <v>9.4499999999999993</v>
          </cell>
          <cell r="I104">
            <v>3.875</v>
          </cell>
        </row>
        <row r="105">
          <cell r="H105">
            <v>9.5500000000000007</v>
          </cell>
          <cell r="I105">
            <v>3.9</v>
          </cell>
        </row>
        <row r="106">
          <cell r="H106">
            <v>9.65</v>
          </cell>
          <cell r="I106">
            <v>3.9249999999999998</v>
          </cell>
        </row>
        <row r="107">
          <cell r="H107">
            <v>9.75</v>
          </cell>
          <cell r="I107">
            <v>3.95</v>
          </cell>
        </row>
        <row r="108">
          <cell r="H108">
            <v>9.85</v>
          </cell>
          <cell r="I108">
            <v>3.9750000000000001</v>
          </cell>
        </row>
        <row r="109">
          <cell r="H109">
            <v>9.9499999999999993</v>
          </cell>
          <cell r="I109">
            <v>4</v>
          </cell>
        </row>
        <row r="110">
          <cell r="H110">
            <v>10.050000000000001</v>
          </cell>
          <cell r="I110">
            <v>4.01</v>
          </cell>
        </row>
        <row r="111">
          <cell r="H111">
            <v>10.15</v>
          </cell>
          <cell r="I111">
            <v>4.0199999999999996</v>
          </cell>
        </row>
        <row r="112">
          <cell r="H112">
            <v>10.25</v>
          </cell>
          <cell r="I112">
            <v>4.03</v>
          </cell>
        </row>
        <row r="113">
          <cell r="H113">
            <v>10.35</v>
          </cell>
          <cell r="I113">
            <v>4.04</v>
          </cell>
        </row>
        <row r="114">
          <cell r="H114">
            <v>10.45</v>
          </cell>
          <cell r="I114">
            <v>4.05</v>
          </cell>
        </row>
        <row r="115">
          <cell r="H115">
            <v>10.55</v>
          </cell>
          <cell r="I115">
            <v>4.0599999999999996</v>
          </cell>
        </row>
        <row r="116">
          <cell r="H116">
            <v>10.65</v>
          </cell>
          <cell r="I116">
            <v>4.07</v>
          </cell>
        </row>
        <row r="117">
          <cell r="H117">
            <v>10.75</v>
          </cell>
          <cell r="I117">
            <v>4.08</v>
          </cell>
        </row>
        <row r="118">
          <cell r="H118">
            <v>10.85</v>
          </cell>
          <cell r="I118">
            <v>4.09</v>
          </cell>
        </row>
        <row r="119">
          <cell r="H119">
            <v>10.95</v>
          </cell>
          <cell r="I119">
            <v>4.0999999999999996</v>
          </cell>
        </row>
        <row r="120">
          <cell r="H120">
            <v>11.05</v>
          </cell>
          <cell r="I120">
            <v>4.1100000000000101</v>
          </cell>
        </row>
        <row r="121">
          <cell r="H121">
            <v>11.15</v>
          </cell>
          <cell r="I121">
            <v>4.1200000000000099</v>
          </cell>
        </row>
        <row r="122">
          <cell r="H122">
            <v>11.25</v>
          </cell>
          <cell r="I122">
            <v>4.1300000000000097</v>
          </cell>
        </row>
        <row r="123">
          <cell r="H123">
            <v>11.35</v>
          </cell>
          <cell r="I123">
            <v>4.1400000000000103</v>
          </cell>
        </row>
        <row r="124">
          <cell r="H124">
            <v>11.45</v>
          </cell>
          <cell r="I124">
            <v>4.1500000000000101</v>
          </cell>
        </row>
        <row r="125">
          <cell r="H125">
            <v>11.55</v>
          </cell>
          <cell r="I125">
            <v>4.1600000000000099</v>
          </cell>
        </row>
        <row r="126">
          <cell r="H126">
            <v>11.65</v>
          </cell>
          <cell r="I126">
            <v>4.1700000000000097</v>
          </cell>
        </row>
        <row r="127">
          <cell r="H127">
            <v>11.75</v>
          </cell>
          <cell r="I127">
            <v>4.1800000000000104</v>
          </cell>
        </row>
        <row r="128">
          <cell r="H128">
            <v>11.85</v>
          </cell>
          <cell r="I128">
            <v>4.1900000000000102</v>
          </cell>
        </row>
        <row r="129">
          <cell r="H129">
            <v>11.95</v>
          </cell>
          <cell r="I129">
            <v>4.2000000000000099</v>
          </cell>
        </row>
        <row r="130">
          <cell r="H130">
            <v>12.05</v>
          </cell>
          <cell r="I130">
            <v>4.2100000000000097</v>
          </cell>
        </row>
        <row r="131">
          <cell r="H131">
            <v>12.15</v>
          </cell>
          <cell r="I131">
            <v>4.2200000000000104</v>
          </cell>
        </row>
        <row r="132">
          <cell r="H132">
            <v>12.25</v>
          </cell>
          <cell r="I132">
            <v>4.2300000000000102</v>
          </cell>
        </row>
        <row r="133">
          <cell r="H133">
            <v>12.35</v>
          </cell>
          <cell r="I133">
            <v>4.24000000000001</v>
          </cell>
        </row>
        <row r="134">
          <cell r="H134">
            <v>12.45</v>
          </cell>
          <cell r="I134">
            <v>4.2500000000000204</v>
          </cell>
        </row>
        <row r="135">
          <cell r="H135">
            <v>12.55</v>
          </cell>
          <cell r="I135">
            <v>4.2600000000000202</v>
          </cell>
        </row>
        <row r="136">
          <cell r="H136">
            <v>12.65</v>
          </cell>
          <cell r="I136">
            <v>4.27000000000002</v>
          </cell>
        </row>
        <row r="137">
          <cell r="H137">
            <v>12.75</v>
          </cell>
          <cell r="I137">
            <v>4.2800000000000198</v>
          </cell>
        </row>
        <row r="138">
          <cell r="H138">
            <v>12.85</v>
          </cell>
          <cell r="I138">
            <v>4.2900000000000196</v>
          </cell>
        </row>
        <row r="139">
          <cell r="H139">
            <v>12.95</v>
          </cell>
          <cell r="I139">
            <v>4.3000000000000203</v>
          </cell>
        </row>
        <row r="140">
          <cell r="H140">
            <v>13.05</v>
          </cell>
          <cell r="I140">
            <v>4.31000000000002</v>
          </cell>
        </row>
        <row r="141">
          <cell r="H141">
            <v>13.15</v>
          </cell>
          <cell r="I141">
            <v>4.3200000000000198</v>
          </cell>
        </row>
        <row r="142">
          <cell r="H142">
            <v>13.25</v>
          </cell>
          <cell r="I142">
            <v>4.3300000000000196</v>
          </cell>
        </row>
        <row r="143">
          <cell r="H143">
            <v>13.35</v>
          </cell>
          <cell r="I143">
            <v>4.3400000000000203</v>
          </cell>
        </row>
        <row r="144">
          <cell r="H144">
            <v>13.45</v>
          </cell>
          <cell r="I144">
            <v>4.3500000000000201</v>
          </cell>
        </row>
        <row r="145">
          <cell r="H145">
            <v>13.55</v>
          </cell>
          <cell r="I145">
            <v>4.3600000000000199</v>
          </cell>
        </row>
        <row r="146">
          <cell r="H146">
            <v>13.65</v>
          </cell>
          <cell r="I146">
            <v>4.3700000000000196</v>
          </cell>
        </row>
        <row r="147">
          <cell r="H147">
            <v>13.75</v>
          </cell>
          <cell r="I147">
            <v>4.3800000000000203</v>
          </cell>
        </row>
        <row r="148">
          <cell r="H148">
            <v>13.85</v>
          </cell>
          <cell r="I148">
            <v>4.3900000000000201</v>
          </cell>
        </row>
        <row r="149">
          <cell r="H149">
            <v>13.95</v>
          </cell>
          <cell r="I149">
            <v>4.4000000000000297</v>
          </cell>
        </row>
        <row r="150">
          <cell r="H150">
            <v>14.05</v>
          </cell>
          <cell r="I150">
            <v>4.4100000000000303</v>
          </cell>
        </row>
        <row r="151">
          <cell r="H151">
            <v>14.15</v>
          </cell>
          <cell r="I151">
            <v>4.4200000000000301</v>
          </cell>
        </row>
        <row r="152">
          <cell r="H152">
            <v>14.25</v>
          </cell>
          <cell r="I152">
            <v>4.4300000000000299</v>
          </cell>
        </row>
        <row r="153">
          <cell r="H153">
            <v>14.35</v>
          </cell>
          <cell r="I153">
            <v>4.4400000000000297</v>
          </cell>
        </row>
        <row r="154">
          <cell r="H154">
            <v>14.45</v>
          </cell>
          <cell r="I154">
            <v>4.4500000000000304</v>
          </cell>
        </row>
        <row r="155">
          <cell r="H155">
            <v>14.55</v>
          </cell>
          <cell r="I155">
            <v>4.4600000000000302</v>
          </cell>
        </row>
        <row r="156">
          <cell r="H156">
            <v>14.65</v>
          </cell>
          <cell r="I156">
            <v>4.4700000000000299</v>
          </cell>
        </row>
        <row r="157">
          <cell r="H157">
            <v>14.75</v>
          </cell>
          <cell r="I157">
            <v>4.4800000000000297</v>
          </cell>
        </row>
        <row r="158">
          <cell r="H158">
            <v>14.85</v>
          </cell>
          <cell r="I158">
            <v>4.4900000000000304</v>
          </cell>
        </row>
        <row r="159">
          <cell r="H159">
            <v>14.95</v>
          </cell>
          <cell r="I159">
            <v>4.5000000000000302</v>
          </cell>
        </row>
        <row r="160">
          <cell r="H160">
            <v>15.05</v>
          </cell>
          <cell r="I160">
            <v>4.51000000000003</v>
          </cell>
        </row>
        <row r="161">
          <cell r="H161">
            <v>15.15</v>
          </cell>
          <cell r="I161">
            <v>4.5200000000000298</v>
          </cell>
        </row>
        <row r="162">
          <cell r="H162">
            <v>15.25</v>
          </cell>
          <cell r="I162">
            <v>4.53</v>
          </cell>
        </row>
        <row r="163">
          <cell r="H163">
            <v>15.35</v>
          </cell>
          <cell r="I163">
            <v>4.54</v>
          </cell>
        </row>
        <row r="164">
          <cell r="H164">
            <v>15.45</v>
          </cell>
          <cell r="I164">
            <v>4.55</v>
          </cell>
        </row>
        <row r="165">
          <cell r="H165">
            <v>15.55</v>
          </cell>
          <cell r="I165">
            <v>4.5599999999999996</v>
          </cell>
        </row>
        <row r="166">
          <cell r="H166">
            <v>15.65</v>
          </cell>
          <cell r="I166">
            <v>4.57</v>
          </cell>
        </row>
        <row r="167">
          <cell r="H167">
            <v>15.75</v>
          </cell>
          <cell r="I167">
            <v>4.58</v>
          </cell>
        </row>
        <row r="168">
          <cell r="H168">
            <v>15.85</v>
          </cell>
          <cell r="I168">
            <v>4.59</v>
          </cell>
        </row>
        <row r="169">
          <cell r="H169">
            <v>15.95</v>
          </cell>
          <cell r="I169">
            <v>4.5999999999999996</v>
          </cell>
        </row>
        <row r="170">
          <cell r="H170">
            <v>16.05</v>
          </cell>
          <cell r="I170">
            <v>4.6100000000000003</v>
          </cell>
        </row>
        <row r="171">
          <cell r="H171">
            <v>16.149999999999999</v>
          </cell>
          <cell r="I171">
            <v>4.62</v>
          </cell>
        </row>
        <row r="172">
          <cell r="H172">
            <v>16.25</v>
          </cell>
          <cell r="I172">
            <v>4.63</v>
          </cell>
        </row>
        <row r="173">
          <cell r="H173">
            <v>16.350000000000001</v>
          </cell>
          <cell r="I173">
            <v>4.6399999999999997</v>
          </cell>
        </row>
        <row r="174">
          <cell r="H174">
            <v>16.45</v>
          </cell>
          <cell r="I174">
            <v>4.6500000000000004</v>
          </cell>
        </row>
        <row r="175">
          <cell r="H175">
            <v>16.55</v>
          </cell>
          <cell r="I175">
            <v>4.66</v>
          </cell>
        </row>
        <row r="176">
          <cell r="H176">
            <v>16.649999999999999</v>
          </cell>
          <cell r="I176">
            <v>4.67</v>
          </cell>
        </row>
        <row r="177">
          <cell r="H177">
            <v>16.75</v>
          </cell>
          <cell r="I177">
            <v>4.68</v>
          </cell>
        </row>
        <row r="178">
          <cell r="H178">
            <v>16.850000000000001</v>
          </cell>
          <cell r="I178">
            <v>4.6900000000000004</v>
          </cell>
        </row>
        <row r="179">
          <cell r="H179">
            <v>16.95</v>
          </cell>
          <cell r="I179">
            <v>4.7</v>
          </cell>
        </row>
        <row r="180">
          <cell r="H180">
            <v>17.05</v>
          </cell>
          <cell r="I180">
            <v>4.71</v>
          </cell>
        </row>
        <row r="181">
          <cell r="H181">
            <v>17.149999999999999</v>
          </cell>
          <cell r="I181">
            <v>4.72</v>
          </cell>
        </row>
        <row r="182">
          <cell r="H182">
            <v>17.25</v>
          </cell>
          <cell r="I182">
            <v>4.7300000000000004</v>
          </cell>
        </row>
        <row r="183">
          <cell r="H183">
            <v>17.350000000000001</v>
          </cell>
          <cell r="I183">
            <v>4.74</v>
          </cell>
        </row>
        <row r="184">
          <cell r="H184">
            <v>17.45</v>
          </cell>
          <cell r="I184">
            <v>4.75</v>
          </cell>
        </row>
        <row r="185">
          <cell r="H185">
            <v>17.55</v>
          </cell>
          <cell r="I185">
            <v>4.76</v>
          </cell>
        </row>
        <row r="186">
          <cell r="H186">
            <v>17.649999999999999</v>
          </cell>
          <cell r="I186">
            <v>4.7699999999999996</v>
          </cell>
        </row>
        <row r="187">
          <cell r="H187">
            <v>17.75</v>
          </cell>
          <cell r="I187">
            <v>4.7799999999999896</v>
          </cell>
        </row>
        <row r="188">
          <cell r="H188">
            <v>17.850000000000001</v>
          </cell>
          <cell r="I188">
            <v>4.7899999999999903</v>
          </cell>
        </row>
        <row r="189">
          <cell r="H189">
            <v>17.95</v>
          </cell>
          <cell r="I189">
            <v>4.7999999999999901</v>
          </cell>
        </row>
        <row r="190">
          <cell r="H190">
            <v>18.05</v>
          </cell>
          <cell r="I190">
            <v>4.8099999999999898</v>
          </cell>
        </row>
        <row r="191">
          <cell r="H191">
            <v>18.149999999999999</v>
          </cell>
          <cell r="I191">
            <v>4.8199999999999896</v>
          </cell>
        </row>
        <row r="192">
          <cell r="H192">
            <v>18.25</v>
          </cell>
          <cell r="I192">
            <v>4.8299999999999903</v>
          </cell>
        </row>
        <row r="193">
          <cell r="H193">
            <v>18.350000000000001</v>
          </cell>
          <cell r="I193">
            <v>4.8399999999999901</v>
          </cell>
        </row>
        <row r="194">
          <cell r="H194">
            <v>18.45</v>
          </cell>
          <cell r="I194">
            <v>4.8499999999999899</v>
          </cell>
        </row>
        <row r="195">
          <cell r="H195">
            <v>18.55</v>
          </cell>
          <cell r="I195">
            <v>4.8599999999999897</v>
          </cell>
        </row>
        <row r="196">
          <cell r="H196">
            <v>18.649999999999999</v>
          </cell>
          <cell r="I196">
            <v>4.8699999999999903</v>
          </cell>
        </row>
        <row r="197">
          <cell r="H197">
            <v>18.75</v>
          </cell>
          <cell r="I197">
            <v>4.8799999999999901</v>
          </cell>
        </row>
        <row r="198">
          <cell r="H198">
            <v>18.850000000000001</v>
          </cell>
          <cell r="I198">
            <v>4.8899999999999899</v>
          </cell>
        </row>
        <row r="199">
          <cell r="H199">
            <v>18.95</v>
          </cell>
          <cell r="I199">
            <v>4.8999999999999897</v>
          </cell>
        </row>
        <row r="200">
          <cell r="H200">
            <v>19.05</v>
          </cell>
          <cell r="I200">
            <v>4.9099999999999904</v>
          </cell>
        </row>
        <row r="201">
          <cell r="H201">
            <v>19.149999999999999</v>
          </cell>
          <cell r="I201">
            <v>4.9199999999999902</v>
          </cell>
        </row>
        <row r="202">
          <cell r="H202">
            <v>19.25</v>
          </cell>
          <cell r="I202">
            <v>4.9299999999999899</v>
          </cell>
        </row>
        <row r="203">
          <cell r="H203">
            <v>19.350000000000001</v>
          </cell>
          <cell r="I203">
            <v>4.9399999999999897</v>
          </cell>
        </row>
        <row r="204">
          <cell r="H204">
            <v>19.45</v>
          </cell>
          <cell r="I204">
            <v>4.9499999999999904</v>
          </cell>
        </row>
        <row r="205">
          <cell r="H205">
            <v>19.55</v>
          </cell>
          <cell r="I205">
            <v>4.9599999999999902</v>
          </cell>
        </row>
        <row r="206">
          <cell r="H206">
            <v>19.649999999999999</v>
          </cell>
          <cell r="I206">
            <v>4.96999999999999</v>
          </cell>
        </row>
        <row r="207">
          <cell r="H207">
            <v>19.75</v>
          </cell>
          <cell r="I207">
            <v>4.9799999999999898</v>
          </cell>
        </row>
        <row r="208">
          <cell r="H208">
            <v>19.850000000000001</v>
          </cell>
          <cell r="I208">
            <v>4.9899999999999904</v>
          </cell>
        </row>
        <row r="209">
          <cell r="H209">
            <v>19.95</v>
          </cell>
          <cell r="I209">
            <v>4.9999999999999902</v>
          </cell>
        </row>
      </sheetData>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GEAUDIT"/>
      <sheetName val="Inventory Lead Schedule"/>
      <sheetName val="Inventory Turnover"/>
      <sheetName val="AP Lead Schedule"/>
      <sheetName val="AP Reconciliation"/>
      <sheetName val="Sheet1"/>
      <sheetName val="AP Statistics"/>
      <sheetName val="Comparative Aging"/>
      <sheetName val="AP Invoice Test"/>
      <sheetName val="Other Liabilities Lead Schedule"/>
      <sheetName val="Notes Payable Lead Schedule"/>
      <sheetName val="Insurance Policies"/>
      <sheetName val="AR Borrowing Base"/>
      <sheetName val="AR"/>
      <sheetName val="AP Concentration"/>
      <sheetName val="Purchase Concentration"/>
      <sheetName val="Tax Schedule"/>
      <sheetName val="Lease Schedule"/>
      <sheetName val="AP"/>
      <sheetName val="Inventory Location Analysis"/>
      <sheetName val="Inventory Item Analysis"/>
      <sheetName val="Physical Inventory Counts"/>
      <sheetName val="Inventory Checklist"/>
      <sheetName val="INV"/>
      <sheetName val="Checks Disbursements Test"/>
      <sheetName val="Proof of Cash"/>
      <sheetName val="Cash Flow"/>
      <sheetName val="CASH"/>
      <sheetName val="Inventory Reconciliation"/>
      <sheetName val="Excess-Obsolete Calculation"/>
      <sheetName val="Gross Margin Test"/>
      <sheetName val="Raw Material Cost Test"/>
      <sheetName val="Inventory Composition"/>
      <sheetName val="AP Checklist"/>
      <sheetName val="Outstanding Letters of Credit"/>
      <sheetName val="AP Accruals"/>
      <sheetName val="Form 941"/>
      <sheetName val="Past Due Analysis"/>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me"/>
      <sheetName val="Schedule Outline"/>
      <sheetName val="Sample 1060"/>
      <sheetName val="Names"/>
      <sheetName val="Glossary"/>
      <sheetName val="WP for CPPIB &gt;"/>
      <sheetName val="WACC WP"/>
      <sheetName val="IRR Prem"/>
      <sheetName val="IRR No Prem"/>
      <sheetName val="IRR BEV"/>
      <sheetName val="WARA"/>
      <sheetName val="GPC Metrics"/>
      <sheetName val=" "/>
      <sheetName val="Consol IS"/>
      <sheetName val="Equity Tag WP"/>
      <sheetName val="Entity Allocation - Newest"/>
      <sheetName val="Settings"/>
      <sheetName val="Purchase Price Build"/>
      <sheetName val="Source&amp;Uses"/>
      <sheetName val="Consideration"/>
      <sheetName val="Report"/>
      <sheetName val="Exhibits &gt;"/>
      <sheetName val="Title"/>
      <sheetName val="Sum.EV"/>
      <sheetName val="DCF.RU2"/>
      <sheetName val="ToC"/>
      <sheetName val="ASC 805"/>
      <sheetName val="_CIQHiddenCacheSheet"/>
      <sheetName val="IRC 1060"/>
      <sheetName val="Loan Valuation&gt;"/>
      <sheetName val="Equity Tag&gt;"/>
      <sheetName val="LE &gt;"/>
      <sheetName val="NAV_Blocker"/>
      <sheetName val="NAV_SPV"/>
      <sheetName val="DCF_Garrison"/>
      <sheetName val="NAV_Arena"/>
      <sheetName val="IS.RU3"/>
      <sheetName val="WACC.RU2"/>
      <sheetName val="WACC.RU3"/>
      <sheetName val="GPC.RU2"/>
      <sheetName val="GPC.RU3"/>
      <sheetName val="GMAC.RU1"/>
      <sheetName val="GMAC.RU2"/>
      <sheetName val="GMAC.RU3"/>
      <sheetName val="Inv"/>
      <sheetName val="PPE"/>
      <sheetName val="DR"/>
      <sheetName val="LHI"/>
      <sheetName val="Con.Fav"/>
      <sheetName val="Con.Unf"/>
      <sheetName val="NCA#1"/>
      <sheetName val="NCA.Sch2"/>
      <sheetName val="NCA.Sch3"/>
      <sheetName val="BL"/>
      <sheetName val="TN.Sch2"/>
      <sheetName val="Lease"/>
      <sheetName val="Asset &gt;"/>
      <sheetName val="CR"/>
      <sheetName val="TN"/>
      <sheetName val="AWF"/>
      <sheetName val="Appendix &gt;"/>
      <sheetName val="WACC"/>
      <sheetName val="BS_Closing"/>
      <sheetName val="IRR - Ke Equity"/>
      <sheetName val="IS_Consol"/>
      <sheetName val="IS_Arena"/>
      <sheetName val="IS_Garrison"/>
      <sheetName val="CAC"/>
      <sheetName val="GPC Desc"/>
      <sheetName val="WP &gt;"/>
      <sheetName val="Tech.Sch2"/>
      <sheetName val="Tech.Sch3"/>
      <sheetName val="Permits"/>
      <sheetName val="IPRD"/>
      <sheetName val="CR.Sch2"/>
      <sheetName val="AWF.Sch2"/>
      <sheetName val="Depre.RU1"/>
      <sheetName val="Depre.RU2"/>
      <sheetName val="Depre.RU3"/>
      <sheetName val="TAB.RU1"/>
      <sheetName val="TAB.RU2"/>
      <sheetName val="TAB.RU3"/>
      <sheetName val="NOL.RU1"/>
      <sheetName val="NOL.RU2"/>
      <sheetName val="NOL.RU3"/>
      <sheetName val="GMAC.Data"/>
      <sheetName val="GPC.Set2.Desc"/>
      <sheetName val="GMAC.Desc"/>
      <sheetName val="Royalty"/>
      <sheetName val="WAC"/>
      <sheetName val="DCF.RU3"/>
      <sheetName val="GPC Data"/>
      <sheetName val="IRR - 3.9"/>
      <sheetName val="Closing BS Tax"/>
      <sheetName val="IRR - Ke PP"/>
      <sheetName val="IRR - BEV PP"/>
      <sheetName val="DCF_Arena"/>
      <sheetName val="GPC Data2"/>
      <sheetName val="Internal &gt;"/>
      <sheetName val="IRR - Ke Equity 6% Tax"/>
      <sheetName val="BS_Fair Value"/>
      <sheetName val="IS_Blocker"/>
      <sheetName val="IS_SPV"/>
      <sheetName val="LE Equity Sum"/>
      <sheetName val="Projected BS"/>
      <sheetName val="Income Reconciliation"/>
      <sheetName val="LE Org"/>
      <sheetName val="GC Screen"/>
      <sheetName val="AWF Assum"/>
      <sheetName val="PBC&gt;"/>
      <sheetName val="Summary (Closing)"/>
      <sheetName val="PBC CPPIB Model &gt;"/>
      <sheetName val="Dashboard"/>
      <sheetName val="TopAssumptions"/>
      <sheetName val="Output2-BankOutput"/>
      <sheetName val="Output3-Consolidated"/>
      <sheetName val="CII4"/>
      <sheetName val="SPV"/>
      <sheetName val="Garrison"/>
      <sheetName val="Blocker"/>
      <sheetName val="Financials_A"/>
      <sheetName val="Principal_A"/>
      <sheetName val="Financials_P"/>
      <sheetName val="Principal_P"/>
      <sheetName val="Checks"/>
      <sheetName val="OpCase"/>
      <sheetName val="Output6"/>
      <sheetName val="Returns"/>
      <sheetName val="PBC IDR &gt;"/>
      <sheetName val="5. CR"/>
      <sheetName val="6. TN"/>
      <sheetName val="7. Leasehold"/>
      <sheetName val="8. AWF"/>
      <sheetName val="Market Data &gt;"/>
      <sheetName val="CIQ"/>
      <sheetName val="COMP"/>
      <sheetName val="GPC WACC"/>
      <sheetName val="Statutory"/>
      <sheetName val="Beta"/>
      <sheetName val="Size"/>
      <sheetName val="ICOC"/>
      <sheetName val="Damodaran"/>
      <sheetName val="Spread"/>
      <sheetName val="MAC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
          <cell r="S2" t="str">
            <v>DRAFT - For Discussion Purposes Only</v>
          </cell>
        </row>
        <row r="3">
          <cell r="S3" t="str">
            <v>Internal Workpaper</v>
          </cell>
        </row>
        <row r="5">
          <cell r="B5" t="str">
            <v>As of August 21, 2015</v>
          </cell>
          <cell r="S5" t="str">
            <v>(USD in millions)</v>
          </cell>
        </row>
        <row r="10">
          <cell r="U10" t="str">
            <v>Enterprise Valuation</v>
          </cell>
        </row>
        <row r="11">
          <cell r="U11" t="str">
            <v>Business Combination Valuation</v>
          </cell>
        </row>
        <row r="12">
          <cell r="U12" t="str">
            <v>Fair Value</v>
          </cell>
        </row>
        <row r="15">
          <cell r="U15" t="str">
            <v>Total Invested Capital</v>
          </cell>
        </row>
        <row r="16">
          <cell r="I16" t="str">
            <v>N/A</v>
          </cell>
          <cell r="L16" t="str">
            <v>Antares Holdings LP</v>
          </cell>
          <cell r="U16" t="str">
            <v>Business Enterprise Value</v>
          </cell>
        </row>
        <row r="17">
          <cell r="U17" t="str">
            <v>Thousands</v>
          </cell>
        </row>
        <row r="18">
          <cell r="I18" t="str">
            <v>N/A</v>
          </cell>
          <cell r="L18" t="str">
            <v>TRG Accessories, LLC</v>
          </cell>
          <cell r="U18" t="str">
            <v>Millions</v>
          </cell>
        </row>
        <row r="19">
          <cell r="U19">
            <v>1000</v>
          </cell>
        </row>
        <row r="20">
          <cell r="H20" t="str">
            <v>Business Combination Valuation</v>
          </cell>
          <cell r="L20" t="str">
            <v>Fair Value</v>
          </cell>
          <cell r="O20">
            <v>42237</v>
          </cell>
          <cell r="U20">
            <v>1</v>
          </cell>
        </row>
        <row r="22">
          <cell r="H22" t="str">
            <v>Valuation of Acquired Loans, Equity Investments, and Intangible Assets of GE Antares</v>
          </cell>
          <cell r="U22" t="str">
            <v>Conclusions are Not Rounded</v>
          </cell>
        </row>
        <row r="24">
          <cell r="U24" t="str">
            <v>Conclusions are Rounded to the Nearest Hundred</v>
          </cell>
        </row>
        <row r="25">
          <cell r="H25" t="str">
            <v>USD</v>
          </cell>
          <cell r="M25" t="str">
            <v>Millions</v>
          </cell>
          <cell r="N25">
            <v>1</v>
          </cell>
          <cell r="P25">
            <v>0</v>
          </cell>
          <cell r="U25" t="str">
            <v>Conclusions are Rounded to the Nearest Thousand</v>
          </cell>
        </row>
        <row r="26">
          <cell r="U26" t="str">
            <v>Conclusions are Rounded to the Nearest Ten Thousand</v>
          </cell>
        </row>
        <row r="27">
          <cell r="H27" t="str">
            <v>Conclusions are Rounded to the Nearest Hundred</v>
          </cell>
          <cell r="M27" t="str">
            <v>Multiples are Not Rounded</v>
          </cell>
          <cell r="U27" t="str">
            <v>Conclusions are Rounded to the Nearest Hundred Thousand</v>
          </cell>
        </row>
        <row r="28">
          <cell r="U28" t="str">
            <v>Multiples are Not Rounded</v>
          </cell>
        </row>
        <row r="30">
          <cell r="U30" t="str">
            <v>Draft</v>
          </cell>
        </row>
        <row r="31">
          <cell r="U31" t="str">
            <v>Final</v>
          </cell>
        </row>
        <row r="33">
          <cell r="H33">
            <v>42369</v>
          </cell>
          <cell r="U33" t="str">
            <v>Taxable Asset</v>
          </cell>
        </row>
        <row r="34">
          <cell r="U34" t="str">
            <v>Taxable Stock / Nontaxable</v>
          </cell>
        </row>
        <row r="35">
          <cell r="H35">
            <v>0</v>
          </cell>
          <cell r="I35">
            <v>10</v>
          </cell>
          <cell r="U35" t="str">
            <v>None / Estimated by Formula</v>
          </cell>
        </row>
        <row r="36">
          <cell r="U36" t="str">
            <v>Estimated in Separate Schedule</v>
          </cell>
        </row>
        <row r="37">
          <cell r="H37" t="str">
            <v>United States</v>
          </cell>
        </row>
        <row r="38">
          <cell r="U38" t="str">
            <v>Statutory Tax Rates as Estimated by KPMG</v>
          </cell>
        </row>
        <row r="39">
          <cell r="H39" t="str">
            <v>Taxable Asset</v>
          </cell>
          <cell r="K39" t="str">
            <v>None / Estimated by Formula</v>
          </cell>
        </row>
        <row r="40">
          <cell r="U40" t="str">
            <v>Cash Free Net Working Capital</v>
          </cell>
        </row>
        <row r="41">
          <cell r="H41" t="str">
            <v>Effective Tax Rates as Provided by Client</v>
          </cell>
          <cell r="U41" t="str">
            <v>Estimate Excess / Deficit</v>
          </cell>
        </row>
        <row r="43">
          <cell r="H43" t="str">
            <v>Cash Free Net Working Capital</v>
          </cell>
          <cell r="U43" t="str">
            <v>Provided by Client</v>
          </cell>
        </row>
        <row r="44">
          <cell r="U44" t="str">
            <v>Estimated by KPMG</v>
          </cell>
        </row>
        <row r="45">
          <cell r="H45" t="str">
            <v>Estimate Excess / Deficit</v>
          </cell>
          <cell r="U45" t="str">
            <v>Gordon Growth Model</v>
          </cell>
        </row>
        <row r="46">
          <cell r="U46" t="str">
            <v>H-Model</v>
          </cell>
        </row>
        <row r="47">
          <cell r="H47" t="str">
            <v>Estimated by KPMG</v>
          </cell>
          <cell r="U47" t="str">
            <v>Revenue Multiple</v>
          </cell>
        </row>
        <row r="49">
          <cell r="H49" t="str">
            <v>Gordon Growth Model</v>
          </cell>
        </row>
        <row r="51">
          <cell r="I51">
            <v>1</v>
          </cell>
        </row>
        <row r="53">
          <cell r="H53">
            <v>10</v>
          </cell>
          <cell r="I53" t="str">
            <v>n/a</v>
          </cell>
        </row>
        <row r="55">
          <cell r="H55">
            <v>0</v>
          </cell>
          <cell r="I55">
            <v>0</v>
          </cell>
        </row>
        <row r="57">
          <cell r="H57" t="str">
            <v>None / Provided by Client</v>
          </cell>
        </row>
        <row r="61">
          <cell r="H61" t="str">
            <v>Set #1</v>
          </cell>
          <cell r="U61" t="str">
            <v>Estimated by KPMG</v>
          </cell>
        </row>
        <row r="63">
          <cell r="H63" t="str">
            <v>5 Year Average</v>
          </cell>
          <cell r="K63" t="str">
            <v>Diluted Market Capitalization</v>
          </cell>
        </row>
        <row r="65">
          <cell r="H65" t="str">
            <v>5 Year Weekly</v>
          </cell>
          <cell r="I65" t="str">
            <v>Raw Beta</v>
          </cell>
          <cell r="K65" t="str">
            <v>^SPX</v>
          </cell>
          <cell r="U65" t="str">
            <v>5 Year Average</v>
          </cell>
        </row>
        <row r="67">
          <cell r="H67" t="b">
            <v>1</v>
          </cell>
          <cell r="U67" t="str">
            <v>Undiluted Market Capitalization</v>
          </cell>
        </row>
        <row r="68">
          <cell r="U68" t="str">
            <v>5 Year Weekly</v>
          </cell>
        </row>
        <row r="69">
          <cell r="H69">
            <v>20</v>
          </cell>
          <cell r="U69" t="str">
            <v>2 Year Weekly</v>
          </cell>
        </row>
        <row r="71">
          <cell r="H71" t="str">
            <v>Morningstar</v>
          </cell>
          <cell r="U71" t="str">
            <v>Raw Beta</v>
          </cell>
        </row>
        <row r="73">
          <cell r="H73" t="str">
            <v>Baa</v>
          </cell>
          <cell r="I73" t="str">
            <v>Corporate</v>
          </cell>
          <cell r="U73">
            <v>10</v>
          </cell>
        </row>
        <row r="75">
          <cell r="H75" t="str">
            <v>WACCs are Rounded to the Nearest 50 Basis Points</v>
          </cell>
          <cell r="U75">
            <v>30</v>
          </cell>
        </row>
        <row r="76">
          <cell r="U76" t="str">
            <v>Morningstar</v>
          </cell>
        </row>
        <row r="77">
          <cell r="U77" t="str">
            <v>Damodaran Online</v>
          </cell>
        </row>
        <row r="78">
          <cell r="U78" t="str">
            <v>Aaa</v>
          </cell>
        </row>
        <row r="79">
          <cell r="U79" t="str">
            <v>Aa</v>
          </cell>
        </row>
        <row r="80">
          <cell r="U80" t="str">
            <v>A</v>
          </cell>
        </row>
        <row r="81">
          <cell r="U81" t="str">
            <v>Baa</v>
          </cell>
        </row>
        <row r="82">
          <cell r="U82" t="str">
            <v>Corporate</v>
          </cell>
        </row>
        <row r="84">
          <cell r="U84" t="str">
            <v>WACCs are Not Rounded</v>
          </cell>
        </row>
        <row r="85">
          <cell r="D85" t="str">
            <v>Set #1</v>
          </cell>
          <cell r="H85" t="str">
            <v>Set #2</v>
          </cell>
          <cell r="U85" t="str">
            <v>WACCs are Rounded to the Nearest 50 Basis Points</v>
          </cell>
        </row>
        <row r="86">
          <cell r="D86" t="str">
            <v>NasdaqGS:NEWS</v>
          </cell>
          <cell r="H86" t="str">
            <v>NasdaqGS:NEWS</v>
          </cell>
          <cell r="L86" t="str">
            <v>n/a</v>
          </cell>
        </row>
        <row r="87">
          <cell r="D87" t="str">
            <v>NYSE: STI</v>
          </cell>
          <cell r="H87" t="str">
            <v>NYSE: STI</v>
          </cell>
          <cell r="L87" t="str">
            <v>n/a</v>
          </cell>
          <cell r="U87" t="str">
            <v>TTM</v>
          </cell>
        </row>
        <row r="88">
          <cell r="D88" t="str">
            <v>NYSE: CIT</v>
          </cell>
          <cell r="H88" t="str">
            <v>NYSE: CIT</v>
          </cell>
          <cell r="L88" t="str">
            <v>n/a</v>
          </cell>
          <cell r="U88" t="str">
            <v>LFY</v>
          </cell>
        </row>
        <row r="89">
          <cell r="D89" t="str">
            <v>NasdaqGS: FITB</v>
          </cell>
          <cell r="H89" t="str">
            <v>NasdaqGS: FITB</v>
          </cell>
          <cell r="L89" t="str">
            <v>n/a</v>
          </cell>
          <cell r="U89" t="str">
            <v>LCY</v>
          </cell>
        </row>
        <row r="90">
          <cell r="D90" t="str">
            <v>NYSE: MTB</v>
          </cell>
          <cell r="H90" t="str">
            <v>NYSE: MTB</v>
          </cell>
          <cell r="L90" t="str">
            <v>n/a</v>
          </cell>
          <cell r="U90" t="str">
            <v>NFY</v>
          </cell>
        </row>
        <row r="91">
          <cell r="D91" t="str">
            <v>NYSE: RF</v>
          </cell>
          <cell r="H91" t="str">
            <v>NYSE: RF</v>
          </cell>
          <cell r="L91" t="str">
            <v>n/a</v>
          </cell>
          <cell r="U91" t="str">
            <v>NCY</v>
          </cell>
        </row>
        <row r="92">
          <cell r="D92" t="str">
            <v>NYSE: WFC</v>
          </cell>
          <cell r="H92" t="str">
            <v>NYSE: WFC</v>
          </cell>
          <cell r="L92" t="str">
            <v>n/a</v>
          </cell>
        </row>
        <row r="93">
          <cell r="D93" t="str">
            <v>NYSE: USB</v>
          </cell>
          <cell r="H93" t="str">
            <v>NYSE: USB</v>
          </cell>
          <cell r="L93" t="str">
            <v>n/a</v>
          </cell>
          <cell r="U93">
            <v>2015</v>
          </cell>
        </row>
        <row r="94">
          <cell r="D94" t="str">
            <v>NYSE: BAC</v>
          </cell>
          <cell r="H94" t="str">
            <v>NYSE: BAC</v>
          </cell>
          <cell r="L94" t="str">
            <v>n/a</v>
          </cell>
          <cell r="U94">
            <v>2016</v>
          </cell>
        </row>
        <row r="95">
          <cell r="D95" t="str">
            <v>n/a</v>
          </cell>
          <cell r="H95" t="str">
            <v>n/a</v>
          </cell>
          <cell r="L95" t="str">
            <v>n/a</v>
          </cell>
          <cell r="U95" t="str">
            <v>Comparative Sales Method (Simple Reasonable Profit Allowance)</v>
          </cell>
        </row>
        <row r="96">
          <cell r="D96" t="str">
            <v>n/a</v>
          </cell>
          <cell r="H96" t="str">
            <v>n/a</v>
          </cell>
          <cell r="L96" t="str">
            <v>n/a</v>
          </cell>
        </row>
        <row r="97">
          <cell r="D97" t="str">
            <v>n/a</v>
          </cell>
          <cell r="H97" t="str">
            <v>n/a</v>
          </cell>
          <cell r="L97" t="str">
            <v>n/a</v>
          </cell>
          <cell r="U97" t="str">
            <v>Differential Cash Flow Method (Top Down)</v>
          </cell>
        </row>
        <row r="98">
          <cell r="D98" t="str">
            <v>n/a</v>
          </cell>
          <cell r="H98" t="str">
            <v>n/a</v>
          </cell>
          <cell r="L98" t="str">
            <v>n/a</v>
          </cell>
        </row>
        <row r="99">
          <cell r="D99" t="str">
            <v>n/a</v>
          </cell>
          <cell r="H99" t="str">
            <v>n/a</v>
          </cell>
          <cell r="L99" t="str">
            <v>n/a</v>
          </cell>
          <cell r="U99" t="str">
            <v>Multi-Period Excess Earnings Method (Annual Contributory Asset Charges)</v>
          </cell>
        </row>
        <row r="100">
          <cell r="D100" t="str">
            <v>n/a</v>
          </cell>
          <cell r="H100" t="str">
            <v>n/a</v>
          </cell>
          <cell r="L100" t="str">
            <v>n/a</v>
          </cell>
          <cell r="U100" t="str">
            <v>Multi-Period Excess Earnings Method (Average Contributory Asset Charges)</v>
          </cell>
        </row>
        <row r="101">
          <cell r="D101" t="str">
            <v>n/a</v>
          </cell>
          <cell r="H101" t="str">
            <v>n/a</v>
          </cell>
          <cell r="L101" t="str">
            <v>n/a</v>
          </cell>
          <cell r="U101" t="str">
            <v>Year-Over-Year</v>
          </cell>
        </row>
        <row r="102">
          <cell r="D102" t="str">
            <v>n/a</v>
          </cell>
          <cell r="H102" t="str">
            <v>n/a</v>
          </cell>
          <cell r="L102" t="str">
            <v>n/a</v>
          </cell>
        </row>
        <row r="103">
          <cell r="D103" t="str">
            <v>n/a</v>
          </cell>
          <cell r="H103" t="str">
            <v>n/a</v>
          </cell>
          <cell r="L103" t="str">
            <v>n/a</v>
          </cell>
        </row>
        <row r="104">
          <cell r="D104" t="str">
            <v>n/a</v>
          </cell>
          <cell r="H104" t="str">
            <v>n/a</v>
          </cell>
          <cell r="L104" t="str">
            <v>n/a</v>
          </cell>
        </row>
        <row r="105">
          <cell r="D105" t="str">
            <v>n/a</v>
          </cell>
          <cell r="H105" t="str">
            <v>n/a</v>
          </cell>
          <cell r="L105" t="str">
            <v>n/a</v>
          </cell>
        </row>
        <row r="109">
          <cell r="G109" t="str">
            <v>Reporting Unit 1</v>
          </cell>
          <cell r="J109" t="str">
            <v>Reporting Unit 2</v>
          </cell>
          <cell r="M109" t="str">
            <v>Reporting Unit 3</v>
          </cell>
        </row>
        <row r="111">
          <cell r="J111" t="str">
            <v>United States</v>
          </cell>
          <cell r="M111" t="str">
            <v>United States</v>
          </cell>
        </row>
        <row r="113">
          <cell r="G113" t="str">
            <v>Total Invested Capital</v>
          </cell>
        </row>
        <row r="115">
          <cell r="J115" t="str">
            <v>Taxable Asset</v>
          </cell>
          <cell r="M115" t="str">
            <v>Taxable Asset</v>
          </cell>
        </row>
        <row r="117">
          <cell r="J117" t="str">
            <v>None / Estimated by Formula</v>
          </cell>
          <cell r="M117" t="str">
            <v>None / Estimated by Formula</v>
          </cell>
        </row>
        <row r="119">
          <cell r="G119" t="b">
            <v>1</v>
          </cell>
          <cell r="J119" t="b">
            <v>0</v>
          </cell>
          <cell r="M119" t="b">
            <v>0</v>
          </cell>
        </row>
        <row r="121">
          <cell r="J121" t="str">
            <v>Set #1</v>
          </cell>
          <cell r="M121" t="str">
            <v>Set #1</v>
          </cell>
        </row>
        <row r="123">
          <cell r="J123" t="str">
            <v>Estimate Excess / Deficit</v>
          </cell>
          <cell r="M123" t="str">
            <v>Estimate Excess / Deficit</v>
          </cell>
        </row>
        <row r="125">
          <cell r="J125" t="str">
            <v>Estimated by KPMG</v>
          </cell>
          <cell r="M125" t="str">
            <v>Estimated by KPMG</v>
          </cell>
        </row>
        <row r="129">
          <cell r="K129">
            <v>1</v>
          </cell>
          <cell r="N129">
            <v>1</v>
          </cell>
        </row>
        <row r="135">
          <cell r="J135" t="str">
            <v>None / Provided by Client</v>
          </cell>
          <cell r="M135" t="str">
            <v>None / Provided by Client</v>
          </cell>
        </row>
        <row r="137">
          <cell r="G137" t="b">
            <v>0</v>
          </cell>
          <cell r="J137" t="b">
            <v>0</v>
          </cell>
          <cell r="M137" t="b">
            <v>0</v>
          </cell>
        </row>
        <row r="139">
          <cell r="G139" t="str">
            <v>Business Enterprise Value</v>
          </cell>
          <cell r="J139" t="str">
            <v>Business Enterprise Value</v>
          </cell>
          <cell r="M139" t="str">
            <v>Business Enterprise Value</v>
          </cell>
        </row>
        <row r="141">
          <cell r="G141" t="str">
            <v>TTM</v>
          </cell>
          <cell r="H141" t="str">
            <v>NFY</v>
          </cell>
          <cell r="J141" t="str">
            <v>TTM</v>
          </cell>
          <cell r="K141" t="str">
            <v>NFY</v>
          </cell>
          <cell r="M141" t="str">
            <v>TTM</v>
          </cell>
          <cell r="N141" t="str">
            <v>NFY</v>
          </cell>
        </row>
        <row r="143">
          <cell r="G143" t="str">
            <v>n/a</v>
          </cell>
          <cell r="J143" t="str">
            <v>n/a</v>
          </cell>
          <cell r="K143">
            <v>2016</v>
          </cell>
          <cell r="M143" t="str">
            <v>n/a</v>
          </cell>
          <cell r="N143">
            <v>2016</v>
          </cell>
        </row>
        <row r="147">
          <cell r="G147" t="b">
            <v>0</v>
          </cell>
          <cell r="J147" t="b">
            <v>0</v>
          </cell>
          <cell r="M147" t="b">
            <v>0</v>
          </cell>
        </row>
        <row r="149">
          <cell r="G149" t="str">
            <v>Business Enterprise Value</v>
          </cell>
          <cell r="J149" t="str">
            <v>Business Enterprise Value</v>
          </cell>
          <cell r="M149" t="str">
            <v>Business Enterprise Value</v>
          </cell>
        </row>
        <row r="151">
          <cell r="G151" t="b">
            <v>0</v>
          </cell>
          <cell r="J151" t="b">
            <v>0</v>
          </cell>
          <cell r="M151" t="b">
            <v>0</v>
          </cell>
        </row>
        <row r="154">
          <cell r="U154" t="str">
            <v>Cumulative Eligible Capital (CEC)</v>
          </cell>
        </row>
        <row r="155">
          <cell r="U155" t="str">
            <v>Undepreciated Capital Cost (UCC)</v>
          </cell>
        </row>
        <row r="156">
          <cell r="U156" t="str">
            <v>SL (GDS)</v>
          </cell>
        </row>
        <row r="157">
          <cell r="U157" t="str">
            <v>SL (ADS)</v>
          </cell>
        </row>
        <row r="158">
          <cell r="U158" t="str">
            <v>150% DB (GDS)</v>
          </cell>
        </row>
        <row r="159">
          <cell r="U159" t="str">
            <v>DDB (GDS)</v>
          </cell>
        </row>
        <row r="163">
          <cell r="C163" t="str">
            <v>Inventory</v>
          </cell>
          <cell r="G163" t="str">
            <v>Comparative Sales Method (Simple Reasonable Profit Allowance)</v>
          </cell>
        </row>
        <row r="165">
          <cell r="C165" t="str">
            <v>Property, Plant, and Equipment</v>
          </cell>
          <cell r="M165" t="b">
            <v>0</v>
          </cell>
        </row>
        <row r="167">
          <cell r="C167" t="str">
            <v>Deferred Revenue</v>
          </cell>
          <cell r="G167" t="str">
            <v>Differential Cash Flow Method (Bottom Up)</v>
          </cell>
          <cell r="M167" t="b">
            <v>0</v>
          </cell>
          <cell r="N167">
            <v>10</v>
          </cell>
        </row>
        <row r="169">
          <cell r="C169" t="str">
            <v>Favorable Leasehold Interests</v>
          </cell>
        </row>
        <row r="171">
          <cell r="C171" t="str">
            <v>Unfavorable Leasehold Interests</v>
          </cell>
        </row>
        <row r="173">
          <cell r="C173" t="str">
            <v>Favorable Contracts</v>
          </cell>
          <cell r="N173">
            <v>10</v>
          </cell>
        </row>
        <row r="175">
          <cell r="C175" t="str">
            <v>Unfavorable Contracts</v>
          </cell>
          <cell r="N175">
            <v>10</v>
          </cell>
        </row>
        <row r="177">
          <cell r="C177" t="str">
            <v>Noncompetition Agreements</v>
          </cell>
          <cell r="N177">
            <v>10</v>
          </cell>
        </row>
        <row r="179">
          <cell r="C179" t="str">
            <v>Noncompetition Agreements (2)</v>
          </cell>
          <cell r="N179">
            <v>10</v>
          </cell>
        </row>
        <row r="181">
          <cell r="C181" t="str">
            <v>Noncompetition Agreements (3)</v>
          </cell>
          <cell r="N181">
            <v>10</v>
          </cell>
        </row>
        <row r="183">
          <cell r="C183" t="str">
            <v>Backlog</v>
          </cell>
          <cell r="M183" t="b">
            <v>0</v>
          </cell>
          <cell r="N183">
            <v>10</v>
          </cell>
        </row>
        <row r="185">
          <cell r="C185" t="str">
            <v>Trade Names</v>
          </cell>
          <cell r="M185" t="b">
            <v>1</v>
          </cell>
          <cell r="N185">
            <v>10</v>
          </cell>
          <cell r="O185" t="b">
            <v>0</v>
          </cell>
        </row>
        <row r="187">
          <cell r="C187" t="str">
            <v>Trade Names (2)</v>
          </cell>
          <cell r="M187" t="b">
            <v>0</v>
          </cell>
          <cell r="N187">
            <v>10</v>
          </cell>
          <cell r="O187" t="b">
            <v>0</v>
          </cell>
        </row>
        <row r="189">
          <cell r="C189" t="str">
            <v>Developed Technology</v>
          </cell>
          <cell r="M189" t="b">
            <v>0</v>
          </cell>
        </row>
        <row r="191">
          <cell r="C191" t="str">
            <v>Developed Technology (2)</v>
          </cell>
          <cell r="M191" t="b">
            <v>0</v>
          </cell>
          <cell r="N191">
            <v>10</v>
          </cell>
        </row>
        <row r="193">
          <cell r="C193" t="str">
            <v>Developed Technology (3)</v>
          </cell>
          <cell r="N193">
            <v>30</v>
          </cell>
        </row>
        <row r="195">
          <cell r="C195" t="str">
            <v>Permits</v>
          </cell>
        </row>
        <row r="197">
          <cell r="C197" t="str">
            <v>In-Process Research and Development</v>
          </cell>
          <cell r="M197" t="b">
            <v>0</v>
          </cell>
          <cell r="N197">
            <v>30</v>
          </cell>
        </row>
        <row r="199">
          <cell r="C199" t="str">
            <v>Customer Relationships</v>
          </cell>
          <cell r="G199" t="str">
            <v>Multi-Period Excess Earnings Method (Annual Contributory Asset Charges)</v>
          </cell>
        </row>
        <row r="201">
          <cell r="C201" t="str">
            <v>Customer Relationships (2)</v>
          </cell>
          <cell r="N201">
            <v>30</v>
          </cell>
          <cell r="Q201" t="str">
            <v>Year-Over-Year</v>
          </cell>
        </row>
        <row r="203">
          <cell r="C203" t="str">
            <v>Assembled Workforce</v>
          </cell>
        </row>
        <row r="205">
          <cell r="C205" t="str">
            <v>Assembled Workforce (2)</v>
          </cell>
        </row>
      </sheetData>
      <sheetData sheetId="17"/>
      <sheetData sheetId="18"/>
      <sheetData sheetId="19"/>
      <sheetData sheetId="20"/>
      <sheetData sheetId="21"/>
      <sheetData sheetId="22"/>
      <sheetData sheetId="23"/>
      <sheetData sheetId="24">
        <row r="76">
          <cell r="L76">
            <v>0</v>
          </cell>
        </row>
        <row r="77">
          <cell r="L77">
            <v>0</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row r="58">
          <cell r="H58">
            <v>0</v>
          </cell>
        </row>
      </sheetData>
      <sheetData sheetId="38">
        <row r="58">
          <cell r="H58">
            <v>0</v>
          </cell>
        </row>
      </sheetData>
      <sheetData sheetId="39"/>
      <sheetData sheetId="40"/>
      <sheetData sheetId="41"/>
      <sheetData sheetId="42"/>
      <sheetData sheetId="43"/>
      <sheetData sheetId="44"/>
      <sheetData sheetId="45"/>
      <sheetData sheetId="46">
        <row r="39">
          <cell r="G39" t="str">
            <v>NasdaqGS:NEWS</v>
          </cell>
        </row>
        <row r="40">
          <cell r="G40" t="str">
            <v>NYSE: STI</v>
          </cell>
        </row>
        <row r="41">
          <cell r="G41" t="str">
            <v>NYSE: CIT</v>
          </cell>
        </row>
        <row r="42">
          <cell r="G42" t="str">
            <v>NasdaqGS: FITB</v>
          </cell>
        </row>
        <row r="43">
          <cell r="G43" t="str">
            <v>NYSE: MTB</v>
          </cell>
        </row>
        <row r="44">
          <cell r="G44" t="str">
            <v>NYSE: RF</v>
          </cell>
        </row>
        <row r="45">
          <cell r="G45" t="str">
            <v>NYSE: WFC</v>
          </cell>
        </row>
        <row r="46">
          <cell r="G46" t="str">
            <v>NYSE: USB</v>
          </cell>
        </row>
        <row r="47">
          <cell r="G47" t="str">
            <v>NYSE: BAC</v>
          </cell>
        </row>
        <row r="48">
          <cell r="G48" t="str">
            <v>n/a</v>
          </cell>
        </row>
        <row r="49">
          <cell r="G49" t="str">
            <v>n/a</v>
          </cell>
        </row>
        <row r="50">
          <cell r="G50" t="str">
            <v>n/a</v>
          </cell>
        </row>
        <row r="51">
          <cell r="G51" t="str">
            <v>n/a</v>
          </cell>
        </row>
        <row r="52">
          <cell r="G52" t="str">
            <v>n/a</v>
          </cell>
        </row>
        <row r="53">
          <cell r="G53" t="str">
            <v>n/a</v>
          </cell>
        </row>
        <row r="54">
          <cell r="G54" t="str">
            <v>n/a</v>
          </cell>
        </row>
        <row r="55">
          <cell r="G55" t="str">
            <v>n/a</v>
          </cell>
        </row>
        <row r="56">
          <cell r="G56" t="str">
            <v>n/a</v>
          </cell>
        </row>
        <row r="57">
          <cell r="G57" t="str">
            <v>n/a</v>
          </cell>
        </row>
        <row r="58">
          <cell r="G58" t="str">
            <v>n/a</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ow r="76">
          <cell r="L76">
            <v>0</v>
          </cell>
        </row>
        <row r="77">
          <cell r="L77">
            <v>0</v>
          </cell>
        </row>
      </sheetData>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row r="5">
          <cell r="D5">
            <v>2</v>
          </cell>
        </row>
        <row r="6">
          <cell r="D6">
            <v>3</v>
          </cell>
        </row>
        <row r="11">
          <cell r="Q11" t="str">
            <v>Base</v>
          </cell>
        </row>
      </sheetData>
      <sheetData sheetId="113"/>
      <sheetData sheetId="114"/>
      <sheetData sheetId="115"/>
      <sheetData sheetId="116"/>
      <sheetData sheetId="117"/>
      <sheetData sheetId="118"/>
      <sheetData sheetId="119"/>
      <sheetData sheetId="120"/>
      <sheetData sheetId="121"/>
      <sheetData sheetId="122"/>
      <sheetData sheetId="123"/>
      <sheetData sheetId="124"/>
      <sheetData sheetId="125">
        <row r="6">
          <cell r="E6" t="str">
            <v>Base</v>
          </cell>
        </row>
      </sheetData>
      <sheetData sheetId="126"/>
      <sheetData sheetId="127"/>
      <sheetData sheetId="128"/>
      <sheetData sheetId="129"/>
      <sheetData sheetId="130"/>
      <sheetData sheetId="131"/>
      <sheetData sheetId="132"/>
      <sheetData sheetId="133"/>
      <sheetData sheetId="134"/>
      <sheetData sheetId="135"/>
      <sheetData sheetId="136"/>
      <sheetData sheetId="137">
        <row r="8">
          <cell r="B8">
            <v>2014</v>
          </cell>
        </row>
      </sheetData>
      <sheetData sheetId="138"/>
      <sheetData sheetId="139"/>
      <sheetData sheetId="140">
        <row r="8">
          <cell r="B8">
            <v>2014</v>
          </cell>
        </row>
      </sheetData>
      <sheetData sheetId="141"/>
      <sheetData sheetId="142">
        <row r="8">
          <cell r="B8">
            <v>2014</v>
          </cell>
        </row>
      </sheetData>
      <sheetData sheetId="14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e8_Reference_Sheet"/>
      <sheetName val="Dynamic"/>
      <sheetName val="Data"/>
    </sheetNames>
    <sheetDataSet>
      <sheetData sheetId="0" refreshError="1"/>
      <sheetData sheetId="1" refreshError="1">
        <row r="5">
          <cell r="D5">
            <v>39667</v>
          </cell>
          <cell r="G5">
            <v>39667</v>
          </cell>
          <cell r="H5">
            <v>108.75</v>
          </cell>
          <cell r="J5">
            <v>39667</v>
          </cell>
        </row>
        <row r="10">
          <cell r="D10">
            <v>39660</v>
          </cell>
        </row>
      </sheetData>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Ovw"/>
      <sheetName val="Stock Chart"/>
      <sheetName val="DATA"/>
      <sheetName val="Instructions"/>
      <sheetName val="LTM"/>
      <sheetName val="FEBE_Data"/>
      <sheetName val="ANI Look-ups"/>
      <sheetName val="DEZ"/>
      <sheetName val="Input-Function"/>
      <sheetName val="Validation"/>
      <sheetName val="CORPCM1"/>
      <sheetName val="Stats"/>
      <sheetName val="Financial_Ovw"/>
      <sheetName val="Stock_Chart"/>
      <sheetName val="ANI_Look-ups"/>
      <sheetName val="Daily Trans - CAN-CAD"/>
      <sheetName val=" Cash import"/>
      <sheetName val="Japan"/>
      <sheetName val="Sheet1"/>
      <sheetName val="Inputs"/>
      <sheetName val="INPUT"/>
      <sheetName val="OUTPUT"/>
      <sheetName val="FASB 125"/>
      <sheetName val="Risk Table"/>
      <sheetName val="Borrowing Base"/>
      <sheetName val="Summary"/>
      <sheetName val="Bankmiss"/>
      <sheetName val="AIMmiss"/>
      <sheetName val="01.01.31"/>
      <sheetName val="#REF"/>
      <sheetName val="Benefit Rates"/>
      <sheetName val="banklse_r"/>
      <sheetName val="CEF_r"/>
      <sheetName val="H&amp;E_r"/>
      <sheetName val="A"/>
      <sheetName val="Base Case CM Version"/>
      <sheetName val="BS"/>
      <sheetName val="IS"/>
      <sheetName val="CF"/>
      <sheetName val="Misc Info"/>
      <sheetName val="Blank"/>
      <sheetName val="10Yr IS"/>
      <sheetName val="10Yr BS"/>
      <sheetName val="10Yr CF"/>
      <sheetName val="Addl Info"/>
      <sheetName val="FX"/>
      <sheetName val="0000000"/>
      <sheetName val="IDR Output"/>
      <sheetName val="IDR Scenarios"/>
      <sheetName val="IDR Synergies"/>
      <sheetName val="Bloomberg-debt"/>
      <sheetName val="FC_Switches_Curve"/>
      <sheetName val="BaseIncApp"/>
      <sheetName val="BDM Lookup &amp; Lookup Info"/>
      <sheetName val="hselp"/>
      <sheetName val="Sales"/>
      <sheetName val="Sales lp"/>
      <sheetName val="Sheet3"/>
      <sheetName val="2008 Overview"/>
      <sheetName val="GPB Overview"/>
      <sheetName val="Segment Analysis"/>
      <sheetName val="GPB Def Walk"/>
      <sheetName val="GBP Def backup"/>
      <sheetName val="PS"/>
      <sheetName val="Sheet5"/>
      <sheetName val="Working Tabs -----------------&gt;"/>
      <sheetName val="Units"/>
      <sheetName val="CFD"/>
      <sheetName val="Engine Cost &amp; Price"/>
      <sheetName val="Engine Shop Cost"/>
      <sheetName val="Engine Shop Cost - Supply Chain"/>
      <sheetName val="RTS 3-16-09"/>
      <sheetName val="Escalation"/>
      <sheetName val="SII Summary"/>
      <sheetName val="Input_Caplan"/>
      <sheetName val="Input_Knopping"/>
      <sheetName val="Input Christopherson"/>
      <sheetName val="Input_Pace"/>
      <sheetName val="Input_Hawkes"/>
      <sheetName val="Input_Huffman"/>
      <sheetName val="Knopping Spares"/>
      <sheetName val="Spares Summary"/>
      <sheetName val="Engines, Development &amp; Other"/>
      <sheetName val="BizSummary"/>
      <sheetName val="Adm97"/>
      <sheetName val="PPR COA Weibulls"/>
      <sheetName val="Severity"/>
      <sheetName val="Dimensions"/>
      <sheetName val="Financials USD$"/>
      <sheetName val="prdtyform"/>
      <sheetName val="DELISTED DATA"/>
      <sheetName val="Original"/>
      <sheetName val="START"/>
      <sheetName val="170295"/>
      <sheetName val="Sheet2"/>
      <sheetName val="CS P&amp;L"/>
      <sheetName val="Volume Model"/>
      <sheetName val="Yommei's input"/>
      <sheetName val="Treasury Input"/>
      <sheetName val="Tax"/>
      <sheetName val="CHN-Bucket 2"/>
      <sheetName val="CHN-Factoring"/>
      <sheetName val="Main DG_CFS_US Submission"/>
      <sheetName val="Main DG CFS"/>
      <sheetName val="India Equity"/>
      <sheetName val="India"/>
      <sheetName val="ROA"/>
      <sheetName val="Korea"/>
      <sheetName val="GC Equity"/>
      <sheetName val="G China"/>
      <sheetName val="CF Asia HQ"/>
      <sheetName val="CFS HQ"/>
      <sheetName val="Plan"/>
      <sheetName val="856910"/>
      <sheetName val="MARGIN"/>
      <sheetName val="S400"/>
      <sheetName val="ENG"/>
      <sheetName val="BILLING"/>
      <sheetName val="CAP"/>
      <sheetName val="CM"/>
      <sheetName val="GCAT"/>
      <sheetName val="PV"/>
      <sheetName val="UOBDR"/>
      <sheetName val="CONTROLS"/>
      <sheetName val="LEDGER"/>
      <sheetName val="OPPLAN"/>
      <sheetName val="LSTQTR"/>
      <sheetName val="LISTS"/>
      <sheetName val="HypProducts"/>
      <sheetName val="HypCustomers"/>
      <sheetName val="HypPlatforms"/>
      <sheetName val="AMPS"/>
      <sheetName val="Financial Statements"/>
      <sheetName val="List"/>
      <sheetName val="control"/>
      <sheetName val="Rough"/>
      <sheetName val="FINANCIALS"/>
      <sheetName val="Graph"/>
      <sheetName val="GER IFO vs Const"/>
      <sheetName val="Europe sales Graph"/>
      <sheetName val="EU Ind vs EU Cons"/>
      <sheetName val="Inv Summ"/>
      <sheetName val="Equity Index"/>
      <sheetName val="MayProjections"/>
      <sheetName val="Setup data"/>
      <sheetName val="mapping"/>
      <sheetName val="Historical Data"/>
      <sheetName val="Stock Analysis"/>
      <sheetName val="pl-prior month YTD"/>
      <sheetName val="due to from"/>
      <sheetName val="Pac Ext"/>
      <sheetName val="qtr point compare"/>
      <sheetName val="AR Signature Page"/>
      <sheetName val="12-19-00"/>
      <sheetName val="references"/>
      <sheetName val="INVENTORY TURNS"/>
      <sheetName val="Biscuits "/>
      <sheetName val="Dry Mixes"/>
      <sheetName val="Pastas"/>
      <sheetName val="DELISTED_DATA"/>
      <sheetName val="CS_P&amp;L"/>
      <sheetName val="Volume_Model"/>
      <sheetName val="Yommei's_input"/>
      <sheetName val="Treasury_Input"/>
      <sheetName val="CHN-Bucket_2"/>
      <sheetName val="Main_DG_CFS_US_Submission"/>
      <sheetName val="Main_DG_CFS"/>
      <sheetName val="India_Equity"/>
      <sheetName val="GC_Equity"/>
      <sheetName val="G_China"/>
      <sheetName val="CF_Asia_HQ"/>
      <sheetName val="CFS_HQ"/>
      <sheetName val="INVENTORY_TURNS"/>
      <sheetName val="2008_Overview"/>
      <sheetName val="GPB_Overview"/>
      <sheetName val="Segment_Analysis"/>
      <sheetName val="GPB_Def_Walk"/>
      <sheetName val="GBP_Def_backup"/>
      <sheetName val="Base_Case_CM_Version"/>
      <sheetName val="IDR_Output"/>
      <sheetName val="IDR_Scenarios"/>
      <sheetName val="IDR_Synergies"/>
      <sheetName val="Misc_Info"/>
      <sheetName val="10Yr_IS"/>
      <sheetName val="10Yr_BS"/>
      <sheetName val="10Yr_CF"/>
      <sheetName val="Addl_Info"/>
      <sheetName val="Working_Tabs_-----------------&gt;"/>
      <sheetName val="Engine_Cost_&amp;_Price"/>
      <sheetName val="Engine_Shop_Cost"/>
      <sheetName val="Engine_Shop_Cost_-_Supply_Chain"/>
      <sheetName val="RTS_3-16-09"/>
      <sheetName val="SII_Summary"/>
      <sheetName val="Input_Christopherson"/>
      <sheetName val="Knopping_Spares"/>
      <sheetName val="Spares_Summary"/>
      <sheetName val="Engines,_Development_&amp;_Other"/>
      <sheetName val="PPR_COA_Weibulls"/>
      <sheetName val="Financials_USD$"/>
      <sheetName val="Biscuits_"/>
      <sheetName val="Dry_Mixes"/>
      <sheetName val="qtr_point_compare"/>
      <sheetName val="AR_Signature_Page"/>
      <sheetName val="due_to_from"/>
      <sheetName val="Pac_Ext"/>
      <sheetName val="Setup_data"/>
      <sheetName val="Historical_Data"/>
      <sheetName val="Stock_Analysis"/>
      <sheetName val="pl-prior_month_YTD"/>
      <sheetName val="Financial_Statements"/>
      <sheetName val="Cover"/>
      <sheetName val="H"/>
      <sheetName val="IC 2006 Sales Matrix"/>
      <sheetName val="Singapore"/>
      <sheetName val="Delinquency (2)"/>
      <sheetName val="JE10310X"/>
      <sheetName val="Data Validation"/>
      <sheetName val="Cash Flow Calcs"/>
      <sheetName val="OFA_Values"/>
      <sheetName val="Resource Type"/>
      <sheetName val="Biz Submission Checklist"/>
      <sheetName val="Cost Centers"/>
      <sheetName val="LOV"/>
      <sheetName val="MARS Accounts"/>
      <sheetName val="RNGLIST"/>
      <sheetName val="2000 &amp; 2001 CDR"/>
      <sheetName val="Grafik-EEMEA"/>
      <sheetName val="detail pf exp"/>
      <sheetName val="BSLA Backup"/>
      <sheetName val="Voorblad"/>
      <sheetName val="FIN_Cap_Acc"/>
      <sheetName val="Wildflower"/>
      <sheetName val="swapdata"/>
      <sheetName val="MXBP01"/>
      <sheetName val="Biz Share"/>
      <sheetName val="Breakage"/>
      <sheetName val="CTB_PIPE_REC"/>
      <sheetName val="Legacy"/>
      <sheetName val="HQ Adj."/>
      <sheetName val="PIPE"/>
      <sheetName val="ENI_Final"/>
      <sheetName val="Lookups"/>
      <sheetName val="CASHBOOK"/>
      <sheetName val="Bandwidth"/>
      <sheetName val="call recording"/>
      <sheetName val="Workflow"/>
      <sheetName val="Status Backups"/>
      <sheetName val="Financial_Ovw1"/>
      <sheetName val="Stock_Chart1"/>
      <sheetName val="Base_Case_CM_Version1"/>
      <sheetName val="IDR_Output1"/>
      <sheetName val="IDR_Scenarios1"/>
      <sheetName val="IDR_Synergies1"/>
      <sheetName val="Misc_Info1"/>
      <sheetName val="10Yr_IS1"/>
      <sheetName val="10Yr_BS1"/>
      <sheetName val="10Yr_CF1"/>
      <sheetName val="Addl_Info1"/>
      <sheetName val="Bank Bsheet"/>
      <sheetName val="Formulas"/>
      <sheetName val="Asia"/>
      <sheetName val="Asiasrcing"/>
      <sheetName val="Canada"/>
      <sheetName val="CHS"/>
      <sheetName val="Coous"/>
      <sheetName val="Europe"/>
      <sheetName val="IM"/>
      <sheetName val="Lamer"/>
      <sheetName val="Other"/>
      <sheetName val="TGSO"/>
      <sheetName val="TPM00"/>
      <sheetName val="TPRD"/>
      <sheetName val="TSM"/>
      <sheetName val="TTCH"/>
      <sheetName val="Working Capital"/>
      <sheetName val="ZT"/>
      <sheetName val="HC (GE&amp;contigency)"/>
      <sheetName val="Billable Costs"/>
      <sheetName val="FA-LISTING"/>
      <sheetName val="Aging May 31"/>
      <sheetName val="JE"/>
      <sheetName val="Details"/>
      <sheetName val="Warrants"/>
      <sheetName val="Going Concern"/>
      <sheetName val="Income Statement - LBO"/>
      <sheetName val="LBO - Assumptions"/>
      <sheetName val="Cap Table"/>
      <sheetName val="97 Cap Detail"/>
      <sheetName val="Comp Analysis"/>
      <sheetName val="Optical"/>
      <sheetName val="Main"/>
      <sheetName val="Peer12"/>
      <sheetName val="Peer13"/>
      <sheetName val="Peer14"/>
      <sheetName val="Peer15"/>
      <sheetName val="Peer16"/>
      <sheetName val="Peer17"/>
      <sheetName val="Peer18"/>
      <sheetName val="Peer19"/>
      <sheetName val="Peer20"/>
      <sheetName val="Returns"/>
      <sheetName val="Equity"/>
      <sheetName val="Alken Maes"/>
      <sheetName val="share price"/>
      <sheetName val="JPY "/>
      <sheetName val="Uniontown 1st Year"/>
      <sheetName val="CrossRef"/>
      <sheetName val="TPG-Hays"/>
      <sheetName val="P&amp;L"/>
      <sheetName val="NovUpdate"/>
      <sheetName val="????&lt;?&gt;"/>
      <sheetName val="3.0a_i_VAR_Monthly PL 4_2012 "/>
      <sheetName val="Blotter"/>
      <sheetName val="Data Lists"/>
      <sheetName val="Rates"/>
      <sheetName val="Int'l Finance Portfolio"/>
      <sheetName val="Prof'l Fees"/>
      <sheetName val="Menu"/>
      <sheetName val="Header"/>
      <sheetName val="FY 2000 Off-hire"/>
      <sheetName val="AR"/>
      <sheetName val="FWT Contra-Receivable"/>
      <sheetName val="Reserve for Unpaid Penalties"/>
      <sheetName val="Unpaid Syndication"/>
      <sheetName val="Upfront Fees"/>
      <sheetName val="HC+CW data request"/>
      <sheetName val="Fixed"/>
      <sheetName val="Floating"/>
      <sheetName val="AVB Matrix"/>
      <sheetName val="BV Full Matrix"/>
      <sheetName val="Dep Matrix"/>
      <sheetName val="DEP Store"/>
      <sheetName val="Drops"/>
      <sheetName val="Engine List"/>
      <sheetName val="Engine Adj."/>
      <sheetName val="Aircraft Full-Life"/>
      <sheetName val="Fleet"/>
      <sheetName val="Engine Full-Life"/>
      <sheetName val="Inflation"/>
      <sheetName val="MV Matrix"/>
      <sheetName val="MV INT"/>
      <sheetName val="LR Store"/>
      <sheetName val="MTOW Adj."/>
      <sheetName val="New Pricing"/>
      <sheetName val="Reference"/>
      <sheetName val="Spec List"/>
      <sheetName val="Spec Adj."/>
      <sheetName val="SV Store"/>
      <sheetName val="Billing rates &amp; per unit buyout"/>
      <sheetName val="passthru accrual"/>
      <sheetName val="Series A-3 Preferred Stock"/>
      <sheetName val="REAL - PBI sectorial (cuadro)"/>
      <sheetName val="graph info"/>
      <sheetName val="Conso Detailed Input"/>
      <sheetName val="Financials Synergies"/>
      <sheetName val="Base Model"/>
      <sheetName val="LCGRAPH"/>
      <sheetName val=" BC SUMMARY 2003"/>
      <sheetName val="주주명부&lt;끝&gt;"/>
      <sheetName val="£Summary"/>
      <sheetName val="HC Assumptions"/>
      <sheetName val="Base_Case"/>
      <sheetName val="CARF"/>
      <sheetName val="Bank_Bsheet"/>
      <sheetName val="Set Up"/>
      <sheetName val="BS_EMEA"/>
      <sheetName val="PL_EMEA"/>
      <sheetName val="Accruals_MoM"/>
      <sheetName val="Prepaids_MoM"/>
      <sheetName val="Cash Flow_EMEA"/>
      <sheetName val="Support&gt;&gt;"/>
      <sheetName val="Metric Workings"/>
      <sheetName val="Master Mapping"/>
      <sheetName val="Master Combined TB"/>
      <sheetName val="PL EMEA Movements"/>
      <sheetName val="Legal Fees"/>
      <sheetName val="COUNTRY_TRIAL BALANCE"/>
      <sheetName val="COUNTRY_ADJUSTMENTS"/>
      <sheetName val="EMEA_CURRENT CF"/>
      <sheetName val="EMEA_PRIOR CF"/>
      <sheetName val="EMEA_YoY CF"/>
      <sheetName val="CF_FUNDING CURRENT"/>
      <sheetName val="CF_FUNDING PRIOR"/>
      <sheetName val="VelixoReportsConnections"/>
      <sheetName val="VelixoReportsSettings"/>
      <sheetName val="Accounts"/>
      <sheetName val="CS_Balance Sheet"/>
      <sheetName val="RTL-IP-Dep-FA"/>
      <sheetName val="Reconciliations"/>
      <sheetName val="1250-006 CLAIM OCTOBER 1998"/>
      <sheetName val="B3.5 - PBC Closing Portfolio"/>
      <sheetName val="B6.5 - Custody confirm"/>
      <sheetName val="B6- Custody Testing WP"/>
      <sheetName val="FX Rates"/>
      <sheetName val="Print Controls"/>
      <sheetName val="Consolidated"/>
      <sheetName val="Source Mapping"/>
      <sheetName val="Budget"/>
      <sheetName val="Cash Flow - Q"/>
      <sheetName val="Restructuring"/>
      <sheetName val="Ownership"/>
      <sheetName val="Debt Pricing"/>
      <sheetName val="Financial Graphs"/>
      <sheetName val="Covenants by quarter"/>
    </sheetNames>
    <sheetDataSet>
      <sheetData sheetId="0" refreshError="1"/>
      <sheetData sheetId="1" refreshError="1">
        <row r="5">
          <cell r="B5">
            <v>35993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B5">
            <v>35993</v>
          </cell>
        </row>
      </sheetData>
      <sheetData sheetId="13">
        <row r="5">
          <cell r="B5">
            <v>35993</v>
          </cell>
        </row>
      </sheetData>
      <sheetData sheetId="14">
        <row r="5">
          <cell r="B5">
            <v>35993</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ow r="5">
          <cell r="B5">
            <v>35993</v>
          </cell>
        </row>
      </sheetData>
      <sheetData sheetId="160"/>
      <sheetData sheetId="161"/>
      <sheetData sheetId="162"/>
      <sheetData sheetId="163"/>
      <sheetData sheetId="164"/>
      <sheetData sheetId="165"/>
      <sheetData sheetId="166"/>
      <sheetData sheetId="167"/>
      <sheetData sheetId="168">
        <row r="5">
          <cell r="B5">
            <v>35993</v>
          </cell>
        </row>
      </sheetData>
      <sheetData sheetId="169">
        <row r="5">
          <cell r="B5">
            <v>35993</v>
          </cell>
        </row>
      </sheetData>
      <sheetData sheetId="170"/>
      <sheetData sheetId="171"/>
      <sheetData sheetId="172"/>
      <sheetData sheetId="173"/>
      <sheetData sheetId="174"/>
      <sheetData sheetId="175"/>
      <sheetData sheetId="176"/>
      <sheetData sheetId="177"/>
      <sheetData sheetId="178"/>
      <sheetData sheetId="179">
        <row r="5">
          <cell r="B5">
            <v>35993</v>
          </cell>
        </row>
      </sheetData>
      <sheetData sheetId="180">
        <row r="5">
          <cell r="B5">
            <v>35993</v>
          </cell>
        </row>
      </sheetData>
      <sheetData sheetId="181"/>
      <sheetData sheetId="182"/>
      <sheetData sheetId="183"/>
      <sheetData sheetId="184"/>
      <sheetData sheetId="185"/>
      <sheetData sheetId="186"/>
      <sheetData sheetId="187"/>
      <sheetData sheetId="188"/>
      <sheetData sheetId="189"/>
      <sheetData sheetId="190"/>
      <sheetData sheetId="191">
        <row r="5">
          <cell r="B5">
            <v>35993</v>
          </cell>
        </row>
      </sheetData>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ow r="5">
          <cell r="B5">
            <v>35993</v>
          </cell>
        </row>
      </sheetData>
      <sheetData sheetId="248">
        <row r="5">
          <cell r="B5">
            <v>35993</v>
          </cell>
        </row>
      </sheetData>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Section I------------------&gt;"/>
      <sheetName val="Consolidated Income Statement"/>
      <sheetName val="Consolidated Balance Sheet"/>
      <sheetName val="Cons Cash Flow Statement"/>
      <sheetName val="Monthly P&amp;L's"/>
      <sheetName val="Section II------------------&gt;"/>
      <sheetName val="Location Summaries"/>
      <sheetName val="Location Income Statements"/>
      <sheetName val="Balance Sheet"/>
      <sheetName val="Sheet3"/>
      <sheetName val="Dynam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claimer"/>
      <sheetName val="Model Inputs"/>
      <sheetName val="Sources &amp; Uses "/>
      <sheetName val="CDR vs Call Period IRRs"/>
      <sheetName val="Cash Flow Summary"/>
      <sheetName val="CF Report"/>
      <sheetName val="Orig Collateral"/>
      <sheetName val="Misc Vectors"/>
      <sheetName val="Sheet1"/>
    </sheetNames>
    <sheetDataSet>
      <sheetData sheetId="0" refreshError="1"/>
      <sheetData sheetId="1" refreshError="1">
        <row r="16">
          <cell r="C16">
            <v>1</v>
          </cell>
        </row>
      </sheetData>
      <sheetData sheetId="2" refreshError="1"/>
      <sheetData sheetId="3" refreshError="1"/>
      <sheetData sheetId="4" refreshError="1">
        <row r="11">
          <cell r="BY11">
            <v>-57793484</v>
          </cell>
        </row>
      </sheetData>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Master"/>
      <sheetName val="Checks"/>
      <sheetName val="Data"/>
      <sheetName val="Macro"/>
      <sheetName val="VC1"/>
      <sheetName val="VC3"/>
      <sheetName val="VC4"/>
      <sheetName val="VC2"/>
      <sheetName val="VCA"/>
      <sheetName val="VCA 2"/>
      <sheetName val="VCA (2)"/>
      <sheetName val="_CIQHiddenCacheSheet"/>
      <sheetName val="VCB"/>
      <sheetName val="VCC"/>
      <sheetName val="MarkIt"/>
      <sheetName val="Trades"/>
      <sheetName val="OID"/>
      <sheetName val="CM Run"/>
      <sheetName val="LT"/>
      <sheetName val="Base Yield"/>
      <sheetName val="BBG"/>
      <sheetName val="BBG H"/>
      <sheetName val="B v B-"/>
      <sheetName val="Valuation"/>
      <sheetName val="T0 Yield"/>
      <sheetName val="R1"/>
      <sheetName val="R2"/>
      <sheetName val="CD"/>
      <sheetName val="Pricing"/>
      <sheetName val="Comps"/>
      <sheetName val="Ratings"/>
      <sheetName val="TT"/>
      <sheetName val="Adj"/>
      <sheetName val="Export"/>
      <sheetName val="3rd Party"/>
      <sheetName val="SIPs"/>
      <sheetName val="OID Adder"/>
      <sheetName val="BMS"/>
      <sheetName val="Template"/>
      <sheetName val="Timeline"/>
      <sheetName val="Loans"/>
      <sheetName val="Tyler"/>
      <sheetName val="Tyler - RR Grid"/>
      <sheetName val="Tyler - Snapshot"/>
      <sheetName val="Tyler - &lt;96.5%"/>
      <sheetName val="Tyler - Lincoln Analysis"/>
      <sheetName val="Tyler - OpCo Watch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C2">
            <v>43783</v>
          </cell>
        </row>
        <row r="3">
          <cell r="C3">
            <v>4</v>
          </cell>
        </row>
        <row r="4">
          <cell r="C4">
            <v>1</v>
          </cell>
        </row>
        <row r="5">
          <cell r="C5">
            <v>1</v>
          </cell>
        </row>
      </sheetData>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123199CapInt"/>
      <sheetName val="123199Revised"/>
      <sheetName val="123100CapInt"/>
      <sheetName val="123100CapIntRevised"/>
      <sheetName val="33101CapInt"/>
      <sheetName val="33101Revised"/>
      <sheetName val="63001capint"/>
      <sheetName val="Property"/>
      <sheetName val="FAssump."/>
      <sheetName val="Returns"/>
      <sheetName val="EqCap Assump."/>
      <sheetName val="Const. Inputs"/>
      <sheetName val="Income Alloc - OCI"/>
    </sheetNames>
    <sheetDataSet>
      <sheetData sheetId="0" refreshError="1"/>
      <sheetData sheetId="1" refreshError="1"/>
      <sheetData sheetId="2" refreshError="1"/>
      <sheetData sheetId="3" refreshError="1"/>
      <sheetData sheetId="4" refreshError="1"/>
      <sheetData sheetId="5" refreshError="1">
        <row r="1">
          <cell r="A1" t="str">
            <v>TST Real Estate Venture III, L.L.C.</v>
          </cell>
        </row>
        <row r="2">
          <cell r="A2" t="str">
            <v>Capitalized Interest Expense</v>
          </cell>
        </row>
        <row r="3">
          <cell r="A3" t="str">
            <v>3/31/2001</v>
          </cell>
        </row>
        <row r="8">
          <cell r="A8" t="str">
            <v>Capital Transactions</v>
          </cell>
          <cell r="D8" t="str">
            <v>Dec</v>
          </cell>
          <cell r="E8" t="str">
            <v>Jan</v>
          </cell>
          <cell r="F8" t="str">
            <v>Feb</v>
          </cell>
          <cell r="G8" t="str">
            <v>Mar</v>
          </cell>
          <cell r="H8" t="str">
            <v>April</v>
          </cell>
          <cell r="I8" t="str">
            <v>May</v>
          </cell>
          <cell r="J8" t="str">
            <v>June</v>
          </cell>
          <cell r="K8" t="str">
            <v>July</v>
          </cell>
          <cell r="L8" t="str">
            <v>Aug</v>
          </cell>
          <cell r="M8" t="str">
            <v>Sept</v>
          </cell>
          <cell r="N8" t="str">
            <v>Oct</v>
          </cell>
          <cell r="O8" t="str">
            <v>Nov</v>
          </cell>
          <cell r="P8" t="str">
            <v>Dec</v>
          </cell>
        </row>
        <row r="10">
          <cell r="A10" t="str">
            <v>Development</v>
          </cell>
        </row>
        <row r="11">
          <cell r="B11" t="str">
            <v>Puerto Madero</v>
          </cell>
          <cell r="D11">
            <v>15868406</v>
          </cell>
          <cell r="E11">
            <v>16004338</v>
          </cell>
          <cell r="F11">
            <v>16133821</v>
          </cell>
          <cell r="G11">
            <v>16264454</v>
          </cell>
        </row>
        <row r="12">
          <cell r="B12" t="str">
            <v>Las Rozas</v>
          </cell>
          <cell r="D12">
            <v>18001648</v>
          </cell>
          <cell r="E12">
            <v>18167176</v>
          </cell>
          <cell r="F12">
            <v>19456012</v>
          </cell>
          <cell r="G12">
            <v>19608856</v>
          </cell>
        </row>
        <row r="13">
          <cell r="B13" t="str">
            <v>222 E. 41st</v>
          </cell>
          <cell r="D13">
            <v>6854270</v>
          </cell>
          <cell r="E13">
            <v>6915400</v>
          </cell>
          <cell r="F13">
            <v>6971339</v>
          </cell>
          <cell r="G13">
            <v>7027754</v>
          </cell>
        </row>
        <row r="14">
          <cell r="B14" t="str">
            <v>CBX</v>
          </cell>
          <cell r="D14">
            <v>15647834</v>
          </cell>
          <cell r="E14">
            <v>16549669</v>
          </cell>
          <cell r="F14">
            <v>17405321</v>
          </cell>
          <cell r="G14">
            <v>18739986</v>
          </cell>
        </row>
        <row r="15">
          <cell r="B15" t="str">
            <v>Total</v>
          </cell>
          <cell r="D15">
            <v>56372158</v>
          </cell>
          <cell r="E15">
            <v>57636583</v>
          </cell>
          <cell r="F15">
            <v>59966493</v>
          </cell>
          <cell r="G15">
            <v>61641050</v>
          </cell>
          <cell r="H15">
            <v>0</v>
          </cell>
          <cell r="I15">
            <v>0</v>
          </cell>
          <cell r="J15">
            <v>0</v>
          </cell>
          <cell r="K15">
            <v>0</v>
          </cell>
          <cell r="L15">
            <v>0</v>
          </cell>
          <cell r="M15">
            <v>0</v>
          </cell>
          <cell r="N15">
            <v>0</v>
          </cell>
          <cell r="O15">
            <v>0</v>
          </cell>
          <cell r="P15">
            <v>0</v>
          </cell>
        </row>
        <row r="18">
          <cell r="A18" t="str">
            <v>Monthly Average Balances</v>
          </cell>
        </row>
        <row r="20">
          <cell r="B20" t="str">
            <v>Puerto Madero</v>
          </cell>
          <cell r="E20">
            <v>15936372</v>
          </cell>
          <cell r="F20">
            <v>16069079.5</v>
          </cell>
          <cell r="G20">
            <v>16199137.5</v>
          </cell>
          <cell r="H20">
            <v>8132227</v>
          </cell>
          <cell r="I20">
            <v>0</v>
          </cell>
          <cell r="J20">
            <v>0</v>
          </cell>
          <cell r="K20">
            <v>0</v>
          </cell>
          <cell r="L20">
            <v>0</v>
          </cell>
          <cell r="M20">
            <v>0</v>
          </cell>
          <cell r="N20">
            <v>0</v>
          </cell>
          <cell r="O20">
            <v>0</v>
          </cell>
          <cell r="P20">
            <v>0</v>
          </cell>
        </row>
        <row r="21">
          <cell r="B21" t="str">
            <v>Las Rozas</v>
          </cell>
          <cell r="E21">
            <v>18084412</v>
          </cell>
          <cell r="F21">
            <v>18811594</v>
          </cell>
          <cell r="G21">
            <v>19532434</v>
          </cell>
          <cell r="H21">
            <v>9804428</v>
          </cell>
          <cell r="I21">
            <v>0</v>
          </cell>
          <cell r="J21">
            <v>0</v>
          </cell>
          <cell r="K21">
            <v>0</v>
          </cell>
          <cell r="L21">
            <v>0</v>
          </cell>
          <cell r="M21">
            <v>0</v>
          </cell>
          <cell r="N21">
            <v>0</v>
          </cell>
          <cell r="O21">
            <v>0</v>
          </cell>
          <cell r="P21">
            <v>0</v>
          </cell>
        </row>
        <row r="22">
          <cell r="B22" t="str">
            <v>222 E. 41st</v>
          </cell>
          <cell r="E22">
            <v>6884835</v>
          </cell>
          <cell r="F22">
            <v>6943369.5</v>
          </cell>
          <cell r="G22">
            <v>6999546.5</v>
          </cell>
          <cell r="H22">
            <v>3513877</v>
          </cell>
          <cell r="I22">
            <v>0</v>
          </cell>
          <cell r="J22">
            <v>0</v>
          </cell>
          <cell r="K22">
            <v>0</v>
          </cell>
          <cell r="L22">
            <v>0</v>
          </cell>
          <cell r="M22">
            <v>0</v>
          </cell>
          <cell r="N22">
            <v>0</v>
          </cell>
          <cell r="O22">
            <v>0</v>
          </cell>
          <cell r="P22">
            <v>0</v>
          </cell>
        </row>
        <row r="23">
          <cell r="B23" t="str">
            <v>CBX</v>
          </cell>
          <cell r="E23">
            <v>16098751.5</v>
          </cell>
          <cell r="F23">
            <v>16977495</v>
          </cell>
          <cell r="G23">
            <v>18072653.5</v>
          </cell>
          <cell r="H23">
            <v>9369993</v>
          </cell>
          <cell r="I23">
            <v>0</v>
          </cell>
          <cell r="J23">
            <v>0</v>
          </cell>
          <cell r="K23">
            <v>0</v>
          </cell>
          <cell r="L23">
            <v>0</v>
          </cell>
          <cell r="M23">
            <v>0</v>
          </cell>
          <cell r="N23">
            <v>0</v>
          </cell>
          <cell r="O23">
            <v>0</v>
          </cell>
          <cell r="P23">
            <v>0</v>
          </cell>
        </row>
        <row r="24">
          <cell r="B24" t="str">
            <v>Total</v>
          </cell>
          <cell r="E24">
            <v>57004370.5</v>
          </cell>
          <cell r="F24">
            <v>58801538</v>
          </cell>
          <cell r="G24">
            <v>60803771.5</v>
          </cell>
          <cell r="H24">
            <v>30820525</v>
          </cell>
          <cell r="I24">
            <v>0</v>
          </cell>
          <cell r="J24">
            <v>0</v>
          </cell>
          <cell r="K24">
            <v>0</v>
          </cell>
          <cell r="L24">
            <v>0</v>
          </cell>
          <cell r="M24">
            <v>0</v>
          </cell>
          <cell r="N24">
            <v>0</v>
          </cell>
          <cell r="O24">
            <v>0</v>
          </cell>
          <cell r="P24">
            <v>0</v>
          </cell>
        </row>
        <row r="27">
          <cell r="A27" t="str">
            <v>Interest is capitalized based on capital balances per cap availability report, plus prior month cap interest</v>
          </cell>
        </row>
        <row r="32">
          <cell r="D32" t="str">
            <v>Jan</v>
          </cell>
          <cell r="E32" t="str">
            <v>Feb</v>
          </cell>
          <cell r="F32" t="str">
            <v>March</v>
          </cell>
          <cell r="G32" t="str">
            <v>April</v>
          </cell>
          <cell r="H32" t="str">
            <v>May</v>
          </cell>
          <cell r="I32" t="str">
            <v>June</v>
          </cell>
          <cell r="J32" t="str">
            <v>July</v>
          </cell>
          <cell r="K32" t="str">
            <v>Aug</v>
          </cell>
          <cell r="L32" t="str">
            <v>Sept</v>
          </cell>
          <cell r="M32" t="str">
            <v>Oct</v>
          </cell>
          <cell r="N32" t="str">
            <v>Nov</v>
          </cell>
          <cell r="O32" t="str">
            <v>Dec</v>
          </cell>
        </row>
        <row r="34">
          <cell r="A34" t="str">
            <v>Capitalized Interest</v>
          </cell>
          <cell r="D34">
            <v>9.7500000000000003E-2</v>
          </cell>
          <cell r="E34">
            <v>9.7500000000000003E-2</v>
          </cell>
          <cell r="F34">
            <v>9.7500000000000003E-2</v>
          </cell>
          <cell r="G34">
            <v>9.7500000000000003E-2</v>
          </cell>
          <cell r="H34">
            <v>9.7500000000000003E-2</v>
          </cell>
          <cell r="I34">
            <v>9.7500000000000003E-2</v>
          </cell>
          <cell r="J34">
            <v>9.7500000000000003E-2</v>
          </cell>
          <cell r="K34">
            <v>9.7500000000000003E-2</v>
          </cell>
          <cell r="L34">
            <v>9.7500000000000003E-2</v>
          </cell>
          <cell r="M34">
            <v>9.7500000000000003E-2</v>
          </cell>
          <cell r="N34">
            <v>9.7500000000000003E-2</v>
          </cell>
          <cell r="O34">
            <v>9.7500000000000003E-2</v>
          </cell>
          <cell r="P34" t="str">
            <v>Total</v>
          </cell>
        </row>
        <row r="36">
          <cell r="B36" t="str">
            <v>Puerto Madero</v>
          </cell>
          <cell r="D36">
            <v>129483</v>
          </cell>
          <cell r="E36">
            <v>130561</v>
          </cell>
          <cell r="F36">
            <v>131618</v>
          </cell>
          <cell r="G36">
            <v>0</v>
          </cell>
          <cell r="H36">
            <v>0</v>
          </cell>
          <cell r="I36">
            <v>0</v>
          </cell>
          <cell r="J36">
            <v>0</v>
          </cell>
          <cell r="K36">
            <v>0</v>
          </cell>
          <cell r="L36">
            <v>0</v>
          </cell>
          <cell r="M36">
            <v>0</v>
          </cell>
          <cell r="N36">
            <v>0</v>
          </cell>
          <cell r="O36">
            <v>0</v>
          </cell>
          <cell r="P36">
            <v>391662</v>
          </cell>
        </row>
        <row r="37">
          <cell r="B37" t="str">
            <v>Las Rozas</v>
          </cell>
          <cell r="D37">
            <v>146936</v>
          </cell>
          <cell r="E37">
            <v>152844</v>
          </cell>
          <cell r="F37">
            <v>158701</v>
          </cell>
          <cell r="G37">
            <v>0</v>
          </cell>
          <cell r="H37">
            <v>0</v>
          </cell>
          <cell r="I37">
            <v>0</v>
          </cell>
          <cell r="J37">
            <v>0</v>
          </cell>
          <cell r="K37">
            <v>0</v>
          </cell>
          <cell r="L37">
            <v>0</v>
          </cell>
          <cell r="M37">
            <v>0</v>
          </cell>
          <cell r="N37">
            <v>0</v>
          </cell>
          <cell r="O37">
            <v>0</v>
          </cell>
          <cell r="P37">
            <v>458481</v>
          </cell>
        </row>
        <row r="38">
          <cell r="B38" t="str">
            <v>222 E. 41st</v>
          </cell>
          <cell r="D38">
            <v>55939</v>
          </cell>
          <cell r="E38">
            <v>56415</v>
          </cell>
          <cell r="F38">
            <v>56871</v>
          </cell>
          <cell r="G38">
            <v>0</v>
          </cell>
          <cell r="H38">
            <v>0</v>
          </cell>
          <cell r="I38">
            <v>0</v>
          </cell>
          <cell r="J38">
            <v>0</v>
          </cell>
          <cell r="K38">
            <v>0</v>
          </cell>
          <cell r="L38">
            <v>0</v>
          </cell>
          <cell r="M38">
            <v>0</v>
          </cell>
          <cell r="N38">
            <v>0</v>
          </cell>
          <cell r="O38">
            <v>0</v>
          </cell>
          <cell r="P38">
            <v>169225</v>
          </cell>
        </row>
        <row r="39">
          <cell r="B39" t="str">
            <v>CBX</v>
          </cell>
          <cell r="D39">
            <v>130802</v>
          </cell>
          <cell r="E39">
            <v>137942</v>
          </cell>
          <cell r="F39">
            <v>146840</v>
          </cell>
          <cell r="G39">
            <v>0</v>
          </cell>
          <cell r="H39">
            <v>0</v>
          </cell>
          <cell r="I39">
            <v>0</v>
          </cell>
          <cell r="J39">
            <v>0</v>
          </cell>
          <cell r="K39">
            <v>0</v>
          </cell>
          <cell r="L39">
            <v>0</v>
          </cell>
          <cell r="M39">
            <v>0</v>
          </cell>
          <cell r="N39">
            <v>0</v>
          </cell>
          <cell r="O39">
            <v>0</v>
          </cell>
          <cell r="P39">
            <v>415584</v>
          </cell>
        </row>
        <row r="40">
          <cell r="B40" t="str">
            <v>Total</v>
          </cell>
          <cell r="D40">
            <v>463160</v>
          </cell>
          <cell r="E40">
            <v>477762</v>
          </cell>
          <cell r="F40">
            <v>494030</v>
          </cell>
          <cell r="G40">
            <v>0</v>
          </cell>
          <cell r="H40">
            <v>0</v>
          </cell>
          <cell r="I40">
            <v>0</v>
          </cell>
          <cell r="J40">
            <v>0</v>
          </cell>
          <cell r="K40">
            <v>0</v>
          </cell>
          <cell r="L40">
            <v>0</v>
          </cell>
          <cell r="M40">
            <v>0</v>
          </cell>
          <cell r="N40">
            <v>0</v>
          </cell>
          <cell r="O40">
            <v>0</v>
          </cell>
          <cell r="P40">
            <v>1434952</v>
          </cell>
        </row>
        <row r="44">
          <cell r="A44" t="str">
            <v>Note: Interest is capitalized based on the average Chevron Mortgage interest rate of 9.75% from Jan-Mar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orkbook Contents"/>
      <sheetName val="Check list"/>
      <sheetName val="BS"/>
      <sheetName val="P&amp;L"/>
      <sheetName val="CF"/>
      <sheetName val="Sch. 1 - Financial Covenants"/>
      <sheetName val="Sch. 2 - Indebtedness"/>
      <sheetName val="CF Worksheet"/>
      <sheetName val="TB"/>
      <sheetName val="FS Map"/>
      <sheetName val="Working BS"/>
      <sheetName val="BS Detail"/>
      <sheetName val="IS"/>
      <sheetName val="Cap Roll Forward"/>
      <sheetName val="GL"/>
      <sheetName val="GJ"/>
      <sheetName val="DevLoanJune"/>
      <sheetName val="Treatment of OrgCosts"/>
      <sheetName val="1010 - WF"/>
      <sheetName val="1050 - WF Restricted Interest"/>
      <sheetName val="1055 - WF Restricted Clearing"/>
      <sheetName val="1060 - WF Construction HB"/>
      <sheetName val="1150 - Prepaid Expenses"/>
      <sheetName val="1150A - Prepaid Expenses"/>
      <sheetName val="1180 - Deferred Loan Costs"/>
      <sheetName val="1225"/>
      <sheetName val="1250 - Interest Rec"/>
      <sheetName val="1250A - Interest Rec"/>
      <sheetName val="1250B - Interest Rec"/>
      <sheetName val="1300 - Due from Partners"/>
      <sheetName val="1310 - Due from Affiliates"/>
      <sheetName val="1500 - Cap Structure Fees"/>
      <sheetName val="1500A-Structuring Fee"/>
      <sheetName val="1510 - Cap Org Fees"/>
      <sheetName val="1900 - Investments"/>
      <sheetName val="2000 - Accounts Payable"/>
      <sheetName val="2000A - Accruals"/>
      <sheetName val="2010 - Structuring Fees"/>
      <sheetName val="2010A - Structuring Fees"/>
      <sheetName val="2110"/>
      <sheetName val="2030 - Upfront Int"/>
      <sheetName val="2090 - Contrib Rec'd in Adv"/>
      <sheetName val="2110 - Due to Affiliates"/>
      <sheetName val="2200 - Deferred Income"/>
      <sheetName val="2400 - Notes Payable"/>
      <sheetName val="2400A - Notes Payable"/>
      <sheetName val="3500 - Partner's Capital"/>
      <sheetName val="3500A - Partner's Capital"/>
      <sheetName val="3500B - Partner's Capital"/>
      <sheetName val="4050 - Invest Inc"/>
      <sheetName val="4100 - Interest Inc"/>
      <sheetName val="6100 - Org Exp"/>
      <sheetName val="6100A -Amort Cap Org Fees"/>
      <sheetName val="6110 - Structuring Fees"/>
      <sheetName val="6110A"/>
      <sheetName val="6150 - Amort Def Loan Cost"/>
      <sheetName val="6150A -Amort Def Loan Costs"/>
      <sheetName val="6155 - Interest Exp"/>
      <sheetName val="6155A - Wells Fargo Loan Int"/>
      <sheetName val="6155B - Wells Fargo Loan Int"/>
      <sheetName val="6155C - Wells Fargo Loan Int"/>
      <sheetName val="6300 - Prof Fees"/>
      <sheetName val="6500 - Other Exp"/>
      <sheetName val="1900 Follow-on"/>
      <sheetName val="Arc Gen Management Fees"/>
      <sheetName val="6510 - Processing Fe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27">
          <cell r="H27">
            <v>183977.5</v>
          </cell>
        </row>
        <row r="28">
          <cell r="H28">
            <v>-9995.869999999999</v>
          </cell>
        </row>
      </sheetData>
      <sheetData sheetId="25"/>
      <sheetData sheetId="26"/>
      <sheetData sheetId="27"/>
      <sheetData sheetId="28">
        <row r="8">
          <cell r="G8">
            <v>37285.090000000004</v>
          </cell>
        </row>
      </sheetData>
      <sheetData sheetId="29"/>
      <sheetData sheetId="30"/>
      <sheetData sheetId="31">
        <row r="17">
          <cell r="H17">
            <v>250000</v>
          </cell>
        </row>
        <row r="18">
          <cell r="H18">
            <v>-13888.88</v>
          </cell>
        </row>
      </sheetData>
      <sheetData sheetId="32"/>
      <sheetData sheetId="33">
        <row r="18">
          <cell r="H18">
            <v>86795.83</v>
          </cell>
        </row>
        <row r="19">
          <cell r="H19">
            <v>-4822</v>
          </cell>
        </row>
      </sheetData>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28">
          <cell r="D28">
            <v>8334247</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atter"/>
      <sheetName val="Add_Callout"/>
      <sheetName val="Split Y-Axis"/>
      <sheetName val="Overview"/>
      <sheetName val="QuickKeys"/>
      <sheetName val="Column"/>
      <sheetName val="League"/>
      <sheetName val="Stacked_Column"/>
      <sheetName val="Bar"/>
      <sheetName val="STOP"/>
      <sheetName val="Stacked_Bar"/>
      <sheetName val="HiLoClose"/>
      <sheetName val="Area"/>
      <sheetName val="Line"/>
      <sheetName val="Pie"/>
      <sheetName val="Column_Line"/>
      <sheetName val="Price_Volume"/>
      <sheetName val="Scatter_Line"/>
      <sheetName val="Auto_Open (2)"/>
      <sheetName val="FULL_STACKED"/>
      <sheetName val="ALT_STACKED_COLUMN"/>
      <sheetName val="Copy_Chart_w_New_Data"/>
      <sheetName val="Size_by_height_and_width"/>
      <sheetName val="Dimension_Pie_Charts"/>
      <sheetName val="Dimension_Pie_Charts (3)"/>
      <sheetName val="Dimension_Pie_Charts (2)"/>
      <sheetName val="JAPAN"/>
      <sheetName val="p.5 - graph (2)"/>
      <sheetName val="8"/>
      <sheetName val="6"/>
      <sheetName val="11"/>
      <sheetName val="12"/>
      <sheetName val="13.2"/>
      <sheetName val="14"/>
      <sheetName val="15"/>
      <sheetName val="16"/>
      <sheetName val="17"/>
      <sheetName val="18"/>
      <sheetName val="22.1"/>
      <sheetName val="25.1"/>
      <sheetName val="25.2"/>
      <sheetName val="26"/>
      <sheetName val="26.1"/>
      <sheetName val="26.2"/>
      <sheetName val="27"/>
      <sheetName val="28"/>
      <sheetName val="29"/>
      <sheetName val="3"/>
      <sheetName val="30"/>
      <sheetName val="5"/>
      <sheetName val="7"/>
      <sheetName val="9"/>
      <sheetName val="9.1"/>
      <sheetName val="Valuation 2"/>
      <sheetName val="Model"/>
      <sheetName val="IMA"/>
      <sheetName val="Estimated NAV + Position"/>
      <sheetName val="Underlying Fund"/>
      <sheetName val="Input Page"/>
      <sheetName val="DCF"/>
      <sheetName val="Control"/>
      <sheetName val="Worksheet"/>
      <sheetName val="Stacked_Column_w_labels"/>
      <sheetName val="VRC model"/>
      <sheetName val="Casecnan DCF"/>
      <sheetName val="philippinesdcf"/>
      <sheetName val="@RISK Inputs"/>
      <sheetName val="Cover"/>
      <sheetName val="INPUT"/>
      <sheetName val="Summary &amp; Input Page"/>
      <sheetName val="PCR96"/>
      <sheetName val="MVC96"/>
      <sheetName val="Cash Adj"/>
      <sheetName val="Prop by Prop CF Adj"/>
      <sheetName val="Data- NOI"/>
      <sheetName val="Parameters"/>
      <sheetName val="Code"/>
      <sheetName val="2004"/>
      <sheetName val="2005"/>
      <sheetName val="AcqIS"/>
      <sheetName val="AcqBSCF"/>
      <sheetName val="Sheet1"/>
      <sheetName val="Lists"/>
      <sheetName val="dist"/>
      <sheetName val="Alt Stacked Columns"/>
      <sheetName val="CMCSA PF"/>
      <sheetName val="Capitalization"/>
      <sheetName val="EBITDA calc"/>
      <sheetName val="Carlyle"/>
      <sheetName val="TWC Impact"/>
      <sheetName val="New Sponsor LBO"/>
      <sheetName val="Sources and Uses"/>
      <sheetName val="Mgmt Proj"/>
      <sheetName val="MW DCF "/>
      <sheetName val="Co1Input"/>
      <sheetName val="Status quo"/>
      <sheetName val="Sheet2"/>
      <sheetName val="#REF"/>
      <sheetName val="Dunes"/>
      <sheetName val="Cash Flow MC"/>
      <sheetName val="Assumptions MtV"/>
      <sheetName val="LOAN SUMMARY"/>
      <sheetName val="tester3"/>
      <sheetName val="Main Model"/>
      <sheetName val="AVP"/>
      <sheetName val="Financial Summary"/>
      <sheetName val="Estimates"/>
      <sheetName val="Valuation Summary"/>
      <sheetName val="Ownership"/>
      <sheetName val="Shares Traded"/>
      <sheetName val="Public &amp; Private Valuation"/>
      <sheetName val="Momentum"/>
      <sheetName val="Regression"/>
      <sheetName val="STOCK"/>
      <sheetName val="ADELPHIA"/>
      <sheetName val="Dashboard"/>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cked_Column_w_labels"/>
      <sheetName val="Add_Callout"/>
      <sheetName val="Scatter"/>
      <sheetName val="p.5 - graph (2)"/>
      <sheetName val="Input Page"/>
      <sheetName val="Control (In)"/>
      <sheetName val="New Issuance Activity"/>
      <sheetName val="Summary by Month &amp; Qtr"/>
      <sheetName val="JAPAN"/>
      <sheetName val="COMPS"/>
      <sheetName val="RANGES"/>
      <sheetName val="Settings"/>
      <sheetName val="2004"/>
      <sheetName val="2005"/>
      <sheetName val="Parameters"/>
      <sheetName val="USD"/>
      <sheetName val="Property Summary"/>
      <sheetName val="CMS Adj. Lease Coverage"/>
      <sheetName val="Valuation Assumptions"/>
      <sheetName val="Lease Payments"/>
      <sheetName val="Property Coverages"/>
      <sheetName val="Cash Adj"/>
      <sheetName val="Prop by Prop CF Adj"/>
      <sheetName val="Data- NOI"/>
      <sheetName val="Main Model"/>
      <sheetName val="Dominant Trader"/>
      <sheetName val="Regression"/>
      <sheetName val="Alt Stacked Columns"/>
      <sheetName val="Lifecycle"/>
      <sheetName val="Jan"/>
      <sheetName val="DCF"/>
      <sheetName val="p_5_-_graph_(2)"/>
      <sheetName val="Main_Model"/>
      <sheetName val="Property_Summary"/>
      <sheetName val="Cash_Adj"/>
      <sheetName val="Prop_by_Prop_CF_Adj"/>
      <sheetName val="Data-_NOI"/>
      <sheetName val="New_Issuance_Activity"/>
      <sheetName val="Summary_by_Month_&amp;_Qtr"/>
      <sheetName val="Dominant_Trader"/>
      <sheetName val="CMS_Adj__Lease_Coverage"/>
      <sheetName val="Valuation_Assumptions"/>
      <sheetName val="Lease_Payments"/>
      <sheetName val="Property_Coverages"/>
      <sheetName val="Alt_Stacked_Columns"/>
      <sheetName val="MAIN"/>
      <sheetName val="Sheet1"/>
      <sheetName val="Sheet3"/>
      <sheetName val="GoTo"/>
      <sheetName val="Combo Model"/>
      <sheetName val="Performance"/>
    </sheetNames>
    <sheetDataSet>
      <sheetData sheetId="0" refreshError="1">
        <row r="5">
          <cell r="C5" t="str">
            <v>Initial Public Offerings</v>
          </cell>
          <cell r="D5" t="str">
            <v>Secondary Offerings</v>
          </cell>
        </row>
        <row r="6">
          <cell r="B6">
            <v>1991</v>
          </cell>
          <cell r="C6">
            <v>16.411000000000001</v>
          </cell>
          <cell r="D6">
            <v>30.402999999999999</v>
          </cell>
          <cell r="E6">
            <v>46.814</v>
          </cell>
        </row>
        <row r="7">
          <cell r="B7">
            <v>1992</v>
          </cell>
          <cell r="C7">
            <v>24.1387</v>
          </cell>
          <cell r="D7">
            <v>32.591999999999999</v>
          </cell>
          <cell r="E7">
            <v>56.730699999999999</v>
          </cell>
        </row>
        <row r="8">
          <cell r="B8">
            <v>1993</v>
          </cell>
          <cell r="C8">
            <v>41.72</v>
          </cell>
          <cell r="D8">
            <v>43.85</v>
          </cell>
          <cell r="E8">
            <v>85.57</v>
          </cell>
        </row>
        <row r="9">
          <cell r="B9">
            <v>1994</v>
          </cell>
          <cell r="C9">
            <v>28.445599999999999</v>
          </cell>
          <cell r="D9">
            <v>27.499700000000001</v>
          </cell>
          <cell r="E9">
            <v>55.945300000000003</v>
          </cell>
        </row>
        <row r="10">
          <cell r="B10">
            <v>1995</v>
          </cell>
          <cell r="C10">
            <v>29.665099999999999</v>
          </cell>
          <cell r="D10">
            <v>52.107799999999997</v>
          </cell>
          <cell r="E10">
            <v>81.772899999999993</v>
          </cell>
        </row>
        <row r="11">
          <cell r="B11">
            <v>1996</v>
          </cell>
          <cell r="C11">
            <v>49.906999999999996</v>
          </cell>
          <cell r="D11">
            <v>65.022999999999996</v>
          </cell>
          <cell r="E11">
            <v>114.92999999999999</v>
          </cell>
        </row>
        <row r="12">
          <cell r="B12">
            <v>1997</v>
          </cell>
          <cell r="C12">
            <v>43.3</v>
          </cell>
          <cell r="D12">
            <v>74.7</v>
          </cell>
          <cell r="E12">
            <v>118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IPO"/>
      <sheetName val="Indices"/>
      <sheetName val="Volatility"/>
      <sheetName val="CASH SUPPLY"/>
      <sheetName val="MUTUAL FUNDS (2)"/>
      <sheetName val="MUTUAL FUNDS (3)"/>
      <sheetName val="ANNUAL STOCK"/>
      <sheetName val="QTRLY STOCK"/>
      <sheetName val="IPO PRICE"/>
      <sheetName val="WGHTED AVG"/>
      <sheetName val="FILING PRICE"/>
      <sheetName val="Completed"/>
      <sheetName val="Completed (2)"/>
      <sheetName val="world stock update"/>
      <sheetName val="MONTHLY CASH (2)"/>
      <sheetName val="ADR-US"/>
      <sheetName val="Registration"/>
      <sheetName val="OTC Broker"/>
      <sheetName val="Convertible Exp"/>
      <sheetName val="EQ MKT"/>
      <sheetName val="BOILER"/>
      <sheetName val="Updated Eq Mkt"/>
      <sheetName val="MUTUAL FUNDS"/>
      <sheetName val="Stacked_Column_w_labels"/>
      <sheetName val="Add_Callout"/>
      <sheetName val="Scatter"/>
      <sheetName val="Input parameters"/>
      <sheetName val="Cash Adj"/>
      <sheetName val="Prop by Prop CF Adj"/>
      <sheetName val="Data- NOI"/>
      <sheetName val="US DCF Model"/>
      <sheetName val="2004"/>
      <sheetName val="2005"/>
      <sheetName val="JAPA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PS"/>
      <sheetName val="Cash Flow"/>
      <sheetName val="Dp Int"/>
      <sheetName val="Tax"/>
      <sheetName val="Deals"/>
      <sheetName val="Analyst #'s"/>
      <sheetName val="CF notes"/>
      <sheetName val="CF Summary"/>
      <sheetName val="DP Rec"/>
      <sheetName val="Towers"/>
      <sheetName val="ATSEP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rectory"/>
      <sheetName val="Overview"/>
      <sheetName val="Review By Function"/>
      <sheetName val="Expense Query"/>
      <sheetName val="Quarterly Forecast"/>
      <sheetName val="Comp Review"/>
      <sheetName val="Comp Review by Function"/>
      <sheetName val="Bonus Accrual"/>
      <sheetName val="Library"/>
      <sheetName val="Base Data"/>
      <sheetName val="Stretch Data"/>
      <sheetName val="Base C&amp;B Data"/>
      <sheetName val="Stretch C&amp;B Data"/>
      <sheetName val="Hyperion - Tie Out"/>
      <sheetName val="Query Expense"/>
      <sheetName val="Query Stretch"/>
      <sheetName val="Base Load Prep"/>
      <sheetName val="Stretch Load Prep"/>
      <sheetName val="Base Load"/>
      <sheetName val="Stretch Load"/>
      <sheetName val="Bonus Accrual Prep"/>
      <sheetName val="Headcount Load Prep"/>
      <sheetName val="Headcount Load"/>
    </sheetNames>
    <sheetDataSet>
      <sheetData sheetId="0"/>
      <sheetData sheetId="1"/>
      <sheetData sheetId="2"/>
      <sheetData sheetId="3"/>
      <sheetData sheetId="4"/>
      <sheetData sheetId="5"/>
      <sheetData sheetId="6"/>
      <sheetData sheetId="7"/>
      <sheetData sheetId="8"/>
      <sheetData sheetId="9">
        <row r="1">
          <cell r="AY1" t="str">
            <v>2015 BP2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C Data"/>
      <sheetName val="_CIQHiddenCacheSheet"/>
      <sheetName val="Calc "/>
      <sheetName val="Output"/>
      <sheetName val="ToC"/>
      <sheetName val="Sch 7 - Cumulative Summary"/>
      <sheetName val="Sch 8 - Summary Output"/>
      <sheetName val="Sch 9 - Methodology"/>
      <sheetName val="Sch 10 - Investment List"/>
      <sheetName val="Schedules Title"/>
      <sheetName val="NOT USED=&gt;&gt;"/>
      <sheetName val="Memo Table"/>
      <sheetName val="Entity Allocation"/>
      <sheetName val="Title"/>
      <sheetName val="Exhibit 1 - Assumptions"/>
      <sheetName val="Example Title"/>
      <sheetName val="Final Equity Tags"/>
      <sheetName val="DLOM S&amp;P"/>
      <sheetName val="1997 IPO"/>
    </sheetNames>
    <sheetDataSet>
      <sheetData sheetId="0">
        <row r="3">
          <cell r="C3">
            <v>1</v>
          </cell>
          <cell r="F3" t="str">
            <v>Common C</v>
          </cell>
          <cell r="G3">
            <v>40502000</v>
          </cell>
          <cell r="H3">
            <v>243834000</v>
          </cell>
          <cell r="I3">
            <v>2.4</v>
          </cell>
          <cell r="J3">
            <v>9.998423431764687</v>
          </cell>
          <cell r="K3">
            <v>2824005.6</v>
          </cell>
          <cell r="O3">
            <v>0</v>
          </cell>
          <cell r="P3">
            <v>6.0202952940595527</v>
          </cell>
          <cell r="R3" t="str">
            <v>Override</v>
          </cell>
          <cell r="U3">
            <v>9.5</v>
          </cell>
          <cell r="V3" t="str">
            <v>N/A</v>
          </cell>
          <cell r="AJ3" t="str">
            <v>Wholesale &amp; Distribution</v>
          </cell>
          <cell r="CV3" t="str">
            <v>Noranco, Inc. ("Noranco" or the "Company") headquartered in Woodbridge, Canada, is a leading Tier II supplier of highly engineered machined &amp; formed metallic parts/assemblies for mission critical landing gear (39%, 2012 revenue), aero structures (38%), and aero engine (23%) applications. Noranco's products are used in a variety of aerospace end markets including commercial, business jets, and military aircrafts.</v>
          </cell>
          <cell r="EA3">
            <v>41366</v>
          </cell>
          <cell r="EB3">
            <v>9.1</v>
          </cell>
          <cell r="EW3" t="str">
            <v>Adjusted calibration multiple down by 3.0x to account for size differences.</v>
          </cell>
          <cell r="FV3" t="str">
            <v>Private</v>
          </cell>
          <cell r="FX3" t="str">
            <v>N/A</v>
          </cell>
        </row>
        <row r="4">
          <cell r="C4">
            <v>2</v>
          </cell>
          <cell r="F4" t="str">
            <v>Preferred A</v>
          </cell>
          <cell r="G4">
            <v>0</v>
          </cell>
          <cell r="H4">
            <v>0</v>
          </cell>
          <cell r="I4">
            <v>0</v>
          </cell>
          <cell r="J4" t="str">
            <v>nm</v>
          </cell>
          <cell r="K4">
            <v>0</v>
          </cell>
          <cell r="O4">
            <v>0</v>
          </cell>
          <cell r="P4" t="str">
            <v>N/A</v>
          </cell>
          <cell r="R4" t="str">
            <v>Multiple</v>
          </cell>
          <cell r="U4" t="str">
            <v>N/A</v>
          </cell>
          <cell r="V4" t="str">
            <v>N/A</v>
          </cell>
          <cell r="AJ4" t="str">
            <v>Automotive</v>
          </cell>
          <cell r="CV4" t="str">
            <v>Auto Meter, founded in 1957 and headquartered in Sycamore, IL, is a leading manufacturer of high performance automotive instrumentation with over 1,900 total SKUs. The Company operates three divisions serving distinct market areas, including: i) high performance automotive instrument aftermarket (HP, 59% of 2011 revenues), ii) automotive test equipment (Test Equipment, 38% of 2011 revenues), and iii) OEM instrumentation (OEM 3% of 2011 revenues). Auto Meter is widely known for having the highest quality and most extensive instrument product line offerings in the industry including tachometers, speedometers, temperature gauges, pressure gauges, fuel gauges, vacuum gauges, tire pressure gauges and consoles. The Company maintains one facility in Sycamore, IL (owned).</v>
          </cell>
          <cell r="EA4">
            <v>41617</v>
          </cell>
          <cell r="EB4">
            <v>7</v>
          </cell>
          <cell r="EW4" t="str">
            <v>Client at $0.00</v>
          </cell>
          <cell r="FV4" t="str">
            <v>Private</v>
          </cell>
          <cell r="FX4" t="str">
            <v>N/A</v>
          </cell>
        </row>
        <row r="5">
          <cell r="C5">
            <v>3</v>
          </cell>
          <cell r="F5" t="str">
            <v>Units</v>
          </cell>
          <cell r="G5">
            <v>135891.06</v>
          </cell>
          <cell r="H5">
            <v>1188748.9999999953</v>
          </cell>
          <cell r="I5">
            <v>4.7</v>
          </cell>
          <cell r="J5" t="str">
            <v>nm</v>
          </cell>
          <cell r="K5">
            <v>0</v>
          </cell>
          <cell r="O5">
            <v>0</v>
          </cell>
          <cell r="P5">
            <v>8.7478087226635459</v>
          </cell>
          <cell r="R5" t="str">
            <v>Multiple</v>
          </cell>
          <cell r="U5" t="str">
            <v>N/A</v>
          </cell>
          <cell r="V5" t="str">
            <v>N/A</v>
          </cell>
          <cell r="AJ5" t="str">
            <v>Manufacturing</v>
          </cell>
          <cell r="CV5" t="str">
            <v>MaMa Rosa's, LCC ("MaMa Rosas" or the "Company") is a refrigerated and frozen pizza manufacturer in the United States. Approximately 50% of the Company's product is sold in the refriderated meat section, 30% in the frozen meat section, and 20% in the traditional frozen food section. The business markets its products through four primary sales channels. The largest and most stable channel is Mama Rosas branded product offering, which represented $31.2MM in gross sales in 2013 (39% of sales), followed by private label pizza offerings for retailers ($24.7MM, 31%). The third major sales channel for the Company is convenience stores (Speedway), which sell MaMa Rosas pizzas as full pies or by the slice ($10.5MM, 13%). Note, in early 2014 it was announced that the Company lost the Speedway account, so this sales channel is now $0 going forward. Lastly, the Company previously sold $20MM annually of co-managed products, primarily to Nestle for their Tombstone product line. This business has seen substantial declines since 2010, and in 2013 represented less than $7MM in revenue, or approximately 8%. The Company makes all of its pizzas at its facility in Sidney, Ohio.</v>
          </cell>
          <cell r="EA5">
            <v>40756</v>
          </cell>
          <cell r="EB5">
            <v>5.6</v>
          </cell>
          <cell r="EW5" t="str">
            <v>Client at $0.00</v>
          </cell>
          <cell r="FV5" t="str">
            <v>Private</v>
          </cell>
          <cell r="FX5" t="str">
            <v>N/A</v>
          </cell>
        </row>
        <row r="6">
          <cell r="C6">
            <v>4</v>
          </cell>
          <cell r="F6" t="str">
            <v>LLC Units</v>
          </cell>
          <cell r="G6">
            <v>424107</v>
          </cell>
          <cell r="H6">
            <v>-1112317</v>
          </cell>
          <cell r="I6">
            <v>15</v>
          </cell>
          <cell r="J6">
            <v>1.3772695726943125</v>
          </cell>
          <cell r="K6">
            <v>248102.39999999999</v>
          </cell>
          <cell r="O6">
            <v>0</v>
          </cell>
          <cell r="P6">
            <v>-2.6227272834449797</v>
          </cell>
          <cell r="R6" t="str">
            <v>Override</v>
          </cell>
          <cell r="U6">
            <v>5</v>
          </cell>
          <cell r="V6" t="str">
            <v>N/A</v>
          </cell>
          <cell r="AJ6" t="str">
            <v>Professional Services</v>
          </cell>
          <cell r="CV6" t="str">
            <v>Provides an array of services (Marketing, Performance Management, Process Management, Project Management, and Technology Implementation) executed by hard working – smart – customer-centered consultants. We serve clients in the Energy, Construction, Healthcare, Technology, Manufacturing and Education industries addressing expanding global needs for knowledge transfer &amp; management, process improvement, mentorship, training and project management systems.</v>
          </cell>
          <cell r="EA6" t="str">
            <v>N/A</v>
          </cell>
          <cell r="EB6" t="str">
            <v>N/A</v>
          </cell>
          <cell r="EW6" t="str">
            <v>No financial data on subject company. Used override of 2.5x to tie to debt.</v>
          </cell>
          <cell r="FV6" t="str">
            <v>Private</v>
          </cell>
          <cell r="FX6" t="str">
            <v>N/A</v>
          </cell>
        </row>
        <row r="7">
          <cell r="C7">
            <v>5</v>
          </cell>
          <cell r="F7" t="str">
            <v>Common  Stock</v>
          </cell>
          <cell r="G7">
            <v>471000</v>
          </cell>
          <cell r="H7">
            <v>56657999.999999776</v>
          </cell>
          <cell r="I7">
            <v>0</v>
          </cell>
          <cell r="J7" t="str">
            <v>nm</v>
          </cell>
          <cell r="K7">
            <v>0</v>
          </cell>
          <cell r="O7">
            <v>0</v>
          </cell>
          <cell r="P7">
            <v>120.29299363057278</v>
          </cell>
          <cell r="R7" t="str">
            <v>Multiple</v>
          </cell>
          <cell r="U7" t="str">
            <v>N/A</v>
          </cell>
          <cell r="V7" t="str">
            <v>N/A</v>
          </cell>
          <cell r="AJ7" t="str">
            <v>Wholesale &amp; Distribution</v>
          </cell>
          <cell r="CV7" t="str">
            <v>JF Acquisition, LLC ("Jones &amp; Frank" or the "Company") provides equipment distribution, repair, maintenance, and installation services for retail fueling stations (e.g. gas stations, convenience stores, etc.) and commercial customers. Jones &amp; Frank provides customers with a wide range of fueling equipment (e.g. fuel pumps, storage tanks, nozzles, etc.), point-of-sale terminals, and other electronic payment and digital media systems. The Company is aligned with leading equipment OEMs and services a large installed base across its targeted geographic footprint from Georgia to Maine. Gilbarco is the largest OEM supplier to the company. Jones &amp; Frank was founded in 1978 and is headquartered in Raleigh, NC. The Company primarily serves convience store customers across 17 states along the East Coast and Ohio valley area. The Company's retail channel is comprised of gas stations, convenience stores, major oil companies, big box retailers, and other companies. The Company's commercial channel is comprised of rental car companies, delivery companies, governments, and emergency power systems.</v>
          </cell>
          <cell r="EA7">
            <v>40907</v>
          </cell>
          <cell r="EB7">
            <v>9.4</v>
          </cell>
          <cell r="EW7" t="str">
            <v>Client at $0.00. Weak financial performance, used Leverage multiple.</v>
          </cell>
          <cell r="FV7" t="str">
            <v>Private</v>
          </cell>
          <cell r="FX7" t="str">
            <v>N/A</v>
          </cell>
        </row>
        <row r="8">
          <cell r="C8">
            <v>6</v>
          </cell>
          <cell r="F8" t="str">
            <v>Units</v>
          </cell>
          <cell r="G8">
            <v>1196878</v>
          </cell>
          <cell r="H8">
            <v>32175639.999999966</v>
          </cell>
          <cell r="I8">
            <v>34.11</v>
          </cell>
          <cell r="J8" t="str">
            <v>nm</v>
          </cell>
          <cell r="K8">
            <v>0</v>
          </cell>
          <cell r="O8">
            <v>0</v>
          </cell>
          <cell r="P8">
            <v>26.882973870352671</v>
          </cell>
          <cell r="R8" t="str">
            <v>Multiple</v>
          </cell>
          <cell r="U8" t="str">
            <v>N/A</v>
          </cell>
          <cell r="V8" t="str">
            <v>N/A</v>
          </cell>
          <cell r="AJ8" t="str">
            <v>Manufacturing</v>
          </cell>
          <cell r="CV8" t="str">
            <v>QualServ Corporation ("Qualserv"), headquartered in Ft. Smith AR, is a full-service foodservice equipment and supply provider in the U.S. The company designs, manufactures, and distributes (i) equipment and (ii) fixtures and supplies to the foodservice and related industries. Services include custom fabrication (Millwork, stainless steel and fiberglass materials), project management, installation, maintenance, and repairs. Products include 3rd party equipment, small-wares, custom fabricated stainless steel, fiberglass seating and upholsteries and millwork on furniture and fixtures for kitchens, dining rooms, and bars. Top-5 Customers (88% of 2014 Revenue): Dunkin Brands 42.2%, SAM's Club 21.7%, Papa John's 11.2%, Wal-Mart 10.0%, Carts of Colorado 2.8%. - Customer diversification has been a priority and company created a Key Account Group to attempt to source, manage and obtain new customers with limited success since 2010. With new management in place since April 2013, Company was able to increase its customer base and reduce the Top 5 customers to 88% of 2014 Revenues from 92% in 2013. Customer diversification remains one of the Company's key goals.</v>
          </cell>
          <cell r="EA8">
            <v>38169</v>
          </cell>
          <cell r="EB8">
            <v>6.3</v>
          </cell>
          <cell r="EW8" t="str">
            <v>Client at $0.00</v>
          </cell>
          <cell r="FV8" t="str">
            <v>Private</v>
          </cell>
          <cell r="FX8" t="str">
            <v>N/A</v>
          </cell>
        </row>
        <row r="9">
          <cell r="C9">
            <v>7</v>
          </cell>
          <cell r="F9" t="str">
            <v xml:space="preserve">Common B   </v>
          </cell>
          <cell r="G9">
            <v>2403000</v>
          </cell>
          <cell r="H9">
            <v>12247000</v>
          </cell>
          <cell r="I9">
            <v>33</v>
          </cell>
          <cell r="J9" t="str">
            <v>nm</v>
          </cell>
          <cell r="K9">
            <v>0</v>
          </cell>
          <cell r="O9">
            <v>0</v>
          </cell>
          <cell r="P9">
            <v>5.0965459841864336</v>
          </cell>
          <cell r="R9" t="str">
            <v>Override</v>
          </cell>
          <cell r="U9">
            <v>4</v>
          </cell>
          <cell r="V9" t="str">
            <v>N/A</v>
          </cell>
          <cell r="AJ9" t="str">
            <v>TMT</v>
          </cell>
          <cell r="CV9" t="str">
            <v>Cygnus Business Media ("Cygnus" or the "Company") is a diversified B2B media company that publishes periodicals and operates trade shows and interactive websites. The company serves multiple industry verticals including: construction, public safety, industrial &amp; manufacturing, security, transportation, technology and retail. Cygnus publishes approximately 42 trade publications, manages 38 websites, and produces approximately 32 expositions.</v>
          </cell>
          <cell r="EA9" t="str">
            <v>N/A</v>
          </cell>
          <cell r="EB9" t="str">
            <v>N/A</v>
          </cell>
          <cell r="EW9" t="str">
            <v>Client at $0.00. Weak financial performance. Overwrote to 4.0x to cover 70% of debt.</v>
          </cell>
          <cell r="FV9" t="str">
            <v>Private</v>
          </cell>
          <cell r="FX9" t="str">
            <v>N/A</v>
          </cell>
        </row>
        <row r="10">
          <cell r="C10">
            <v>8</v>
          </cell>
          <cell r="F10" t="str">
            <v>Class A-1 Preferred</v>
          </cell>
          <cell r="G10">
            <v>3543000</v>
          </cell>
          <cell r="H10">
            <v>45044999.999999978</v>
          </cell>
          <cell r="I10">
            <v>9.1</v>
          </cell>
          <cell r="J10" t="str">
            <v>nm</v>
          </cell>
          <cell r="K10">
            <v>0</v>
          </cell>
          <cell r="O10">
            <v>0</v>
          </cell>
          <cell r="P10">
            <v>12.713801862828106</v>
          </cell>
          <cell r="R10" t="str">
            <v>Multiple</v>
          </cell>
          <cell r="U10" t="str">
            <v>N/A</v>
          </cell>
          <cell r="V10" t="str">
            <v>N/A</v>
          </cell>
          <cell r="AJ10" t="str">
            <v>Wholesale &amp; Distribution</v>
          </cell>
          <cell r="CV10" t="str">
            <v>Founded in 1972, DayMen Group (Luxembourg) S.a.r.l. (“DayMen” or the “Company”) is a global designer and distributor of high quality bags, packs and accessories for cameras, video cameras, laptops, tablets and other portable electronic devices. DayMen brands include Acme Made, Joby and LowePro, and are sold through a variety of distribution channels, including consumer electronic stores, retailers, mass merchants and photo specialty stores. The Company generates a significant portion of its EBITDA (over 95% as of January 2014 TTM) from operations outside of the US.</v>
          </cell>
          <cell r="EA10">
            <v>40451</v>
          </cell>
          <cell r="EB10">
            <v>7.8</v>
          </cell>
          <cell r="EW10" t="str">
            <v>Client at $0.00. Weak financial performance. Used Leverage multiple.</v>
          </cell>
          <cell r="FV10" t="str">
            <v>Private</v>
          </cell>
          <cell r="FX10" t="str">
            <v>N/A</v>
          </cell>
        </row>
        <row r="11">
          <cell r="C11">
            <v>9</v>
          </cell>
          <cell r="F11" t="str">
            <v xml:space="preserve">Common A </v>
          </cell>
          <cell r="G11">
            <v>4957400</v>
          </cell>
          <cell r="H11">
            <v>-2084000</v>
          </cell>
          <cell r="I11">
            <v>3.15</v>
          </cell>
          <cell r="J11">
            <v>7.4</v>
          </cell>
          <cell r="K11">
            <v>1190685.5414999998</v>
          </cell>
          <cell r="O11">
            <v>0</v>
          </cell>
          <cell r="P11">
            <v>-0.42038165167224756</v>
          </cell>
          <cell r="R11" t="str">
            <v>Override</v>
          </cell>
          <cell r="U11">
            <v>7</v>
          </cell>
          <cell r="V11" t="str">
            <v>N/A</v>
          </cell>
          <cell r="AJ11" t="str">
            <v>Manufacturing</v>
          </cell>
          <cell r="CV11" t="str">
            <v>Pecora Corporation manufactures architectural weatherproofing and building sealant products. The company offers silicone, urethane, latex, and butyl construction sealants; polysulfide, security, acoustic, fenestration, and fire-rated sealants; traffic sealants and coatings; water repellents; coatings; concrete repair products; and primers for the commercial construction and original equipment manufacturing (OEM) markets. It offers its products to architects and design professionals, contractors, distributors, government and military purchasing specialists, and window and door OEMs through authorized weatherproofing distributors in the United States. The company was founded in 1862 and is based in Harleysville, Pennsylvania.</v>
          </cell>
          <cell r="EA11" t="str">
            <v>N/A</v>
          </cell>
          <cell r="EB11" t="str">
            <v>N/A</v>
          </cell>
          <cell r="EW11" t="str">
            <v>Good with Base multiple, entry multiple is not available.</v>
          </cell>
          <cell r="FV11" t="str">
            <v>Private</v>
          </cell>
          <cell r="FX11" t="str">
            <v>N/A</v>
          </cell>
        </row>
        <row r="12">
          <cell r="C12">
            <v>10</v>
          </cell>
          <cell r="F12" t="str">
            <v>Common</v>
          </cell>
          <cell r="G12">
            <v>5547000</v>
          </cell>
          <cell r="H12">
            <v>58742000.000000291</v>
          </cell>
          <cell r="I12">
            <v>0.70000000000000007</v>
          </cell>
          <cell r="J12" t="str">
            <v>nm</v>
          </cell>
          <cell r="K12">
            <v>0</v>
          </cell>
          <cell r="O12">
            <v>0</v>
          </cell>
          <cell r="P12">
            <v>10.589868397331944</v>
          </cell>
          <cell r="R12" t="str">
            <v>Leverage</v>
          </cell>
          <cell r="U12" t="str">
            <v>N/A</v>
          </cell>
          <cell r="V12" t="str">
            <v>N/A</v>
          </cell>
          <cell r="AJ12" t="str">
            <v>Manufacturing</v>
          </cell>
          <cell r="CV12" t="str">
            <v>Sunless, Inc. ("Sunless" or the "Company") is a manufacturer and distributor of UV-free tanning (spray) booths (30% of 2014 revenue), tanning solution (55%), and lotions &amp; other (15%). The Company was formed through the combination of two similarly sized competitors in 2009 (each retained its brand), and holds a 75% share of installed tanning equipment/booths, and a 90% share of new booth sales. Management estimates an installed base of ~8k booths worldwide (primarily in the US). The Company manufactures and assembles all of its equipment product and the majority of lotions in a 65k SF facility in Macedonia, OH (Cleveland).</v>
          </cell>
          <cell r="EA12">
            <v>40753</v>
          </cell>
          <cell r="EB12">
            <v>10.5</v>
          </cell>
          <cell r="EW12" t="str">
            <v>Client at $0.00. Weaker performance than the comp set. Used calibration multiple.</v>
          </cell>
          <cell r="FV12" t="str">
            <v>Private</v>
          </cell>
          <cell r="FX12" t="str">
            <v>N/A</v>
          </cell>
        </row>
        <row r="13">
          <cell r="C13">
            <v>11</v>
          </cell>
          <cell r="F13" t="str">
            <v>Units A  (Common units)</v>
          </cell>
          <cell r="G13">
            <v>6218000</v>
          </cell>
          <cell r="H13">
            <v>23900000</v>
          </cell>
          <cell r="I13">
            <v>2.2999999999999998</v>
          </cell>
          <cell r="J13">
            <v>6.7832519893157315</v>
          </cell>
          <cell r="K13">
            <v>409889.99999999994</v>
          </cell>
          <cell r="O13">
            <v>0</v>
          </cell>
          <cell r="P13">
            <v>3.8436796397555484</v>
          </cell>
          <cell r="R13" t="str">
            <v>Multiple</v>
          </cell>
          <cell r="U13">
            <v>6.8</v>
          </cell>
          <cell r="V13" t="str">
            <v>N/A</v>
          </cell>
          <cell r="AJ13" t="str">
            <v xml:space="preserve">Other Services </v>
          </cell>
          <cell r="CV13" t="str">
            <v>Miratech is the market leader of emission solutions to the power generation and natural gas compression end-markets. It provides comprehensive suite of innovative, high quality emission and acoustic solutions to diverse set of blue-chip dealers, packagers, OEM customers &amp; engine manufacturers.</v>
          </cell>
          <cell r="EA13">
            <v>42094</v>
          </cell>
          <cell r="EB13">
            <v>6.8</v>
          </cell>
          <cell r="EW13" t="str">
            <v>Kept the entry multiple.</v>
          </cell>
          <cell r="FV13" t="str">
            <v>Private</v>
          </cell>
          <cell r="FX13" t="str">
            <v>N/A</v>
          </cell>
        </row>
        <row r="14">
          <cell r="C14">
            <v>12</v>
          </cell>
          <cell r="F14" t="str">
            <v>Series A Preferred</v>
          </cell>
          <cell r="G14">
            <v>8900000</v>
          </cell>
          <cell r="H14">
            <v>58589000.000000142</v>
          </cell>
          <cell r="I14">
            <v>33.6</v>
          </cell>
          <cell r="J14" t="str">
            <v>nm</v>
          </cell>
          <cell r="K14">
            <v>0</v>
          </cell>
          <cell r="O14">
            <v>0</v>
          </cell>
          <cell r="P14">
            <v>6.5830337078651846</v>
          </cell>
          <cell r="R14" t="str">
            <v>Override</v>
          </cell>
          <cell r="U14">
            <v>6</v>
          </cell>
          <cell r="V14" t="str">
            <v>N/A</v>
          </cell>
          <cell r="AJ14" t="str">
            <v xml:space="preserve">Other Services </v>
          </cell>
          <cell r="CV14" t="str">
            <v>Pacific Crane Maintenance Company ("PCMC" or "Company"), founded in 1990 and headquartered in Long Beach, CA, is a full-service provider of maintenance and repair services to on-dock  Coast ports including Los Angeles, Long Beach, Tacoma and Hueneme. The Company conducts the majority of its maintenance &amp; repair services from customer-owned shops located in the customer terminals. PCMC performs all corporate functions at a 14,000 sq ft leased headquarters facility located in Long Beach, California and operates a 40,000 sq ft leased vehicle service yard located in close proximity to the ports of Los Angeles and Long Beach.</v>
          </cell>
          <cell r="EA14">
            <v>39295</v>
          </cell>
          <cell r="EB14">
            <v>10.5</v>
          </cell>
          <cell r="EW14" t="str">
            <v>Client at $0.00. Margin issues due to union labor problems. EBITDA significantly decreased over the last couple of years. Used calibration multiple. In addition, customer and geographic concentration, management dymanic, random financial performance, many contracts may not renew.</v>
          </cell>
          <cell r="FV14" t="str">
            <v>Private</v>
          </cell>
          <cell r="FX14" t="str">
            <v>N/A</v>
          </cell>
        </row>
        <row r="15">
          <cell r="C15">
            <v>13</v>
          </cell>
          <cell r="F15" t="str">
            <v>Class A-3 Units</v>
          </cell>
          <cell r="G15">
            <v>6829000</v>
          </cell>
          <cell r="H15">
            <v>15580999.99999998</v>
          </cell>
          <cell r="I15">
            <v>4.9000000000000004</v>
          </cell>
          <cell r="J15">
            <v>6.4654310398928914</v>
          </cell>
          <cell r="K15">
            <v>1365000.0000000005</v>
          </cell>
          <cell r="O15">
            <v>0</v>
          </cell>
          <cell r="P15">
            <v>2.2815932054473538</v>
          </cell>
          <cell r="R15" t="str">
            <v>Override</v>
          </cell>
          <cell r="U15">
            <v>5</v>
          </cell>
          <cell r="V15" t="str">
            <v>N/A</v>
          </cell>
          <cell r="AJ15" t="str">
            <v>Manufacturing</v>
          </cell>
          <cell r="CV15" t="str">
            <v>Icon Identity Solutions, Inc. ("Icon" or the "Company") is a leading, national provider of custom, outdoor illuminated and non-illuminated signage and project management services in the US. The Company serves national and regional customers in the specialty retail (~48% of revenues), financial services (~33%) and general corporate (~19%) markets. The Company is heqadquarted in Elk Grove, IL, and has facilities in Lexington, SC, Rancho, CA and Clearwater, FL.</v>
          </cell>
          <cell r="EA15">
            <v>39294</v>
          </cell>
          <cell r="EB15">
            <v>5</v>
          </cell>
          <cell r="EW15" t="str">
            <v>Performance in line with comps, calibration multiple seems too low, used Base multiple.</v>
          </cell>
          <cell r="FV15" t="str">
            <v>Private</v>
          </cell>
          <cell r="FX15" t="str">
            <v>N/A</v>
          </cell>
        </row>
        <row r="16">
          <cell r="C16">
            <v>14</v>
          </cell>
          <cell r="F16" t="str">
            <v>Class A</v>
          </cell>
          <cell r="G16">
            <v>7197000</v>
          </cell>
          <cell r="H16">
            <v>43688000</v>
          </cell>
          <cell r="I16">
            <v>1</v>
          </cell>
          <cell r="J16">
            <v>9.5029817979713762</v>
          </cell>
          <cell r="K16">
            <v>240873.36000000002</v>
          </cell>
          <cell r="O16">
            <v>0</v>
          </cell>
          <cell r="P16">
            <v>6.070307072391274</v>
          </cell>
          <cell r="R16" t="str">
            <v>Override</v>
          </cell>
          <cell r="U16">
            <v>10.5</v>
          </cell>
          <cell r="V16" t="str">
            <v>N/A</v>
          </cell>
          <cell r="AJ16" t="str">
            <v>Arts &amp; Entertainment</v>
          </cell>
          <cell r="CV16" t="str">
            <v>Taco Mac was founded in 1979 in Atlanta, GA and is a casual dining concept that specializes in its offering of Buffalo-style Chicken wings and variety of domestic, craft and import beers. The menu also features traditional pub fare. Restaurants feature upwards of 40 HD televisions, 100 beers on draft and 300 different bottled beers. Food / alcohol mix was ~ 65% / 35% for each of the past three years. Wing sales are ~ 25% of food sales. Company launched "T.MAC Sports Grill" as a unifying brand and competitive theme in October 2013.</v>
          </cell>
          <cell r="EA16">
            <v>41107</v>
          </cell>
          <cell r="EB16">
            <v>9.6</v>
          </cell>
          <cell r="EW16" t="str">
            <v>Used DCF. Client considered multiple of 9.2x, consistend with acquisitions in the market. Performance not as strong as the comp set suggests. Used Base multiple.</v>
          </cell>
          <cell r="FV16" t="str">
            <v>Private</v>
          </cell>
          <cell r="FX16" t="str">
            <v>N/A</v>
          </cell>
        </row>
        <row r="17">
          <cell r="C17">
            <v>15</v>
          </cell>
          <cell r="F17" t="str">
            <v>Class B Shares</v>
          </cell>
          <cell r="G17">
            <v>7312500</v>
          </cell>
          <cell r="H17">
            <v>40500000</v>
          </cell>
          <cell r="I17">
            <v>3.18</v>
          </cell>
          <cell r="J17">
            <v>9.8388431973337642</v>
          </cell>
          <cell r="K17">
            <v>1000000</v>
          </cell>
          <cell r="O17">
            <v>0</v>
          </cell>
          <cell r="P17">
            <v>5.5384615384615383</v>
          </cell>
          <cell r="R17" t="str">
            <v>Base</v>
          </cell>
          <cell r="U17" t="str">
            <v>N/A</v>
          </cell>
          <cell r="V17" t="str">
            <v>N/A</v>
          </cell>
          <cell r="AJ17" t="str">
            <v>Automotive</v>
          </cell>
          <cell r="CV17" t="str">
            <v xml:space="preserve">Randy's Worldwide Automotive is more than just the leading US supplier for ring &amp; pinions, axles, installation kits, third members, race/differential small parts, tools, lockers, and positractions. RANDYS Worldwide Automotive is the one-stop solution to all of your differential needs. We are defined by unsurpassed inventory, vast parts selection, and top-notch industry expertise. Our employees don’t just know vehicles, they love vehicles, and many have experience building their own. It’s this passion for parts that gives us an edge over the competition. Customers are guaranteed to find the part they need, the know-how to use it, and enthusiastic support from our staff every step of the way. 
</v>
          </cell>
          <cell r="EA17" t="str">
            <v>N/A</v>
          </cell>
          <cell r="EB17" t="str">
            <v>N/A</v>
          </cell>
          <cell r="EW17" t="str">
            <v>No PMR provided. Good with Base multiple.</v>
          </cell>
          <cell r="FV17" t="str">
            <v>Private</v>
          </cell>
          <cell r="FX17" t="str">
            <v>N/A</v>
          </cell>
        </row>
        <row r="18">
          <cell r="C18">
            <v>16</v>
          </cell>
          <cell r="F18" t="str">
            <v>Class A</v>
          </cell>
          <cell r="G18">
            <v>7880588</v>
          </cell>
          <cell r="H18">
            <v>78840623.99999997</v>
          </cell>
          <cell r="I18">
            <v>9.6</v>
          </cell>
          <cell r="J18">
            <v>10.529168720235932</v>
          </cell>
          <cell r="K18">
            <v>0</v>
          </cell>
          <cell r="O18">
            <v>0</v>
          </cell>
          <cell r="P18">
            <v>10.004408808073709</v>
          </cell>
          <cell r="R18" t="str">
            <v>Override</v>
          </cell>
          <cell r="U18">
            <v>10</v>
          </cell>
          <cell r="V18" t="str">
            <v>N/A</v>
          </cell>
          <cell r="AJ18" t="str">
            <v>Wholesale &amp; Distribution</v>
          </cell>
          <cell r="CV18" t="str">
            <v>E&amp;B Giftware, LLC ("E&amp;B" or the "Company") is a designer and marketer of high-margin, high-impulse, niche products for home exercise, personal fitness monitoring, travel accessory, and gift markets to both domestic and international retailers. The Company's products are sold through a variety of retail channels (mass merchants, department stores, specialty retailers, direct marketers, etc.) under a combination of Company-owned brand names (e.g. Sportline, Valeo, WeGo, Perfect Solutions, Park Avenue) and licensed brand names (e.g. Swiss Gear, American Tourister, P90X, UFC, Calmia). The Company offers approximately 1,100 product concepts across four business segements, with each concept packaged in a variety of ways to meet customer specifications. Products are sourced entirely from Asia and are generally priced below $100. The Company has six locations: Elmsford, NY (headquarters); New York, NY; Hazelton, PA; Worcester, U.K.; Hong Kong; and China.</v>
          </cell>
          <cell r="EA18">
            <v>36678</v>
          </cell>
          <cell r="EB18">
            <v>6.15</v>
          </cell>
          <cell r="EW18" t="str">
            <v>No entry multiple availabel. Significant debt. Used Leverage multiple.</v>
          </cell>
          <cell r="FV18" t="str">
            <v>Private</v>
          </cell>
          <cell r="FX18" t="str">
            <v>N/A</v>
          </cell>
        </row>
        <row r="19">
          <cell r="C19">
            <v>17</v>
          </cell>
          <cell r="F19" t="str">
            <v>Class A</v>
          </cell>
          <cell r="G19">
            <v>7912050</v>
          </cell>
          <cell r="H19">
            <v>98359299.999999717</v>
          </cell>
          <cell r="I19">
            <v>2.7</v>
          </cell>
          <cell r="J19" t="str">
            <v>nm</v>
          </cell>
          <cell r="K19">
            <v>0</v>
          </cell>
          <cell r="O19">
            <v>0</v>
          </cell>
          <cell r="P19">
            <v>12.431582206886928</v>
          </cell>
          <cell r="R19" t="str">
            <v>Base</v>
          </cell>
          <cell r="U19" t="str">
            <v>N/A</v>
          </cell>
          <cell r="V19" t="str">
            <v>N/A</v>
          </cell>
          <cell r="AJ19" t="str">
            <v>Wholesale &amp; Distribution</v>
          </cell>
          <cell r="CV19" t="str">
            <v>Performance, Inc. was founded in 1986 by Garry and Sharon Snook in the basement of their home in Chapel Hill, NC. It has since grown into the nation’s leading bicycle mail order and retail company. The Company began as a mail-order reseller of bicycle components targeting the cycling enthusiast market. In the early 1990's the company branched out into the retail channel. Performance operates 109 retail stores under the Performance banner as of 11/1/14, catalog and internet sell under Performance Bicycle (regular priced merchandise) and Nashbar (discounted items). Company carries brands like Kestrel, Schwinn, Cannondale, Fuji, Diamondback, GT Bicycles, Shimano, and Ridley Bikes. As of 3/1/14, company has 1,680 employees (711 full time, 969 part time).</v>
          </cell>
          <cell r="EA19" t="str">
            <v>N/A</v>
          </cell>
          <cell r="EB19" t="str">
            <v>N/A</v>
          </cell>
          <cell r="EW19" t="str">
            <v>No entry multiple availabel. Significant debt. Used Basemultiple.</v>
          </cell>
          <cell r="FV19" t="str">
            <v>Private</v>
          </cell>
          <cell r="FX19" t="str">
            <v>N/A</v>
          </cell>
        </row>
        <row r="20">
          <cell r="C20">
            <v>18</v>
          </cell>
          <cell r="F20" t="str">
            <v>Units</v>
          </cell>
          <cell r="G20">
            <v>8698000</v>
          </cell>
          <cell r="H20">
            <v>34278000.000000015</v>
          </cell>
          <cell r="I20">
            <v>1.4000000000000001</v>
          </cell>
          <cell r="J20">
            <v>10.677613080182638</v>
          </cell>
          <cell r="K20">
            <v>758283.29999999993</v>
          </cell>
          <cell r="O20">
            <v>0</v>
          </cell>
          <cell r="P20">
            <v>3.9409059553920458</v>
          </cell>
          <cell r="R20" t="str">
            <v>Multiple</v>
          </cell>
          <cell r="U20" t="str">
            <v>N/A</v>
          </cell>
          <cell r="V20" t="str">
            <v>N/A</v>
          </cell>
          <cell r="AJ20" t="str">
            <v>Automotive</v>
          </cell>
          <cell r="CV20" t="str">
            <v>Founded in 1989 - HQ’ed in Birmingham, AL, Joe Hudson’s Collision Centers (“JHCC”) operates 23 collision repair centers, primarily in Alabama. JHCC has the leading market share (11%) in its $550MM territory. JHCC focuses on smaller markets overlooked by larger multi-site operators (“MSOs”) (none of top 4 own centers in Alabama) and targets development of greenfields and tuck-in-acquisitions in contiguous markets – (FL, GA). Existing competitors consist of mom and pop operators, providing ample opportunities for JHCC to make tuck-in acquisitions in contiguous markets (FL, GA, MS, &amp; TN).</v>
          </cell>
          <cell r="EA20">
            <v>41922</v>
          </cell>
          <cell r="EB20">
            <v>8.4700000000000006</v>
          </cell>
          <cell r="EW20" t="str">
            <v>Financial performance in line with the comp set. Used the Base multiple.</v>
          </cell>
          <cell r="FV20" t="str">
            <v>Private</v>
          </cell>
          <cell r="FX20" t="str">
            <v>N/A</v>
          </cell>
        </row>
        <row r="21">
          <cell r="C21">
            <v>19</v>
          </cell>
          <cell r="F21" t="str">
            <v>Common</v>
          </cell>
          <cell r="G21">
            <v>9100000</v>
          </cell>
          <cell r="H21">
            <v>43800000</v>
          </cell>
          <cell r="I21">
            <v>2.0499999999999998</v>
          </cell>
          <cell r="J21">
            <v>10.173679978558027</v>
          </cell>
          <cell r="K21">
            <v>1000000</v>
          </cell>
          <cell r="O21">
            <v>0</v>
          </cell>
          <cell r="P21">
            <v>4.813186813186813</v>
          </cell>
          <cell r="R21" t="str">
            <v>Base</v>
          </cell>
          <cell r="U21" t="str">
            <v>N/A</v>
          </cell>
          <cell r="V21" t="str">
            <v>N/A</v>
          </cell>
          <cell r="AJ21" t="str">
            <v>Manufacturing</v>
          </cell>
          <cell r="CV21" t="str">
            <v>FMH Aerospace Corp. manufactures engineered components and assemblies for commercial aerospace, defense, space, and industrial sectors. The company offers flight-critical products, including metal bellows, bellow joints, metal ducting, and metal hoses. Its products facilitate transfer of fluids and gases at extreme temperatures, pressures, and demanding environments. The company is headquartered in Irvine, California.</v>
          </cell>
          <cell r="EA21" t="str">
            <v>N/A</v>
          </cell>
          <cell r="EB21" t="str">
            <v>N/A</v>
          </cell>
          <cell r="EW21" t="str">
            <v>Financial performance in line with the comp set. Used the Base multiple.</v>
          </cell>
          <cell r="FV21" t="str">
            <v>Private</v>
          </cell>
          <cell r="FX21" t="str">
            <v>N/A</v>
          </cell>
        </row>
        <row r="22">
          <cell r="C22">
            <v>20</v>
          </cell>
          <cell r="F22" t="str">
            <v>Common</v>
          </cell>
          <cell r="G22">
            <v>9447000</v>
          </cell>
          <cell r="H22">
            <v>49137000</v>
          </cell>
          <cell r="I22">
            <v>0.5</v>
          </cell>
          <cell r="J22">
            <v>7.5110617127130306</v>
          </cell>
          <cell r="K22">
            <v>106372.5</v>
          </cell>
          <cell r="O22">
            <v>0</v>
          </cell>
          <cell r="P22">
            <v>5.2013337567481743</v>
          </cell>
          <cell r="R22" t="str">
            <v>Multiple</v>
          </cell>
          <cell r="U22" t="str">
            <v>N/A</v>
          </cell>
          <cell r="V22" t="str">
            <v>N/A</v>
          </cell>
          <cell r="AJ22" t="str">
            <v>Manufacturing</v>
          </cell>
          <cell r="CV22" t="str">
            <v>Moss is a designer and manufacturer of tension fabric structures and signs sold in North American. These structures and signs are used in visual marketing displays and fixtures for the tradeshow exhibit (71% of sales), retail environment (6.5%), corporate event (8%), rental (9%), and sports design (5.5%) markets. Each tension fabric structure consists of an aluminum frame and a digitally printed fabric covering. The Company has two manufacturing facilities in Elk Grove Village, IL and Salt Lake City, UT, and a rental facility in Las Vegas, NV.</v>
          </cell>
          <cell r="EA22">
            <v>39650</v>
          </cell>
          <cell r="EB22">
            <v>7.7</v>
          </cell>
          <cell r="EW22" t="str">
            <v>Based on performance, calibration multiple seems too high. Used the Base multiple inline with the comp set.</v>
          </cell>
          <cell r="FV22" t="str">
            <v>Private</v>
          </cell>
          <cell r="FX22" t="str">
            <v>N/A</v>
          </cell>
        </row>
        <row r="23">
          <cell r="C23">
            <v>21</v>
          </cell>
          <cell r="F23" t="str">
            <v>Series A Units</v>
          </cell>
          <cell r="G23">
            <v>10875188</v>
          </cell>
          <cell r="H23">
            <v>65007000.00000003</v>
          </cell>
          <cell r="I23">
            <v>3</v>
          </cell>
          <cell r="J23">
            <v>9.1942520901707656</v>
          </cell>
          <cell r="K23">
            <v>1023229.9349999995</v>
          </cell>
          <cell r="O23">
            <v>0</v>
          </cell>
          <cell r="P23">
            <v>5.9775518363452687</v>
          </cell>
          <cell r="R23" t="str">
            <v>Override</v>
          </cell>
          <cell r="U23">
            <v>10</v>
          </cell>
          <cell r="V23" t="str">
            <v>N/A</v>
          </cell>
          <cell r="AJ23" t="str">
            <v xml:space="preserve">Other Services </v>
          </cell>
          <cell r="CV23" t="str">
            <v>Caldwell &amp; Gregory (C&amp;G) is a provider of laundry facility management services for colleges/universities, multifamily housing, and distribution rights for commercial Maytag equipment in VA, MD &amp; DC. C&amp;G offers a full range of services from design, construction, &amp; installation of laundry facilities to the ongoing operation &amp; maintenance. The company is headquartered in Manakin Sabot (Richmond area), VA and has a diverse customer base (no one account is &gt;6% of revenues) and an installed base of over 30,000 machines across 19 states.</v>
          </cell>
          <cell r="EA23">
            <v>41425</v>
          </cell>
          <cell r="EB23">
            <v>9.5299999999999994</v>
          </cell>
          <cell r="EW23" t="str">
            <v>Used DCF. Considered 11.0x multiple based on comps. Selected Override of 10 based on average per comp set. Company is not performing in line with the comp set.</v>
          </cell>
          <cell r="FV23" t="str">
            <v>Private</v>
          </cell>
          <cell r="FX23" t="str">
            <v>N/A</v>
          </cell>
        </row>
        <row r="24">
          <cell r="C24">
            <v>22</v>
          </cell>
          <cell r="F24" t="str">
            <v xml:space="preserve">Units A </v>
          </cell>
          <cell r="G24">
            <v>11091187</v>
          </cell>
          <cell r="H24">
            <v>53586377.00000006</v>
          </cell>
          <cell r="I24">
            <v>1</v>
          </cell>
          <cell r="J24">
            <v>11.968924245890008</v>
          </cell>
          <cell r="K24">
            <v>558923.55674999952</v>
          </cell>
          <cell r="O24">
            <v>0</v>
          </cell>
          <cell r="P24">
            <v>4.83143751881562</v>
          </cell>
          <cell r="R24" t="str">
            <v>Multiple</v>
          </cell>
          <cell r="U24" t="str">
            <v>N/A</v>
          </cell>
          <cell r="V24" t="str">
            <v>N/A</v>
          </cell>
          <cell r="AJ24" t="str">
            <v>Manufacturing</v>
          </cell>
          <cell r="CV24" t="str">
            <v>Custom Window Systems, Inc. (“CWS” or “Company” or the “Borrower”), founded in 1986, based in Ocala, FL, manufactures and designs impact-resistant and non-impact resistant windows and doors for the Florida (93%+) and Southeastern U.S. markets. The Company sells into both the remodel &amp; replacement (“R&amp;R”) market (~50% of sales) and to new home construction (~50% of sales). Impact resistant products are ~44% of 2013 sales. 2013 sales by product: 56% polyvinyl chloride (“PVC”), 20% aluminum, 9% acrylic, 7% porch enclosures and 8% other. 2013 sales by customer type: 41% building products distributors, 31% builders &amp; contractors, 26% window &amp; door dealers.</v>
          </cell>
          <cell r="EA24">
            <v>41851</v>
          </cell>
          <cell r="EB24">
            <v>10.271739130434783</v>
          </cell>
          <cell r="EW24" t="str">
            <v>No entry multiple available. Good with the Base multiple.Recalculated multiple to be 10.27x. '=(43+35.4+16.1)/9.2 Changed to Base multiple. Flat performance in revenues, increase in EBITDA since acquisition.</v>
          </cell>
          <cell r="FV24" t="str">
            <v>Private</v>
          </cell>
          <cell r="FX24" t="str">
            <v>N/A</v>
          </cell>
        </row>
        <row r="25">
          <cell r="C25">
            <v>23</v>
          </cell>
          <cell r="F25" t="str">
            <v xml:space="preserve">Partner Interest </v>
          </cell>
          <cell r="G25">
            <v>11138800</v>
          </cell>
          <cell r="H25">
            <v>50586000.00000003</v>
          </cell>
          <cell r="I25">
            <v>0.70000000000000007</v>
          </cell>
          <cell r="J25">
            <v>8.8770603655690046</v>
          </cell>
          <cell r="K25">
            <v>329605.18500000006</v>
          </cell>
          <cell r="O25">
            <v>0</v>
          </cell>
          <cell r="P25">
            <v>4.5414227744460831</v>
          </cell>
          <cell r="R25" t="str">
            <v>Leverage</v>
          </cell>
          <cell r="U25" t="str">
            <v>N/A</v>
          </cell>
          <cell r="V25" t="str">
            <v>N/A</v>
          </cell>
          <cell r="AJ25" t="str">
            <v>Manufacturing</v>
          </cell>
          <cell r="CV25" t="str">
            <v>B&amp;B is a designer, manufacturer and direct marketer of Ethernet, serial, wireless, and USB connectors designed to network machines in rigorous industrial and commercial environments. The Company sells B&amp;B branded products as well as distributes products manufactured by third parties as a value added reseller. B&amp;B sells its products directly to customers via its catalog and website as well as through a small sales force dedicated to the Company's largest customers. EBITDA outside the U.S. accounts for ~17% of Total EBITDA. The Company is headquartered and has a manufacturing facility in Ottawa, IL (owned) and a leased distribution facility in Galway, Ireland.</v>
          </cell>
          <cell r="EA25">
            <v>39542</v>
          </cell>
          <cell r="EB25">
            <v>9.27</v>
          </cell>
          <cell r="EW25" t="str">
            <v>Calibration multiple seems excessive, went with leverage based on size differences.</v>
          </cell>
          <cell r="FV25" t="str">
            <v>Private</v>
          </cell>
          <cell r="FX25" t="str">
            <v>N/A</v>
          </cell>
        </row>
        <row r="26">
          <cell r="C26">
            <v>24</v>
          </cell>
          <cell r="F26" t="str">
            <v>Common Shares</v>
          </cell>
          <cell r="G26">
            <v>11166723.611</v>
          </cell>
          <cell r="H26">
            <v>55762999.99999994</v>
          </cell>
          <cell r="I26">
            <v>1.3</v>
          </cell>
          <cell r="J26">
            <v>10.89475408637009</v>
          </cell>
          <cell r="K26">
            <v>708586.19269425084</v>
          </cell>
          <cell r="O26">
            <v>0</v>
          </cell>
          <cell r="P26">
            <v>4.9936760273236729</v>
          </cell>
          <cell r="R26" t="str">
            <v>Multiple</v>
          </cell>
          <cell r="U26" t="str">
            <v>N/A</v>
          </cell>
          <cell r="V26" t="str">
            <v>N/A</v>
          </cell>
          <cell r="AJ26" t="str">
            <v>Wholesale &amp; Distribution</v>
          </cell>
          <cell r="CV26" t="str">
            <v>Clarion Brands, LLC (the "Company" or the "Borrower"), founded in 2014, is a U.S. marketer and distributor of over-the-counter ("OTC") pharmaceutical brands to wholesale distributors and mass merchandisers in the U.S. and Canada. Clarion was formed in 2014 following the purchase of six brands from their former owner DSE Healthcare Solutions. The Company's brands consist of: Lipo-Flavonoid (36% of FY2013 revenue), Absorbine Jr. (18%), Certain Dri (17%), Cystex (14%), Albolene (8%),  and Anti Monkey Butt (7%). Clarion operates as a "virtual company" and outsources manufacturing, logistics and sales to third-party providers. The Company is headquartered in Trevose, PA.</v>
          </cell>
          <cell r="EA26">
            <v>41913</v>
          </cell>
          <cell r="EB26">
            <v>8</v>
          </cell>
          <cell r="EW26" t="str">
            <v>Used DCF. Client considered 13.9x multiple based on comps, and 9.3x based on transactions. Used calibration multiple in line with the comp set performance.</v>
          </cell>
          <cell r="FV26" t="str">
            <v>Private</v>
          </cell>
          <cell r="FX26" t="str">
            <v>N/A</v>
          </cell>
        </row>
        <row r="27">
          <cell r="C27">
            <v>25</v>
          </cell>
          <cell r="F27" t="str">
            <v>Common</v>
          </cell>
          <cell r="G27">
            <v>11220800</v>
          </cell>
          <cell r="H27">
            <v>60973000.000000022</v>
          </cell>
          <cell r="I27">
            <v>0.89999999999999991</v>
          </cell>
          <cell r="J27">
            <v>11.497120427143246</v>
          </cell>
          <cell r="K27">
            <v>449587.12499999977</v>
          </cell>
          <cell r="O27">
            <v>0</v>
          </cell>
          <cell r="P27">
            <v>5.4339262797661503</v>
          </cell>
          <cell r="R27" t="str">
            <v>Multiple</v>
          </cell>
          <cell r="U27" t="str">
            <v>N/A</v>
          </cell>
          <cell r="V27" t="str">
            <v>N/A</v>
          </cell>
          <cell r="AJ27" t="str">
            <v>Manufacturing</v>
          </cell>
          <cell r="CV27" t="str">
            <v>Harmar Mobility is a designer, manufacturer and marketer of mobility and accessibility solutions that assist disabled and mobility impaired end users in overcoming obstacles in and out of the home. Sales by product (FYE 2011): vehicle lifts (49%), stair lifts (27%), vertical platform lifts (13%), turning seats (2%), dumbwaiters (2%), and other (7%). Harmar generates over half of its revenue through dealers, with the remainder of sales through the Internet (20%), Veteran Hospitals (16%) and National Mobility Accounts (13%). 85% of sales are generated from products that are private pay and not subject to Medicare reimbursement or government-mandated fee schedules. Harmar is valued for its superior quality and innovation, product depth, faster lead and installation times, and customer support and training.</v>
          </cell>
          <cell r="EA27">
            <v>41110</v>
          </cell>
          <cell r="EB27">
            <v>10.731299999999999</v>
          </cell>
          <cell r="EW27" t="str">
            <v>Entry multiple not available. Good with the Base case multiple based on the comp set.</v>
          </cell>
          <cell r="FV27" t="str">
            <v>Private</v>
          </cell>
          <cell r="FX27" t="str">
            <v>N/A</v>
          </cell>
        </row>
        <row r="28">
          <cell r="C28">
            <v>26</v>
          </cell>
          <cell r="F28" t="str">
            <v>Clas A-2 Warrants</v>
          </cell>
          <cell r="G28">
            <v>11804898.299999999</v>
          </cell>
          <cell r="H28">
            <v>43924039.00000003</v>
          </cell>
          <cell r="I28">
            <v>8.2000000000000011</v>
          </cell>
          <cell r="J28">
            <v>6.9969040071706701</v>
          </cell>
          <cell r="K28">
            <v>3091962.4125000006</v>
          </cell>
          <cell r="O28">
            <v>0</v>
          </cell>
          <cell r="P28">
            <v>3.7208316313915244</v>
          </cell>
          <cell r="R28" t="str">
            <v>Multiple</v>
          </cell>
          <cell r="U28" t="str">
            <v>N/A</v>
          </cell>
          <cell r="V28" t="str">
            <v>N/A</v>
          </cell>
          <cell r="AJ28" t="str">
            <v>Manufacturing</v>
          </cell>
          <cell r="CV28" t="str">
            <v>Cascade Windows, Inc. designs, manufactures, and sells vinyl windows and sliding glass doors for homeowners, builders, and architects in the Western United States. It offers picture, slider, single hung, specialty, casement, awning, and double hung/double slider style windows; and patio doors. The company sells its products through a network of dealers. Cascade Windows, Inc. was formerly known as Window Products, Inc. and changed its name to Cascade Windows, Inc. in 2004. The company was founded in 1989 and is based in Spokane, Washington with additional locations in Salt Lake City, Utah; and Tualatin, Oregon.</v>
          </cell>
          <cell r="EA28">
            <v>41744</v>
          </cell>
          <cell r="EB28">
            <v>8.5</v>
          </cell>
          <cell r="EW28" t="str">
            <v>Used DCF. Client considered 12.7x multiple based on comps. Used calibration multiple.</v>
          </cell>
          <cell r="FV28" t="str">
            <v>Private</v>
          </cell>
          <cell r="FX28" t="str">
            <v>N/A</v>
          </cell>
        </row>
        <row r="29">
          <cell r="C29">
            <v>27</v>
          </cell>
          <cell r="F29" t="str">
            <v>Class A Units</v>
          </cell>
          <cell r="G29">
            <v>12023090</v>
          </cell>
          <cell r="H29">
            <v>47130000</v>
          </cell>
          <cell r="I29">
            <v>2.1</v>
          </cell>
          <cell r="J29">
            <v>11.060625053641823</v>
          </cell>
          <cell r="K29">
            <v>1496740.9275</v>
          </cell>
          <cell r="O29">
            <v>0</v>
          </cell>
          <cell r="P29">
            <v>3.9199573487348096</v>
          </cell>
          <cell r="R29" t="str">
            <v>Override</v>
          </cell>
          <cell r="U29">
            <v>9.5363600000000002</v>
          </cell>
          <cell r="V29" t="str">
            <v>N/A</v>
          </cell>
          <cell r="AJ29" t="str">
            <v xml:space="preserve">Other Services </v>
          </cell>
          <cell r="CV29" t="str">
            <v>YLG Holdings, Inc. is a U.S, landscaping company. The company services corporate and commercial properties, infrastructure customers and institutional facilities in the Southeast and Texas through 16 branches over 4 states. Services include landscape maintenance (lawn mowing, bush pruning, wide-area maintenance “WAM”, arbor care and landscape design &amp; installation.</v>
          </cell>
          <cell r="EA29">
            <v>42013</v>
          </cell>
          <cell r="EB29">
            <v>9.5363600000000002</v>
          </cell>
          <cell r="EW29" t="str">
            <v>Entry multiple not available. Good with the Base multiple.</v>
          </cell>
          <cell r="FV29" t="str">
            <v>Private</v>
          </cell>
          <cell r="FX29" t="str">
            <v>N/A</v>
          </cell>
        </row>
        <row r="30">
          <cell r="C30">
            <v>28</v>
          </cell>
          <cell r="F30" t="str">
            <v>Class B Common Stock</v>
          </cell>
          <cell r="G30">
            <v>12044317.666999999</v>
          </cell>
          <cell r="H30">
            <v>58018000.000000067</v>
          </cell>
          <cell r="I30">
            <v>5.8000000000000007</v>
          </cell>
          <cell r="J30">
            <v>10.232044969858073</v>
          </cell>
          <cell r="K30">
            <v>3530143.7406884967</v>
          </cell>
          <cell r="O30">
            <v>0</v>
          </cell>
          <cell r="P30">
            <v>4.8170433231732588</v>
          </cell>
          <cell r="R30" t="str">
            <v>Multiple</v>
          </cell>
          <cell r="U30" t="str">
            <v>N/A</v>
          </cell>
          <cell r="V30" t="str">
            <v>N/A</v>
          </cell>
          <cell r="AJ30" t="str">
            <v>Manufacturing</v>
          </cell>
          <cell r="CV30" t="str">
            <v>Whitcraft, LLC (“Whitcraft”) has three facilities located in Eastford, Farmington and Plainville, CT.  Whitcraft is a  manufacturer of precision-formed, machined and fabricated flight-critical aerospace components (3,300+ parts) that are highly-engineered and used in high-stress areas of the aircraft engine and frame. It's end markets are military (54% of revenue), commercial aerospace (36%) and industrial/other (10%). Whitcraft's main customers are Pratt &amp; Whitney (29% of revenue), GE (27%), Sikorsky (16%), Honeywell (9%), Snecma (7%), Hamilton (5%) and others (7%) with platforms including Blackhawk (11% of revenue), JSF (9%), CFM56 (6%), F100 (5%) and GE90 (4%) and all others (&lt;4% individually, 65%). Whitcraft, LLC is headquartered in Eastford, CT and founded in 1960.</v>
          </cell>
          <cell r="EA30">
            <v>40528</v>
          </cell>
          <cell r="EB30">
            <v>7.4</v>
          </cell>
          <cell r="EW30" t="str">
            <v>Good with Base multiple.</v>
          </cell>
          <cell r="FV30" t="str">
            <v>Private</v>
          </cell>
          <cell r="FX30" t="str">
            <v>N/A</v>
          </cell>
        </row>
        <row r="31">
          <cell r="C31">
            <v>29</v>
          </cell>
          <cell r="F31" t="str">
            <v>Common A</v>
          </cell>
          <cell r="G31">
            <v>12149000</v>
          </cell>
          <cell r="H31">
            <v>57543000.000000045</v>
          </cell>
          <cell r="I31">
            <v>1</v>
          </cell>
          <cell r="J31">
            <v>11.808692073421685</v>
          </cell>
          <cell r="K31">
            <v>604541.24999999953</v>
          </cell>
          <cell r="O31">
            <v>0</v>
          </cell>
          <cell r="P31">
            <v>4.7364392131039628</v>
          </cell>
          <cell r="R31" t="str">
            <v>Multiple</v>
          </cell>
          <cell r="U31" t="str">
            <v>N/A</v>
          </cell>
          <cell r="V31" t="str">
            <v>N/A</v>
          </cell>
          <cell r="AJ31" t="str">
            <v>Manufacturing</v>
          </cell>
          <cell r="CV31" t="str">
            <v>Harvey Tool is a designer, engineer and marketer of specialized, high-precision cutting tools used by CNC machines to shape metal and other materials. Products are unique in application and size. The Company primarily differentiates itself through its broad product base of hard to find tools and its quick turnaround time, with &gt;99% of orders shipped within 24 hours. The Company sells exclusively through 200+ distributors but also hold relationships with 15,000+ end users across the following end markets: job shops (31.0% aggregate sales from May’04-May’13), medical (16.5%), plastic and rubber (6.2%), aerospace (5.4%), mold/casting (5.3%) and other (35.6%). Typical end-users range from small tool shops engaging one-off manufacturing projects to manufacturing departments of large companies (e.g. GE’s GRC machine lab). Harvey maintains 9,000+ SKUs in-stock. 1,500+ new SKUs introduced in FY’13. Top 10 SKUs account for 3.6% of FY 2013 revenue. 100% of tools manufactured on an outsourced basis, top supplier accounts for 13.8% of FY’13 purchases.</v>
          </cell>
          <cell r="EA31">
            <v>41361</v>
          </cell>
          <cell r="EB31">
            <v>12.4</v>
          </cell>
          <cell r="EW31" t="str">
            <v>Good with calibration multiple.</v>
          </cell>
          <cell r="FV31" t="str">
            <v>Private</v>
          </cell>
          <cell r="FX31" t="str">
            <v>N/A</v>
          </cell>
        </row>
        <row r="32">
          <cell r="C32">
            <v>30</v>
          </cell>
          <cell r="F32" t="str">
            <v>Common</v>
          </cell>
          <cell r="G32">
            <v>12199188</v>
          </cell>
          <cell r="H32">
            <v>23814632.99999997</v>
          </cell>
          <cell r="I32">
            <v>2.4</v>
          </cell>
          <cell r="J32">
            <v>10.047792702814863</v>
          </cell>
          <cell r="K32">
            <v>2297347.5798000004</v>
          </cell>
          <cell r="O32">
            <v>0</v>
          </cell>
          <cell r="P32">
            <v>1.9521490282795846</v>
          </cell>
          <cell r="R32" t="str">
            <v>Multiple</v>
          </cell>
          <cell r="U32" t="str">
            <v>N/A</v>
          </cell>
          <cell r="V32" t="str">
            <v>N/A</v>
          </cell>
          <cell r="AJ32" t="str">
            <v>Manufacturing</v>
          </cell>
          <cell r="CV32" t="str">
            <v>Eatem Foods Co. ("Eatem"), founded in 1983, develops and manufacturers proprietary flavor systems (i.e. food bases and savory flavor systems) that deliver the basic flavor profile for their customer's food products -- used primarily in soups, sauces and gravies. The Company maintains a collection of over 500 unique recipes, 331of which were delivered to customers in FY'09. The collection includes a wide range of health and nutrient focused segments such as "No MSG", "Low Sodium", and "Organic" in addition to one-off customized recipes and general flavor offerings.</v>
          </cell>
          <cell r="EA32">
            <v>40210</v>
          </cell>
          <cell r="EB32">
            <v>7.73</v>
          </cell>
          <cell r="EW32" t="str">
            <v>Used DCF. Client considered 13.8x multiple based on comps. EBITDA and Revenues are growing but slower than the comp set. Good with calibration multiple..</v>
          </cell>
          <cell r="FV32" t="str">
            <v>Private</v>
          </cell>
          <cell r="FX32" t="str">
            <v>N/A</v>
          </cell>
        </row>
        <row r="33">
          <cell r="C33">
            <v>31</v>
          </cell>
          <cell r="F33" t="str">
            <v>Class A</v>
          </cell>
          <cell r="G33">
            <v>12283059</v>
          </cell>
          <cell r="H33">
            <v>56576999.999999978</v>
          </cell>
          <cell r="I33">
            <v>1.0999999999999999</v>
          </cell>
          <cell r="J33">
            <v>8.9702454857095884</v>
          </cell>
          <cell r="K33">
            <v>574914.21000000008</v>
          </cell>
          <cell r="O33">
            <v>0</v>
          </cell>
          <cell r="P33">
            <v>4.6061001579492515</v>
          </cell>
          <cell r="R33" t="str">
            <v>Multiple</v>
          </cell>
          <cell r="U33" t="str">
            <v>N/A</v>
          </cell>
          <cell r="V33" t="str">
            <v>N/A</v>
          </cell>
          <cell r="AJ33" t="str">
            <v>Manufacturing</v>
          </cell>
          <cell r="CV33" t="str">
            <v>Founded in 1973, JWC Environmental, LLC ("JWC") is a manufacturer of engineered grinding and solids separation equipment, aftermarket parts and services primarily for wastewater treatment ("WWT") facilities . JWC is headquartered in Costa Mesa, CA with 2 production facilities in CA and GA, 1 in the UK and a 1 office in China. Customer applications are: 1) WWT processes including head-works and pumping stations, 2) industrial facilities, 3) institutional settings (e.g. prisons) and 4) oil and gas. Products include grinders (42% of FY14 revenues), engineered systems (11%), separation systems (7%), parts and services (36%) and freight &amp; other (4%). All equipment is sold under the Monster brand. The Company projects 2015 municpal to industrial split to be 87.7%/12.2% compared to 88.4%/11.6% in 2014.</v>
          </cell>
          <cell r="EA33">
            <v>40758</v>
          </cell>
          <cell r="EB33">
            <v>7.33</v>
          </cell>
          <cell r="EW33" t="str">
            <v>Good with Base multiple.</v>
          </cell>
          <cell r="FV33" t="str">
            <v>Private</v>
          </cell>
          <cell r="FX33" t="str">
            <v>N/A</v>
          </cell>
        </row>
        <row r="34">
          <cell r="C34">
            <v>32</v>
          </cell>
          <cell r="F34" t="str">
            <v xml:space="preserve">Units A </v>
          </cell>
          <cell r="G34">
            <v>12398900</v>
          </cell>
          <cell r="H34">
            <v>61858000</v>
          </cell>
          <cell r="I34">
            <v>1.7999999999999998</v>
          </cell>
          <cell r="J34">
            <v>9.4696751772782708</v>
          </cell>
          <cell r="K34">
            <v>974999.99999999977</v>
          </cell>
          <cell r="O34">
            <v>0</v>
          </cell>
          <cell r="P34">
            <v>4.9889909588753838</v>
          </cell>
          <cell r="R34" t="str">
            <v>Multiple</v>
          </cell>
          <cell r="U34" t="str">
            <v>N/A</v>
          </cell>
          <cell r="V34" t="str">
            <v>N/A</v>
          </cell>
          <cell r="AJ34" t="str">
            <v>Professional Services</v>
          </cell>
          <cell r="CV34" t="str">
            <v>Founded in 1988, and purchased by Insight Equity Partners (“Insight”) in 2009, Apex Analytix (“Apex” or the “Company”) provides accounts payable and other audit recovery services (60% of 2013 revenues) primarily for non-retail / healthcare Fortune 1000 companies. The Company also provides a software solution (40% of revenues) via its internally developed software platform, First Strike. The Company is headquartered in Greensboro, NC and also has an office in the UK.</v>
          </cell>
          <cell r="EA34">
            <v>41845</v>
          </cell>
          <cell r="EB34">
            <v>8</v>
          </cell>
          <cell r="EW34" t="str">
            <v>Financial performance consistent with the comp set. Good with the Base multiple.</v>
          </cell>
          <cell r="FV34" t="str">
            <v>Private</v>
          </cell>
          <cell r="FX34" t="str">
            <v>N/A</v>
          </cell>
        </row>
        <row r="35">
          <cell r="C35">
            <v>33</v>
          </cell>
          <cell r="F35" t="str">
            <v>Common Units</v>
          </cell>
          <cell r="G35">
            <v>12521759</v>
          </cell>
          <cell r="H35">
            <v>39338707</v>
          </cell>
          <cell r="I35">
            <v>2.4</v>
          </cell>
          <cell r="J35">
            <v>10.131064213901578</v>
          </cell>
          <cell r="K35">
            <v>1613966.2848648655</v>
          </cell>
          <cell r="O35">
            <v>0</v>
          </cell>
          <cell r="P35">
            <v>3.1416278655418939</v>
          </cell>
          <cell r="R35" t="str">
            <v>Multiple</v>
          </cell>
          <cell r="U35" t="str">
            <v>N/A</v>
          </cell>
          <cell r="V35" t="str">
            <v>N/A</v>
          </cell>
          <cell r="AJ35" t="str">
            <v>Automotive</v>
          </cell>
          <cell r="CV35" t="str">
            <v>National Powersport Auctions aka Cycle Express provides auction and remarketing services for pre-owned motorcycles, ATVs, personal watercraft, boats, campers, snowmobiles, RVs, and trailers in the United States. It offers marketing, title, transportation, repo management, inspections, and reconditioning services to liquidate power sports vehicles for lenders; online auction services through eSale; and liquidation services for various power sports-related businesses, including insurance companies, original equipment manufacturers, and various organizations to liquidate powers ports inventory. The company also provides online information and management Websites for various business partners, including lender portal, dealer portal, and transportation and repo agent portals. Cycle Express LLC was founded in 1990 and is based in Poway, California with auction facilities in Poway, California; Carrolton, Texas; Cincinnati, Ohio; and Atlanta, Georgia.</v>
          </cell>
          <cell r="EA35">
            <v>40991</v>
          </cell>
          <cell r="EB35">
            <v>7.4</v>
          </cell>
          <cell r="EW35" t="str">
            <v>Good with leverage multiple.</v>
          </cell>
          <cell r="FV35" t="str">
            <v>Private</v>
          </cell>
          <cell r="FX35" t="str">
            <v>N/A</v>
          </cell>
        </row>
        <row r="36">
          <cell r="C36">
            <v>34</v>
          </cell>
          <cell r="F36" t="str">
            <v xml:space="preserve">Series A Common Units </v>
          </cell>
          <cell r="G36">
            <v>12641679.789999999</v>
          </cell>
          <cell r="H36">
            <v>60692355.99999997</v>
          </cell>
          <cell r="I36">
            <v>3.5999999999999996</v>
          </cell>
          <cell r="J36">
            <v>11.743739546885712</v>
          </cell>
          <cell r="K36">
            <v>2306927.9106900007</v>
          </cell>
          <cell r="O36">
            <v>0</v>
          </cell>
          <cell r="P36">
            <v>4.800972418871873</v>
          </cell>
          <cell r="R36" t="str">
            <v>Override</v>
          </cell>
          <cell r="U36">
            <v>11.8</v>
          </cell>
          <cell r="V36" t="str">
            <v>N/A</v>
          </cell>
          <cell r="AJ36" t="str">
            <v>Educational Services</v>
          </cell>
          <cell r="CV36" t="str">
            <v>McKissock LLC ("McKissock" or the "Company"), founded in 1989 and headquartered in Warren, PA, is a leading online provider of state and federally mandated continuing education, training and pre-license certification solutions across four end-market segments: (i) Real Estate (66% of 2013 revenues) - broker and appraiser continuing education and certification requirements. (ii) Personal Care (15%) - cosmetologist / massage therapist certification / continuing education. iii) Healthcare (13%) - social worker, home health professional, registered nurse certification and continuing education. (iv) Other (6%) Through its portfolio of content, including over 1,000 proprietary online courses, the Company assists over 400,000 individuals nationwide each year who either seek to obtain a professional license, or who must fulfill mandatory continuing education requirements in order to maintain their license.</v>
          </cell>
          <cell r="EA36">
            <v>41856</v>
          </cell>
          <cell r="EB36">
            <v>11.8</v>
          </cell>
          <cell r="EW36" t="str">
            <v>Used DCF. Client considered 7.1x multiple based on comps. EBITDA growing weakly. Good with entry multiple.</v>
          </cell>
          <cell r="FV36" t="str">
            <v>Private</v>
          </cell>
          <cell r="FX36" t="str">
            <v>N/A</v>
          </cell>
        </row>
        <row r="37">
          <cell r="C37">
            <v>35</v>
          </cell>
          <cell r="F37" t="str">
            <v xml:space="preserve">Units A </v>
          </cell>
          <cell r="G37">
            <v>12663000</v>
          </cell>
          <cell r="H37">
            <v>48170999.999999963</v>
          </cell>
          <cell r="I37">
            <v>1.86</v>
          </cell>
          <cell r="J37">
            <v>7.3156448513534027</v>
          </cell>
          <cell r="K37">
            <v>806409.24</v>
          </cell>
          <cell r="O37">
            <v>0</v>
          </cell>
          <cell r="P37">
            <v>3.8040748637763535</v>
          </cell>
          <cell r="R37" t="str">
            <v>Multiple</v>
          </cell>
          <cell r="U37" t="str">
            <v>N/A</v>
          </cell>
          <cell r="V37" t="str">
            <v>N/A</v>
          </cell>
          <cell r="AJ37" t="str">
            <v>Manufacturing</v>
          </cell>
          <cell r="CV37" t="str">
            <v>AAMP Acquisition Co is a designer, marketer and distributor of consumer electronics integration devices and accessory products used in customizing or upgrading 12-volt car audio systems. Products include specialty interconnectors, speaker and power wires, fuse holders, battery terminals, antennas, adapters, monitors, etc. and are used to provide for power management and distribution, signal distribution, sound dampening, autosound capabilities, etc. Products are sold through several channels including specialty retailers, mass and distributors. The end user is the 18 to 35 year old male audio enthusiast. AAMP's four most recognized brand names include: PAC/Peripheral Electronics, Stinger Electronics, iSimple and Best Kits/American Int'l. The Company has ~115 non-union employees and is headquartered in Clearwater FL, with distribution centers in Santa Ana CA (PAC with minor manufacturing), Reno NV, Springfield MO. The Company outsources its manufacturing but assembles some of its products in-house. AAMP has expanded their foreign operations in Europe with the acquisition of Armour.</v>
          </cell>
          <cell r="EA37">
            <v>41479</v>
          </cell>
          <cell r="EB37">
            <v>5.62</v>
          </cell>
          <cell r="EW37" t="str">
            <v>No entry multiple available. Good with the Base multiple.</v>
          </cell>
          <cell r="FV37" t="str">
            <v>Private</v>
          </cell>
          <cell r="FX37" t="str">
            <v>N/A</v>
          </cell>
        </row>
        <row r="38">
          <cell r="C38">
            <v>36</v>
          </cell>
          <cell r="F38" t="str">
            <v>Class A Units</v>
          </cell>
          <cell r="G38">
            <v>32436000</v>
          </cell>
          <cell r="H38">
            <v>200959000.00000009</v>
          </cell>
          <cell r="I38">
            <v>0.6</v>
          </cell>
          <cell r="J38">
            <v>11.978912319644838</v>
          </cell>
          <cell r="K38">
            <v>721895.84999999951</v>
          </cell>
          <cell r="O38">
            <v>0</v>
          </cell>
          <cell r="P38">
            <v>6.1955543223578768</v>
          </cell>
          <cell r="R38" t="str">
            <v>Multiple</v>
          </cell>
          <cell r="U38" t="str">
            <v>N/A</v>
          </cell>
          <cell r="V38" t="str">
            <v>N/A</v>
          </cell>
          <cell r="AJ38" t="str">
            <v>Automotive</v>
          </cell>
          <cell r="CV38" t="str">
            <v>Towne Holdings Inc. (“Towne Park” or the “Company”) headquartered in Baltimore, Maryland, provides valet parking, self-parking management and other services to hospitality (66% of FY’14 Revenue), healthcare (22%), garage lot (6%), and other (5%) end markets. Within the hospitality market, the Company targets four and five star hotels. Top brands include Marriott (113 locations), Hilton (56), Starwood (37), and Loews (11). The Company currently serves ~600 locations in 50 urban markets across 36 states. Towne Park typically* does not own or lease the parking facilities (aside from Aug-14 acquisition of 16 location "Priority Parking"), but instead enters into contracts with property owners and managers to manage the parking operations at the locations.</v>
          </cell>
          <cell r="EA38">
            <v>41639</v>
          </cell>
          <cell r="EB38">
            <v>12.3</v>
          </cell>
          <cell r="EW38" t="str">
            <v>Good with calibration multiple.</v>
          </cell>
          <cell r="FV38" t="str">
            <v>Private</v>
          </cell>
          <cell r="FX38" t="str">
            <v>N/A</v>
          </cell>
        </row>
        <row r="39">
          <cell r="C39">
            <v>37</v>
          </cell>
          <cell r="F39" t="str">
            <v xml:space="preserve">Units A </v>
          </cell>
          <cell r="G39">
            <v>13272000</v>
          </cell>
          <cell r="H39">
            <v>77749000.000000045</v>
          </cell>
          <cell r="I39">
            <v>4.3</v>
          </cell>
          <cell r="J39" t="str">
            <v>nm</v>
          </cell>
          <cell r="K39">
            <v>0</v>
          </cell>
          <cell r="O39">
            <v>0</v>
          </cell>
          <cell r="P39">
            <v>5.8581223628692021</v>
          </cell>
          <cell r="R39" t="str">
            <v>Override</v>
          </cell>
          <cell r="U39">
            <v>5.5</v>
          </cell>
          <cell r="V39" t="str">
            <v>N/A</v>
          </cell>
          <cell r="AJ39" t="str">
            <v>Wholesale &amp; Distribution</v>
          </cell>
          <cell r="CV39" t="str">
            <v>Merex Incorporated ("Merex" or the "Company"), founded in 1982, is a U.S. provider of parts distribution and repair services to legacy military airframes. The Company is primarily focused in C-130, F-5, F-16, P-3 and J-85 platforms. Customers include U.S. DoD and foreign militaries (Thailand, South Korea, Argentina, Brazil, Bangladesh, etc.) where older airframes are still in use. The Company is headquartered in Camarillo, CA. Dubin Clark acquired Merex in September 2011.</v>
          </cell>
          <cell r="EA39">
            <v>40801</v>
          </cell>
          <cell r="EB39">
            <v>4.9000000000000004</v>
          </cell>
          <cell r="EW39" t="str">
            <v>Client at $0.00. Good with the calibration multiple.</v>
          </cell>
          <cell r="FV39" t="str">
            <v>Private</v>
          </cell>
          <cell r="FX39" t="str">
            <v>N/A</v>
          </cell>
        </row>
        <row r="40">
          <cell r="C40">
            <v>38</v>
          </cell>
          <cell r="F40" t="str">
            <v xml:space="preserve">Common </v>
          </cell>
          <cell r="G40">
            <v>13601000</v>
          </cell>
          <cell r="H40">
            <v>72678000</v>
          </cell>
          <cell r="I40">
            <v>2.2999999999999998</v>
          </cell>
          <cell r="J40" t="str">
            <v>nm</v>
          </cell>
          <cell r="K40">
            <v>0</v>
          </cell>
          <cell r="O40">
            <v>0</v>
          </cell>
          <cell r="P40">
            <v>5.3435776781119033</v>
          </cell>
          <cell r="R40" t="str">
            <v>Multiple</v>
          </cell>
          <cell r="U40" t="str">
            <v>N/A</v>
          </cell>
          <cell r="V40" t="str">
            <v>N/A</v>
          </cell>
          <cell r="AJ40" t="str">
            <v>Automotive</v>
          </cell>
          <cell r="CV40" t="str">
            <v>American Driveline Systems, Inc. (ADS), a portfolio investment of American Capital Strategies ("ACS") since 2004, is the parent company of AAMCO Transmission, Inc. and Cottman Transmission Systems, LLC. AAMCO and Cottman are the leading franchisors of transmission repair centers and have the most recognizable names in the automotive repair and service industry with 93% brand awareness. On a combined basis, ADS supports 755 franchised locations in each of the 50 states, Puerto Rico, Canada and South America. As of August 2014, the Company's revenue was comprised of: service fees (66%), Manufacturing revenue (22%), ad revenue (5%), other, (4%), ongoing sales (2%), initial training fees and equipment sales (1%).</v>
          </cell>
          <cell r="EA40">
            <v>38929</v>
          </cell>
          <cell r="EB40">
            <v>8.9</v>
          </cell>
          <cell r="EW40" t="str">
            <v>Client at $0.00. Good with calibration multiple.</v>
          </cell>
          <cell r="FV40" t="str">
            <v>Private</v>
          </cell>
          <cell r="FX40" t="str">
            <v>N/A</v>
          </cell>
        </row>
        <row r="41">
          <cell r="C41">
            <v>39</v>
          </cell>
          <cell r="F41" t="str">
            <v>Common Stock</v>
          </cell>
          <cell r="G41">
            <v>13714555</v>
          </cell>
          <cell r="H41">
            <v>50506999.99999997</v>
          </cell>
          <cell r="I41">
            <v>1.6</v>
          </cell>
          <cell r="J41">
            <v>7.8043035300817252</v>
          </cell>
          <cell r="K41">
            <v>881798.58000000007</v>
          </cell>
          <cell r="O41">
            <v>0</v>
          </cell>
          <cell r="P41">
            <v>3.6827297713997988</v>
          </cell>
          <cell r="R41" t="str">
            <v>Multiple</v>
          </cell>
          <cell r="U41" t="str">
            <v>N/A</v>
          </cell>
          <cell r="V41" t="str">
            <v>N/A</v>
          </cell>
          <cell r="AJ41" t="str">
            <v>Manufacturing</v>
          </cell>
          <cell r="CV41" t="str">
            <v>Rutland Plastics ("Rutland" or the "Company"), founded in 1962, is a manufacturer of plastisol compounds used in screen printing inks (80% of revenue) automotive (10%), industrial and other (10%) applications. The Company offers a wide variety of inks, including PVC / plastisol, water-based, oil-based acrylic, high solids acrylic and silicone inks. Products are used in screen printing on textiles as well as in automotive and industrial applications, such as adhesives, foam insluation and protective coatings. The Company his headquartered in North Carolina, with additional manufacturing facilities in New Jersey and Peru.</v>
          </cell>
          <cell r="EA41">
            <v>41516</v>
          </cell>
          <cell r="EB41">
            <v>5.6239316239316199</v>
          </cell>
          <cell r="EW41" t="str">
            <v>Used DCF. Considered 8.7x multiple based on comps. Comps vary in size and product portfolio. =(27.8+38)/11.7. Hence, 2013 EV/EBITDA multiple was approximated: 5.62x. Financial performance consistent with the comp set. Good with the Basen multiple.</v>
          </cell>
          <cell r="FV41" t="str">
            <v>Private</v>
          </cell>
          <cell r="FX41" t="str">
            <v>N/A</v>
          </cell>
        </row>
        <row r="42">
          <cell r="C42">
            <v>40</v>
          </cell>
          <cell r="F42" t="str">
            <v xml:space="preserve">Warrant Units  </v>
          </cell>
          <cell r="G42">
            <v>14085399</v>
          </cell>
          <cell r="H42">
            <v>37900000</v>
          </cell>
          <cell r="I42">
            <v>13.37</v>
          </cell>
          <cell r="J42">
            <v>8.3990442375407941</v>
          </cell>
          <cell r="K42">
            <v>8062499.9999999972</v>
          </cell>
          <cell r="O42">
            <v>0</v>
          </cell>
          <cell r="P42">
            <v>2.6907295987852384</v>
          </cell>
          <cell r="R42" t="str">
            <v>Override</v>
          </cell>
          <cell r="U42">
            <v>7.5</v>
          </cell>
          <cell r="V42" t="str">
            <v>N/A</v>
          </cell>
          <cell r="AJ42" t="str">
            <v>Manufacturing</v>
          </cell>
          <cell r="CV42" t="str">
            <v>Founded by Phin &amp; Sara DeMink in 2002, Southern Tier Brewing Company is the 3rd largest craft brewery in the state of New York and the 31st largest craft brewery in the U.S. STBC brewed 88,000 bbls in 2013 (85,000 bbls shipped) and has averaged annual volume growth of 48% since 2003 and 58% since 2009 Revenue is generated through sales to independent distributors in 3 primary categories: (i) core and seasonal brands, (ii) high-end Imperial and Blackwater series brands, (iii) variety packs and special releases. STBC has $22MM invested in the past 4.5 years on brewhouse, fermentation and storage facilities. Current production capacity of 200k barrels; up to 400k capacity in current facility with additional capital expenditures. Portfolio distributed to 33 states, primarily in the eastern US; core states of NY, PA, &amp; OH comprised of 52% of 2013 volume.</v>
          </cell>
          <cell r="EA42">
            <v>42003</v>
          </cell>
          <cell r="EB42">
            <v>7.5</v>
          </cell>
          <cell r="EW42" t="str">
            <v>Implied valuation multiple 7.5x. Valued at cost. Good company performance. Override to entry multiple as af 12/14 of 7.5</v>
          </cell>
          <cell r="FV42" t="str">
            <v>Private</v>
          </cell>
          <cell r="FX42" t="str">
            <v>N/A</v>
          </cell>
        </row>
        <row r="43">
          <cell r="C43">
            <v>41</v>
          </cell>
          <cell r="F43" t="str">
            <v>Preferred A</v>
          </cell>
          <cell r="G43">
            <v>14183558</v>
          </cell>
          <cell r="H43">
            <v>36739999.999999948</v>
          </cell>
          <cell r="I43">
            <v>0.70000000000000007</v>
          </cell>
          <cell r="J43">
            <v>13.900000000000002</v>
          </cell>
          <cell r="K43">
            <v>717277.33350000053</v>
          </cell>
          <cell r="O43">
            <v>0</v>
          </cell>
          <cell r="P43">
            <v>2.5903232461135595</v>
          </cell>
          <cell r="R43" t="str">
            <v>Override</v>
          </cell>
          <cell r="U43">
            <v>12</v>
          </cell>
          <cell r="V43" t="str">
            <v>N/A</v>
          </cell>
          <cell r="AJ43" t="str">
            <v>Educational Services</v>
          </cell>
          <cell r="CV43" t="str">
            <v>Liaison International, LLC ("Liaison" or the "Company") was founded in 1990 by current CEO and Chairman, George Haddad, and is headquartered in Watertown, MA. Liaison provides the leading SaaS solutions to the healthcare market segment for centralized student application services and accreditation solutions to post-secondary institutions, reducing the paperwork, time and cost for schools using the historical paper application process. Liaison currently serves 24 educational associations covering 4,000+ individual allied health schools focused on dental, optometry, veterinary, physical therapy, etc. Liaison has two main products: (1) Centralized Application Service ("CAS") which is a tool used by post-secondary institutions to collect a full application package from potential students applying to their programs (89% of FY'14 revenue) and (2) eAccreditation Management Software ("eAMS") which is a software tool used in the accreditation process of school programs (3% of FY'14 revenue). Liaison also offers other services such as training, hosting and support for CAS and eAMS (8% of FY'14 revenue).</v>
          </cell>
          <cell r="EA43">
            <v>41115</v>
          </cell>
          <cell r="EB43">
            <v>17.7</v>
          </cell>
          <cell r="EW43" t="str">
            <v xml:space="preserve"> Client used 13.2x. Financial performance consistent wth comp set. Used Base multiple as calibration multiple seems excesive. Used half of calibration multiple based on subject company’s much smaller size.</v>
          </cell>
          <cell r="FV43" t="str">
            <v>Private</v>
          </cell>
          <cell r="FX43" t="str">
            <v>N/A</v>
          </cell>
        </row>
        <row r="44">
          <cell r="C44">
            <v>42</v>
          </cell>
          <cell r="F44" t="str">
            <v xml:space="preserve">Common </v>
          </cell>
          <cell r="G44">
            <v>14295000</v>
          </cell>
          <cell r="H44">
            <v>65000000</v>
          </cell>
          <cell r="I44">
            <v>1.6</v>
          </cell>
          <cell r="J44">
            <v>8.9192025183630648</v>
          </cell>
          <cell r="K44">
            <v>975000</v>
          </cell>
          <cell r="O44">
            <v>0</v>
          </cell>
          <cell r="P44">
            <v>4.5470444211262677</v>
          </cell>
          <cell r="R44" t="str">
            <v>Override</v>
          </cell>
          <cell r="U44">
            <v>8.9</v>
          </cell>
          <cell r="V44" t="str">
            <v>N/A</v>
          </cell>
          <cell r="AJ44" t="str">
            <v>Arts &amp; Entertainment</v>
          </cell>
          <cell r="CV44" t="str">
            <v>Cotton Patch Café, Inc. operates as a southern food restaurant. It offers appetizers, salads, soups, sandwiches, baskets, desserts, and beverages. Cotton Patch Café, Inc. was founded in 1989 and is based in Grapevine, Texas.</v>
          </cell>
          <cell r="EA44">
            <v>42046</v>
          </cell>
          <cell r="EB44">
            <v>8.9</v>
          </cell>
          <cell r="EW44" t="str">
            <v>No change in valuation since acquisition.</v>
          </cell>
          <cell r="FV44" t="str">
            <v>Private</v>
          </cell>
          <cell r="FX44" t="str">
            <v>N/A</v>
          </cell>
        </row>
        <row r="45">
          <cell r="C45">
            <v>43</v>
          </cell>
          <cell r="F45" t="str">
            <v xml:space="preserve">Common </v>
          </cell>
          <cell r="G45">
            <v>14450000</v>
          </cell>
          <cell r="H45">
            <v>61700000</v>
          </cell>
          <cell r="I45">
            <v>2.5</v>
          </cell>
          <cell r="J45">
            <v>9.9169550173010386</v>
          </cell>
          <cell r="K45">
            <v>2354967</v>
          </cell>
          <cell r="O45">
            <v>0</v>
          </cell>
          <cell r="P45">
            <v>4.2698961937716264</v>
          </cell>
          <cell r="R45" t="str">
            <v>Multiple</v>
          </cell>
          <cell r="U45" t="str">
            <v>N/A</v>
          </cell>
          <cell r="V45" t="str">
            <v>N/A</v>
          </cell>
          <cell r="AJ45" t="str">
            <v>Wholesale &amp; Distribution</v>
          </cell>
          <cell r="CV45" t="str">
            <v>AM Conservation Group, Inc. ("AMCG" or the "Company"), founded in 1989, is an outsourced provider of lighting, water conservation, and weatherization products, supplemented by value added program management services. AMCG serves the $8.5B residential ratepayer-funded energy efficiency ("EE") market with a broad product offering (350+ SKUs) including lighting (compact fluorescent light ("CFL") and light emitting diode ("LED") bulbs), weather conservation (low-flow shower heads), and weatherization (door seals). Product kits (42% of FY'14 sales) contain customized assortments of products paired with customer marketing. Program management services include online data tracking, call center support, and educational programs.</v>
          </cell>
          <cell r="EA45">
            <v>42019</v>
          </cell>
          <cell r="EB45">
            <v>8.5</v>
          </cell>
          <cell r="EW45" t="str">
            <v>Used DCF. Client considered 10.66x multiple based on comps. Revenues increased by 50%, EBITDA by 100%. Good with base multiple.</v>
          </cell>
          <cell r="FV45" t="str">
            <v>Private</v>
          </cell>
          <cell r="FX45" t="str">
            <v>N/A</v>
          </cell>
        </row>
        <row r="46">
          <cell r="C46">
            <v>44</v>
          </cell>
          <cell r="F46" t="str">
            <v>Common</v>
          </cell>
          <cell r="G46">
            <v>14646245</v>
          </cell>
          <cell r="H46">
            <v>30675223.000000022</v>
          </cell>
          <cell r="I46">
            <v>1.4000000000000001</v>
          </cell>
          <cell r="J46">
            <v>7.5478255055427921</v>
          </cell>
          <cell r="K46">
            <v>1090253.8724999998</v>
          </cell>
          <cell r="O46">
            <v>0</v>
          </cell>
          <cell r="P46">
            <v>2.094408703391212</v>
          </cell>
          <cell r="R46" t="str">
            <v>Multiple</v>
          </cell>
          <cell r="U46" t="str">
            <v>N/A</v>
          </cell>
          <cell r="V46" t="str">
            <v>N/A</v>
          </cell>
          <cell r="AJ46" t="str">
            <v>Manufacturing</v>
          </cell>
          <cell r="CV46" t="str">
            <v>Founded in 1973 in Wadsworth, Ohio, Rohrer Corporation ("Rohrer" or the "Company") is a Rohrer Corporation ("Rohrer" or the "Company") is a leading manufacturer of high visibility packaging solutions, including both printed paperboard cards (~70% of revenues) and thermoformed plastic blisters and clamshells (~25%). Rohrer employs ~400 and has six leased manufacturing locations in OH (2), IL, GA, PA, and AZ, providing the Company with a nationwide geographic reach. The Company serves a diverse portfolio of over 700 customers in a variety of end markets such as hardware, consumer electronics, batteries and office products. The Company's fiscal year end is May 30.</v>
          </cell>
          <cell r="EA46">
            <v>40165</v>
          </cell>
          <cell r="EB46">
            <v>6.28</v>
          </cell>
          <cell r="EW46" t="str">
            <v>Financial performance consistent with the comp set. Good with the Base multiple.</v>
          </cell>
          <cell r="FV46" t="str">
            <v>Private</v>
          </cell>
          <cell r="FX46" t="str">
            <v>N/A</v>
          </cell>
        </row>
        <row r="47">
          <cell r="C47">
            <v>45</v>
          </cell>
          <cell r="F47" t="str">
            <v xml:space="preserve">Units </v>
          </cell>
          <cell r="G47">
            <v>14723000</v>
          </cell>
          <cell r="H47">
            <v>71067999.999999955</v>
          </cell>
          <cell r="I47">
            <v>1.0999999999999999</v>
          </cell>
          <cell r="J47">
            <v>7.9143208214728933</v>
          </cell>
          <cell r="K47">
            <v>487499.99999999988</v>
          </cell>
          <cell r="O47">
            <v>0</v>
          </cell>
          <cell r="P47">
            <v>4.8270053657542586</v>
          </cell>
          <cell r="R47" t="str">
            <v>Override</v>
          </cell>
          <cell r="U47">
            <v>7.18</v>
          </cell>
          <cell r="V47" t="str">
            <v>N/A</v>
          </cell>
          <cell r="AJ47" t="str">
            <v>Professional Services</v>
          </cell>
          <cell r="CV47" t="str">
            <v>Tidel Engineering, L.P. ("Tidel" or the "Company") headquartered in Carollton, Texas, is a provider of cash management systems and security products for convenience stores, specialty retailers, grocery stores and quick-service restaurants. Tidel provides solutions that deliver enhanced efficiency, cost savings and security throughout the cash management ecosystem.</v>
          </cell>
          <cell r="EA47">
            <v>42061</v>
          </cell>
          <cell r="EB47">
            <v>7.18</v>
          </cell>
          <cell r="EW47" t="str">
            <v>Used DCF. Considered 7.11x multiple based on comps. Used entry multiple based on proximity to val date.</v>
          </cell>
          <cell r="FV47" t="str">
            <v>Private</v>
          </cell>
          <cell r="FX47" t="str">
            <v>N/A</v>
          </cell>
        </row>
        <row r="48">
          <cell r="C48">
            <v>46</v>
          </cell>
          <cell r="F48" t="str">
            <v>Common</v>
          </cell>
          <cell r="G48">
            <v>14964740</v>
          </cell>
          <cell r="H48">
            <v>47251000.000000045</v>
          </cell>
          <cell r="I48">
            <v>0.8</v>
          </cell>
          <cell r="J48">
            <v>10.629151425283704</v>
          </cell>
          <cell r="K48">
            <v>798691.91999999969</v>
          </cell>
          <cell r="O48">
            <v>0</v>
          </cell>
          <cell r="P48">
            <v>3.1574888705049364</v>
          </cell>
          <cell r="R48" t="str">
            <v>Multiple</v>
          </cell>
          <cell r="U48" t="str">
            <v>N/A</v>
          </cell>
          <cell r="V48" t="str">
            <v>N/A</v>
          </cell>
          <cell r="AJ48" t="str">
            <v>Manufacturing</v>
          </cell>
          <cell r="CV48" t="str">
            <v>ReNew Life Formulas, Inc. is a leading developer and provider of branded nutritional supplements and wellness products primarily addressing digestive care. ReNew's product offering consists of nutritional supplements and related products that promote digestive health, provide solutions for a variety of digestive ailments, and target a broad range of consumers (adults, seniors and children). Product lines include: Probiotics, Cleansing, Oils, Fiber, Enzymes and Other. The company is comprised of 3 different segments: Health Food Stores (“HFS”, ~75% of 2014 Revenue), Food Drug Mass (“FDM”, ~22% of 2014 Revenue), and Other (primarily direct eCommerce sales, ~4% of 2014 Revenue). The Company is headquartered in Palm Harbor, FL, and its product line consisting of ~100 SKUs and can be found in 30,000+ retail stores throughout the US (~75%) and Canada (~25%). ReNew outsources 100% of the production of its products, and has warehouse locations in Palm Harbor, FL (HQ), Clearwater, FL; Boulder, CO; Vancouver, WA; and Toronto, Canada.</v>
          </cell>
          <cell r="EA48">
            <v>41530</v>
          </cell>
          <cell r="EB48">
            <v>9</v>
          </cell>
          <cell r="EW48" t="str">
            <v>Entry multiple not available. Good with the Base case multiple based on the comp set.</v>
          </cell>
          <cell r="FV48" t="str">
            <v>Private</v>
          </cell>
          <cell r="FX48" t="str">
            <v>N/A</v>
          </cell>
        </row>
        <row r="49">
          <cell r="C49">
            <v>47</v>
          </cell>
          <cell r="F49" t="str">
            <v>Preferred Units</v>
          </cell>
          <cell r="G49">
            <v>15023753</v>
          </cell>
          <cell r="H49">
            <v>56147019</v>
          </cell>
          <cell r="I49">
            <v>3.97</v>
          </cell>
          <cell r="J49">
            <v>6.9342212000340435</v>
          </cell>
          <cell r="K49">
            <v>1859160.2249999999</v>
          </cell>
          <cell r="O49">
            <v>0</v>
          </cell>
          <cell r="P49">
            <v>3.7372165929511754</v>
          </cell>
          <cell r="R49" t="str">
            <v>Override</v>
          </cell>
          <cell r="U49">
            <v>6</v>
          </cell>
          <cell r="V49" t="str">
            <v>N/A</v>
          </cell>
          <cell r="AJ49" t="str">
            <v>TMT</v>
          </cell>
          <cell r="CV49" t="str">
            <v>HMP Communications, LLC provides healthcare communications and education services. It publishes medical journals, books, magazines, and industry-supported supplements across a range of medical specialties. The company operates through wound care/podiatry, cardiovascular, and life sciences divisions that provide physicians, nurses, and other allied healthcare professionals scientific research and product information through medical journals, customized reports, conferences, expositions, symposiums, advisory boards, Websites, podcasts, Webcasts, and teleconferences. It serves cardiology, dermatology, long-term care, managed care, podiatry, primary care, pediatrics, vascular, and wound care markets. HMP Communications, LLC was formerly known as Health Management Publications, Inc. The company was founded in 1985 and is based in Malvern, Pennsylvania. HMP Communications, LLC operates as a subsidiary of HMP Communications Holdings, LLC.</v>
          </cell>
          <cell r="EA49">
            <v>39351</v>
          </cell>
          <cell r="EB49">
            <v>9.5</v>
          </cell>
          <cell r="EW49" t="str">
            <v>Used 50% comps (7.5x), 50% M&amp;A. Implied valuation multiple 7.2x. Valued at 12.9MM. DLOM 11.3%. Company is in compliance with covenants. Financial performance consistent with the comp set. Good with the Base multiple.</v>
          </cell>
          <cell r="FV49" t="str">
            <v>Private</v>
          </cell>
          <cell r="FX49" t="str">
            <v>N/A</v>
          </cell>
        </row>
        <row r="50">
          <cell r="C50">
            <v>48</v>
          </cell>
          <cell r="F50" t="str">
            <v>August 17 2007 7.3% Note (principal and accrued interest as of 12/31/14)</v>
          </cell>
          <cell r="G50">
            <v>15023753</v>
          </cell>
          <cell r="H50">
            <v>56147019</v>
          </cell>
          <cell r="I50">
            <v>2.3199999999999998</v>
          </cell>
          <cell r="J50" t="str">
            <v>nm</v>
          </cell>
          <cell r="K50">
            <v>1085248.125</v>
          </cell>
          <cell r="O50">
            <v>0</v>
          </cell>
          <cell r="P50">
            <v>3.7372165929511754</v>
          </cell>
          <cell r="R50" t="str">
            <v>Override</v>
          </cell>
          <cell r="U50">
            <v>6</v>
          </cell>
          <cell r="V50" t="str">
            <v>N/A</v>
          </cell>
          <cell r="AJ50" t="str">
            <v>TMT</v>
          </cell>
          <cell r="CV50" t="str">
            <v>HMP Communications, LLC provides healthcare communications and education services. It publishes medical journals, books, magazines, and industry-supported supplements across a range of medical specialties. The company operates through wound care/podiatry, cardiovascular, and life sciences divisions that provide physicians, nurses, and other allied healthcare professionals scientific research and product information through medical journals, customized reports, conferences, expositions, symposiums, advisory boards, Websites, podcasts, Webcasts, and teleconferences. It serves cardiology, dermatology, long-term care, managed care, podiatry, primary care, pediatrics, vascular, and wound care markets. HMP Communications, LLC was formerly known as Health Management Publications, Inc. The company was founded in 1985 and is based in Malvern, Pennsylvania. HMP Communications, LLC operates as a subsidiary of HMP Communications Holdings, LLC.</v>
          </cell>
          <cell r="EA50">
            <v>39351</v>
          </cell>
          <cell r="EB50">
            <v>9.5</v>
          </cell>
          <cell r="EW50" t="str">
            <v>Used 50% comps (7.5x), 50% M&amp;A. Implied valuation multiple 7.2x. Valued at 12.9MM. DLOM 11.3%. Company is in compliance with covenants. Financial performance consistent with the comp set. Good with the Base multiple.</v>
          </cell>
          <cell r="FV50" t="str">
            <v>Private</v>
          </cell>
          <cell r="FX50" t="str">
            <v>N/A</v>
          </cell>
        </row>
        <row r="51">
          <cell r="C51">
            <v>49</v>
          </cell>
          <cell r="F51" t="str">
            <v>Common</v>
          </cell>
          <cell r="G51">
            <v>15124499</v>
          </cell>
          <cell r="H51">
            <v>61989713</v>
          </cell>
          <cell r="I51">
            <v>2.2999999999999998</v>
          </cell>
          <cell r="J51">
            <v>9.4790106378428476</v>
          </cell>
          <cell r="K51">
            <v>1824847.2450000003</v>
          </cell>
          <cell r="O51">
            <v>0</v>
          </cell>
          <cell r="P51">
            <v>4.0986291843452136</v>
          </cell>
          <cell r="R51" t="str">
            <v>Override</v>
          </cell>
          <cell r="U51">
            <v>7.5</v>
          </cell>
          <cell r="V51" t="str">
            <v>N/A</v>
          </cell>
          <cell r="AJ51" t="str">
            <v>Wholesale &amp; Distribution</v>
          </cell>
          <cell r="CV51" t="str">
            <v>Certified Power, Inc. ("Certified Power", "CPI", the "Borrower", or the "Company") is a distributor of fluid power and power train equipment serving both OEM (~75%) and MRO (~25%) applications. Founded in the 1970's as a mobile system provider, the Company has evolved into a one-stop solution for customers seeking a channel partner with technical expertise, supplying over 15K products from 300 suppliers to ~6,500 customers. 85% of all sales involve value-added processes, such as design &amp; engineering, multiple sourcing &amp; assembling, kitting, fabricating or machining. Headquartered in Mundelein, IL, the Company operates 9 leased locations in 7 states in the upper Midwest with 294 employee non-union as of 12/31/2013 ("FYE2013") (31 engineers, 13 general management, 72 technical sales professionals, 45 support functions, and 133 floor workers).</v>
          </cell>
          <cell r="EA51">
            <v>41718</v>
          </cell>
          <cell r="EB51">
            <v>7.48</v>
          </cell>
          <cell r="EW51" t="str">
            <v>Financial performance consistent with the comp set. Good with the Base multiple.</v>
          </cell>
          <cell r="FV51" t="str">
            <v>Private</v>
          </cell>
          <cell r="FX51" t="str">
            <v>N/A</v>
          </cell>
        </row>
        <row r="52">
          <cell r="C52">
            <v>50</v>
          </cell>
          <cell r="F52" t="str">
            <v xml:space="preserve">Preferred A  </v>
          </cell>
          <cell r="G52">
            <v>15736638.1579</v>
          </cell>
          <cell r="H52">
            <v>105258943.00000001</v>
          </cell>
          <cell r="I52">
            <v>1.3</v>
          </cell>
          <cell r="J52">
            <v>11.958026937636079</v>
          </cell>
          <cell r="K52">
            <v>660461.7839888247</v>
          </cell>
          <cell r="O52">
            <v>0</v>
          </cell>
          <cell r="P52">
            <v>6.6887820603003849</v>
          </cell>
          <cell r="R52" t="str">
            <v>Multiple</v>
          </cell>
          <cell r="U52">
            <v>12</v>
          </cell>
          <cell r="V52" t="str">
            <v>N/A</v>
          </cell>
          <cell r="AJ52" t="str">
            <v>Educational Services</v>
          </cell>
          <cell r="CV52" t="str">
            <v>Flinn, founded in 1977 and headquartered in Batavia, IL, is a provider of value-added products, services and resources to the K-12 educational science market. The Company employees 160 non-union workers. Flinn distributes and manufactures 8,300 SKUs for over 32,000 schools and markets to 142,000 educators (52,000 are current customers). Products include kits &amp; materials for the following subjects: Chemistry (45% of ’13 Revenue), Biology (15%), Chemicals (10%), Physical Science (9%), Earth Science (3%), Physics (1%) along with Safety Equipment (7%), Laboratory Furniture (3%) and flame-retardant chemical storage (SciMatCo) (2%).</v>
          </cell>
          <cell r="EA52">
            <v>40475</v>
          </cell>
          <cell r="EB52">
            <v>11.3</v>
          </cell>
          <cell r="EW52" t="str">
            <v>Financial performance consistent with the comp set. Good with the Base multiple.</v>
          </cell>
          <cell r="FV52" t="str">
            <v>Private</v>
          </cell>
          <cell r="FX52" t="str">
            <v>N/A</v>
          </cell>
        </row>
        <row r="53">
          <cell r="C53">
            <v>51</v>
          </cell>
          <cell r="F53" t="str">
            <v>Class A Common Units</v>
          </cell>
          <cell r="G53">
            <v>15810451</v>
          </cell>
          <cell r="H53">
            <v>46660360.000000037</v>
          </cell>
          <cell r="I53">
            <v>3.4000000000000004</v>
          </cell>
          <cell r="J53">
            <v>11.857205085421031</v>
          </cell>
          <cell r="K53">
            <v>3694373.5724999993</v>
          </cell>
          <cell r="O53">
            <v>0</v>
          </cell>
          <cell r="P53">
            <v>2.9512352304181606</v>
          </cell>
          <cell r="R53" t="str">
            <v>Multiple</v>
          </cell>
          <cell r="U53" t="str">
            <v>N/A</v>
          </cell>
          <cell r="V53" t="str">
            <v>N/A</v>
          </cell>
          <cell r="AJ53" t="str">
            <v>Wholesale &amp; Distribution</v>
          </cell>
          <cell r="CV53" t="str">
            <v>Reliable Parts ("RP" or the "Company"), founded in 1933 and based in Coquitlam, BC, is a distributor of genuine aftermarket appliance parts in Canada (52% of FY13 revenue) and the US. (48%). The Company distributes parts for all major appliance OEMs including Whirlpool, GE, Electrolux, and Samsung. The Company sells parts for laundry / kitchen appliances (~92% of FY13 revenue) and water filters/other home products (~8%). Reliable provides customer quick turnaround times via next day shipping, same day pick-up at 46 branches, and high fill rates/availability. Customers include both service companies (~80% of FY13 revenue) and retail consumers (~20%), which are served through 46 branch stores, 6 distribution centers, and 8 call centers across North America.</v>
          </cell>
          <cell r="EA53">
            <v>41760</v>
          </cell>
          <cell r="EB53">
            <v>9.1999999999999993</v>
          </cell>
          <cell r="EW53" t="str">
            <v>EBITDA growing weaker than the comp set. Good with calibration multiple.</v>
          </cell>
          <cell r="FV53" t="str">
            <v>Private</v>
          </cell>
          <cell r="FX53" t="str">
            <v>N/A</v>
          </cell>
        </row>
        <row r="54">
          <cell r="C54">
            <v>52</v>
          </cell>
          <cell r="F54" t="str">
            <v xml:space="preserve">Common </v>
          </cell>
          <cell r="G54">
            <v>15882403.358999999</v>
          </cell>
          <cell r="H54">
            <v>61096553.999999948</v>
          </cell>
          <cell r="I54">
            <v>1.7999999999999998</v>
          </cell>
          <cell r="J54">
            <v>9.0937047793519206</v>
          </cell>
          <cell r="K54">
            <v>1462500</v>
          </cell>
          <cell r="O54">
            <v>0</v>
          </cell>
          <cell r="P54">
            <v>3.8468078551460967</v>
          </cell>
          <cell r="R54" t="str">
            <v>Override</v>
          </cell>
          <cell r="U54">
            <v>8.9600000000000009</v>
          </cell>
          <cell r="V54" t="str">
            <v>N/A</v>
          </cell>
          <cell r="AJ54" t="str">
            <v>Professional Services</v>
          </cell>
          <cell r="CV54" t="str">
            <v xml:space="preserve">Vidaris is a provider of highly technical, value-added consulting, inspection, and testing services to high-performance buildings and structures primarily in New York. The Company was formed through the combination of Israel Berger and Associates, LLC (“IBA”) and Viridian Energy &amp; Environmental, LLC (“Viridian”) in 2011, and acquired Lucius Pitkin, Inc. (“LPI”) in 2012. </v>
          </cell>
          <cell r="EA54">
            <v>42078</v>
          </cell>
          <cell r="EB54">
            <v>8.9600000000000009</v>
          </cell>
          <cell r="EW54" t="str">
            <v>Used DCF. Client considered 9.05x multiple based on comps. Kept at entry multiple.</v>
          </cell>
          <cell r="FV54" t="str">
            <v>Private</v>
          </cell>
          <cell r="FX54" t="str">
            <v>N/A</v>
          </cell>
        </row>
        <row r="55">
          <cell r="C55">
            <v>53</v>
          </cell>
          <cell r="F55" t="str">
            <v>Class D Common</v>
          </cell>
          <cell r="G55">
            <v>16068999.999999998</v>
          </cell>
          <cell r="H55">
            <v>98399978.99999997</v>
          </cell>
          <cell r="I55">
            <v>28.1</v>
          </cell>
          <cell r="J55">
            <v>7.1201825798397431</v>
          </cell>
          <cell r="K55">
            <v>0</v>
          </cell>
          <cell r="O55">
            <v>0</v>
          </cell>
          <cell r="P55">
            <v>6.1235907025950578</v>
          </cell>
          <cell r="R55" t="str">
            <v>Base</v>
          </cell>
          <cell r="U55" t="str">
            <v>N/A</v>
          </cell>
          <cell r="V55" t="str">
            <v>N/A</v>
          </cell>
          <cell r="AJ55" t="str">
            <v>TMT</v>
          </cell>
          <cell r="CV55" t="str">
            <v>Sports Information Group ("SIG") is a multi-media information company providing premium data-driven content &amp; editorial coverage to horseracing primarily via The Daily Racing Form ("The Form"). The Form has annual circulation of ~5.5MM and provides past performance data and exclusive editorial content on racehorses to handicappers, participants and fans.</v>
          </cell>
          <cell r="EA55">
            <v>39374</v>
          </cell>
          <cell r="EB55">
            <v>9.0500000000000007</v>
          </cell>
          <cell r="EW55" t="str">
            <v>Used DCF. Client considered 9.05x multiple based on comps. EBITDA and Revenues are growing stronger than the comp set. Increased the calibration multiple by 1.5x.</v>
          </cell>
          <cell r="FV55" t="str">
            <v>Private</v>
          </cell>
          <cell r="FX55" t="str">
            <v>N/A</v>
          </cell>
        </row>
        <row r="56">
          <cell r="C56">
            <v>54</v>
          </cell>
          <cell r="F56" t="str">
            <v>Class A Units</v>
          </cell>
          <cell r="G56">
            <v>16248999.999999998</v>
          </cell>
          <cell r="H56">
            <v>80590999.99999994</v>
          </cell>
          <cell r="I56">
            <v>1.5</v>
          </cell>
          <cell r="J56">
            <v>11.593328820235088</v>
          </cell>
          <cell r="K56">
            <v>1197772.8750000005</v>
          </cell>
          <cell r="O56">
            <v>0</v>
          </cell>
          <cell r="P56">
            <v>4.9597513693150317</v>
          </cell>
          <cell r="R56" t="str">
            <v>Override</v>
          </cell>
          <cell r="U56">
            <v>10</v>
          </cell>
          <cell r="V56" t="str">
            <v>N/A</v>
          </cell>
          <cell r="AJ56" t="str">
            <v>Professional Services</v>
          </cell>
          <cell r="CV56" t="str">
            <v>Troon Golf, LLC ("Troon" or the "Company") is the largest third party manager of golf facilities (by global course count) with a focus on four and five-star golf facilities. Notable facilities worldwide include Turnberry Resort (Scotland), Troon North Golf Club (Arizona), and Saadiyat Beach Golf Club (UAE) among others. The Company manages 240 18-hole equivalent courses in 27 countries through 202 active management contracts.. Troon was founded in 1990 by Dana Garmany, current Chairman and CEO of the Company, and employs more than 9,000 associates worldwide.</v>
          </cell>
          <cell r="EA56">
            <v>41820</v>
          </cell>
          <cell r="EB56">
            <v>13.6</v>
          </cell>
          <cell r="EW56" t="str">
            <v>Financial performance below the comp set. Good with entry multiple. Calibration multiple seems excessive.</v>
          </cell>
          <cell r="FV56" t="str">
            <v>Private</v>
          </cell>
          <cell r="FX56" t="str">
            <v>N/A</v>
          </cell>
        </row>
        <row r="57">
          <cell r="C57">
            <v>55</v>
          </cell>
          <cell r="F57" t="str">
            <v>Class A</v>
          </cell>
          <cell r="G57">
            <v>16318000.000000002</v>
          </cell>
          <cell r="H57">
            <v>55379000.000000052</v>
          </cell>
          <cell r="I57">
            <v>2.5</v>
          </cell>
          <cell r="J57">
            <v>11.983024880500064</v>
          </cell>
          <cell r="K57">
            <v>2627649.3749999995</v>
          </cell>
          <cell r="O57">
            <v>0</v>
          </cell>
          <cell r="P57">
            <v>3.3937369775707835</v>
          </cell>
          <cell r="R57" t="str">
            <v>Override</v>
          </cell>
          <cell r="U57">
            <v>8</v>
          </cell>
          <cell r="V57" t="str">
            <v>N/A</v>
          </cell>
          <cell r="AJ57" t="str">
            <v>Wholesale &amp; Distribution</v>
          </cell>
          <cell r="CV57" t="str">
            <v>Gold Star Foods "GSF", founded in 1978, serves a distribution role between food manufacturers &amp; processors and end users in K-12 schools. Headquartered in Ontario, California, the Company operates out of a 252,000 sq ft (leased) facility with access to multiple highways allowing GSF to serve &gt;3,500 chools in ~380 districts across California, Arizona, and Nevada. Approximately 95% of revenue is generated in California. Product offerings are sourced from &gt;600 food manufacturers and include: (i) &gt;6,000 SKUs of frozen (55% FY13 revenue); dry (19%); produce (15%); fresh bread (7%); and refrigerated (4%) menu options. Gold Star Foods differentiates itself through service model, knowledge of school meal nutritional standards, and expertise in government meal funding programs and has 20 year relationship with Los Angeles Unified School District ("LAUSD"), representing 29% of FY13 revenue.</v>
          </cell>
          <cell r="EA57">
            <v>41740</v>
          </cell>
          <cell r="EB57">
            <v>8.17</v>
          </cell>
          <cell r="EW57" t="str">
            <v>Used DCF. Client considered a blend of 9.9x multiple based on comps, and 7.8x multiple based on transactions. Increased entry multiple by 1.0x based on Aramark.</v>
          </cell>
          <cell r="FV57" t="str">
            <v>Private</v>
          </cell>
          <cell r="FX57" t="str">
            <v>N/A</v>
          </cell>
        </row>
        <row r="58">
          <cell r="C58">
            <v>56</v>
          </cell>
          <cell r="F58" t="str">
            <v xml:space="preserve">Units </v>
          </cell>
          <cell r="G58">
            <v>16371019</v>
          </cell>
          <cell r="H58">
            <v>72593144</v>
          </cell>
          <cell r="I58">
            <v>3.8</v>
          </cell>
          <cell r="J58">
            <v>9.7732531139969137</v>
          </cell>
          <cell r="K58">
            <v>3238354.0799999987</v>
          </cell>
          <cell r="O58">
            <v>0</v>
          </cell>
          <cell r="P58">
            <v>4.4342471290272156</v>
          </cell>
          <cell r="R58" t="str">
            <v>Override</v>
          </cell>
          <cell r="U58">
            <v>6.7</v>
          </cell>
          <cell r="V58" t="str">
            <v>N/A</v>
          </cell>
          <cell r="AJ58" t="str">
            <v>Professional Services</v>
          </cell>
          <cell r="CV58" t="str">
            <v>OneTouchPoint Corp. ("OneTouchPoint" or the "Company") formed in 2007 and HQ in Oak Brook, IL, is a full-service document management company and commercial printer focused on production of technical publications, marketing literature, and direct mail advertising. Company is a build-up of 7 acquisitions since 2007. The Company operates four primary divisions with 9 main printing locations in WI, TX, OH, CO, and AZ and 14 facilities (all leased).</v>
          </cell>
          <cell r="EA58">
            <v>41886</v>
          </cell>
          <cell r="EB58">
            <v>6.7</v>
          </cell>
          <cell r="EW58" t="str">
            <v>Used DCF. Client considered 8.9x multiple based on comps. EBITDA is downward trending. Good with Base multiple.</v>
          </cell>
          <cell r="FV58" t="str">
            <v>Private</v>
          </cell>
          <cell r="FX58" t="str">
            <v>N/A</v>
          </cell>
        </row>
        <row r="59">
          <cell r="C59">
            <v>57</v>
          </cell>
          <cell r="F59" t="str">
            <v xml:space="preserve">Common </v>
          </cell>
          <cell r="G59">
            <v>16615302</v>
          </cell>
          <cell r="H59">
            <v>86369999.999999955</v>
          </cell>
          <cell r="I59">
            <v>2.5</v>
          </cell>
          <cell r="J59">
            <v>7.5430467649640045</v>
          </cell>
          <cell r="K59">
            <v>949650</v>
          </cell>
          <cell r="O59">
            <v>0</v>
          </cell>
          <cell r="P59">
            <v>5.1982202911508892</v>
          </cell>
          <cell r="R59" t="str">
            <v>Multiple</v>
          </cell>
          <cell r="U59" t="str">
            <v>N/A</v>
          </cell>
          <cell r="V59" t="str">
            <v>N/A</v>
          </cell>
          <cell r="AJ59" t="str">
            <v>Manufacturing</v>
          </cell>
          <cell r="CV59" t="str">
            <v>Cambridge is the largest designer, manufacturer and seller of highly engineered woven wire mesh (bending/stamping or coiling technologies ~80% of sales) and wire cloth (weaving technology ~5% of sales) products for material handling, process conveying and filtration (all part of the industrial core business) and architectural applications (arch mesh ~15% of sales). Founded in 1911, the Company is headquartered in Cambridge, Maryland where it has 2 facilities and has 3 other facilities in California, Mexico, and Brazil.</v>
          </cell>
          <cell r="EA59">
            <v>41000</v>
          </cell>
          <cell r="EB59">
            <v>7.7</v>
          </cell>
          <cell r="EW59" t="str">
            <v>Performance stronger than the comp set. Good with Base multiple.</v>
          </cell>
          <cell r="FV59" t="str">
            <v>Private</v>
          </cell>
          <cell r="FX59" t="str">
            <v>N/A</v>
          </cell>
        </row>
        <row r="60">
          <cell r="C60">
            <v>58</v>
          </cell>
          <cell r="F60" t="str">
            <v>Common</v>
          </cell>
          <cell r="G60">
            <v>16667000.000000002</v>
          </cell>
          <cell r="H60">
            <v>88405000.000000075</v>
          </cell>
          <cell r="I60">
            <v>0.6</v>
          </cell>
          <cell r="J60">
            <v>6.4841703165936719</v>
          </cell>
          <cell r="K60">
            <v>115050</v>
          </cell>
          <cell r="O60">
            <v>0</v>
          </cell>
          <cell r="P60">
            <v>5.3041939161216813</v>
          </cell>
          <cell r="R60" t="str">
            <v>Override</v>
          </cell>
          <cell r="U60">
            <v>7</v>
          </cell>
          <cell r="V60" t="str">
            <v>N/A</v>
          </cell>
          <cell r="AJ60" t="str">
            <v>Professional Services</v>
          </cell>
          <cell r="CV60" t="str">
            <v>Paradigm Tax Group (the "Company", "Borrower" or "PTG) provides tax management services to commercial property owners and consulting/compliance services to REITs, retail and hotel chains, energy, manufacturing, auto leasing and telecom companies. PTG is based in Phoenix, AZ and operates 31 offices across 20 states. The Company began as MBO of KPMG's tax advisory services in 2004. By performing appraisals and reviews of assessments on real and personal property, PTG identifies tax billing and assessment inaccuracies, and the Company receives a contingent commission based on their client's tax savings (typically 25%). Employees - 164 as of Dec-2013.</v>
          </cell>
          <cell r="EA60">
            <v>41579</v>
          </cell>
          <cell r="EB60">
            <v>10.4</v>
          </cell>
          <cell r="EW60" t="str">
            <v>Used DCF. Considered 9.33x multiple based on median of public comps. Covenant default in 2014. Used adjusted calibration multiple of (7.0x) based on subject company’s much smaller size.</v>
          </cell>
          <cell r="FV60" t="str">
            <v>Private</v>
          </cell>
          <cell r="FX60" t="str">
            <v>N/A</v>
          </cell>
        </row>
        <row r="61">
          <cell r="C61">
            <v>59</v>
          </cell>
          <cell r="F61" t="str">
            <v xml:space="preserve">Member Interest </v>
          </cell>
          <cell r="G61">
            <v>17155000</v>
          </cell>
          <cell r="H61">
            <v>102145000</v>
          </cell>
          <cell r="I61">
            <v>8.6999999999999993</v>
          </cell>
          <cell r="J61">
            <v>8.2526022037072408</v>
          </cell>
          <cell r="K61">
            <v>3344513.2500000014</v>
          </cell>
          <cell r="O61">
            <v>1</v>
          </cell>
          <cell r="P61">
            <v>5.9542407461381526</v>
          </cell>
          <cell r="R61" t="str">
            <v>Multiple</v>
          </cell>
          <cell r="U61">
            <v>7.5</v>
          </cell>
          <cell r="V61">
            <v>1.5874159999999999</v>
          </cell>
          <cell r="AJ61" t="str">
            <v>TMT</v>
          </cell>
          <cell r="CV61" t="str">
            <v xml:space="preserve">Jobson is a B2B company, which serves the Pharmaceutical, Health Care and Optical industries through publishing, direct mail, electronic &amp; database information and education services. The company is comprised of three segments namely Education, Information &amp; Marketing, offering several products and services under each of its segments. The Education Service Segment (10% of 2013 Revenue; 13% Contribution Margin) provides third party accreditation of CME (continuing medical education) and CE (continuing education) material for independent medical education companies. The Information Service Segment (39% of 2013 Revenue'; 28.2% Contribution Margin) primarily serves the optical &amp; pharmacist industry through publication which captures fashion trends, new product developments, manufacturer promotional and marketing activities and other news events.  AdThe Marketing Service Segment (51% of 2013 Revenue; 58.8% Contribution Margin) provides critical information and marketing materials to healthcare professionals including pharmacists, clinicians and primary care physicians. It also offers strategic marketing and editorial support services for its pharmaceutical clients pre-launch, launch and post-launch promotions for new and existing drugs.
</v>
          </cell>
          <cell r="EA61">
            <v>41848</v>
          </cell>
          <cell r="EB61">
            <v>6.5</v>
          </cell>
          <cell r="EW61" t="str">
            <v>Increased entry multiple by 1.0x based on strong [erformance.</v>
          </cell>
          <cell r="FV61" t="str">
            <v>Private</v>
          </cell>
          <cell r="FX61" t="str">
            <v>N/A</v>
          </cell>
        </row>
        <row r="62">
          <cell r="C62">
            <v>60</v>
          </cell>
          <cell r="F62" t="str">
            <v xml:space="preserve">Common </v>
          </cell>
          <cell r="G62">
            <v>17227164.862999998</v>
          </cell>
          <cell r="H62">
            <v>77009268.00000006</v>
          </cell>
          <cell r="I62">
            <v>2</v>
          </cell>
          <cell r="J62">
            <v>8.8238122296304908</v>
          </cell>
          <cell r="K62">
            <v>1462500</v>
          </cell>
          <cell r="O62">
            <v>0</v>
          </cell>
          <cell r="P62">
            <v>4.4702229654397936</v>
          </cell>
          <cell r="R62" t="str">
            <v>Override</v>
          </cell>
          <cell r="U62">
            <v>8.7100000000000009</v>
          </cell>
          <cell r="V62" t="str">
            <v>N/A</v>
          </cell>
          <cell r="AJ62" t="str">
            <v>Construction</v>
          </cell>
          <cell r="CV62" t="str">
            <v>Cascade Drilling provides technical drilling solutions and related jobsite services to environmental (87% of 2014 rev), infrastructure (8%), and mining/other (5%) markets throughout the United States. The Company investigates, assesses, and remediates subsurface soil and water conditions for environmental and infrastructure purposes. Cascade offers a breadth of drilling technology products / services which include sonic (~60%), auger (~15%), air rotary (~10%), probe (~5%), and other (~10%). The Company was founded in 1992 and is headquartered in Woodinville, WA.</v>
          </cell>
          <cell r="EA62">
            <v>42062</v>
          </cell>
          <cell r="EB62">
            <v>8.7100000000000009</v>
          </cell>
          <cell r="EW62" t="str">
            <v>Kept entry multiple.</v>
          </cell>
          <cell r="FV62" t="str">
            <v>Private</v>
          </cell>
          <cell r="FX62" t="str">
            <v>N/A</v>
          </cell>
        </row>
        <row r="63">
          <cell r="C63">
            <v>61</v>
          </cell>
          <cell r="F63" t="str">
            <v>Common Stock</v>
          </cell>
          <cell r="G63">
            <v>17267801.599999998</v>
          </cell>
          <cell r="H63">
            <v>77624143</v>
          </cell>
          <cell r="I63">
            <v>1.7999999999999998</v>
          </cell>
          <cell r="J63">
            <v>9.7047323615300289</v>
          </cell>
          <cell r="K63">
            <v>1578714.6375</v>
          </cell>
          <cell r="O63">
            <v>0</v>
          </cell>
          <cell r="P63">
            <v>4.4953112618574451</v>
          </cell>
          <cell r="R63" t="str">
            <v>Multiple</v>
          </cell>
          <cell r="U63" t="str">
            <v>N/A</v>
          </cell>
          <cell r="V63" t="str">
            <v>N/A</v>
          </cell>
          <cell r="AJ63" t="str">
            <v>Manufacturing</v>
          </cell>
          <cell r="CV63" t="str">
            <v>Sanders Industries (“Sanders” or “Company”), founded in 1985 and headquartered in Long Beach, CA, is a designer/manufacturer of a variety of rubber &amp; elastomeric components and composite components. The Company manufactures seals &amp; gaskets (49%), o-rings (10%), elastomeric tooling (23%),  omposite fabrication (13%) and other related products (5%). Sanders operates in the aerospace and defense (70%, 40% commercial / 30% defense) and general industrial (30%) end markets. The Company operates one location in the UK, which accounts for 10-15% of EBITDA.</v>
          </cell>
          <cell r="EA63">
            <v>41789</v>
          </cell>
          <cell r="EB63">
            <v>9.5500000000000007</v>
          </cell>
          <cell r="EW63" t="str">
            <v>Financial performance consistent with the comp set. Good with the Base multiple.</v>
          </cell>
          <cell r="FV63" t="str">
            <v>Private</v>
          </cell>
          <cell r="FX63" t="str">
            <v>N/A</v>
          </cell>
        </row>
        <row r="64">
          <cell r="C64">
            <v>62</v>
          </cell>
          <cell r="F64" t="str">
            <v xml:space="preserve">Units A </v>
          </cell>
          <cell r="G64">
            <v>17333076</v>
          </cell>
          <cell r="H64">
            <v>64314548.00000006</v>
          </cell>
          <cell r="I64">
            <v>0.89999999999999991</v>
          </cell>
          <cell r="J64">
            <v>11.102575933114498</v>
          </cell>
          <cell r="K64">
            <v>956617.26029999927</v>
          </cell>
          <cell r="O64">
            <v>0</v>
          </cell>
          <cell r="P64">
            <v>3.7105097791067241</v>
          </cell>
          <cell r="R64" t="str">
            <v>Override</v>
          </cell>
          <cell r="U64">
            <v>8</v>
          </cell>
          <cell r="V64" t="str">
            <v>N/A</v>
          </cell>
          <cell r="AJ64" t="str">
            <v>Manufacturing</v>
          </cell>
          <cell r="CV64" t="str">
            <v>SafeWorks, LLC (the "Company" or the "Borrower"), founded in 1947 &amp; headquartered in Tukwila, WA, is a manufacturer of suspended access solutions to enable customers to work safely and productively at height. End markets include Commercial (45% of FYE2014 Revenue), Industrial/ Infrastructure/ Energy (25%), and Wind (30%). The Company goes to market with industry recognized brand names, Spider and Power Climber, which are sold through its network of 22 wholly owned branch locations and over 60 dealers (50% domestic/ 50% international). Products include hoists, configurable work platforms and baskets, rigging equipment, and associated fall protection products. Safeworks is the second largest competitor in the $600MM+ global suspended and wind turbine access market with 12% share (based on management estimates). Customers include general contractors (sells to 174 of the 400 largest North American contractors) and subcontractors (59% of FYE2014 Revenue), OEMs (25%), dealers (11%), and energy producers (5%).</v>
          </cell>
          <cell r="EA64">
            <v>41851</v>
          </cell>
          <cell r="EB64">
            <v>7.9</v>
          </cell>
          <cell r="EW64" t="str">
            <v>Financial performance consistent with the comp set. Revenue CAGR in line with comps. Significant increase in EBITDA since acquisition, from (3) to 18. Manufactures safety equipment, has about 50% of the market share, second larges producer in North America. Stronger performer than the comp set. Calibration multiple is not representative. Used adjusted calibration multiple of (10.0x) based on subject company’s much smaller size.</v>
          </cell>
          <cell r="FV64" t="str">
            <v>Private</v>
          </cell>
          <cell r="FX64" t="str">
            <v>N/A</v>
          </cell>
        </row>
        <row r="65">
          <cell r="C65">
            <v>63</v>
          </cell>
          <cell r="F65" t="str">
            <v>Preferred A</v>
          </cell>
          <cell r="G65">
            <v>17339636.079999998</v>
          </cell>
          <cell r="H65">
            <v>84467241.99999997</v>
          </cell>
          <cell r="I65">
            <v>1</v>
          </cell>
          <cell r="J65">
            <v>7.9279196729254533</v>
          </cell>
          <cell r="K65">
            <v>516750</v>
          </cell>
          <cell r="O65">
            <v>0</v>
          </cell>
          <cell r="P65">
            <v>4.8713387991704602</v>
          </cell>
          <cell r="R65" t="str">
            <v>Multiple</v>
          </cell>
          <cell r="U65" t="str">
            <v>N/A</v>
          </cell>
          <cell r="V65" t="str">
            <v>N/A</v>
          </cell>
          <cell r="AJ65" t="str">
            <v>Arts &amp; Entertainment</v>
          </cell>
          <cell r="CV65" t="str">
            <v>Headquartered in Brooklyn, NY, Preferred Maramont Companies ("PMC") is the largest manufacturer and distributor of pre-plated, portion controlled meals. Maramont has a production and/or distribution presence in 13 states, with primary production in Berkley, IL and Moosic, PA. Maramont recently  xpanded its Chicagoland footprint with the purchase of second facility in connection with the award of the Archdiocese of Chicago contract in August 2013. The Company serves its client base through three operating divisions: (i) Preferred Meal Systems ("PMS"), (ii) The Maramont Corporation ("TMC") and (iii) HFI Heartland Foods, Inc. ("HFI"). Maramont primarily focuses on the school nutrition market, with over 85% of its sales and profitability generated through long-standing contracts with school districts across the US. The Company's fresh and frozen pre-plated product offering and related services provide school districts with a convenient, cost effective way to meet all of the nutritional standards required by the United States Department of Agriculture ("USDA") and the Food and Drug Administration ("FDA"), driving significant value for school districts operating within budget constraints. Leveraging its expertise in school nutrition, Maramont also serves customers in the community service, senior care and healthcare industries.</v>
          </cell>
          <cell r="EA65">
            <v>38463</v>
          </cell>
          <cell r="EB65">
            <v>7.55</v>
          </cell>
          <cell r="EW65" t="str">
            <v>Used DCF. Considered 6.50x multiple based on public comps. Good with calibration multiple.</v>
          </cell>
          <cell r="FV65" t="str">
            <v>Private</v>
          </cell>
          <cell r="FX65" t="str">
            <v>N/A</v>
          </cell>
        </row>
        <row r="66">
          <cell r="C66">
            <v>64</v>
          </cell>
          <cell r="F66" t="str">
            <v xml:space="preserve">Common B </v>
          </cell>
          <cell r="G66">
            <v>17622000</v>
          </cell>
          <cell r="H66">
            <v>85768000.000000015</v>
          </cell>
          <cell r="I66">
            <v>0.8</v>
          </cell>
          <cell r="J66">
            <v>8.4138009306548636</v>
          </cell>
          <cell r="K66">
            <v>275785.71799999988</v>
          </cell>
          <cell r="O66">
            <v>0</v>
          </cell>
          <cell r="P66">
            <v>4.8670979457496317</v>
          </cell>
          <cell r="R66" t="str">
            <v>Override</v>
          </cell>
          <cell r="U66">
            <v>6.8</v>
          </cell>
          <cell r="V66" t="str">
            <v>N/A</v>
          </cell>
          <cell r="AJ66" t="str">
            <v>Automotive</v>
          </cell>
          <cell r="CV66" t="str">
            <v>Automotive Remarketing Group, Inc. d/b/a America's Auto Auctions ("AAA" or "Company"), headquartered in Dallas TX, was formed to consolidate niche auto auctions located in the U.S. The first acquisition was completed in 2005, followed by the acquisition of nine additional auctions and one greenfield. The Company is currently owned by Trinity Hunt Partners (90%) and Mgt (10%)</v>
          </cell>
          <cell r="EA66">
            <v>42083</v>
          </cell>
          <cell r="EB66">
            <v>6.8</v>
          </cell>
          <cell r="EW66" t="str">
            <v>Used DCF. Considered 12.50x multiple based on public comps. Financial performance consistent with the comp set. Good with the calibration multiple.</v>
          </cell>
          <cell r="FV66" t="str">
            <v>Private</v>
          </cell>
          <cell r="FX66" t="str">
            <v>N/A</v>
          </cell>
        </row>
        <row r="67">
          <cell r="C67">
            <v>65</v>
          </cell>
          <cell r="F67" t="str">
            <v xml:space="preserve">Common A </v>
          </cell>
          <cell r="G67">
            <v>17645000</v>
          </cell>
          <cell r="H67">
            <v>76956000.000000045</v>
          </cell>
          <cell r="I67">
            <v>2.5</v>
          </cell>
          <cell r="J67">
            <v>12.037381403369116</v>
          </cell>
          <cell r="K67">
            <v>2425166.2499999991</v>
          </cell>
          <cell r="O67">
            <v>0</v>
          </cell>
          <cell r="P67">
            <v>4.3613488240294727</v>
          </cell>
          <cell r="R67" t="str">
            <v>Multiple</v>
          </cell>
          <cell r="U67" t="str">
            <v>N/A</v>
          </cell>
          <cell r="V67" t="str">
            <v>N/A</v>
          </cell>
          <cell r="AJ67" t="str">
            <v xml:space="preserve">Other Services </v>
          </cell>
          <cell r="CV67" t="str">
            <v xml:space="preserve">MSHC, Inc. ("Service Logic") was formed in 2004, and is an independent provider of maintenance programs and project services for the U.S. facility services industry. The Company provides predictive and preventive maintenance for technical systems (mainly HVAC), emergency repairs, special projects, and energy efficiency retrofits/upgrades. Before Sterling bought the Company in Sept '12, Service Logic was formed through the consolidation of 10 acquisitions (2004 - 2009; 6.2x weighted average multiple) into a centralized platform. The larger acquisitions began operations between 1945 and 1974. Service Logic has five main service offerings: Service Projects (38% of FY14 revenue), Contractual Services (25%), Emergency Services (21%) Onsite Services (11%), and Special Projects (5%)servicing ~6,300 customers. The Company targets facilities 10k to 200k square feet in size in need of heating,  entilation and air conditioning ("HVAC") systems services, chilled water systems services, and building automation and controls. Headquartered in Denver, CO, the Company operates out of 29 offices &amp; 6 onsite locations in 15 states. </v>
          </cell>
          <cell r="EA67">
            <v>41179</v>
          </cell>
          <cell r="EB67">
            <v>8.5</v>
          </cell>
          <cell r="EW67" t="str">
            <v>Financial performance consistent with the comp set. Good with Base multiple.</v>
          </cell>
          <cell r="FV67" t="str">
            <v>Private</v>
          </cell>
          <cell r="FX67" t="str">
            <v>N/A</v>
          </cell>
        </row>
        <row r="68">
          <cell r="C68">
            <v>66</v>
          </cell>
          <cell r="F68" t="str">
            <v>Class A Units</v>
          </cell>
          <cell r="G68">
            <v>17823552</v>
          </cell>
          <cell r="H68">
            <v>164577000.00000006</v>
          </cell>
          <cell r="I68">
            <v>0.70000000000000007</v>
          </cell>
          <cell r="J68" t="str">
            <v>nm</v>
          </cell>
          <cell r="K68">
            <v>0</v>
          </cell>
          <cell r="O68">
            <v>0</v>
          </cell>
          <cell r="P68">
            <v>9.2336813672156968</v>
          </cell>
          <cell r="R68" t="str">
            <v>Leverage</v>
          </cell>
          <cell r="U68" t="str">
            <v>N/A</v>
          </cell>
          <cell r="V68" t="str">
            <v>N/A</v>
          </cell>
          <cell r="AJ68" t="str">
            <v>Manufacturing</v>
          </cell>
          <cell r="CV68" t="str">
            <v>Niagara Fiber Intermediate Corp ("International Fiber Corp" or "IFC", founded in 1917, is one of the world's leading producers of cellulose and fiber filler products. These products are manufactured by shredding (up to four times over) a variety of raw materials including wood pulp (IFC's primary raw material), cotton liner pulp, textiles and sisal fiber into a precisely formulated powder. Niagara has diversified its products and end markets through the acquisitions of Fibred (Oct. 2013), which manufacturers premium oat fibers used in foodproducts, and Allied Blending (Mar. 2014), which manufacturers cellulose and starch fibers. Niagara's end-markets include Cheese / Dairy (~29% of 2014  revenues), Baking (~16%), Industrial (~15%), Tortilla (~14%), Pet Food (~6%), and Others (~26%). Cellulose and other fibers has a wide variety of value-added attributes in food and industrial applications including acting as (i) an anti-caking agent in shredded cheese; (ii) a tasteless and non-caloric bulking agent to reduced calorie food products; (iii) a non-reactive binding agent to pharmaceuticals; (iv) thickening agent to chemical derivatives and paints; and (v) a filter medium in liquid/solid filtration. Headquartered in N. Tonawanda, NY, the Company services many Fortune 100 and multinational corporations through its 7 production facilities (six in the U.S. and one in Belgium).</v>
          </cell>
          <cell r="EA68" t="str">
            <v>N/A</v>
          </cell>
          <cell r="EB68" t="str">
            <v>N/A</v>
          </cell>
          <cell r="EW68" t="str">
            <v>Client at $0.00. Good with the Base multiple.</v>
          </cell>
          <cell r="FV68" t="str">
            <v>Private</v>
          </cell>
          <cell r="FX68" t="str">
            <v>N/A</v>
          </cell>
        </row>
        <row r="69">
          <cell r="C69">
            <v>67</v>
          </cell>
          <cell r="F69" t="str">
            <v>Common</v>
          </cell>
          <cell r="G69">
            <v>18527655</v>
          </cell>
          <cell r="H69">
            <v>49159688.000000007</v>
          </cell>
          <cell r="I69">
            <v>0.4</v>
          </cell>
          <cell r="J69">
            <v>9.5940980118638883</v>
          </cell>
          <cell r="K69">
            <v>501526.15500000003</v>
          </cell>
          <cell r="O69">
            <v>0</v>
          </cell>
          <cell r="P69">
            <v>2.6533140864291789</v>
          </cell>
          <cell r="R69" t="str">
            <v>Override</v>
          </cell>
          <cell r="U69">
            <v>7</v>
          </cell>
          <cell r="V69" t="str">
            <v>N/A</v>
          </cell>
          <cell r="AJ69" t="str">
            <v>Wholesale &amp; Distribution</v>
          </cell>
          <cell r="CV69" t="str">
            <v xml:space="preserve">Lindstrom, LLC ("Lindstrom" or the "Borrower"), founded in 1983, is the largest master distributor of metric fasteners serving over 1,600 industrial distributors throughout the US. Top 4 customers were 31% of 2014 rev (Fastenal, Supply Technologies, Wurth, Anixter). Products include bolts, screws, nuts, stainless, washers, pins that cost $0.01 to $0.09 apiece. Lindstrom sources over 133,000 SKUs of fasteners from overseas and manufactures a small percentage (~12%) of specialty fasteners. In October 2014, the Company acquired Titan Fasters, which expanded its product offering with the addition of approximately 45,000 specialty inch SKUs. End markets include ~70% OEM (including auto, agricultural, aerospace) and ~30% Maintenance, Repair, Operations, and Construction. The Company operates out of five strategically located facilities in MN, SC (2), IL, and NY, all of which are leased. Additionally, the Company acquired a new facility in Greely, GA in connection with the Titan acquisition. </v>
          </cell>
          <cell r="EA69">
            <v>41478</v>
          </cell>
          <cell r="EB69">
            <v>7.0581081081081081</v>
          </cell>
          <cell r="EW69" t="str">
            <v>Entry multiple not available. Good with the Base case multiple based on the comp set. '=(51.96+52.5)/14.8</v>
          </cell>
          <cell r="FV69" t="str">
            <v>Private</v>
          </cell>
          <cell r="FX69" t="str">
            <v>N/A</v>
          </cell>
        </row>
        <row r="70">
          <cell r="C70">
            <v>68</v>
          </cell>
          <cell r="F70" t="str">
            <v>Series A Common Units</v>
          </cell>
          <cell r="G70">
            <v>18587800</v>
          </cell>
          <cell r="H70">
            <v>74636000</v>
          </cell>
          <cell r="I70">
            <v>2.4</v>
          </cell>
          <cell r="J70">
            <v>11.954109684847051</v>
          </cell>
          <cell r="K70">
            <v>2603062.8000000003</v>
          </cell>
          <cell r="O70">
            <v>0</v>
          </cell>
          <cell r="P70">
            <v>4.0153218777908091</v>
          </cell>
          <cell r="R70" t="str">
            <v>Override</v>
          </cell>
          <cell r="U70">
            <v>8.5</v>
          </cell>
          <cell r="V70" t="str">
            <v>N/A</v>
          </cell>
          <cell r="AJ70" t="str">
            <v>Transportation Services</v>
          </cell>
          <cell r="CV70" t="str">
            <v>WWE, founded in 1992 and headquartered in Dallas, Texas, is a franchisor for resellers of light package and freight delivery services. WWE primarily operates under an exclusive reseller agreement with UPS, whereby its franchisees are authorized to sell UPS express delivery services to the Small-to-Medium-Sized Business ("SMB") market. UPS currently has one additional reseller agreement with WWE's largest competitor. The company also offers freight delivery services through a diverse group of freight carriers. The freight carriers are more diverse versus light package, and UPS provides a very small portion of the total freight services thereby helping to diversify the company's revenue sources. The Company supports franchises covering defined territories across the U.S. (concentrated in metropolitan areas).</v>
          </cell>
          <cell r="EA70">
            <v>39295</v>
          </cell>
          <cell r="EB70">
            <v>9</v>
          </cell>
          <cell r="EW70" t="str">
            <v>Stronger Revenue and EBITDA growth compared to the comp set. Good with the Base multiple based on the comp set.</v>
          </cell>
          <cell r="FV70" t="str">
            <v>Private</v>
          </cell>
          <cell r="FX70" t="str">
            <v>N/A</v>
          </cell>
        </row>
        <row r="71">
          <cell r="C71">
            <v>69</v>
          </cell>
          <cell r="F71" t="str">
            <v>Common</v>
          </cell>
          <cell r="G71">
            <v>18708000</v>
          </cell>
          <cell r="H71">
            <v>34833000</v>
          </cell>
          <cell r="I71">
            <v>0.4</v>
          </cell>
          <cell r="J71">
            <v>8.3069034637588199</v>
          </cell>
          <cell r="K71">
            <v>470232.94500000001</v>
          </cell>
          <cell r="O71">
            <v>0</v>
          </cell>
          <cell r="P71">
            <v>1.8619307248236048</v>
          </cell>
          <cell r="R71" t="str">
            <v>Multiple</v>
          </cell>
          <cell r="U71" t="str">
            <v>N/A</v>
          </cell>
          <cell r="V71" t="str">
            <v>N/A</v>
          </cell>
          <cell r="AJ71" t="str">
            <v>Manufacturing</v>
          </cell>
          <cell r="CV71" t="str">
            <v xml:space="preserve">Stanadyne designs and manufactures engineered and precision manufactured engine components for diesel and gasoline engines worldwide. The company offers pumps for gasoline engines and diesel engines; and fuel injectors and filtration systems for diesel engines. It also manufactures diesel fuel management systems, including fuel filters, fuel heaters and water separators, and oil pumps; and distributes diesel fuel conditioners, stabilizers, and diesel engine diagnostic equipment. It sells engine components to original equipment manufacturers (OEM) for applications in agricultural and construction vehicles and equipment, industrial products, automobiles, light duty trucks, and marine equipment through a network of distributors, dealers, and aftermarket distribution companies, as well as through service organizations of its OEM customers. </v>
          </cell>
          <cell r="EA71">
            <v>38204</v>
          </cell>
          <cell r="EB71">
            <v>6.6</v>
          </cell>
          <cell r="EW71" t="str">
            <v>Weaker performance compared to the comp set. Good with calibration multiple.</v>
          </cell>
          <cell r="FV71" t="str">
            <v>Private</v>
          </cell>
          <cell r="FX71" t="str">
            <v>N/A</v>
          </cell>
        </row>
        <row r="72">
          <cell r="C72">
            <v>70</v>
          </cell>
          <cell r="F72" t="str">
            <v>Series A-2 Participating Preferred</v>
          </cell>
          <cell r="G72">
            <v>19004316</v>
          </cell>
          <cell r="H72">
            <v>109810999.99999994</v>
          </cell>
          <cell r="I72">
            <v>0.5</v>
          </cell>
          <cell r="J72" t="str">
            <v>nm</v>
          </cell>
          <cell r="K72">
            <v>0</v>
          </cell>
          <cell r="O72">
            <v>0</v>
          </cell>
          <cell r="P72">
            <v>5.7782137489189269</v>
          </cell>
          <cell r="R72" t="str">
            <v>Override</v>
          </cell>
          <cell r="U72">
            <v>6</v>
          </cell>
          <cell r="V72" t="str">
            <v>N/A</v>
          </cell>
          <cell r="AJ72" t="str">
            <v>Manufacturing</v>
          </cell>
          <cell r="CV72" t="str">
            <v>Silver Lake Partners formed AVI-SPL (the "Company") in 2008, integrating Audio Video Innovations, Inc. (AVI) with Signal Perfection Ltd. (SPL). The Company designs and implements professional audio visual equipment ("pro-AV") and videoconferencing ("VTC") systems; provides contracted support and maintenance services, outsourced managed VTC services; and offers online equipment sales.</v>
          </cell>
          <cell r="EA72">
            <v>41361</v>
          </cell>
          <cell r="EB72">
            <v>5.78391959798995</v>
          </cell>
          <cell r="EW72" t="str">
            <v>Client at $0.00. Entry multiple not available. Good with the Base case multiple based on the comp set. '=(86.2+144)/39.8</v>
          </cell>
          <cell r="FV72" t="str">
            <v>Private</v>
          </cell>
          <cell r="FX72" t="str">
            <v>N/A</v>
          </cell>
        </row>
        <row r="73">
          <cell r="C73">
            <v>71</v>
          </cell>
          <cell r="F73" t="str">
            <v>Common</v>
          </cell>
          <cell r="G73">
            <v>19185206</v>
          </cell>
          <cell r="H73">
            <v>99657922</v>
          </cell>
          <cell r="I73">
            <v>2.4</v>
          </cell>
          <cell r="J73">
            <v>8.3117677322133865</v>
          </cell>
          <cell r="K73">
            <v>1399438.2675000001</v>
          </cell>
          <cell r="O73">
            <v>0</v>
          </cell>
          <cell r="P73">
            <v>5.1945192561393396</v>
          </cell>
          <cell r="R73" t="str">
            <v>Multiple</v>
          </cell>
          <cell r="U73" t="str">
            <v>N/A</v>
          </cell>
          <cell r="V73" t="str">
            <v>N/A</v>
          </cell>
          <cell r="AJ73" t="str">
            <v>Wholesale &amp; Distribution</v>
          </cell>
          <cell r="CV73" t="str">
            <v>Service Champ, Inc. supplies automotive aftermarket products. It offers filters, treatments and chemicals, vision and safety products, hardware, brake and tune-up products, tools, shop supplies, and equipment. The company also provides car wash solutions, such as bay equipment, chemicals, equipment, motors, pressure wash solutions, pumps, vacuums, valves/swivels, and vending solutions. Service Champ, Inc. was formerly known as NIMCO Automotive Products. The company is based in Chalfont, Pennsylvania. It has distribution centers in Chalfont, Pennsylvania; Jacksonville, Florida; Fort Wayne, Indiana; Grand Prairie, Texas; and Fairfield, California.</v>
          </cell>
          <cell r="EA73">
            <v>41001</v>
          </cell>
          <cell r="EB73">
            <v>8.75</v>
          </cell>
          <cell r="EW73" t="str">
            <v>Based on performance, good with calibration multiple.</v>
          </cell>
          <cell r="FV73" t="str">
            <v>Private</v>
          </cell>
          <cell r="FX73" t="str">
            <v>N/A</v>
          </cell>
        </row>
        <row r="74">
          <cell r="C74">
            <v>72</v>
          </cell>
          <cell r="F74" t="str">
            <v>Class A Units</v>
          </cell>
          <cell r="G74">
            <v>20200000</v>
          </cell>
          <cell r="H74">
            <v>56200000</v>
          </cell>
          <cell r="I74">
            <v>2.4</v>
          </cell>
          <cell r="J74">
            <v>10.081651679173</v>
          </cell>
          <cell r="K74">
            <v>3411720</v>
          </cell>
          <cell r="O74">
            <v>1</v>
          </cell>
          <cell r="P74">
            <v>2.782178217821782</v>
          </cell>
          <cell r="R74" t="str">
            <v>Multiple</v>
          </cell>
          <cell r="U74">
            <v>9.5</v>
          </cell>
          <cell r="V74">
            <v>0.92700000000000005</v>
          </cell>
          <cell r="AJ74" t="str">
            <v>Manufacturing</v>
          </cell>
          <cell r="CV74" t="str">
            <v>Founded in 1998 and headquartered in Santa Ana, California, MCSC LLC serves the U.S. and European military markets with high reliability electronic products and systems through two divisions - The Micross Components Division ("Micross) and Secure Communications Systems ("Secure" or "SCS"). Micross as a business focuses on highly specialized electronic products and services that meet rigorous military standards, which in past has grown through eight acquisitions over the past 16 years. Secure division on the other hand focuses, on hardware for encrypted, ruggedized systems and has primarily grown organically since it was founded in 1986. Secure designs and manufactures high reliability tactical mission computing systems, encryption equipment, communications products and related equipment for defense and industrial applications. It produces handheld devices, rugged tablet PCs, workstations and servers, routers, accessories, translators, tactical displays, and ultra mobile PCs for various branches of the military as well as for civilian applications.</v>
          </cell>
          <cell r="EA74">
            <v>41532</v>
          </cell>
          <cell r="EB74">
            <v>5.7</v>
          </cell>
          <cell r="EW74" t="str">
            <v>Good with the calibration multiple. Based on the proposed plan, as a part of the pre-emptive rights company has reached out to the existing shareholders for a pro-rata equity
investment, which amounts to $421K in Class A Common Shares for GE. RK - Changed to Base multiple.
Given this, the new capital structure of Secure (amounting to $97.6MM would include $52MM of TL, $8MM Mezzanine Debt &amp; $37.6MM as implied
equity, resulting to a total leverage of 3.51x based on PF Sept'13 EBITDA of $17.08MM</v>
          </cell>
          <cell r="FV74" t="str">
            <v>Private</v>
          </cell>
          <cell r="FX74" t="str">
            <v>N/A</v>
          </cell>
        </row>
        <row r="75">
          <cell r="C75">
            <v>73</v>
          </cell>
          <cell r="F75" t="str">
            <v>Common</v>
          </cell>
          <cell r="G75">
            <v>20360859.390000001</v>
          </cell>
          <cell r="H75">
            <v>73166000.000000104</v>
          </cell>
          <cell r="I75">
            <v>2.1999999999999997</v>
          </cell>
          <cell r="J75">
            <v>11.055930010213409</v>
          </cell>
          <cell r="K75">
            <v>2797993.6391549977</v>
          </cell>
          <cell r="O75">
            <v>0</v>
          </cell>
          <cell r="P75">
            <v>3.5934632521422318</v>
          </cell>
          <cell r="R75" t="str">
            <v>Multiple</v>
          </cell>
          <cell r="U75" t="str">
            <v>N/A</v>
          </cell>
          <cell r="V75" t="str">
            <v>N/A</v>
          </cell>
          <cell r="AJ75" t="str">
            <v>Manufacturing</v>
          </cell>
          <cell r="CV75" t="str">
            <v>Agilex Flavors &amp; Fragrances (formerly known as FFG Industries, Inc.) develops and manufactures proprietary fragrance compounds and provides creative and technical services to small and mid-sized customers in a variety of end markets. The Company's fragrances are used in air care, personal care and household products. The company has three locations: corporate headquarters / fragrance facility in Piscataway, NJ and two manufacturing facilities, in Branchburg, NJ and in Canton, GA. The Company has a joint venture in China with no material foreign revenues or income.</v>
          </cell>
          <cell r="EA75">
            <v>41262</v>
          </cell>
          <cell r="EB75">
            <v>7.7</v>
          </cell>
          <cell r="EW75" t="str">
            <v>Financial performance consistent with the comp set. Good with the calibration multiple.</v>
          </cell>
          <cell r="FV75" t="str">
            <v>Private</v>
          </cell>
          <cell r="FX75" t="str">
            <v>N/A</v>
          </cell>
        </row>
        <row r="76">
          <cell r="C76">
            <v>74</v>
          </cell>
          <cell r="F76" t="str">
            <v>Class B-1 Units</v>
          </cell>
          <cell r="G76">
            <v>18000000</v>
          </cell>
          <cell r="H76">
            <v>57572999.999999925</v>
          </cell>
          <cell r="I76">
            <v>20.5</v>
          </cell>
          <cell r="J76">
            <v>5.886367508587397</v>
          </cell>
          <cell r="K76">
            <v>12577499.999999998</v>
          </cell>
          <cell r="O76">
            <v>1</v>
          </cell>
          <cell r="P76">
            <v>3.1984999999999957</v>
          </cell>
          <cell r="R76" t="str">
            <v>Override</v>
          </cell>
          <cell r="U76">
            <v>5.5</v>
          </cell>
          <cell r="V76">
            <v>7.8</v>
          </cell>
          <cell r="AJ76" t="str">
            <v>Transportation Services</v>
          </cell>
          <cell r="CV76" t="str">
            <v>Headquartered in Lafayette, Louisiana, United Vision Logistics ("VTL") is a North American asset-light logistics provider focused on ground transportation and related services, primarily to the oil and gas industry concentrated heavily in the gulf region of Texas and Louisiana. The Company provides load transportation using a network of ~2,300 trucks and ~120 trucking terminals under long-term contracts. The Company provides services for over 2,000 customers, including a majority of the 20 largest energy companies in the U.S., such as Shell, BP and Chevron. These services enable customers to eliminate the need for in-house transportation logistics staff and private fleets, and improve the reliability and efficiency of their supply chains.</v>
          </cell>
          <cell r="EA76">
            <v>41460</v>
          </cell>
          <cell r="EB76">
            <v>11.07</v>
          </cell>
          <cell r="EW76" t="str">
            <v>Decreased calibration multiple by 2.0x to account for size differences.</v>
          </cell>
          <cell r="FV76" t="str">
            <v>Private</v>
          </cell>
          <cell r="FX76" t="str">
            <v>N/A</v>
          </cell>
        </row>
        <row r="77">
          <cell r="C77">
            <v>75</v>
          </cell>
          <cell r="F77" t="str">
            <v>Common</v>
          </cell>
          <cell r="G77">
            <v>20528051</v>
          </cell>
          <cell r="H77">
            <v>69840146.99999994</v>
          </cell>
          <cell r="I77">
            <v>1</v>
          </cell>
          <cell r="J77">
            <v>11.594298309177034</v>
          </cell>
          <cell r="K77">
            <v>1320543.5392500008</v>
          </cell>
          <cell r="O77">
            <v>0</v>
          </cell>
          <cell r="P77">
            <v>3.402181093568013</v>
          </cell>
          <cell r="R77" t="str">
            <v>Override</v>
          </cell>
          <cell r="U77">
            <v>11</v>
          </cell>
          <cell r="V77" t="str">
            <v>N/A</v>
          </cell>
          <cell r="AJ77" t="str">
            <v>TMT</v>
          </cell>
          <cell r="CV77" t="str">
            <v xml:space="preserve">The Gordian Group, Inc. ("Gordian") provides data, technology and services necessary to develop, implement and support Job Order Contracting ("JOC") programs and construction management services primarily for public sector facility owners throughout the United States and Canada. JOC allows public agencies that are required by law to competitively bid projects to expedite the process by procuring open quantity, fixed rate contracts for thousands of repair and alteration services at one time versus having to perform hundreds of bids for small, individual repair and alteration projects. </v>
          </cell>
          <cell r="EA77">
            <v>41030</v>
          </cell>
          <cell r="EB77">
            <v>10.75</v>
          </cell>
          <cell r="EW77" t="str">
            <v>Entry multiple not available. Good with the Base case multiple based on the comp set.</v>
          </cell>
          <cell r="FV77" t="str">
            <v>Private</v>
          </cell>
          <cell r="FX77" t="str">
            <v>N/A</v>
          </cell>
        </row>
        <row r="78">
          <cell r="C78">
            <v>76</v>
          </cell>
          <cell r="F78" t="str">
            <v>Class A Units</v>
          </cell>
          <cell r="G78">
            <v>13900000</v>
          </cell>
          <cell r="H78">
            <v>96627000.000000075</v>
          </cell>
          <cell r="I78">
            <v>2.1</v>
          </cell>
          <cell r="J78">
            <v>10.951765314344446</v>
          </cell>
          <cell r="K78">
            <v>2276708.6159999985</v>
          </cell>
          <cell r="O78">
            <v>1</v>
          </cell>
          <cell r="P78">
            <v>6.9515827338129554</v>
          </cell>
          <cell r="R78" t="str">
            <v>Multiple</v>
          </cell>
          <cell r="U78" t="str">
            <v>N/A</v>
          </cell>
          <cell r="V78">
            <v>0.47199999999999998</v>
          </cell>
          <cell r="AJ78" t="str">
            <v>Manufacturing</v>
          </cell>
          <cell r="CV78" t="str">
            <v>Elgin Equipment Group ("Elgin or the "Company"), based in Downers Grove, IL, is a manufacturer of processing equipment and replacement parts for the coal (52% of PF 2014 revenue), oil and gas (34%), modular power (9%), and other (5%; includes hydro &amp; other non-coal power distribution, lighting &amp; electrical) markets. The Company maintains the leading market share across many of its product categories, which include centrifuges, vibrating screen machines and screen in-lays, rotary breakers, and custom designed power distribution equipment (~75% and 90%market share in coal and O&amp;G centrifuges, respectively). Elgin has eight manufacturing facilities in the US that serve the global energy market (&lt;15% of revenue is non-US).</v>
          </cell>
          <cell r="EA78">
            <v>40709</v>
          </cell>
          <cell r="EB78">
            <v>8.3000000000000007</v>
          </cell>
          <cell r="EW78" t="str">
            <v>Used DCF. Client considered 8.3x multiple based on comps. Company relies (50%) on coal , oil and gas industries. In current environment good with calibration multiple.</v>
          </cell>
          <cell r="FV78" t="str">
            <v>Private</v>
          </cell>
          <cell r="FX78" t="str">
            <v>N/A</v>
          </cell>
        </row>
        <row r="79">
          <cell r="C79">
            <v>77</v>
          </cell>
          <cell r="F79" t="str">
            <v xml:space="preserve">Common </v>
          </cell>
          <cell r="G79">
            <v>21330999</v>
          </cell>
          <cell r="H79">
            <v>116297000.00000009</v>
          </cell>
          <cell r="I79">
            <v>3</v>
          </cell>
          <cell r="J79">
            <v>12.102339885722188</v>
          </cell>
          <cell r="K79">
            <v>2837629.9574999972</v>
          </cell>
          <cell r="O79">
            <v>0</v>
          </cell>
          <cell r="P79">
            <v>5.4520184450807996</v>
          </cell>
          <cell r="R79" t="str">
            <v>Override</v>
          </cell>
          <cell r="U79">
            <v>10</v>
          </cell>
          <cell r="V79" t="str">
            <v>N/A</v>
          </cell>
          <cell r="AJ79" t="str">
            <v>Manufacturing</v>
          </cell>
          <cell r="CV79" t="str">
            <v>Founded in 1936, Teasdale produces and markets conventional and organic beans (72% 2013 Rev.), dehydrated beans (11%), and hominy (17%) to the Western &amp; Midwestern U.S. The Company is primarily a private label/store brand provider as 80% of revenue is generated from non-branded products (leader in private label organic with 48% market share). Top customers: Aldi (10% of 2013 Rev.), Kroger (8%), Safeway (6%), El Pollo Loco (5%), and Sysco (4%). The Company primarily sources their dry bean purchases from brokers (~90%), but also buys directly from growers (~10%). Based on conversations with King &amp; Spalding, it is the deal team's understanding that grower liens will not apply to Teasdale's purchase of beans from brokers. Headquartered in Atwater, CA, Teasdale operates 3 manufacturing facilities located throughout the U.S. to efficiently service its customers.</v>
          </cell>
          <cell r="EA79">
            <v>41940</v>
          </cell>
          <cell r="EB79">
            <v>8.9700000000000006</v>
          </cell>
          <cell r="EW79" t="str">
            <v>Organic foods. Stronger financial performance compared to comp set. Double the growth in Revenues and significantly better growth in EBITDA (12% vs. (4.5%)) since acquisition. Increased acquisition multiple by 2.5x</v>
          </cell>
          <cell r="FV79" t="str">
            <v>Private</v>
          </cell>
          <cell r="FX79" t="str">
            <v>N/A</v>
          </cell>
        </row>
        <row r="80">
          <cell r="C80">
            <v>78</v>
          </cell>
          <cell r="F80" t="str">
            <v xml:space="preserve">Partner Interest   </v>
          </cell>
          <cell r="G80">
            <v>21436503</v>
          </cell>
          <cell r="H80">
            <v>139912700.00000003</v>
          </cell>
          <cell r="I80">
            <v>1.1599999999999999</v>
          </cell>
          <cell r="J80">
            <v>8.9999999999999982</v>
          </cell>
          <cell r="K80">
            <v>299804.50168499956</v>
          </cell>
          <cell r="O80">
            <v>0</v>
          </cell>
          <cell r="P80">
            <v>6.5268434874848769</v>
          </cell>
          <cell r="R80" t="str">
            <v>Override</v>
          </cell>
          <cell r="U80">
            <v>7.5</v>
          </cell>
          <cell r="V80" t="str">
            <v>N/A</v>
          </cell>
          <cell r="AJ80" t="str">
            <v>Manufacturing</v>
          </cell>
          <cell r="CV80" t="str">
            <v>Richelieu is a private label food manufacturer in the U.S. Company was founded in 1896, is headquartered in Braintree, MA, and operates 4 owned manufacturing facilities. The Company's Frozen Pizza segment includes the following products: thin crust, extra thin crust, specialty and other. The Pourables business includes dressings, marinades, mayonnaises, salsas, dips, and sauces. Richelieu has four facilities in the U.S.: 1) Beaver Dam, WI: 67k sq ft, frozen pizza 2) WA Court House, OH: 100k sq ft, pizza crust, supports Beaver Dam 3)Elk Grove Village, IL: 54k sq ft, pourables 4)Grundy Center, IA: 84k sq ft.</v>
          </cell>
          <cell r="EA80">
            <v>41964</v>
          </cell>
          <cell r="EB80">
            <v>6.9</v>
          </cell>
          <cell r="EW80" t="str">
            <v>Used DCF. Considered a 12.79 multiple based on comps. Good with the calibration multiple.</v>
          </cell>
          <cell r="FV80" t="str">
            <v>Private</v>
          </cell>
          <cell r="FX80" t="str">
            <v>N/A</v>
          </cell>
        </row>
        <row r="81">
          <cell r="C81">
            <v>79</v>
          </cell>
          <cell r="F81" t="str">
            <v>Common</v>
          </cell>
          <cell r="G81">
            <v>21722653</v>
          </cell>
          <cell r="H81">
            <v>96056439.99999994</v>
          </cell>
          <cell r="I81">
            <v>2.9000000000000004</v>
          </cell>
          <cell r="J81">
            <v>9.1017504899703923</v>
          </cell>
          <cell r="K81">
            <v>2874372.2474999996</v>
          </cell>
          <cell r="O81">
            <v>0</v>
          </cell>
          <cell r="P81">
            <v>4.4219479084806048</v>
          </cell>
          <cell r="R81" t="str">
            <v>Multiple</v>
          </cell>
          <cell r="U81" t="str">
            <v>N/A</v>
          </cell>
          <cell r="V81" t="str">
            <v>N/A</v>
          </cell>
          <cell r="AJ81" t="str">
            <v>Automotive</v>
          </cell>
          <cell r="CV81" t="str">
            <v>Dayton Parts LLC is a leading specialty distributor and manufacturer of undercarriage replacement truck and trailer parts to the North American medium and heavy duty aftermarket. Products include springs and suspension parts, steering components, brake and wheel ends, exhaust, driveline and other undercarriage parts. Dayton Parts distributes its own established, proprietary brands, including its manufactured line of Stanley SpringTM leaf springs, and other leading brands to a diverse customer base (over 1,000 active accounts) that includes independent repair facilities , local, regional, and national broad-line, warehouse distributors, and specialty/original equipment manufacturers and servicers.</v>
          </cell>
          <cell r="EA81">
            <v>41033</v>
          </cell>
          <cell r="EB81">
            <v>8.1999999999999993</v>
          </cell>
          <cell r="EW81" t="str">
            <v>Good with the calibration multiple.</v>
          </cell>
          <cell r="FV81" t="str">
            <v>Private</v>
          </cell>
          <cell r="FX81" t="str">
            <v>N/A</v>
          </cell>
        </row>
        <row r="82">
          <cell r="C82">
            <v>80</v>
          </cell>
          <cell r="F82" t="str">
            <v>Class A</v>
          </cell>
          <cell r="G82">
            <v>21891585</v>
          </cell>
          <cell r="H82">
            <v>107907654.99999999</v>
          </cell>
          <cell r="I82">
            <v>4.3999999999999995</v>
          </cell>
          <cell r="J82">
            <v>9.702889738433532</v>
          </cell>
          <cell r="K82">
            <v>4488451.3049999997</v>
          </cell>
          <cell r="O82">
            <v>0</v>
          </cell>
          <cell r="P82">
            <v>4.929184204798327</v>
          </cell>
          <cell r="R82" t="str">
            <v>Override</v>
          </cell>
          <cell r="U82">
            <v>8.5</v>
          </cell>
          <cell r="V82" t="str">
            <v>N/A</v>
          </cell>
          <cell r="AJ82" t="str">
            <v>Wholesale &amp; Distribution</v>
          </cell>
          <cell r="CV82" t="str">
            <v>Aramsco, founded in 1966, and is a distributor of industrial safety products. Aramsco supplies over 50,000 products ( safety masks, containment products, chemicals, tools, blowers, surface prep equipment, etc) from over 10,000 vendors (3M, Blastrac, Grayling - largest vendor ~5% of 2012 purchases) to over 10,000 customers (small to medium sized specialty contractors in the US and Puerto Rico).  Aramsco operates 19 leased branches and has ~50 highly trained sales reps with expertise in product application. Armasco's end markets include Asbestos Abatement (39% of 2012 revenue), Restoration (16%), Surface Preparation (9%), Government (8%), Other (21%) and Event (8%).</v>
          </cell>
          <cell r="EA82">
            <v>41415</v>
          </cell>
          <cell r="EB82">
            <v>7.5</v>
          </cell>
          <cell r="EW82" t="str">
            <v>Used DCF. Client considered an 8.00x multiple based on comps. Company performs in line with comp set. Good with the Base multiple.</v>
          </cell>
          <cell r="FV82" t="str">
            <v>Private</v>
          </cell>
          <cell r="FX82" t="str">
            <v>N/A</v>
          </cell>
        </row>
        <row r="83">
          <cell r="C83">
            <v>81</v>
          </cell>
          <cell r="F83" t="str">
            <v>Common Stock</v>
          </cell>
          <cell r="G83">
            <v>21961915</v>
          </cell>
          <cell r="H83">
            <v>93166000.00000006</v>
          </cell>
          <cell r="I83">
            <v>0.5</v>
          </cell>
          <cell r="J83" t="str">
            <v>nm</v>
          </cell>
          <cell r="K83">
            <v>0</v>
          </cell>
          <cell r="O83">
            <v>0</v>
          </cell>
          <cell r="P83">
            <v>4.2421619426174839</v>
          </cell>
          <cell r="R83" t="str">
            <v>Multiple</v>
          </cell>
          <cell r="U83" t="str">
            <v>N/A</v>
          </cell>
          <cell r="V83" t="str">
            <v>N/A</v>
          </cell>
          <cell r="AJ83" t="str">
            <v>Educational Services</v>
          </cell>
          <cell r="CV83" t="str">
            <v xml:space="preserve">Delta operates one of the largest privately-held post-secondary school groups in the U.S. with more than 15,000 students at 36 campus locations in 10 states, operating under seven brands. As of FY 2014, approximately 70% of students are enrolled in Associate Degree programs, with ~30% enrolled in diploma/certificate programs. Approximate enrollment by program is: Medical (48%), Business (13%), Health &amp; Beauty (11%), Legal (10%), Trade (8%), IT (4%) and other (6%). The Company is headquartered in Alexandria, VA and was founded in 1998. The company expanded through acquisitions and new school openings. Since the 2006 acquisition, the Company acquired seven schools in August 2006, two additional campuses in 2008 and three more over 2009 and 2010. The Company privately operates in the following states: Pennsylvania, Ohio, Georgia, Louisiana, North Carolina, South Carolina, Tennessee, and Virginia.
</v>
          </cell>
          <cell r="EA83">
            <v>38838</v>
          </cell>
          <cell r="EB83">
            <v>10.7</v>
          </cell>
          <cell r="EW83" t="str">
            <v>Client at $0.00. Good with the calibration multiple.</v>
          </cell>
          <cell r="FV83" t="str">
            <v>Private</v>
          </cell>
          <cell r="FX83" t="str">
            <v>N/A</v>
          </cell>
        </row>
        <row r="84">
          <cell r="C84">
            <v>82</v>
          </cell>
          <cell r="F84" t="str">
            <v xml:space="preserve">Units A </v>
          </cell>
          <cell r="G84">
            <v>22299000</v>
          </cell>
          <cell r="H84">
            <v>93452999.999999955</v>
          </cell>
          <cell r="I84">
            <v>1.7000000000000002</v>
          </cell>
          <cell r="J84">
            <v>10.880979890947364</v>
          </cell>
          <cell r="K84">
            <v>2147075.7750000013</v>
          </cell>
          <cell r="O84">
            <v>0</v>
          </cell>
          <cell r="P84">
            <v>4.1909054217677904</v>
          </cell>
          <cell r="R84" t="str">
            <v>Override</v>
          </cell>
          <cell r="U84">
            <v>10.631578947368421</v>
          </cell>
          <cell r="V84" t="str">
            <v>N/A</v>
          </cell>
          <cell r="AJ84" t="str">
            <v>Manufacturing</v>
          </cell>
          <cell r="CV84" t="str">
            <v>Dynatect (fka “A&amp;A Manufacturing”) is a leading designer and manufacturer of customized protective systems used to safeguard components, people and equipment in motion. Headquartered in New Berlin, WI and with manufacturing locations in WI, IN, CT, CA, MI and Germany. Dynatect’s products typically move, slide, bend and/or compress in conjunction with the motion of the OEM equipment. The Company’s highly engineered solutions are produced with steel, aluminum, plastic, rubber or coated fabrics. Dynatect’s customers represent a wide range of industrial and commercial end markets, and it's broad product offering is diversified across multiple product categories as of Q2 2014: (i) Soft Protection Products (i.e. accordion bellows, ~28% total sales) (ii) Cable Carriers (flexible tracks made of either metal or hard plastic that protect electrical wiring, primarily on aerial work platforms, ~28%) (iii) Metal Products (i.e. telescopic metal covers, ~18%) (iv) Rubber Products (i.e. custom molded products, ~10%) (v) All Other (primarily precision clutches, roll-up metal doors and ball screws) ~16%).</v>
          </cell>
          <cell r="EA84">
            <v>41897</v>
          </cell>
          <cell r="EB84">
            <v>10.631578947368421</v>
          </cell>
          <cell r="EW84" t="str">
            <v>Financial performance is flat, comparable with comp set. Entry multiple is not available. Approximated with the EV value obtained online of $202MM at entry, and 2013 EBITDA of $19MM. Good with entry multiple.</v>
          </cell>
          <cell r="FV84" t="str">
            <v>Private</v>
          </cell>
          <cell r="FX84" t="str">
            <v>N/A</v>
          </cell>
        </row>
        <row r="85">
          <cell r="C85">
            <v>83</v>
          </cell>
          <cell r="F85" t="str">
            <v>Common Stock</v>
          </cell>
          <cell r="G85">
            <v>22406132</v>
          </cell>
          <cell r="H85">
            <v>72484000.000000075</v>
          </cell>
          <cell r="I85">
            <v>1.2</v>
          </cell>
          <cell r="J85">
            <v>11.578106564756474</v>
          </cell>
          <cell r="K85">
            <v>1773454.6439999994</v>
          </cell>
          <cell r="O85">
            <v>0</v>
          </cell>
          <cell r="P85">
            <v>3.2350072739016298</v>
          </cell>
          <cell r="R85" t="str">
            <v>Override</v>
          </cell>
          <cell r="U85">
            <v>10</v>
          </cell>
          <cell r="V85" t="str">
            <v>N/A</v>
          </cell>
          <cell r="AJ85" t="str">
            <v>Wholesale &amp; Distribution</v>
          </cell>
          <cell r="CV85" t="str">
            <v>Kele, a GE Antares portfolio account since 2004, is the leading supplier of peripheral products, services and solutions to the building automation industry (~$1.6B industry). The Company's primary business is the distribution of interface devices (transmitters, sensors, switches, gauges, etc.) that are integrated into building automation systems ("BAS") for non-residential building functions, such as access controls, censor lighting, alarms, humidity, HVAC sensors, etc. to decrease energy and maintenance costs for their customers. Kele has over 58k SKUs and ships 150k+ orders per year to approximately 10k customers. They have inventory on hand and relationships with 275+ OEMs and guarantee overnight shipping to North American customers. Kele primarily sells to national accounts (50% of sales) with dedicated customer teams and representativess to build relationships (ABB, Honeywell, Siemens, etc.) and also work with independent contractors (50% of sales). In addition to the dedicated customer representatives, one of Kele’s key differentiators vs. its competitors is its technical support team to help customers work through issues/troubleshooting. The company also assembles and calibrates equipment to customer specifications prior to shipment.</v>
          </cell>
          <cell r="EA85">
            <v>39416</v>
          </cell>
          <cell r="EB85">
            <v>9.8000000000000007</v>
          </cell>
          <cell r="EW85" t="str">
            <v>Flat financial performance, calibration multiple seems excessive. Good with Base multiple based on the comp set.</v>
          </cell>
          <cell r="FV85" t="str">
            <v>Private</v>
          </cell>
          <cell r="FX85" t="str">
            <v>N/A</v>
          </cell>
        </row>
        <row r="86">
          <cell r="C86">
            <v>84</v>
          </cell>
          <cell r="F86" t="str">
            <v>Common</v>
          </cell>
          <cell r="G86">
            <v>22636000</v>
          </cell>
          <cell r="H86">
            <v>57359168.000000097</v>
          </cell>
          <cell r="I86">
            <v>0.4</v>
          </cell>
          <cell r="J86">
            <v>10.845261662837959</v>
          </cell>
          <cell r="K86">
            <v>659103.24479999964</v>
          </cell>
          <cell r="O86">
            <v>0</v>
          </cell>
          <cell r="P86">
            <v>2.5339798550980781</v>
          </cell>
          <cell r="R86" t="str">
            <v>Multiple</v>
          </cell>
          <cell r="U86" t="str">
            <v>N/A</v>
          </cell>
          <cell r="V86" t="str">
            <v>N/A</v>
          </cell>
          <cell r="AJ86" t="str">
            <v>Wholesale &amp; Distribution</v>
          </cell>
          <cell r="CV86" t="str">
            <v>Stanton Carpet is a designer, marketer, and wholesaler of premium soft branded floor coverings for the residential market. The Company differentiates itself from commodity-oriented suppliers by providing high quality products with sophisticated design and classic color schemes. Founded in 1980, the Company's products include wall-to-wall carpeting, area rugs, hall and stair runners, and outdoor carpets. The products are targeted toward the high-end wool / wool blend and synthetic fiber segments of the floor covering market, a niche portion of the industry representing 4% of the overall market. Product offerings are predominantly wool.</v>
          </cell>
          <cell r="EA86">
            <v>38954</v>
          </cell>
          <cell r="EB86">
            <v>7.4</v>
          </cell>
          <cell r="EW86" t="str">
            <v>Financial performance consistent with the comp set. Good with the calibration multiple.</v>
          </cell>
          <cell r="FV86" t="str">
            <v>Private</v>
          </cell>
          <cell r="FX86" t="str">
            <v>N/A</v>
          </cell>
        </row>
        <row r="87">
          <cell r="C87">
            <v>85</v>
          </cell>
          <cell r="F87" t="str">
            <v>Class A Common Units</v>
          </cell>
          <cell r="G87">
            <v>10400000</v>
          </cell>
          <cell r="H87">
            <v>68848369.999999911</v>
          </cell>
          <cell r="I87">
            <v>0.5</v>
          </cell>
          <cell r="J87">
            <v>7.6501092074803871</v>
          </cell>
          <cell r="K87">
            <v>520274.23499999999</v>
          </cell>
          <cell r="O87">
            <v>0</v>
          </cell>
          <cell r="P87">
            <v>6.6200355769230681</v>
          </cell>
          <cell r="R87" t="str">
            <v>Multiple</v>
          </cell>
          <cell r="U87" t="str">
            <v>N/A</v>
          </cell>
          <cell r="V87">
            <v>0</v>
          </cell>
          <cell r="AJ87" t="str">
            <v>Professional Services</v>
          </cell>
          <cell r="CV87" t="str">
            <v>Uintah Engineering &amp; Land Surveying (“Uintah” or the “Company”), headquartered in Vernal, UT and founded in 1964, is a provider of surveying, drafting, and engineering services for the US on-shore Oil &amp; Gas (“O&amp;G”) industry. The Company serves 8 O&amp;G basins across 12 western states via ~70 survey crews spread across 10 offices in the Rocky Mountain, Great Plains, Southwest and Texas regions. ~3.5K surveys conducted in 2013. Uintah focuses on both the upstream (tied to drilling related activity) and midstream segments (predominantly gathering systems that connect to primary transmission lines) of the market; ~50/50 revenue split today. Uintah surveys cost an average of $8K (represents less than 1% of the typical $4MM well cost) but are an important requirement in the Application for Permit to Drill (“APD”) process for E&amp;P operators.</v>
          </cell>
          <cell r="EA87">
            <v>41877</v>
          </cell>
          <cell r="EB87">
            <v>8.1999999999999993</v>
          </cell>
          <cell r="EW87" t="str">
            <v>Financial performance consistent with the comp set. Good with the calibration multiple.</v>
          </cell>
          <cell r="FV87" t="str">
            <v>Private</v>
          </cell>
          <cell r="FX87" t="str">
            <v>N/A</v>
          </cell>
        </row>
        <row r="88">
          <cell r="C88">
            <v>86</v>
          </cell>
          <cell r="F88" t="str">
            <v>Units</v>
          </cell>
          <cell r="G88">
            <v>23639000</v>
          </cell>
          <cell r="H88">
            <v>44638000</v>
          </cell>
          <cell r="I88">
            <v>0.20499999999999999</v>
          </cell>
          <cell r="J88">
            <v>9.9343457845086505</v>
          </cell>
          <cell r="K88">
            <v>375292.24999999994</v>
          </cell>
          <cell r="O88">
            <v>0</v>
          </cell>
          <cell r="P88">
            <v>1.888320148906468</v>
          </cell>
          <cell r="R88" t="str">
            <v>Override</v>
          </cell>
          <cell r="U88">
            <v>10</v>
          </cell>
          <cell r="V88" t="str">
            <v>N/A</v>
          </cell>
          <cell r="AJ88" t="str">
            <v>Manufacturing</v>
          </cell>
          <cell r="CV88" t="str">
            <v>Peter Brasseler Holdings, LLC manufactures and distributes dental rotary instruments. It offers dental products, laboratory instrumentation and offers small bone surgical power systems. Brasseler is a direct marketer of dental and surgical instruments and related consumable supplies. The Company markets directly to dentist offices through a dedicated sales force of more than 230 representatives. Brasseler provides customers with dental products across several categories including diamond &amp; carbide burs, finishing &amp; polishing tools, and endodontic products; and medical products such as bone blades &amp; surgical power products. The Company manufactures a portion of its products in Georgia &amp; California, sourcing the remainder of its products from Europe &amp; Asia.</v>
          </cell>
          <cell r="EA88">
            <v>40291</v>
          </cell>
          <cell r="EB88">
            <v>9.8000000000000007</v>
          </cell>
          <cell r="EW88" t="str">
            <v>Limited information in the PMR. Kept multiple equal to acquisition multiple due to proximity to val date.</v>
          </cell>
          <cell r="FV88" t="str">
            <v>Private</v>
          </cell>
          <cell r="FX88" t="str">
            <v>N/A</v>
          </cell>
        </row>
        <row r="89">
          <cell r="C89">
            <v>87</v>
          </cell>
          <cell r="F89" t="str">
            <v>Class A LLC Units</v>
          </cell>
          <cell r="G89">
            <v>24224429</v>
          </cell>
          <cell r="H89">
            <v>110047938.9999999</v>
          </cell>
          <cell r="I89">
            <v>0.8</v>
          </cell>
          <cell r="J89">
            <v>11.817521960724021</v>
          </cell>
          <cell r="K89">
            <v>1031131.5378000009</v>
          </cell>
          <cell r="O89">
            <v>0</v>
          </cell>
          <cell r="P89">
            <v>4.5428496580868796</v>
          </cell>
          <cell r="R89" t="str">
            <v>Multiple</v>
          </cell>
          <cell r="U89" t="str">
            <v>N/A</v>
          </cell>
          <cell r="V89" t="str">
            <v>N/A</v>
          </cell>
          <cell r="AJ89" t="str">
            <v>Transportation Services</v>
          </cell>
          <cell r="CV89" t="str">
            <v>Express Oil Corporation ("Express" or the "Company") is an owner/operator and franchisor of retail automotive service centers offering oil changes, lubrication, tires and selected other automotive maintenance services in the southeastern United States. Express maintains a leading market presence in the Birmingham, AL market (also the Company's HQ) and has 242 owned (137) - including 34 tire centers (TE - 7, Epperly - 4, Upton - 4, Trax - 10, Savannah - 9) - and franchised (105) locations from Florida to Texas, making it one of the top 12 oil chain franchises in the nation. The Company's profit margin is generated through three channels: corporate owned stores (~75% of total), franchise royalties and fees (18%), and oil distribution (long-term contract with oil supplier Valvoline, 7%). Revenue by service type within corporate owned stores is comprised of oil changes (~61% of total), mechanical services / light maintenance (brakes, tire rotation and balance, air conditioning, etc., ~35%), and tire sales (~4% of total).</v>
          </cell>
          <cell r="EA89">
            <v>41254</v>
          </cell>
          <cell r="EB89">
            <v>9.4</v>
          </cell>
          <cell r="EW89" t="str">
            <v>Financial performance consistent with the comp set. Good with the base multiple.</v>
          </cell>
          <cell r="FV89" t="str">
            <v>Private</v>
          </cell>
          <cell r="FX89" t="str">
            <v>N/A</v>
          </cell>
        </row>
        <row r="90">
          <cell r="C90">
            <v>88</v>
          </cell>
          <cell r="F90" t="str">
            <v>Class A</v>
          </cell>
          <cell r="G90">
            <v>24227295</v>
          </cell>
          <cell r="H90">
            <v>93969814.000000089</v>
          </cell>
          <cell r="I90">
            <v>0.89999999999999991</v>
          </cell>
          <cell r="J90">
            <v>8.6732515995331383</v>
          </cell>
          <cell r="K90">
            <v>1019300.5875</v>
          </cell>
          <cell r="O90">
            <v>0</v>
          </cell>
          <cell r="P90">
            <v>3.8786754361145181</v>
          </cell>
          <cell r="R90" t="str">
            <v>Override</v>
          </cell>
          <cell r="U90">
            <v>7</v>
          </cell>
          <cell r="V90" t="str">
            <v>N/A</v>
          </cell>
          <cell r="AJ90" t="str">
            <v>Professional Services</v>
          </cell>
          <cell r="CV90" t="str">
            <v>Applied Holding, LLC (Applied or Borrower) provides 3rd party inspection services to the oil &amp; gas infrastructure industry. Customers are midstream operators who own and operate pipeline infrastructure. Pipeline operators hire construction firms to build, maintain and repair the infrastructure; this construction work is monitored and inspected by 3rd party inspection firms such as Applied and CIS. Applied (~48% of 2013 revenue) inspects gathering systems and processing plants and is entirely focused on new construction. Cleveland Integrity Services, Inc. (CIS - acquired by Applied through this transaction; ~52% of 2013 revenue) business is split between long-haul transmission line inspection (~60% of total CIS as of 11/13) and maintenance / integrity inspection (~40% of total CIS as of 11/13). Both Applied and CIS have a strong reputation in the industry for Grade A customer service. The combined company employs ~1,200 inspectors at any point in time (as of 12/13). Applied is headquartered in Longview, TX and CIS is headquartered in Cleveland, OK. No owned real estate.</v>
          </cell>
          <cell r="EA90">
            <v>41456</v>
          </cell>
          <cell r="EB90">
            <v>5.3</v>
          </cell>
          <cell r="EW90" t="str">
            <v>Financial performance not consistent with the comp set. Provides 3rd party inspections to oil &amp; gas industry. Revenue CAGR slightly higher than the comp set, EBITDA CAGR significantly higher ((2%) vs 20%). Increased entry multiple by 2.0x</v>
          </cell>
          <cell r="FV90" t="str">
            <v>Private</v>
          </cell>
          <cell r="FX90" t="str">
            <v>N/A</v>
          </cell>
        </row>
        <row r="91">
          <cell r="C91">
            <v>89</v>
          </cell>
          <cell r="F91" t="str">
            <v xml:space="preserve">Common </v>
          </cell>
          <cell r="G91">
            <v>24749600</v>
          </cell>
          <cell r="H91">
            <v>132307999.99999997</v>
          </cell>
          <cell r="I91">
            <v>5.4</v>
          </cell>
          <cell r="J91">
            <v>10.132166221317156</v>
          </cell>
          <cell r="K91">
            <v>6064648.2000000039</v>
          </cell>
          <cell r="O91">
            <v>0</v>
          </cell>
          <cell r="P91">
            <v>5.3458641755826344</v>
          </cell>
          <cell r="R91" t="str">
            <v>Override</v>
          </cell>
          <cell r="U91">
            <v>9.4600000000000009</v>
          </cell>
          <cell r="V91" t="str">
            <v>N/A</v>
          </cell>
          <cell r="AJ91" t="str">
            <v>Manufacturing</v>
          </cell>
          <cell r="CV91" t="str">
            <v>Carr Management Companies manufactures blow molded HDPE and CoPET resin bottles for the dairy, food and beverage, and household, industrial and chemical markets. Founded in 1999 and headquartered in Nashua, New Hampshire, it has 6 manufacturing facilities, one of which is co-located with its customer (Poland Spring - Nestle). Its top customers include Nestle, Clover Farms Lyons Magnus and TricorBraun. Norman Carr founded the Company in 1999 and Andrew Carr, his son, co-founder and current CEO continues to run the Company after the sale to Nautic Partners in 2008. Business P&amp;L Structure - The full pass-through of changes in resin prices to the customer is generally a standard, well accepted practice in the industry. The mechanics of the resin price pass-through are well defined. For customers without contracts, resin prices are continuously factored into unit prices. All customers' contracts allow for 100% pass through of resin prices.</v>
          </cell>
          <cell r="EA91">
            <v>41934</v>
          </cell>
          <cell r="EB91">
            <v>9.4600000000000009</v>
          </cell>
          <cell r="EW91" t="str">
            <v>Kept multiple equal to acquisition multiple due to proximity to val date. No major chages in company financial performance.</v>
          </cell>
          <cell r="FV91" t="str">
            <v>Private</v>
          </cell>
          <cell r="FX91" t="str">
            <v>N/A</v>
          </cell>
        </row>
        <row r="92">
          <cell r="C92">
            <v>90</v>
          </cell>
          <cell r="F92" t="str">
            <v>Class A Units</v>
          </cell>
          <cell r="G92">
            <v>25150000</v>
          </cell>
          <cell r="H92">
            <v>122750000</v>
          </cell>
          <cell r="I92">
            <v>0.6</v>
          </cell>
          <cell r="J92">
            <v>9.2710404241219351</v>
          </cell>
          <cell r="K92">
            <v>645937.5</v>
          </cell>
          <cell r="O92">
            <v>0</v>
          </cell>
          <cell r="P92">
            <v>4.8807157057654074</v>
          </cell>
          <cell r="R92" t="str">
            <v>Multiple</v>
          </cell>
          <cell r="U92" t="str">
            <v>N/A</v>
          </cell>
          <cell r="V92" t="str">
            <v>N/A</v>
          </cell>
          <cell r="AJ92" t="str">
            <v>Manufacturing</v>
          </cell>
          <cell r="CV92" t="str">
            <v>Dispensing Dynamics International conceives, designs, develops, manufactures, and supports dispenser solutions in the United States and internationally. The company offers electronic and mechanical roll towel, lever roll towel, center pull, multi-fold, standard and jumbo bath tissue, and specialty products; and convertible soap dispensers used in $350MM 'Away From Home' ("AFH") washroom market. Sells mechanical hands free paper towel dispensers (73% of YTD 10/11 sales), other paper towel dispensers (9%), &amp; other dispensers (17%) to major paper OEMs. It serves paper manufacturers, converters, distributors, and purchasers, as well as maintenance personnel and end-users. The company was formerly known as Perrin Manufacturing Company, Inc. and changed its name to Dispensing Dynamics International in January 2010. The company was founded in 1932 and is based in City of Industry, California - Value prop to customers: outsource design, development, &amp; manufacturing of customized dispenser technology through single point of contact; enables OEMs &amp; end users to maximize gross margins by minimizing fiber content in paper &amp; careful metered dispensing - San Jamar Products: Disposables dispensing (46% of TTM Oct. 2011 Sales), Food safety tools (20%), Bar and food management (12%), Food service apparel (12%). Hand Safety (10%).</v>
          </cell>
          <cell r="EA92">
            <v>40948</v>
          </cell>
          <cell r="EB92">
            <v>7.5</v>
          </cell>
          <cell r="EW92" t="str">
            <v>Financial performance consistent with the comp set. Good with the calibration multiple.</v>
          </cell>
          <cell r="FV92" t="str">
            <v>Private</v>
          </cell>
          <cell r="FX92" t="str">
            <v>N/A</v>
          </cell>
        </row>
        <row r="93">
          <cell r="C93">
            <v>91</v>
          </cell>
          <cell r="F93" t="str">
            <v>Class A units</v>
          </cell>
          <cell r="G93">
            <v>25324000</v>
          </cell>
          <cell r="H93">
            <v>81798000.000000119</v>
          </cell>
          <cell r="I93">
            <v>0.4</v>
          </cell>
          <cell r="J93">
            <v>9.4077742457747622</v>
          </cell>
          <cell r="K93">
            <v>610104.50249999994</v>
          </cell>
          <cell r="O93">
            <v>0</v>
          </cell>
          <cell r="P93">
            <v>3.2300584425841148</v>
          </cell>
          <cell r="R93" t="str">
            <v>Multiple</v>
          </cell>
          <cell r="U93" t="str">
            <v>N/A</v>
          </cell>
          <cell r="V93" t="str">
            <v>N/A</v>
          </cell>
          <cell r="AJ93" t="str">
            <v>Manufacturing</v>
          </cell>
          <cell r="CV93" t="str">
            <v>Quadion LLC, a.k.a Minnesota Rubber &amp; Plastics ("MR&amp;P") Headquarters: Minneapolis, MN Year Founded: 1941 Description: Manufacturer and distributor of specialized, high-performance technical rubber and thermoplastic molded components and accessories. MR&amp;P uses 40+ compounds to create proprietary formulas used to design an end product that meets a customer's specs. Examples of product applications include sealing and bonding for valves (silicone), fuel resistant and harsh operating conditions for brakes (FKM), flexible material for long life applications (EPDM) and biocompatible medical parts (liquid silicone rubber). The Company partners with customers to help solve problems with existing products or develop new products from inception.</v>
          </cell>
          <cell r="EA93">
            <v>41164</v>
          </cell>
          <cell r="EB93">
            <v>8.1</v>
          </cell>
          <cell r="EW93" t="str">
            <v>Financial performance consistent with the comp set. Good with the base multiple.</v>
          </cell>
          <cell r="FV93" t="str">
            <v>Private</v>
          </cell>
          <cell r="FX93" t="str">
            <v>N/A</v>
          </cell>
        </row>
        <row r="94">
          <cell r="C94">
            <v>92</v>
          </cell>
          <cell r="F94" t="str">
            <v>Common Stock</v>
          </cell>
          <cell r="G94">
            <v>25646752</v>
          </cell>
          <cell r="H94">
            <v>88623523.000000075</v>
          </cell>
          <cell r="I94">
            <v>1.4000000000000001</v>
          </cell>
          <cell r="J94">
            <v>9.8496421746838436</v>
          </cell>
          <cell r="K94">
            <v>2238433.5675000004</v>
          </cell>
          <cell r="O94">
            <v>0</v>
          </cell>
          <cell r="P94">
            <v>3.4555456768950732</v>
          </cell>
          <cell r="R94" t="str">
            <v>Multiple</v>
          </cell>
          <cell r="U94" t="str">
            <v>N/A</v>
          </cell>
          <cell r="V94" t="str">
            <v>N/A</v>
          </cell>
          <cell r="AJ94" t="str">
            <v>Wholesale &amp; Distribution</v>
          </cell>
          <cell r="CV94" t="str">
            <v>Headquartered in Irvine, CA, Pasternack Enterprises was founded in 1972. Pasternack distributes the broadest product offering in the RF and microwave industry. In addition, the Company provides value-added cable assembly capabilities to its customers. Its diverse and growing product portfolio is sold into multiple end markets, including the military, telecommunications, instrumentation, computers and computer peripherals, consumer electronics, commercial aircraft, industrial equipment and medical equipment. The Company's products are used in applications such as electronic instruments, radar, and base stations for wireless networks as well as transmitters for wireless LANs.</v>
          </cell>
          <cell r="EA94">
            <v>40323</v>
          </cell>
          <cell r="EB94">
            <v>6.4</v>
          </cell>
          <cell r="EW94" t="str">
            <v>Multiple based on original transaction in 2010, not the refinancing in 2012. Financial performance consistent with the comp set. Good with the base multiple.</v>
          </cell>
          <cell r="FV94" t="str">
            <v>Private</v>
          </cell>
          <cell r="FX94" t="str">
            <v>N/A</v>
          </cell>
        </row>
        <row r="95">
          <cell r="C95">
            <v>93</v>
          </cell>
          <cell r="F95" t="str">
            <v>Common</v>
          </cell>
          <cell r="G95">
            <v>25927850</v>
          </cell>
          <cell r="H95">
            <v>167719078.00000012</v>
          </cell>
          <cell r="I95">
            <v>1.2</v>
          </cell>
          <cell r="J95">
            <v>13.296874133412532</v>
          </cell>
          <cell r="K95">
            <v>535622.61869999918</v>
          </cell>
          <cell r="O95">
            <v>0</v>
          </cell>
          <cell r="P95">
            <v>6.4686843683529531</v>
          </cell>
          <cell r="R95" t="str">
            <v>Override</v>
          </cell>
          <cell r="U95">
            <v>13.23</v>
          </cell>
          <cell r="V95" t="str">
            <v>N/A</v>
          </cell>
          <cell r="AJ95" t="str">
            <v>Professional Services</v>
          </cell>
          <cell r="CV95" t="str">
            <v>DISA Global Solutions, founded in 1987 and headquartered in Houston, TX is a provider of employee screening and compliance services, serving the safety-sensitive industries of oil &amp; gas, petrochemical, and transportation. DISA's service offerings include drug/alcohol testing (69% of 2013 revenue), OccMed - pre-employment physicals, blood screening, etc. (14%), background screening (8%), and transportation compliance/other services (9%). DISA serves &gt; 12,300 clients which include contractor firms, corporate clients and energy operators. 70% of Disa's revenue is from downstream activities and 30% is from upstream activities. The company utilizes a consortium models that establish common screening standards for all members. This process enables employee screening to be reciprocal, eliminating redundant testing and job jumping to hide infractions. Disa has a proprietary platform and historical employee database that provides real-time employee compliance status, and creates a strong barrier to entry.</v>
          </cell>
          <cell r="EA95">
            <v>41992</v>
          </cell>
          <cell r="EB95">
            <v>13.23</v>
          </cell>
          <cell r="EW95" t="str">
            <v>Used DCF. Good with entry multiple.</v>
          </cell>
          <cell r="FV95" t="str">
            <v>Private</v>
          </cell>
          <cell r="FX95" t="str">
            <v>N/A</v>
          </cell>
        </row>
        <row r="96">
          <cell r="C96">
            <v>94</v>
          </cell>
          <cell r="F96" t="str">
            <v>Class A Common</v>
          </cell>
          <cell r="G96">
            <v>26471000</v>
          </cell>
          <cell r="H96">
            <v>164927000.00000009</v>
          </cell>
          <cell r="I96">
            <v>2.7</v>
          </cell>
          <cell r="J96">
            <v>11.932832155944245</v>
          </cell>
          <cell r="K96">
            <v>2626787.4749999973</v>
          </cell>
          <cell r="O96">
            <v>0</v>
          </cell>
          <cell r="P96">
            <v>6.2304786369989831</v>
          </cell>
          <cell r="R96" t="str">
            <v>Multiple</v>
          </cell>
          <cell r="U96" t="str">
            <v>N/A</v>
          </cell>
          <cell r="V96" t="str">
            <v>N/A</v>
          </cell>
          <cell r="AJ96" t="str">
            <v>Manufacturing</v>
          </cell>
          <cell r="CV96" t="str">
            <v>Headquartered in Cheshire, CT, EDAC Technologies Corporation (“EDAC” or the “Company”) is a provider of complex precision rotating and stationary machined components for major aircraft engines and ground turbines, and develops proprietary tooling and spindles for the industrial sector. The Company serves both the commercial and defense sectors, and has long-term contracts with blue chip aviation customers including Pratt &amp; Whitney, Rolls-Royce and GE Aviation. In July 2013, the Company acquired Parkway Aerospace &amp; Defense (“Parkway”), a division of Parkway Products, Inc. and a manufacturer of composite aircraft engine components and aerostructures for the commercial aerospace market. PF for the combined Company, aerospace components comprise ~76% of 2013E revenues, consisting of 48% commercial, 19% military and 9% other. The remaining 24% is comprised of industrial components (20%) and industrial gas turbines (4%). Aero Engines comprise 87% of 2013E revenues, while aircraft components comprise 13%. The Company supplies over 2000 parts to over 40 engines/platforms.</v>
          </cell>
          <cell r="EA96">
            <v>41401</v>
          </cell>
          <cell r="EB96">
            <v>8.5</v>
          </cell>
          <cell r="EW96" t="str">
            <v>Financial performance consistent with the comp set. Good with the Base multiple.</v>
          </cell>
          <cell r="FV96" t="str">
            <v>Private</v>
          </cell>
          <cell r="FX96" t="str">
            <v>N/A</v>
          </cell>
        </row>
        <row r="97">
          <cell r="C97">
            <v>95</v>
          </cell>
          <cell r="F97" t="str">
            <v>Class A LLC Units</v>
          </cell>
          <cell r="G97">
            <v>26479112</v>
          </cell>
          <cell r="H97">
            <v>100860000.00000003</v>
          </cell>
          <cell r="I97">
            <v>0.89999999999999991</v>
          </cell>
          <cell r="J97">
            <v>10.079302424408258</v>
          </cell>
          <cell r="K97">
            <v>1438495.5779999995</v>
          </cell>
          <cell r="O97">
            <v>0</v>
          </cell>
          <cell r="P97">
            <v>3.8090401218892849</v>
          </cell>
          <cell r="R97" t="str">
            <v>Multiple</v>
          </cell>
          <cell r="U97" t="str">
            <v>N/A</v>
          </cell>
          <cell r="V97" t="str">
            <v>N/A</v>
          </cell>
          <cell r="AJ97" t="str">
            <v>Automotive</v>
          </cell>
          <cell r="CV97" t="str">
            <v>Rough Country, LLC ("RC", the "Company" or the "Borrower"), founded in 1986, is a provider of suspension lift systems and other related products to the truck and SUV aftermarket. The Company's products include suspensions systems (90%, FY13 revenue) and other (e.g. steering stabilizers, winches, tires) (10%). The Company's end market segments include consumer direct (40%), installers (32%), and online retailer/distributor (28%). Rough Country has been primarily focused in the U.S. (~93% of revenue), with the remaining sales in in Canada and Europe. The Company assembles the majority of its products in its three facilities in Dyersburg, TN.</v>
          </cell>
          <cell r="EA97">
            <v>41257</v>
          </cell>
          <cell r="EB97">
            <v>8.67</v>
          </cell>
          <cell r="EW97" t="str">
            <v>Financial performance consistent with the comp set. Good with the calibration multiple.</v>
          </cell>
          <cell r="FV97" t="str">
            <v>Private</v>
          </cell>
          <cell r="FX97" t="str">
            <v>N/A</v>
          </cell>
        </row>
        <row r="98">
          <cell r="C98">
            <v>96</v>
          </cell>
          <cell r="F98" t="str">
            <v xml:space="preserve">Preferred A </v>
          </cell>
          <cell r="G98">
            <v>27096000</v>
          </cell>
          <cell r="H98">
            <v>160211000.00000009</v>
          </cell>
          <cell r="I98">
            <v>1.4000000000000001</v>
          </cell>
          <cell r="J98">
            <v>9.8669123539584156</v>
          </cell>
          <cell r="K98">
            <v>1462500</v>
          </cell>
          <cell r="O98">
            <v>0</v>
          </cell>
          <cell r="P98">
            <v>5.9127177443165078</v>
          </cell>
          <cell r="R98" t="str">
            <v>Override</v>
          </cell>
          <cell r="U98">
            <v>11.1</v>
          </cell>
          <cell r="V98" t="str">
            <v>N/A</v>
          </cell>
          <cell r="AJ98" t="str">
            <v>Transportation Services</v>
          </cell>
          <cell r="CV98" t="str">
            <v>Lazer Spot ("LS" or the "Company") is a leading provider of yard management services and solutions to corporations operating throughout the United States. Yard management services focus on (i) "trailer spotting": movement/placement of trailers within distribution centers, and manufacturing facilities and (ii) "shuttling": movement of trailers within 100 miles of site (often bringing raw materials to manufacturing facilities, or moving loads to a nearby distribution center). Headquartered in Alpharetta, GA and founded in 1996, the Company has grown to serve over 272 locations (as of Dec 2013). LS has 1,850 employees and operates 550 yard tractors ("spotters" move trailers within a yard), 200 day cabs (shuttling) and 1,350 trailers (as of Dec 2013). The Company typically has 2-3 year contracts some of which are only cancellable with cause.</v>
          </cell>
          <cell r="EA98">
            <v>42044</v>
          </cell>
          <cell r="EB98">
            <v>11.1</v>
          </cell>
          <cell r="EW98" t="str">
            <v>Used DCF. Considered a 10.40x multiple based on public comps. Kept multiple equal to acquisition multiple due to proximity to val date.</v>
          </cell>
          <cell r="FV98" t="str">
            <v>Private</v>
          </cell>
          <cell r="FX98" t="str">
            <v>N/A</v>
          </cell>
        </row>
        <row r="99">
          <cell r="C99">
            <v>97</v>
          </cell>
          <cell r="F99" t="str">
            <v xml:space="preserve">Common </v>
          </cell>
          <cell r="G99">
            <v>27390520</v>
          </cell>
          <cell r="H99">
            <v>75343890.00000003</v>
          </cell>
          <cell r="I99">
            <v>0.4</v>
          </cell>
          <cell r="J99">
            <v>8.8348867965997009</v>
          </cell>
          <cell r="K99">
            <v>527455.65899999999</v>
          </cell>
          <cell r="O99">
            <v>0</v>
          </cell>
          <cell r="P99">
            <v>2.7507287192795182</v>
          </cell>
          <cell r="R99" t="str">
            <v>Multiple</v>
          </cell>
          <cell r="U99" t="str">
            <v>N/A</v>
          </cell>
          <cell r="V99" t="str">
            <v>N/A</v>
          </cell>
          <cell r="AJ99" t="str">
            <v>Finance &amp; Insurance</v>
          </cell>
          <cell r="CV99" t="str">
            <v>Headquartered in Boston, MA, RSC (the "Company" ) is the 16th largest privately-held insurance brokerage in the US. As of April 2015, the Company serves approximately 25,000 clients (companies) nationwide through 16 leased offices in Boston, New York, Chicago and California and has 445 FTEs. RSC works with the leading insurance carriers, including AIG (11% of 2014 revenue), Chubb (9%), Travelers (8%), Presidio (6%), XL Specialty (4%), Allianz (3%), and others. The Company generates revenue by: (i) earning "agency commisions" (averages 7-10%) on the total premiums sold by producers (sales reps); (ii) Fee Contracts or Third Party agreements; and (iii) Contingent Commissions. RSC's product mix is made up of Commercial Lines (65% of 2014 revenue), Benefits (22%), and Personal Lines (13%).</v>
          </cell>
          <cell r="EA99">
            <v>41443</v>
          </cell>
          <cell r="EB99">
            <v>8.1</v>
          </cell>
          <cell r="EW99" t="str">
            <v>Used DCF. Client considered a 11.30x multiple based on public comps. Financial performance consistent with the comp set. Good with the calibration multiple.</v>
          </cell>
          <cell r="FV99" t="str">
            <v>Private</v>
          </cell>
          <cell r="FX99" t="str">
            <v>N/A</v>
          </cell>
        </row>
        <row r="100">
          <cell r="C100">
            <v>98</v>
          </cell>
          <cell r="F100" t="str">
            <v>Common Shares</v>
          </cell>
          <cell r="G100">
            <v>28037443</v>
          </cell>
          <cell r="H100">
            <v>136428159.99999991</v>
          </cell>
          <cell r="I100">
            <v>1.9</v>
          </cell>
          <cell r="J100">
            <v>11.920504305617309</v>
          </cell>
          <cell r="K100">
            <v>2666604.6517500016</v>
          </cell>
          <cell r="O100">
            <v>0</v>
          </cell>
          <cell r="P100">
            <v>4.8659273243997294</v>
          </cell>
          <cell r="R100" t="str">
            <v>Multiple</v>
          </cell>
          <cell r="U100" t="str">
            <v>N/A</v>
          </cell>
          <cell r="V100" t="str">
            <v>N/A</v>
          </cell>
          <cell r="AJ100" t="str">
            <v>Manufacturing</v>
          </cell>
          <cell r="CV100" t="str">
            <v>Weiman Products, LLC (“Weiman” or the “Company”), is a leading provider of branded specialty cleaning and household products for the consumer market, and specialty cleaning, sterilization, and disinfectant products for the healthcare industry. Founded in 1963, the company is headquartered in Gurnee, IL. Manufacturing facilities are located in Gurnee, IL with 4 distribution facilities in the US and 1 distribution facility in Canada. Specialty cleaning products are sold under the Weiman brand and include glass cooktop cleaners, stainless steel cleaners, metal cleaners, leather cleaners, and granite/countertop cleaners. Healthcare products include Surgical instrument and surface disinfectant, and instrument care.</v>
          </cell>
          <cell r="EA100">
            <v>41593</v>
          </cell>
          <cell r="EB100">
            <v>10.4</v>
          </cell>
          <cell r="EW100" t="str">
            <v>Financial performance consistent with the comp set. Good with the Base multiple.</v>
          </cell>
          <cell r="FV100" t="str">
            <v>Private</v>
          </cell>
          <cell r="FX100" t="str">
            <v>N/A</v>
          </cell>
        </row>
        <row r="101">
          <cell r="C101">
            <v>99</v>
          </cell>
          <cell r="F101" t="str">
            <v>Common B</v>
          </cell>
          <cell r="G101">
            <v>29201246</v>
          </cell>
          <cell r="H101">
            <v>101752935.99999994</v>
          </cell>
          <cell r="I101">
            <v>2.5299999999999998</v>
          </cell>
          <cell r="J101" t="str">
            <v>nm</v>
          </cell>
          <cell r="K101">
            <v>0</v>
          </cell>
          <cell r="O101">
            <v>0</v>
          </cell>
          <cell r="P101">
            <v>3.4845408993849079</v>
          </cell>
          <cell r="R101" t="str">
            <v>Base</v>
          </cell>
          <cell r="U101" t="str">
            <v>N/A</v>
          </cell>
          <cell r="V101" t="str">
            <v>N/A</v>
          </cell>
          <cell r="AJ101" t="str">
            <v>TMT</v>
          </cell>
          <cell r="CV101" t="str">
            <v xml:space="preserve">Otelco Inc. (NASDAQ: OTEL) is a wireline telecommunications services provider in rural Alabama, Maine, Massachusetts, Missouri and West Virginia that was founded in 1998 and has grown through acquisitions. OTEL operates RLEC (Rural Local Exchange Carrier) systems in Alabama, Missouri, Virginia, Massachusetts, Vermont (Shoreham Acquisition Q4 '11) and Maine, and a CLEC (Competitive Local Exchange Carrier) system in Maine (through it's 4Q'08 Country Road acquisition). </v>
          </cell>
          <cell r="EA101" t="str">
            <v>N/A</v>
          </cell>
          <cell r="EB101" t="str">
            <v>N/A</v>
          </cell>
          <cell r="EW101" t="str">
            <v>Client at $0.00. Entry multiple is not available. Good with Leverage multiple.</v>
          </cell>
          <cell r="FV101" t="str">
            <v>Publicly Traded</v>
          </cell>
          <cell r="FX101">
            <v>18.14011</v>
          </cell>
        </row>
        <row r="102">
          <cell r="C102">
            <v>100</v>
          </cell>
          <cell r="F102" t="str">
            <v>Common</v>
          </cell>
          <cell r="G102">
            <v>29234400</v>
          </cell>
          <cell r="H102">
            <v>53002100</v>
          </cell>
          <cell r="I102">
            <v>2.5</v>
          </cell>
          <cell r="J102">
            <v>11.514886161508359</v>
          </cell>
          <cell r="K102">
            <v>5833958.8125</v>
          </cell>
          <cell r="O102">
            <v>1</v>
          </cell>
          <cell r="P102">
            <v>1.8130045425936567</v>
          </cell>
          <cell r="R102" t="str">
            <v>Override</v>
          </cell>
          <cell r="U102">
            <v>8.5</v>
          </cell>
          <cell r="V102">
            <v>4.5942735841904421</v>
          </cell>
          <cell r="AJ102" t="str">
            <v>Manufacturing</v>
          </cell>
          <cell r="CV102" t="str">
            <v>Ideal Clamp Products, Inc. designs, manufactures, and distributes worm drive and specialty hose clamps for fastening and sealing applications. It offers worm gear and general purpose, and no-hub coupling products; spring, heavy duty, marine grade, high-torque, and constant tension clamps; and T-bolts, V-bands, and specialty and custom clamping products. The company also offers testing and engineering services. The company serves automotive, heavy duty, industrial, marine, hardware, plumbing, government and military, truck and engine, heavy equipment, specialty hose clamps, and telecommunications industries in United States, Canada, México, Intra-America, Brazil, Europe, Africa, South Asia, East Asia, Australia, New Zealand, South Pacific, and internationally. It sells its products to original equipment manufacturing operations, replacement market warehouses, distributors, and retail businesses. Ideal Clamp Products, Inc. was formerly known as Ideal Clamp Manufacturing Company. The company was founded in 1913 and is based in Smyrna, Tennessee with facilities in North America, Europe, and Asia. Ideal Clamp Products, Inc. is a former subsidiary of Pinafore Holdings B.V.</v>
          </cell>
          <cell r="EA102">
            <v>40857</v>
          </cell>
          <cell r="EB102">
            <v>7.4</v>
          </cell>
          <cell r="EW102" t="str">
            <v>Slightly better performance than the comp set. Increased the calibration multiple by 0.5x.</v>
          </cell>
          <cell r="FV102" t="str">
            <v>Private</v>
          </cell>
          <cell r="FX102" t="str">
            <v>N/A</v>
          </cell>
        </row>
        <row r="103">
          <cell r="C103">
            <v>101</v>
          </cell>
          <cell r="F103" t="str">
            <v xml:space="preserve">Common </v>
          </cell>
          <cell r="G103">
            <v>29368000</v>
          </cell>
          <cell r="H103">
            <v>113596000.0000001</v>
          </cell>
          <cell r="I103">
            <v>1.2</v>
          </cell>
          <cell r="J103">
            <v>10.111297443929905</v>
          </cell>
          <cell r="K103">
            <v>2106982.799999998</v>
          </cell>
          <cell r="O103">
            <v>0</v>
          </cell>
          <cell r="P103">
            <v>3.8680196131844218</v>
          </cell>
          <cell r="R103" t="str">
            <v>Override</v>
          </cell>
          <cell r="U103">
            <v>8.75</v>
          </cell>
          <cell r="V103" t="str">
            <v>N/A</v>
          </cell>
          <cell r="AJ103" t="str">
            <v>Automotive</v>
          </cell>
          <cell r="CV103" t="str">
            <v>Grakon Holdings LLC “Grakon”, founded in 1977, operates as a designer and manufacturer of customized LED lighting systems and components for transportation-based OEMs including class 8 commercial vehicles. Headquartered in Seattle, Washington, the Company has 7 global locations including a European headquarters in the Netherlands and a global manufacturing and engineering facility in China.  Product offerings include: (i) Interior Lighting (43% of 2013 revenue); (ii) Exterior Lighting (27%); and (iii) Trim Components (30%) Grakon has long-term relationships with blue chip customers, including 25+ year relationships with major global OEMs. Top customers include: (i) Paccar Inc. (47% of 2014E revenue); (ii) Freightliner (16%); (iii) Volvo (10%); and (iv) Tesla (10%).</v>
          </cell>
          <cell r="EA103">
            <v>41943</v>
          </cell>
          <cell r="EB103">
            <v>8.75</v>
          </cell>
          <cell r="EW103" t="str">
            <v>Good with entry multiple.</v>
          </cell>
          <cell r="FV103" t="str">
            <v>Private</v>
          </cell>
          <cell r="FX103" t="str">
            <v>N/A</v>
          </cell>
        </row>
        <row r="104">
          <cell r="C104">
            <v>102</v>
          </cell>
          <cell r="F104" t="str">
            <v>Common  Stock</v>
          </cell>
          <cell r="G104">
            <v>29545000</v>
          </cell>
          <cell r="H104">
            <v>163600000.00000018</v>
          </cell>
          <cell r="I104">
            <v>0.89999999999999991</v>
          </cell>
          <cell r="J104">
            <v>9.9262007107801722</v>
          </cell>
          <cell r="K104">
            <v>1137850.74</v>
          </cell>
          <cell r="O104">
            <v>0</v>
          </cell>
          <cell r="P104">
            <v>5.5373159587070635</v>
          </cell>
          <cell r="R104" t="str">
            <v>Multiple</v>
          </cell>
          <cell r="U104" t="str">
            <v>N/A</v>
          </cell>
          <cell r="V104" t="str">
            <v>N/A</v>
          </cell>
          <cell r="AJ104" t="str">
            <v xml:space="preserve">Other Services </v>
          </cell>
          <cell r="CV104" t="str">
            <v>Power Services Holding Company (“Integrated Power Services,” "IPS," or the "Company"), founded in 2007, is the largest independent provider of electrical motor and generator repair and maintenance services in the United States, servicing over 17,500 units per year. The Company serves over 5,000 customers across a diverse base of end markets including utilities (28% of sales), petrochemical (16%), metals (15%), mining (8%), paper &amp; pulp (5%), oil &amp; gas (5%), machinery manufacturing (6%), and other (18%) as of FYE 2014. Revenue for FYE 2014 was generated through repair services (71% of sales), resale (15%), field services (10%), and other (4%).</v>
          </cell>
          <cell r="EA104">
            <v>41121</v>
          </cell>
          <cell r="EB104">
            <v>9.65</v>
          </cell>
          <cell r="EW104" t="str">
            <v>Good with calibration multiple.</v>
          </cell>
          <cell r="FV104" t="str">
            <v>Private</v>
          </cell>
          <cell r="FX104" t="str">
            <v>N/A</v>
          </cell>
        </row>
        <row r="105">
          <cell r="C105">
            <v>103</v>
          </cell>
          <cell r="F105" t="str">
            <v>Common</v>
          </cell>
          <cell r="G105">
            <v>30369000</v>
          </cell>
          <cell r="H105">
            <v>132600000</v>
          </cell>
          <cell r="I105">
            <v>1.3540000000000001</v>
          </cell>
          <cell r="J105">
            <v>10.446116411661915</v>
          </cell>
          <cell r="K105">
            <v>2500000</v>
          </cell>
          <cell r="O105">
            <v>0</v>
          </cell>
          <cell r="P105">
            <v>4.36629457670651</v>
          </cell>
          <cell r="R105" t="str">
            <v>Base</v>
          </cell>
          <cell r="U105" t="str">
            <v>N/A</v>
          </cell>
          <cell r="V105" t="str">
            <v>N/A</v>
          </cell>
          <cell r="AJ105" t="str">
            <v>Construction</v>
          </cell>
          <cell r="CV105" t="str">
            <v>AWP, Inc., doing business as Area Wide Protective Inc., provides traffic control solutions to utilities, municipalities, and private contractors throughout the Eastern United States. It offers traffic control services, including emergency response, temporary traffic control and flagging, railway temporary traffic control, special events, aerial line crossings, acquisition assistance, and procurement of police services. The company also provides engineering and design services, such as traffic management plans, temporary traffic control plan design and drafting, and traffic studies; and consulting services that include work zone consulting, owner representation, and temporary traffic control manual development. In addition, it offers safety and training services, including cathodic protection inspection, work zone inspection, and training, as well as training program audits, evaluations, and development services; and retroreflective signage, channelizing devices, steel road plates, barricades, and specialty vehicles, as well as arrow boards, message boards, portable light towers, and speed trailers on rent. The company was founded in 1992 and is headquartered in Kent, Ohio with divisional operation headquarters in Canton, Ohio; and Atlanta, Georgia. It has branches and satellite operations throughout the Eastern United States.</v>
          </cell>
          <cell r="EA105" t="str">
            <v>N/A</v>
          </cell>
          <cell r="EB105" t="str">
            <v>N/A</v>
          </cell>
          <cell r="EW105" t="str">
            <v>No PMR provided. Good with Base multiple.</v>
          </cell>
          <cell r="FV105" t="str">
            <v>Private</v>
          </cell>
          <cell r="FX105" t="str">
            <v>N/A</v>
          </cell>
        </row>
        <row r="106">
          <cell r="C106">
            <v>104</v>
          </cell>
          <cell r="F106" t="str">
            <v xml:space="preserve">Member Interest   </v>
          </cell>
          <cell r="G106">
            <v>30505000</v>
          </cell>
          <cell r="H106">
            <v>110910000.00000006</v>
          </cell>
          <cell r="I106">
            <v>0.70000000000000007</v>
          </cell>
          <cell r="J106">
            <v>10.81232959468003</v>
          </cell>
          <cell r="K106">
            <v>1325005.4999999998</v>
          </cell>
          <cell r="O106">
            <v>0</v>
          </cell>
          <cell r="P106">
            <v>3.635797410260615</v>
          </cell>
          <cell r="R106" t="str">
            <v>Override</v>
          </cell>
          <cell r="U106">
            <v>8</v>
          </cell>
          <cell r="V106" t="str">
            <v>N/A</v>
          </cell>
          <cell r="AJ106" t="str">
            <v>Manufacturing</v>
          </cell>
          <cell r="CV106" t="str">
            <v>Interconnect Holdings, Inc. ("L-Com" or the "Company"), founded in 1982, is a global manufacturer of interconnect products for the electronics and data communication industries. Headquarter in North Andover, MA the Company specializes in low volume, high-touch wired (58.0%), wireless (36.3%) and industrial networking (5.7%) solutions to corporate and OEM customers in a variety of end-markets. The Company has 3 manufacturing facilities (Suzhou, China; Boca Raton, FL; North Andover, MA). The Company offers over 8,800 SKUs across a broad array of categories.</v>
          </cell>
          <cell r="EA106">
            <v>41768</v>
          </cell>
          <cell r="EB106">
            <v>6.4</v>
          </cell>
          <cell r="EW106" t="str">
            <v>Good with Base multiple.</v>
          </cell>
          <cell r="FV106" t="str">
            <v>Private</v>
          </cell>
          <cell r="FX106" t="str">
            <v>N/A</v>
          </cell>
        </row>
        <row r="107">
          <cell r="C107">
            <v>105</v>
          </cell>
          <cell r="F107" t="str">
            <v xml:space="preserve">Common </v>
          </cell>
          <cell r="G107">
            <v>31102385.401100002</v>
          </cell>
          <cell r="H107">
            <v>163321052.00000015</v>
          </cell>
          <cell r="I107">
            <v>1.4000000000000001</v>
          </cell>
          <cell r="J107">
            <v>11.620947478964194</v>
          </cell>
          <cell r="K107">
            <v>2268189.317450149</v>
          </cell>
          <cell r="O107">
            <v>0</v>
          </cell>
          <cell r="P107">
            <v>5.2510780087698334</v>
          </cell>
          <cell r="R107" t="str">
            <v>Override</v>
          </cell>
          <cell r="U107">
            <v>12.27</v>
          </cell>
          <cell r="V107" t="str">
            <v>N/A</v>
          </cell>
          <cell r="AJ107" t="str">
            <v>Construction</v>
          </cell>
          <cell r="CV107" t="str">
            <v>The Dwyer Group, ("Dwyer"), headquartered in Waco, TX, is a consolidator of 7 franchise concepts and Portland Glass, each providing emergency/urgent services – critical and need-based (plumbing, electrical, flooding, fire) services dedicated to maintenance, repair or restoration services in the residential (75%) or light commercial market (25%). Dwyer operates 1,367 North American based franchises and 229 international franchises. The Company also operates 36 company-owned glass replacement stores under the Portland Glass brand name.</v>
          </cell>
          <cell r="EA107">
            <v>41866</v>
          </cell>
          <cell r="EB107">
            <v>12.27</v>
          </cell>
          <cell r="EW107" t="str">
            <v>Used DCF. Client considered 11.6x multiple based on comps. Used entry multiple.</v>
          </cell>
          <cell r="FV107" t="str">
            <v>Private</v>
          </cell>
          <cell r="FX107" t="str">
            <v>N/A</v>
          </cell>
        </row>
        <row r="108">
          <cell r="C108">
            <v>106</v>
          </cell>
          <cell r="F108" t="str">
            <v xml:space="preserve">Common </v>
          </cell>
          <cell r="G108">
            <v>31533800</v>
          </cell>
          <cell r="H108">
            <v>128151800.00000018</v>
          </cell>
          <cell r="I108">
            <v>1</v>
          </cell>
          <cell r="J108">
            <v>11.902952704716851</v>
          </cell>
          <cell r="K108">
            <v>1825065.4499999983</v>
          </cell>
          <cell r="O108">
            <v>0</v>
          </cell>
          <cell r="P108">
            <v>4.0639504277949428</v>
          </cell>
          <cell r="R108" t="str">
            <v>Override</v>
          </cell>
          <cell r="U108">
            <v>11.1</v>
          </cell>
          <cell r="V108" t="str">
            <v>N/A</v>
          </cell>
          <cell r="AJ108" t="str">
            <v>Wholesale &amp; Distribution</v>
          </cell>
          <cell r="CV108" t="str">
            <v>Founded in 1963, Lipari Foods is one of the largest “perimeter-of-the store” food product distributors in the Midwest. Lipari’s customers include small and mid-sized food retail chains as well as convenience stores, pharmacies, and larger grocery chains. The Company offers more than 18,000 SKUs across the deli, bakery, dairy, grocery, confections, meat and seafood, convenience/beverage, and packaging categories. The Company offers both national brands (77% of sales) and proprietary (Company-owned) brands (23%). Lipari has 850 employees and operates from a 479,000 distribution center in Warren, MI (built in 2006 with $20MM capital investment). From this distribution center, the Company distributes to a 600 mile radius to 9 states utilizing 28 depots, 188 trucks and 213 trailers.</v>
          </cell>
          <cell r="EA108">
            <v>41919</v>
          </cell>
          <cell r="EB108">
            <v>11.1</v>
          </cell>
          <cell r="EW108" t="str">
            <v>Good with entry multiple.</v>
          </cell>
          <cell r="FV108" t="str">
            <v>Private</v>
          </cell>
          <cell r="FX108" t="str">
            <v>N/A</v>
          </cell>
        </row>
        <row r="109">
          <cell r="C109">
            <v>107</v>
          </cell>
          <cell r="F109" t="str">
            <v>Common</v>
          </cell>
          <cell r="G109">
            <v>32040703</v>
          </cell>
          <cell r="H109">
            <v>246594540.00000012</v>
          </cell>
          <cell r="I109">
            <v>3.5999999999999996</v>
          </cell>
          <cell r="J109">
            <v>12.126230189144106</v>
          </cell>
          <cell r="K109">
            <v>1295409.1994999978</v>
          </cell>
          <cell r="O109">
            <v>0</v>
          </cell>
          <cell r="P109">
            <v>7.6962899347121105</v>
          </cell>
          <cell r="R109" t="str">
            <v>Override</v>
          </cell>
          <cell r="U109">
            <v>8.5</v>
          </cell>
          <cell r="V109" t="str">
            <v>N/A</v>
          </cell>
          <cell r="AJ109" t="str">
            <v>Professional Services</v>
          </cell>
          <cell r="CV109" t="str">
            <v>Institional Shareholder Services, Inc. ("ISS") is a leading global provider of corporate governance solutions for asset managers, asset owners, and corporations. Founded in 1985 and headquartered in Rockville, MD, ISS employs approximately 640 people globally with 15 offices in 10 countries. The Company is divided into two business segments: 1) Institutional Services (~70% of 2013 Revenue) - offers end-to-end corporate governance solutions to institional investors. Specific services include proxy research and voting execution. 2)Corporate Services (~30%) - provides governance &amp; executive compensation data, analytics, and advisory expertise to companies and their advisors. As of FYE 2013, ISS customers included 22 of the 25 largest global investment managers and coverage included 50% of S&amp;P 500, 30% of S&amp;P 1500, &amp; 24% of Russell 3000. Major competitors are Glass Lewis and Broadridge in the Institutional segment and Equilar in the Corporate Services segment. Approximately 29% of 2013 EBITDA generated outside of U.S.</v>
          </cell>
          <cell r="EA109">
            <v>41759</v>
          </cell>
          <cell r="EB109">
            <v>10.26</v>
          </cell>
          <cell r="EW109" t="str">
            <v>Decreased calibration multiple by 1.0x to account for size differences and weaker performance..</v>
          </cell>
          <cell r="FV109" t="str">
            <v>Private</v>
          </cell>
          <cell r="FX109" t="str">
            <v>N/A</v>
          </cell>
        </row>
        <row r="110">
          <cell r="C110">
            <v>108</v>
          </cell>
          <cell r="F110" t="str">
            <v>Senior Units</v>
          </cell>
          <cell r="G110">
            <v>32465000</v>
          </cell>
          <cell r="H110">
            <v>150814000</v>
          </cell>
          <cell r="I110">
            <v>1.2</v>
          </cell>
          <cell r="J110">
            <v>9.0902376918732983</v>
          </cell>
          <cell r="K110">
            <v>1688316.6300000001</v>
          </cell>
          <cell r="O110">
            <v>0</v>
          </cell>
          <cell r="P110">
            <v>4.6454335438164174</v>
          </cell>
          <cell r="R110" t="str">
            <v>Override</v>
          </cell>
          <cell r="U110">
            <v>7.5</v>
          </cell>
          <cell r="V110" t="str">
            <v>N/A</v>
          </cell>
          <cell r="AJ110" t="str">
            <v>Arts &amp; Entertainment</v>
          </cell>
          <cell r="CV110" t="str">
            <v>Founded in 1964 and headquartered in Miami, Florida, Benihana Inc. (or the "Company") is the largest owner and operator of Japanese and sushi restaurants in the United States with 110 restaurants nationwide. There are more than 6,000 employees worldwide. The Company operates three complementary brands including: 1. Benihana: First and largest (63 units) U.S.-based teppanyaki brand with international locations offers teppanyaki-style Japanese cuisine in which fresh steak, chicken and seafood are prepared by a chef on a steel teppan grill at the center of the guests' table.</v>
          </cell>
          <cell r="EA110">
            <v>41142</v>
          </cell>
          <cell r="EB110">
            <v>6.8</v>
          </cell>
          <cell r="EW110" t="str">
            <v>Financial performance comparable to comp set. Good with the Base multiple.</v>
          </cell>
          <cell r="FV110" t="str">
            <v>Private</v>
          </cell>
          <cell r="FX110" t="str">
            <v>N/A</v>
          </cell>
        </row>
        <row r="111">
          <cell r="C111">
            <v>109</v>
          </cell>
          <cell r="F111" t="str">
            <v>Common Stock</v>
          </cell>
          <cell r="G111">
            <v>32499989.999999996</v>
          </cell>
          <cell r="H111">
            <v>135039037.00000015</v>
          </cell>
          <cell r="I111">
            <v>1.4000000000000001</v>
          </cell>
          <cell r="J111">
            <v>9.9123925400768318</v>
          </cell>
          <cell r="K111">
            <v>2554100.9325000006</v>
          </cell>
          <cell r="O111">
            <v>0</v>
          </cell>
          <cell r="P111">
            <v>4.1550485707841807</v>
          </cell>
          <cell r="R111" t="str">
            <v>Override</v>
          </cell>
          <cell r="U111">
            <v>8</v>
          </cell>
          <cell r="V111" t="str">
            <v>N/A</v>
          </cell>
          <cell r="AJ111" t="str">
            <v>Wholesale &amp; Distribution</v>
          </cell>
          <cell r="CV111" t="str">
            <v>Founded in 1962 and currently headquartered outside of Cleveland, OH, Fasteners For Retail, Inc. ("FFr" or the "Company") is the leading North American supplier of retail merchandising systems and accessories used in a wide variety of in-store POP applications. Company's key product categories include shelf management systems, sign holders, product merchandisers, ceiling displays, literature holders, and custom displays and components. Company supplies nearly 10,000 retailers and consumer packaged goods companies primarily within the mass merchant, drug store, discount, and grocery markets.</v>
          </cell>
          <cell r="EA111">
            <v>41684</v>
          </cell>
          <cell r="EB111">
            <v>7.86</v>
          </cell>
          <cell r="EW111" t="str">
            <v>Financial performance comparable to comp set. Good with the Base multiple.</v>
          </cell>
          <cell r="FV111" t="str">
            <v>Private</v>
          </cell>
          <cell r="FX111" t="str">
            <v>N/A</v>
          </cell>
        </row>
        <row r="112">
          <cell r="C112">
            <v>110</v>
          </cell>
          <cell r="F112" t="str">
            <v xml:space="preserve">Common </v>
          </cell>
          <cell r="G112">
            <v>32792620</v>
          </cell>
          <cell r="H112">
            <v>186016036.00000012</v>
          </cell>
          <cell r="I112">
            <v>1.5</v>
          </cell>
          <cell r="J112">
            <v>12.326605071506945</v>
          </cell>
          <cell r="K112">
            <v>2075436.1484999978</v>
          </cell>
          <cell r="O112">
            <v>0</v>
          </cell>
          <cell r="P112">
            <v>5.6724969215634529</v>
          </cell>
          <cell r="R112" t="str">
            <v>Override</v>
          </cell>
          <cell r="U112">
            <v>10</v>
          </cell>
          <cell r="V112" t="str">
            <v>N/A</v>
          </cell>
          <cell r="AJ112" t="str">
            <v>TMT</v>
          </cell>
          <cell r="CV112" t="str">
            <v>TriTech Software Systems (the “Company”), provides a full suite of public safety software to Police, Fire and EMS agencies. The Company has an installed base of over 2,700 customers across 50 U.S. states, representing 71 of the top 100 municipalities.
The Company operates three product lines: Inform (~79% ’14 Rev), Perform (~11% ’14 Rev) and Respond (~10% ’14 Rev). Inform is a comprehensive Public Safety suite that includes integrated 911, computer aided dispatch (CAD), mobile data, records management, field-based reporting, and a jail management suite of applications for multi-agency and multi-jurisdictional facilities and consolidations. Perform is an ‘easy to deploy’ Public Safety suite that reuses data between CAD, mobile, law and fire record management system, jail, civil, detective, administrative, and cross agency data sharing to automate agency processes. Respond is an EMS suite that performs a range of pre-hospital requirements, including EMS billing, patient care reporting, and dispatch. Includes TriTech.com platform, which consists of a cloud-based public safety data warehouse, ambulance billing software in the cloud, and ePCR in the cloud that provides patient caregivers with information and reporting capabilities through a cloud-based solution. The company’s product suites operate under a perpetual license and maintenance revenue model, with revenue recognized ratably over the life of the contract (typically 1 year).</v>
          </cell>
          <cell r="EA112">
            <v>41963</v>
          </cell>
          <cell r="EB112">
            <v>11</v>
          </cell>
          <cell r="EW112" t="str">
            <v>Used DCF. Client considered 11.64x multiple based on publc comps. Financial performance consistent with the comp set. Good with the calibration multiple.</v>
          </cell>
          <cell r="FV112" t="str">
            <v>Private</v>
          </cell>
          <cell r="FX112" t="str">
            <v>N/A</v>
          </cell>
        </row>
        <row r="113">
          <cell r="C113">
            <v>111</v>
          </cell>
          <cell r="F113" t="str">
            <v>Class A Units</v>
          </cell>
          <cell r="G113">
            <v>33205748</v>
          </cell>
          <cell r="H113">
            <v>141912999.99999994</v>
          </cell>
          <cell r="I113">
            <v>2.1999999999999997</v>
          </cell>
          <cell r="J113">
            <v>11.353407849749386</v>
          </cell>
          <cell r="K113">
            <v>4078599.0960000013</v>
          </cell>
          <cell r="O113">
            <v>0</v>
          </cell>
          <cell r="P113">
            <v>4.2737480269982155</v>
          </cell>
          <cell r="R113" t="str">
            <v>Multiple</v>
          </cell>
          <cell r="U113" t="str">
            <v>N/A</v>
          </cell>
          <cell r="V113" t="str">
            <v>N/A</v>
          </cell>
          <cell r="AJ113" t="str">
            <v>Automotive</v>
          </cell>
          <cell r="CV113" t="str">
            <v>CWD LLC (d/b/a Centric), founded in 1999, is a leading importer and distributor of brake products for the automotive aftermarket. Headquartered in Carson, CA, CWD distributes its products through Warehouse Distributors, who in turn sell to installers serving the consumer Do-It-For-Me ("DIFM") automotive service and repair market. Company operates out of three locations: Carson, CA, City of Industry, CA, and its StopTech business located in Compton, CA. Company also maintains inventory at six larger customer locations across the US. Centric competes with Benedix (Honeywell), Wagner (Federal-Mogul) and Raybestos (Affinia). Since 2005, 75% of CWD's growth has come from capturing market share from competitors. CWD's high fill rates, inventory catalog, customer service and price point differentiates the Company from its competitors. In July 2013, Centric acquired Qualis Automotive ("Qualis"), a distributor of drums &amp; rotors and chassis components for the U.S. auto aftermarket. Qualis was founded in 1999, and its customer base consists of mostly national retailers serving the Do-It-Yourself ("DIY") repair market. Key customers include Autozone (8 DC's), PepBoys, Bendix, and Firestone. Qualis' distribution center in Hebron, KY remains in use, in addition to its headquarters in Troy, MI continuing to serve retail operations. Centric and Qualis compete in the ~$3.0 billion North American brake aftermarket. Within this market, two key end-customer distinctions exist: the DIFM (serviced by CWD) and the DIY (serviced by Qualis). The PF Company's revenue base is ~62% from DIFM installers, ~33% DIY retailers, and ~5% other. The Company's 2013 revenue by product line was Drums &amp; Rotors (48%), Friction (24%), Chassis (18%), and other (10%).</v>
          </cell>
          <cell r="EA113">
            <v>40368</v>
          </cell>
          <cell r="EB113">
            <v>5.93</v>
          </cell>
          <cell r="EW113" t="str">
            <v>No entry multiple available. Good with Base case multiple based on comp set.</v>
          </cell>
          <cell r="FV113" t="str">
            <v>Private</v>
          </cell>
          <cell r="FX113" t="str">
            <v>N/A</v>
          </cell>
        </row>
        <row r="114">
          <cell r="C114">
            <v>112</v>
          </cell>
          <cell r="F114" t="str">
            <v xml:space="preserve">Common </v>
          </cell>
          <cell r="G114">
            <v>33712574</v>
          </cell>
          <cell r="H114">
            <v>164310941.00000006</v>
          </cell>
          <cell r="I114">
            <v>1.0999999999999999</v>
          </cell>
          <cell r="J114">
            <v>9.8126871297338507</v>
          </cell>
          <cell r="K114">
            <v>1785712.5</v>
          </cell>
          <cell r="O114">
            <v>0</v>
          </cell>
          <cell r="P114">
            <v>4.8738770584530284</v>
          </cell>
          <cell r="R114" t="str">
            <v>Multiple</v>
          </cell>
          <cell r="U114" t="str">
            <v>N/A</v>
          </cell>
          <cell r="V114" t="str">
            <v>N/A</v>
          </cell>
          <cell r="AJ114" t="str">
            <v>Manufacturing</v>
          </cell>
          <cell r="CV114" t="str">
            <v>PPC Industries, Inc. ("PPC" or the "Company") is a manufacturer of custom flexible packaging applications in niche segments of the medical/pharmaceutical (53% of FY2013 revenues), food (26%), and industrial (21%) markets. The Company is headquartered in Pleasant Prairie, WI with facilities in Calfornia, Costa Rica, Singapore and Ireland. The Company serves a variety of blue-chip customers, providing a value-added product offering consisting of films, bags, pouches and medical tubing. As part of the December 2010 dividend recapitalization transaction, PPC acquire Kelcourt Plastics, Inc. ("Kelcourt"), an extruder of thermoplastic medical tubing.</v>
          </cell>
          <cell r="EA114">
            <v>38807</v>
          </cell>
          <cell r="EB114">
            <v>7.6</v>
          </cell>
          <cell r="EW114" t="str">
            <v>Financial performance comparable to comp set. Good with the Base multiple.</v>
          </cell>
          <cell r="FV114" t="str">
            <v>Private</v>
          </cell>
          <cell r="FX114" t="str">
            <v>N/A</v>
          </cell>
        </row>
        <row r="115">
          <cell r="C115">
            <v>113</v>
          </cell>
          <cell r="F115" t="str">
            <v>Preferred  Units</v>
          </cell>
          <cell r="G115">
            <v>34310000</v>
          </cell>
          <cell r="H115">
            <v>189410000.00000003</v>
          </cell>
          <cell r="I115">
            <v>4.3999999999999995</v>
          </cell>
          <cell r="J115">
            <v>10.12890530192629</v>
          </cell>
          <cell r="K115">
            <v>6593300.9999999981</v>
          </cell>
          <cell r="O115">
            <v>0</v>
          </cell>
          <cell r="P115">
            <v>5.5205479452054806</v>
          </cell>
          <cell r="R115" t="str">
            <v>Override</v>
          </cell>
          <cell r="U115">
            <v>9</v>
          </cell>
          <cell r="V115" t="str">
            <v>N/A</v>
          </cell>
          <cell r="AJ115" t="str">
            <v>TMT</v>
          </cell>
          <cell r="CV115" t="str">
            <v>Clarity Telecom, LLC., a company led by the former New Wave Communications management team, partnered with Pamlico Capital to carve-out WideOpenWest’s South Dakota cable systems and going forward will operate them as a stand-alone platform. The South Dakota systems have exchanged ownerships multiple times in the past 10 years, from PrairieWave to Knology to WOW to Clarity.The systems pass ~142K homes (49 hp/mile) in Sioux Falls and Rapid City, serving ~110K RGUs (~10K commercial) with total rev/RGU of ~$60. The network has two headends, both 100% &gt; 750MHz and DOCIS 3.0 capable, which will be upgraded to fully digital over the 2014-2015 timeframe. Clarity Telecom is now doing business as "Vast Broadband". The rollout to the Company's customer base took place in March 2015.</v>
          </cell>
          <cell r="EA115">
            <v>41912</v>
          </cell>
          <cell r="EB115">
            <v>8.5</v>
          </cell>
          <cell r="EW115" t="str">
            <v>Increased entry multiple by 1.0x to account for size differences.</v>
          </cell>
          <cell r="FV115" t="str">
            <v>Private</v>
          </cell>
          <cell r="FX115" t="str">
            <v>N/A</v>
          </cell>
        </row>
        <row r="116">
          <cell r="C116">
            <v>114</v>
          </cell>
          <cell r="F116" t="str">
            <v>Series A Common Units</v>
          </cell>
          <cell r="G116">
            <v>34376000</v>
          </cell>
          <cell r="H116">
            <v>89207999.999999896</v>
          </cell>
          <cell r="I116">
            <v>1.5</v>
          </cell>
          <cell r="J116">
            <v>8.3531776045302895</v>
          </cell>
          <cell r="K116">
            <v>2894295.0124999997</v>
          </cell>
          <cell r="O116">
            <v>0</v>
          </cell>
          <cell r="P116">
            <v>2.5950663253432595</v>
          </cell>
          <cell r="R116" t="str">
            <v>Override</v>
          </cell>
          <cell r="U116">
            <v>7</v>
          </cell>
          <cell r="V116" t="str">
            <v>N/A</v>
          </cell>
          <cell r="AJ116" t="str">
            <v>TMT</v>
          </cell>
          <cell r="CV116" t="str">
            <v>Network Hardware Resale (the "Company" or "NHR"), founded in 1986 &amp; HQ'd in Santa Barbara, CA, is a reseller of pre-owned &amp; new surplus network equip. (e.g. Cisco &amp; Juniper). The Company purchase ~3-4 yr. old used equip., tests &amp; refurbishes it, &amp; then sells it at 50-90% discount to new products. The Company's products include (data as of 2013): (i) Switches: 46% rev. (ii) Routers: 16% (iii) Optic: 11% (iv) Warranty: 5% (v) Server: 4% (vi) Security: 3% &amp; (vii) Other: 15%. Switches make connections within local network while routers make connections to internet. Cisco product sales represented 78% FY'13 rev. NHR has &gt;10,000 customers worldwide, primarily in technology, telecom, healthcare, consulting, entertainment &amp; retail industries. The top customers 15 accounted for 10% of FY'13 revenue. Hardware sales made up 93% of NHR's FY'13 revenue, while warranty and services represented 5%. The company operates world wide, with 2013 revenue coming from the US (69%), EMEA (17%) and APAC (13%). The company has distribution centers in Santa Barbara, Amsterdam &amp; Singapore, and a London sales office which support their global operations. in 2013 84% of revenue was generated in USD, 9% in Euros, and 7% in other currencies. There were 450 employees worldwide as of 12/31/13.</v>
          </cell>
          <cell r="EA116">
            <v>41948</v>
          </cell>
          <cell r="EB116">
            <v>7.1</v>
          </cell>
          <cell r="EW116" t="str">
            <v>Financial performance very comparable with the comp set. Good with the Base multiple. Increased the calibration multiple by 1.0x based on the size of the subject company.</v>
          </cell>
          <cell r="FV116" t="str">
            <v>Private</v>
          </cell>
          <cell r="FX116" t="str">
            <v>N/A</v>
          </cell>
        </row>
        <row r="117">
          <cell r="C117">
            <v>115</v>
          </cell>
          <cell r="F117" t="str">
            <v>LP Units (Common Units)</v>
          </cell>
          <cell r="G117">
            <v>35176590.741599999</v>
          </cell>
          <cell r="H117">
            <v>139028603.77180013</v>
          </cell>
          <cell r="I117">
            <v>1.9</v>
          </cell>
          <cell r="J117">
            <v>12.174317854940627</v>
          </cell>
          <cell r="K117">
            <v>3940958.5500088027</v>
          </cell>
          <cell r="O117">
            <v>0</v>
          </cell>
          <cell r="P117">
            <v>3.9523046674157727</v>
          </cell>
          <cell r="R117" t="str">
            <v>Multiple</v>
          </cell>
          <cell r="U117" t="str">
            <v>N/A</v>
          </cell>
          <cell r="V117" t="str">
            <v>N/A</v>
          </cell>
          <cell r="AJ117" t="str">
            <v>Wholesale &amp; Distribution</v>
          </cell>
          <cell r="CV117" t="str">
            <v>Founded in 1951 in Montreal, Canada, Recochem (the "Company") is a privately-held producer, formulator, packager, and wholesale distributor of consumer and industrial chemical products with global manufacturing operations within 3 primary divisions: Consumer - selling windshield wash fluid, engine coolants/other automotive fluids, and packaged household products/solvents, into Canada (84%) and the US (15%); Australia-Asia - selling packaged consumer and industrial products (solvents, thinners, alcohols) and automotive liquids (engine coolants and truck washes); Industrial - producing refined and crude naphthalene and a variety of chlorinated benzenes used in plastics, resins, concrete mixtures and mothballs As of FY 2013, 47% of sales were in Canada, 28% Australia, 13% U.S., and the remainder RoW. The Company operates 11 production/manufacturing facilities (6 in Canada, 1 in Belgium, 3 in Australia, and 1 in China through a JV), 4 warehousing, distribution and sales offices, and 11 macro-distributor relationships with co-blenders and agents in multiple countries. The Company owns 7 of these facilities. Employees: 660 as of FY13. On August 28th, 2014, Recochem acquired Laurentide Automotive Products Inc. ("Laurentide"). Laurentide is a Montreal based supplier of WWAF (~50% of sales), engine coolant, DEF, motor oil and lubricants, plumbing antifreeze, and other automotive fluid products.</v>
          </cell>
          <cell r="EA117">
            <v>41670</v>
          </cell>
          <cell r="EB117">
            <v>7.6</v>
          </cell>
          <cell r="EW117" t="str">
            <v>Financial performance comparable to comp set. Good with the Base multiple.</v>
          </cell>
          <cell r="FV117" t="str">
            <v>Private</v>
          </cell>
          <cell r="FX117" t="str">
            <v>N/A</v>
          </cell>
        </row>
        <row r="118">
          <cell r="C118">
            <v>116</v>
          </cell>
          <cell r="F118" t="str">
            <v>LP Units (Common Units)</v>
          </cell>
          <cell r="G118">
            <v>36766000.939999998</v>
          </cell>
          <cell r="H118">
            <v>217664017.30999991</v>
          </cell>
          <cell r="I118">
            <v>1.5</v>
          </cell>
          <cell r="J118">
            <v>10.946646548989616</v>
          </cell>
          <cell r="K118">
            <v>2193691.3843162507</v>
          </cell>
          <cell r="O118">
            <v>0</v>
          </cell>
          <cell r="P118">
            <v>5.9202527265670009</v>
          </cell>
          <cell r="R118" t="str">
            <v>Override</v>
          </cell>
          <cell r="U118">
            <v>10.5</v>
          </cell>
          <cell r="V118" t="str">
            <v>N/A</v>
          </cell>
          <cell r="AJ118" t="str">
            <v>Wholesale &amp; Distribution</v>
          </cell>
          <cell r="CV118" t="str">
            <v>FCX, headquartered in Columbus, Ohio, is an independent specialty flow control distributor and solutions provider in the United States. FCX serves 32 Midwestern and Eastern states through its 18 branch locations and 6 operations centers.</v>
          </cell>
          <cell r="EA118">
            <v>41197</v>
          </cell>
          <cell r="EB118">
            <v>10.86</v>
          </cell>
          <cell r="EW118" t="str">
            <v>Used DCF. Client considered 10.43x multiple based on public comps. Kept the entry multiple.</v>
          </cell>
          <cell r="FV118" t="str">
            <v>Private</v>
          </cell>
          <cell r="FX118" t="str">
            <v>N/A</v>
          </cell>
        </row>
        <row r="119">
          <cell r="C119">
            <v>117</v>
          </cell>
          <cell r="F119" t="str">
            <v>Common</v>
          </cell>
          <cell r="G119">
            <v>37607742</v>
          </cell>
          <cell r="H119">
            <v>164729999.99999982</v>
          </cell>
          <cell r="I119">
            <v>1.2</v>
          </cell>
          <cell r="J119">
            <v>7.7286306721986433</v>
          </cell>
          <cell r="K119">
            <v>1463635.8174999999</v>
          </cell>
          <cell r="O119">
            <v>0</v>
          </cell>
          <cell r="P119">
            <v>4.3802151163449219</v>
          </cell>
          <cell r="R119" t="str">
            <v>Override</v>
          </cell>
          <cell r="U119">
            <v>9</v>
          </cell>
          <cell r="V119" t="str">
            <v>N/A</v>
          </cell>
          <cell r="AJ119" t="str">
            <v>Manufacturing</v>
          </cell>
          <cell r="CV119" t="str">
            <v>Team Technologies Acquisition Company ("Team") is a specialized, engineering-oriented contract manufacturer ("CMO") with core competencies in bristling technology and molded applicators. Team is the largest CMO of toothbrushes in the US, the global leader in nail polish brushes, and the #2 domestic manufacturer of prophy cups and angles. The Company is a value-add partner to leading CPGs (Dr. Fresh (acq. Reach brand from J&amp;J), Church &amp; Dwight, Philips, etc) providing design solutions, reliable quality, and short lead times. Team serves the consumer and professional dental, cosmetic, medical, and industrial end markets. The company was founded in 1988 and is headquartered in Morristown, TN.</v>
          </cell>
          <cell r="EA119">
            <v>41260</v>
          </cell>
          <cell r="EB119">
            <v>7.6</v>
          </cell>
          <cell r="EW119" t="str">
            <v>Not growing as much as the comp set. Good with Base multiple. Used adjusted calibration multiple of (9.0x) based on subject company’s size.</v>
          </cell>
          <cell r="FV119" t="str">
            <v>Private</v>
          </cell>
          <cell r="FX119" t="str">
            <v>N/A</v>
          </cell>
        </row>
        <row r="120">
          <cell r="C120">
            <v>118</v>
          </cell>
          <cell r="F120" t="str">
            <v>Class A Units</v>
          </cell>
          <cell r="G120">
            <v>37628500</v>
          </cell>
          <cell r="H120">
            <v>182217000.00000021</v>
          </cell>
          <cell r="I120">
            <v>2.4</v>
          </cell>
          <cell r="J120">
            <v>10.955412453326607</v>
          </cell>
          <cell r="K120">
            <v>4541191.1999999955</v>
          </cell>
          <cell r="O120">
            <v>0</v>
          </cell>
          <cell r="P120">
            <v>4.8425262766254358</v>
          </cell>
          <cell r="R120" t="str">
            <v>Multiple</v>
          </cell>
          <cell r="U120" t="str">
            <v>N/A</v>
          </cell>
          <cell r="V120" t="str">
            <v>N/A</v>
          </cell>
          <cell r="AJ120" t="str">
            <v>Manufacturing</v>
          </cell>
          <cell r="CV120" t="str">
            <v>Luminator Technology Group, Inc. ("Luminator") designs, manufactures and markets highly-engineered destination signs, displays, lighting and passenger communication systems for mass transportation markets. Luminator serves serves customers in three primary transportation industry segments (pro forma for Axion): (i) city bus - 62.0% of 2013 revenue, (ii) passenger rail - 20.0% and (iii) aerospace - 16.0%. The Company's products lower customer's operating costs, increase safety and efficiency, enhance the rider experience and generate new revenue streams (via advertising revenue).</v>
          </cell>
          <cell r="EA120">
            <v>41733</v>
          </cell>
          <cell r="EB120">
            <v>9</v>
          </cell>
          <cell r="EW120" t="str">
            <v>Financial performance is weaker than the comp set. Significant debt. Good with the calibration multiple.</v>
          </cell>
          <cell r="FV120" t="str">
            <v>Private</v>
          </cell>
          <cell r="FX120" t="str">
            <v>N/A</v>
          </cell>
        </row>
        <row r="121">
          <cell r="C121">
            <v>119</v>
          </cell>
          <cell r="F121" t="str">
            <v>Series B Units</v>
          </cell>
          <cell r="G121">
            <v>37838413.940000005</v>
          </cell>
          <cell r="H121">
            <v>67180305.84999986</v>
          </cell>
          <cell r="I121">
            <v>5</v>
          </cell>
          <cell r="J121">
            <v>9.2136653614186823</v>
          </cell>
          <cell r="K121">
            <v>13720696.177500002</v>
          </cell>
          <cell r="O121">
            <v>0</v>
          </cell>
          <cell r="P121">
            <v>1.775452479496815</v>
          </cell>
          <cell r="R121" t="str">
            <v>Multiple</v>
          </cell>
          <cell r="U121">
            <v>9</v>
          </cell>
          <cell r="V121" t="str">
            <v>N/A</v>
          </cell>
          <cell r="AJ121" t="str">
            <v>Manufacturing</v>
          </cell>
          <cell r="CV121" t="str">
            <v>Founded in 1975 and headquartered in Crosby, TX, KMCO (or the "Company") is a specialty chemical company serving the automotive, petroleum, industrial and agricultural markets. KMCO operates 2 manufacturing locations in Texas (KMTEX is based in Port Arthur, Texas), and provides custom chemical processing (tolling) and specialty chemical manufacturing. Customers include chemical and petrochemical companies, including DOW, Infineum, Innospec, TOTAL and Endicott.</v>
          </cell>
          <cell r="EA121">
            <v>41092</v>
          </cell>
          <cell r="EB121">
            <v>5.8</v>
          </cell>
          <cell r="EW121" t="str">
            <v>Financial performance significantly better than the comp set.</v>
          </cell>
          <cell r="FV121" t="str">
            <v>Private</v>
          </cell>
          <cell r="FX121" t="str">
            <v>N/A</v>
          </cell>
        </row>
        <row r="122">
          <cell r="C122">
            <v>120</v>
          </cell>
          <cell r="F122" t="str">
            <v>Class A Units</v>
          </cell>
          <cell r="G122">
            <v>39087000</v>
          </cell>
          <cell r="H122">
            <v>88114999.99999994</v>
          </cell>
          <cell r="I122">
            <v>0.89999999999999991</v>
          </cell>
          <cell r="J122">
            <v>10.611328574717936</v>
          </cell>
          <cell r="K122">
            <v>2161261.1250000005</v>
          </cell>
          <cell r="O122">
            <v>0</v>
          </cell>
          <cell r="P122">
            <v>2.2543300841712064</v>
          </cell>
          <cell r="R122" t="str">
            <v>Multiple</v>
          </cell>
          <cell r="U122" t="str">
            <v>N/A</v>
          </cell>
          <cell r="V122" t="str">
            <v>N/A</v>
          </cell>
          <cell r="AJ122" t="str">
            <v>Manufacturing</v>
          </cell>
          <cell r="CV122" t="str">
            <v>Actagro, LLC ("Actagro" or "Company") is a leading developer, manufacturer, and marketer of specialty liquid plant nutrients. Nutrients are based from organic acids derived from leonardite, a form of oxidized lignite coal. Products include primary nutrients (primarily phosphate fertilizers), micronutrients, soil amendments, plant stimulants and fungicides. Products are sold to agricultural retailers who then sell to growers. The top customer, Agrium, represents 57% of revenue. Other top customers are Simplot (10% of revenue), IAP (6%), Valley Wide Co-Op (4%), Wilbur Ellis (2%), and Del Don (2%). The Company owns two manufacturing facilities, one in Biola, CA, and one in Osceola, AR. The Company also leases warehouse space in Pasco, Washington.</v>
          </cell>
          <cell r="EA122">
            <v>40907</v>
          </cell>
          <cell r="EB122">
            <v>8.8000000000000007</v>
          </cell>
          <cell r="EW122" t="str">
            <v>Used DCF. Client considered 14.4x multiple based on comps. Financial performance trending up. Override based on top uartile of comps.</v>
          </cell>
          <cell r="FV122" t="str">
            <v>Private</v>
          </cell>
          <cell r="FX122" t="str">
            <v>N/A</v>
          </cell>
        </row>
        <row r="123">
          <cell r="C123">
            <v>121</v>
          </cell>
          <cell r="F123" t="str">
            <v>Class A Units</v>
          </cell>
          <cell r="G123">
            <v>39236900</v>
          </cell>
          <cell r="H123">
            <v>161453199.99999985</v>
          </cell>
          <cell r="I123">
            <v>1.4000000000000001</v>
          </cell>
          <cell r="J123">
            <v>7.7624149716210971</v>
          </cell>
          <cell r="K123">
            <v>1953586.6349999998</v>
          </cell>
          <cell r="O123">
            <v>0</v>
          </cell>
          <cell r="P123">
            <v>4.114830682342383</v>
          </cell>
          <cell r="R123" t="str">
            <v>Override</v>
          </cell>
          <cell r="U123">
            <v>7</v>
          </cell>
          <cell r="V123" t="str">
            <v>N/A</v>
          </cell>
          <cell r="AJ123" t="str">
            <v>Automotive</v>
          </cell>
          <cell r="CV123" t="str">
            <v>Wheel Pros, LLC ("Wheel Pros" or the "Company") headquartered in Denver, Colorado, is a national distributor of proprietary branded aftermarket custom wheels and performance tires for light trucks, SUVs and passenger cars. The Company supplies 10 proprietary brands to its 10,000+ active customers located in all 50 states via its 25 strategically located distribution centers and internationally.</v>
          </cell>
          <cell r="EA123">
            <v>41820</v>
          </cell>
          <cell r="EB123">
            <v>6.74</v>
          </cell>
          <cell r="EW123" t="str">
            <v>Financial performance is flattish when the comp set is trending down. Used the Base multiple based on comp set.</v>
          </cell>
          <cell r="FV123" t="str">
            <v>Private</v>
          </cell>
          <cell r="FX123" t="str">
            <v>N/A</v>
          </cell>
        </row>
        <row r="124">
          <cell r="C124">
            <v>122</v>
          </cell>
          <cell r="F124" t="str">
            <v>Common</v>
          </cell>
          <cell r="G124">
            <v>40933693.68</v>
          </cell>
          <cell r="H124">
            <v>144305825.00000021</v>
          </cell>
          <cell r="I124">
            <v>0.8</v>
          </cell>
          <cell r="J124">
            <v>11.48969822212243</v>
          </cell>
          <cell r="K124">
            <v>2067242.6720399978</v>
          </cell>
          <cell r="O124">
            <v>0</v>
          </cell>
          <cell r="P124">
            <v>3.5253555696222771</v>
          </cell>
          <cell r="R124" t="str">
            <v>Multiple</v>
          </cell>
          <cell r="U124" t="str">
            <v>N/A</v>
          </cell>
          <cell r="V124" t="str">
            <v>N/A</v>
          </cell>
          <cell r="AJ124" t="str">
            <v>Construction</v>
          </cell>
          <cell r="CV124" t="str">
            <v>Top Knobs ("TK") was acquired by Harbour in 2008 and is a designer and distributor of mid-to high-end branded decorative hardware and bath accessories. Hardware Resources ("HR") was then acquired and combined with the Top Knobs in 2010 who is a designer, distributor, and manufacturer of branded cabinet hardware and related products. Collectively, Top Knobs USA, Inc. (“Top Knobs” or “TKHR) is a designer, manufacturer, and distributor of decorative and functional hardware as well as decorative wood and other products for the kitchen and bath industry with an established, direct distribution model and low cost supplier network.</v>
          </cell>
          <cell r="EA124">
            <v>41401</v>
          </cell>
          <cell r="EB124">
            <v>9.2628865979381434</v>
          </cell>
          <cell r="EW124" t="str">
            <v>Recalculated entry multiple. '=(76.85+87.7+105)/29.1. Financial performance in line with the comp set. Good with the Base multiple.</v>
          </cell>
          <cell r="FV124" t="str">
            <v>Private</v>
          </cell>
          <cell r="FX124" t="str">
            <v>N/A</v>
          </cell>
        </row>
        <row r="125">
          <cell r="C125">
            <v>123</v>
          </cell>
          <cell r="F125" t="str">
            <v>Common A</v>
          </cell>
          <cell r="G125">
            <v>41630536.609999999</v>
          </cell>
          <cell r="H125">
            <v>140145683.99999985</v>
          </cell>
          <cell r="I125">
            <v>1.7999999999999998</v>
          </cell>
          <cell r="J125">
            <v>7.8998481430656051</v>
          </cell>
          <cell r="K125">
            <v>3312198.044999999</v>
          </cell>
          <cell r="O125">
            <v>0</v>
          </cell>
          <cell r="P125">
            <v>3.3664155067925714</v>
          </cell>
          <cell r="R125" t="str">
            <v>Override</v>
          </cell>
          <cell r="U125">
            <v>8.5</v>
          </cell>
          <cell r="V125" t="str">
            <v>N/A</v>
          </cell>
          <cell r="AJ125" t="str">
            <v>Manufacturing</v>
          </cell>
          <cell r="CV125" t="str">
            <v>Parfums de Coeur, Ltd. ("PDC") is a leading independent mass market fragrance platform, selling fragrance and specialty bath products to the retail market. The Company markets and distributes its products under its five core national brands: Dr. Teals, Calgon, BOD Man, Designer Imposters and Body Fantasies, as well as under several well-known heritage brands, including Wing Song, Prince Matchabelli and others. The Company's brands skew to a demographic weighted towards the under 25 age group, including a high proportion of young Hispanic and urban men and women. PDC sells its products to leading retailers in the U.S. Food, Drug and Mass Merchandise channels, including CVS, Target, Walgreens and Wal-Mart, as well as in over 45 countries internationally. As of FYE 2014, PF for both the Calgon and Dr. Teal's acquisitions, Sales by Brand was as follows: Body Fantasies (30%), Dr. Teal's (25%), Calgon (15%), Designer Imposters (13%), BOD Man (13%), Prince Matchabelli / Others (4%). The Company owns a 275k sq. ft. assembly, warehouse and distribution facility in Huntsville, AL.</v>
          </cell>
          <cell r="EA125">
            <v>41152</v>
          </cell>
          <cell r="EB125">
            <v>8</v>
          </cell>
          <cell r="EW125" t="str">
            <v>Used DCF. Client considered 8.0x multiple based on comps. Good EBITDA growth compared to comp set. However, based on smaller size and weaker distribution channels good with entry multiple.</v>
          </cell>
          <cell r="FV125" t="str">
            <v>Private</v>
          </cell>
          <cell r="FX125" t="str">
            <v>N/A</v>
          </cell>
        </row>
        <row r="126">
          <cell r="C126">
            <v>124</v>
          </cell>
          <cell r="F126" t="str">
            <v>Common</v>
          </cell>
          <cell r="G126">
            <v>41792810</v>
          </cell>
          <cell r="H126">
            <v>76411885.999999866</v>
          </cell>
          <cell r="I126">
            <v>0.6</v>
          </cell>
          <cell r="J126">
            <v>10.675003331912832</v>
          </cell>
          <cell r="K126">
            <v>1997869.8519000006</v>
          </cell>
          <cell r="O126">
            <v>0</v>
          </cell>
          <cell r="P126">
            <v>1.8283500439429621</v>
          </cell>
          <cell r="R126" t="str">
            <v>Multiple</v>
          </cell>
          <cell r="U126" t="str">
            <v>N/A</v>
          </cell>
          <cell r="V126" t="str">
            <v>N/A</v>
          </cell>
          <cell r="AJ126" t="str">
            <v>Manufacturing</v>
          </cell>
          <cell r="CV126" t="str">
            <v>SHO Holding II Corporation (aka "Shoes For Crews") is a manufacturer, marketer, and distributor of slip-resistant footwear to the US (89.7% of 2014 Sales), Canada (2.0%), Europe (7.7%), and Asia (0.6%). The Company uses a unique rubber compound to produce slip-resistant footwear that significantly reduces slip-and-fall accidents. The company currently supplies slip-resistant footwear to over 120,000 workplaces world-wide including nine of the top 10 and 88 of the top 100 largest restaurant chains in the U.S. Customers include McDonald's, Wendy’s, Burger King, Taco Bell, KFC, Chipotle, Chick-fil-A, The Cheesecake Factory, and MGM Mirage. Shoes For Crews supplies its products to restaurants, hotels/casinos, supermarkets, healthcare facilities, cruise lines, and industrial companies. Shoes for Crews has been a portfolio company of GE Antares since 2004 when the Company was purchased by Advent International.</v>
          </cell>
          <cell r="EA126">
            <v>40382</v>
          </cell>
          <cell r="EB126">
            <v>10.4</v>
          </cell>
          <cell r="EW126" t="str">
            <v>Financial performance comparable to comp set. Good with the calibration multiple.</v>
          </cell>
          <cell r="FV126" t="str">
            <v>Private</v>
          </cell>
          <cell r="FX126" t="str">
            <v>N/A</v>
          </cell>
        </row>
        <row r="127">
          <cell r="C127">
            <v>125</v>
          </cell>
          <cell r="F127" t="str">
            <v>Common  Stock</v>
          </cell>
          <cell r="G127">
            <v>42274360</v>
          </cell>
          <cell r="H127">
            <v>224823000.00000009</v>
          </cell>
          <cell r="I127">
            <v>0.8</v>
          </cell>
          <cell r="J127">
            <v>8.2750631825058996</v>
          </cell>
          <cell r="K127">
            <v>975000.00000000023</v>
          </cell>
          <cell r="O127">
            <v>0</v>
          </cell>
          <cell r="P127">
            <v>5.3181881405182736</v>
          </cell>
          <cell r="R127" t="str">
            <v>Override</v>
          </cell>
          <cell r="U127">
            <v>7</v>
          </cell>
          <cell r="V127" t="str">
            <v>N/A</v>
          </cell>
          <cell r="AJ127" t="str">
            <v>Manufacturing</v>
          </cell>
          <cell r="CV127" t="str">
            <v xml:space="preserve">Phillips &amp; Temro Industries ("PTI" or the "Company"), headquartered in Eden Prairie, MN, is a global supplier of highly engineered heating, cooling, and electrification products for diesel and gasoline engine platforms. PTI's revenue can be broadly classified into four broad segments: Heating, Cooling, Arctic Fox (acquired Oct'13), and Idle Free (acquired Jul'14), and further diversified within each segment into dozens of product lines. While PTI's products represent a small fraction of the total engine cost, they are critical components that are required for the engine to start and to operate efficiently and effectively. </v>
          </cell>
          <cell r="EA127">
            <v>40954</v>
          </cell>
          <cell r="EB127">
            <v>6.8</v>
          </cell>
          <cell r="EW127" t="str">
            <v>Performs better than the comp set. Increased base multiple by 2.0x.</v>
          </cell>
          <cell r="FV127" t="str">
            <v>Private</v>
          </cell>
          <cell r="FX127" t="str">
            <v>N/A</v>
          </cell>
        </row>
        <row r="128">
          <cell r="C128">
            <v>126</v>
          </cell>
          <cell r="F128" t="str">
            <v>Class A Interests</v>
          </cell>
          <cell r="G128">
            <v>42921000</v>
          </cell>
          <cell r="H128">
            <v>196977000.00000006</v>
          </cell>
          <cell r="I128">
            <v>3.5000000000000004</v>
          </cell>
          <cell r="J128">
            <v>9.8025531957383496</v>
          </cell>
          <cell r="K128">
            <v>7635754.9124999978</v>
          </cell>
          <cell r="O128">
            <v>0</v>
          </cell>
          <cell r="P128">
            <v>4.589291954987071</v>
          </cell>
          <cell r="R128" t="str">
            <v>Override</v>
          </cell>
          <cell r="U128">
            <v>8</v>
          </cell>
          <cell r="V128" t="str">
            <v>N/A</v>
          </cell>
          <cell r="AJ128" t="str">
            <v>Wholesale &amp; Distribution</v>
          </cell>
          <cell r="CV128" t="str">
            <v>Taylor Precision Products, Inc. ("Taylor"), founded in 1851, is a marketer and distributor of a wide range of branded consumer and foodservice precision measurement products as well as wine accessories and barware products. The Company's primary segments include: kitchen gadgets and coffee mugs (37%), bath scales (24% of sales), kitchen scales and thermometers (26%), wine accessories and barware products (9%) and weather related outdoor products (4%). The Company sells ~2,000 SKU’s into a variety of retail and foodservice customers through in-house, licensed and private-label brands. Concentration with top 10 customers as of LTM February 2015 was 64%, with top customer (Target) concentration at 12.3%. Brands include Taylor®, HoMedics®, The Biggest Loser®, Salter®, Springfield®, Rabbit®, Houdini®, EatSmart®, Chef’n® and Vibe®. 100% of the Company’s products are sourced and contract manufactured from China.</v>
          </cell>
          <cell r="EA128">
            <v>41075</v>
          </cell>
          <cell r="EB128">
            <v>7.86</v>
          </cell>
          <cell r="EW128" t="str">
            <v>Good with the basee multiple. Calibration multiple seems too high.</v>
          </cell>
          <cell r="FV128" t="str">
            <v>Private</v>
          </cell>
          <cell r="FX128" t="str">
            <v>N/A</v>
          </cell>
        </row>
        <row r="129">
          <cell r="C129">
            <v>127</v>
          </cell>
          <cell r="F129" t="str">
            <v>Common</v>
          </cell>
          <cell r="G129">
            <v>43023000</v>
          </cell>
          <cell r="H129">
            <v>255248000</v>
          </cell>
          <cell r="I129">
            <v>0.89999999999999991</v>
          </cell>
          <cell r="J129">
            <v>12.222811054552217</v>
          </cell>
          <cell r="K129">
            <v>1535467.0499999998</v>
          </cell>
          <cell r="O129">
            <v>0</v>
          </cell>
          <cell r="P129">
            <v>5.9328266276177857</v>
          </cell>
          <cell r="R129" t="str">
            <v>Multiple</v>
          </cell>
          <cell r="U129" t="str">
            <v>N/A</v>
          </cell>
          <cell r="V129" t="str">
            <v>N/A</v>
          </cell>
          <cell r="AJ129" t="str">
            <v>Automotive</v>
          </cell>
          <cell r="CV129" t="str">
            <v>K&amp;N is a manufacturer &amp; supplier of re-usable air filters &amp; air intake systems to the automotive &amp; powersports performance aftermarket industries. High performance, re-usable air filters and air intake systems are added to vehicles as an upgrade, replacing disposable filters and stock air intakes. The products enhance vehicle horsepower and acceleration. Founded in 1964 with headquarters in Riverside, CA, K&amp;N has a distribution facility in the UK and a sales office in the Netherlands. K&amp;N has the #1 mkt. share w/ ~92% of performance air filter segment (~70% prior to Spectre acquisition). Products include: (i) Air Filters: 42% (FY ‘14 rev); (ii) Air Intake Kits: 28%; (iii) Oil Filters: 9%; and (iv) Other accessories and OE/OES: 21% - Cost ranges from $45 (re-usable air filters) to $300 (air intake systems) - Channels: (i) Nat'l Auto Parts Retailers: 33% (FY ‘14 rev); (ii) International: 16%; (iii) Internet: 16%; (iv) Auto Parts Distributors: 14%; (v) OEM / Private-Label: 10%; (vi) Direct-to-Consumer: 5%; (vii) Powersports Distributors: 4%; and (viii) Other: 2% - Customers (top 5): (i) Advance Auto: 8% (FY ‘12 rev); (ii) Autozone: 8%; (iii) O'Reilly Auto Parts: 8%; (iv) Amazon: 7%; and (v) Keystone Automotive: 6% (updated figures not available) On Jan 2013, K&amp;N acquired Spectre for $10.0MM (incl. $2.0MM non-compete). Spectre, specializing in universal cone air filters, was K&amp;Ns largest competitor in the performance re-usable air filter market with 22% market share.</v>
          </cell>
          <cell r="EA129">
            <v>40900</v>
          </cell>
          <cell r="EB129">
            <v>7.95</v>
          </cell>
          <cell r="EW129" t="str">
            <v>Financial performance comparable to comp set. Doing much better then the comp set; Revenue and EBiTDA growth are 14% and 18%. Best comp - Dorman - increased by 4x over since entry. Increased entry multiple by 4x.</v>
          </cell>
          <cell r="FV129" t="str">
            <v>Private</v>
          </cell>
          <cell r="FX129" t="str">
            <v>N/A</v>
          </cell>
        </row>
        <row r="130">
          <cell r="C130">
            <v>128</v>
          </cell>
          <cell r="F130" t="str">
            <v>Preferred Units</v>
          </cell>
          <cell r="G130">
            <v>43126000</v>
          </cell>
          <cell r="H130">
            <v>293181999.99999988</v>
          </cell>
          <cell r="I130">
            <v>0.4</v>
          </cell>
          <cell r="J130" t="str">
            <v>nm</v>
          </cell>
          <cell r="K130">
            <v>538504.20000000054</v>
          </cell>
          <cell r="O130">
            <v>0</v>
          </cell>
          <cell r="P130">
            <v>6.7982655474655633</v>
          </cell>
          <cell r="R130" t="str">
            <v>Override</v>
          </cell>
          <cell r="U130">
            <v>8.5</v>
          </cell>
          <cell r="V130" t="str">
            <v>N/A</v>
          </cell>
          <cell r="AJ130" t="str">
            <v>Manufacturing</v>
          </cell>
          <cell r="CV130" t="str">
            <v>ECI manufactures critical flow control components for the entire downstream LPG delivery system from bulk storage to end-use. ECI has a large installed base in bulk storage, intermediate storage, transport trucks, residential, commercial, and agricultural storage and use applications, which drives recurring aftermarket sales, which represent more than 50% of total ECI revenue.</v>
          </cell>
          <cell r="EA130">
            <v>41610</v>
          </cell>
          <cell r="EB130">
            <v>10.3</v>
          </cell>
          <cell r="EW130" t="str">
            <v>Company performs well. EBITDA expansion plus market share growth. Kept at entry multiple. Increased the calibration multiple by 1.5x based on subject company's better parformance than the comp set..</v>
          </cell>
          <cell r="FV130" t="str">
            <v>Private</v>
          </cell>
          <cell r="FX130" t="str">
            <v>N/A</v>
          </cell>
        </row>
        <row r="131">
          <cell r="C131">
            <v>129</v>
          </cell>
          <cell r="F131" t="str">
            <v>Class A Shares</v>
          </cell>
          <cell r="G131">
            <v>43238356.000199996</v>
          </cell>
          <cell r="H131">
            <v>242375086.00000003</v>
          </cell>
          <cell r="I131">
            <v>2</v>
          </cell>
          <cell r="J131">
            <v>11.107345905977059</v>
          </cell>
          <cell r="K131">
            <v>3705165.2430389994</v>
          </cell>
          <cell r="O131">
            <v>0</v>
          </cell>
          <cell r="P131">
            <v>5.6055573898063775</v>
          </cell>
          <cell r="R131" t="str">
            <v>Override</v>
          </cell>
          <cell r="U131">
            <v>10</v>
          </cell>
          <cell r="V131" t="str">
            <v>N/A</v>
          </cell>
          <cell r="AJ131" t="str">
            <v>TMT</v>
          </cell>
          <cell r="CV131" t="str">
            <v>Masergy, HQ in Dallas, TX, provides managed, secure virtualized network services to enterprises with complex information technology needs across multiple locations throughout the world (avg customer has 8+ locations globally). They service &gt; 450 Fortune 400 - 5,000 customers in 4,000 global locations, diversified across multiple industries. Customers typically sign 2-3 year take-or-pay contracts, with a 5% price reduction upon renewals, historically offset by upselling more services (bandwidth, sites). Masergy constantly renegotiates the underlying access lease upon renewal (typically 1-yr arrangements with their connectivity and local loop providers). ~90% of Masergy's customers are headquartered in the U.S.</v>
          </cell>
          <cell r="EA131">
            <v>40766</v>
          </cell>
          <cell r="EB131">
            <v>8.6</v>
          </cell>
          <cell r="EW131" t="str">
            <v>The use of the calibration multiple seems excessive. Good with the Base case multiple based on the comp set. Financial performance in line with comp set.</v>
          </cell>
          <cell r="FV131" t="str">
            <v>Private</v>
          </cell>
          <cell r="FX131" t="str">
            <v>N/A</v>
          </cell>
        </row>
        <row r="132">
          <cell r="C132">
            <v>130</v>
          </cell>
          <cell r="F132" t="str">
            <v>Common</v>
          </cell>
          <cell r="G132">
            <v>43450000</v>
          </cell>
          <cell r="H132">
            <v>157676000.00000006</v>
          </cell>
          <cell r="I132">
            <v>1.2</v>
          </cell>
          <cell r="J132">
            <v>7.5322458764863836</v>
          </cell>
          <cell r="K132">
            <v>1984320.9749999994</v>
          </cell>
          <cell r="O132">
            <v>0</v>
          </cell>
          <cell r="P132">
            <v>3.6289067894131199</v>
          </cell>
          <cell r="R132" t="str">
            <v>Multiple</v>
          </cell>
          <cell r="U132" t="str">
            <v>N/A</v>
          </cell>
          <cell r="V132" t="str">
            <v>N/A</v>
          </cell>
          <cell r="AJ132" t="str">
            <v>Wholesale &amp; Distribution</v>
          </cell>
          <cell r="CV132" t="str">
            <v>Founded in 1969, Bradshaw International Inc. ("Bradshaw"), based in Rancho Cucamonga, CA, is a leading designer, supplier, and category manager of high quality, valuepriced, branded and private label household goods including: kitchen tools and gadgets, metal bakeware, cookware, and home cleaning products selling to retailers in the U.S. The Company sells approximately 4,000 products under its owned brands (41% of sales, Good Cook, Evercare, Profreshionals, Bonny), licensed brands (~32%, Mr. Clean, Clorox, Bialetti), and private label offerings (26%). Bradshaw's products are sold to over 400 customers and 50,000 storefronts in North America through the supermarket, mass retail, value, and specialty channels.</v>
          </cell>
          <cell r="EA132">
            <v>42081</v>
          </cell>
          <cell r="EB132">
            <v>6.98</v>
          </cell>
          <cell r="EW132" t="str">
            <v>Used DCF. Client considered 13.9x multiple based on comps. Financial performance comparable to comp set. Good with the calibration multiple.</v>
          </cell>
          <cell r="FV132" t="str">
            <v>Private</v>
          </cell>
          <cell r="FX132" t="str">
            <v>N/A</v>
          </cell>
        </row>
        <row r="133">
          <cell r="C133">
            <v>131</v>
          </cell>
          <cell r="F133" t="str">
            <v xml:space="preserve">Common </v>
          </cell>
          <cell r="G133">
            <v>43617987.214999996</v>
          </cell>
          <cell r="H133">
            <v>183966450.57099998</v>
          </cell>
          <cell r="I133">
            <v>2.8000000000000003</v>
          </cell>
          <cell r="J133">
            <v>7.1571559399680051</v>
          </cell>
          <cell r="K133">
            <v>3500250.0000000014</v>
          </cell>
          <cell r="O133">
            <v>0</v>
          </cell>
          <cell r="P133">
            <v>4.2176739991279302</v>
          </cell>
          <cell r="R133" t="str">
            <v>Override</v>
          </cell>
          <cell r="U133">
            <v>6.5</v>
          </cell>
          <cell r="V133" t="str">
            <v>N/A</v>
          </cell>
          <cell r="AJ133" t="str">
            <v>Automotive</v>
          </cell>
          <cell r="CV133" t="str">
            <v>USM manufactures engineered driveline products, including axle housings (86% of sales), driveline shafts (12%), and other driveline components (2%). USM's products include: Patented/Proprietary process VARI-LITE enables axle housings (tubes through which axles spin) with variable wall widths v. traditional constant widths: Thinner walls in low friction/load zones enable 20-40% weight reduction (higher MPG), lower cost of materials, and reduced vibration &amp; noise. Thicker walls in high friction/load zones enable up to 2x stronger product. 95% market share for axle housings in Addressable Market, which incl. axle housings purchased by Detroit 3 auto OEMs for trucks, vans and large SUVs. Smaller Detroit 3 autos and all Asian autos have incompatible drivetrains. EU OEMs produce constant width housings in-house (growth opportunity). Detroit 3 still produces TBD portion of housings in-house w/ constant wall. Direct customers: American Axle (45%); Dana (38%); OEMs (14%). End customers: (Chrysler (40%); GM (32%); Ford (26%).</v>
          </cell>
          <cell r="EA133">
            <v>41817</v>
          </cell>
          <cell r="EB133">
            <v>6.5</v>
          </cell>
          <cell r="EW133" t="str">
            <v>Used DCF. Client considered 6.6x multiple based on comps. Good growth in EBITDA, increased the calibration multiple by 2.0x</v>
          </cell>
          <cell r="FV133" t="str">
            <v>Private</v>
          </cell>
          <cell r="FX133" t="str">
            <v>N/A</v>
          </cell>
        </row>
        <row r="134">
          <cell r="C134">
            <v>132</v>
          </cell>
          <cell r="F134" t="str">
            <v>Partner Interest</v>
          </cell>
          <cell r="G134">
            <v>44252347.5</v>
          </cell>
          <cell r="H134">
            <v>217054741.99999985</v>
          </cell>
          <cell r="I134">
            <v>2.1</v>
          </cell>
          <cell r="J134">
            <v>11.584002926678201</v>
          </cell>
          <cell r="K134">
            <v>4616472.308175005</v>
          </cell>
          <cell r="O134">
            <v>0</v>
          </cell>
          <cell r="P134">
            <v>4.904931698821172</v>
          </cell>
          <cell r="R134" t="str">
            <v>Override</v>
          </cell>
          <cell r="U134">
            <v>10.5</v>
          </cell>
          <cell r="V134" t="str">
            <v>N/A</v>
          </cell>
          <cell r="AJ134" t="str">
            <v>Construction</v>
          </cell>
          <cell r="CV134" t="str">
            <v>The Henry Company is a leading North American manufacturer and distributor of building coatings, sealants, and membranes for use in repair and new construction of industrial, commercial, and residential applications. Henry is the largest manufacturer of roof coatings in North America with an estimated 40% market share and is ~2x its next largest competitor. Henry's products are known for quality and consistency and have leading brand awareness. Henry's sales by end market (as of Sept-14): 11% commercial repair; 27% commercial new construction; 20% residential new construction; and 42% residential repair. The Company's segments include Consumer (primarily Home Depot; 36% of 2013 gross profit), Building Products (50%) and Performance Additives/OEM (wax-based emulsions used in drywall; 15%).</v>
          </cell>
          <cell r="EA134">
            <v>41914</v>
          </cell>
          <cell r="EB134">
            <v>7.99</v>
          </cell>
          <cell r="EW134" t="str">
            <v>Increased calibration multiple by 1.0x based on performance.</v>
          </cell>
          <cell r="FV134" t="str">
            <v>Private</v>
          </cell>
          <cell r="FX134" t="str">
            <v>N/A</v>
          </cell>
        </row>
        <row r="135">
          <cell r="C135">
            <v>133</v>
          </cell>
          <cell r="F135" t="str">
            <v>Common Units</v>
          </cell>
          <cell r="G135">
            <v>44492000</v>
          </cell>
          <cell r="H135">
            <v>206990999.99999997</v>
          </cell>
          <cell r="I135">
            <v>2.7</v>
          </cell>
          <cell r="J135">
            <v>8.5229874867225401</v>
          </cell>
          <cell r="K135">
            <v>4533527.2125000004</v>
          </cell>
          <cell r="O135">
            <v>0</v>
          </cell>
          <cell r="P135">
            <v>4.6523195181156156</v>
          </cell>
          <cell r="R135" t="str">
            <v>Override</v>
          </cell>
          <cell r="U135">
            <v>8</v>
          </cell>
          <cell r="V135" t="str">
            <v>N/A</v>
          </cell>
          <cell r="AJ135" t="str">
            <v>Manufacturing</v>
          </cell>
          <cell r="CV135" t="str">
            <v>Founded in 1926 and headquartered in Milwaukee, Wisconsin, Nordco, Inc. ("Nordco") is a leading designer and provider of railroad maintenance-of-way ("MOW") equipment and repair parts for the North American freight, transit, and passenger railroad markets. Over 50% of revenue is to North American Class 1 railroads. The Company manufactures maintenance equipment and parts including spike drivers, spike pullers, tie extractors, ballast regulators, MOW diagnostic trucks, and ultra-sonic sensors.</v>
          </cell>
          <cell r="EA135">
            <v>41505</v>
          </cell>
          <cell r="EB135">
            <v>9.4</v>
          </cell>
          <cell r="EW135" t="str">
            <v>Used DCF. Client considered 8.7x multiple based on comps. Weak financial performance in line with the comp set. Stable industry. Used calibration multiple</v>
          </cell>
          <cell r="FV135" t="str">
            <v>Private</v>
          </cell>
          <cell r="FX135" t="str">
            <v>N/A</v>
          </cell>
        </row>
        <row r="136">
          <cell r="C136">
            <v>134</v>
          </cell>
          <cell r="F136" t="str">
            <v>Common LLC Units</v>
          </cell>
          <cell r="G136">
            <v>44617000</v>
          </cell>
          <cell r="H136">
            <v>172537490.88969985</v>
          </cell>
          <cell r="I136">
            <v>1</v>
          </cell>
          <cell r="J136">
            <v>8.5500426046058635</v>
          </cell>
          <cell r="K136">
            <v>2037162.6599999997</v>
          </cell>
          <cell r="O136">
            <v>0</v>
          </cell>
          <cell r="P136">
            <v>3.867079608438484</v>
          </cell>
          <cell r="R136" t="str">
            <v>Override</v>
          </cell>
          <cell r="U136">
            <v>7</v>
          </cell>
          <cell r="V136" t="str">
            <v>N/A</v>
          </cell>
          <cell r="AJ136" t="str">
            <v>Manufacturing</v>
          </cell>
          <cell r="CV136" t="str">
            <v>AHI Holdings, Inc ("Airxcel") is a leading designer, manufacturer and marketer of air conditioners, furnaces, water heaters and cooking appliances for the RV industry and telecommunications shelters, self-contained school classroom and other markets. Founded in 1991 when existing management led a buy-out of the air conditioner division of The Coleman Company ("Coleman"). The legacy company has served the RV market since 1967 (manufactured the first RV air conditioner). The Company operates under the following 3 business units:  1) RVP - Exclusive manufacturer of market leading "Coleman-Mach" brand air conditioners and heat pumps for RV industry. Products include: RV Rooftop A/C's and heat pumps, RV Off -Road Central Air Systems and other special application A/C. Division also includes Maxxair roof vent product line, which was acquired in October 2012. 2) Suburban - Leading designer and manufacturer of furnaces, water heaters and cooking appliances for the RV industry. Products include: RV Furnaces, RV Water Heaters, RV Cooktops and Ranges and Packaged Terminal "PTAC". 3) Marvair - A leading designer, manufacturer and marketer of specialty wall mounted air conditioners, environmental control units and heat pumps for the telecommunications shelter and self-contained school classroom.</v>
          </cell>
          <cell r="EA136">
            <v>41961</v>
          </cell>
          <cell r="EB136">
            <v>5.88</v>
          </cell>
          <cell r="EW136" t="str">
            <v>Financial performance stronger than the comp set. Appr. 100% increase in EBITDA. Used Base case instead of Calibration multiple. Increased the calibration multiple by 3.0x based on subject company's better parformance than the comp set.</v>
          </cell>
          <cell r="FV136" t="str">
            <v>Private</v>
          </cell>
          <cell r="FX136" t="str">
            <v>N/A</v>
          </cell>
        </row>
        <row r="137">
          <cell r="C137">
            <v>135</v>
          </cell>
          <cell r="F137" t="str">
            <v>CLASS A-1 UNITS</v>
          </cell>
          <cell r="G137">
            <v>45466000</v>
          </cell>
          <cell r="H137">
            <v>256897999.99999994</v>
          </cell>
          <cell r="I137">
            <v>0.4</v>
          </cell>
          <cell r="J137">
            <v>8.3996392908986923</v>
          </cell>
          <cell r="K137">
            <v>487500</v>
          </cell>
          <cell r="O137">
            <v>0</v>
          </cell>
          <cell r="P137">
            <v>5.6503321163066893</v>
          </cell>
          <cell r="R137" t="str">
            <v>Multiple</v>
          </cell>
          <cell r="U137" t="str">
            <v>N/A</v>
          </cell>
          <cell r="V137" t="str">
            <v>N/A</v>
          </cell>
          <cell r="AJ137" t="str">
            <v>Construction</v>
          </cell>
          <cell r="CV137" t="str">
            <v>IPS Corporation ("IPS" the "Company" or the "Borrower") is a market leading manufacturer of a wide range of solvent cements, niche plumbing products, and adhesives for residential construction (36% FY'14 rev.), commercial construction (25%), remodeling (9%), international (29%) &amp; other (1%) markets. The Company operates 3 domestic manufacturing facilities and 3 international facilities (UK, China &amp; India (licensee)) producing 39 product lines with &gt;6,000 SKUs. IPS serves &gt;3,500 customers in ~7,000 locations including all 50 states &amp; 70 countries worldwide. No single customer accounts for more than 11% of FY'14 gross revenue and its top ten customers account for less than 40% of FY'14 gross revenue.</v>
          </cell>
          <cell r="EA137">
            <v>42041</v>
          </cell>
          <cell r="EB137">
            <v>8.1</v>
          </cell>
          <cell r="EW137" t="str">
            <v>Used DCF. Client considered 12.9x multiple based on comps. Good with calibration multiple.</v>
          </cell>
          <cell r="FV137" t="str">
            <v>Private</v>
          </cell>
          <cell r="FX137" t="str">
            <v>N/A</v>
          </cell>
        </row>
        <row r="138">
          <cell r="C138">
            <v>136</v>
          </cell>
          <cell r="F138" t="str">
            <v>Class B</v>
          </cell>
          <cell r="G138">
            <v>45834184</v>
          </cell>
          <cell r="H138">
            <v>262981999.99999982</v>
          </cell>
          <cell r="I138">
            <v>0.70000000000000007</v>
          </cell>
          <cell r="J138">
            <v>7.4565477155653044</v>
          </cell>
          <cell r="K138">
            <v>539145.53500000003</v>
          </cell>
          <cell r="O138">
            <v>0</v>
          </cell>
          <cell r="P138">
            <v>5.7376825995200402</v>
          </cell>
          <cell r="R138" t="str">
            <v>Multiple</v>
          </cell>
          <cell r="U138">
            <v>7.5</v>
          </cell>
          <cell r="V138" t="str">
            <v>N/A</v>
          </cell>
          <cell r="AJ138" t="str">
            <v>Manufacturing</v>
          </cell>
          <cell r="CV138" t="str">
            <v>Founded in 1990 and headquartered in Minneapolis, MN, Bellisio Foods, Inc. is a manufacturer and distributor of frozen entrees and snacks in the U.S. and Canada. The Company's core business is based around the "Michelina's" brand, which includes over 250 varieties of single-serve entrees. In addition to its own branded products, Bellisio produces and distributes a number of premium-priced products through strategic partnerships with a number of consumer brands, and private-label products for many leading retailers, such as Wal-Mart, Kroger and Safeway. In August 2013, the Company acquired Overhill Farms (NYSE:OFI), which expanded its product portfolio and gave it control of the Boston Market branded product licensing agreement. In addition, in July 2014 Bellisio launched their new Chili's product line (see Recent Events and Financial Performance Summary for more detail and rationale). The Company sells its product through the following channels (% of sales as of Q4 2014): (i) traditional retail outlets (e.g. grocery stores): 28% of sales, (ii) strategic partnerships (e.g. Newman's Own, McCormick's): 8% of sales, (iii) Wal-Mart: 21% sales, (iv) Canada: 8% sales, (v) Overhill: 25% of sales, and (vi) others: 9% of sales. Core product manufacturing is located in Jackson, OH. The Company recently acquired a larger facility in Austin, MN, to which it is transferring the manufacturing lines currently located in its Lakeville, MN facility to support projected growth in the business. The Overhill acquisition also included two facilities in  Vernon, CA.</v>
          </cell>
          <cell r="EA138">
            <v>40893</v>
          </cell>
          <cell r="EB138">
            <v>6.9</v>
          </cell>
          <cell r="EW138" t="str">
            <v>Used DCF. Considered 7.2x multiple based on comps. Weaker performnace compared to comps. Decreased calibration multiple by 1.0x.</v>
          </cell>
          <cell r="FV138" t="str">
            <v>Private</v>
          </cell>
          <cell r="FX138" t="str">
            <v>N/A</v>
          </cell>
        </row>
        <row r="139">
          <cell r="C139">
            <v>137</v>
          </cell>
          <cell r="F139" t="str">
            <v>Preferred Units</v>
          </cell>
          <cell r="G139">
            <v>45858000</v>
          </cell>
          <cell r="H139">
            <v>204188000.00000021</v>
          </cell>
          <cell r="I139">
            <v>0.89999999999999991</v>
          </cell>
          <cell r="J139">
            <v>11.183000300444373</v>
          </cell>
          <cell r="K139">
            <v>2221611.4499999979</v>
          </cell>
          <cell r="O139">
            <v>0</v>
          </cell>
          <cell r="P139">
            <v>4.4526145928736582</v>
          </cell>
          <cell r="R139" t="str">
            <v>Multiple</v>
          </cell>
          <cell r="U139" t="str">
            <v>N/A</v>
          </cell>
          <cell r="V139" t="str">
            <v>N/A</v>
          </cell>
          <cell r="AJ139" t="str">
            <v>Construction</v>
          </cell>
          <cell r="CV139" t="str">
            <v>Founded in 1976, ArrMaz Custom Chemicals, Inc. ("ArrMaz") provides chemical process aids and functional additives through four main business units: fertilizer and mining (49% of FY 2011 total revenue), asphalt additives (19%), technical-grade low-density ammonium nitrate ("LDAN") and nitrogen fertilizer (15% of total revenue) and specialty industrial surfactants (5% of revenue). The Company's products include branded flotation reagents, defoamers, coating agents, flocculants, colorants, granulation aids, liquid anti-strips, asphalt emulsifiers and industrial surfactants. While critical for the efficient operation of their customer's processes and end quality product, the Company's products are a small percentage of the customer's overall finished product costs, generally less than 2%. Approximately 70% of revenues are generated in North America, where the Company has the dominant market share in the phosphate fertilizer chemical market (90% share), anti-strip asphalt additives (70% share) and LDAN additives and coatings (60% share) markets. The Company also has a growing global presence, with operations in Brazil and China (JV with 51% Company ownership). The Company is headquartered in Mulberry, FL and also has manufacturing facilities in Soda Springs, ID, Vanceboro, NC, Convent, LA, Rio de Janeiro, Brazil, and AMCY, China.</v>
          </cell>
          <cell r="EA139">
            <v>41267</v>
          </cell>
          <cell r="EB139">
            <v>8.1</v>
          </cell>
          <cell r="EW139" t="str">
            <v>Financial performance comparable to comp set. Good with the Base multiple.</v>
          </cell>
          <cell r="FV139" t="str">
            <v>Private</v>
          </cell>
          <cell r="FX139" t="str">
            <v>N/A</v>
          </cell>
        </row>
        <row r="140">
          <cell r="C140">
            <v>138</v>
          </cell>
          <cell r="F140" t="str">
            <v>Common Units</v>
          </cell>
          <cell r="G140">
            <v>46523000</v>
          </cell>
          <cell r="H140">
            <v>25594000</v>
          </cell>
          <cell r="I140">
            <v>0.53</v>
          </cell>
          <cell r="J140">
            <v>10.289942609032092</v>
          </cell>
          <cell r="K140">
            <v>2743328.6399999997</v>
          </cell>
          <cell r="O140">
            <v>1</v>
          </cell>
          <cell r="P140">
            <v>0.55013649162779699</v>
          </cell>
          <cell r="R140" t="str">
            <v>Multiple</v>
          </cell>
          <cell r="U140" t="str">
            <v>N/A</v>
          </cell>
          <cell r="V140">
            <v>1.871</v>
          </cell>
          <cell r="AJ140" t="str">
            <v>Arts &amp; Entertainment</v>
          </cell>
          <cell r="CV140" t="str">
            <v>Noodles &amp; Company (the "Company") was founded in 1995 to develop and operate fast-casual restaurants that serve globally inspired noodle dishes, soups, salads and sandwiches. THe restaurant is a fast casual restaurant featuring high quality fresh food items centered on made-to-order noodle dishes from around the world, and some of its signature dishes include Japanese Pan Noodles, Pad Thai, Penne Rosa and Wisconsin Mac &amp; Cheese, with prices ranging from $5-$10. Its 2011 specials included limited time offerings of Mac &amp; Cheese and Summer Salads with special promotions aiding in SSS.  As of March'12, company had about 245 restaurants in 17 states, alongwith 46 franchised locations.</v>
          </cell>
          <cell r="EA140">
            <v>40631</v>
          </cell>
          <cell r="EB140">
            <v>9.3000000000000007</v>
          </cell>
          <cell r="EW140" t="str">
            <v>Good with calibration multiple.</v>
          </cell>
          <cell r="FV140" t="str">
            <v>Publicly Traded</v>
          </cell>
          <cell r="FX140">
            <v>353.48646000000002</v>
          </cell>
        </row>
        <row r="141">
          <cell r="C141">
            <v>139</v>
          </cell>
          <cell r="F141" t="str">
            <v>Common</v>
          </cell>
          <cell r="G141">
            <v>46800000</v>
          </cell>
          <cell r="H141">
            <v>283000000</v>
          </cell>
          <cell r="I141">
            <v>1.8</v>
          </cell>
          <cell r="J141">
            <v>7.9</v>
          </cell>
          <cell r="K141">
            <v>2500000</v>
          </cell>
          <cell r="O141">
            <v>0</v>
          </cell>
          <cell r="P141">
            <v>6.0470085470085468</v>
          </cell>
          <cell r="R141" t="str">
            <v>Override</v>
          </cell>
          <cell r="U141">
            <v>8</v>
          </cell>
          <cell r="V141" t="str">
            <v>N/A</v>
          </cell>
          <cell r="AJ141" t="str">
            <v xml:space="preserve">Other Services </v>
          </cell>
          <cell r="CV141" t="str">
            <v>Woodstream Corporation manufactures and markets solutions for the lawn and garden, birding, pet, rodent control, hobby farm, and animal control needs of consumers. The company offers products, such as rodent control traps and rodenticides; organic and natural control for lawn and garden; thick natural lawn products; wild bird feeders; caring control products for pets and wildlife; wireless technology for pet containment; snake control products; livestock containment products; outdoor decor garden stakes, accessories, and saucers; ant control products; home pest control products; wind spinners; and weatherproof deer repellents. It serves customers through retailers and dealers worldwide. Woodstream Corporation was formerly known as Animal Trap Company of America and changed its name to Woodstream Corporation in 1966. The company was founded in 1832 and is based in Lititz, Pennsylvania with manufacturing and distribution facilities in the United States, Canada, and the United Kingdom. Woodstream Corporation is a former subsidiary of World Kitchen, LLC.</v>
          </cell>
          <cell r="EA141">
            <v>42121</v>
          </cell>
          <cell r="EB141">
            <v>8</v>
          </cell>
          <cell r="EW141" t="str">
            <v>No PMR provided.Good with entry multiple. http://pevc.dowjones.com/Article?an=DJFLBO0120150427eb4rnu51i&amp;cid=32135028&amp;ctype=ts&amp;ReturnUrl=http%3a%2f%2fpevc.dowjones.com%2fArticle%3fan%3dDJFLBO0120150427eb4rnu51i%26cid%3d32135028%26ctype%3dts</v>
          </cell>
          <cell r="FV141" t="str">
            <v>Private</v>
          </cell>
          <cell r="FX141" t="str">
            <v>N/A</v>
          </cell>
        </row>
        <row r="142">
          <cell r="C142">
            <v>140</v>
          </cell>
          <cell r="F142" t="str">
            <v>Class A Units</v>
          </cell>
          <cell r="G142">
            <v>46849055.263999999</v>
          </cell>
          <cell r="H142">
            <v>170762000.00000015</v>
          </cell>
          <cell r="I142">
            <v>1.5</v>
          </cell>
          <cell r="J142">
            <v>6.9764591443352479</v>
          </cell>
          <cell r="K142">
            <v>1645390.4823599965</v>
          </cell>
          <cell r="O142">
            <v>0</v>
          </cell>
          <cell r="P142">
            <v>3.6449400961820033</v>
          </cell>
          <cell r="R142" t="str">
            <v>Multiple</v>
          </cell>
          <cell r="U142" t="str">
            <v>N/A</v>
          </cell>
          <cell r="V142" t="str">
            <v>N/A</v>
          </cell>
          <cell r="AJ142" t="str">
            <v>Construction</v>
          </cell>
          <cell r="CV142" t="str">
            <v>Quest Specialty Chemicals, Inc. ("Quest") is a specialty chemicals and coatings business engaged in the formulation, manufacturing and marketing of coatings, adhesives and sealant products designed to provide surface protection for various applications and end markets. Quest is divided into three industry focused niche divisions: (i) Automotive Products ("QAP") - manufactures automotive aftermarket paint, which is sold to auto body shops; (ii) Construction Products ("QCP") - manufactures coatings which are both water based and oil based for roofing, architectural, industrial, and other applications; (iii) Industrial Products ("QIP") - manufactures custom matched touch-up paint for private label and aeresol and liquid filling services.</v>
          </cell>
          <cell r="EA142">
            <v>40624</v>
          </cell>
          <cell r="EB142">
            <v>7.48</v>
          </cell>
          <cell r="EW142" t="str">
            <v>Used DCF. Client considered 10.0x multiple based on comps. Strong financial performance, comparable to comp set. Good with calibration multiple.</v>
          </cell>
          <cell r="FV142" t="str">
            <v>Private</v>
          </cell>
          <cell r="FX142" t="str">
            <v>N/A</v>
          </cell>
        </row>
        <row r="143">
          <cell r="C143">
            <v>141</v>
          </cell>
          <cell r="F143" t="str">
            <v>Common Stock</v>
          </cell>
          <cell r="G143">
            <v>63500000</v>
          </cell>
          <cell r="H143">
            <v>155605500</v>
          </cell>
          <cell r="I143">
            <v>1.61</v>
          </cell>
          <cell r="J143">
            <v>7.4306922896413008</v>
          </cell>
          <cell r="K143">
            <v>3576968.5300000003</v>
          </cell>
          <cell r="O143">
            <v>1</v>
          </cell>
          <cell r="P143">
            <v>2.4504803149606298</v>
          </cell>
          <cell r="R143" t="str">
            <v>Override</v>
          </cell>
          <cell r="U143">
            <v>5</v>
          </cell>
          <cell r="V143">
            <v>2.4</v>
          </cell>
          <cell r="AJ143" t="str">
            <v>Manufacturing</v>
          </cell>
          <cell r="CV143" t="str">
            <v>Pace Industries is a manufacturer of nonferrous (primarily aluminum, magnesium and zinc) die castings for a diverse range of primarily nonautomotive end markets. Additionally, Pace maintains a competitive edge by providing customers with product development, prototyping, tool design and construction, project management and process automation services in addition to fulfilling die casting needs. The Company was a subsidiary of Leggett and Platt ("Leggett') but spun off so that Leggett could focus on core competencies. The company serves aerospace, appliances, automotive, commercial construction, computer, defense, electrical, electric motors, energy, fencing, furniture, lawn and garden, lighting, marine, medical, motorcycles, motors and industrial controls, power and hand tools, recreational vehicles, small engines, and telecommunications industries. Pace, whose products are highly engineered-designs, is the largest player in the U.S. nonautomotive die casting segment and sells to blue-chip OEM's such as Acuity, Black &amp; Decker, Harley-Davidson, Briggs &amp; Stratton, Cooper Lighting, Emerson, Kohler, and Whirlpool. The company has manufacturing locations in Loyalhanna, Pennsylvania; North Billerica and Chelmsford, Massachusetts; Grafton, Wisconsin; St. Paul and Maple Lake, Minnesota; St. Charles, Missouri; Harrison, Arkansas; Muscle Shoals, Alabama; and Chihuahua and Saltillo, Mexico.</v>
          </cell>
          <cell r="EA143">
            <v>39666</v>
          </cell>
          <cell r="EB143">
            <v>8.4</v>
          </cell>
          <cell r="EW143" t="str">
            <v>Based on financial performance, the calibration multiple seems excessive. Good with the Base multiple. RK - Changed to Calibrated Multiple.</v>
          </cell>
          <cell r="FV143" t="str">
            <v>Private</v>
          </cell>
          <cell r="FX143" t="str">
            <v>N/A</v>
          </cell>
        </row>
        <row r="144">
          <cell r="C144">
            <v>142</v>
          </cell>
          <cell r="F144" t="str">
            <v>Class A Common</v>
          </cell>
          <cell r="G144">
            <v>50488000</v>
          </cell>
          <cell r="H144">
            <v>297634000</v>
          </cell>
          <cell r="I144">
            <v>0.70000000000000007</v>
          </cell>
          <cell r="J144">
            <v>9.0642132784027893</v>
          </cell>
          <cell r="K144">
            <v>619291.11975524481</v>
          </cell>
          <cell r="O144">
            <v>0</v>
          </cell>
          <cell r="P144">
            <v>5.8951434004119792</v>
          </cell>
          <cell r="R144" t="str">
            <v>Override</v>
          </cell>
          <cell r="U144">
            <v>9.2936999999999994</v>
          </cell>
          <cell r="V144" t="str">
            <v>N/A</v>
          </cell>
          <cell r="AJ144" t="str">
            <v>Professional Services</v>
          </cell>
          <cell r="CV144" t="str">
            <v>Survey Sampling International ("SSI" or "Company"), in its current form was, created with the July 2011 merger of two providers of outsourced data collection services via phone and Internet surveys: (i) Survey Sampling International, headquartered in Shelton, CT, focusing on internet services; (ii) Opinionology, Inc. ("Opinionology"), headquartered in Orem, UT, offering phone and online survey services. SSI collects responses/opinions via internet and phone ("offline") surveys. The results are used by leading marketing services companies (e.g. Nielsen, JD Power), large corporate (e.g. JPMChase) and political polling customers to make important, informed decisions. SSI specializes in completing statistically-relevant, complex surveys that are highly customized and costly to complete in house. The Company has built proprietary panels and offers a bi-modal model (i.e. phone + online) that is unique among its competitors. SSI operates through 25 offices across 18 countries, conducting surveys in 42 languages.</v>
          </cell>
          <cell r="EA144">
            <v>41989</v>
          </cell>
          <cell r="EB144">
            <v>9.2936999999999994</v>
          </cell>
          <cell r="EW144" t="str">
            <v>Good with the Base multiple based on the company performance compared to the comp set.</v>
          </cell>
          <cell r="FV144" t="str">
            <v>Private</v>
          </cell>
          <cell r="FX144" t="str">
            <v>N/A</v>
          </cell>
        </row>
        <row r="145">
          <cell r="C145">
            <v>143</v>
          </cell>
          <cell r="F145" t="str">
            <v>Units A</v>
          </cell>
          <cell r="G145">
            <v>51298218.501699999</v>
          </cell>
          <cell r="H145">
            <v>221019234.13369983</v>
          </cell>
          <cell r="I145">
            <v>1.5</v>
          </cell>
          <cell r="J145">
            <v>12.065862172449282</v>
          </cell>
          <cell r="K145">
            <v>4269958.1566682635</v>
          </cell>
          <cell r="O145">
            <v>0</v>
          </cell>
          <cell r="P145">
            <v>4.3085167592394145</v>
          </cell>
          <cell r="R145" t="str">
            <v>Multiple</v>
          </cell>
          <cell r="U145" t="str">
            <v>N/A</v>
          </cell>
          <cell r="V145" t="str">
            <v>N/A</v>
          </cell>
          <cell r="AJ145" t="str">
            <v xml:space="preserve">Other Services </v>
          </cell>
          <cell r="CV145" t="str">
            <v xml:space="preserve">CIBT Holdings Inc. is the global leader in the market for expedited travel document (visas/passports) processing services, and is estimated by management to be ~8x larger than its nearest global competitor. • Founded in 1989, HQ in McLean, VA, 30 offices throughout the U.S., U.K., Germany, Netherlands,  Spain, Switzerland, Belgium and Canada. CIBT provides visa and passport expediting services to Fortune 500 corporations, travel management companies, tour and cruise operators, government agencies and directly to consumers. Service offering eliminates hassle of the application process by providing current forms, detailed instructions, status tracking, and responsive customer service. </v>
          </cell>
          <cell r="EA145">
            <v>40892</v>
          </cell>
          <cell r="EB145">
            <v>9.4</v>
          </cell>
          <cell r="EW145" t="str">
            <v>Financial performance consistent with the comp set. Good with the calibration multiple based on the comp set..</v>
          </cell>
          <cell r="FV145" t="str">
            <v>Private</v>
          </cell>
          <cell r="FX145" t="str">
            <v>N/A</v>
          </cell>
        </row>
        <row r="146">
          <cell r="C146">
            <v>144</v>
          </cell>
          <cell r="F146" t="str">
            <v>Member Interest</v>
          </cell>
          <cell r="G146">
            <v>51782000</v>
          </cell>
          <cell r="H146">
            <v>228177000.00000015</v>
          </cell>
          <cell r="I146">
            <v>1.2</v>
          </cell>
          <cell r="J146">
            <v>11.917596848325676</v>
          </cell>
          <cell r="K146">
            <v>3388823.0999999987</v>
          </cell>
          <cell r="O146">
            <v>0</v>
          </cell>
          <cell r="P146">
            <v>4.4064926036074343</v>
          </cell>
          <cell r="R146" t="str">
            <v>Multiple</v>
          </cell>
          <cell r="U146" t="str">
            <v>N/A</v>
          </cell>
          <cell r="V146" t="str">
            <v>N/A</v>
          </cell>
          <cell r="AJ146" t="str">
            <v>Professional Services</v>
          </cell>
          <cell r="CV146" t="str">
            <v xml:space="preserve">Evans Analytical Group, Inc. ("EAG" or the "Company") Headquarters: Santa Clara, CA Year Founded: 1978 Description: EAG is a is a science based testing firm that provides a diverse set of on demand or contract research services to support customer’s R&amp;D or mandated testing requirements. The Company provides a wide range of sophisticated materials characterization, micro-analytical surface analysis, failure analysis, microelectronic test design and engineering, analytical chemistry, and metabolism and ecotoxicology testing services. EAG’s services are driven by clients’ product development and innovation, and the Company enables its customers to increase speed to market. EAG also collaborates with its customers to test, analyze, and solve technical challenges and has a long-standing reputation in the industry for being able to handle complex, highly technical applications across various end markets. </v>
          </cell>
          <cell r="EA146">
            <v>39703</v>
          </cell>
          <cell r="EB146">
            <v>10.3</v>
          </cell>
          <cell r="EW146" t="str">
            <v>Financial performance consistent with the comp set. Good with the base multiple.</v>
          </cell>
          <cell r="FV146" t="str">
            <v>Private</v>
          </cell>
          <cell r="FX146" t="str">
            <v>N/A</v>
          </cell>
        </row>
        <row r="147">
          <cell r="C147">
            <v>145</v>
          </cell>
          <cell r="F147" t="str">
            <v>Common Shares</v>
          </cell>
          <cell r="G147">
            <v>51911998.428999998</v>
          </cell>
          <cell r="H147">
            <v>204691345.38999993</v>
          </cell>
          <cell r="I147">
            <v>1.6</v>
          </cell>
          <cell r="J147">
            <v>6.5308679717597764</v>
          </cell>
          <cell r="K147">
            <v>2095689.375</v>
          </cell>
          <cell r="O147">
            <v>0</v>
          </cell>
          <cell r="P147">
            <v>3.9430449912259906</v>
          </cell>
          <cell r="R147" t="str">
            <v>Override</v>
          </cell>
          <cell r="U147">
            <v>8</v>
          </cell>
          <cell r="V147" t="str">
            <v>N/A</v>
          </cell>
          <cell r="AJ147" t="str">
            <v>TMT</v>
          </cell>
          <cell r="CV147" t="str">
            <v>Founded in 2006, Jab Wireless, Inc. (Holdco - "Jab"), is the largest provider of fixed wireless high-speed Internet &amp; VoIP phone service to residential &amp; business subscribers. JAB has completed ~100 acquisitions in 4 major geographic clusters located in Colorado/Wyoming, Utah/Idaho, Illinois and Texas/Oklahoma. JAB typically targets service areas that are unserved or under-served in rural areas. Its advantage lies in the ability to offer a reliable product with competitive speeds at a lower cost. It currently serves ~183K fixed wireless subscribers (~171K residential and ~11K commercial), with average monthly connects % of ~1.9% and avg mo. churn of ~1.9% in 2014. JAB competes primarly against Cable platforms and the respective Teleco &amp; Overbuilders within the Company's four primary geographic platforms. Commercial accounts continue to focus on small business markets, which are an extension of residential. Enterprise accounts are direct sales channels to enterprises (larger accounts such as hospitals, schools, etc).</v>
          </cell>
          <cell r="EA147">
            <v>41724</v>
          </cell>
          <cell r="EB147">
            <v>8.5867237687366167</v>
          </cell>
          <cell r="EW147" t="str">
            <v>Decreased calibrated multiple by 1.0x to account for subject company's size compared to the comp set.</v>
          </cell>
          <cell r="FV147" t="str">
            <v>Private</v>
          </cell>
          <cell r="FX147" t="str">
            <v>N/A</v>
          </cell>
        </row>
        <row r="148">
          <cell r="C148">
            <v>146</v>
          </cell>
          <cell r="F148" t="str">
            <v>Preferred C-1</v>
          </cell>
          <cell r="G148">
            <v>51911998.428999998</v>
          </cell>
          <cell r="H148">
            <v>204691345.38999993</v>
          </cell>
          <cell r="I148">
            <v>1.26</v>
          </cell>
          <cell r="J148" t="str">
            <v>nm</v>
          </cell>
          <cell r="K148">
            <v>1655838.5999999999</v>
          </cell>
          <cell r="O148">
            <v>0</v>
          </cell>
          <cell r="P148">
            <v>3.9430449912259906</v>
          </cell>
          <cell r="R148" t="str">
            <v>Override</v>
          </cell>
          <cell r="U148">
            <v>8</v>
          </cell>
          <cell r="V148" t="str">
            <v>N/A</v>
          </cell>
          <cell r="AJ148" t="str">
            <v>TMT</v>
          </cell>
          <cell r="CV148" t="str">
            <v>Founded in 2006, Jab Wireless, Inc. (Holdco - "Jab"), is the largest provider of fixed wireless high-speed Internet &amp; VoIP phone service to residential &amp; business subscribers. JAB has completed ~100 acquisitions in 4 major geographic clusters located in Colorado/Wyoming, Utah/Idaho, Illinois and Texas/Oklahoma. JAB typically targets service areas that are unserved or under-served in rural areas. Its advantage lies in the ability to offer a reliable product with competitive speeds at a lower cost. It currently serves ~183K fixed wireless subscribers (~171K residential and ~11K commercial), with average monthly connects % of ~1.9% and avg mo. churn of ~1.9% in 2014. JAB competes primarly against Cable platforms and the respective Teleco &amp; Overbuilders within the Company's four primary geographic platforms. Commercial accounts continue to focus on small business markets, which are an extension of residential. Enterprise accounts are direct sales channels to enterprises (larger accounts such as hospitals, schools, etc).</v>
          </cell>
          <cell r="EA148">
            <v>41724</v>
          </cell>
          <cell r="EB148">
            <v>8.5867237687366167</v>
          </cell>
          <cell r="EW148" t="str">
            <v>Decreased calibrated multiple by 1.0x to account for subject company's size compared to the comp set.</v>
          </cell>
          <cell r="FV148" t="str">
            <v>Private</v>
          </cell>
          <cell r="FX148" t="str">
            <v>N/A</v>
          </cell>
        </row>
        <row r="149">
          <cell r="C149">
            <v>147</v>
          </cell>
          <cell r="F149" t="str">
            <v xml:space="preserve">Warrant </v>
          </cell>
          <cell r="G149">
            <v>52646000</v>
          </cell>
          <cell r="H149">
            <v>417434000</v>
          </cell>
          <cell r="I149">
            <v>1.6</v>
          </cell>
          <cell r="J149">
            <v>12.7</v>
          </cell>
          <cell r="K149">
            <v>850402.8</v>
          </cell>
          <cell r="O149">
            <v>1</v>
          </cell>
          <cell r="P149">
            <v>7.9290734338791173</v>
          </cell>
          <cell r="R149" t="str">
            <v>Multiple</v>
          </cell>
          <cell r="U149" t="str">
            <v>N/A</v>
          </cell>
          <cell r="V149">
            <v>3.4790000000000001</v>
          </cell>
          <cell r="AJ149" t="str">
            <v>Wholesale &amp; Distribution</v>
          </cell>
          <cell r="CV149" t="str">
            <v>Winebow, Inc., headquartered in Montvale, New Jersey, is 1) a direct importer (35% of sales) of premium wines sold to distributors nationwide, and 2) a wholesale distributor (65%) of premium wines and spirits in New York, New Jersey, Pennsylvania, Massachusetts, Connecticut, and the District of Columbia. Winebow is recognized for Italian wines and its LoCascio Selections, but also imports from Spain, Argentina, and Chile. The Company serves &gt;10,000 customers including distributors, restaurants and on and retail outlets. Winebow's Wholesale segment distributes &gt;750 brands from &gt;400 suppliers to over 10,000 on and off-premise customers.</v>
          </cell>
          <cell r="EA149">
            <v>40906</v>
          </cell>
          <cell r="EB149">
            <v>9.1999999999999993</v>
          </cell>
          <cell r="EW149" t="str">
            <v>Calibration multiple seems excessive based on the company performance. Good with the Base multiple.</v>
          </cell>
          <cell r="FV149" t="str">
            <v>Private</v>
          </cell>
          <cell r="FX149" t="str">
            <v>N/A</v>
          </cell>
        </row>
        <row r="150">
          <cell r="C150">
            <v>148</v>
          </cell>
          <cell r="F150" t="str">
            <v>Preferred</v>
          </cell>
          <cell r="G150">
            <v>53265740</v>
          </cell>
          <cell r="H150">
            <v>240467999.99999985</v>
          </cell>
          <cell r="I150">
            <v>3</v>
          </cell>
          <cell r="J150">
            <v>8.0240673148131094</v>
          </cell>
          <cell r="K150">
            <v>5467991.5875000004</v>
          </cell>
          <cell r="O150">
            <v>1</v>
          </cell>
          <cell r="P150">
            <v>4.5144965600778262</v>
          </cell>
          <cell r="R150" t="str">
            <v>Override</v>
          </cell>
          <cell r="U150">
            <v>6.5</v>
          </cell>
          <cell r="V150">
            <v>3.8444049666666666</v>
          </cell>
          <cell r="AJ150" t="str">
            <v>Educational Services</v>
          </cell>
          <cell r="CV150" t="str">
            <v xml:space="preserve">Founded in 1967, Barbri, Inc. ("Barbri" or “Company") is the largest provider of preparatory services for the Bar exam, serving ~35,000 first-time bar test takers per year and has an alumni base of over 1.2 million people. The Company's core product offering serves (i) first-time exam takers, who are mostly recent law school (Jusris Doctor ("JD") and Master of Laws ("L.L.M.")) graduates; (ii) repeat bar exam takers, who have previously failed the bar; and (iii) practicing attorneys, who have previously passed a bar exam in one or more jurisdictions, but are seeking licensure in an additional jurisdiction. Barbri offers a 7-week course (held twice a year prior to the February and July bar exams) that is available at virtually every law school in the US. Content includes lectures from top professors, proprietary guidelines/materials, essay feedback, simulated exams, and access to attorneys. Barbri had leased offices in 12 regional and two international locations, and has 207 non-union workers. </v>
          </cell>
          <cell r="EA150">
            <v>41470</v>
          </cell>
          <cell r="EB150">
            <v>6.59</v>
          </cell>
          <cell r="EW150" t="str">
            <v xml:space="preserve"> Increased calibration multiple by appr. 1.5x</v>
          </cell>
          <cell r="FV150" t="str">
            <v>Private</v>
          </cell>
          <cell r="FX150" t="str">
            <v>N/A</v>
          </cell>
        </row>
        <row r="151">
          <cell r="C151">
            <v>149</v>
          </cell>
          <cell r="F151" t="str">
            <v>Common</v>
          </cell>
          <cell r="G151">
            <v>53516000</v>
          </cell>
          <cell r="H151">
            <v>173377999.99999988</v>
          </cell>
          <cell r="I151">
            <v>0.8</v>
          </cell>
          <cell r="J151">
            <v>8.3405803871739277</v>
          </cell>
          <cell r="K151">
            <v>2129216.7000000002</v>
          </cell>
          <cell r="O151">
            <v>0</v>
          </cell>
          <cell r="P151">
            <v>3.2397413857537911</v>
          </cell>
          <cell r="R151" t="str">
            <v>Multiple</v>
          </cell>
          <cell r="U151" t="str">
            <v>N/A</v>
          </cell>
          <cell r="V151" t="str">
            <v>N/A</v>
          </cell>
          <cell r="AJ151" t="str">
            <v>Manufacturing</v>
          </cell>
          <cell r="CV151" t="str">
            <v>SeaStar Solutions (f.k.a. Teleflex Marine) is a is a manufacturer and distributor of marine control systems, engine and drive components and accessories for marine OEMs and the marine aftermarket, as well as industrial OEMs and aftermarket. Founded in 1943 to build control steering systems for U.S. warplanes, SeaStar entered the marine market in 1952 as a manufacturer of marine steering equipment. Company goes to market through 3 channels as of 2012: (i) Marine Aftermarket (46% of revenue, 44% product margin in 2012), (ii) Marine OEM (33% and 38%) and (iii) Industrial Aftermarket and OEM (21% and 47%). Revenue by Product: (i) Hydraulic Steering (26% of 2012 revenue) (ii) Mechanical Steering (11%), (iii) Modern Burner Units for US Military (7.5%), (iv) Heaters (5.5%). Additional product portfolio includes fuel systems, cooling systems, shifts and throttles, drive parts and other assorted marine parts for the aftermarket. Company has seven facilities with Hydraulic Steering centered in Vancouver (35% of Jun-13 LTM Revenue); Mechanical Steering in Limerick, PA (8%); and aftermarket distribution in Litchfield, IL (50%); 814 employees (251 are expected to be unionized after a pending facility relocation from Limerick to Benton, IL expected to be completed by end of 2014). International EBITDA ~15%.</v>
          </cell>
          <cell r="EA151">
            <v>41669</v>
          </cell>
          <cell r="EB151">
            <v>7.4</v>
          </cell>
          <cell r="EW151" t="str">
            <v>Financial performance consistent with the comp set. Good with the Base multiple.</v>
          </cell>
          <cell r="FV151" t="str">
            <v>Private</v>
          </cell>
          <cell r="FX151" t="str">
            <v>N/A</v>
          </cell>
        </row>
        <row r="152">
          <cell r="C152">
            <v>150</v>
          </cell>
          <cell r="F152" t="str">
            <v xml:space="preserve">Common </v>
          </cell>
          <cell r="G152">
            <v>54275567.399999999</v>
          </cell>
          <cell r="H152">
            <v>294205000.00000012</v>
          </cell>
          <cell r="I152">
            <v>0.3</v>
          </cell>
          <cell r="J152">
            <v>8.2023813167911737</v>
          </cell>
          <cell r="K152">
            <v>441627.90749999986</v>
          </cell>
          <cell r="O152">
            <v>0</v>
          </cell>
          <cell r="P152">
            <v>5.4205789841268457</v>
          </cell>
          <cell r="R152" t="str">
            <v>Multiple</v>
          </cell>
          <cell r="U152" t="str">
            <v>N/A</v>
          </cell>
          <cell r="V152" t="str">
            <v>N/A</v>
          </cell>
          <cell r="AJ152" t="str">
            <v>Manufacturing</v>
          </cell>
          <cell r="CV152" t="str">
            <v>NBGHome ("NBG") is a global designer, manufacturer, and provider of home decor products with leading positions across lighting, framing, wall decor, and accent furniture. The Company has 3 main divisions: (i) 26% of total 2013 sales, custom picture framing, (ii) 39% ready-made picture framing/wall art, (iii) 36% home decor. The Company is based in Austin, TX, and has 13 manufacturing facilities worldwide. Employees - ~1,100 as of 12/30/13.</v>
          </cell>
          <cell r="EA152">
            <v>41866</v>
          </cell>
          <cell r="EB152">
            <v>6.63</v>
          </cell>
          <cell r="EW152" t="str">
            <v>No entry multiple available. Based on performance used the Base multiple.</v>
          </cell>
          <cell r="FV152" t="str">
            <v>Private</v>
          </cell>
          <cell r="FX152" t="str">
            <v>N/A</v>
          </cell>
        </row>
        <row r="153">
          <cell r="C153">
            <v>151</v>
          </cell>
          <cell r="F153" t="str">
            <v xml:space="preserve">Common </v>
          </cell>
          <cell r="G153">
            <v>54878627</v>
          </cell>
          <cell r="H153">
            <v>256926999.99999994</v>
          </cell>
          <cell r="I153">
            <v>0.89999999999999991</v>
          </cell>
          <cell r="J153">
            <v>9.033790756706308</v>
          </cell>
          <cell r="K153">
            <v>2095777.4174999997</v>
          </cell>
          <cell r="O153">
            <v>0</v>
          </cell>
          <cell r="P153">
            <v>4.6817315600844012</v>
          </cell>
          <cell r="R153" t="str">
            <v>Multiple</v>
          </cell>
          <cell r="U153" t="str">
            <v>N/A</v>
          </cell>
          <cell r="V153" t="str">
            <v>N/A</v>
          </cell>
          <cell r="AJ153" t="str">
            <v xml:space="preserve">Other Services </v>
          </cell>
          <cell r="CV153" t="str">
            <v>Founded in 1999 and headquartered in Westborough, MA, United Site Services ("USS" or the "Borrower") rents and services a comprehensive line of portable restrooms, temporary fencing, storage containers and temporary electric equipment. USS operates in six key end-markets (% of FY13 revenue): construction (49%), commercial &amp; industrial (21%), special events (18%), government &amp; military (7%), agriculture (4%), and emergency services (&lt;1%). The Company estimates that it has a ~10% national market share in the portable sanitation industry, with local market share typically closer to ~30% in the markets it serves. As of 2013, USS had over 55,000 active customer accounts with no single customer representing &gt;1% of total revenues. Employees - 1,253 as of 12/31/13.</v>
          </cell>
          <cell r="EA153">
            <v>38869</v>
          </cell>
          <cell r="EB153">
            <v>10.8</v>
          </cell>
          <cell r="EW153" t="str">
            <v>Financial performance consistent with the comp set. Good with the Base multiple.</v>
          </cell>
          <cell r="FV153" t="str">
            <v>Private</v>
          </cell>
          <cell r="FX153" t="str">
            <v>N/A</v>
          </cell>
        </row>
        <row r="154">
          <cell r="C154">
            <v>152</v>
          </cell>
          <cell r="F154" t="str">
            <v>Class A Shares</v>
          </cell>
          <cell r="G154">
            <v>56476615.145999998</v>
          </cell>
          <cell r="H154">
            <v>354849999.99999988</v>
          </cell>
          <cell r="I154">
            <v>3.5999999999999996</v>
          </cell>
          <cell r="J154">
            <v>9.4377114956711559</v>
          </cell>
          <cell r="K154">
            <v>4200491.7670564223</v>
          </cell>
          <cell r="O154">
            <v>0</v>
          </cell>
          <cell r="P154">
            <v>6.2831315064237243</v>
          </cell>
          <cell r="R154" t="str">
            <v>Override</v>
          </cell>
          <cell r="U154">
            <v>8.5</v>
          </cell>
          <cell r="V154" t="str">
            <v>N/A</v>
          </cell>
          <cell r="AJ154" t="str">
            <v>Wholesale &amp; Distribution</v>
          </cell>
          <cell r="CV154" t="str">
            <v>Nellson Nutraceutical (“Nellson” or the “Company”) is a leading third-party formulator, developer, and manufacturer of nutritional bars and functional powders for consumer product, multi-level marketing, weight management, medical nutrition and store brand customers. Producing over 1 billion nutritional bars and 50 million pounds of powders annually, Nellson serves a wide variety of bar and powder segments, including weight management, sports nutrition, organic/natural products, energy and general nutrition products. ~60% of revenues are attributable through bar products, and 40% are through powder products. Top five customers include Herbalife, Abbott, Balance Bar, Trader Joe’s and Weight Watchers.</v>
          </cell>
          <cell r="EA154">
            <v>41512</v>
          </cell>
          <cell r="EB154">
            <v>7.88</v>
          </cell>
          <cell r="EW154" t="str">
            <v>Used DCF. Client considered 8.5x multiple based on comps. Financial performance worsw than comp set.</v>
          </cell>
          <cell r="FV154" t="str">
            <v>Private</v>
          </cell>
          <cell r="FX154" t="str">
            <v>N/A</v>
          </cell>
        </row>
        <row r="155">
          <cell r="C155">
            <v>153</v>
          </cell>
          <cell r="F155" t="str">
            <v>Common</v>
          </cell>
          <cell r="G155">
            <v>56739499</v>
          </cell>
          <cell r="H155">
            <v>312950999.99999988</v>
          </cell>
          <cell r="I155">
            <v>1.0999999999999999</v>
          </cell>
          <cell r="J155">
            <v>10.082459968015</v>
          </cell>
          <cell r="K155">
            <v>2728911.792750001</v>
          </cell>
          <cell r="O155">
            <v>0</v>
          </cell>
          <cell r="P155">
            <v>5.5155756662567619</v>
          </cell>
          <cell r="R155" t="str">
            <v>Multiple</v>
          </cell>
          <cell r="U155" t="str">
            <v>N/A</v>
          </cell>
          <cell r="V155" t="str">
            <v>N/A</v>
          </cell>
          <cell r="AJ155" t="str">
            <v>Manufacturing</v>
          </cell>
          <cell r="CV155" t="str">
            <v>Vestcom International, Inc. ("Vestcom" or "Company"), headquartered in Little Rock, AR, is the leading North American provider of highly complex, important outsourced shelf-edge media solutions to retail food, drug and mass merchants, such as Kroger, Safeway, Walgreens and Rite Aid. By leveraging its proprietary technology, data integration and production capabilities, Vestcom combines disparate and complex customer data, such as SKU, pricing, planogram (product placement) and product information, to create highly customized labels, signs and shelfedge media for its customers. Vestcom is an industry pioneer having introduced multiple, innovative and market leading products over its history. Vestcom's solutions offer a compelling value proposition through their ability to (i) drive incremental sales through better customer experience and increased spending, (ii) reduce store costs by eliminating non-core production and print costs and minimizing labor expense and (iii) improve shopper engagement via accurate shelf-edge information, fewer stockouts and increased shopper loyalty.</v>
          </cell>
          <cell r="EA155">
            <v>41270</v>
          </cell>
          <cell r="EB155">
            <v>6.6</v>
          </cell>
          <cell r="EW155" t="str">
            <v>Financial performance comparable to comp set. Good with the Base multiple.</v>
          </cell>
          <cell r="FV155" t="str">
            <v>Private</v>
          </cell>
          <cell r="FX155" t="str">
            <v>N/A</v>
          </cell>
        </row>
        <row r="156">
          <cell r="C156">
            <v>154</v>
          </cell>
          <cell r="F156" t="str">
            <v>Common</v>
          </cell>
          <cell r="G156">
            <v>60020000</v>
          </cell>
          <cell r="H156">
            <v>136346000.00000003</v>
          </cell>
          <cell r="I156">
            <v>0.8</v>
          </cell>
          <cell r="J156">
            <v>8.107477924025325</v>
          </cell>
          <cell r="K156">
            <v>984377.43000000017</v>
          </cell>
          <cell r="O156">
            <v>0</v>
          </cell>
          <cell r="P156">
            <v>2.2716761079640126</v>
          </cell>
          <cell r="R156" t="str">
            <v>Multiple</v>
          </cell>
          <cell r="U156" t="str">
            <v>N/A</v>
          </cell>
          <cell r="V156" t="str">
            <v>N/A</v>
          </cell>
          <cell r="AJ156" t="str">
            <v>Manufacturing</v>
          </cell>
          <cell r="CV156" t="str">
            <v xml:space="preserve">Pexco LLC ("Pexco" or the "Company") designs, manufactures, and assembles a broad array of standard and customized plastic extruded products for use in multiple industries: Aerospace (aircraft cabin interior components) – 32.0% of FY14 revenues; Custom – 18.2% (products for over 33 different end markets); Medical (intravenous, surgical, cardio, transfusion, diagnostic tubing) – 14.7%; Retail (aisle markers, shelf dividers, banner hangers, end cap headers) – 12.7%; Lighting (Fluorescent and LED light fixtures and lens components) – 9.0%; Fence – 6.7% (fence enhancements slats); Traffic – 6.7% (roadside delineation posts). Gross margins vary by industry with Aerospace and Medical products having higher margins than products for Pexco’s other industries. Pexco has a low-cost, vertically integrated platform with 11 production facilities located throughout North America. </v>
          </cell>
          <cell r="EA156">
            <v>41130</v>
          </cell>
          <cell r="EB156">
            <v>7.29</v>
          </cell>
          <cell r="EW156" t="str">
            <v>Financial performance comparable to comp set. Good with the calibration multiple.</v>
          </cell>
          <cell r="FV156" t="str">
            <v>Private</v>
          </cell>
          <cell r="FX156" t="str">
            <v>N/A</v>
          </cell>
        </row>
        <row r="157">
          <cell r="C157">
            <v>155</v>
          </cell>
          <cell r="F157" t="str">
            <v>Membership (Partnership) Unit - Class A</v>
          </cell>
          <cell r="G157">
            <v>59075000</v>
          </cell>
          <cell r="H157">
            <v>350719000</v>
          </cell>
          <cell r="I157">
            <v>3.6459999999999999</v>
          </cell>
          <cell r="J157">
            <v>9.5503713710582332</v>
          </cell>
          <cell r="K157">
            <v>9350249.9999999981</v>
          </cell>
          <cell r="O157">
            <v>1</v>
          </cell>
          <cell r="P157">
            <v>5.9368429961912819</v>
          </cell>
          <cell r="R157" t="str">
            <v>Override</v>
          </cell>
          <cell r="U157">
            <v>9</v>
          </cell>
          <cell r="V157">
            <v>6.6007379999999998</v>
          </cell>
          <cell r="AJ157" t="str">
            <v>Wholesale &amp; Distribution</v>
          </cell>
          <cell r="CV157" t="str">
            <v>Singer Equities is a group of value added distributors in the industrial rubber products industry. Singer typically acquires companies with sales between $15 to $30 million, 7-10% EBITDA margin and majority revenue from value added services, such as Hose Assembly Fabrication, Testing, Gasket Cutting and Customized Conveyer belt Splicing. Singer's portfolio is comprised of Hampton Rubber Company, R/W Connection, Allied Rubber and Rigging Supply Co., PRC Industrial Supply, National Hose &amp; Accessory, Spartan Industrial Products, Hanna Rubber and Summers Rubber Company. The parent of Singer Equities acquired Bishop Lifting Products, Inc. in July 2012, and created SBP Holding LP which is the combined parent entity. Bishop Lifting Products provides lifting kits for GE's gas turbine division constituting $11.0MM (~15%) of Bishop's annual sales. In March 2014, SBP Holding LP acquired Delta Rigging, a specialty provider of wire rope, lifting and rigging products and services to customers in the onshore and offshore energy, industrial, construction, marine, infrastructure, petrochemical and mining industries. Delta Rigging effectively doubled the size of the company and it will operate alongside Bishop Lifting Products under its current brand.</v>
          </cell>
          <cell r="EA157">
            <v>41143</v>
          </cell>
          <cell r="EB157">
            <v>9</v>
          </cell>
          <cell r="EW157" t="str">
            <v>DCF 50%, Comps 50% (9.7x). Adjusted based on size differences.</v>
          </cell>
          <cell r="FV157" t="str">
            <v>Private</v>
          </cell>
          <cell r="FX157" t="str">
            <v>N/A</v>
          </cell>
        </row>
        <row r="158">
          <cell r="C158">
            <v>156</v>
          </cell>
          <cell r="F158" t="str">
            <v>Common</v>
          </cell>
          <cell r="G158">
            <v>66566000</v>
          </cell>
          <cell r="H158">
            <v>445618999.99999988</v>
          </cell>
          <cell r="I158">
            <v>1</v>
          </cell>
          <cell r="J158">
            <v>12.000000000000012</v>
          </cell>
          <cell r="K158">
            <v>1072699.8750000012</v>
          </cell>
          <cell r="O158">
            <v>0</v>
          </cell>
          <cell r="P158">
            <v>6.6943935342366956</v>
          </cell>
          <cell r="R158" t="str">
            <v>Multiple</v>
          </cell>
          <cell r="U158" t="str">
            <v>N/A</v>
          </cell>
          <cell r="V158" t="str">
            <v>N/A</v>
          </cell>
          <cell r="AJ158" t="str">
            <v>Arts &amp; Entertainment</v>
          </cell>
          <cell r="CV158" t="str">
            <v>Founded in 1929 and based in Stamford, CT, Centerplate, Inc. ("Centerplate" or "Company") is a leading provider of event hospitality services to ~240 venues worldwide, including sports facilities (~45% of 2014 EBITDA), convention centers (~34%) and other entertainment venues (~21%). Services incl.: food &amp; beverage concessions, club-level restaurants, fine-banquet catering, retail merchandise sales and venue design services. Centerplate differentiates by providing a custom designed, branded hospitality experience created by Centerplate's in-house hospitality designer; competition is one size fits all. Result: improved guest experience, increased same store sales, and higher per capita spend at the venue. Recurring rev. model (3-15 yr, exclusive contracts (avg. 6 years). 84% of contracts are "profit &amp; loss" (P&amp;L) - Centerplate pays a commission for (i) an exclusive contract and (ii) Centerplate takes all P&amp;L from services (commissions often based on revenue); 9% are "profit sharing" in which commissions are paid to the client on profits, not revenue; 7% of contracts are "management fee" contracts in which Centerplate recieves a fee for service, but does not share in the profits of the food and beverage operation. Centerplate generates 18% of revenue outside of the U.S. and Canada (UK and Scotland operations via the tuck in acquisitions of Lindley (4/13) and Heritage (12/13), respectively). Centerplate employs approximately 2,000 full-time employees with another 24,000-26,000 employed on a part time, or event-by-event basis.</v>
          </cell>
          <cell r="EA158">
            <v>39840</v>
          </cell>
          <cell r="EB158">
            <v>5.8</v>
          </cell>
          <cell r="EW158" t="str">
            <v>Used DCF. Client considered 7.4x multiple based on comps. Financial performance comparable to comp set. Good with the Base multiple.</v>
          </cell>
          <cell r="FV158" t="str">
            <v>Private</v>
          </cell>
          <cell r="FX158" t="str">
            <v>N/A</v>
          </cell>
        </row>
        <row r="159">
          <cell r="C159">
            <v>157</v>
          </cell>
          <cell r="F159" t="str">
            <v>LLC Units</v>
          </cell>
          <cell r="G159">
            <v>45000000</v>
          </cell>
          <cell r="H159">
            <v>384188231</v>
          </cell>
          <cell r="I159">
            <v>0.70000000000000007</v>
          </cell>
          <cell r="J159">
            <v>8.0652255785442346</v>
          </cell>
          <cell r="K159">
            <v>1151249.1900000002</v>
          </cell>
          <cell r="O159">
            <v>1</v>
          </cell>
          <cell r="P159">
            <v>8.5375162444444452</v>
          </cell>
          <cell r="R159" t="str">
            <v>Multiple</v>
          </cell>
          <cell r="U159" t="str">
            <v>N/A</v>
          </cell>
          <cell r="V159">
            <v>0.10341</v>
          </cell>
          <cell r="AJ159" t="str">
            <v>Wholesale &amp; Distribution</v>
          </cell>
          <cell r="CV159" t="str">
            <v>United Central Industrial ("UCIS" or the "Company") is a leading distributor of mining supplies, including roof controls, conveyor belts, mining bits, filters, lubrication, respirators, safety equipment and cable. The Company is a supplier to approx. 400 of the 540 underground mines located in the Appalachian (59% of sales, incl. 46% CAPP and 13% NAPP), Southern Illinois (Interior 30%) and Western (11%) coal producing regions of US and Canada. The Company operates 24 branches/distribution/fabrication centers in the U.S. and Canada, concentrated in WV, VA, KY, and IL.</v>
          </cell>
          <cell r="EA159">
            <v>38835</v>
          </cell>
          <cell r="EB159">
            <v>7.5</v>
          </cell>
          <cell r="EW159" t="str">
            <v>Used DCF. Considered 9.1x multiple based on comps. Decline in performnace is acquisition. Good with calibration multiple.</v>
          </cell>
          <cell r="FV159" t="str">
            <v>Private</v>
          </cell>
          <cell r="FX159" t="str">
            <v>N/A</v>
          </cell>
        </row>
        <row r="160">
          <cell r="C160">
            <v>158</v>
          </cell>
          <cell r="F160" t="str">
            <v>Class C Units</v>
          </cell>
          <cell r="G160">
            <v>71218000</v>
          </cell>
          <cell r="H160">
            <v>318285000</v>
          </cell>
          <cell r="I160">
            <v>0.2</v>
          </cell>
          <cell r="J160" t="str">
            <v>nm</v>
          </cell>
          <cell r="K160">
            <v>0</v>
          </cell>
          <cell r="O160">
            <v>0</v>
          </cell>
          <cell r="P160">
            <v>4.4691650987109997</v>
          </cell>
          <cell r="R160" t="str">
            <v>Multiple</v>
          </cell>
          <cell r="U160">
            <v>4.5</v>
          </cell>
          <cell r="V160" t="str">
            <v>N/A</v>
          </cell>
          <cell r="AJ160" t="str">
            <v>Manufacturing</v>
          </cell>
          <cell r="CV160" t="str">
            <v>Easton-Bell designs, manufactures, and markets premium sports equipment and related accessories under leading brand names, such as Easton, Riddell, Bell, and Giro. Easton competes in 2 major sporting segments, Team Sports and Action Sports. Easton operates 30 facilities across the US, Mexico, Canada, Europe and Asia for the design, manufacture, and distribution of its products. Company operates in two segments: Team Sports (~55% of sales, 45% of operating income) which includes equipment and apparel for baseball, softball, hockey, football, as well as reconditioning services, and Action Sports (~45% of sales, 55% of operating income) which includes products for cycling, snow sports, powersports, and fitness activities.</v>
          </cell>
          <cell r="EA160">
            <v>41638</v>
          </cell>
          <cell r="EB160">
            <v>9.6999999999999993</v>
          </cell>
          <cell r="EW160" t="str">
            <v>Client at $0.00. Good with leverage multiple.</v>
          </cell>
          <cell r="FV160" t="str">
            <v>Private</v>
          </cell>
          <cell r="FX160" t="str">
            <v>N/A</v>
          </cell>
        </row>
        <row r="161">
          <cell r="C161">
            <v>159</v>
          </cell>
          <cell r="F161" t="str">
            <v>Series A Preferred Stock</v>
          </cell>
          <cell r="G161">
            <v>71218000</v>
          </cell>
          <cell r="H161">
            <v>318285000</v>
          </cell>
          <cell r="I161">
            <v>0.2</v>
          </cell>
          <cell r="J161" t="str">
            <v>nm</v>
          </cell>
          <cell r="K161">
            <v>0</v>
          </cell>
          <cell r="O161">
            <v>0</v>
          </cell>
          <cell r="P161">
            <v>4.4691650987109997</v>
          </cell>
          <cell r="R161" t="str">
            <v>Multiple</v>
          </cell>
          <cell r="U161">
            <v>4.5</v>
          </cell>
          <cell r="V161" t="str">
            <v>N/A</v>
          </cell>
          <cell r="AJ161" t="str">
            <v>Manufacturing</v>
          </cell>
          <cell r="CV161" t="str">
            <v>Easton-Bell designs, manufactures, and markets premium sports equipment and related accessories under leading brand names, such as Easton, Riddell, Bell, and Giro. Easton competes in 2 major sporting segments, Team Sports and Action Sports. Easton operates 30 facilities across the US, Mexico, Canada, Europe and Asia for the design, manufacture, and distribution of its products. Company operates in two segments: Team Sports (~55% of sales, 45% of operating income) which includes equipment and apparel for baseball, softball, hockey, football, as well as reconditioning services, and Action Sports (~45% of sales, 55% of operating income) which includes products for cycling, snow sports, powersports, and fitness activities.</v>
          </cell>
          <cell r="EA161">
            <v>41638</v>
          </cell>
          <cell r="EB161">
            <v>9.6999999999999993</v>
          </cell>
          <cell r="EW161" t="str">
            <v>Client at $0.00. Good with leverage multiple.</v>
          </cell>
          <cell r="FV161" t="str">
            <v>Private</v>
          </cell>
          <cell r="FX161" t="str">
            <v>N/A</v>
          </cell>
        </row>
        <row r="162">
          <cell r="C162">
            <v>160</v>
          </cell>
          <cell r="F162" t="str">
            <v xml:space="preserve">Common L </v>
          </cell>
          <cell r="G162">
            <v>71423000</v>
          </cell>
          <cell r="H162">
            <v>371005000.00000006</v>
          </cell>
          <cell r="I162">
            <v>1</v>
          </cell>
          <cell r="J162">
            <v>8.6947481903588475</v>
          </cell>
          <cell r="K162">
            <v>2437499.9999999995</v>
          </cell>
          <cell r="O162">
            <v>0</v>
          </cell>
          <cell r="P162">
            <v>5.1944751690631881</v>
          </cell>
          <cell r="R162" t="str">
            <v>Override</v>
          </cell>
          <cell r="U162">
            <v>8.8000000000000007</v>
          </cell>
          <cell r="V162" t="str">
            <v>N/A</v>
          </cell>
          <cell r="AJ162" t="str">
            <v>Professional Services</v>
          </cell>
          <cell r="CV162" t="str">
            <v>Research Now Group, Inc., through its subsidiaries, operates as a data collection provider enabling companies to listen to and interact with consumers and business professionals through online panels, as well as mobile, digital, and social media technologies. It offers ADimension solution that offers a methodology for audience validation and online campaign evaluation; Research Now Mobile, a mobile research platform for customary quantitative research studies, as well as qualitative surveys; Ratement, a tool for rating statements or concepts; Multi-Logo, a tool to break up large lists of questions to make a survey more engaging for respondents; Drag and Drop, a methodology that is used to rank a set of items, from highest to lowest; and Page Flip and Zoom, a tool that is used in surveys to display visual materials, such as magazines, newspapers, or product brochures. The company also provides Hot Spots, a tool to enable respondents to click on an image as a means of giving feedback; programming and hosting services; Youth OmniTaxi, a solution for online surveys; list matching service that include customer satisfaction, customer loyalty, customer feedback, competitive benchmarking, new/inactive customer, and product/service evaluation; and online recruitment and interviewing solutions for in-home product-placement tests. In addition, it offers Mosaic, a segmentation tool to help businesses better understand consumers’ behaviors, lifestyles, and demographics; and a solution for recruiting individuals to participate in face-to-face in-depth interviews, online diaries, online message boards, and focus groups. Further, the company provides data processing services that include data tabulation; and data preparation that include data verification, merging of coding, and re-formatting of data files. Research Now Group, Inc. was formerly known as e-Rewards, Inc. The company was founded in 1999 and is headquartered in Plano, Texas with offices worldwide.</v>
          </cell>
          <cell r="EA162">
            <v>42081</v>
          </cell>
          <cell r="EB162">
            <v>8.8000000000000007</v>
          </cell>
          <cell r="EW162" t="str">
            <v>Kept multiple equal to acquisition multiple due to proximity to val date.</v>
          </cell>
          <cell r="FV162" t="str">
            <v>Private</v>
          </cell>
          <cell r="FX162" t="str">
            <v>N/A</v>
          </cell>
        </row>
        <row r="163">
          <cell r="C163">
            <v>161</v>
          </cell>
          <cell r="F163" t="str">
            <v>Class A</v>
          </cell>
          <cell r="G163">
            <v>72444000</v>
          </cell>
          <cell r="H163">
            <v>331800000</v>
          </cell>
          <cell r="I163">
            <v>1.5</v>
          </cell>
          <cell r="J163">
            <v>7.6742309462021234</v>
          </cell>
          <cell r="K163">
            <v>3278222.8049999997</v>
          </cell>
          <cell r="O163">
            <v>0</v>
          </cell>
          <cell r="P163">
            <v>4.580089448401524</v>
          </cell>
          <cell r="R163" t="str">
            <v>Override</v>
          </cell>
          <cell r="U163">
            <v>8</v>
          </cell>
          <cell r="V163" t="str">
            <v>N/A</v>
          </cell>
          <cell r="AJ163" t="str">
            <v>Arts &amp; Entertainment</v>
          </cell>
          <cell r="CV163" t="str">
            <v xml:space="preserve">California Pizza Kitchen, Inc, "CPK" was founded in 1985 and is 12th largest casual dining chain in U.S. 192 company-owned stores and 79 franchised locations in 32 states and 12 foreign countries as of 3/2015. It offers innovative, premium pizzas, pastas and salads in a casual, affordable and family friendly setting. Entrees from $6.50 to $18 with average dine-in guest check of $15. Food and alcohol sales split 92%/8%. Full service restaurants are ~ 5,300SF with 200 seats. Franchised ASAP (As Soon As Possible) locations geared toward grab and go customer in non-traditional locations (airports and college campuses) and are typically 600 to 1,000 sf with a common seating area. CPK has licensing agreement with Nestle to manufacture and distribute CPK premium frozen pizzas in the U.S. and Canada/market leader in the frozen super premium pizza segment with pizzas sold through ~22,000 food retail outlets nationwide. </v>
          </cell>
          <cell r="EA163">
            <v>40731</v>
          </cell>
          <cell r="EB163">
            <v>7.7</v>
          </cell>
          <cell r="EW163" t="str">
            <v>No valuation Information provided in PMR. Not performing as stron as the comps, despite the up trend. Good with the calibration multiple.</v>
          </cell>
          <cell r="FV163" t="str">
            <v>Private</v>
          </cell>
          <cell r="FX163" t="str">
            <v>N/A</v>
          </cell>
        </row>
        <row r="164">
          <cell r="C164">
            <v>162</v>
          </cell>
          <cell r="F164" t="str">
            <v xml:space="preserve">Preferred A </v>
          </cell>
          <cell r="G164">
            <v>72860711</v>
          </cell>
          <cell r="H164">
            <v>410836983.00000018</v>
          </cell>
          <cell r="I164">
            <v>1.3</v>
          </cell>
          <cell r="J164">
            <v>9.0577991065719932</v>
          </cell>
          <cell r="K164">
            <v>3157604.872500001</v>
          </cell>
          <cell r="O164">
            <v>0</v>
          </cell>
          <cell r="P164">
            <v>5.6386628316048162</v>
          </cell>
          <cell r="R164" t="str">
            <v>Override</v>
          </cell>
          <cell r="U164">
            <v>9.5</v>
          </cell>
          <cell r="V164" t="str">
            <v>N/A</v>
          </cell>
          <cell r="AJ164" t="str">
            <v>Automotive</v>
          </cell>
          <cell r="CV164" t="str">
            <v>Tectum Holdings, Inc. ("Tectum") is a manufacturer and supplier of tonneaus and bedliners for light duty pickup trucks primarily serving the U.S. and Canadian automotive aftermarket. Products include soft tonneau covers, hard plastic tonneau covers, truck bed liners, and accessories that are typically bought by consumers within 12 months of a truck purchase. Tectum sells primarily through warehouse distributors (63% of 2013 Net Sales), ecommerce (16%), OES/dealers (14%), and Other (6%). Top 3 distributors represent 36% of 2013 sales: Keystone (19%), Meyer (13%), and TruckXL, Inc (4%). A TA Associates portfolio investment (2014), representing a combination of 7 companies: Extang, Truxedo, BedRug, Undercover, Advantage, Retrax, and BAK. Tectum's soft cover business is 3x larger than its next largest competitor and has the leading market share in the light-duty pick-up tonneau market. Tectum has approximately 54% of the overall tonneau market (hard &amp; soft). Tectum operates manufacturing facilities across the country.</v>
          </cell>
          <cell r="EA164">
            <v>42118</v>
          </cell>
          <cell r="EB164">
            <v>9.5</v>
          </cell>
          <cell r="EW164" t="str">
            <v>Kept multiple equal to acquisition multiple due to proximity to val date.</v>
          </cell>
          <cell r="FV164" t="str">
            <v>Private</v>
          </cell>
          <cell r="FX164" t="str">
            <v>N/A</v>
          </cell>
        </row>
        <row r="165">
          <cell r="C165">
            <v>163</v>
          </cell>
          <cell r="F165" t="str">
            <v>Class A Units</v>
          </cell>
          <cell r="G165">
            <v>73369000</v>
          </cell>
          <cell r="H165">
            <v>292607000</v>
          </cell>
          <cell r="I165">
            <v>2.1999999999999997</v>
          </cell>
          <cell r="J165">
            <v>6.119937557229397</v>
          </cell>
          <cell r="K165">
            <v>3322147.37</v>
          </cell>
          <cell r="O165">
            <v>0</v>
          </cell>
          <cell r="P165">
            <v>3.988155760607341</v>
          </cell>
          <cell r="R165" t="str">
            <v>Override</v>
          </cell>
          <cell r="U165">
            <v>5.5</v>
          </cell>
          <cell r="V165" t="str">
            <v>N/A</v>
          </cell>
          <cell r="AJ165" t="str">
            <v>Arts &amp; Entertainment</v>
          </cell>
          <cell r="CV165" t="str">
            <v>TGI Fridays is an iconic American casual dining bar restaurant chain with 940-units founded in 1965, owned by Carlson Restaurants, Inc. (acquired in 1975). TGI Fridays operates inin 60 countries (largest of any U.S. casual dining chain) w/ 72 franchisees (51% units franchised in U.S., 62% globally). It's store count/EBITDA contribution: 1) U.S. Company-owned: 205/41% 2) U.S. Franchised: 308/24% 3) Int’l Co-owned &amp; Franchised Stores (incl. 66 U.K.): 410/24%. TGI Fridays has licensing agreements with Heinz, Inventure Foods &amp; Mark Anthony for frozen appetizers, specialty snacks and distilled alcohol beverages (~$300MM of retail sales).</v>
          </cell>
          <cell r="EA165">
            <v>41835</v>
          </cell>
          <cell r="EB165">
            <v>7.4</v>
          </cell>
          <cell r="EW165" t="str">
            <v>Decreased entry multiple by 1.5x based on weak perfrmance.</v>
          </cell>
          <cell r="FV165" t="str">
            <v>Private</v>
          </cell>
          <cell r="FX165" t="str">
            <v>N/A</v>
          </cell>
        </row>
        <row r="166">
          <cell r="C166">
            <v>164</v>
          </cell>
          <cell r="F166" t="str">
            <v>Class A</v>
          </cell>
          <cell r="G166">
            <v>73904000</v>
          </cell>
          <cell r="H166">
            <v>450784000.0000003</v>
          </cell>
          <cell r="I166">
            <v>0.6</v>
          </cell>
          <cell r="J166">
            <v>12.036006170166706</v>
          </cell>
          <cell r="K166">
            <v>1686297.5999999982</v>
          </cell>
          <cell r="O166">
            <v>0</v>
          </cell>
          <cell r="P166">
            <v>6.0995886555531538</v>
          </cell>
          <cell r="R166" t="str">
            <v>Override</v>
          </cell>
          <cell r="U166">
            <v>13.5</v>
          </cell>
          <cell r="V166" t="str">
            <v>N/A</v>
          </cell>
          <cell r="AJ166" t="str">
            <v>TMT</v>
          </cell>
          <cell r="CV166" t="str">
            <v xml:space="preserve">Document Technologies ("DTI") is one of the largest independent providers of outsourced litigation support services in the U.S., providing facilities management and electronic and paper discovery services and other back- and middle-office services. Founded in 1998 and based in Atlanta, GA, DTI serves 3,000+ customers comprised of Fortune 500 companies, Am Law 200 law firms and hundreds of small and mid-size corporations and law firms. DTI operates 29 facilities in the U.S. and has a presence in more than 70 markets. (Information as of August-2014.) The Company operates out of 3 segments: - Legal Solutions (LS): 52% of 2014E sales (2 sub-segments: Electronically Stored Information (ESI) 42% of 2014E sales and Offsite Legal (OSL) 10% of 2014E sales). ESI services include processing and production of electronic data, as well as web-based document hosting (web-based document hosting under contracts avg. 20-month duration). OSL services include traditional paper-based services such as paper copying, digital scanning and other support services that complement the other services offered by the Company. - Knowledge Solutions (KS): 22% of 2014E sales. Segment provides litigation support to law firms and corporate general counsel departments including document review for E-discovery projects and contract attorney services (primarily specialists). - Facilities Management (FM): 26% of 2014E sales. Provides customized on-site solutions to support customers' non-core back office needs. Customers typically operate under 3.5 year contracts and fixed monthly fees. </v>
          </cell>
          <cell r="EA166">
            <v>41870</v>
          </cell>
          <cell r="EB166">
            <v>13.5</v>
          </cell>
          <cell r="EW166" t="str">
            <v>Used DCF. Client considered 9.17x multiple based on comps. Kept multiple equal to acquisition multiple due to proximity to val date.</v>
          </cell>
          <cell r="FV166" t="str">
            <v>Private</v>
          </cell>
          <cell r="FX166" t="str">
            <v>N/A</v>
          </cell>
        </row>
        <row r="167">
          <cell r="C167">
            <v>165</v>
          </cell>
          <cell r="F167" t="str">
            <v>Class A Common</v>
          </cell>
          <cell r="G167">
            <v>76376416</v>
          </cell>
          <cell r="H167">
            <v>552720000.00000024</v>
          </cell>
          <cell r="I167">
            <v>0.4</v>
          </cell>
          <cell r="J167">
            <v>11.84164101127762</v>
          </cell>
          <cell r="K167">
            <v>411536.11199999956</v>
          </cell>
          <cell r="O167">
            <v>0</v>
          </cell>
          <cell r="P167">
            <v>7.2367889061461099</v>
          </cell>
          <cell r="R167" t="str">
            <v>Multiple</v>
          </cell>
          <cell r="U167" t="str">
            <v>N/A</v>
          </cell>
          <cell r="V167" t="str">
            <v>N/A</v>
          </cell>
          <cell r="AJ167" t="str">
            <v>Automotive</v>
          </cell>
          <cell r="CV167" t="str">
            <v xml:space="preserve">Transtar Holding Company ("Transtar"), founded in 1975 and headquartered in Cleveland, OH, is the largest integrated distributor of automotive aftermarket driveline replacements parts, kits, torque converters and components sold to the transmission repair and remanufacturing market via its Driveline Distribution platform (91% of 2013 revenues). The Company is also a growing supplier of autobody refinishing products such as clear coats, paints, and primers via its Transtar Autobody Technologies platform (9% 0f 2013 revenue). Transtar offers more than 47,000 SKUs on a same-day or next day delivery basis. </v>
          </cell>
          <cell r="EA167">
            <v>40533</v>
          </cell>
          <cell r="EB167">
            <v>8.3000000000000007</v>
          </cell>
          <cell r="EW167" t="str">
            <v>Strong growth in EBITDA. Increased the base multiple by 2.0x</v>
          </cell>
          <cell r="FV167" t="str">
            <v>Private</v>
          </cell>
          <cell r="FX167" t="str">
            <v>N/A</v>
          </cell>
        </row>
        <row r="168">
          <cell r="C168">
            <v>166</v>
          </cell>
          <cell r="F168" t="str">
            <v xml:space="preserve">Common </v>
          </cell>
          <cell r="G168">
            <v>80305000</v>
          </cell>
          <cell r="H168">
            <v>385201828</v>
          </cell>
          <cell r="I168">
            <v>0.89999999999999991</v>
          </cell>
          <cell r="J168">
            <v>11.493560733038622</v>
          </cell>
          <cell r="K168">
            <v>3666617.7092999979</v>
          </cell>
          <cell r="O168">
            <v>1</v>
          </cell>
          <cell r="P168">
            <v>4.7967352966814021</v>
          </cell>
          <cell r="R168" t="str">
            <v>Override</v>
          </cell>
          <cell r="U168">
            <v>7.5</v>
          </cell>
          <cell r="V168">
            <v>2.064349</v>
          </cell>
          <cell r="AJ168" t="str">
            <v>Professional Services</v>
          </cell>
          <cell r="CV168" t="str">
            <v>Headquartered in Reno, NV, Miller Heiman, Inc. ("MH") is a provider of sales performance improvement solutions. The Company works with customers worldwide across a diverse set of industries, including business and professional services, financial services, manufacturing and healthcare. MH works with its clients to develop a customized suite of sales effectiveness solutions tailored to meet the client’s specific needs (based on their industry, product offering, end customer’s sales organization, etc.). Revenue is generated through a combination of ad hoc in-person training, online training to reenforce knoweldge, public sessions and IP license agreements whereby MH "trains the trainers" and clients purchase a license that allows trainers to teach the content for a set period of time (typically 3 years with predictable renewal - most profitable line of revenue).</v>
          </cell>
          <cell r="EA168">
            <v>41233</v>
          </cell>
          <cell r="EB168">
            <v>8</v>
          </cell>
          <cell r="EW168" t="str">
            <v>Financial performance comparable to comp set. Good with the Base multiple.</v>
          </cell>
          <cell r="FV168" t="str">
            <v>Private</v>
          </cell>
          <cell r="FX168" t="str">
            <v>N/A</v>
          </cell>
        </row>
        <row r="169">
          <cell r="C169">
            <v>167</v>
          </cell>
          <cell r="F169" t="str">
            <v>Class A-1 Units</v>
          </cell>
          <cell r="G169">
            <v>88123000</v>
          </cell>
          <cell r="H169">
            <v>222657000.00000006</v>
          </cell>
          <cell r="I169">
            <v>1.2</v>
          </cell>
          <cell r="J169">
            <v>8.8526718336870065</v>
          </cell>
          <cell r="K169">
            <v>6522363.8999999976</v>
          </cell>
          <cell r="O169">
            <v>0</v>
          </cell>
          <cell r="P169">
            <v>2.5266615979937139</v>
          </cell>
          <cell r="R169" t="str">
            <v>Multiple</v>
          </cell>
          <cell r="U169" t="str">
            <v>N/A</v>
          </cell>
          <cell r="V169" t="str">
            <v>N/A</v>
          </cell>
          <cell r="AJ169" t="str">
            <v>Automotive</v>
          </cell>
          <cell r="CV169" t="str">
            <v>Pittsburg Glass Works and its subsidiaries (“PGW”), headquartered in Pittsburgh, PA, is a leading North American manufacturer and supplier of automotive glass products and services. It manufactures a complete range of automotive glass products including windshields, backlites, sidelites, and sunroofs as well as the ability to produce vent glass and quarter windows.</v>
          </cell>
          <cell r="EA169">
            <v>39721</v>
          </cell>
          <cell r="EB169">
            <v>5.5</v>
          </cell>
          <cell r="EW169" t="str">
            <v>No valuation Information provided in PMR. Used the calibration multiple.</v>
          </cell>
          <cell r="FV169" t="str">
            <v>Private</v>
          </cell>
          <cell r="FX169" t="str">
            <v>N/A</v>
          </cell>
        </row>
        <row r="170">
          <cell r="C170">
            <v>168</v>
          </cell>
          <cell r="F170" t="str">
            <v xml:space="preserve">Common  </v>
          </cell>
          <cell r="G170">
            <v>91270991</v>
          </cell>
          <cell r="H170">
            <v>620512000.00000012</v>
          </cell>
          <cell r="I170">
            <v>0.5</v>
          </cell>
          <cell r="J170">
            <v>11.96340567837157</v>
          </cell>
          <cell r="K170">
            <v>712232.40562499943</v>
          </cell>
          <cell r="O170">
            <v>0</v>
          </cell>
          <cell r="P170">
            <v>6.798567575539967</v>
          </cell>
          <cell r="R170" t="str">
            <v>Override</v>
          </cell>
          <cell r="U170">
            <v>9</v>
          </cell>
          <cell r="V170" t="str">
            <v>N/A</v>
          </cell>
          <cell r="AJ170" t="str">
            <v>Manufacturing</v>
          </cell>
          <cell r="CV170" t="str">
            <v>Founded in 1998, and headquartered in Cincinnati, OH, Pro Mach (or the “Company”) is a provider of packing machinery solutions and related aftermarket products for food, beverage, pharmaceuticals and consumer packaged goods companies. As of LTM June 2014, the Company derives 55% of revenue from selling OEM machinery equipment and 45% from its aftermarket business (parts, services, consumables and retrofits). The Company has an installed base of 70k+ machines across 30k+ customer locations and goes to market through 6 business units across 23 brands.</v>
          </cell>
          <cell r="EA170">
            <v>41904</v>
          </cell>
          <cell r="EB170">
            <v>10.4</v>
          </cell>
          <cell r="EW170" t="str">
            <v>Good with base multiple.</v>
          </cell>
          <cell r="FV170" t="str">
            <v>Private</v>
          </cell>
          <cell r="FX170" t="str">
            <v>N/A</v>
          </cell>
        </row>
        <row r="171">
          <cell r="C171">
            <v>169</v>
          </cell>
          <cell r="F171" t="str">
            <v>Common Stock</v>
          </cell>
          <cell r="G171">
            <v>98329000</v>
          </cell>
          <cell r="H171">
            <v>599966999.99999964</v>
          </cell>
          <cell r="I171">
            <v>0.8</v>
          </cell>
          <cell r="J171">
            <v>10.608345071138725</v>
          </cell>
          <cell r="K171">
            <v>2989919.4000000027</v>
          </cell>
          <cell r="O171">
            <v>0</v>
          </cell>
          <cell r="P171">
            <v>6.101628207344727</v>
          </cell>
          <cell r="R171" t="str">
            <v>Override</v>
          </cell>
          <cell r="U171">
            <v>9</v>
          </cell>
          <cell r="V171" t="str">
            <v>N/A</v>
          </cell>
          <cell r="AJ171" t="str">
            <v>Manufacturing</v>
          </cell>
          <cell r="CV171" t="str">
            <v>Rotometrics (“Roto”) is a provider of made-to-order precision rotary cutting dies for narrow web printing (i.e. tags and labels) and converting systems.  Roto's products include sSolid rotary dies (31% of 2013 revenue), flexible rotary dies (28%), print cylinders (10%), refurbishment services (8%), magnetic cylinders (7%) and other ancillary products utilized on narrow web converting and printing machines (16%). Roto's end markets are  consumer Goods – Tag &amp; Labels (84% of 2013 revenue), Packaging (3%), Healthcare (6%), Industrial (7%). The Company's customers include converters (90% of 2013 revenue), which operate narrow web converting systems - W/S packaging, Vestcom, CCL Label; Narrow Web OEMs (10%) – Mark Andy, Gallus, ABG International. Facilities / Employees: 11 locations (4 US, 4 Europe, 3 Asia Pacific) / 1K, non-union employees (634 Americas, 268 Europe (206 UK), 124 Asia Pacific).</v>
          </cell>
          <cell r="EA171">
            <v>41960</v>
          </cell>
          <cell r="EB171">
            <v>7.8</v>
          </cell>
          <cell r="EW171" t="str">
            <v>Recently purcahsed. Performs stronger than the comps set. EBITDA expanding. Increased entry multiple by 1.0x.</v>
          </cell>
          <cell r="FV171" t="str">
            <v>Private</v>
          </cell>
          <cell r="FX171" t="str">
            <v>N/A</v>
          </cell>
        </row>
        <row r="172">
          <cell r="C172">
            <v>170</v>
          </cell>
          <cell r="F172" t="str">
            <v>Class A</v>
          </cell>
          <cell r="G172">
            <v>98500000</v>
          </cell>
          <cell r="H172">
            <v>275900000</v>
          </cell>
          <cell r="I172">
            <v>0.89999999999999991</v>
          </cell>
          <cell r="J172">
            <v>5.0440864861816133</v>
          </cell>
          <cell r="K172">
            <v>1938482.6699999995</v>
          </cell>
          <cell r="O172">
            <v>0</v>
          </cell>
          <cell r="P172">
            <v>2.8010152284263961</v>
          </cell>
          <cell r="R172" t="str">
            <v>Multiple</v>
          </cell>
          <cell r="U172" t="str">
            <v>N/A</v>
          </cell>
          <cell r="V172" t="str">
            <v>N/A</v>
          </cell>
          <cell r="AJ172" t="str">
            <v>Arts &amp; Entertainment</v>
          </cell>
          <cell r="CV172" t="str">
            <v>Red Lobster Seafood Co., LLC owns and operates a casual dining seafood restaurant. The company offers various seafood menus, a bar, and recipes. The company was incorporated in 2014 and is based in Orlando, Florida with restaurants in North America. Red Lobster Seafood Co., LLC is a former subsidiary of Darden Restaurants, Inc.</v>
          </cell>
          <cell r="EA172">
            <v>41848</v>
          </cell>
          <cell r="EB172">
            <v>4</v>
          </cell>
          <cell r="EW172" t="str">
            <v>No valuation Information provided in PMR. Used min of comp set based on size differences and negative revenue growth</v>
          </cell>
          <cell r="FV172" t="str">
            <v>Private</v>
          </cell>
          <cell r="FX172" t="str">
            <v>N/A</v>
          </cell>
        </row>
        <row r="173">
          <cell r="C173">
            <v>171</v>
          </cell>
          <cell r="F173" t="str">
            <v>Common</v>
          </cell>
          <cell r="G173">
            <v>99680000</v>
          </cell>
          <cell r="H173">
            <v>618785000</v>
          </cell>
          <cell r="I173">
            <v>0.89999999999999991</v>
          </cell>
          <cell r="J173">
            <v>10.032089352594971</v>
          </cell>
          <cell r="K173">
            <v>3317081.6250000009</v>
          </cell>
          <cell r="O173">
            <v>0</v>
          </cell>
          <cell r="P173">
            <v>6.2077146869983952</v>
          </cell>
          <cell r="R173" t="str">
            <v>Multiple</v>
          </cell>
          <cell r="U173" t="str">
            <v>N/A</v>
          </cell>
          <cell r="V173" t="str">
            <v>N/A</v>
          </cell>
          <cell r="AJ173" t="str">
            <v>Construction</v>
          </cell>
          <cell r="CV173" t="str">
            <v>United States Infrastructure Corporation (“USIC” or the “Company”, or the "Borrower") is the leading provider of locating and marking services to the North American utility market. The Company serves the telecom (49%), electric (18%), gas (18%), cable (11%) and other (4%) end markets. USIC was formed in March 2008 through the combination of SM&amp;P Utility Resources and Central Locating Services, Inc., formerly the #2 and #3 providers of locating services, respectively. The purpose of infrastructure locating is to prevent damage to underground infrastructure, such as electric, telephone, gas, cable, water and sewer lines, during commercial and residential excavation. Locating underground infrastructure can either be performed in-house by utility technicians or outsourced to third-party locating companies, such as USIC. Due to the high costs involved for the utility to perform a single locate, utilities have moved to outsource this non-core activity fueling significant growth in the Company's market. The ability to secure multiple utility customers per ticket (also known as "density"), is the primary driver of profitability for the infrastructure locating industry. Through higher density, the Company is able to generate higher margins by earning incremental revenue per truck stop, while maintaining a constant cost for drive time and fuel, and incurring lower direct labor costs per locate since the locator is already locating for other utilities at that site. As a result, the infrastructure locating industry has undergone significant consolidation, driven by the need to increase locate density, minimize cost tructures, and drive increased profitability.</v>
          </cell>
          <cell r="EA173">
            <v>41465</v>
          </cell>
          <cell r="EB173">
            <v>10.5</v>
          </cell>
          <cell r="EW173" t="str">
            <v>Used DCF. Client considered 8.59x multiple based on comps. Financial performance comaprable to comp set. Good with calibration multiple.</v>
          </cell>
          <cell r="FV173" t="str">
            <v>Private</v>
          </cell>
          <cell r="FX173" t="str">
            <v>N/A</v>
          </cell>
        </row>
        <row r="174">
          <cell r="C174">
            <v>172</v>
          </cell>
          <cell r="F174" t="str">
            <v>Class A Common Units</v>
          </cell>
          <cell r="G174">
            <v>101663000</v>
          </cell>
          <cell r="H174">
            <v>604988379.99999988</v>
          </cell>
          <cell r="I174">
            <v>0.4</v>
          </cell>
          <cell r="J174">
            <v>9.1746670863539332</v>
          </cell>
          <cell r="K174">
            <v>1278169.6200000001</v>
          </cell>
          <cell r="O174">
            <v>0</v>
          </cell>
          <cell r="P174">
            <v>5.9509200003934559</v>
          </cell>
          <cell r="R174" t="str">
            <v>Multiple</v>
          </cell>
          <cell r="U174" t="str">
            <v>N/A</v>
          </cell>
          <cell r="V174" t="str">
            <v>N/A</v>
          </cell>
          <cell r="AJ174" t="str">
            <v>Finance &amp; Insurance</v>
          </cell>
          <cell r="CV174" t="str">
            <v>Confie Seguros was formed in 2008 as a platform to consolidate profitable non-standard auto insurance brokerages, primarily targeting the Hispanic community. The Company currently has over 500 stores located in 17 states including California, Texas, New York, New Jersey, Louisiana, Florida, Illinois, Washington, Arizona, and Nevada. See Recent Events for the Company's acquisition history.</v>
          </cell>
          <cell r="EA174">
            <v>41222</v>
          </cell>
          <cell r="EB174">
            <v>10.8</v>
          </cell>
          <cell r="EW174" t="str">
            <v>Good with base multiple based on performance.</v>
          </cell>
          <cell r="FV174" t="str">
            <v>Private</v>
          </cell>
          <cell r="FX174" t="str">
            <v>N/A</v>
          </cell>
        </row>
        <row r="175">
          <cell r="C175">
            <v>173</v>
          </cell>
          <cell r="F175" t="str">
            <v>Common</v>
          </cell>
          <cell r="G175">
            <v>112457236</v>
          </cell>
          <cell r="H175">
            <v>590570790.0000006</v>
          </cell>
          <cell r="I175">
            <v>0.6</v>
          </cell>
          <cell r="J175">
            <v>11.43000546447719</v>
          </cell>
          <cell r="K175">
            <v>3123909.1844999967</v>
          </cell>
          <cell r="O175">
            <v>0</v>
          </cell>
          <cell r="P175">
            <v>5.2515143623128049</v>
          </cell>
          <cell r="R175" t="str">
            <v>Override</v>
          </cell>
          <cell r="U175">
            <v>9</v>
          </cell>
          <cell r="V175" t="str">
            <v>N/A</v>
          </cell>
          <cell r="AJ175" t="str">
            <v>Automotive</v>
          </cell>
          <cell r="CV175" t="str">
            <v>Caliber Collision is the largest by revenue multi-shop operator ("MSO") of collision repair centers in the United States, with 250+ locations primarily in the southern half of the US. Caliber is growing its national presence, and currently has locations in NV, AZ, OK, CO, SC, NC, and FL. Caliber benefits from stable volume provided by its longstanding partnerships with insurance carriers who drive +90% of collision volume. Caliber's cluster strategy and data transparency aim to limit carrier losses and provide customer satisfaction which is key for carriers to ensure policy retention.</v>
          </cell>
          <cell r="EA175">
            <v>41598</v>
          </cell>
          <cell r="EB175">
            <v>12.4</v>
          </cell>
          <cell r="EW175" t="str">
            <v>Weak financial performance, not consistent with the multiple suggested by calibration analysis. Used Base case multiple based on the comp set. Used adjusted calibration multiple of (10.5x) based on subject company’s size.</v>
          </cell>
          <cell r="FV175" t="str">
            <v>Private</v>
          </cell>
          <cell r="FX175" t="str">
            <v>N/A</v>
          </cell>
        </row>
        <row r="176">
          <cell r="C176">
            <v>174</v>
          </cell>
          <cell r="F176" t="str">
            <v xml:space="preserve">Common </v>
          </cell>
          <cell r="G176">
            <v>129920999.99999999</v>
          </cell>
          <cell r="H176">
            <v>575128000.0000006</v>
          </cell>
          <cell r="I176">
            <v>0.5</v>
          </cell>
          <cell r="J176">
            <v>9.5243153916610908</v>
          </cell>
          <cell r="K176">
            <v>3228617.8274999997</v>
          </cell>
          <cell r="O176">
            <v>0</v>
          </cell>
          <cell r="P176">
            <v>4.4267516413820758</v>
          </cell>
          <cell r="R176" t="str">
            <v>Override</v>
          </cell>
          <cell r="U176">
            <v>9.5</v>
          </cell>
          <cell r="V176" t="str">
            <v>N/A</v>
          </cell>
          <cell r="AJ176" t="str">
            <v>Construction</v>
          </cell>
          <cell r="CV176" t="str">
            <v>Established in 1942, Unifrax Holding is a leading global provider of ceramic fiber products for high temperature applications. Company has 29 manufacturing facilities in 11 countries serving a variety of markets. Unifrax operates through three business segments: a) Industrial Thermal Management (50% sales) provides high temperature insulation for industrial furnaces, kilns, etc. b) Emissions Control (30%) provides material used to protect/insulate catalytic converters and other emission devices c) Fire Protection (10%) povides flame resistant materials for duct wrapping, aircraft fuselage, rail car &amp; marine fire protection d) Specialty Fiber (10%) provides glass microfibers used as insulation and heat shield in filtration and battery separator market.  Sales by Geography: US &amp; Canada 33%, Western Europe, Australia, Japan 40%, Emerging Markets 24%, Developing Markets 3%.  Estimate is that 52% of EBITDA is generated in North America.  Sales by End-Market: Emission Controls 30%, Steel 11%, Fire Protection 10%, Metal Processing 10%, Appliances 8%, Non-Ferrous 8%, Ceramic &amp; Glass 6%, Chemical 6%, Power 4%, Other 7%.</v>
          </cell>
          <cell r="EA176">
            <v>40862</v>
          </cell>
          <cell r="EB176">
            <v>8.4</v>
          </cell>
          <cell r="EW176" t="str">
            <v>Calibration multiple seems excessive based on the company performance. Used Base case multiple based on the comp set.</v>
          </cell>
          <cell r="FV176" t="str">
            <v>Private</v>
          </cell>
          <cell r="FX176" t="str">
            <v>N/A</v>
          </cell>
        </row>
        <row r="177">
          <cell r="C177">
            <v>175</v>
          </cell>
          <cell r="F177" t="str">
            <v>Class A Shares</v>
          </cell>
          <cell r="G177">
            <v>163028839</v>
          </cell>
          <cell r="H177">
            <v>766128463</v>
          </cell>
          <cell r="I177">
            <v>0.49</v>
          </cell>
          <cell r="J177">
            <v>7.2029693366467669</v>
          </cell>
          <cell r="K177">
            <v>524999.99999999965</v>
          </cell>
          <cell r="O177">
            <v>0</v>
          </cell>
          <cell r="P177">
            <v>4.6993431818526288</v>
          </cell>
          <cell r="R177" t="str">
            <v>Override</v>
          </cell>
          <cell r="U177">
            <v>6.5</v>
          </cell>
          <cell r="V177" t="str">
            <v>N/A</v>
          </cell>
          <cell r="AJ177" t="str">
            <v>TMT</v>
          </cell>
          <cell r="CV177" t="str">
            <v>Global Telecom Link, Inc. provides telecommunications services. The company offers domestic and international traffic; and performance monitoring, tracking, and problem solving services. Its services also include home phone, Internet, prepaid calling cards, and call centre; and VOIP solutions. The company offers voice termination in the wholesales and retail market. Global Telecom Link, Inc. was incorporated in 1998 and is based in Huntington Beach, California.</v>
          </cell>
          <cell r="EA177" t="str">
            <v>N/A</v>
          </cell>
          <cell r="EB177" t="str">
            <v>N/A</v>
          </cell>
          <cell r="EW177" t="str">
            <v>Entry multiple not available. Used Base case multiple.</v>
          </cell>
          <cell r="FV177" t="str">
            <v>Private</v>
          </cell>
          <cell r="FX177" t="str">
            <v>N/A</v>
          </cell>
        </row>
        <row r="178">
          <cell r="C178">
            <v>176</v>
          </cell>
          <cell r="F178" t="str">
            <v>Preferred A-1</v>
          </cell>
          <cell r="G178">
            <v>168800000</v>
          </cell>
          <cell r="H178">
            <v>813240000.00000072</v>
          </cell>
          <cell r="I178">
            <v>0.5</v>
          </cell>
          <cell r="J178">
            <v>10.610746445497634</v>
          </cell>
          <cell r="K178">
            <v>4264454.9999999981</v>
          </cell>
          <cell r="O178">
            <v>0</v>
          </cell>
          <cell r="P178">
            <v>4.8177725118483457</v>
          </cell>
          <cell r="R178" t="str">
            <v>Override</v>
          </cell>
          <cell r="U178">
            <v>9</v>
          </cell>
          <cell r="V178" t="str">
            <v>N/A</v>
          </cell>
          <cell r="AJ178" t="str">
            <v xml:space="preserve">Other Services </v>
          </cell>
          <cell r="CV178" t="str">
            <v>iQor provides Customer Care / Relationship Management (CRM) and Account Receivables Management (ARM). 2013E Rev / EBITDA: $518MM / $67MM. On 4/1/14, Iqor purchased Jabil Aftermarket Services (carve out of Jabil Circuit, Inc.) 2013E Rev / EBITDA: $1,092MM / $108MM. Iqor Holdings is owned by HGGC, LLC (43%), The Rohatyn Group ("TRG")(40%), Starr Investment Holdings, LLC ("SIH")(17%). Iqor CEO former head of Jabil AMS business. iQor was formed in 1998 in a roll-up of several smaller call center businesses. iQor was acquired in April 2010 by a consortium of HGGC and SIH. In August 2010, iQor acquired RMS from TRG. TRG became a shareholder in the Company as part of the RMS acquisition. iQor acquired CCT, a provider of customer care services, in December 2012 and  announced the acquisition of Jabil AMS in December 2013. Jabil AMS was formed in 1999 when Jabil Circuit, Inc., the division’s current parent, acquired electronics repair company Circuit Test International (CTI). Jabil AMS has been operating since 1980, with the original business focused on the repair of circuit boards and laptop repair for major manufacturers. Jabil AMS has since started offering AMS services for a broad range of electronic devices to clients in multiple industry verticals. The combination of Jabil AMS and iQor creates a differentiated global platform with critical scale, enabling the Company to provide CRM and AMS services with greater efficiency and flexibility. The new company has 66 service facilities and ~30,000 employees distributed across North America, South America, Europe and Asia, of which 38 sites and ~17,000 employees will be contributed by iQor.</v>
          </cell>
          <cell r="EA178">
            <v>40313</v>
          </cell>
          <cell r="EB178">
            <v>8.9</v>
          </cell>
          <cell r="EW178" t="str">
            <v>Used DCF. Client considered 6.74x multiple based on comps. Good growth, in line with comp set. Good with the calibration multiple.</v>
          </cell>
          <cell r="FV178" t="str">
            <v>Private</v>
          </cell>
          <cell r="FX178" t="str">
            <v>N/A</v>
          </cell>
        </row>
        <row r="179">
          <cell r="C179">
            <v>177</v>
          </cell>
          <cell r="F179" t="str">
            <v>Class B Common</v>
          </cell>
          <cell r="G179">
            <v>178232000</v>
          </cell>
          <cell r="H179">
            <v>703053999.99999988</v>
          </cell>
          <cell r="I179">
            <v>0.70000000000000007</v>
          </cell>
          <cell r="J179">
            <v>9.2197915397587717</v>
          </cell>
          <cell r="K179">
            <v>6416918.8200000012</v>
          </cell>
          <cell r="O179">
            <v>0</v>
          </cell>
          <cell r="P179">
            <v>3.9446002962430984</v>
          </cell>
          <cell r="R179" t="str">
            <v>Override</v>
          </cell>
          <cell r="U179">
            <v>8.5</v>
          </cell>
          <cell r="V179" t="str">
            <v>N/A</v>
          </cell>
          <cell r="AJ179" t="str">
            <v>TMT</v>
          </cell>
          <cell r="CV179" t="str">
            <v>Clover Technologies Group, LLC is the leading global remanufacturer of laser/inkjet printing cartridges and wireless devices. The Company operates thru three divisions, Imaging (64% of FY13 revenue), Wireless (33%), and Telecom (3%). The Imaging division collects used cartridges ("empties") from leading retailers and distributors, and remanufacturers and recycles these products for sale to office supply retailers and distributors. The Wireless division provides valuation, collection, reverse logistics, repair and remanufacturing to the wireless device industry. The Telecom division provides new and used telecommunication hardware to the telecommunication industry.</v>
          </cell>
          <cell r="EA179">
            <v>40330</v>
          </cell>
          <cell r="EB179">
            <v>7.1</v>
          </cell>
          <cell r="EW179" t="str">
            <v>Used DCF. Client considered 6.1x multiple based on comps. Stronger financial performance than the comp set. Increased the calibration multiple by 1.5x.</v>
          </cell>
          <cell r="FV179" t="str">
            <v>Private</v>
          </cell>
          <cell r="FX179" t="str">
            <v>N/A</v>
          </cell>
        </row>
        <row r="180">
          <cell r="C180">
            <v>178</v>
          </cell>
          <cell r="F180" t="str">
            <v>Class A Units</v>
          </cell>
          <cell r="G180">
            <v>191637000</v>
          </cell>
          <cell r="H180">
            <v>782698000.0000006</v>
          </cell>
          <cell r="I180">
            <v>0.5</v>
          </cell>
          <cell r="J180">
            <v>9.1949780052912562</v>
          </cell>
          <cell r="K180">
            <v>4774574.9999999991</v>
          </cell>
          <cell r="O180">
            <v>0</v>
          </cell>
          <cell r="P180">
            <v>4.0842739137014279</v>
          </cell>
          <cell r="R180" t="str">
            <v>Multiple</v>
          </cell>
          <cell r="U180" t="str">
            <v>N/A</v>
          </cell>
          <cell r="V180" t="str">
            <v>N/A</v>
          </cell>
          <cell r="AJ180" t="str">
            <v>Construction</v>
          </cell>
          <cell r="CV180" t="str">
            <v>Arizona Chemical ("AZ Chem") is the world's largest producer of naturally derived specialty resins and pine-based chemicals for the adhesives, inks and coatings, lubricants, fuel additives, mining and oleochemicals markets. AZ refines and upgrades Crude Tall Oil ("CTO") and Crude Sulfate Terpentine ("CST"), which are by-products of wood pulping and paper manufacturing, into high value chemicals and materials for industrial and consumer use. Founded in 1930, AZ was a subsidiary of International Paper ("IP") until the March 2007 spin-off. AZ Chem sells its products in 66 countries, through an extensive sales force represented by direct sales in 13 countries and a network of agents and distributors in 53 countries. The Company generates approximately 41% of revenue from North America, 45% Europe, 10% Asia and 4% Latin America. As of 2013, 15% of EBITDA is generated outside of North America. Broad and diverse customer base (~600), spanning across 66 countries, covering many end-user industries, including: Chemical Intermediates (64% of 2013 revenue), Adhesives (26%), Road &amp; Construction (6%), Tires – (4%).</v>
          </cell>
          <cell r="EA180">
            <v>40501</v>
          </cell>
          <cell r="EB180">
            <v>4.9000000000000004</v>
          </cell>
          <cell r="EW180" t="str">
            <v>Used DCF. Client considered 11.7x multiple based on comps. Financial performance comparable to comp set. Good with the calibration multiple.</v>
          </cell>
          <cell r="FV180" t="str">
            <v>Private</v>
          </cell>
          <cell r="FX180" t="str">
            <v>N/A</v>
          </cell>
        </row>
        <row r="181">
          <cell r="C181">
            <v>179</v>
          </cell>
          <cell r="F181" t="str">
            <v xml:space="preserve">Common </v>
          </cell>
          <cell r="G181">
            <v>211195000</v>
          </cell>
          <cell r="H181">
            <v>1275094999.9999993</v>
          </cell>
          <cell r="I181">
            <v>0.70000000000000007</v>
          </cell>
          <cell r="J181">
            <v>12.00026042283198</v>
          </cell>
          <cell r="K181">
            <v>5711535.3750000056</v>
          </cell>
          <cell r="O181">
            <v>0</v>
          </cell>
          <cell r="P181">
            <v>6.037524562608013</v>
          </cell>
          <cell r="R181" t="str">
            <v>Override</v>
          </cell>
          <cell r="U181">
            <v>9.5</v>
          </cell>
          <cell r="V181" t="str">
            <v>N/A</v>
          </cell>
          <cell r="AJ181" t="str">
            <v>TMT</v>
          </cell>
          <cell r="CV181" t="str">
            <v>Blackboard Inc. provides enterprise software applications and related services to the education industry. Products include web-based teaching and learning; real-time classrooms and collaboration; education analytics and reporting; alerts and notifications; campus commerce and security; mobile access and connectivity. Edline, which was merged with Blackboard by Providence Equity in 6/11, provides on-line products that offer access to homework, grades, attendance, progress reports, school news for grade school parents. Edline's products help schools improve student performance by encouraging parental involvement, supporting teachers, and engaging the learning community - The Company serves over 19,000 customers in 100 countries across higher education, K-12, corporate, international, and government markets. The installed customer base provides a high percentage of recurring contractual revenue including historical retention rates of 90%. In 3/12, company acuired Moodlerooms and NetSpot, two leading providers of open source solutions (in 4/12 raised $60MM incremental to fund). Revenues generated from annual software licenses and subscription fees from customers accessing on-demand application services, student support services and application hosting services. Software licenses priced on basis of full time students or users. Also offer professional services including installation, training, and consulting. Revenue by product as of 6/13: 62% Learning Management Systems (LMS) / 38% Non-LMS. As of 6/13, top 10 customers represented ~9% of total revenue with no customer &gt; 2%. By end market: 60% North American Higher Education, 17% K-12, 17% International, 6% Corporations and Governments. Blackboard Inc. has offices in 29 Cities worldwide and 2,700 employees.</v>
          </cell>
          <cell r="EA181">
            <v>40709</v>
          </cell>
          <cell r="EB181">
            <v>10.9</v>
          </cell>
          <cell r="EW181" t="str">
            <v>Weaker performance than the comp set. Calibration multiple seems excessive. Increased the entry multiple by 2.0x</v>
          </cell>
          <cell r="FV181" t="str">
            <v>Private</v>
          </cell>
          <cell r="FX181" t="str">
            <v>N/A</v>
          </cell>
        </row>
        <row r="182">
          <cell r="C182">
            <v>180</v>
          </cell>
          <cell r="F182" t="str">
            <v>Common Shares</v>
          </cell>
          <cell r="G182">
            <v>478600000</v>
          </cell>
          <cell r="H182">
            <v>1805300000</v>
          </cell>
          <cell r="I182">
            <v>0.04</v>
          </cell>
          <cell r="J182">
            <v>6.3838278311742584</v>
          </cell>
          <cell r="K182">
            <v>97578</v>
          </cell>
          <cell r="O182">
            <v>0</v>
          </cell>
          <cell r="P182">
            <v>3.7720434600919348</v>
          </cell>
          <cell r="R182" t="str">
            <v>Multiple</v>
          </cell>
          <cell r="U182" t="str">
            <v>N/A</v>
          </cell>
          <cell r="V182" t="str">
            <v>N/A</v>
          </cell>
          <cell r="AJ182" t="str">
            <v>Automotive</v>
          </cell>
          <cell r="CV182" t="str">
            <v>Grede Holdings LLC was formed in 2010 from the combination of Citation &amp; Grede foundries with subsequent acquisitions. They are the #1 producer of ductile iron castings in North America with 22% market share, operating 17 facilities in the US and Mexico with ~551K tons/yr. of capacity. The company is a full service supplier to leading customers in the light vehicle, medium and heave truck, and industrial (agriculture, construction, mining, etc.) end markets. Due to the superior elasticity and tensile strength of ductile iron vs. grey iron, Grede's castings are primarily used for safety critical applications including steering, chassis and powertrains. As of May 2014, the Company has ~4800 employees, of which 864 are unionized.</v>
          </cell>
          <cell r="EA182">
            <v>41792</v>
          </cell>
          <cell r="EB182">
            <v>5.6</v>
          </cell>
          <cell r="EW182" t="str">
            <v>Good with Base multiple based on company performance.</v>
          </cell>
          <cell r="FV182" t="str">
            <v>Private</v>
          </cell>
          <cell r="FX182" t="str">
            <v>N/A</v>
          </cell>
        </row>
        <row r="183">
          <cell r="C183">
            <v>181</v>
          </cell>
          <cell r="F183" t="str">
            <v>Common A</v>
          </cell>
          <cell r="G183">
            <v>4354000</v>
          </cell>
          <cell r="H183">
            <v>22559000</v>
          </cell>
          <cell r="I183">
            <v>0.6</v>
          </cell>
          <cell r="J183">
            <v>9.6368611353544633</v>
          </cell>
          <cell r="K183">
            <v>113489.37629249999</v>
          </cell>
          <cell r="O183">
            <v>0</v>
          </cell>
          <cell r="P183">
            <v>5.1812126779972436</v>
          </cell>
          <cell r="R183" t="str">
            <v>Override</v>
          </cell>
          <cell r="U183">
            <v>7.5</v>
          </cell>
          <cell r="V183" t="str">
            <v>N/A</v>
          </cell>
          <cell r="AJ183" t="str">
            <v>Transportation Services</v>
          </cell>
          <cell r="CV183" t="str">
            <v>Fastfrate is one of the largest, private providers of transportation and logistics in Canada serving the intermodal industry. Founded in 1993, the Company was based on a strong relationship with Canada Pacific Railroad (CPR) (~65% of Fastfrate's LTL freight is shipped intermodal on CPR) and has grown into a diversified transportation company with an emphasis on an asset-light business model, acting similar to a freight-forwarder. The Company is headquartered in Woodbridge, Ontario Canada and operates facilities throughout the Canadian provinces of Ontario, Manitoba, Saskatchewan, Alberta, British Columbia, Quebec, Nova Scotia and New Brunswick.</v>
          </cell>
          <cell r="EA183">
            <v>39447</v>
          </cell>
          <cell r="EB183">
            <v>8.6999999999999993</v>
          </cell>
          <cell r="EW183" t="str">
            <v>Decreased calibration multiple by 2.0x based on weak performance.</v>
          </cell>
          <cell r="FV183" t="str">
            <v>Private</v>
          </cell>
          <cell r="FX183" t="str">
            <v>N/A</v>
          </cell>
        </row>
        <row r="184">
          <cell r="C184">
            <v>182</v>
          </cell>
          <cell r="F184" t="str">
            <v>Common Unit (Membership Interest)</v>
          </cell>
          <cell r="G184">
            <v>19841300</v>
          </cell>
          <cell r="H184">
            <v>61876400</v>
          </cell>
          <cell r="I184">
            <v>0.89999999999999991</v>
          </cell>
          <cell r="J184">
            <v>12</v>
          </cell>
          <cell r="K184">
            <v>1198108.6650000003</v>
          </cell>
          <cell r="O184">
            <v>0</v>
          </cell>
          <cell r="P184">
            <v>3.118565819779954</v>
          </cell>
          <cell r="R184" t="str">
            <v>Multiple</v>
          </cell>
          <cell r="U184" t="str">
            <v>N/A</v>
          </cell>
          <cell r="V184" t="str">
            <v>N/A</v>
          </cell>
          <cell r="AJ184" t="str">
            <v>Arts &amp; Entertainment</v>
          </cell>
          <cell r="CV184" t="str">
            <v>Vyve Broadband J, LLC (fka BCI James Cable, LLC) ( the "Company") is the 32nd largest cable operator in the U.S. providing incumbent video, HSD, and telephony to 35k video, 26k internet, and 6k voice residential and SMB subscribers within 5 rural market clusters (Southern Georgia, Oklahoma/Texas, Louisiana, Wyoming, and Tennessee). 97% of the Company's systems are &gt;550 MHz (64% of which is 750+ MHz) and voice products are offered via service provided by Knology and Big River Telephone Company.</v>
          </cell>
          <cell r="EA184">
            <v>41458</v>
          </cell>
          <cell r="EB184">
            <v>7.4</v>
          </cell>
          <cell r="EW184" t="str">
            <v>Good with calibration multiple.</v>
          </cell>
          <cell r="FV184" t="str">
            <v>Private</v>
          </cell>
          <cell r="FX184" t="str">
            <v>N/A</v>
          </cell>
        </row>
        <row r="185">
          <cell r="C185">
            <v>183</v>
          </cell>
          <cell r="F185" t="str">
            <v>Common</v>
          </cell>
          <cell r="G185">
            <v>22045000</v>
          </cell>
          <cell r="H185">
            <v>95823000</v>
          </cell>
          <cell r="I185">
            <v>2.7</v>
          </cell>
          <cell r="J185">
            <v>7.8751755248103619</v>
          </cell>
          <cell r="K185">
            <v>2047696.5599999996</v>
          </cell>
          <cell r="O185">
            <v>0</v>
          </cell>
          <cell r="P185">
            <v>4.3466999319573603</v>
          </cell>
          <cell r="R185" t="str">
            <v>Override</v>
          </cell>
          <cell r="U185">
            <v>6.96</v>
          </cell>
          <cell r="V185" t="str">
            <v>N/A</v>
          </cell>
          <cell r="AJ185" t="str">
            <v>Automotive</v>
          </cell>
          <cell r="CV185" t="str">
            <v>Headquartered in Southfield, MI, Qualitor, Inc ("Qualitor" ) is a leading global supplier of branded aftermarket safety and wear prodcuts for the automotive aftermarket. Qualitor provides wiper blades and auto care accessories (Pylon), as well as brake hardware and related components (International Brake Industries), to the automotive aftermarket. The Company is the market leader in hybrid blades that is sells under a variety of iconic brand names, including Michelin, and is the top North American supplier of brake hardware to the automotive aftermarket.</v>
          </cell>
          <cell r="EA185">
            <v>41943</v>
          </cell>
          <cell r="EB185">
            <v>6.96</v>
          </cell>
          <cell r="EW185" t="str">
            <v>Entry within one year.</v>
          </cell>
          <cell r="FV185" t="str">
            <v>Private</v>
          </cell>
          <cell r="FX185" t="str">
            <v>N/A</v>
          </cell>
        </row>
        <row r="186">
          <cell r="C186">
            <v>184</v>
          </cell>
          <cell r="F186" t="str">
            <v>LP Units (Common Units)</v>
          </cell>
          <cell r="G186">
            <v>31149000</v>
          </cell>
          <cell r="H186">
            <v>189131184.00000012</v>
          </cell>
          <cell r="I186">
            <v>0.6</v>
          </cell>
          <cell r="J186">
            <v>8.9768847796076905</v>
          </cell>
          <cell r="K186">
            <v>529365.32999999891</v>
          </cell>
          <cell r="O186">
            <v>0</v>
          </cell>
          <cell r="P186">
            <v>6.0718220167581665</v>
          </cell>
          <cell r="R186" t="str">
            <v>Override</v>
          </cell>
          <cell r="U186">
            <v>11</v>
          </cell>
          <cell r="V186" t="str">
            <v>N/A</v>
          </cell>
          <cell r="AJ186" t="str">
            <v xml:space="preserve">Other Services </v>
          </cell>
          <cell r="CV186" t="str">
            <v>Velocity Technology Solutions (“Velocity”), founded in 2003, provides fully managed, private-cloud based hosting services for Lawson, JD Edwards, &amp; Kronos ERP (Enterprise Resource Planning) software platforms via 5 leased data centers (MN, FL, WA, CO, &amp; Ontario) serving ~ 240 customers with 87% managed services revenue (monthly recurring revenue with customer contracts) &amp; 13% professional services as of 12/31/2013. Services include computing infrastructure, database administration, network monitoring &amp; support, and patch implementation &amp; upgrades to allow customers to reduce internal IT staff &amp; expenses (25-40% cost savings on IT expenses compared to operating in-house). Velocity signs 3-5 year contracts with its diverse base of enterprise customers. Titan, founded in 1998, also provides hosting/management of ERP software platforms with limited product overlap with Velocity (primary platforms are SAP, Oracle and PeopleSoft).</v>
          </cell>
          <cell r="EA186">
            <v>41726</v>
          </cell>
          <cell r="EB186">
            <v>9.92</v>
          </cell>
          <cell r="EW186" t="str">
            <v>Decreased calibration multiple by 1.0x to account for size differences.</v>
          </cell>
          <cell r="FV186" t="str">
            <v>Private</v>
          </cell>
          <cell r="FX186" t="str">
            <v>N/A</v>
          </cell>
        </row>
        <row r="187">
          <cell r="C187">
            <v>185</v>
          </cell>
          <cell r="F187" t="str">
            <v>Participating Preferred</v>
          </cell>
          <cell r="G187">
            <v>31742000</v>
          </cell>
          <cell r="H187">
            <v>99916000</v>
          </cell>
          <cell r="I187">
            <v>1.7999999999999998</v>
          </cell>
          <cell r="J187">
            <v>11.289586842949614</v>
          </cell>
          <cell r="K187">
            <v>3817195.1999999997</v>
          </cell>
          <cell r="O187">
            <v>0</v>
          </cell>
          <cell r="P187">
            <v>3.1477537647281206</v>
          </cell>
          <cell r="R187" t="str">
            <v>Multiple</v>
          </cell>
          <cell r="U187" t="str">
            <v>N/A</v>
          </cell>
          <cell r="V187" t="str">
            <v>N/A</v>
          </cell>
          <cell r="AJ187" t="str">
            <v>Transportation Services</v>
          </cell>
          <cell r="CV187" t="str">
            <v>Headquartered in Toronto, Ontario, Canada Cartage (CCD) is the largest Canadian company specializing in fully outsourced dedicated trucking services. The Company typically provides last-mile trucking and logistics from the point of its customers distribution centers to their end delivery points, such as retail outlets or factories. CCD usually replaces its customers in-house trucking capabilities (the majority of its fleet and drivers are located at the customers facilities) with CCD's trucks branded with the customer's logos and take instructions directly from the customers. As a result, the majority of the Company's contracts are based on the cost structure its customers would otherwise manage if their fleet were in-house rather than outsourced, i.e. miles driven or cost-plus, not volume of goods carried.</v>
          </cell>
          <cell r="EA187">
            <v>39339</v>
          </cell>
          <cell r="EB187">
            <v>9.6</v>
          </cell>
          <cell r="EW187" t="str">
            <v>Good with calibration multiple.</v>
          </cell>
          <cell r="FV187" t="str">
            <v>Private</v>
          </cell>
          <cell r="FX187" t="str">
            <v>N/A</v>
          </cell>
        </row>
        <row r="188">
          <cell r="C188">
            <v>186</v>
          </cell>
          <cell r="F188" t="str">
            <v xml:space="preserve">Member Interest </v>
          </cell>
          <cell r="G188">
            <v>35648000</v>
          </cell>
          <cell r="H188">
            <v>154982000</v>
          </cell>
          <cell r="I188">
            <v>0.70000000000000007</v>
          </cell>
          <cell r="J188">
            <v>9.5141157989228002</v>
          </cell>
          <cell r="K188">
            <v>1257009.3900000001</v>
          </cell>
          <cell r="O188">
            <v>0</v>
          </cell>
          <cell r="P188">
            <v>4.3475650807899457</v>
          </cell>
          <cell r="R188" t="str">
            <v>Multiple</v>
          </cell>
          <cell r="U188" t="str">
            <v>N/A</v>
          </cell>
          <cell r="V188" t="str">
            <v>N/A</v>
          </cell>
          <cell r="AJ188" t="str">
            <v>Arts &amp; Entertainment</v>
          </cell>
          <cell r="CV188" t="str">
            <v>Miller's Ale House, Inc., doing business as Miller's Jacksonville Ale House, operates a chain of casual-dining restaurants in Florida, Georgia, Illinois, Maryland, Massachusetts, New Jersey, Nevada, New York, Ohio, and Pennsylvania. Its menu includes wings and zingers, appetizers, steaks, pizzas, seafood, fajitas, soups and salads, sandwiches, burgers, pasta, desserts, and kids menu, as well as wine and beer. The company was founded in 1988 and is headquartered in Jupiter, Florida.70-unit sports-themed, value dining concept primarily in Florida. Miller's Ale House, Inc. was founded in 1988 in Jupiter, FL.</v>
          </cell>
          <cell r="EA188">
            <v>41470</v>
          </cell>
          <cell r="EB188">
            <v>9.1999999999999993</v>
          </cell>
          <cell r="EW188" t="str">
            <v>Good with calibration multiple.</v>
          </cell>
          <cell r="FV188" t="str">
            <v>Private</v>
          </cell>
          <cell r="FX188" t="str">
            <v>N/A</v>
          </cell>
        </row>
        <row r="189">
          <cell r="C189">
            <v>187</v>
          </cell>
          <cell r="F189" t="str">
            <v>Common</v>
          </cell>
          <cell r="G189">
            <v>42279000</v>
          </cell>
          <cell r="H189">
            <v>255140000.00000012</v>
          </cell>
          <cell r="I189">
            <v>0.5</v>
          </cell>
          <cell r="J189">
            <v>9.9207228174743989</v>
          </cell>
          <cell r="K189">
            <v>800953.92</v>
          </cell>
          <cell r="O189">
            <v>0</v>
          </cell>
          <cell r="P189">
            <v>6.034674424655269</v>
          </cell>
          <cell r="R189" t="str">
            <v>Multiple</v>
          </cell>
          <cell r="U189">
            <v>8.9700000000000006</v>
          </cell>
          <cell r="V189" t="str">
            <v>N/A</v>
          </cell>
          <cell r="AJ189" t="str">
            <v>Manufacturing</v>
          </cell>
          <cell r="CV189" t="str">
            <v>Pretium Packaging L.L.C. ("Pretium") is a manufacturer and supplier of custom, high performance, rigid plastic containers, using plastic resins including polyethylene terephthalate (“PET”), high density polyethylene (“HDPE”) and polypropylene (“PP”). The Company was acquired by Genstar Capital ("Genstar" or the "Sponsor") on 06/02/14. Pretium provides &gt;3,500 SKU’s and specializes in custom, high performance small-to-medium run packaging solutions, producing between 1MM to 25MM units per SKU. The Company serves &gt;650 customers across the food &amp; specialty beverage (41% of FY2013 sales), household &amp; industrial (23%), pharmaceutical (12%), personal care (10%), distributors (9%), and other (5%) end markets. The Company has 9 facilities in St. Louis, MO (HQ); Anaheim, CA; Walterboro, SC; Peru, IL; Paris, IL; Seymour, IN; Manchester, PA; Hazleton, PA; and Philmont, NY.</v>
          </cell>
          <cell r="EA189">
            <v>41792</v>
          </cell>
          <cell r="EB189">
            <v>8.9700000000000006</v>
          </cell>
          <cell r="EW189" t="str">
            <v>Good with calibration multiple.</v>
          </cell>
          <cell r="FV189" t="str">
            <v>Private</v>
          </cell>
          <cell r="FX189" t="str">
            <v>N/A</v>
          </cell>
        </row>
        <row r="190">
          <cell r="C190">
            <v>188</v>
          </cell>
          <cell r="F190" t="str">
            <v>Preferred Units</v>
          </cell>
          <cell r="G190">
            <v>48145325</v>
          </cell>
          <cell r="H190">
            <v>219039000</v>
          </cell>
          <cell r="I190">
            <v>0.73</v>
          </cell>
          <cell r="J190">
            <v>7.3948052353964382</v>
          </cell>
          <cell r="K190">
            <v>1000000</v>
          </cell>
          <cell r="O190">
            <v>0</v>
          </cell>
          <cell r="P190">
            <v>4.5495382988898712</v>
          </cell>
          <cell r="R190" t="str">
            <v>Base</v>
          </cell>
          <cell r="U190" t="str">
            <v>N/A</v>
          </cell>
          <cell r="V190" t="str">
            <v>N/A</v>
          </cell>
          <cell r="AJ190" t="str">
            <v>Wholesale &amp; Distribution</v>
          </cell>
          <cell r="CV190" t="str">
            <v>Gehl Foods, Inc. produces dairy products. It offers cheese sauces, creamy iced lattes, velvety puddings, creamy cheese sauces, aseptic puddings and sauces, shelf-stable bottled smoothies, and pudding and pie fillings; and diet and nutritional shakes and iced lattes. The company also provides cheese dispensers. It offers its products through bakers, foodservice companies, retail outlets, cafeterias and buffet style restaurants, quick-serve restaurants, supermarkets, and distributors, as well as online in the United States. The company was formerly known as Gehl Guernsey Farms, Inc. and changed its name to Gehl Foods, Inc. in November, 2007. Gehl Foods, Inc. was founded in 1896 and is based in Germantown, Wisconsin.</v>
          </cell>
          <cell r="EA190" t="str">
            <v>N/A</v>
          </cell>
          <cell r="EB190" t="str">
            <v>N/A</v>
          </cell>
          <cell r="FV190" t="str">
            <v>Private</v>
          </cell>
          <cell r="FX190" t="str">
            <v>N/A</v>
          </cell>
        </row>
        <row r="191">
          <cell r="C191">
            <v>189</v>
          </cell>
          <cell r="F191" t="str">
            <v>Preferred Units</v>
          </cell>
          <cell r="G191">
            <v>63601229.199999996</v>
          </cell>
          <cell r="H191">
            <v>382229690.00000042</v>
          </cell>
          <cell r="I191">
            <v>2.7</v>
          </cell>
          <cell r="J191">
            <v>10.017976443856629</v>
          </cell>
          <cell r="K191">
            <v>6680826.997649991</v>
          </cell>
          <cell r="O191">
            <v>0</v>
          </cell>
          <cell r="P191">
            <v>6.0097846347913109</v>
          </cell>
          <cell r="R191" t="str">
            <v>Override</v>
          </cell>
          <cell r="U191">
            <v>9.5</v>
          </cell>
          <cell r="V191" t="str">
            <v>N/A</v>
          </cell>
          <cell r="AJ191" t="str">
            <v>Manufacturing</v>
          </cell>
          <cell r="CV191" t="str">
            <v>API Heat Transfer Thermasys Corp ("ThermaSys" or "the Company"), founded in 1971, is a leading manufacturer of a wide range of heat exchangers and heat exchanger components, including aluminum and brass seam-welded tubing. In April 2012, the Company acquired API Heat Transfer ("API"), which transformed the Company to a full scale global provider of heat exchangers with a combined 11 facilities located throughout the U.S., China, Germany and the UK. API's focus on the industrial, process &amp; power and sanitary markets, complemented ThermaSys' strength in the mobile power generation, hydraulics and oil &amp; gas markets, resulting in an expanded customer base across a broad and more diversified set of end markets. On a consoldiated basis, the Company's end markets consist of Power Generation (23% of sales), Hydraulic Systems (11%), Compressor (10%), Industrial (10%), Construction Equipment (10%), Process (7%), Sanitary (5%), Oil and Gas (4%) and Other (20%).</v>
          </cell>
          <cell r="EA191">
            <v>40908</v>
          </cell>
          <cell r="EB191">
            <v>6.31</v>
          </cell>
          <cell r="FV191" t="str">
            <v>Private</v>
          </cell>
          <cell r="FX191" t="str">
            <v>N/A</v>
          </cell>
        </row>
        <row r="192">
          <cell r="C192">
            <v>190</v>
          </cell>
          <cell r="F192" t="str">
            <v>Common</v>
          </cell>
          <cell r="G192">
            <v>64596500</v>
          </cell>
          <cell r="H192">
            <v>352656900</v>
          </cell>
          <cell r="I192">
            <v>1.7000000000000002</v>
          </cell>
          <cell r="J192">
            <v>10.351825381178456</v>
          </cell>
          <cell r="K192">
            <v>4861581.7575000003</v>
          </cell>
          <cell r="O192">
            <v>0</v>
          </cell>
          <cell r="P192">
            <v>5.4593809262111721</v>
          </cell>
          <cell r="R192" t="str">
            <v>Override</v>
          </cell>
          <cell r="U192">
            <v>9</v>
          </cell>
          <cell r="V192" t="str">
            <v>N/A</v>
          </cell>
          <cell r="AJ192" t="str">
            <v>Manufacturing</v>
          </cell>
          <cell r="CV192" t="str">
            <v>Converting is a manufacturer of disposable tableware (including napkins, plates, table covers and placemats). Hoffmaster has two key segments- 1) Foodservice Segment which sells disposable value-added tabletop products such as napkins and placemats that are sold primarily to distributors that supply to a diversified set of foodservice operators like restaurants, lodging, healthcare providers, airlines and country clubs; and 2)Consumer segment which delivers one of the most comprehensive product portfolios in the industry, consisting of table covers, napkins, displays, banquet rolls, table skirts, plates, cups and bowls, as well as print ensemble decor and accessory items.</v>
          </cell>
          <cell r="EA192">
            <v>39385</v>
          </cell>
          <cell r="EB192">
            <v>6.8</v>
          </cell>
          <cell r="EW192" t="str">
            <v>Increased calibration multiple by 1.0x based on performance.</v>
          </cell>
          <cell r="FV192" t="str">
            <v>Private</v>
          </cell>
          <cell r="FX192" t="str">
            <v>N/A</v>
          </cell>
        </row>
        <row r="193">
          <cell r="C193">
            <v>191</v>
          </cell>
          <cell r="F193" t="str">
            <v xml:space="preserve">Partner Interest </v>
          </cell>
          <cell r="G193">
            <v>423863000</v>
          </cell>
          <cell r="H193">
            <v>2946173000.0000005</v>
          </cell>
          <cell r="I193">
            <v>0.16</v>
          </cell>
          <cell r="J193">
            <v>10.283133494784872</v>
          </cell>
          <cell r="K193">
            <v>1008116.4599999993</v>
          </cell>
          <cell r="O193">
            <v>0</v>
          </cell>
          <cell r="P193">
            <v>6.9507671110712668</v>
          </cell>
          <cell r="R193" t="str">
            <v>Multiple</v>
          </cell>
          <cell r="U193" t="str">
            <v>N/A</v>
          </cell>
          <cell r="V193" t="str">
            <v>N/A</v>
          </cell>
          <cell r="AJ193" t="str">
            <v>Wholesale &amp; Distribution</v>
          </cell>
          <cell r="CV193" t="str">
            <v>NBTY is a global vertically integrated manufacturer, marketer, distributor and retailer of a broad line of vitamins, nutritional supplements and related products worldwide. The Company currently markets approximately 25,000 SKUs, including numerous private-label and owned brands, such as Nature's Bounty, Ester-C, MET-Rx, Osteo Bi-Flex, Pure Protein, Puritan's Pride, Holland &amp; Barrett, and Vitamin World. The Company's vertical integration includes purchasing raw materials and formulating and manufacturing products, which they then market through distribution channels.</v>
          </cell>
          <cell r="EA193">
            <v>40466</v>
          </cell>
          <cell r="EB193">
            <v>8</v>
          </cell>
          <cell r="EW193" t="str">
            <v>Good with calibration multiple.</v>
          </cell>
          <cell r="FV193" t="str">
            <v>Private</v>
          </cell>
          <cell r="FX193" t="str">
            <v>N/A</v>
          </cell>
        </row>
        <row r="194">
          <cell r="C194">
            <v>192</v>
          </cell>
          <cell r="F194" t="str">
            <v xml:space="preserve">Partner Interest </v>
          </cell>
          <cell r="G194">
            <v>-2000</v>
          </cell>
          <cell r="H194">
            <v>0</v>
          </cell>
          <cell r="I194">
            <v>2.7</v>
          </cell>
          <cell r="J194" t="str">
            <v>nm</v>
          </cell>
          <cell r="K194">
            <v>0</v>
          </cell>
          <cell r="O194">
            <v>0</v>
          </cell>
          <cell r="P194">
            <v>0</v>
          </cell>
          <cell r="R194" t="str">
            <v>Multiple</v>
          </cell>
          <cell r="U194" t="str">
            <v>N/A</v>
          </cell>
          <cell r="V194" t="str">
            <v>N/A</v>
          </cell>
          <cell r="AJ194" t="str">
            <v xml:space="preserve">Other Services </v>
          </cell>
          <cell r="CV194" t="str">
            <v>DirectBuy is the nation's largest franchisor of membership-based buying clubs, overseeing 100 clubs across the U.S. and Canada. Members are granted the right to buy various goods at reduced prices from participating manufacturers. Memberships range from three months to three years. Franchises generate new member sales leads through a variety of advertising methods, including infomercials, print advertising, direct calls, trade shows, and member referrals. All memberships are renewable for a predetermined period provided the member selects the renewal option upon becoming a club member. The payment for the renewal option allows the member to establish a predetermined annual renewal fee that is less than the cost of the original membership. In November 2007, Trivest acquired DirectBuy from its founder in a non-auction situation.</v>
          </cell>
          <cell r="EA194">
            <v>39443</v>
          </cell>
          <cell r="EB194">
            <v>5.5</v>
          </cell>
          <cell r="FV194" t="str">
            <v>Private</v>
          </cell>
          <cell r="FX194" t="str">
            <v>N/A</v>
          </cell>
        </row>
        <row r="195">
          <cell r="C195">
            <v>193</v>
          </cell>
          <cell r="F195" t="str">
            <v>Common</v>
          </cell>
          <cell r="G195">
            <v>13139000</v>
          </cell>
          <cell r="H195">
            <v>100409000</v>
          </cell>
          <cell r="I195">
            <v>0.70000000000000007</v>
          </cell>
          <cell r="J195" t="str">
            <v>nm</v>
          </cell>
          <cell r="K195">
            <v>0</v>
          </cell>
          <cell r="O195">
            <v>0</v>
          </cell>
          <cell r="P195">
            <v>7.642057995281224</v>
          </cell>
          <cell r="R195" t="str">
            <v>Override</v>
          </cell>
          <cell r="U195">
            <v>10</v>
          </cell>
          <cell r="V195" t="str">
            <v>N/A</v>
          </cell>
          <cell r="AJ195" t="str">
            <v>Manufacturing</v>
          </cell>
          <cell r="CV195" t="str">
            <v>As of September 2, 2010, Waterbury Companies, Inc. was acquired by Amrep, Inc. Waterbury Companies, Inc. manufactures air care delivery systems and products for facility maintenance. Its products include air fresheners, soaps, and sanitizers. The company markets its products under the trade name TimeMist and Country Vet. It offers metered air freshener refills, metered and fan dispensers, insect control systems, dairy aerosols and fly sprays, home and garden insecticides, flushing and contact insecticides, residuals, foggers, baits systems, and flylights, as well as equine, pet, dusts flying insect control, and door management products. The company was founded in 1812 and is based in Waterbury, Connecticut.</v>
          </cell>
          <cell r="EA195">
            <v>40058</v>
          </cell>
          <cell r="EB195" t="str">
            <v>N/A</v>
          </cell>
          <cell r="FV195" t="str">
            <v>Private</v>
          </cell>
          <cell r="FX195" t="str">
            <v>N/A</v>
          </cell>
        </row>
        <row r="196">
          <cell r="C196">
            <v>194</v>
          </cell>
          <cell r="F196" t="str">
            <v>Common</v>
          </cell>
          <cell r="G196">
            <v>31258628.254099999</v>
          </cell>
          <cell r="H196">
            <v>129062281.97999994</v>
          </cell>
          <cell r="I196">
            <v>0.89999999999999991</v>
          </cell>
          <cell r="J196">
            <v>8.9975233477708905</v>
          </cell>
          <cell r="K196">
            <v>782125.70492277492</v>
          </cell>
          <cell r="O196">
            <v>0</v>
          </cell>
          <cell r="P196">
            <v>4.1288530299813031</v>
          </cell>
          <cell r="R196" t="str">
            <v>Override</v>
          </cell>
          <cell r="U196">
            <v>7</v>
          </cell>
          <cell r="V196" t="str">
            <v>N/A</v>
          </cell>
          <cell r="AJ196" t="str">
            <v>Wholesale &amp; Distribution</v>
          </cell>
          <cell r="CV196" t="str">
            <v>Square Brands International, LLC. (doing business as Batteries Plus or Batteries Plus Bulbs and referred to herein as "Batteries Plus" or the "Company") is a national retailer of battery and battery related accessories, with over 600 system stores in 47 states and Puerto Rico. At FYE 2014, the Company had 45 Company owned stores and 598 franchised stores. The company offers 32,000 SKUs and sells over 50MM batteries a year serving common retail needs including batteries for cell phones, laptops, camcorders, digital cameras, autos, marine, golf carts, motorcycles, wheel chairs, watches, cordless tools, and security systems. Batteries Plus has also expanded into the light bulb category, offering multiple light bulb SKUs to its customers in its stores, including LED, CFL, and halogen bulbs. The Company completed the acquisition of LED Hut Limited (“LED Hut”) in August 2014. LED Hut, established in March 2011 and headquartered in the U.K., is one of Europe’s largest specialty online retailers for high quality LED lighting products. LED Hut’s product suite includes spotlights, bulbs, strip lights, ceiling/wall lights, floodlights, commercial lighting, transformers, spotlight fittings, and other LED-related products. All items are sourced from China and marketed under the LUMiLife brand name with a 5-year guarantee. As of January 2014, LED Hut’s product range consisted of 130 distinct product lines and 350 individual SKUs to cater to various levels of brightness and colors of light. From a channel perspective, approximately 77% of LED Hut’s sales were from online purchases with the balance (23%) being generated through LED Hut’s multilingual customer service and sales team.</v>
          </cell>
          <cell r="EA196">
            <v>39388</v>
          </cell>
          <cell r="EB196">
            <v>9.9</v>
          </cell>
          <cell r="FV196" t="str">
            <v>Private</v>
          </cell>
          <cell r="FX196" t="str">
            <v>N/A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
          <cell r="M3">
            <v>2824005.6</v>
          </cell>
        </row>
        <row r="4">
          <cell r="M4">
            <v>0</v>
          </cell>
        </row>
        <row r="5">
          <cell r="M5">
            <v>0</v>
          </cell>
        </row>
        <row r="6">
          <cell r="M6">
            <v>248102.39999999999</v>
          </cell>
        </row>
        <row r="7">
          <cell r="M7">
            <v>0</v>
          </cell>
        </row>
        <row r="8">
          <cell r="M8">
            <v>0</v>
          </cell>
        </row>
        <row r="9">
          <cell r="M9">
            <v>0</v>
          </cell>
        </row>
        <row r="10">
          <cell r="M10">
            <v>0</v>
          </cell>
        </row>
        <row r="11">
          <cell r="M11">
            <v>1190685.5414999998</v>
          </cell>
        </row>
        <row r="12">
          <cell r="M12">
            <v>0</v>
          </cell>
        </row>
        <row r="13">
          <cell r="M13">
            <v>409889.99999999994</v>
          </cell>
        </row>
        <row r="14">
          <cell r="M14">
            <v>0</v>
          </cell>
        </row>
        <row r="15">
          <cell r="M15">
            <v>1365000.0000000005</v>
          </cell>
        </row>
        <row r="16">
          <cell r="M16">
            <v>240873.36000000002</v>
          </cell>
        </row>
        <row r="17">
          <cell r="M17">
            <v>1000000</v>
          </cell>
        </row>
        <row r="18">
          <cell r="M18">
            <v>0</v>
          </cell>
        </row>
        <row r="19">
          <cell r="M19">
            <v>0</v>
          </cell>
        </row>
        <row r="20">
          <cell r="M20">
            <v>758283.29999999993</v>
          </cell>
        </row>
        <row r="21">
          <cell r="M21">
            <v>1000000</v>
          </cell>
        </row>
        <row r="22">
          <cell r="M22">
            <v>106372.5</v>
          </cell>
        </row>
        <row r="23">
          <cell r="M23">
            <v>1023229.9349999995</v>
          </cell>
        </row>
        <row r="24">
          <cell r="M24">
            <v>558923.55674999952</v>
          </cell>
        </row>
        <row r="25">
          <cell r="M25">
            <v>329605.18500000006</v>
          </cell>
        </row>
        <row r="26">
          <cell r="M26">
            <v>708586.19269425084</v>
          </cell>
        </row>
        <row r="27">
          <cell r="M27">
            <v>449587.12499999977</v>
          </cell>
        </row>
        <row r="28">
          <cell r="M28">
            <v>3091962.4125000006</v>
          </cell>
        </row>
        <row r="29">
          <cell r="M29">
            <v>1496740.9275</v>
          </cell>
        </row>
        <row r="30">
          <cell r="M30">
            <v>3530143.7406884967</v>
          </cell>
        </row>
        <row r="31">
          <cell r="M31">
            <v>604541.24999999953</v>
          </cell>
        </row>
        <row r="32">
          <cell r="M32">
            <v>2297347.5798000004</v>
          </cell>
        </row>
        <row r="33">
          <cell r="M33">
            <v>574914.21000000008</v>
          </cell>
        </row>
        <row r="34">
          <cell r="M34">
            <v>974999.99999999977</v>
          </cell>
        </row>
        <row r="35">
          <cell r="M35">
            <v>1613966.2848648655</v>
          </cell>
        </row>
        <row r="36">
          <cell r="M36">
            <v>2306927.9106900007</v>
          </cell>
        </row>
        <row r="37">
          <cell r="M37">
            <v>806409.24</v>
          </cell>
        </row>
        <row r="38">
          <cell r="M38">
            <v>721895.84999999951</v>
          </cell>
        </row>
        <row r="39">
          <cell r="M39">
            <v>0</v>
          </cell>
        </row>
        <row r="40">
          <cell r="M40">
            <v>0</v>
          </cell>
        </row>
        <row r="41">
          <cell r="M41">
            <v>881798.58000000007</v>
          </cell>
        </row>
        <row r="42">
          <cell r="M42">
            <v>8062499.9999999972</v>
          </cell>
        </row>
        <row r="43">
          <cell r="M43">
            <v>717277.33350000053</v>
          </cell>
        </row>
        <row r="44">
          <cell r="M44">
            <v>975000</v>
          </cell>
        </row>
        <row r="45">
          <cell r="M45">
            <v>2354967</v>
          </cell>
        </row>
        <row r="46">
          <cell r="M46">
            <v>1090253.8724999998</v>
          </cell>
        </row>
        <row r="47">
          <cell r="M47">
            <v>487499.99999999988</v>
          </cell>
        </row>
        <row r="48">
          <cell r="M48">
            <v>798691.91999999969</v>
          </cell>
        </row>
        <row r="49">
          <cell r="M49">
            <v>1859160.2249999999</v>
          </cell>
        </row>
        <row r="50">
          <cell r="M50">
            <v>1085248.125</v>
          </cell>
        </row>
        <row r="51">
          <cell r="M51">
            <v>1824847.2450000003</v>
          </cell>
        </row>
        <row r="52">
          <cell r="M52">
            <v>660461.7839888247</v>
          </cell>
        </row>
        <row r="53">
          <cell r="M53">
            <v>3694373.5724999993</v>
          </cell>
        </row>
        <row r="54">
          <cell r="M54">
            <v>1462500</v>
          </cell>
        </row>
        <row r="55">
          <cell r="M55">
            <v>0</v>
          </cell>
        </row>
        <row r="56">
          <cell r="M56">
            <v>1197772.8750000005</v>
          </cell>
        </row>
        <row r="57">
          <cell r="M57">
            <v>2627649.3749999995</v>
          </cell>
        </row>
        <row r="58">
          <cell r="M58">
            <v>3238354.0799999987</v>
          </cell>
        </row>
        <row r="59">
          <cell r="M59">
            <v>949650</v>
          </cell>
        </row>
        <row r="60">
          <cell r="M60">
            <v>115050</v>
          </cell>
        </row>
        <row r="61">
          <cell r="M61">
            <v>3344513.2500000014</v>
          </cell>
        </row>
        <row r="62">
          <cell r="M62">
            <v>1462500</v>
          </cell>
        </row>
        <row r="63">
          <cell r="M63">
            <v>1578714.6375</v>
          </cell>
        </row>
        <row r="64">
          <cell r="M64">
            <v>956617.26029999927</v>
          </cell>
        </row>
        <row r="65">
          <cell r="M65">
            <v>516750</v>
          </cell>
        </row>
        <row r="66">
          <cell r="M66">
            <v>275785.71799999988</v>
          </cell>
        </row>
        <row r="67">
          <cell r="M67">
            <v>2425166.2499999991</v>
          </cell>
        </row>
        <row r="68">
          <cell r="M68">
            <v>0</v>
          </cell>
        </row>
        <row r="69">
          <cell r="M69">
            <v>501526.15500000003</v>
          </cell>
        </row>
        <row r="70">
          <cell r="M70">
            <v>2603062.8000000003</v>
          </cell>
        </row>
        <row r="71">
          <cell r="M71">
            <v>470232.94500000001</v>
          </cell>
        </row>
        <row r="72">
          <cell r="M72">
            <v>0</v>
          </cell>
        </row>
        <row r="73">
          <cell r="M73">
            <v>1399438.2675000001</v>
          </cell>
        </row>
        <row r="74">
          <cell r="M74">
            <v>3411720</v>
          </cell>
        </row>
        <row r="75">
          <cell r="M75">
            <v>2797993.6391549977</v>
          </cell>
        </row>
        <row r="76">
          <cell r="M76">
            <v>12577499.999999998</v>
          </cell>
        </row>
        <row r="77">
          <cell r="M77">
            <v>1320543.5392500008</v>
          </cell>
        </row>
        <row r="78">
          <cell r="M78">
            <v>2276708.6159999985</v>
          </cell>
        </row>
        <row r="79">
          <cell r="M79">
            <v>2837629.9574999972</v>
          </cell>
        </row>
        <row r="80">
          <cell r="M80">
            <v>299804.50168499956</v>
          </cell>
        </row>
        <row r="81">
          <cell r="M81">
            <v>2874372.2474999996</v>
          </cell>
        </row>
        <row r="82">
          <cell r="M82">
            <v>4488451.3049999997</v>
          </cell>
        </row>
        <row r="83">
          <cell r="M83">
            <v>0</v>
          </cell>
        </row>
        <row r="84">
          <cell r="M84">
            <v>2147075.7750000013</v>
          </cell>
        </row>
        <row r="85">
          <cell r="M85">
            <v>1773454.6439999994</v>
          </cell>
        </row>
        <row r="86">
          <cell r="M86">
            <v>659103.24479999964</v>
          </cell>
        </row>
        <row r="87">
          <cell r="M87">
            <v>520274.23499999999</v>
          </cell>
        </row>
        <row r="88">
          <cell r="M88">
            <v>375292.24999999994</v>
          </cell>
        </row>
        <row r="89">
          <cell r="M89">
            <v>1031131.5378000009</v>
          </cell>
        </row>
        <row r="90">
          <cell r="M90">
            <v>1019300.5875</v>
          </cell>
        </row>
        <row r="91">
          <cell r="M91">
            <v>6064648.2000000039</v>
          </cell>
        </row>
        <row r="92">
          <cell r="M92">
            <v>645937.5</v>
          </cell>
        </row>
        <row r="93">
          <cell r="M93">
            <v>610104.50249999994</v>
          </cell>
        </row>
        <row r="94">
          <cell r="M94">
            <v>2238433.5675000004</v>
          </cell>
        </row>
        <row r="95">
          <cell r="M95">
            <v>535622.61869999918</v>
          </cell>
        </row>
        <row r="96">
          <cell r="M96">
            <v>2626787.4749999973</v>
          </cell>
        </row>
        <row r="97">
          <cell r="M97">
            <v>1438495.5779999995</v>
          </cell>
        </row>
        <row r="98">
          <cell r="M98">
            <v>1462500</v>
          </cell>
        </row>
        <row r="99">
          <cell r="M99">
            <v>527455.65899999999</v>
          </cell>
        </row>
        <row r="100">
          <cell r="M100">
            <v>2666604.6517500016</v>
          </cell>
        </row>
        <row r="101">
          <cell r="M101">
            <v>0</v>
          </cell>
        </row>
        <row r="102">
          <cell r="M102">
            <v>5833958.8125</v>
          </cell>
        </row>
        <row r="103">
          <cell r="M103">
            <v>2106982.799999998</v>
          </cell>
        </row>
        <row r="104">
          <cell r="M104">
            <v>1137850.74</v>
          </cell>
        </row>
        <row r="105">
          <cell r="M105">
            <v>2500000</v>
          </cell>
        </row>
        <row r="106">
          <cell r="M106">
            <v>1325005.4999999998</v>
          </cell>
        </row>
        <row r="107">
          <cell r="M107">
            <v>2268189.317450149</v>
          </cell>
        </row>
        <row r="108">
          <cell r="M108">
            <v>1825065.4499999983</v>
          </cell>
        </row>
        <row r="109">
          <cell r="M109">
            <v>1295409.1994999978</v>
          </cell>
        </row>
        <row r="110">
          <cell r="M110">
            <v>1688316.6300000001</v>
          </cell>
        </row>
        <row r="111">
          <cell r="M111">
            <v>2554100.9325000006</v>
          </cell>
        </row>
        <row r="112">
          <cell r="M112">
            <v>2075436.1484999978</v>
          </cell>
        </row>
        <row r="113">
          <cell r="M113">
            <v>4078599.0960000013</v>
          </cell>
        </row>
        <row r="114">
          <cell r="M114">
            <v>1785712.5</v>
          </cell>
        </row>
        <row r="115">
          <cell r="M115">
            <v>6593300.9999999981</v>
          </cell>
        </row>
        <row r="116">
          <cell r="M116">
            <v>2894295.0124999997</v>
          </cell>
        </row>
        <row r="117">
          <cell r="M117">
            <v>3940958.5500088027</v>
          </cell>
        </row>
        <row r="118">
          <cell r="M118">
            <v>2193691.3843162507</v>
          </cell>
        </row>
        <row r="119">
          <cell r="M119">
            <v>1463635.8174999999</v>
          </cell>
        </row>
        <row r="120">
          <cell r="M120">
            <v>4541191.1999999955</v>
          </cell>
        </row>
        <row r="121">
          <cell r="M121">
            <v>13720696.177500002</v>
          </cell>
        </row>
        <row r="122">
          <cell r="M122">
            <v>2161261.1250000005</v>
          </cell>
        </row>
        <row r="123">
          <cell r="M123">
            <v>1953586.6349999998</v>
          </cell>
        </row>
        <row r="124">
          <cell r="M124">
            <v>2067242.6720399978</v>
          </cell>
        </row>
        <row r="125">
          <cell r="M125">
            <v>3312198.044999999</v>
          </cell>
        </row>
        <row r="126">
          <cell r="M126">
            <v>1997869.8519000006</v>
          </cell>
        </row>
        <row r="127">
          <cell r="M127">
            <v>975000.00000000023</v>
          </cell>
        </row>
        <row r="128">
          <cell r="M128">
            <v>7635754.9124999978</v>
          </cell>
        </row>
        <row r="129">
          <cell r="M129">
            <v>1535467.0499999998</v>
          </cell>
        </row>
        <row r="130">
          <cell r="M130">
            <v>538504.20000000054</v>
          </cell>
        </row>
        <row r="131">
          <cell r="M131">
            <v>3705165.2430389994</v>
          </cell>
        </row>
        <row r="132">
          <cell r="M132">
            <v>1984320.9749999994</v>
          </cell>
        </row>
        <row r="133">
          <cell r="M133">
            <v>3500250.0000000014</v>
          </cell>
        </row>
        <row r="134">
          <cell r="M134">
            <v>4616472.308175005</v>
          </cell>
        </row>
        <row r="135">
          <cell r="M135">
            <v>4533527.2125000004</v>
          </cell>
        </row>
        <row r="136">
          <cell r="M136">
            <v>2037162.6599999997</v>
          </cell>
        </row>
        <row r="137">
          <cell r="M137">
            <v>487500</v>
          </cell>
        </row>
        <row r="138">
          <cell r="M138">
            <v>539145.53500000003</v>
          </cell>
        </row>
        <row r="139">
          <cell r="M139">
            <v>2221611.4499999979</v>
          </cell>
        </row>
        <row r="140">
          <cell r="M140">
            <v>2743328.6399999997</v>
          </cell>
        </row>
        <row r="141">
          <cell r="M141">
            <v>2500000</v>
          </cell>
        </row>
        <row r="142">
          <cell r="M142">
            <v>1645390.4823599965</v>
          </cell>
        </row>
        <row r="143">
          <cell r="M143">
            <v>3576968.5300000003</v>
          </cell>
        </row>
        <row r="144">
          <cell r="M144">
            <v>619291.11975524481</v>
          </cell>
        </row>
        <row r="145">
          <cell r="M145">
            <v>4269958.1566682635</v>
          </cell>
        </row>
        <row r="146">
          <cell r="M146">
            <v>3388823.0999999987</v>
          </cell>
        </row>
        <row r="147">
          <cell r="M147">
            <v>2095689.375</v>
          </cell>
        </row>
        <row r="148">
          <cell r="M148">
            <v>1655838.5999999999</v>
          </cell>
        </row>
        <row r="149">
          <cell r="M149">
            <v>850402.8</v>
          </cell>
        </row>
        <row r="150">
          <cell r="M150">
            <v>5467991.5875000004</v>
          </cell>
        </row>
        <row r="151">
          <cell r="M151">
            <v>2129216.7000000002</v>
          </cell>
        </row>
        <row r="152">
          <cell r="M152">
            <v>441627.90749999986</v>
          </cell>
        </row>
        <row r="153">
          <cell r="M153">
            <v>2095777.4174999997</v>
          </cell>
        </row>
        <row r="154">
          <cell r="M154">
            <v>4200491.7670564223</v>
          </cell>
        </row>
        <row r="155">
          <cell r="M155">
            <v>2728911.792750001</v>
          </cell>
        </row>
        <row r="156">
          <cell r="M156">
            <v>984377.43000000017</v>
          </cell>
        </row>
        <row r="157">
          <cell r="M157">
            <v>9350249.9999999981</v>
          </cell>
        </row>
        <row r="158">
          <cell r="M158">
            <v>1072699.8750000012</v>
          </cell>
        </row>
        <row r="159">
          <cell r="M159">
            <v>1151249.1900000002</v>
          </cell>
        </row>
        <row r="160">
          <cell r="M160">
            <v>0</v>
          </cell>
        </row>
        <row r="161">
          <cell r="M161">
            <v>0</v>
          </cell>
        </row>
        <row r="162">
          <cell r="M162">
            <v>2437499.9999999995</v>
          </cell>
        </row>
        <row r="163">
          <cell r="M163">
            <v>3278222.8049999997</v>
          </cell>
        </row>
        <row r="164">
          <cell r="M164">
            <v>3157604.872500001</v>
          </cell>
        </row>
        <row r="165">
          <cell r="M165">
            <v>3322147.37</v>
          </cell>
        </row>
        <row r="166">
          <cell r="M166">
            <v>1686297.5999999982</v>
          </cell>
        </row>
        <row r="167">
          <cell r="M167">
            <v>411536.11199999956</v>
          </cell>
        </row>
        <row r="168">
          <cell r="M168">
            <v>3666617.7092999979</v>
          </cell>
        </row>
        <row r="169">
          <cell r="M169">
            <v>6522363.8999999976</v>
          </cell>
        </row>
        <row r="170">
          <cell r="M170">
            <v>712232.40562499943</v>
          </cell>
        </row>
        <row r="171">
          <cell r="M171">
            <v>2989919.4000000027</v>
          </cell>
        </row>
        <row r="172">
          <cell r="M172">
            <v>1938482.6699999995</v>
          </cell>
        </row>
        <row r="173">
          <cell r="M173">
            <v>3317081.6250000009</v>
          </cell>
        </row>
        <row r="174">
          <cell r="M174">
            <v>1278169.6200000001</v>
          </cell>
        </row>
        <row r="175">
          <cell r="M175">
            <v>3123909.1844999967</v>
          </cell>
        </row>
        <row r="176">
          <cell r="M176">
            <v>3228617.8274999997</v>
          </cell>
        </row>
        <row r="177">
          <cell r="M177">
            <v>524999.99999999965</v>
          </cell>
        </row>
        <row r="178">
          <cell r="M178">
            <v>4264454.9999999981</v>
          </cell>
        </row>
        <row r="179">
          <cell r="M179">
            <v>6416918.8200000012</v>
          </cell>
        </row>
        <row r="180">
          <cell r="M180">
            <v>4774574.9999999991</v>
          </cell>
        </row>
        <row r="181">
          <cell r="M181">
            <v>5711535.3750000056</v>
          </cell>
        </row>
        <row r="182">
          <cell r="M182">
            <v>97578</v>
          </cell>
        </row>
        <row r="183">
          <cell r="M183">
            <v>113489.37629249999</v>
          </cell>
        </row>
        <row r="184">
          <cell r="M184">
            <v>1198108.6650000003</v>
          </cell>
        </row>
        <row r="185">
          <cell r="M185">
            <v>2047696.5599999996</v>
          </cell>
        </row>
        <row r="186">
          <cell r="M186">
            <v>529365.32999999891</v>
          </cell>
        </row>
        <row r="187">
          <cell r="M187">
            <v>3817195.1999999997</v>
          </cell>
        </row>
        <row r="188">
          <cell r="M188">
            <v>1257009.3900000001</v>
          </cell>
        </row>
        <row r="189">
          <cell r="M189">
            <v>800953.92</v>
          </cell>
        </row>
        <row r="190">
          <cell r="M190">
            <v>1000000</v>
          </cell>
        </row>
        <row r="191">
          <cell r="M191">
            <v>6680826.997649991</v>
          </cell>
        </row>
        <row r="192">
          <cell r="M192">
            <v>4861581.7575000003</v>
          </cell>
        </row>
        <row r="193">
          <cell r="M193">
            <v>1008116.4599999993</v>
          </cell>
        </row>
        <row r="194">
          <cell r="M194">
            <v>0</v>
          </cell>
        </row>
        <row r="195">
          <cell r="M195">
            <v>0</v>
          </cell>
        </row>
        <row r="196">
          <cell r="M196">
            <v>782126</v>
          </cell>
        </row>
        <row r="197">
          <cell r="M197">
            <v>3000000</v>
          </cell>
        </row>
        <row r="198">
          <cell r="M198">
            <v>2500000</v>
          </cell>
        </row>
        <row r="199">
          <cell r="M199">
            <v>1000000</v>
          </cell>
        </row>
      </sheetData>
      <sheetData sheetId="17"/>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KeyMultInputs"/>
      <sheetName val="Proj. Financials"/>
      <sheetName val="key_inputs"/>
      <sheetName val="Summary"/>
      <sheetName val="Mult-LTM"/>
      <sheetName val="Mult-3yr"/>
      <sheetName val="Mult-LTM (adj)"/>
      <sheetName val="Mult-3yr (adj)"/>
      <sheetName val="General Dialog"/>
      <sheetName val="Comps Dialog"/>
      <sheetName val="Sum"/>
      <sheetName val="CDI Corp"/>
      <sheetName val="CDI Corp-ROA"/>
      <sheetName val="Edgewater Technology Inc."/>
      <sheetName val="Edgewater-ROA"/>
      <sheetName val="General Employment Enterprises"/>
      <sheetName val="General Employment-ROA"/>
      <sheetName val="Heidrick &amp; Struggles Internatio"/>
      <sheetName val="Heidrick &amp; Struggles-ROA"/>
      <sheetName val="Kelly Services Inc."/>
      <sheetName val="Kelly Services-ROA"/>
      <sheetName val="Kforce.com Inc"/>
      <sheetName val="Kforce.com-ROA"/>
      <sheetName val="On Assignment Inc."/>
      <sheetName val="On Assignment-ROA"/>
      <sheetName val="RCM Technologies Inc."/>
      <sheetName val="RCM Tech-ROA"/>
      <sheetName val="Spherion Corporation"/>
      <sheetName val="Spherion-ROA"/>
      <sheetName val="Modis Professional Sercvices, I"/>
      <sheetName val="Mar&amp;GrowthAnaly"/>
      <sheetName val="Size_Growth_Adj"/>
      <sheetName val="Ratio Analy"/>
      <sheetName val="Common_BS"/>
      <sheetName val="Common_IS"/>
      <sheetName val="FSEdit Dialog"/>
      <sheetName val="Mult Dialog"/>
      <sheetName val="Exb&amp;WP Dialog"/>
      <sheetName val="Comp_Mult"/>
      <sheetName val="Std Fin Template"/>
      <sheetName val="Comp_Desc"/>
      <sheetName val="Module1"/>
      <sheetName val="Sheet1"/>
      <sheetName val="Sheet2"/>
      <sheetName val="Sheet3"/>
      <sheetName val="ROA 96 "/>
      <sheetName val="ROA 97"/>
      <sheetName val="IS Summary-96"/>
      <sheetName val="Acquiror"/>
      <sheetName val="Per case"/>
      <sheetName val="New COGS"/>
      <sheetName val="RUL2"/>
      <sheetName val="Operating Data"/>
      <sheetName val="WC QtrDat"/>
      <sheetName val="WC ShortDat"/>
      <sheetName val="VMT-FPT2"/>
      <sheetName val="Input"/>
      <sheetName val="Settings"/>
      <sheetName val="July"/>
      <sheetName val="Oct"/>
      <sheetName val="CAP"/>
      <sheetName val="Cntmrs-Recruit"/>
      <sheetName val="CAPM - Cosmetics Industry"/>
      <sheetName val="Deals"/>
      <sheetName val="Proj__Financials"/>
      <sheetName val="Mult-LTM_(adj)"/>
      <sheetName val="Mult-3yr_(adj)"/>
      <sheetName val="General_Dialog"/>
      <sheetName val="Comps_Dialog"/>
      <sheetName val="CDI_Corp"/>
      <sheetName val="CDI_Corp-ROA"/>
      <sheetName val="Edgewater_Technology_Inc_"/>
      <sheetName val="General_Employment_Enterprises"/>
      <sheetName val="General_Employment-ROA"/>
      <sheetName val="Heidrick_&amp;_Struggles_Internatio"/>
      <sheetName val="Heidrick_&amp;_Struggles-ROA"/>
      <sheetName val="Kelly_Services_Inc_"/>
      <sheetName val="Kelly_Services-ROA"/>
      <sheetName val="Kforce_com_Inc"/>
      <sheetName val="Kforce_com-ROA"/>
      <sheetName val="On_Assignment_Inc_"/>
      <sheetName val="On_Assignment-ROA"/>
      <sheetName val="RCM_Technologies_Inc_"/>
      <sheetName val="RCM_Tech-ROA"/>
      <sheetName val="Spherion_Corporation"/>
      <sheetName val="Modis_Professional_Sercvices,_I"/>
      <sheetName val="Ratio_Analy"/>
      <sheetName val="FSEdit_Dialog"/>
      <sheetName val="Mult_Dialog"/>
      <sheetName val="Exb&amp;WP_Dialog"/>
      <sheetName val="Std_Fin_Template"/>
      <sheetName val="ROA_96_"/>
      <sheetName val="ROA_97"/>
      <sheetName val="IS_Summary-96"/>
      <sheetName val="CAPM_-_Cosmetics_Industry"/>
      <sheetName val="CoRef"/>
      <sheetName val="Projections 2"/>
      <sheetName val="MCM Model-Professional Services"/>
      <sheetName val="PRTNRSHP_SUMS"/>
      <sheetName val="INDIV_SUMS"/>
      <sheetName val="NUCENTRIX"/>
      <sheetName val="IN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ENTRY"/>
      <sheetName val="BENEFIT SCHEDULE DATA"/>
      <sheetName val="DATABASE"/>
      <sheetName val="CALCULATOR"/>
      <sheetName val="Credits_and_Losses_by_Fund"/>
      <sheetName val="CHANGE CONTROL"/>
      <sheetName val="Multi SSI ENTRY"/>
      <sheetName val="Prop SSI ENTRY"/>
      <sheetName val="MANUAL ENTRIES"/>
      <sheetName val="Multi SSI ENTRY_BU_DID"/>
      <sheetName val="Prop SSI ENTRY_BU_DID"/>
      <sheetName val="WRITEUP"/>
    </sheetNames>
    <sheetDataSet>
      <sheetData sheetId="0"/>
      <sheetData sheetId="1"/>
      <sheetData sheetId="2">
        <row r="2">
          <cell r="A2">
            <v>42094</v>
          </cell>
        </row>
      </sheetData>
      <sheetData sheetId="3"/>
      <sheetData sheetId="4"/>
      <sheetData sheetId="5">
        <row r="1">
          <cell r="B1" t="str">
            <v>DATE</v>
          </cell>
        </row>
        <row r="2">
          <cell r="B2">
            <v>0</v>
          </cell>
        </row>
        <row r="3">
          <cell r="B3">
            <v>41696.604062500002</v>
          </cell>
        </row>
        <row r="4">
          <cell r="B4">
            <v>41701.692604166667</v>
          </cell>
        </row>
        <row r="5">
          <cell r="B5">
            <v>41710.502800925926</v>
          </cell>
        </row>
        <row r="6">
          <cell r="B6">
            <v>41715.599409722221</v>
          </cell>
        </row>
        <row r="7">
          <cell r="B7">
            <v>41717.597557870373</v>
          </cell>
        </row>
        <row r="8">
          <cell r="B8">
            <v>41730.478159722225</v>
          </cell>
        </row>
        <row r="9">
          <cell r="B9">
            <v>41731.420266203706</v>
          </cell>
        </row>
        <row r="10">
          <cell r="B10">
            <v>41731.63690972222</v>
          </cell>
        </row>
        <row r="11">
          <cell r="B11">
            <v>41737.466770833336</v>
          </cell>
        </row>
        <row r="12">
          <cell r="B12">
            <v>41739.621018518519</v>
          </cell>
        </row>
        <row r="13">
          <cell r="B13">
            <v>41743.56590277778</v>
          </cell>
        </row>
      </sheetData>
      <sheetData sheetId="6"/>
      <sheetData sheetId="7"/>
      <sheetData sheetId="8"/>
      <sheetData sheetId="9"/>
      <sheetData sheetId="10"/>
      <sheetData sheetId="1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KeyMultInputs"/>
      <sheetName val="Summary"/>
      <sheetName val="Mult-LTM"/>
      <sheetName val="Mult-3yr"/>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Module1"/>
      <sheetName val="MCM Model02_021"/>
      <sheetName val="AAR Corp."/>
      <sheetName val="Aerosonic Corp."/>
      <sheetName val="BE Aerospace"/>
      <sheetName val="DRS Technologies"/>
      <sheetName val="Ducommun Inc."/>
      <sheetName val="Goodrich Corp."/>
      <sheetName val="Innovative Solutions and Suppor"/>
      <sheetName val="PEMCO Aviation Group"/>
      <sheetName val="Triumph Group"/>
      <sheetName val="Goodrich Corporation"/>
      <sheetName val="AIZ BWA"/>
      <sheetName val="INMT MSX"/>
      <sheetName val="Assumptions"/>
      <sheetName val="DCF (Heavy Cap Ex)"/>
      <sheetName val="Abercrombie &amp; Fitch Company"/>
      <sheetName val="American Eagle Outfitters, Inc."/>
      <sheetName val="Charlotte Russe Holding Inc."/>
      <sheetName val="Claire's Stores, Inc."/>
      <sheetName val="Hot Topic, Inc."/>
      <sheetName val="Pacific Sunwear of California, "/>
      <sheetName val="The Wet Seal, Inc."/>
      <sheetName val="Too, Inc."/>
      <sheetName val="Urban Outfitters, Inc."/>
      <sheetName val="Wilsons The Leather Experts Inc"/>
      <sheetName val="Genesco Inc."/>
      <sheetName val="Brains"/>
      <sheetName val="INPUT"/>
      <sheetName val="Cover"/>
      <sheetName val="Key Info. for the Model"/>
      <sheetName val="Japan"/>
      <sheetName val="Coverpage"/>
      <sheetName val="AW"/>
      <sheetName val="RSG"/>
      <sheetName val="Instructions"/>
      <sheetName val="2003 Pr Fcst"/>
      <sheetName val="Sheet1"/>
      <sheetName val="Cntmrs-Recruit"/>
      <sheetName val="WP_Hist ABC"/>
      <sheetName val="A"/>
      <sheetName val="Reference"/>
      <sheetName val="ago 08 refazer"/>
      <sheetName val="MOD UNIT BICOS"/>
      <sheetName val="RESUMO"/>
      <sheetName val="IS Summary-96"/>
      <sheetName val="MPC by prod"/>
      <sheetName val="MPC service"/>
      <sheetName val="PV Graph Data"/>
      <sheetName val="BEC"/>
      <sheetName val="DX Recurring Reve_2011"/>
      <sheetName val="US DX 2011"/>
      <sheetName val="Minimum Purchase "/>
      <sheetName val="Incremental to 2022"/>
      <sheetName val="US IA 2011"/>
      <sheetName val="US Chem 2011"/>
      <sheetName val="BC do Brazil"/>
      <sheetName val="Sheet2"/>
      <sheetName val="MPC Service unit-account"/>
      <sheetName val="MPC Sales unit-product"/>
      <sheetName val="Comparison"/>
      <sheetName val="Selection Menu"/>
      <sheetName val="Heads"/>
      <sheetName val="Control"/>
      <sheetName val="Country Names"/>
      <sheetName val="CVD GM Report"/>
      <sheetName val="Top20 SOM"/>
      <sheetName val="July Actuals"/>
      <sheetName val="#REF"/>
      <sheetName val="ASM Ranking"/>
      <sheetName val="p&amp;l"/>
      <sheetName val="FX"/>
      <sheetName val="Going Concern"/>
      <sheetName val="Fee Schedule"/>
      <sheetName val="Rooms Summary Rs"/>
      <sheetName val="ValuationInput"/>
      <sheetName val="Storage"/>
      <sheetName val="ValuationSummary"/>
      <sheetName val="Rabinek Page"/>
      <sheetName val="HL IRR"/>
      <sheetName val="HL Company Summary"/>
      <sheetName val="Gen Ass"/>
      <sheetName val="Creations"/>
      <sheetName val="FE 05"/>
      <sheetName val="FE06"/>
      <sheetName val="FinAdm05"/>
      <sheetName val="FinAdm06"/>
      <sheetName val="SigSel05"/>
      <sheetName val="SigSel06"/>
      <sheetName val="USOps05"/>
      <sheetName val="USOps06"/>
      <sheetName val="Tustin"/>
      <sheetName val="Costa Mesa"/>
      <sheetName val="CovModel"/>
      <sheetName val="Notes"/>
      <sheetName val="master"/>
      <sheetName val="Lists (2)"/>
      <sheetName val="Income"/>
      <sheetName val="EPS analysis"/>
      <sheetName val="ROA 96"/>
      <sheetName val="FAB별"/>
      <sheetName val="Price Index"/>
      <sheetName val="Management Projections"/>
      <sheetName val="HC and T&amp;E"/>
      <sheetName val="Historical IS"/>
      <sheetName val="Comp Analy "/>
      <sheetName val="YTD Forecast vs Budget 2012"/>
      <sheetName val="P&amp;L Forecast Summary"/>
      <sheetName val="P&amp;L Budget Summary"/>
      <sheetName val="Download"/>
      <sheetName val="Move_9.19.12"/>
      <sheetName val="Campaign Prod Cost Forecast"/>
      <sheetName val="Staffing Forecast"/>
      <sheetName val="CMC Relocation Costs"/>
      <sheetName val="Music Library Forecast"/>
      <sheetName val="RTL 2012 Forecast"/>
      <sheetName val="RTL 2012 Actuals"/>
      <sheetName val="CTL 2012 Forecast"/>
      <sheetName val="CTL 2012 Actuals"/>
      <sheetName val="2012 ISU Grand Prix Forecast"/>
      <sheetName val="2012 IRB Rugby Sevens Forecast"/>
      <sheetName val="2012 IRB Rugby Sevens Actuals"/>
      <sheetName val="2012 Women's Soccer Forecast"/>
      <sheetName val="2012 Women's Soccer Actuals"/>
      <sheetName val="2012 AIBA Boxing Forecast"/>
      <sheetName val="Staff Increases"/>
      <sheetName val="Sales Integration Forecast"/>
      <sheetName val="T&amp;E - Consultant Forecast"/>
      <sheetName val="T&amp;E - Employee Forecast"/>
      <sheetName val="Comps Data"/>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WP_Hist_ABC"/>
      <sheetName val="MCM_Model02_021"/>
      <sheetName val="ago_08_refazer"/>
      <sheetName val="MOD_UNIT_BICOS"/>
      <sheetName val="IS_Summary-96"/>
      <sheetName val="MPC_by_prod"/>
      <sheetName val="MPC_service"/>
      <sheetName val="PV_Graph_Data"/>
      <sheetName val="DX_Recurring_Reve_2011"/>
      <sheetName val="US_DX_2011"/>
      <sheetName val="Minimum_Purchase_"/>
      <sheetName val="Incremental_to_2022"/>
      <sheetName val="US_IA_2011"/>
      <sheetName val="US_Chem_2011"/>
      <sheetName val="BC_do_Brazil"/>
      <sheetName val="AAR_Corp_"/>
      <sheetName val="Aerosonic_Corp_"/>
      <sheetName val="BE_Aerospace"/>
      <sheetName val="DRS_Technologies"/>
      <sheetName val="Ducommun_Inc_"/>
      <sheetName val="Goodrich_Corp_"/>
      <sheetName val="Innovative_Solutions_and_Suppor"/>
      <sheetName val="PEMCO_Aviation_Group"/>
      <sheetName val="Triumph_Group"/>
      <sheetName val="Goodrich_Corporation"/>
      <sheetName val="Abercrombie_&amp;_Fitch_Company"/>
      <sheetName val="American_Eagle_Outfitters,_Inc_"/>
      <sheetName val="Charlotte_Russe_Holding_Inc_"/>
      <sheetName val="Claire's_Stores,_Inc_"/>
      <sheetName val="Hot_Topic,_Inc_"/>
      <sheetName val="Pacific_Sunwear_of_California,_"/>
      <sheetName val="The_Wet_Seal,_Inc_"/>
      <sheetName val="Too,_Inc_"/>
      <sheetName val="Urban_Outfitters,_Inc_"/>
      <sheetName val="Wilsons_The_Leather_Experts_Inc"/>
      <sheetName val="Genesco_Inc_"/>
      <sheetName val="MPC_Service_unit-account"/>
      <sheetName val="MPC_Sales_unit-product"/>
      <sheetName val="Fee_Schedule"/>
      <sheetName val="Selection_Menu"/>
      <sheetName val="Country_Names"/>
      <sheetName val="2003_Pr_Fcst"/>
      <sheetName val="Going_Concern"/>
      <sheetName val="AIZ_BWA"/>
      <sheetName val="INMT_MSX"/>
      <sheetName val="DCF_(Heavy_Cap_Ex)"/>
      <sheetName val="EPS_analysis"/>
      <sheetName val="Key_Info__for_the_Model"/>
      <sheetName val="ROA_96"/>
      <sheetName val="Valuation 2"/>
      <sheetName val="Data-current $"/>
      <sheetName val="Data-International"/>
      <sheetName val="P&amp;L (local curr.)"/>
      <sheetName val="Journal CON"/>
      <sheetName val="Macro1"/>
      <sheetName val="Stock Option Exercised (03)"/>
      <sheetName val="Days"/>
      <sheetName val="CvrPge"/>
      <sheetName val="SBU Ext+Int"/>
      <sheetName val="Set Up Information"/>
      <sheetName val="WC"/>
      <sheetName val=""/>
      <sheetName val="OtherHiddenData"/>
      <sheetName val="Collection reconcilitation"/>
      <sheetName val="Date Wise Disb MIS"/>
      <sheetName val="Month -FY Wise Disb Summary"/>
      <sheetName val="Power &amp; Fuel (S)"/>
      <sheetName val="PE"/>
      <sheetName val="PricingInput"/>
      <sheetName val="Log"/>
      <sheetName val="OldCo Inputs"/>
      <sheetName val="OldCo"/>
      <sheetName val="NewCo"/>
      <sheetName val="P&amp;L Model"/>
      <sheetName val="Capital model&gt;&gt;"/>
      <sheetName val="Summary Output"/>
      <sheetName val="CF"/>
      <sheetName val="IFRS BS &amp; SII"/>
      <sheetName val="BS Workings"/>
      <sheetName val="Payout patterns &gt;"/>
      <sheetName val="2018 back book"/>
      <sheetName val="2019 onwards (gross)"/>
      <sheetName val="2019 onwards (RI)"/>
      <sheetName val="Rptd. Run-off Analysis NOT USED"/>
      <sheetName val="6 TRS"/>
      <sheetName val="Definitions"/>
      <sheetName val="ACCT REC"/>
      <sheetName val="Data"/>
      <sheetName val="건물"/>
      <sheetName val="Mult-LTM-1"/>
      <sheetName val="35-ROW_v2"/>
      <sheetName val="Company_20"/>
      <sheetName val="30-Other spend"/>
      <sheetName val="O4 - Deferred"/>
      <sheetName val="Criteria"/>
      <sheetName val="COST ROLL"/>
      <sheetName val="Framfall"/>
      <sheetName val="Variables"/>
      <sheetName val="Control Sheet"/>
      <sheetName val="Current Forecast"/>
      <sheetName val="forecast_rates"/>
      <sheetName val="Segment3 Department"/>
      <sheetName val="Segment2 Account"/>
      <sheetName val="Segment1 Company"/>
      <sheetName val="Segment5 Region"/>
      <sheetName val="Balance Sheet"/>
      <sheetName val="FN3. EPS"/>
      <sheetName val="Quarterly Income Statements"/>
      <sheetName val="FN 8. Comp Inc"/>
      <sheetName val="Projections"/>
      <sheetName val="Index"/>
      <sheetName val="Account data"/>
      <sheetName val="Consol P&amp;L Data"/>
      <sheetName val="III JV_Royalty Details"/>
      <sheetName val="Start"/>
      <sheetName val="FY13 entity list"/>
      <sheetName val="Hyperion CORPTax Map FY05"/>
      <sheetName val="ReportParameters"/>
      <sheetName val="Comments"/>
      <sheetName val="CAP"/>
      <sheetName val="1100APCTRY"/>
      <sheetName val="Contract Cash Flow by tenant"/>
      <sheetName val="powergen"/>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MCM_Model02_0211"/>
      <sheetName val="AAR_Corp_1"/>
      <sheetName val="Aerosonic_Corp_1"/>
      <sheetName val="BE_Aerospace1"/>
      <sheetName val="DRS_Technologies1"/>
      <sheetName val="Ducommun_Inc_1"/>
      <sheetName val="Goodrich_Corp_1"/>
      <sheetName val="Innovative_Solutions_and_Suppo1"/>
      <sheetName val="PEMCO_Aviation_Group1"/>
      <sheetName val="Triumph_Group1"/>
      <sheetName val="Goodrich_Corporation1"/>
      <sheetName val="Abercrombie_&amp;_Fitch_Company1"/>
      <sheetName val="American_Eagle_Outfitters,_Inc1"/>
      <sheetName val="Charlotte_Russe_Holding_Inc_1"/>
      <sheetName val="Claire's_Stores,_Inc_1"/>
      <sheetName val="Hot_Topic,_Inc_1"/>
      <sheetName val="Pacific_Sunwear_of_California,1"/>
      <sheetName val="The_Wet_Seal,_Inc_1"/>
      <sheetName val="Too,_Inc_1"/>
      <sheetName val="Urban_Outfitters,_Inc_1"/>
      <sheetName val="Wilsons_The_Leather_Experts_In1"/>
      <sheetName val="Genesco_Inc_1"/>
      <sheetName val="2003_Pr_Fcst1"/>
      <sheetName val="Country_Names1"/>
      <sheetName val="Key_Info__for_the_Model1"/>
      <sheetName val="WP_Hist_ABC1"/>
      <sheetName val="ago_08_refazer1"/>
      <sheetName val="MOD_UNIT_BICOS1"/>
      <sheetName val="IS_Summary-961"/>
      <sheetName val="MPC_by_prod1"/>
      <sheetName val="MPC_service1"/>
      <sheetName val="PV_Graph_Data1"/>
      <sheetName val="DX_Recurring_Reve_20111"/>
      <sheetName val="US_DX_20111"/>
      <sheetName val="Minimum_Purchase_1"/>
      <sheetName val="Incremental_to_20221"/>
      <sheetName val="US_IA_20111"/>
      <sheetName val="US_Chem_20111"/>
      <sheetName val="BC_do_Brazil1"/>
      <sheetName val="MPC_Service_unit-account1"/>
      <sheetName val="MPC_Sales_unit-product1"/>
      <sheetName val="Fee_Schedule1"/>
      <sheetName val="Selection_Menu1"/>
      <sheetName val="Going_Concern1"/>
      <sheetName val="AIZ_BWA1"/>
      <sheetName val="INMT_MSX1"/>
      <sheetName val="DCF_(Heavy_Cap_Ex)1"/>
      <sheetName val="EPS_analysis1"/>
      <sheetName val="Lists_(2)"/>
      <sheetName val="CVD_GM_Report"/>
      <sheetName val="Top20_SOM"/>
      <sheetName val="July_Actuals"/>
      <sheetName val="ASM_Ranking"/>
      <sheetName val="ROA_961"/>
      <sheetName val="HC_and_T&amp;E"/>
      <sheetName val="Management_Projections"/>
      <sheetName val="Comp_Analy_"/>
      <sheetName val="Comps_Data"/>
      <sheetName val="YTD_Forecast_vs_Budget_2012"/>
      <sheetName val="P&amp;L_Forecast_Summary"/>
      <sheetName val="P&amp;L_Budget_Summary"/>
      <sheetName val="Move_9_19_12"/>
      <sheetName val="Campaign_Prod_Cost_Forecast"/>
      <sheetName val="Staffing_Forecast"/>
      <sheetName val="CMC_Relocation_Costs"/>
      <sheetName val="Music_Library_Forecast"/>
      <sheetName val="RTL_2012_Forecast"/>
      <sheetName val="RTL_2012_Actuals"/>
      <sheetName val="CTL_2012_Forecast"/>
      <sheetName val="CTL_2012_Actuals"/>
      <sheetName val="2012_ISU_Grand_Prix_Forecast"/>
      <sheetName val="2012_IRB_Rugby_Sevens_Forecast"/>
      <sheetName val="2012_IRB_Rugby_Sevens_Actuals"/>
      <sheetName val="2012_Women's_Soccer_Forecast"/>
      <sheetName val="2012_Women's_Soccer_Actuals"/>
      <sheetName val="2012_AIBA_Boxing_Forecast"/>
      <sheetName val="Staff_Increases"/>
      <sheetName val="Sales_Integration_Forecast"/>
      <sheetName val="T&amp;E_-_Consultant_Forecast"/>
      <sheetName val="T&amp;E_-_Employee_Forecast"/>
      <sheetName val="SBU_Ext+Int"/>
      <sheetName val="Journal_CON"/>
      <sheetName val="Stock_Option_Exercised_(03)"/>
      <sheetName val="Rooms_Summary_Rs"/>
      <sheetName val="Rabinek_Page"/>
      <sheetName val="HL_IRR"/>
      <sheetName val="HL_Company_Summary"/>
      <sheetName val="Gen_Ass"/>
      <sheetName val="FE_05"/>
      <sheetName val="Costa_Mesa"/>
      <sheetName val="Price_Index"/>
      <sheetName val="Data Pull"/>
      <sheetName val="vars"/>
      <sheetName val="varsAC"/>
      <sheetName val="varsAW"/>
      <sheetName val="Assump"/>
      <sheetName val="LBO Structure"/>
      <sheetName val="Contrib."/>
      <sheetName val="Table Data"/>
      <sheetName val="Cons Balance Sheet"/>
      <sheetName val="Cons P&amp;L"/>
      <sheetName val="shtSystem"/>
      <sheetName val="TB MXN"/>
      <sheetName val="I"/>
      <sheetName val="Update"/>
      <sheetName val="Info"/>
      <sheetName val="monthly"/>
    </sheetNames>
    <sheetDataSet>
      <sheetData sheetId="0" refreshError="1">
        <row r="1">
          <cell r="AB1">
            <v>0</v>
          </cell>
        </row>
        <row r="8">
          <cell r="G8" t="str">
            <v>US Dollar/USD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mptyBook"/>
      <sheetName val="ProForma"/>
      <sheetName val="Inputs"/>
      <sheetName val="MOE"/>
      <sheetName val="Scenarios"/>
      <sheetName val="Balance"/>
      <sheetName val="Price"/>
      <sheetName val="PriceSyn"/>
      <sheetName val="TargBSCF"/>
      <sheetName val="Sens"/>
      <sheetName val="DIAMOND"/>
      <sheetName val="AcqIS"/>
      <sheetName val="AcqBSCF"/>
      <sheetName val="#REF"/>
      <sheetName val="Lease - Acq."/>
      <sheetName val="KeyMultInputs"/>
      <sheetName val="AIZ BWA"/>
      <sheetName val="INMT MSX"/>
      <sheetName val="ROLLUPS"/>
      <sheetName val="PROD"/>
      <sheetName val="PBI"/>
      <sheetName val="Control Sheet"/>
      <sheetName val="Dalton"/>
      <sheetName val="Investments"/>
      <sheetName val="9606SALE.XLS"/>
      <sheetName val="02"/>
      <sheetName val="Central Inputs"/>
      <sheetName val="cash_forecast_raw_data"/>
      <sheetName val="LBO Model"/>
      <sheetName val="Financial Ratios"/>
      <sheetName val="Target P&amp;L"/>
      <sheetName val="Mult"/>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0% Notes Due 2011"/>
      <sheetName val="Switches for Returns Summary"/>
      <sheetName val="Assumptions"/>
      <sheetName val="THL Multiple  Case Summary"/>
      <sheetName val="THL Case Returns Summary"/>
      <sheetName val="Inputs (Financial)"/>
      <sheetName val="Inputs (General)"/>
      <sheetName val="Volume Analysis Chart"/>
      <sheetName val="Revenue Chart"/>
      <sheetName val="Gross Profit Chart"/>
      <sheetName val="EBITDA Chart"/>
      <sheetName val="Operating Summary"/>
      <sheetName val="Summary"/>
      <sheetName val="Returns"/>
      <sheetName val="IS"/>
      <sheetName val="CF"/>
      <sheetName val="BS"/>
      <sheetName val="Debt Paydown"/>
      <sheetName val="Stats"/>
      <sheetName val="Convert"/>
      <sheetName val="Sens"/>
      <sheetName val="ListE"/>
      <sheetName val="Inputs"/>
      <sheetName val="Consolidated"/>
      <sheetName val="Start"/>
      <sheetName val="Preslinks"/>
      <sheetName val="Sheet1"/>
      <sheetName val="Unrealized"/>
      <sheetName val="Custom Budget Q4"/>
      <sheetName val="CS001 Capital Spread (Unitized "/>
      <sheetName val="OLD Model"/>
    </sheetNames>
    <sheetDataSet>
      <sheetData sheetId="0" refreshError="1"/>
      <sheetData sheetId="1" refreshError="1">
        <row r="6">
          <cell r="E6">
            <v>3</v>
          </cell>
        </row>
        <row r="8">
          <cell r="K8">
            <v>0.2536454089962788</v>
          </cell>
          <cell r="L8">
            <v>0.30030245102321795</v>
          </cell>
          <cell r="M8">
            <v>0.34108900150844024</v>
          </cell>
        </row>
        <row r="9">
          <cell r="J9">
            <v>1</v>
          </cell>
          <cell r="K9">
            <v>0.34544752340914503</v>
          </cell>
          <cell r="L9">
            <v>0.39652491991112443</v>
          </cell>
          <cell r="M9">
            <v>0.44106682458562035</v>
          </cell>
        </row>
        <row r="10">
          <cell r="J10">
            <v>2</v>
          </cell>
          <cell r="K10">
            <v>0.29422622472998877</v>
          </cell>
          <cell r="L10">
            <v>0.34287153029814821</v>
          </cell>
          <cell r="M10">
            <v>0.38534479415470752</v>
          </cell>
        </row>
        <row r="11">
          <cell r="J11">
            <v>3</v>
          </cell>
          <cell r="K11">
            <v>0.25364540898688209</v>
          </cell>
          <cell r="L11">
            <v>0.30030245102025754</v>
          </cell>
          <cell r="M11">
            <v>0.34108900150126481</v>
          </cell>
        </row>
        <row r="12">
          <cell r="J12">
            <v>4</v>
          </cell>
          <cell r="K12">
            <v>0.22032763978530487</v>
          </cell>
          <cell r="L12">
            <v>0.26530281136129785</v>
          </cell>
          <cell r="M12">
            <v>0.30466582514222806</v>
          </cell>
        </row>
        <row r="13">
          <cell r="J13">
            <v>5</v>
          </cell>
          <cell r="K13">
            <v>0.19225606143257087</v>
          </cell>
          <cell r="L13">
            <v>0.23577328063421765</v>
          </cell>
          <cell r="M13">
            <v>0.27390472887645551</v>
          </cell>
        </row>
        <row r="14">
          <cell r="J14">
            <v>6</v>
          </cell>
          <cell r="K14">
            <v>0.16813529653558693</v>
          </cell>
          <cell r="L14">
            <v>0.21036523812543503</v>
          </cell>
          <cell r="M14">
            <v>0.24741116358830398</v>
          </cell>
        </row>
        <row r="17">
          <cell r="K17" t="str">
            <v>5.25x 6/30 2003 LTM Leverage</v>
          </cell>
        </row>
        <row r="18">
          <cell r="K18" t="str">
            <v>Returns</v>
          </cell>
        </row>
        <row r="19">
          <cell r="K19">
            <v>6</v>
          </cell>
          <cell r="L19">
            <v>7</v>
          </cell>
          <cell r="M19">
            <v>8</v>
          </cell>
        </row>
        <row r="20">
          <cell r="K20">
            <v>0.2536454089962788</v>
          </cell>
          <cell r="L20">
            <v>0.30030245102321795</v>
          </cell>
          <cell r="M20">
            <v>0.34108900150844024</v>
          </cell>
        </row>
        <row r="21">
          <cell r="J21">
            <v>1</v>
          </cell>
          <cell r="K21">
            <v>0.31845377092426036</v>
          </cell>
          <cell r="L21">
            <v>0.36645637705778372</v>
          </cell>
          <cell r="M21">
            <v>0.40853077051487846</v>
          </cell>
        </row>
        <row r="22">
          <cell r="J22">
            <v>2</v>
          </cell>
          <cell r="K22">
            <v>0.27463058119723155</v>
          </cell>
          <cell r="L22">
            <v>0.32059591702975349</v>
          </cell>
          <cell r="M22">
            <v>0.36093063411947829</v>
          </cell>
        </row>
        <row r="23">
          <cell r="J23">
            <v>3</v>
          </cell>
          <cell r="K23">
            <v>0.2389861725877136</v>
          </cell>
          <cell r="L23">
            <v>0.28324483677020063</v>
          </cell>
          <cell r="M23">
            <v>0.32212551679249246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_Hist ABC"/>
      <sheetName val="Exb IV.1_Summary"/>
      <sheetName val="Exb IV.2_DCF Model"/>
      <sheetName val="Exb IV.3_Assumptions"/>
      <sheetName val="Exb IV.4_Cash Taxes"/>
      <sheetName val="Exb IV.5_Tax Depr."/>
      <sheetName val="Exb IV.6_Proj BS"/>
      <sheetName val="Exb IV.7_Proj CF"/>
      <sheetName val="Inv Cap"/>
      <sheetName val="Issues to Fix"/>
      <sheetName val="Master Data Entry"/>
      <sheetName val="Sheet2"/>
      <sheetName val="Attrition"/>
      <sheetName val="Iowa Curves"/>
      <sheetName val="Comparison_C"/>
      <sheetName val="Inputs"/>
      <sheetName val="KeyMultInputs"/>
      <sheetName val="CAF_SP_Dist"/>
      <sheetName val="CustListTemp"/>
      <sheetName val="Bal Sheet"/>
      <sheetName val="Income Statement"/>
      <sheetName val="SP_Dist"/>
      <sheetName val="CAF_Dist"/>
      <sheetName val="Detail"/>
      <sheetName val="DATA1"/>
      <sheetName val="Cntmrs-Recruit"/>
      <sheetName val="Dal"/>
      <sheetName val="Comp Analysis"/>
      <sheetName val="data003"/>
      <sheetName val="functions"/>
      <sheetName val="WP_Hist_ABC"/>
      <sheetName val="Exb_IV_1_Summary"/>
      <sheetName val="Exb_IV_2_DCF_Model"/>
      <sheetName val="Exb_IV_3_Assumptions"/>
      <sheetName val="Exb_IV_4_Cash_Taxes"/>
      <sheetName val="Exb_IV_5_Tax_Depr_"/>
      <sheetName val="Exb_IV_6_Proj_BS"/>
      <sheetName val="Exb_IV_7_Proj_CF"/>
      <sheetName val="Inv_Cap"/>
      <sheetName val="Issues_to_Fix"/>
      <sheetName val="Iowa_Curves"/>
      <sheetName val="Comp_Analysis"/>
      <sheetName val="Summary"/>
      <sheetName val="Loan Data"/>
      <sheetName val="Sheet1"/>
      <sheetName val="TDS Adj 96 Gain Alloc-GA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Assumptions"/>
      <sheetName val="Financing Summary"/>
      <sheetName val="Income Statement"/>
      <sheetName val="IRR Calculation"/>
      <sheetName val="Internet"/>
      <sheetName val="WAN"/>
      <sheetName val="Tele-Conference"/>
      <sheetName val="Business T.V."/>
      <sheetName val="E-Mail"/>
      <sheetName val="Voice over IP"/>
      <sheetName val="Cap Ex &amp; Depreciation Summary"/>
      <sheetName val="Cap Ex &amp; Depreciation Schedule"/>
      <sheetName val="Vendor Financing"/>
      <sheetName val="Costs of Connectivity"/>
      <sheetName val="S, G &amp; A"/>
      <sheetName val="Penetration Schedule"/>
      <sheetName val="Commission Schedule"/>
      <sheetName val="Single Building Assumptions"/>
      <sheetName val="Single Building"/>
      <sheetName val="Single Building NPV"/>
    </sheetNames>
    <sheetDataSet>
      <sheetData sheetId="0" refreshError="1"/>
      <sheetData sheetId="1">
        <row r="6">
          <cell r="H6">
            <v>1999</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es"/>
    </sheetNames>
    <sheetDataSet>
      <sheetData sheetId="0" refreshError="1">
        <row r="3">
          <cell r="A3" t="str">
            <v>AT001</v>
          </cell>
          <cell r="B3" t="str">
            <v>Atlanta, GA</v>
          </cell>
          <cell r="C3" t="str">
            <v>Perimeter Center</v>
          </cell>
          <cell r="D3">
            <v>35874</v>
          </cell>
          <cell r="E3">
            <v>35849</v>
          </cell>
          <cell r="F3">
            <v>35860</v>
          </cell>
          <cell r="G3">
            <v>35860</v>
          </cell>
          <cell r="H3">
            <v>35877</v>
          </cell>
          <cell r="I3" t="str">
            <v>TBD</v>
          </cell>
          <cell r="J3">
            <v>35884</v>
          </cell>
          <cell r="K3">
            <v>35888</v>
          </cell>
        </row>
        <row r="4">
          <cell r="A4" t="str">
            <v>CH001</v>
          </cell>
          <cell r="B4" t="str">
            <v>Chicago, IL</v>
          </cell>
          <cell r="C4" t="str">
            <v>161 North Clark</v>
          </cell>
          <cell r="D4">
            <v>35811</v>
          </cell>
          <cell r="E4">
            <v>35825</v>
          </cell>
          <cell r="F4">
            <v>35811</v>
          </cell>
          <cell r="G4">
            <v>35853</v>
          </cell>
          <cell r="H4">
            <v>35842</v>
          </cell>
          <cell r="I4" t="str">
            <v>TBD</v>
          </cell>
          <cell r="J4">
            <v>35856</v>
          </cell>
          <cell r="K4">
            <v>35860</v>
          </cell>
        </row>
        <row r="5">
          <cell r="A5" t="str">
            <v>CH002</v>
          </cell>
          <cell r="B5" t="str">
            <v>Chicago, IL</v>
          </cell>
          <cell r="C5" t="str">
            <v>10 S. Wacker</v>
          </cell>
          <cell r="D5">
            <v>35811</v>
          </cell>
          <cell r="E5">
            <v>35818</v>
          </cell>
          <cell r="F5">
            <v>35811</v>
          </cell>
          <cell r="G5">
            <v>35839</v>
          </cell>
          <cell r="H5">
            <v>35842</v>
          </cell>
          <cell r="I5" t="str">
            <v>TBD</v>
          </cell>
          <cell r="J5">
            <v>35849</v>
          </cell>
          <cell r="K5">
            <v>35853</v>
          </cell>
        </row>
        <row r="6">
          <cell r="A6" t="str">
            <v>CH003</v>
          </cell>
          <cell r="B6" t="str">
            <v>Chicago, IL</v>
          </cell>
          <cell r="C6" t="str">
            <v>Two North Riverside</v>
          </cell>
          <cell r="D6">
            <v>35811</v>
          </cell>
          <cell r="E6">
            <v>35818</v>
          </cell>
          <cell r="F6">
            <v>35811</v>
          </cell>
          <cell r="G6">
            <v>35829</v>
          </cell>
          <cell r="H6">
            <v>35842</v>
          </cell>
          <cell r="I6" t="str">
            <v>TBD</v>
          </cell>
          <cell r="J6">
            <v>35856</v>
          </cell>
          <cell r="K6">
            <v>35860</v>
          </cell>
        </row>
        <row r="7">
          <cell r="A7" t="str">
            <v>CH004</v>
          </cell>
          <cell r="B7" t="str">
            <v>Chicago, IL</v>
          </cell>
          <cell r="C7" t="str">
            <v>30 S. Wacker</v>
          </cell>
          <cell r="D7">
            <v>35811</v>
          </cell>
          <cell r="E7">
            <v>35825</v>
          </cell>
          <cell r="F7">
            <v>35811</v>
          </cell>
          <cell r="G7">
            <v>35846</v>
          </cell>
          <cell r="H7">
            <v>35842</v>
          </cell>
          <cell r="I7" t="str">
            <v>TBD</v>
          </cell>
          <cell r="J7">
            <v>35849</v>
          </cell>
          <cell r="K7">
            <v>35853</v>
          </cell>
        </row>
        <row r="8">
          <cell r="A8" t="str">
            <v>DC001</v>
          </cell>
          <cell r="B8" t="str">
            <v>Wash, D.C.</v>
          </cell>
          <cell r="C8" t="str">
            <v>1111 19th Street</v>
          </cell>
          <cell r="D8">
            <v>35888</v>
          </cell>
          <cell r="E8">
            <v>35849</v>
          </cell>
          <cell r="F8">
            <v>35888</v>
          </cell>
          <cell r="G8">
            <v>35867</v>
          </cell>
          <cell r="H8">
            <v>35884</v>
          </cell>
          <cell r="I8" t="str">
            <v>TBD</v>
          </cell>
          <cell r="J8">
            <v>35891</v>
          </cell>
          <cell r="K8">
            <v>35895</v>
          </cell>
        </row>
        <row r="9">
          <cell r="A9" t="str">
            <v>EN001</v>
          </cell>
          <cell r="B9" t="str">
            <v>Englewood, CO</v>
          </cell>
          <cell r="C9" t="str">
            <v>The Quandrant</v>
          </cell>
          <cell r="D9">
            <v>35860</v>
          </cell>
          <cell r="E9">
            <v>35839</v>
          </cell>
          <cell r="F9">
            <v>35860</v>
          </cell>
          <cell r="G9">
            <v>35860</v>
          </cell>
          <cell r="H9">
            <v>35870</v>
          </cell>
          <cell r="I9" t="str">
            <v>TBD</v>
          </cell>
          <cell r="J9">
            <v>35877</v>
          </cell>
          <cell r="K9">
            <v>35881</v>
          </cell>
        </row>
        <row r="10">
          <cell r="A10" t="str">
            <v>HO001</v>
          </cell>
          <cell r="B10" t="str">
            <v>Houston, TX</v>
          </cell>
          <cell r="C10" t="str">
            <v>San Felipe Plaza</v>
          </cell>
          <cell r="D10">
            <v>35853</v>
          </cell>
          <cell r="E10">
            <v>35835</v>
          </cell>
          <cell r="F10">
            <v>35853</v>
          </cell>
          <cell r="G10">
            <v>35846</v>
          </cell>
          <cell r="H10">
            <v>35856</v>
          </cell>
          <cell r="I10" t="str">
            <v>TBD</v>
          </cell>
          <cell r="J10">
            <v>35863</v>
          </cell>
          <cell r="K10">
            <v>35867</v>
          </cell>
        </row>
        <row r="11">
          <cell r="A11" t="str">
            <v>LA001</v>
          </cell>
          <cell r="B11" t="str">
            <v>Los Angeles, CA</v>
          </cell>
          <cell r="C11" t="str">
            <v>Two California Plaza</v>
          </cell>
          <cell r="D11">
            <v>35867</v>
          </cell>
          <cell r="E11">
            <v>35846</v>
          </cell>
          <cell r="F11">
            <v>35867</v>
          </cell>
          <cell r="G11">
            <v>35853</v>
          </cell>
          <cell r="H11">
            <v>35863</v>
          </cell>
          <cell r="I11" t="str">
            <v>TBD</v>
          </cell>
          <cell r="J11">
            <v>35870</v>
          </cell>
          <cell r="K11">
            <v>35874</v>
          </cell>
        </row>
        <row r="12">
          <cell r="A12" t="str">
            <v>SF001</v>
          </cell>
          <cell r="B12" t="str">
            <v>San Francisco, CA</v>
          </cell>
          <cell r="C12" t="str">
            <v>One Market-Steuart</v>
          </cell>
          <cell r="E12" t="str">
            <v>Completed</v>
          </cell>
          <cell r="G12" t="str">
            <v>Completed</v>
          </cell>
          <cell r="H12" t="str">
            <v>Completed</v>
          </cell>
          <cell r="I12" t="str">
            <v>Completed</v>
          </cell>
          <cell r="K12" t="str">
            <v>Completed</v>
          </cell>
        </row>
        <row r="13">
          <cell r="A13" t="str">
            <v>SF002</v>
          </cell>
          <cell r="B13" t="str">
            <v>San Francisco, CA</v>
          </cell>
          <cell r="C13" t="str">
            <v>One Maritime</v>
          </cell>
          <cell r="E13" t="str">
            <v>Completed</v>
          </cell>
          <cell r="G13" t="str">
            <v>Completed</v>
          </cell>
          <cell r="H13">
            <v>35837</v>
          </cell>
          <cell r="I13" t="str">
            <v>TBD</v>
          </cell>
          <cell r="J13">
            <v>35837</v>
          </cell>
          <cell r="K13">
            <v>35842</v>
          </cell>
        </row>
        <row r="14">
          <cell r="A14" t="str">
            <v>SF003</v>
          </cell>
          <cell r="B14" t="str">
            <v>San Francisco, CA</v>
          </cell>
          <cell r="C14" t="str">
            <v>One Market-Spear</v>
          </cell>
          <cell r="E14" t="str">
            <v>Completed</v>
          </cell>
          <cell r="G14" t="str">
            <v>Completed</v>
          </cell>
          <cell r="H14" t="str">
            <v>Completed</v>
          </cell>
          <cell r="I14" t="str">
            <v>Completed</v>
          </cell>
          <cell r="K14" t="str">
            <v>Completed</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BUD95"/>
      <sheetName val="Tables"/>
      <sheetName val="Comp Backup"/>
      <sheetName val="Sheet2"/>
      <sheetName val="Quarterly Rev&amp;Costs"/>
      <sheetName val="Switches for Returns Summary"/>
      <sheetName val="PV of Op Leases_VDF"/>
      <sheetName val="US GenCo"/>
      <sheetName val="CashFlow"/>
      <sheetName val="Rates"/>
      <sheetName val="WIRE"/>
      <sheetName val="13 wk Rqt-Stock"/>
      <sheetName val="Lookup"/>
      <sheetName val="Roper.Comps"/>
      <sheetName val="Investment Assumptions"/>
      <sheetName val="Consol I_S"/>
      <sheetName val="MAPPING_MENSUAL_MARZO_11"/>
      <sheetName val="Deferred taxes"/>
      <sheetName val="COUNTRY"/>
      <sheetName val="FX RATES"/>
      <sheetName val="STEP Csh Flw Fcst"/>
      <sheetName val="Mapeley"/>
      <sheetName val="DB_Eye"/>
      <sheetName val="Database"/>
      <sheetName val="AcctMgr"/>
      <sheetName val="Dates"/>
      <sheetName val="WP_Hist ABC"/>
      <sheetName val="XAG Inputs &amp; Log"/>
      <sheetName val="Estimated RI "/>
      <sheetName val="MERGER1"/>
      <sheetName val="Input"/>
      <sheetName val="Data Input"/>
      <sheetName val="TPL"/>
      <sheetName val="CSRs Dec"/>
      <sheetName val="Detail of each cluster &amp; city"/>
      <sheetName val="DT No."/>
      <sheetName val="hr"/>
      <sheetName val="KA Store No."/>
      <sheetName val="YTD LY TTL(nps)"/>
      <sheetName val="00nps"/>
      <sheetName val="Promotion Number"/>
      <sheetName val="rank"/>
      <sheetName val="sales index"/>
      <sheetName val="nps"/>
    </sheetNames>
    <sheetDataSet>
      <sheetData sheetId="0" refreshError="1">
        <row r="9">
          <cell r="A9" t="str">
            <v>Rec.</v>
          </cell>
          <cell r="B9" t="str">
            <v>DIAD Name</v>
          </cell>
          <cell r="C9" t="str">
            <v>Pub Month</v>
          </cell>
          <cell r="D9" t="str">
            <v>Local Rev</v>
          </cell>
          <cell r="E9" t="str">
            <v>NYPS Rev</v>
          </cell>
          <cell r="F9" t="str">
            <v>Prepay Discnt</v>
          </cell>
          <cell r="G9" t="str">
            <v>NYPS Comm</v>
          </cell>
          <cell r="H9" t="str">
            <v>Dr Sales</v>
          </cell>
          <cell r="I9" t="str">
            <v>Dr Prod</v>
          </cell>
          <cell r="J9" t="str">
            <v>License</v>
          </cell>
          <cell r="K9" t="str">
            <v>Printing</v>
          </cell>
          <cell r="L9" t="str">
            <v>Dr Dist</v>
          </cell>
          <cell r="M9" t="str">
            <v>Sp Sales</v>
          </cell>
          <cell r="N9" t="str">
            <v>Sp Prod</v>
          </cell>
          <cell r="O9" t="str">
            <v>Sp Dist</v>
          </cell>
          <cell r="P9" t="str">
            <v>Bad Debt %</v>
          </cell>
          <cell r="Q9" t="str">
            <v>Bad Debt $</v>
          </cell>
          <cell r="R9" t="str">
            <v>Claims %</v>
          </cell>
          <cell r="S9" t="str">
            <v>Claims $</v>
          </cell>
          <cell r="T9" t="str">
            <v>Adv Pay %</v>
          </cell>
          <cell r="U9" t="str">
            <v>Adv Pay $</v>
          </cell>
          <cell r="V9" t="str">
            <v>Gross Rev</v>
          </cell>
          <cell r="W9" t="str">
            <v>Red Adjs</v>
          </cell>
          <cell r="X9" t="str">
            <v>Net Rev</v>
          </cell>
          <cell r="Y9" t="str">
            <v>Total Dr Cost</v>
          </cell>
          <cell r="Z9" t="str">
            <v>Allow Doubtful</v>
          </cell>
          <cell r="AA9" t="str">
            <v>Contrib Margin $</v>
          </cell>
          <cell r="AB9" t="str">
            <v>CM%</v>
          </cell>
          <cell r="AC9" t="str">
            <v>Total Sp Cost</v>
          </cell>
          <cell r="AD9" t="str">
            <v xml:space="preserve">Net Margin $ </v>
          </cell>
          <cell r="AE9" t="str">
            <v>NM %</v>
          </cell>
          <cell r="AF9" t="str">
            <v>Print per Dir</v>
          </cell>
          <cell r="AG9" t="str">
            <v>Dist per Dir</v>
          </cell>
          <cell r="AH9" t="str">
            <v>Rev per Dir</v>
          </cell>
          <cell r="AI9" t="str">
            <v>Issue Month</v>
          </cell>
          <cell r="AJ9" t="str">
            <v>Book Num</v>
          </cell>
          <cell r="AK9" t="str">
            <v>Acctg Num</v>
          </cell>
          <cell r="AL9" t="str">
            <v>District Num</v>
          </cell>
          <cell r="AM9" t="str">
            <v>State</v>
          </cell>
          <cell r="AN9" t="str">
            <v>Yr First Pub</v>
          </cell>
          <cell r="AO9" t="str">
            <v>Num Copies</v>
          </cell>
          <cell r="AP9" t="str">
            <v>Bill Month</v>
          </cell>
          <cell r="AQ9" t="str">
            <v>Community</v>
          </cell>
          <cell r="AR9" t="str">
            <v>Type</v>
          </cell>
        </row>
        <row r="10">
          <cell r="A10">
            <v>1</v>
          </cell>
          <cell r="B10" t="str">
            <v>SNRA94</v>
          </cell>
          <cell r="C10">
            <v>34455</v>
          </cell>
          <cell r="D10">
            <v>280000</v>
          </cell>
          <cell r="E10">
            <v>10636.64</v>
          </cell>
          <cell r="F10">
            <v>10200</v>
          </cell>
          <cell r="G10">
            <v>2700</v>
          </cell>
          <cell r="H10">
            <v>65595</v>
          </cell>
          <cell r="I10">
            <v>5640</v>
          </cell>
          <cell r="J10">
            <v>8220</v>
          </cell>
          <cell r="K10">
            <v>25450</v>
          </cell>
          <cell r="L10">
            <v>13873.59</v>
          </cell>
          <cell r="P10">
            <v>4.9000000000000002E-2</v>
          </cell>
          <cell r="Q10">
            <v>13720</v>
          </cell>
          <cell r="R10">
            <v>1.0999999999999999E-2</v>
          </cell>
          <cell r="S10">
            <v>3080</v>
          </cell>
          <cell r="T10">
            <v>0.40665171270806594</v>
          </cell>
          <cell r="U10">
            <v>113862.47955825846</v>
          </cell>
          <cell r="V10">
            <v>290636.64</v>
          </cell>
          <cell r="W10">
            <v>12900</v>
          </cell>
          <cell r="X10">
            <v>277736.64</v>
          </cell>
          <cell r="Y10">
            <v>118778.59</v>
          </cell>
          <cell r="Z10">
            <v>16800</v>
          </cell>
          <cell r="AA10">
            <v>142158.05000000002</v>
          </cell>
          <cell r="AB10">
            <v>0.51184478216485951</v>
          </cell>
          <cell r="AC10">
            <v>0</v>
          </cell>
          <cell r="AD10">
            <v>142158.05000000002</v>
          </cell>
          <cell r="AE10">
            <v>0.51184478216485951</v>
          </cell>
          <cell r="AF10">
            <v>0.87758620689655176</v>
          </cell>
          <cell r="AG10">
            <v>0.47839965517241378</v>
          </cell>
          <cell r="AH10">
            <v>9.5771255172413792</v>
          </cell>
          <cell r="AI10">
            <v>34090</v>
          </cell>
          <cell r="AJ10">
            <v>7281</v>
          </cell>
          <cell r="AK10">
            <v>72813</v>
          </cell>
          <cell r="AL10">
            <v>6500000</v>
          </cell>
          <cell r="AM10" t="str">
            <v>CA</v>
          </cell>
          <cell r="AN10">
            <v>29221</v>
          </cell>
          <cell r="AO10">
            <v>29000</v>
          </cell>
          <cell r="AP10">
            <v>34486</v>
          </cell>
          <cell r="AQ10" t="str">
            <v>Sonora</v>
          </cell>
          <cell r="AR10" t="str">
            <v>Budget</v>
          </cell>
        </row>
        <row r="11">
          <cell r="A11">
            <v>2</v>
          </cell>
          <cell r="B11" t="str">
            <v>CAPD94</v>
          </cell>
          <cell r="C11">
            <v>34455</v>
          </cell>
          <cell r="D11">
            <v>3685000</v>
          </cell>
          <cell r="E11">
            <v>175399.84</v>
          </cell>
          <cell r="F11">
            <v>94700</v>
          </cell>
          <cell r="G11">
            <v>43800</v>
          </cell>
          <cell r="H11">
            <v>595423</v>
          </cell>
          <cell r="I11">
            <v>41950</v>
          </cell>
          <cell r="J11">
            <v>68330</v>
          </cell>
          <cell r="K11">
            <v>961560</v>
          </cell>
          <cell r="L11">
            <v>141274.96</v>
          </cell>
          <cell r="P11">
            <v>0.112</v>
          </cell>
          <cell r="Q11">
            <v>412720</v>
          </cell>
          <cell r="R11">
            <v>3.9E-2</v>
          </cell>
          <cell r="S11">
            <v>143720</v>
          </cell>
          <cell r="T11">
            <v>0.2854867551638503</v>
          </cell>
          <cell r="U11">
            <v>1052018.6927787883</v>
          </cell>
          <cell r="V11">
            <v>3860399.84</v>
          </cell>
          <cell r="W11">
            <v>138500</v>
          </cell>
          <cell r="X11">
            <v>3721899.84</v>
          </cell>
          <cell r="Y11">
            <v>1808537.96</v>
          </cell>
          <cell r="Z11">
            <v>556440</v>
          </cell>
          <cell r="AA11">
            <v>1356921.88</v>
          </cell>
          <cell r="AB11">
            <v>0.36457775285000682</v>
          </cell>
          <cell r="AC11">
            <v>0</v>
          </cell>
          <cell r="AD11">
            <v>1356921.88</v>
          </cell>
          <cell r="AE11">
            <v>0.36457775285000682</v>
          </cell>
          <cell r="AF11">
            <v>2.4878654592496767</v>
          </cell>
          <cell r="AG11">
            <v>0.36552382923673993</v>
          </cell>
          <cell r="AH11">
            <v>9.629753790426907</v>
          </cell>
          <cell r="AI11">
            <v>34090</v>
          </cell>
          <cell r="AJ11">
            <v>49557</v>
          </cell>
          <cell r="AK11">
            <v>495573</v>
          </cell>
          <cell r="AL11">
            <v>1200000</v>
          </cell>
          <cell r="AM11" t="str">
            <v>NY</v>
          </cell>
          <cell r="AN11">
            <v>32509</v>
          </cell>
          <cell r="AO11">
            <v>386500</v>
          </cell>
          <cell r="AP11">
            <v>34486</v>
          </cell>
          <cell r="AQ11" t="str">
            <v>Capital District</v>
          </cell>
          <cell r="AR11" t="str">
            <v>Budget</v>
          </cell>
        </row>
        <row r="12">
          <cell r="A12">
            <v>3</v>
          </cell>
          <cell r="B12" t="str">
            <v>HEBT94</v>
          </cell>
          <cell r="C12">
            <v>34455</v>
          </cell>
          <cell r="D12">
            <v>1915000</v>
          </cell>
          <cell r="E12">
            <v>125446.72</v>
          </cell>
          <cell r="F12">
            <v>46500</v>
          </cell>
          <cell r="G12">
            <v>31400</v>
          </cell>
          <cell r="H12">
            <v>310551</v>
          </cell>
          <cell r="I12">
            <v>21100</v>
          </cell>
          <cell r="J12">
            <v>59040</v>
          </cell>
          <cell r="K12">
            <v>365730</v>
          </cell>
          <cell r="L12">
            <v>67996.66</v>
          </cell>
          <cell r="P12">
            <v>0.12</v>
          </cell>
          <cell r="Q12">
            <v>229800</v>
          </cell>
          <cell r="R12">
            <v>2.7E-2</v>
          </cell>
          <cell r="S12">
            <v>51710</v>
          </cell>
          <cell r="T12">
            <v>0.27</v>
          </cell>
          <cell r="U12">
            <v>517050</v>
          </cell>
          <cell r="V12">
            <v>2040446.72</v>
          </cell>
          <cell r="W12">
            <v>77900</v>
          </cell>
          <cell r="X12">
            <v>1962546.72</v>
          </cell>
          <cell r="Y12">
            <v>824417.66</v>
          </cell>
          <cell r="Z12">
            <v>281510</v>
          </cell>
          <cell r="AA12">
            <v>856619.06</v>
          </cell>
          <cell r="AB12">
            <v>0.43648339745002357</v>
          </cell>
          <cell r="AC12">
            <v>0</v>
          </cell>
          <cell r="AD12">
            <v>856619.06</v>
          </cell>
          <cell r="AE12">
            <v>0.43648339745002357</v>
          </cell>
          <cell r="AF12">
            <v>1.9985245901639344</v>
          </cell>
          <cell r="AG12">
            <v>0.37156644808743172</v>
          </cell>
          <cell r="AH12">
            <v>10.724299016393443</v>
          </cell>
          <cell r="AI12">
            <v>34090</v>
          </cell>
          <cell r="AJ12">
            <v>71157</v>
          </cell>
          <cell r="AK12">
            <v>711573</v>
          </cell>
          <cell r="AL12">
            <v>7000000</v>
          </cell>
          <cell r="AM12" t="str">
            <v>TX</v>
          </cell>
          <cell r="AN12">
            <v>23012</v>
          </cell>
          <cell r="AO12">
            <v>183000</v>
          </cell>
          <cell r="AP12">
            <v>34486</v>
          </cell>
          <cell r="AQ12" t="str">
            <v>Hurst</v>
          </cell>
          <cell r="AR12" t="str">
            <v>Budget</v>
          </cell>
        </row>
        <row r="13">
          <cell r="A13">
            <v>4</v>
          </cell>
          <cell r="B13" t="str">
            <v>TYLR94</v>
          </cell>
          <cell r="C13">
            <v>34455</v>
          </cell>
          <cell r="D13">
            <v>1533000</v>
          </cell>
          <cell r="E13">
            <v>57625.120000000003</v>
          </cell>
          <cell r="F13">
            <v>38600</v>
          </cell>
          <cell r="G13">
            <v>14400</v>
          </cell>
          <cell r="H13">
            <v>253699</v>
          </cell>
          <cell r="I13">
            <v>11550</v>
          </cell>
          <cell r="J13">
            <v>43660</v>
          </cell>
          <cell r="K13">
            <v>191630</v>
          </cell>
          <cell r="L13">
            <v>50878.49</v>
          </cell>
          <cell r="P13">
            <v>6.5000000000000002E-2</v>
          </cell>
          <cell r="Q13">
            <v>99650</v>
          </cell>
          <cell r="R13">
            <v>8.9999999999999993E-3</v>
          </cell>
          <cell r="S13">
            <v>13800</v>
          </cell>
          <cell r="T13">
            <v>0.28000000000000003</v>
          </cell>
          <cell r="U13">
            <v>429240</v>
          </cell>
          <cell r="V13">
            <v>1590625.12</v>
          </cell>
          <cell r="W13">
            <v>53000</v>
          </cell>
          <cell r="X13">
            <v>1537625.12</v>
          </cell>
          <cell r="Y13">
            <v>551417.49</v>
          </cell>
          <cell r="Z13">
            <v>113450</v>
          </cell>
          <cell r="AA13">
            <v>872757.63000000012</v>
          </cell>
          <cell r="AB13">
            <v>0.56760104829712987</v>
          </cell>
          <cell r="AC13">
            <v>0</v>
          </cell>
          <cell r="AD13">
            <v>872757.63000000012</v>
          </cell>
          <cell r="AE13">
            <v>0.56760104829712987</v>
          </cell>
          <cell r="AF13">
            <v>1.5088976377952756</v>
          </cell>
          <cell r="AG13">
            <v>0.40061803149606295</v>
          </cell>
          <cell r="AH13">
            <v>12.10728440944882</v>
          </cell>
          <cell r="AI13">
            <v>34090</v>
          </cell>
          <cell r="AJ13">
            <v>73345</v>
          </cell>
          <cell r="AK13">
            <v>733453</v>
          </cell>
          <cell r="AL13">
            <v>7000000</v>
          </cell>
          <cell r="AM13" t="str">
            <v>TX</v>
          </cell>
          <cell r="AN13">
            <v>29221</v>
          </cell>
          <cell r="AO13">
            <v>127000</v>
          </cell>
          <cell r="AP13">
            <v>34486</v>
          </cell>
          <cell r="AQ13" t="str">
            <v>Tyler</v>
          </cell>
          <cell r="AR13" t="str">
            <v>Budget</v>
          </cell>
        </row>
        <row r="14">
          <cell r="B14" t="str">
            <v>ADJB94</v>
          </cell>
          <cell r="C14">
            <v>34455</v>
          </cell>
          <cell r="F14">
            <v>0</v>
          </cell>
          <cell r="G14">
            <v>0</v>
          </cell>
          <cell r="S14">
            <v>0</v>
          </cell>
          <cell r="V14">
            <v>0</v>
          </cell>
          <cell r="W14">
            <v>0</v>
          </cell>
          <cell r="X14">
            <v>0</v>
          </cell>
          <cell r="Y14">
            <v>0</v>
          </cell>
          <cell r="Z14">
            <v>0</v>
          </cell>
          <cell r="AA14">
            <v>0</v>
          </cell>
          <cell r="AB14" t="e">
            <v>#DIV/0!</v>
          </cell>
          <cell r="AC14">
            <v>0</v>
          </cell>
          <cell r="AD14">
            <v>0</v>
          </cell>
          <cell r="AE14" t="e">
            <v>#DIV/0!</v>
          </cell>
          <cell r="AF14" t="e">
            <v>#DIV/0!</v>
          </cell>
          <cell r="AG14" t="e">
            <v>#DIV/0!</v>
          </cell>
          <cell r="AH14">
            <v>0</v>
          </cell>
          <cell r="AI14">
            <v>34090</v>
          </cell>
          <cell r="AJ14">
            <v>999999</v>
          </cell>
          <cell r="AK14">
            <v>9999999</v>
          </cell>
          <cell r="AL14">
            <v>9999999</v>
          </cell>
          <cell r="AM14" t="str">
            <v>XX</v>
          </cell>
          <cell r="AN14">
            <v>0</v>
          </cell>
          <cell r="AQ14" t="str">
            <v>Adjust Div</v>
          </cell>
          <cell r="AR14" t="str">
            <v>Budget</v>
          </cell>
        </row>
        <row r="15">
          <cell r="A15">
            <v>5</v>
          </cell>
          <cell r="B15" t="str">
            <v>RDGE94</v>
          </cell>
          <cell r="C15">
            <v>34486</v>
          </cell>
          <cell r="D15">
            <v>203587</v>
          </cell>
          <cell r="E15">
            <v>5502.56</v>
          </cell>
          <cell r="F15">
            <v>7500</v>
          </cell>
          <cell r="G15">
            <v>1400</v>
          </cell>
          <cell r="H15">
            <v>73686</v>
          </cell>
          <cell r="I15">
            <v>11270</v>
          </cell>
          <cell r="J15">
            <v>5980</v>
          </cell>
          <cell r="K15">
            <v>23820</v>
          </cell>
          <cell r="L15">
            <v>9776.57</v>
          </cell>
          <cell r="P15">
            <v>7.0999999999999994E-2</v>
          </cell>
          <cell r="Q15">
            <v>14450</v>
          </cell>
          <cell r="R15">
            <v>3.4000000000000002E-2</v>
          </cell>
          <cell r="S15">
            <v>6920</v>
          </cell>
          <cell r="T15">
            <v>0.4096046006770418</v>
          </cell>
          <cell r="U15">
            <v>83390.171838036913</v>
          </cell>
          <cell r="V15">
            <v>209089.56</v>
          </cell>
          <cell r="W15">
            <v>8900</v>
          </cell>
          <cell r="X15">
            <v>200189.56</v>
          </cell>
          <cell r="Y15">
            <v>124532.57</v>
          </cell>
          <cell r="Z15">
            <v>21370</v>
          </cell>
          <cell r="AA15">
            <v>54286.989999999991</v>
          </cell>
          <cell r="AB15">
            <v>0.27117792756025833</v>
          </cell>
          <cell r="AC15">
            <v>0</v>
          </cell>
          <cell r="AD15">
            <v>54286.989999999991</v>
          </cell>
          <cell r="AE15">
            <v>0.27117792756025833</v>
          </cell>
          <cell r="AF15">
            <v>1.0827272727272728</v>
          </cell>
          <cell r="AG15">
            <v>0.44438954545454545</v>
          </cell>
          <cell r="AH15">
            <v>9.0995254545454536</v>
          </cell>
          <cell r="AI15">
            <v>34121</v>
          </cell>
          <cell r="AJ15">
            <v>9173</v>
          </cell>
          <cell r="AK15">
            <v>91732</v>
          </cell>
          <cell r="AL15">
            <v>1100000</v>
          </cell>
          <cell r="AM15" t="str">
            <v>CT</v>
          </cell>
          <cell r="AN15">
            <v>28460</v>
          </cell>
          <cell r="AO15">
            <v>22000</v>
          </cell>
          <cell r="AP15">
            <v>34516</v>
          </cell>
          <cell r="AQ15" t="str">
            <v>Ridgefield</v>
          </cell>
          <cell r="AR15" t="str">
            <v>Budget</v>
          </cell>
        </row>
        <row r="16">
          <cell r="A16">
            <v>6</v>
          </cell>
          <cell r="B16" t="str">
            <v>LVSW94</v>
          </cell>
          <cell r="C16">
            <v>34486</v>
          </cell>
          <cell r="D16">
            <v>428182</v>
          </cell>
          <cell r="E16">
            <v>40352.480000000003</v>
          </cell>
          <cell r="F16">
            <v>14700</v>
          </cell>
          <cell r="G16">
            <v>10100</v>
          </cell>
          <cell r="H16">
            <v>83177</v>
          </cell>
          <cell r="I16">
            <v>12300</v>
          </cell>
          <cell r="J16">
            <v>3290</v>
          </cell>
          <cell r="K16">
            <v>69970</v>
          </cell>
          <cell r="L16">
            <v>16647.87</v>
          </cell>
          <cell r="P16">
            <v>9.2999999999999999E-2</v>
          </cell>
          <cell r="Q16">
            <v>39820</v>
          </cell>
          <cell r="R16">
            <v>1.2E-2</v>
          </cell>
          <cell r="S16">
            <v>5140</v>
          </cell>
          <cell r="T16">
            <v>0.38100000000000001</v>
          </cell>
          <cell r="U16">
            <v>163137.342</v>
          </cell>
          <cell r="V16">
            <v>468534.48</v>
          </cell>
          <cell r="W16">
            <v>24800</v>
          </cell>
          <cell r="X16">
            <v>443734.48</v>
          </cell>
          <cell r="Y16">
            <v>185384.87</v>
          </cell>
          <cell r="Z16">
            <v>44960</v>
          </cell>
          <cell r="AA16">
            <v>213389.61</v>
          </cell>
          <cell r="AB16">
            <v>0.48089481349296992</v>
          </cell>
          <cell r="AC16">
            <v>0</v>
          </cell>
          <cell r="AD16">
            <v>213389.61</v>
          </cell>
          <cell r="AE16">
            <v>0.48089481349296992</v>
          </cell>
          <cell r="AF16">
            <v>1.2494642857142857</v>
          </cell>
          <cell r="AG16">
            <v>0.29728339285714284</v>
          </cell>
          <cell r="AH16">
            <v>7.9238299999999997</v>
          </cell>
          <cell r="AI16">
            <v>34090</v>
          </cell>
          <cell r="AJ16">
            <v>29555</v>
          </cell>
          <cell r="AK16">
            <v>295553</v>
          </cell>
          <cell r="AL16">
            <v>4000000</v>
          </cell>
          <cell r="AM16" t="str">
            <v>KY</v>
          </cell>
          <cell r="AN16">
            <v>27760</v>
          </cell>
          <cell r="AO16">
            <v>56000</v>
          </cell>
          <cell r="AP16">
            <v>34516</v>
          </cell>
          <cell r="AQ16" t="str">
            <v>Louisville,SW</v>
          </cell>
          <cell r="AR16" t="str">
            <v>Budget</v>
          </cell>
        </row>
        <row r="17">
          <cell r="A17">
            <v>7</v>
          </cell>
          <cell r="B17" t="str">
            <v>HARR94</v>
          </cell>
          <cell r="C17">
            <v>34486</v>
          </cell>
          <cell r="D17">
            <v>476400</v>
          </cell>
          <cell r="E17">
            <v>12313.28</v>
          </cell>
          <cell r="F17">
            <v>20500</v>
          </cell>
          <cell r="G17">
            <v>3100</v>
          </cell>
          <cell r="H17">
            <v>79576</v>
          </cell>
          <cell r="I17">
            <v>14720</v>
          </cell>
          <cell r="J17">
            <v>2810</v>
          </cell>
          <cell r="K17">
            <v>26940</v>
          </cell>
          <cell r="L17">
            <v>6930.57</v>
          </cell>
          <cell r="P17">
            <v>6.3E-2</v>
          </cell>
          <cell r="Q17">
            <v>30010</v>
          </cell>
          <cell r="R17">
            <v>1.7000000000000001E-2</v>
          </cell>
          <cell r="S17">
            <v>8100</v>
          </cell>
          <cell r="T17">
            <v>0.47733873909650487</v>
          </cell>
          <cell r="U17">
            <v>227404.17530557493</v>
          </cell>
          <cell r="V17">
            <v>488713.28</v>
          </cell>
          <cell r="W17">
            <v>23600</v>
          </cell>
          <cell r="X17">
            <v>465113.28</v>
          </cell>
          <cell r="Y17">
            <v>130976.57</v>
          </cell>
          <cell r="Z17">
            <v>38110</v>
          </cell>
          <cell r="AA17">
            <v>296026.71000000002</v>
          </cell>
          <cell r="AB17">
            <v>0.63646153040394804</v>
          </cell>
          <cell r="AC17">
            <v>0</v>
          </cell>
          <cell r="AD17">
            <v>296026.71000000002</v>
          </cell>
          <cell r="AE17">
            <v>0.63646153040394804</v>
          </cell>
          <cell r="AF17">
            <v>1.5847058823529412</v>
          </cell>
          <cell r="AG17">
            <v>0.40768058823529413</v>
          </cell>
          <cell r="AH17">
            <v>27.359604705882354</v>
          </cell>
          <cell r="AI17">
            <v>34090</v>
          </cell>
          <cell r="AJ17">
            <v>50549</v>
          </cell>
          <cell r="AK17">
            <v>505493</v>
          </cell>
          <cell r="AL17">
            <v>1100000</v>
          </cell>
          <cell r="AM17" t="str">
            <v>NY</v>
          </cell>
          <cell r="AN17">
            <v>18629</v>
          </cell>
          <cell r="AO17">
            <v>17000</v>
          </cell>
          <cell r="AP17">
            <v>34516</v>
          </cell>
          <cell r="AQ17" t="str">
            <v>Harrison</v>
          </cell>
          <cell r="AR17" t="str">
            <v>Budget</v>
          </cell>
        </row>
        <row r="18">
          <cell r="A18">
            <v>8</v>
          </cell>
          <cell r="B18" t="str">
            <v>OSSG94</v>
          </cell>
          <cell r="C18">
            <v>34486</v>
          </cell>
          <cell r="D18">
            <v>452600</v>
          </cell>
          <cell r="E18">
            <v>12351.36</v>
          </cell>
          <cell r="F18">
            <v>18400</v>
          </cell>
          <cell r="G18">
            <v>3100</v>
          </cell>
          <cell r="H18">
            <v>78304</v>
          </cell>
          <cell r="I18">
            <v>9480</v>
          </cell>
          <cell r="J18">
            <v>2200</v>
          </cell>
          <cell r="K18">
            <v>24520</v>
          </cell>
          <cell r="L18">
            <v>7848.05</v>
          </cell>
          <cell r="P18">
            <v>6.6000000000000003E-2</v>
          </cell>
          <cell r="Q18">
            <v>29870</v>
          </cell>
          <cell r="R18">
            <v>1.2999999999999999E-2</v>
          </cell>
          <cell r="S18">
            <v>5880</v>
          </cell>
          <cell r="T18">
            <v>0.45189816817415224</v>
          </cell>
          <cell r="U18">
            <v>204529.11091562131</v>
          </cell>
          <cell r="V18">
            <v>464951.36</v>
          </cell>
          <cell r="W18">
            <v>21500</v>
          </cell>
          <cell r="X18">
            <v>443451.36</v>
          </cell>
          <cell r="Y18">
            <v>122352.05</v>
          </cell>
          <cell r="Z18">
            <v>35750</v>
          </cell>
          <cell r="AA18">
            <v>285349.31</v>
          </cell>
          <cell r="AB18">
            <v>0.64347375098815796</v>
          </cell>
          <cell r="AC18">
            <v>0</v>
          </cell>
          <cell r="AD18">
            <v>285349.31</v>
          </cell>
          <cell r="AE18">
            <v>0.64347375098815796</v>
          </cell>
          <cell r="AF18">
            <v>1.3254054054054054</v>
          </cell>
          <cell r="AG18">
            <v>0.42421891891891894</v>
          </cell>
          <cell r="AH18">
            <v>23.970343783783782</v>
          </cell>
          <cell r="AI18">
            <v>34090</v>
          </cell>
          <cell r="AJ18">
            <v>51639</v>
          </cell>
          <cell r="AK18">
            <v>516393</v>
          </cell>
          <cell r="AL18">
            <v>1100000</v>
          </cell>
          <cell r="AM18" t="str">
            <v>NY</v>
          </cell>
          <cell r="AN18">
            <v>21186</v>
          </cell>
          <cell r="AO18">
            <v>18500</v>
          </cell>
          <cell r="AP18">
            <v>34516</v>
          </cell>
          <cell r="AQ18" t="str">
            <v>Ossining</v>
          </cell>
          <cell r="AR18" t="str">
            <v>Budget</v>
          </cell>
        </row>
        <row r="19">
          <cell r="A19">
            <v>9</v>
          </cell>
          <cell r="B19" t="str">
            <v>ULST94</v>
          </cell>
          <cell r="C19">
            <v>34486</v>
          </cell>
          <cell r="D19">
            <v>1967000</v>
          </cell>
          <cell r="E19">
            <v>208821.76000000001</v>
          </cell>
          <cell r="F19">
            <v>62000</v>
          </cell>
          <cell r="G19">
            <v>52200</v>
          </cell>
          <cell r="H19">
            <v>282847</v>
          </cell>
          <cell r="I19">
            <v>20970</v>
          </cell>
          <cell r="J19">
            <v>15680</v>
          </cell>
          <cell r="K19">
            <v>129900</v>
          </cell>
          <cell r="L19">
            <v>48543.32</v>
          </cell>
          <cell r="P19">
            <v>9.8000000000000004E-2</v>
          </cell>
          <cell r="Q19">
            <v>192770</v>
          </cell>
          <cell r="R19">
            <v>2.1999999999999999E-2</v>
          </cell>
          <cell r="S19">
            <v>43270</v>
          </cell>
          <cell r="T19">
            <v>0.35</v>
          </cell>
          <cell r="U19">
            <v>688450</v>
          </cell>
          <cell r="V19">
            <v>2175821.7599999998</v>
          </cell>
          <cell r="W19">
            <v>114200</v>
          </cell>
          <cell r="X19">
            <v>2061621.7599999998</v>
          </cell>
          <cell r="Y19">
            <v>497940.32</v>
          </cell>
          <cell r="Z19">
            <v>236040</v>
          </cell>
          <cell r="AA19">
            <v>1327641.4399999997</v>
          </cell>
          <cell r="AB19">
            <v>0.64397915551686835</v>
          </cell>
          <cell r="AC19">
            <v>0</v>
          </cell>
          <cell r="AD19">
            <v>1327641.4399999997</v>
          </cell>
          <cell r="AE19">
            <v>0.64397915551686835</v>
          </cell>
          <cell r="AF19">
            <v>1.4595505617977529</v>
          </cell>
          <cell r="AG19">
            <v>0.54543056179775284</v>
          </cell>
          <cell r="AH19">
            <v>23.164289438202246</v>
          </cell>
          <cell r="AI19">
            <v>34121</v>
          </cell>
          <cell r="AJ19">
            <v>52468</v>
          </cell>
          <cell r="AK19">
            <v>524683</v>
          </cell>
          <cell r="AL19">
            <v>1300000</v>
          </cell>
          <cell r="AM19" t="str">
            <v>NY</v>
          </cell>
          <cell r="AN19">
            <v>28856</v>
          </cell>
          <cell r="AO19">
            <v>89000</v>
          </cell>
          <cell r="AP19">
            <v>34516</v>
          </cell>
          <cell r="AQ19" t="str">
            <v>Ulster</v>
          </cell>
          <cell r="AR19" t="str">
            <v>Budget</v>
          </cell>
        </row>
        <row r="20">
          <cell r="A20">
            <v>10</v>
          </cell>
          <cell r="B20" t="str">
            <v>DASW94</v>
          </cell>
          <cell r="C20">
            <v>34486</v>
          </cell>
          <cell r="D20">
            <v>270588</v>
          </cell>
          <cell r="E20">
            <v>15767.36</v>
          </cell>
          <cell r="F20">
            <v>7300</v>
          </cell>
          <cell r="G20">
            <v>3900</v>
          </cell>
          <cell r="H20">
            <v>61241</v>
          </cell>
          <cell r="I20">
            <v>9250</v>
          </cell>
          <cell r="J20">
            <v>9390</v>
          </cell>
          <cell r="K20">
            <v>28000</v>
          </cell>
          <cell r="L20">
            <v>8027.04</v>
          </cell>
          <cell r="P20">
            <v>0.12</v>
          </cell>
          <cell r="Q20">
            <v>32470</v>
          </cell>
          <cell r="R20">
            <v>1.4E-2</v>
          </cell>
          <cell r="S20">
            <v>3790</v>
          </cell>
          <cell r="T20">
            <v>0.29899999999999999</v>
          </cell>
          <cell r="U20">
            <v>80905.811999999991</v>
          </cell>
          <cell r="V20">
            <v>286355.36</v>
          </cell>
          <cell r="W20">
            <v>11200</v>
          </cell>
          <cell r="X20">
            <v>275155.36</v>
          </cell>
          <cell r="Y20">
            <v>115908.04</v>
          </cell>
          <cell r="Z20">
            <v>36260</v>
          </cell>
          <cell r="AA20">
            <v>122987.32</v>
          </cell>
          <cell r="AB20">
            <v>0.44697410219448391</v>
          </cell>
          <cell r="AC20">
            <v>0</v>
          </cell>
          <cell r="AD20">
            <v>122987.32</v>
          </cell>
          <cell r="AE20">
            <v>0.44697410219448391</v>
          </cell>
          <cell r="AF20">
            <v>1.0566037735849056</v>
          </cell>
          <cell r="AG20">
            <v>0.30290716981132076</v>
          </cell>
          <cell r="AH20">
            <v>10.383221132075471</v>
          </cell>
          <cell r="AI20">
            <v>34090</v>
          </cell>
          <cell r="AJ20">
            <v>56793</v>
          </cell>
          <cell r="AK20">
            <v>567933</v>
          </cell>
          <cell r="AL20">
            <v>4000000</v>
          </cell>
          <cell r="AM20" t="str">
            <v>OH</v>
          </cell>
          <cell r="AN20">
            <v>28491</v>
          </cell>
          <cell r="AO20">
            <v>26500</v>
          </cell>
          <cell r="AP20">
            <v>34516</v>
          </cell>
          <cell r="AQ20" t="str">
            <v>Dayton, SW</v>
          </cell>
          <cell r="AR20" t="str">
            <v>Budget</v>
          </cell>
        </row>
        <row r="21">
          <cell r="A21">
            <v>11</v>
          </cell>
          <cell r="B21" t="str">
            <v>MGYT94</v>
          </cell>
          <cell r="C21">
            <v>34486</v>
          </cell>
          <cell r="D21">
            <v>1123702</v>
          </cell>
          <cell r="E21">
            <v>80645.600000000006</v>
          </cell>
          <cell r="F21">
            <v>29300</v>
          </cell>
          <cell r="G21">
            <v>20200</v>
          </cell>
          <cell r="H21">
            <v>202256</v>
          </cell>
          <cell r="I21">
            <v>18800</v>
          </cell>
          <cell r="J21">
            <v>31340</v>
          </cell>
          <cell r="K21">
            <v>117650</v>
          </cell>
          <cell r="L21">
            <v>31765.98</v>
          </cell>
          <cell r="P21">
            <v>0.124</v>
          </cell>
          <cell r="Q21">
            <v>139340</v>
          </cell>
          <cell r="R21">
            <v>0.02</v>
          </cell>
          <cell r="S21">
            <v>22470</v>
          </cell>
          <cell r="T21">
            <v>0.29000000000000004</v>
          </cell>
          <cell r="U21">
            <v>325873.58</v>
          </cell>
          <cell r="V21">
            <v>1204347.6000000001</v>
          </cell>
          <cell r="W21">
            <v>49500</v>
          </cell>
          <cell r="X21">
            <v>1154847.6000000001</v>
          </cell>
          <cell r="Y21">
            <v>401811.98</v>
          </cell>
          <cell r="Z21">
            <v>161810</v>
          </cell>
          <cell r="AA21">
            <v>591225.62000000011</v>
          </cell>
          <cell r="AB21">
            <v>0.51195120464379895</v>
          </cell>
          <cell r="AC21">
            <v>0</v>
          </cell>
          <cell r="AD21">
            <v>591225.62000000011</v>
          </cell>
          <cell r="AE21">
            <v>0.51195120464379895</v>
          </cell>
          <cell r="AF21">
            <v>1.2788043478260869</v>
          </cell>
          <cell r="AG21">
            <v>0.34528239130434785</v>
          </cell>
          <cell r="AH21">
            <v>12.552691304347826</v>
          </cell>
          <cell r="AI21">
            <v>34121</v>
          </cell>
          <cell r="AJ21">
            <v>71992</v>
          </cell>
          <cell r="AK21">
            <v>719923</v>
          </cell>
          <cell r="AL21">
            <v>2500000</v>
          </cell>
          <cell r="AM21" t="str">
            <v>TX</v>
          </cell>
          <cell r="AN21">
            <v>29587</v>
          </cell>
          <cell r="AO21">
            <v>92000</v>
          </cell>
          <cell r="AP21">
            <v>34516</v>
          </cell>
          <cell r="AQ21" t="str">
            <v>MontgomeryT</v>
          </cell>
          <cell r="AR21" t="str">
            <v>Budget</v>
          </cell>
        </row>
        <row r="22">
          <cell r="B22" t="str">
            <v>ADJB94</v>
          </cell>
          <cell r="C22">
            <v>34486</v>
          </cell>
          <cell r="F22">
            <v>0</v>
          </cell>
          <cell r="G22">
            <v>0</v>
          </cell>
          <cell r="Q22">
            <v>0</v>
          </cell>
          <cell r="R22">
            <v>0</v>
          </cell>
          <cell r="S22">
            <v>0</v>
          </cell>
          <cell r="V22">
            <v>0</v>
          </cell>
          <cell r="W22">
            <v>0</v>
          </cell>
          <cell r="X22">
            <v>0</v>
          </cell>
          <cell r="Y22">
            <v>0</v>
          </cell>
          <cell r="Z22">
            <v>0</v>
          </cell>
          <cell r="AA22">
            <v>0</v>
          </cell>
          <cell r="AB22" t="e">
            <v>#DIV/0!</v>
          </cell>
          <cell r="AC22">
            <v>0</v>
          </cell>
          <cell r="AD22">
            <v>0</v>
          </cell>
          <cell r="AE22" t="e">
            <v>#DIV/0!</v>
          </cell>
          <cell r="AF22" t="e">
            <v>#DIV/0!</v>
          </cell>
          <cell r="AG22" t="e">
            <v>#DIV/0!</v>
          </cell>
          <cell r="AH22">
            <v>0</v>
          </cell>
          <cell r="AI22">
            <v>34121</v>
          </cell>
          <cell r="AJ22">
            <v>999999</v>
          </cell>
          <cell r="AK22">
            <v>9999999</v>
          </cell>
          <cell r="AL22">
            <v>9999999</v>
          </cell>
          <cell r="AM22" t="str">
            <v>XX</v>
          </cell>
          <cell r="AN22">
            <v>0</v>
          </cell>
          <cell r="AQ22" t="str">
            <v>Adjust Div</v>
          </cell>
          <cell r="AR22" t="str">
            <v>Budget</v>
          </cell>
        </row>
        <row r="23">
          <cell r="A23">
            <v>12</v>
          </cell>
          <cell r="B23" t="str">
            <v>GVLY94</v>
          </cell>
          <cell r="C23">
            <v>34516</v>
          </cell>
          <cell r="D23">
            <v>350000</v>
          </cell>
          <cell r="E23">
            <v>17675.84</v>
          </cell>
          <cell r="F23">
            <v>11000</v>
          </cell>
          <cell r="G23">
            <v>4400</v>
          </cell>
          <cell r="H23">
            <v>72000</v>
          </cell>
          <cell r="I23">
            <v>8160</v>
          </cell>
          <cell r="J23">
            <v>5780</v>
          </cell>
          <cell r="K23">
            <v>43200</v>
          </cell>
          <cell r="L23">
            <v>17359.75</v>
          </cell>
          <cell r="P23">
            <v>4.1000000000000002E-2</v>
          </cell>
          <cell r="Q23">
            <v>14350</v>
          </cell>
          <cell r="R23">
            <v>3.3000000000000002E-2</v>
          </cell>
          <cell r="S23">
            <v>11550</v>
          </cell>
          <cell r="T23">
            <v>0.35</v>
          </cell>
          <cell r="U23">
            <v>122500</v>
          </cell>
          <cell r="V23">
            <v>367675.84</v>
          </cell>
          <cell r="W23">
            <v>15400</v>
          </cell>
          <cell r="X23">
            <v>352275.84</v>
          </cell>
          <cell r="Y23">
            <v>146499.75</v>
          </cell>
          <cell r="Z23">
            <v>25900</v>
          </cell>
          <cell r="AA23">
            <v>179876.09000000003</v>
          </cell>
          <cell r="AB23">
            <v>0.51061148559038283</v>
          </cell>
          <cell r="AC23">
            <v>0</v>
          </cell>
          <cell r="AD23">
            <v>179876.09000000003</v>
          </cell>
          <cell r="AE23">
            <v>0.51061148559038283</v>
          </cell>
          <cell r="AF23">
            <v>1.122077922077922</v>
          </cell>
          <cell r="AG23">
            <v>0.45090259740259742</v>
          </cell>
          <cell r="AH23">
            <v>9.150021818181818</v>
          </cell>
          <cell r="AI23">
            <v>34151</v>
          </cell>
          <cell r="AJ23">
            <v>5803</v>
          </cell>
          <cell r="AK23">
            <v>58033</v>
          </cell>
          <cell r="AL23">
            <v>6500000</v>
          </cell>
          <cell r="AM23" t="str">
            <v>CA</v>
          </cell>
          <cell r="AN23">
            <v>28491</v>
          </cell>
          <cell r="AO23">
            <v>38500</v>
          </cell>
          <cell r="AP23">
            <v>34516</v>
          </cell>
          <cell r="AQ23" t="str">
            <v>Grass Valley</v>
          </cell>
          <cell r="AR23" t="str">
            <v>Budget</v>
          </cell>
        </row>
        <row r="24">
          <cell r="A24">
            <v>13</v>
          </cell>
          <cell r="B24" t="str">
            <v>MGOK94</v>
          </cell>
          <cell r="C24">
            <v>34516</v>
          </cell>
          <cell r="D24">
            <v>234000</v>
          </cell>
          <cell r="E24">
            <v>10993.92</v>
          </cell>
          <cell r="F24">
            <v>8800</v>
          </cell>
          <cell r="G24">
            <v>2700</v>
          </cell>
          <cell r="H24">
            <v>40636</v>
          </cell>
          <cell r="I24">
            <v>8620</v>
          </cell>
          <cell r="J24">
            <v>10920</v>
          </cell>
          <cell r="K24">
            <v>23870</v>
          </cell>
          <cell r="L24">
            <v>12301.95</v>
          </cell>
          <cell r="P24">
            <v>2.8000000000000001E-2</v>
          </cell>
          <cell r="Q24">
            <v>6550</v>
          </cell>
          <cell r="R24">
            <v>2.1000000000000001E-2</v>
          </cell>
          <cell r="S24">
            <v>4910</v>
          </cell>
          <cell r="T24">
            <v>0.41899999999999998</v>
          </cell>
          <cell r="U24">
            <v>98046</v>
          </cell>
          <cell r="V24">
            <v>244993.92000000001</v>
          </cell>
          <cell r="W24">
            <v>11500</v>
          </cell>
          <cell r="X24">
            <v>233493.92</v>
          </cell>
          <cell r="Y24">
            <v>96347.95</v>
          </cell>
          <cell r="Z24">
            <v>11460</v>
          </cell>
          <cell r="AA24">
            <v>125685.97000000003</v>
          </cell>
          <cell r="AB24">
            <v>0.53828369492447603</v>
          </cell>
          <cell r="AC24">
            <v>0</v>
          </cell>
          <cell r="AD24">
            <v>125685.97000000003</v>
          </cell>
          <cell r="AE24">
            <v>0.53828369492447603</v>
          </cell>
          <cell r="AF24">
            <v>0.71253731343283577</v>
          </cell>
          <cell r="AG24">
            <v>0.36722238805970153</v>
          </cell>
          <cell r="AH24">
            <v>6.9699677611940301</v>
          </cell>
          <cell r="AI24">
            <v>34151</v>
          </cell>
          <cell r="AJ24">
            <v>28297</v>
          </cell>
          <cell r="AK24">
            <v>282973</v>
          </cell>
          <cell r="AL24">
            <v>7700000</v>
          </cell>
          <cell r="AM24" t="str">
            <v>KS</v>
          </cell>
          <cell r="AN24">
            <v>27395</v>
          </cell>
          <cell r="AO24">
            <v>33500</v>
          </cell>
          <cell r="AP24">
            <v>34547</v>
          </cell>
          <cell r="AQ24" t="str">
            <v>MontgomeryK</v>
          </cell>
          <cell r="AR24" t="str">
            <v>Budget</v>
          </cell>
        </row>
        <row r="25">
          <cell r="A25">
            <v>14</v>
          </cell>
          <cell r="B25" t="str">
            <v>BERK94</v>
          </cell>
          <cell r="C25">
            <v>34516</v>
          </cell>
          <cell r="D25">
            <v>1650000</v>
          </cell>
          <cell r="E25">
            <v>131055.67999999999</v>
          </cell>
          <cell r="F25">
            <v>47800</v>
          </cell>
          <cell r="G25">
            <v>32800</v>
          </cell>
          <cell r="H25">
            <v>228912</v>
          </cell>
          <cell r="I25">
            <v>20710</v>
          </cell>
          <cell r="J25">
            <v>11440</v>
          </cell>
          <cell r="K25">
            <v>142410</v>
          </cell>
          <cell r="L25">
            <v>34176.239999999998</v>
          </cell>
          <cell r="P25">
            <v>9.2999999999999999E-2</v>
          </cell>
          <cell r="Q25">
            <v>153450</v>
          </cell>
          <cell r="R25">
            <v>1.7000000000000001E-2</v>
          </cell>
          <cell r="S25">
            <v>28050</v>
          </cell>
          <cell r="T25">
            <v>0.32164322335226847</v>
          </cell>
          <cell r="U25">
            <v>530711.31853124301</v>
          </cell>
          <cell r="V25">
            <v>1781055.68</v>
          </cell>
          <cell r="W25">
            <v>80600</v>
          </cell>
          <cell r="X25">
            <v>1700455.68</v>
          </cell>
          <cell r="Y25">
            <v>437648.24</v>
          </cell>
          <cell r="Z25">
            <v>181500</v>
          </cell>
          <cell r="AA25">
            <v>1081307.44</v>
          </cell>
          <cell r="AB25">
            <v>0.6358927508184159</v>
          </cell>
          <cell r="AC25">
            <v>0</v>
          </cell>
          <cell r="AD25">
            <v>1081307.44</v>
          </cell>
          <cell r="AE25">
            <v>0.6358927508184159</v>
          </cell>
          <cell r="AF25">
            <v>1.7261818181818183</v>
          </cell>
          <cell r="AG25">
            <v>0.41425745454545454</v>
          </cell>
          <cell r="AH25">
            <v>20.611584000000001</v>
          </cell>
          <cell r="AI25">
            <v>34121</v>
          </cell>
          <cell r="AJ25">
            <v>33065</v>
          </cell>
          <cell r="AK25">
            <v>330653</v>
          </cell>
          <cell r="AL25">
            <v>1200000</v>
          </cell>
          <cell r="AM25" t="str">
            <v>MA</v>
          </cell>
          <cell r="AN25">
            <v>30317</v>
          </cell>
          <cell r="AO25">
            <v>82500</v>
          </cell>
          <cell r="AP25">
            <v>34516</v>
          </cell>
          <cell r="AQ25" t="str">
            <v>Berkshire</v>
          </cell>
          <cell r="AR25" t="str">
            <v>Budget</v>
          </cell>
        </row>
        <row r="26">
          <cell r="A26">
            <v>15</v>
          </cell>
          <cell r="B26" t="str">
            <v>CROT94</v>
          </cell>
          <cell r="C26">
            <v>34516</v>
          </cell>
          <cell r="D26">
            <v>259000</v>
          </cell>
          <cell r="E26">
            <v>6629.28</v>
          </cell>
          <cell r="F26">
            <v>9000</v>
          </cell>
          <cell r="G26">
            <v>1700</v>
          </cell>
          <cell r="H26">
            <v>47062</v>
          </cell>
          <cell r="I26">
            <v>8370</v>
          </cell>
          <cell r="J26">
            <v>860</v>
          </cell>
          <cell r="K26">
            <v>11670</v>
          </cell>
          <cell r="L26">
            <v>29879.41</v>
          </cell>
          <cell r="P26">
            <v>6.2E-2</v>
          </cell>
          <cell r="Q26">
            <v>16060</v>
          </cell>
          <cell r="R26">
            <v>1.2E-2</v>
          </cell>
          <cell r="S26">
            <v>3110</v>
          </cell>
          <cell r="T26">
            <v>0.38758847331258517</v>
          </cell>
          <cell r="U26">
            <v>100385.41458795956</v>
          </cell>
          <cell r="V26">
            <v>265629.28000000003</v>
          </cell>
          <cell r="W26">
            <v>10700</v>
          </cell>
          <cell r="X26">
            <v>254929.28000000003</v>
          </cell>
          <cell r="Y26">
            <v>97841.41</v>
          </cell>
          <cell r="Z26">
            <v>19170</v>
          </cell>
          <cell r="AA26">
            <v>137917.87000000002</v>
          </cell>
          <cell r="AB26">
            <v>0.54100443071898219</v>
          </cell>
          <cell r="AC26">
            <v>0</v>
          </cell>
          <cell r="AD26">
            <v>137917.87000000002</v>
          </cell>
          <cell r="AE26">
            <v>0.54100443071898219</v>
          </cell>
          <cell r="AF26">
            <v>2.0473684210526315</v>
          </cell>
          <cell r="AG26">
            <v>5.2420017543859645</v>
          </cell>
          <cell r="AH26">
            <v>44.7244350877193</v>
          </cell>
          <cell r="AI26">
            <v>34121</v>
          </cell>
          <cell r="AJ26">
            <v>49952</v>
          </cell>
          <cell r="AK26">
            <v>499523</v>
          </cell>
          <cell r="AL26">
            <v>1100000</v>
          </cell>
          <cell r="AM26" t="str">
            <v>NY</v>
          </cell>
          <cell r="AN26">
            <v>29952</v>
          </cell>
          <cell r="AO26">
            <v>5700</v>
          </cell>
          <cell r="AP26">
            <v>34547</v>
          </cell>
          <cell r="AQ26" t="str">
            <v>Croton</v>
          </cell>
          <cell r="AR26" t="str">
            <v>Budget</v>
          </cell>
        </row>
        <row r="27">
          <cell r="A27">
            <v>16</v>
          </cell>
          <cell r="B27" t="str">
            <v>LARC94</v>
          </cell>
          <cell r="C27">
            <v>34516</v>
          </cell>
          <cell r="D27">
            <v>364000</v>
          </cell>
          <cell r="E27">
            <v>8375.36</v>
          </cell>
          <cell r="F27">
            <v>15700</v>
          </cell>
          <cell r="G27">
            <v>2100</v>
          </cell>
          <cell r="H27">
            <v>63903</v>
          </cell>
          <cell r="I27">
            <v>10370</v>
          </cell>
          <cell r="J27">
            <v>1400</v>
          </cell>
          <cell r="K27">
            <v>16400</v>
          </cell>
          <cell r="L27">
            <v>4723.74</v>
          </cell>
          <cell r="P27">
            <v>5.0999999999999997E-2</v>
          </cell>
          <cell r="Q27">
            <v>18560</v>
          </cell>
          <cell r="R27">
            <v>1.2999999999999999E-2</v>
          </cell>
          <cell r="S27">
            <v>4730</v>
          </cell>
          <cell r="T27">
            <v>0.47907954847598566</v>
          </cell>
          <cell r="U27">
            <v>174384.95564525877</v>
          </cell>
          <cell r="V27">
            <v>372375.36</v>
          </cell>
          <cell r="W27">
            <v>17800</v>
          </cell>
          <cell r="X27">
            <v>354575.35999999999</v>
          </cell>
          <cell r="Y27">
            <v>96796.74</v>
          </cell>
          <cell r="Z27">
            <v>23290</v>
          </cell>
          <cell r="AA27">
            <v>234488.62</v>
          </cell>
          <cell r="AB27">
            <v>0.66132237727968468</v>
          </cell>
          <cell r="AC27">
            <v>0</v>
          </cell>
          <cell r="AD27">
            <v>234488.62</v>
          </cell>
          <cell r="AE27">
            <v>0.66132237727968468</v>
          </cell>
          <cell r="AF27">
            <v>1.64</v>
          </cell>
          <cell r="AG27">
            <v>0.47237399999999996</v>
          </cell>
          <cell r="AH27">
            <v>35.457535999999998</v>
          </cell>
          <cell r="AI27">
            <v>34121</v>
          </cell>
          <cell r="AJ27">
            <v>50833</v>
          </cell>
          <cell r="AK27">
            <v>508333</v>
          </cell>
          <cell r="AL27">
            <v>1100000</v>
          </cell>
          <cell r="AM27" t="str">
            <v>NY</v>
          </cell>
          <cell r="AN27">
            <v>21186</v>
          </cell>
          <cell r="AO27">
            <v>10000</v>
          </cell>
          <cell r="AP27">
            <v>34516</v>
          </cell>
          <cell r="AQ27" t="str">
            <v>Larchmont</v>
          </cell>
          <cell r="AR27" t="str">
            <v>Budget</v>
          </cell>
        </row>
        <row r="28">
          <cell r="A28">
            <v>17</v>
          </cell>
          <cell r="B28" t="str">
            <v>PCHE94</v>
          </cell>
          <cell r="C28">
            <v>34516</v>
          </cell>
          <cell r="D28">
            <v>419000</v>
          </cell>
          <cell r="E28">
            <v>15486.24</v>
          </cell>
          <cell r="F28">
            <v>16900</v>
          </cell>
          <cell r="G28">
            <v>3900</v>
          </cell>
          <cell r="H28">
            <v>69747</v>
          </cell>
          <cell r="I28">
            <v>8140</v>
          </cell>
          <cell r="J28">
            <v>2040</v>
          </cell>
          <cell r="K28">
            <v>21480</v>
          </cell>
          <cell r="L28">
            <v>6368.76</v>
          </cell>
          <cell r="P28">
            <v>6.6000000000000003E-2</v>
          </cell>
          <cell r="Q28">
            <v>27650</v>
          </cell>
          <cell r="R28">
            <v>1.4E-2</v>
          </cell>
          <cell r="S28">
            <v>5870</v>
          </cell>
          <cell r="T28">
            <v>0.44826970680960865</v>
          </cell>
          <cell r="U28">
            <v>187825.00715322603</v>
          </cell>
          <cell r="V28">
            <v>434486.24</v>
          </cell>
          <cell r="W28">
            <v>20800</v>
          </cell>
          <cell r="X28">
            <v>413686.24</v>
          </cell>
          <cell r="Y28">
            <v>107775.76</v>
          </cell>
          <cell r="Z28">
            <v>33520</v>
          </cell>
          <cell r="AA28">
            <v>272390.48</v>
          </cell>
          <cell r="AB28">
            <v>0.6584470394761015</v>
          </cell>
          <cell r="AC28">
            <v>0</v>
          </cell>
          <cell r="AD28">
            <v>272390.48</v>
          </cell>
          <cell r="AE28">
            <v>0.6584470394761015</v>
          </cell>
          <cell r="AF28">
            <v>1.4319999999999999</v>
          </cell>
          <cell r="AG28">
            <v>0.42458400000000002</v>
          </cell>
          <cell r="AH28">
            <v>27.579082666666665</v>
          </cell>
          <cell r="AI28">
            <v>34090</v>
          </cell>
          <cell r="AJ28">
            <v>51803</v>
          </cell>
          <cell r="AK28">
            <v>518033</v>
          </cell>
          <cell r="AL28">
            <v>1100000</v>
          </cell>
          <cell r="AM28" t="str">
            <v>NY</v>
          </cell>
          <cell r="AN28">
            <v>26665</v>
          </cell>
          <cell r="AO28">
            <v>15000</v>
          </cell>
          <cell r="AP28">
            <v>34516</v>
          </cell>
          <cell r="AQ28" t="str">
            <v>Port Chester</v>
          </cell>
          <cell r="AR28" t="str">
            <v>Budget</v>
          </cell>
        </row>
        <row r="29">
          <cell r="A29">
            <v>18</v>
          </cell>
          <cell r="B29" t="str">
            <v>RYEE94</v>
          </cell>
          <cell r="C29">
            <v>34516</v>
          </cell>
          <cell r="D29">
            <v>390000</v>
          </cell>
          <cell r="E29">
            <v>13217.12</v>
          </cell>
          <cell r="F29">
            <v>16600</v>
          </cell>
          <cell r="G29">
            <v>3300</v>
          </cell>
          <cell r="H29">
            <v>55568</v>
          </cell>
          <cell r="I29">
            <v>8530</v>
          </cell>
          <cell r="J29">
            <v>1500</v>
          </cell>
          <cell r="K29">
            <v>16140</v>
          </cell>
          <cell r="L29">
            <v>4491.09</v>
          </cell>
          <cell r="P29">
            <v>7.0999999999999994E-2</v>
          </cell>
          <cell r="Q29">
            <v>27690</v>
          </cell>
          <cell r="R29">
            <v>1.4999999999999999E-2</v>
          </cell>
          <cell r="S29">
            <v>5850</v>
          </cell>
          <cell r="T29">
            <v>0.47361163097653713</v>
          </cell>
          <cell r="U29">
            <v>184708.53608084947</v>
          </cell>
          <cell r="V29">
            <v>403217.12</v>
          </cell>
          <cell r="W29">
            <v>19900</v>
          </cell>
          <cell r="X29">
            <v>383317.12</v>
          </cell>
          <cell r="Y29">
            <v>86229.09</v>
          </cell>
          <cell r="Z29">
            <v>33540</v>
          </cell>
          <cell r="AA29">
            <v>263548.03000000003</v>
          </cell>
          <cell r="AB29">
            <v>0.68754568019294315</v>
          </cell>
          <cell r="AC29">
            <v>0</v>
          </cell>
          <cell r="AD29">
            <v>263548.03000000003</v>
          </cell>
          <cell r="AE29">
            <v>0.68754568019294315</v>
          </cell>
          <cell r="AF29">
            <v>1.7933333333333332</v>
          </cell>
          <cell r="AG29">
            <v>0.49901000000000001</v>
          </cell>
          <cell r="AH29">
            <v>42.590791111111109</v>
          </cell>
          <cell r="AI29">
            <v>34090</v>
          </cell>
          <cell r="AJ29">
            <v>51996</v>
          </cell>
          <cell r="AK29">
            <v>519963</v>
          </cell>
          <cell r="AL29">
            <v>1100000</v>
          </cell>
          <cell r="AM29" t="str">
            <v>NY</v>
          </cell>
          <cell r="AN29">
            <v>18629</v>
          </cell>
          <cell r="AO29">
            <v>9000</v>
          </cell>
          <cell r="AP29">
            <v>34547</v>
          </cell>
          <cell r="AQ29" t="str">
            <v>Rye</v>
          </cell>
          <cell r="AR29" t="str">
            <v>Budget</v>
          </cell>
        </row>
        <row r="30">
          <cell r="A30">
            <v>19</v>
          </cell>
          <cell r="B30" t="str">
            <v>CLLK94</v>
          </cell>
          <cell r="C30">
            <v>34516</v>
          </cell>
          <cell r="D30">
            <v>1747651</v>
          </cell>
          <cell r="E30">
            <v>142461.76000000001</v>
          </cell>
          <cell r="F30">
            <v>47200</v>
          </cell>
          <cell r="G30">
            <v>35600</v>
          </cell>
          <cell r="H30">
            <v>305813</v>
          </cell>
          <cell r="I30">
            <v>18710</v>
          </cell>
          <cell r="J30">
            <v>22410</v>
          </cell>
          <cell r="K30">
            <v>193350</v>
          </cell>
          <cell r="L30">
            <v>27529.37</v>
          </cell>
          <cell r="P30">
            <v>9.7000000000000003E-2</v>
          </cell>
          <cell r="Q30">
            <v>169520</v>
          </cell>
          <cell r="R30">
            <v>1.7000000000000001E-2</v>
          </cell>
          <cell r="S30">
            <v>29710</v>
          </cell>
          <cell r="T30">
            <v>0.30000000000000004</v>
          </cell>
          <cell r="U30">
            <v>524295.30000000005</v>
          </cell>
          <cell r="V30">
            <v>1890112.76</v>
          </cell>
          <cell r="W30">
            <v>82800</v>
          </cell>
          <cell r="X30">
            <v>1807312.76</v>
          </cell>
          <cell r="Y30">
            <v>567812.37</v>
          </cell>
          <cell r="Z30">
            <v>199230</v>
          </cell>
          <cell r="AA30">
            <v>1040270.3900000001</v>
          </cell>
          <cell r="AB30">
            <v>0.57558957864050053</v>
          </cell>
          <cell r="AC30">
            <v>0</v>
          </cell>
          <cell r="AD30">
            <v>1040270.3900000001</v>
          </cell>
          <cell r="AE30">
            <v>0.57558957864050053</v>
          </cell>
          <cell r="AF30">
            <v>1.8070093457943925</v>
          </cell>
          <cell r="AG30">
            <v>0.25728383177570091</v>
          </cell>
          <cell r="AH30">
            <v>16.890773457943926</v>
          </cell>
          <cell r="AI30">
            <v>34121</v>
          </cell>
          <cell r="AJ30">
            <v>69826</v>
          </cell>
          <cell r="AK30">
            <v>698263</v>
          </cell>
          <cell r="AL30">
            <v>2500000</v>
          </cell>
          <cell r="AM30" t="str">
            <v>TX</v>
          </cell>
          <cell r="AN30">
            <v>25569</v>
          </cell>
          <cell r="AO30">
            <v>107000</v>
          </cell>
          <cell r="AP30">
            <v>34516</v>
          </cell>
          <cell r="AQ30" t="str">
            <v>Clear Lake</v>
          </cell>
          <cell r="AR30" t="str">
            <v>Budget</v>
          </cell>
        </row>
        <row r="31">
          <cell r="A31">
            <v>20</v>
          </cell>
          <cell r="B31" t="str">
            <v>HONW94</v>
          </cell>
          <cell r="C31">
            <v>34516</v>
          </cell>
          <cell r="D31">
            <v>275000</v>
          </cell>
          <cell r="E31">
            <v>500</v>
          </cell>
          <cell r="F31">
            <v>8200</v>
          </cell>
          <cell r="G31">
            <v>100</v>
          </cell>
          <cell r="H31">
            <v>60768</v>
          </cell>
          <cell r="I31">
            <v>20800</v>
          </cell>
          <cell r="J31">
            <v>71070</v>
          </cell>
          <cell r="K31">
            <v>65165</v>
          </cell>
          <cell r="L31">
            <v>16650</v>
          </cell>
          <cell r="P31">
            <v>6.5000000000000002E-2</v>
          </cell>
          <cell r="Q31">
            <v>17880</v>
          </cell>
          <cell r="R31">
            <v>1.4999999999999999E-2</v>
          </cell>
          <cell r="S31">
            <v>4130</v>
          </cell>
          <cell r="T31">
            <v>0.33</v>
          </cell>
          <cell r="U31">
            <v>90750</v>
          </cell>
          <cell r="V31">
            <v>275500</v>
          </cell>
          <cell r="W31">
            <v>8300</v>
          </cell>
          <cell r="X31">
            <v>267200</v>
          </cell>
          <cell r="Y31">
            <v>234453</v>
          </cell>
          <cell r="Z31">
            <v>22010</v>
          </cell>
          <cell r="AA31">
            <v>10737</v>
          </cell>
          <cell r="AC31">
            <v>0</v>
          </cell>
          <cell r="AD31">
            <v>10737</v>
          </cell>
          <cell r="AE31">
            <v>4.0183383233532932E-2</v>
          </cell>
          <cell r="AH31">
            <v>0</v>
          </cell>
          <cell r="AI31">
            <v>34425</v>
          </cell>
          <cell r="AJ31">
            <v>71130</v>
          </cell>
          <cell r="AK31">
            <v>711301</v>
          </cell>
          <cell r="AL31">
            <v>2500000</v>
          </cell>
          <cell r="AN31">
            <v>34394</v>
          </cell>
          <cell r="AO31">
            <v>45000</v>
          </cell>
          <cell r="AP31">
            <v>34547</v>
          </cell>
          <cell r="AQ31" t="str">
            <v>Houston NW</v>
          </cell>
          <cell r="AR31" t="str">
            <v>Budget</v>
          </cell>
        </row>
        <row r="32">
          <cell r="A32">
            <v>21</v>
          </cell>
          <cell r="B32" t="str">
            <v>HNNS94</v>
          </cell>
          <cell r="C32">
            <v>34516</v>
          </cell>
          <cell r="D32">
            <v>1267603</v>
          </cell>
          <cell r="E32">
            <v>60205.599999999999</v>
          </cell>
          <cell r="F32">
            <v>29700</v>
          </cell>
          <cell r="G32">
            <v>15100</v>
          </cell>
          <cell r="H32">
            <v>209136</v>
          </cell>
          <cell r="I32">
            <v>21750</v>
          </cell>
          <cell r="J32">
            <v>71070</v>
          </cell>
          <cell r="K32">
            <v>214490</v>
          </cell>
          <cell r="L32">
            <v>44640.21</v>
          </cell>
          <cell r="P32">
            <v>0.13600000000000001</v>
          </cell>
          <cell r="Q32">
            <v>172390</v>
          </cell>
          <cell r="R32">
            <v>1.2999999999999999E-2</v>
          </cell>
          <cell r="S32">
            <v>16480</v>
          </cell>
          <cell r="T32">
            <v>0.26</v>
          </cell>
          <cell r="U32">
            <v>329576.78000000003</v>
          </cell>
          <cell r="V32">
            <v>1327808.6000000001</v>
          </cell>
          <cell r="W32">
            <v>44800</v>
          </cell>
          <cell r="X32">
            <v>1283008.6000000001</v>
          </cell>
          <cell r="Y32">
            <v>561086.21</v>
          </cell>
          <cell r="Z32">
            <v>188870</v>
          </cell>
          <cell r="AA32">
            <v>533052.39000000013</v>
          </cell>
          <cell r="AB32">
            <v>0.4154706289575924</v>
          </cell>
          <cell r="AC32">
            <v>0</v>
          </cell>
          <cell r="AD32">
            <v>533052.39000000013</v>
          </cell>
          <cell r="AE32">
            <v>0.4154706289575924</v>
          </cell>
          <cell r="AF32">
            <v>1.5320714285714285</v>
          </cell>
          <cell r="AG32">
            <v>0.31885864285714283</v>
          </cell>
          <cell r="AH32">
            <v>9.1643471428571441</v>
          </cell>
          <cell r="AI32">
            <v>34151</v>
          </cell>
          <cell r="AJ32">
            <v>71143</v>
          </cell>
          <cell r="AK32">
            <v>711433</v>
          </cell>
          <cell r="AL32">
            <v>2500000</v>
          </cell>
          <cell r="AM32" t="str">
            <v>TX</v>
          </cell>
          <cell r="AN32">
            <v>30317</v>
          </cell>
          <cell r="AO32">
            <v>140000</v>
          </cell>
          <cell r="AP32">
            <v>34547</v>
          </cell>
          <cell r="AQ32" t="str">
            <v>Houston, N</v>
          </cell>
          <cell r="AR32" t="str">
            <v>Budget</v>
          </cell>
        </row>
        <row r="33">
          <cell r="B33" t="str">
            <v>ADJB94</v>
          </cell>
          <cell r="C33">
            <v>34516</v>
          </cell>
          <cell r="D33">
            <v>0</v>
          </cell>
          <cell r="E33">
            <v>0</v>
          </cell>
          <cell r="F33">
            <v>0</v>
          </cell>
          <cell r="G33">
            <v>0</v>
          </cell>
          <cell r="H33">
            <v>77746</v>
          </cell>
          <cell r="I33">
            <v>21410</v>
          </cell>
          <cell r="J33">
            <v>59040</v>
          </cell>
          <cell r="K33">
            <v>150340</v>
          </cell>
          <cell r="P33">
            <v>6.5000000000000002E-2</v>
          </cell>
          <cell r="Q33">
            <v>0</v>
          </cell>
          <cell r="R33">
            <v>0</v>
          </cell>
          <cell r="S33">
            <v>0</v>
          </cell>
          <cell r="T33" t="e">
            <v>#DIV/0!</v>
          </cell>
          <cell r="U33">
            <v>0</v>
          </cell>
          <cell r="V33">
            <v>0</v>
          </cell>
          <cell r="W33">
            <v>0</v>
          </cell>
          <cell r="X33">
            <v>0</v>
          </cell>
          <cell r="Y33">
            <v>0</v>
          </cell>
          <cell r="Z33">
            <v>0</v>
          </cell>
          <cell r="AA33">
            <v>0</v>
          </cell>
          <cell r="AB33" t="e">
            <v>#DIV/0!</v>
          </cell>
          <cell r="AC33">
            <v>0</v>
          </cell>
          <cell r="AD33">
            <v>-308536</v>
          </cell>
          <cell r="AE33" t="e">
            <v>#DIV/0!</v>
          </cell>
          <cell r="AF33" t="e">
            <v>#DIV/0!</v>
          </cell>
          <cell r="AG33" t="e">
            <v>#DIV/0!</v>
          </cell>
          <cell r="AH33">
            <v>0</v>
          </cell>
          <cell r="AI33">
            <v>34425</v>
          </cell>
          <cell r="AJ33">
            <v>100006</v>
          </cell>
          <cell r="AK33">
            <v>9999999</v>
          </cell>
          <cell r="AL33">
            <v>7000000</v>
          </cell>
          <cell r="AM33" t="str">
            <v>XX</v>
          </cell>
          <cell r="AN33">
            <v>34394</v>
          </cell>
          <cell r="AP33">
            <v>34547</v>
          </cell>
          <cell r="AQ33" t="str">
            <v>Adjust Div</v>
          </cell>
          <cell r="AR33" t="str">
            <v>Budget</v>
          </cell>
        </row>
        <row r="34">
          <cell r="A34">
            <v>22</v>
          </cell>
          <cell r="B34" t="str">
            <v>SWTC Prototype</v>
          </cell>
          <cell r="C34">
            <v>34516</v>
          </cell>
          <cell r="D34">
            <v>0</v>
          </cell>
          <cell r="E34">
            <v>0</v>
          </cell>
          <cell r="F34">
            <v>700</v>
          </cell>
          <cell r="G34">
            <v>0</v>
          </cell>
          <cell r="H34">
            <v>77746</v>
          </cell>
          <cell r="I34">
            <v>21410</v>
          </cell>
          <cell r="J34">
            <v>59040</v>
          </cell>
          <cell r="K34">
            <v>150340</v>
          </cell>
          <cell r="P34">
            <v>6.5000000000000002E-2</v>
          </cell>
          <cell r="Q34">
            <v>0</v>
          </cell>
          <cell r="R34">
            <v>0</v>
          </cell>
          <cell r="S34">
            <v>0</v>
          </cell>
          <cell r="T34" t="e">
            <v>#DIV/0!</v>
          </cell>
          <cell r="U34">
            <v>8250</v>
          </cell>
          <cell r="V34">
            <v>0</v>
          </cell>
          <cell r="W34">
            <v>700</v>
          </cell>
          <cell r="X34">
            <v>-700</v>
          </cell>
          <cell r="Y34">
            <v>0</v>
          </cell>
          <cell r="Z34">
            <v>0</v>
          </cell>
          <cell r="AA34">
            <v>-700</v>
          </cell>
          <cell r="AB34">
            <v>1</v>
          </cell>
          <cell r="AC34">
            <v>0</v>
          </cell>
          <cell r="AD34">
            <v>-308536</v>
          </cell>
          <cell r="AE34" t="e">
            <v>#DIV/0!</v>
          </cell>
          <cell r="AF34" t="e">
            <v>#DIV/0!</v>
          </cell>
          <cell r="AG34" t="e">
            <v>#DIV/0!</v>
          </cell>
          <cell r="AH34">
            <v>0</v>
          </cell>
          <cell r="AI34">
            <v>34425</v>
          </cell>
          <cell r="AJ34">
            <v>100006</v>
          </cell>
          <cell r="AK34">
            <v>9999999</v>
          </cell>
          <cell r="AL34">
            <v>7000000</v>
          </cell>
          <cell r="AM34" t="str">
            <v>XX</v>
          </cell>
          <cell r="AN34">
            <v>34394</v>
          </cell>
          <cell r="AP34">
            <v>34547</v>
          </cell>
          <cell r="AQ34" t="str">
            <v>Adjust Div</v>
          </cell>
          <cell r="AR34" t="str">
            <v>Budget</v>
          </cell>
        </row>
        <row r="35">
          <cell r="A35">
            <v>23</v>
          </cell>
          <cell r="B35" t="str">
            <v>SDEC94</v>
          </cell>
          <cell r="C35">
            <v>34547</v>
          </cell>
          <cell r="D35">
            <v>2075000</v>
          </cell>
          <cell r="E35">
            <v>49873.599999999999</v>
          </cell>
          <cell r="F35">
            <v>46700</v>
          </cell>
          <cell r="G35">
            <v>12500</v>
          </cell>
          <cell r="H35">
            <v>402129</v>
          </cell>
          <cell r="I35">
            <v>26410</v>
          </cell>
          <cell r="J35">
            <v>27280</v>
          </cell>
          <cell r="K35">
            <v>303070</v>
          </cell>
          <cell r="L35">
            <v>46911.89</v>
          </cell>
          <cell r="P35">
            <v>7.9000000000000001E-2</v>
          </cell>
          <cell r="Q35">
            <v>163930</v>
          </cell>
          <cell r="R35">
            <v>2.5999999999999999E-2</v>
          </cell>
          <cell r="S35">
            <v>53950</v>
          </cell>
          <cell r="T35">
            <v>0.25</v>
          </cell>
          <cell r="U35">
            <v>518750</v>
          </cell>
          <cell r="V35">
            <v>2124873.6</v>
          </cell>
          <cell r="W35">
            <v>59200</v>
          </cell>
          <cell r="X35">
            <v>2065673.6</v>
          </cell>
          <cell r="Y35">
            <v>805800.89</v>
          </cell>
          <cell r="Z35">
            <v>217880</v>
          </cell>
          <cell r="AA35">
            <v>1041992.71</v>
          </cell>
          <cell r="AB35">
            <v>0.50443240887621354</v>
          </cell>
          <cell r="AC35">
            <v>0</v>
          </cell>
          <cell r="AD35">
            <v>1041992.71</v>
          </cell>
          <cell r="AE35">
            <v>0.50443240887621354</v>
          </cell>
          <cell r="AF35">
            <v>1.7933136094674555</v>
          </cell>
          <cell r="AG35">
            <v>0.27758514792899408</v>
          </cell>
          <cell r="AH35">
            <v>12.222920710059173</v>
          </cell>
          <cell r="AI35">
            <v>34121</v>
          </cell>
          <cell r="AJ35">
            <v>6962</v>
          </cell>
          <cell r="AK35">
            <v>69623</v>
          </cell>
          <cell r="AL35">
            <v>6500000</v>
          </cell>
          <cell r="AM35" t="str">
            <v>CA</v>
          </cell>
          <cell r="AN35">
            <v>26299</v>
          </cell>
          <cell r="AO35">
            <v>169000</v>
          </cell>
          <cell r="AP35">
            <v>34547</v>
          </cell>
          <cell r="AQ35" t="str">
            <v>San Diego, E</v>
          </cell>
          <cell r="AR35" t="str">
            <v>Budget</v>
          </cell>
        </row>
        <row r="36">
          <cell r="A36">
            <v>24</v>
          </cell>
          <cell r="B36" t="str">
            <v>NORW94</v>
          </cell>
          <cell r="C36">
            <v>34547</v>
          </cell>
          <cell r="D36">
            <v>183813</v>
          </cell>
          <cell r="E36">
            <v>1102.08</v>
          </cell>
          <cell r="F36">
            <v>6500</v>
          </cell>
          <cell r="G36">
            <v>300</v>
          </cell>
          <cell r="H36">
            <v>74567</v>
          </cell>
          <cell r="I36">
            <v>9110</v>
          </cell>
          <cell r="J36">
            <v>8900</v>
          </cell>
          <cell r="K36">
            <v>80660</v>
          </cell>
          <cell r="L36">
            <v>15706.17</v>
          </cell>
          <cell r="P36">
            <v>9.5000000000000001E-2</v>
          </cell>
          <cell r="Q36">
            <v>17460</v>
          </cell>
          <cell r="R36">
            <v>1.4999999999999999E-2</v>
          </cell>
          <cell r="S36">
            <v>2760</v>
          </cell>
          <cell r="T36">
            <v>0.39014075128282133</v>
          </cell>
          <cell r="U36">
            <v>71712.941915549236</v>
          </cell>
          <cell r="V36">
            <v>184915.08</v>
          </cell>
          <cell r="W36">
            <v>6800</v>
          </cell>
          <cell r="X36">
            <v>178115.08</v>
          </cell>
          <cell r="Y36">
            <v>188943.17</v>
          </cell>
          <cell r="Z36">
            <v>20220</v>
          </cell>
          <cell r="AA36">
            <v>-31048.090000000026</v>
          </cell>
          <cell r="AB36">
            <v>-0.17431477447052787</v>
          </cell>
          <cell r="AC36">
            <v>0</v>
          </cell>
          <cell r="AD36">
            <v>-31048.090000000026</v>
          </cell>
          <cell r="AE36">
            <v>-0.17431477447052787</v>
          </cell>
          <cell r="AF36">
            <v>2.1509333333333331</v>
          </cell>
          <cell r="AG36">
            <v>0.41883120000000001</v>
          </cell>
          <cell r="AH36">
            <v>4.7497354666666665</v>
          </cell>
          <cell r="AI36">
            <v>34121</v>
          </cell>
          <cell r="AJ36">
            <v>9163</v>
          </cell>
          <cell r="AK36">
            <v>93454</v>
          </cell>
          <cell r="AL36">
            <v>1100000</v>
          </cell>
          <cell r="AM36" t="str">
            <v>CT</v>
          </cell>
          <cell r="AN36">
            <v>33970</v>
          </cell>
          <cell r="AO36">
            <v>37500</v>
          </cell>
          <cell r="AP36">
            <v>34547</v>
          </cell>
          <cell r="AQ36" t="str">
            <v>Norwalk</v>
          </cell>
          <cell r="AR36" t="str">
            <v>Budget</v>
          </cell>
        </row>
        <row r="37">
          <cell r="A37">
            <v>25</v>
          </cell>
          <cell r="B37" t="str">
            <v>CARM94</v>
          </cell>
          <cell r="C37">
            <v>34547</v>
          </cell>
          <cell r="D37">
            <v>663572</v>
          </cell>
          <cell r="E37">
            <v>31691.52</v>
          </cell>
          <cell r="F37">
            <v>24200</v>
          </cell>
          <cell r="G37">
            <v>7900</v>
          </cell>
          <cell r="H37">
            <v>149618</v>
          </cell>
          <cell r="I37">
            <v>14550</v>
          </cell>
          <cell r="J37">
            <v>55200</v>
          </cell>
          <cell r="K37">
            <v>137750</v>
          </cell>
          <cell r="L37">
            <v>14549.16</v>
          </cell>
          <cell r="P37">
            <v>3.4000000000000002E-2</v>
          </cell>
          <cell r="Q37">
            <v>22560</v>
          </cell>
          <cell r="R37">
            <v>1.4999999999999999E-2</v>
          </cell>
          <cell r="S37">
            <v>9950</v>
          </cell>
          <cell r="T37">
            <v>0.40600000000000003</v>
          </cell>
          <cell r="U37">
            <v>269410.23200000002</v>
          </cell>
          <cell r="V37">
            <v>695263.52</v>
          </cell>
          <cell r="W37">
            <v>32100</v>
          </cell>
          <cell r="X37">
            <v>663163.52</v>
          </cell>
          <cell r="Y37">
            <v>371667.16</v>
          </cell>
          <cell r="Z37">
            <v>32510</v>
          </cell>
          <cell r="AA37">
            <v>258986.36000000004</v>
          </cell>
          <cell r="AB37">
            <v>0.39053167460116028</v>
          </cell>
          <cell r="AC37">
            <v>0</v>
          </cell>
          <cell r="AD37">
            <v>258986.36000000004</v>
          </cell>
          <cell r="AE37">
            <v>0.39053167460116028</v>
          </cell>
          <cell r="AF37">
            <v>1.8125</v>
          </cell>
          <cell r="AG37">
            <v>0.19143631578947368</v>
          </cell>
          <cell r="AH37">
            <v>8.7258357894736847</v>
          </cell>
          <cell r="AI37">
            <v>34151</v>
          </cell>
          <cell r="AJ37">
            <v>23369</v>
          </cell>
          <cell r="AK37">
            <v>233693</v>
          </cell>
          <cell r="AL37">
            <v>4000000</v>
          </cell>
          <cell r="AM37" t="str">
            <v>IN</v>
          </cell>
          <cell r="AN37">
            <v>31413</v>
          </cell>
          <cell r="AO37">
            <v>76000</v>
          </cell>
          <cell r="AP37">
            <v>34547</v>
          </cell>
          <cell r="AQ37" t="str">
            <v>Carmel</v>
          </cell>
          <cell r="AR37" t="str">
            <v>Budget</v>
          </cell>
        </row>
        <row r="38">
          <cell r="A38">
            <v>26</v>
          </cell>
          <cell r="B38" t="str">
            <v>PEEK94</v>
          </cell>
          <cell r="C38">
            <v>34547</v>
          </cell>
          <cell r="D38">
            <v>475000</v>
          </cell>
          <cell r="E38">
            <v>11044.32</v>
          </cell>
          <cell r="F38">
            <v>15300</v>
          </cell>
          <cell r="G38">
            <v>2800</v>
          </cell>
          <cell r="H38">
            <v>90672</v>
          </cell>
          <cell r="I38">
            <v>12220</v>
          </cell>
          <cell r="J38">
            <v>3770</v>
          </cell>
          <cell r="K38">
            <v>36820</v>
          </cell>
          <cell r="L38">
            <v>9052.58</v>
          </cell>
          <cell r="P38">
            <v>7.3999999999999996E-2</v>
          </cell>
          <cell r="Q38">
            <v>35150</v>
          </cell>
          <cell r="R38">
            <v>1.4E-2</v>
          </cell>
          <cell r="S38">
            <v>6650</v>
          </cell>
          <cell r="T38">
            <v>0.35866404232902244</v>
          </cell>
          <cell r="U38">
            <v>170365.42010628566</v>
          </cell>
          <cell r="V38">
            <v>486044.32</v>
          </cell>
          <cell r="W38">
            <v>18100</v>
          </cell>
          <cell r="X38">
            <v>467944.32</v>
          </cell>
          <cell r="Y38">
            <v>152534.57999999999</v>
          </cell>
          <cell r="Z38">
            <v>41800</v>
          </cell>
          <cell r="AA38">
            <v>273609.74</v>
          </cell>
          <cell r="AB38">
            <v>0.58470576157436849</v>
          </cell>
          <cell r="AC38">
            <v>0</v>
          </cell>
          <cell r="AD38">
            <v>273609.74</v>
          </cell>
          <cell r="AE38">
            <v>0.58470576157436849</v>
          </cell>
          <cell r="AF38">
            <v>1.5341666666666667</v>
          </cell>
          <cell r="AG38">
            <v>0.37719083333333331</v>
          </cell>
          <cell r="AH38">
            <v>19.497679999999999</v>
          </cell>
          <cell r="AI38">
            <v>34121</v>
          </cell>
          <cell r="AJ38">
            <v>51712</v>
          </cell>
          <cell r="AK38">
            <v>517123</v>
          </cell>
          <cell r="AL38">
            <v>1100000</v>
          </cell>
          <cell r="AM38" t="str">
            <v>NY</v>
          </cell>
          <cell r="AN38">
            <v>21551</v>
          </cell>
          <cell r="AO38">
            <v>24000</v>
          </cell>
          <cell r="AP38">
            <v>34578</v>
          </cell>
          <cell r="AQ38" t="str">
            <v>Peekskill</v>
          </cell>
          <cell r="AR38" t="str">
            <v>Budget</v>
          </cell>
        </row>
        <row r="39">
          <cell r="A39">
            <v>27</v>
          </cell>
          <cell r="B39" t="str">
            <v>YORK94</v>
          </cell>
          <cell r="C39">
            <v>34547</v>
          </cell>
          <cell r="D39">
            <v>437000</v>
          </cell>
          <cell r="E39">
            <v>14143.36</v>
          </cell>
          <cell r="F39">
            <v>15100</v>
          </cell>
          <cell r="G39">
            <v>3500</v>
          </cell>
          <cell r="H39">
            <v>76512</v>
          </cell>
          <cell r="I39">
            <v>14130</v>
          </cell>
          <cell r="J39">
            <v>4350</v>
          </cell>
          <cell r="K39">
            <v>33380</v>
          </cell>
          <cell r="L39">
            <v>7503.38</v>
          </cell>
          <cell r="P39">
            <v>8.1000000000000003E-2</v>
          </cell>
          <cell r="Q39">
            <v>35400</v>
          </cell>
          <cell r="R39">
            <v>1.2999999999999999E-2</v>
          </cell>
          <cell r="S39">
            <v>5680</v>
          </cell>
          <cell r="T39">
            <v>0.3848975842909807</v>
          </cell>
          <cell r="U39">
            <v>168200.24433515855</v>
          </cell>
          <cell r="V39">
            <v>451143.36</v>
          </cell>
          <cell r="W39">
            <v>18600</v>
          </cell>
          <cell r="X39">
            <v>432543.36</v>
          </cell>
          <cell r="Y39">
            <v>135875.38</v>
          </cell>
          <cell r="Z39">
            <v>41080</v>
          </cell>
          <cell r="AA39">
            <v>255587.97999999998</v>
          </cell>
          <cell r="AB39">
            <v>0.59089562720370969</v>
          </cell>
          <cell r="AC39">
            <v>0</v>
          </cell>
          <cell r="AD39">
            <v>255587.97999999998</v>
          </cell>
          <cell r="AE39">
            <v>0.59089562720370969</v>
          </cell>
          <cell r="AF39">
            <v>1.669</v>
          </cell>
          <cell r="AG39">
            <v>0.37516900000000003</v>
          </cell>
          <cell r="AH39">
            <v>21.627168000000001</v>
          </cell>
          <cell r="AI39">
            <v>34121</v>
          </cell>
          <cell r="AJ39">
            <v>52840</v>
          </cell>
          <cell r="AK39">
            <v>528403</v>
          </cell>
          <cell r="AL39">
            <v>1100000</v>
          </cell>
          <cell r="AM39" t="str">
            <v>NY</v>
          </cell>
          <cell r="AN39">
            <v>20455</v>
          </cell>
          <cell r="AO39">
            <v>20000</v>
          </cell>
          <cell r="AP39">
            <v>34578</v>
          </cell>
          <cell r="AQ39" t="str">
            <v>Yorktown</v>
          </cell>
          <cell r="AR39" t="str">
            <v>Budget</v>
          </cell>
        </row>
        <row r="40">
          <cell r="A40">
            <v>28</v>
          </cell>
          <cell r="B40" t="str">
            <v>ARDM94</v>
          </cell>
          <cell r="C40">
            <v>34547</v>
          </cell>
          <cell r="D40">
            <v>575000</v>
          </cell>
          <cell r="E40">
            <v>20912.64</v>
          </cell>
          <cell r="F40">
            <v>21600</v>
          </cell>
          <cell r="G40">
            <v>5200</v>
          </cell>
          <cell r="H40">
            <v>85643</v>
          </cell>
          <cell r="I40">
            <v>9810</v>
          </cell>
          <cell r="J40">
            <v>22260</v>
          </cell>
          <cell r="K40">
            <v>47570</v>
          </cell>
          <cell r="L40">
            <v>19350.990000000002</v>
          </cell>
          <cell r="P40">
            <v>3.3000000000000002E-2</v>
          </cell>
          <cell r="Q40">
            <v>18980</v>
          </cell>
          <cell r="R40">
            <v>0.01</v>
          </cell>
          <cell r="S40">
            <v>5750</v>
          </cell>
          <cell r="T40">
            <v>0.41699999999999998</v>
          </cell>
          <cell r="U40">
            <v>239775</v>
          </cell>
          <cell r="V40">
            <v>595912.64</v>
          </cell>
          <cell r="W40">
            <v>26800</v>
          </cell>
          <cell r="X40">
            <v>569112.64</v>
          </cell>
          <cell r="Y40">
            <v>184633.99</v>
          </cell>
          <cell r="Z40">
            <v>24730</v>
          </cell>
          <cell r="AA40">
            <v>359748.65</v>
          </cell>
          <cell r="AB40">
            <v>0.63212205232342056</v>
          </cell>
          <cell r="AC40">
            <v>0</v>
          </cell>
          <cell r="AD40">
            <v>359748.65</v>
          </cell>
          <cell r="AE40">
            <v>0.63212205232342056</v>
          </cell>
          <cell r="AF40">
            <v>0.95140000000000002</v>
          </cell>
          <cell r="AG40">
            <v>0.38701980000000002</v>
          </cell>
          <cell r="AH40">
            <v>11.3822528</v>
          </cell>
          <cell r="AI40">
            <v>34182</v>
          </cell>
          <cell r="AJ40">
            <v>59129</v>
          </cell>
          <cell r="AK40">
            <v>591293</v>
          </cell>
          <cell r="AL40">
            <v>7700000</v>
          </cell>
          <cell r="AM40" t="str">
            <v>OK</v>
          </cell>
          <cell r="AN40">
            <v>30682</v>
          </cell>
          <cell r="AO40">
            <v>50000</v>
          </cell>
          <cell r="AP40">
            <v>34578</v>
          </cell>
          <cell r="AQ40" t="str">
            <v>Ardmore</v>
          </cell>
          <cell r="AR40" t="str">
            <v>Budget</v>
          </cell>
        </row>
        <row r="41">
          <cell r="A41">
            <v>29</v>
          </cell>
          <cell r="B41" t="str">
            <v>PONC94</v>
          </cell>
          <cell r="C41">
            <v>34547</v>
          </cell>
          <cell r="D41">
            <v>380000</v>
          </cell>
          <cell r="E41">
            <v>8482.8799999999992</v>
          </cell>
          <cell r="F41">
            <v>12000</v>
          </cell>
          <cell r="G41">
            <v>2100</v>
          </cell>
          <cell r="H41">
            <v>68663</v>
          </cell>
          <cell r="I41">
            <v>10790</v>
          </cell>
          <cell r="J41">
            <v>12630</v>
          </cell>
          <cell r="K41">
            <v>31510</v>
          </cell>
          <cell r="L41">
            <v>15379.41</v>
          </cell>
          <cell r="P41">
            <v>1.7000000000000001E-2</v>
          </cell>
          <cell r="Q41">
            <v>6460</v>
          </cell>
          <cell r="R41">
            <v>2.9000000000000001E-2</v>
          </cell>
          <cell r="S41">
            <v>11020</v>
          </cell>
          <cell r="T41">
            <v>0.35</v>
          </cell>
          <cell r="U41">
            <v>133000</v>
          </cell>
          <cell r="V41">
            <v>388482.88</v>
          </cell>
          <cell r="W41">
            <v>14100</v>
          </cell>
          <cell r="X41">
            <v>374382.88</v>
          </cell>
          <cell r="Y41">
            <v>138972.41</v>
          </cell>
          <cell r="Z41">
            <v>17480</v>
          </cell>
          <cell r="AA41">
            <v>217930.47</v>
          </cell>
          <cell r="AB41">
            <v>0.58210586445619517</v>
          </cell>
          <cell r="AC41">
            <v>0</v>
          </cell>
          <cell r="AD41">
            <v>217930.47</v>
          </cell>
          <cell r="AE41">
            <v>0.58210586445619517</v>
          </cell>
          <cell r="AF41">
            <v>0.78774999999999995</v>
          </cell>
          <cell r="AG41">
            <v>0.38448525</v>
          </cell>
          <cell r="AH41">
            <v>9.359572</v>
          </cell>
          <cell r="AI41">
            <v>34213</v>
          </cell>
          <cell r="AJ41">
            <v>60272</v>
          </cell>
          <cell r="AK41">
            <v>602723</v>
          </cell>
          <cell r="AL41">
            <v>7700000</v>
          </cell>
          <cell r="AM41" t="str">
            <v>OK</v>
          </cell>
          <cell r="AN41">
            <v>30682</v>
          </cell>
          <cell r="AO41">
            <v>40000</v>
          </cell>
          <cell r="AP41">
            <v>34578</v>
          </cell>
          <cell r="AQ41" t="str">
            <v>Ponca City</v>
          </cell>
          <cell r="AR41" t="str">
            <v>Budget</v>
          </cell>
        </row>
        <row r="42">
          <cell r="B42" t="str">
            <v>ADJB94</v>
          </cell>
          <cell r="C42">
            <v>34547</v>
          </cell>
          <cell r="F42">
            <v>0</v>
          </cell>
          <cell r="G42">
            <v>0</v>
          </cell>
          <cell r="Q42">
            <v>0</v>
          </cell>
          <cell r="R42">
            <v>0</v>
          </cell>
          <cell r="S42">
            <v>0</v>
          </cell>
          <cell r="V42">
            <v>0</v>
          </cell>
          <cell r="W42">
            <v>0</v>
          </cell>
          <cell r="X42">
            <v>0</v>
          </cell>
          <cell r="Y42">
            <v>0</v>
          </cell>
          <cell r="Z42">
            <v>0</v>
          </cell>
          <cell r="AA42">
            <v>0</v>
          </cell>
          <cell r="AB42" t="e">
            <v>#DIV/0!</v>
          </cell>
          <cell r="AC42">
            <v>0</v>
          </cell>
          <cell r="AD42">
            <v>0</v>
          </cell>
          <cell r="AE42" t="e">
            <v>#DIV/0!</v>
          </cell>
          <cell r="AF42" t="e">
            <v>#DIV/0!</v>
          </cell>
          <cell r="AG42" t="e">
            <v>#DIV/0!</v>
          </cell>
          <cell r="AH42">
            <v>0</v>
          </cell>
          <cell r="AI42">
            <v>34182</v>
          </cell>
          <cell r="AJ42">
            <v>999999</v>
          </cell>
          <cell r="AK42">
            <v>9999999</v>
          </cell>
          <cell r="AL42">
            <v>9999999</v>
          </cell>
          <cell r="AM42" t="str">
            <v>XX</v>
          </cell>
          <cell r="AN42">
            <v>0</v>
          </cell>
          <cell r="AQ42" t="str">
            <v>Adjust Div</v>
          </cell>
          <cell r="AR42" t="str">
            <v>Budget</v>
          </cell>
        </row>
        <row r="43">
          <cell r="A43">
            <v>30</v>
          </cell>
          <cell r="B43" t="str">
            <v>PARA94</v>
          </cell>
          <cell r="C43">
            <v>34578</v>
          </cell>
          <cell r="D43">
            <v>362000</v>
          </cell>
          <cell r="E43">
            <v>23620.799999999999</v>
          </cell>
          <cell r="F43">
            <v>11400</v>
          </cell>
          <cell r="G43">
            <v>5900</v>
          </cell>
          <cell r="H43">
            <v>51806</v>
          </cell>
          <cell r="I43">
            <v>3760</v>
          </cell>
          <cell r="J43">
            <v>3020</v>
          </cell>
          <cell r="K43">
            <v>18860</v>
          </cell>
          <cell r="L43">
            <v>7469.08</v>
          </cell>
          <cell r="P43">
            <v>5.5E-2</v>
          </cell>
          <cell r="Q43">
            <v>19910</v>
          </cell>
          <cell r="R43">
            <v>1.4999999999999999E-2</v>
          </cell>
          <cell r="S43">
            <v>5430</v>
          </cell>
          <cell r="T43">
            <v>0.35</v>
          </cell>
          <cell r="U43">
            <v>126700</v>
          </cell>
          <cell r="V43">
            <v>385620.8</v>
          </cell>
          <cell r="W43">
            <v>17300</v>
          </cell>
          <cell r="X43">
            <v>368320.8</v>
          </cell>
          <cell r="Y43">
            <v>84915.08</v>
          </cell>
          <cell r="Z43">
            <v>25340</v>
          </cell>
          <cell r="AA43">
            <v>258065.71999999997</v>
          </cell>
          <cell r="AB43">
            <v>0.70065475531113086</v>
          </cell>
          <cell r="AC43">
            <v>0</v>
          </cell>
          <cell r="AD43">
            <v>258065.71999999997</v>
          </cell>
          <cell r="AE43">
            <v>0.70065475531113086</v>
          </cell>
          <cell r="AF43">
            <v>0.8572727272727273</v>
          </cell>
          <cell r="AG43">
            <v>0.33950363636363634</v>
          </cell>
          <cell r="AH43">
            <v>16.741854545454544</v>
          </cell>
          <cell r="AI43">
            <v>34213</v>
          </cell>
          <cell r="AJ43">
            <v>6774</v>
          </cell>
          <cell r="AK43">
            <v>67743</v>
          </cell>
          <cell r="AL43">
            <v>6500000</v>
          </cell>
          <cell r="AM43" t="str">
            <v>CA</v>
          </cell>
          <cell r="AN43">
            <v>28856</v>
          </cell>
          <cell r="AO43">
            <v>22000</v>
          </cell>
          <cell r="AP43">
            <v>34608</v>
          </cell>
          <cell r="AQ43" t="str">
            <v>Paradise</v>
          </cell>
          <cell r="AR43" t="str">
            <v>Budget</v>
          </cell>
        </row>
        <row r="44">
          <cell r="A44">
            <v>31</v>
          </cell>
          <cell r="B44" t="str">
            <v>NCAN94</v>
          </cell>
          <cell r="C44">
            <v>34578</v>
          </cell>
          <cell r="D44">
            <v>250896</v>
          </cell>
          <cell r="E44">
            <v>13765.92</v>
          </cell>
          <cell r="F44">
            <v>9000</v>
          </cell>
          <cell r="G44">
            <v>3400</v>
          </cell>
          <cell r="H44">
            <v>57037</v>
          </cell>
          <cell r="I44">
            <v>6320</v>
          </cell>
          <cell r="J44">
            <v>2750</v>
          </cell>
          <cell r="K44">
            <v>14460</v>
          </cell>
          <cell r="L44">
            <v>4402.53</v>
          </cell>
          <cell r="P44">
            <v>9.8000000000000004E-2</v>
          </cell>
          <cell r="Q44">
            <v>24590</v>
          </cell>
          <cell r="R44">
            <v>1.7999999999999999E-2</v>
          </cell>
          <cell r="S44">
            <v>4520</v>
          </cell>
          <cell r="T44">
            <v>0.39999999999999997</v>
          </cell>
          <cell r="U44">
            <v>100358.39999999999</v>
          </cell>
          <cell r="V44">
            <v>264661.92</v>
          </cell>
          <cell r="W44">
            <v>12400</v>
          </cell>
          <cell r="X44">
            <v>252261.91999999998</v>
          </cell>
          <cell r="Y44">
            <v>84969.53</v>
          </cell>
          <cell r="Z44">
            <v>29110</v>
          </cell>
          <cell r="AA44">
            <v>138182.38999999998</v>
          </cell>
          <cell r="AB44">
            <v>0.54777348083293742</v>
          </cell>
          <cell r="AC44">
            <v>0</v>
          </cell>
          <cell r="AD44">
            <v>138182.38999999998</v>
          </cell>
          <cell r="AE44">
            <v>0.54777348083293742</v>
          </cell>
          <cell r="AF44">
            <v>1.446</v>
          </cell>
          <cell r="AG44">
            <v>0.44025299999999995</v>
          </cell>
          <cell r="AH44">
            <v>25.226191999999998</v>
          </cell>
          <cell r="AI44">
            <v>34213</v>
          </cell>
          <cell r="AJ44">
            <v>9147</v>
          </cell>
          <cell r="AK44">
            <v>91473</v>
          </cell>
          <cell r="AL44">
            <v>1100000</v>
          </cell>
          <cell r="AM44" t="str">
            <v>CT</v>
          </cell>
          <cell r="AN44">
            <v>25934</v>
          </cell>
          <cell r="AO44">
            <v>10000</v>
          </cell>
          <cell r="AP44">
            <v>34608</v>
          </cell>
          <cell r="AQ44" t="str">
            <v>New Canaan</v>
          </cell>
          <cell r="AR44" t="str">
            <v>Budget</v>
          </cell>
        </row>
        <row r="45">
          <cell r="A45">
            <v>32</v>
          </cell>
          <cell r="B45" t="str">
            <v>DARN94</v>
          </cell>
          <cell r="C45">
            <v>34578</v>
          </cell>
          <cell r="D45">
            <v>168075</v>
          </cell>
          <cell r="E45">
            <v>10133.76</v>
          </cell>
          <cell r="F45">
            <v>5700</v>
          </cell>
          <cell r="G45">
            <v>2500</v>
          </cell>
          <cell r="H45">
            <v>39691</v>
          </cell>
          <cell r="I45">
            <v>7720</v>
          </cell>
          <cell r="J45">
            <v>2840</v>
          </cell>
          <cell r="K45">
            <v>14340</v>
          </cell>
          <cell r="L45">
            <v>4617.59</v>
          </cell>
          <cell r="P45">
            <v>5.7000000000000002E-2</v>
          </cell>
          <cell r="Q45">
            <v>9580</v>
          </cell>
          <cell r="R45">
            <v>0.02</v>
          </cell>
          <cell r="S45">
            <v>3360</v>
          </cell>
          <cell r="T45">
            <v>0.38</v>
          </cell>
          <cell r="U45">
            <v>63868.5</v>
          </cell>
          <cell r="V45">
            <v>178208.76</v>
          </cell>
          <cell r="W45">
            <v>8200</v>
          </cell>
          <cell r="X45">
            <v>170008.76</v>
          </cell>
          <cell r="Y45">
            <v>69208.59</v>
          </cell>
          <cell r="Z45">
            <v>12940</v>
          </cell>
          <cell r="AA45">
            <v>87860.170000000013</v>
          </cell>
          <cell r="AB45">
            <v>0.51679789912002183</v>
          </cell>
          <cell r="AC45">
            <v>0</v>
          </cell>
          <cell r="AD45">
            <v>87860.170000000013</v>
          </cell>
          <cell r="AE45">
            <v>0.51679789912002183</v>
          </cell>
          <cell r="AF45">
            <v>1.2469565217391305</v>
          </cell>
          <cell r="AG45">
            <v>0.4015295652173913</v>
          </cell>
          <cell r="AH45">
            <v>14.78337043478261</v>
          </cell>
          <cell r="AI45">
            <v>34213</v>
          </cell>
          <cell r="AJ45">
            <v>9301</v>
          </cell>
          <cell r="AK45">
            <v>93013</v>
          </cell>
          <cell r="AL45">
            <v>1100000</v>
          </cell>
          <cell r="AM45" t="str">
            <v>CT</v>
          </cell>
          <cell r="AN45">
            <v>26299</v>
          </cell>
          <cell r="AO45">
            <v>11500</v>
          </cell>
          <cell r="AP45">
            <v>34608</v>
          </cell>
          <cell r="AQ45" t="str">
            <v>Darien</v>
          </cell>
          <cell r="AR45" t="str">
            <v>Budget</v>
          </cell>
        </row>
        <row r="46">
          <cell r="A46">
            <v>33</v>
          </cell>
          <cell r="B46" t="str">
            <v>BOON94</v>
          </cell>
          <cell r="C46">
            <v>34578</v>
          </cell>
          <cell r="D46">
            <v>137476</v>
          </cell>
          <cell r="E46">
            <v>500</v>
          </cell>
          <cell r="F46">
            <v>3200</v>
          </cell>
          <cell r="G46">
            <v>100</v>
          </cell>
          <cell r="H46">
            <v>41859</v>
          </cell>
          <cell r="I46">
            <v>14270</v>
          </cell>
          <cell r="J46">
            <v>41640</v>
          </cell>
          <cell r="K46">
            <v>67060</v>
          </cell>
          <cell r="L46">
            <v>8140</v>
          </cell>
          <cell r="P46">
            <v>6.5000000000000002E-2</v>
          </cell>
          <cell r="Q46">
            <v>8940</v>
          </cell>
          <cell r="R46">
            <v>1.4999999999999999E-2</v>
          </cell>
          <cell r="S46">
            <v>2060</v>
          </cell>
          <cell r="T46">
            <v>0.25499723588117201</v>
          </cell>
          <cell r="U46">
            <v>35056</v>
          </cell>
          <cell r="V46">
            <v>137976</v>
          </cell>
          <cell r="W46">
            <v>3300</v>
          </cell>
          <cell r="X46">
            <v>134676</v>
          </cell>
          <cell r="Y46">
            <v>172969</v>
          </cell>
          <cell r="Z46">
            <v>11000</v>
          </cell>
          <cell r="AA46">
            <v>-49293</v>
          </cell>
          <cell r="AC46">
            <v>0</v>
          </cell>
          <cell r="AD46">
            <v>-49293</v>
          </cell>
          <cell r="AE46">
            <v>-0.36601176156107995</v>
          </cell>
          <cell r="AH46">
            <v>0</v>
          </cell>
          <cell r="AI46">
            <v>34425</v>
          </cell>
          <cell r="AJ46">
            <v>22404</v>
          </cell>
          <cell r="AK46">
            <v>224041</v>
          </cell>
          <cell r="AL46">
            <v>4000000</v>
          </cell>
          <cell r="AN46">
            <v>34394</v>
          </cell>
          <cell r="AO46">
            <v>22000</v>
          </cell>
          <cell r="AP46">
            <v>34608</v>
          </cell>
          <cell r="AQ46" t="str">
            <v>Boone County</v>
          </cell>
          <cell r="AR46" t="str">
            <v>Budget</v>
          </cell>
        </row>
        <row r="47">
          <cell r="A47">
            <v>34</v>
          </cell>
          <cell r="B47" t="str">
            <v>ONEI94</v>
          </cell>
          <cell r="C47">
            <v>34578</v>
          </cell>
          <cell r="D47">
            <v>2000000</v>
          </cell>
          <cell r="E47">
            <v>101778.88</v>
          </cell>
          <cell r="F47">
            <v>54000</v>
          </cell>
          <cell r="G47">
            <v>25400</v>
          </cell>
          <cell r="H47">
            <v>334264</v>
          </cell>
          <cell r="I47">
            <v>10580</v>
          </cell>
          <cell r="J47">
            <v>29630</v>
          </cell>
          <cell r="K47">
            <v>268260</v>
          </cell>
          <cell r="L47">
            <v>69490.759999999995</v>
          </cell>
          <cell r="P47">
            <v>7.0000000000000007E-2</v>
          </cell>
          <cell r="Q47">
            <v>140000</v>
          </cell>
          <cell r="R47">
            <v>1.9E-2</v>
          </cell>
          <cell r="S47">
            <v>38000</v>
          </cell>
          <cell r="T47">
            <v>0.3</v>
          </cell>
          <cell r="U47">
            <v>600000</v>
          </cell>
          <cell r="V47">
            <v>2101778.88</v>
          </cell>
          <cell r="W47">
            <v>79400</v>
          </cell>
          <cell r="X47">
            <v>2022378.88</v>
          </cell>
          <cell r="Y47">
            <v>712224.76</v>
          </cell>
          <cell r="Z47">
            <v>178000</v>
          </cell>
          <cell r="AA47">
            <v>1132154.1199999999</v>
          </cell>
          <cell r="AB47">
            <v>0.55981306529466923</v>
          </cell>
          <cell r="AC47">
            <v>0</v>
          </cell>
          <cell r="AD47">
            <v>1132154.1199999999</v>
          </cell>
          <cell r="AE47">
            <v>0.55981306529466923</v>
          </cell>
          <cell r="AF47">
            <v>1.8373972602739725</v>
          </cell>
          <cell r="AG47">
            <v>0.47596410958904106</v>
          </cell>
          <cell r="AH47">
            <v>13.8519101369863</v>
          </cell>
          <cell r="AI47">
            <v>34213</v>
          </cell>
          <cell r="AJ47">
            <v>51614</v>
          </cell>
          <cell r="AK47">
            <v>516143</v>
          </cell>
          <cell r="AL47">
            <v>1200000</v>
          </cell>
          <cell r="AM47" t="str">
            <v>NY</v>
          </cell>
          <cell r="AN47">
            <v>32143</v>
          </cell>
          <cell r="AO47">
            <v>146000</v>
          </cell>
          <cell r="AP47">
            <v>34608</v>
          </cell>
          <cell r="AQ47" t="str">
            <v>Oneida</v>
          </cell>
          <cell r="AR47" t="str">
            <v>Budget</v>
          </cell>
        </row>
        <row r="48">
          <cell r="A48">
            <v>35</v>
          </cell>
          <cell r="B48" t="str">
            <v>DAYN94</v>
          </cell>
          <cell r="C48">
            <v>34578</v>
          </cell>
          <cell r="D48">
            <v>803376</v>
          </cell>
          <cell r="E48">
            <v>44721.599999999999</v>
          </cell>
          <cell r="F48">
            <v>21700</v>
          </cell>
          <cell r="G48">
            <v>11200</v>
          </cell>
          <cell r="H48">
            <v>139155</v>
          </cell>
          <cell r="I48">
            <v>8820</v>
          </cell>
          <cell r="J48">
            <v>37750</v>
          </cell>
          <cell r="K48">
            <v>100480</v>
          </cell>
          <cell r="L48">
            <v>21682.240000000002</v>
          </cell>
          <cell r="P48">
            <v>6.8000000000000005E-2</v>
          </cell>
          <cell r="Q48">
            <v>54630</v>
          </cell>
          <cell r="R48">
            <v>1.6E-2</v>
          </cell>
          <cell r="S48">
            <v>12850</v>
          </cell>
          <cell r="T48">
            <v>0.3</v>
          </cell>
          <cell r="U48">
            <v>241012.8</v>
          </cell>
          <cell r="V48">
            <v>848097.6</v>
          </cell>
          <cell r="W48">
            <v>32900</v>
          </cell>
          <cell r="X48">
            <v>815197.6</v>
          </cell>
          <cell r="Y48">
            <v>307887.24</v>
          </cell>
          <cell r="Z48">
            <v>67480</v>
          </cell>
          <cell r="AA48">
            <v>439830.36</v>
          </cell>
          <cell r="AB48">
            <v>0.53953834015212998</v>
          </cell>
          <cell r="AC48">
            <v>0</v>
          </cell>
          <cell r="AD48">
            <v>439830.36</v>
          </cell>
          <cell r="AE48">
            <v>0.53953834015212998</v>
          </cell>
          <cell r="AF48">
            <v>1.3955555555555557</v>
          </cell>
          <cell r="AG48">
            <v>0.30114222222222226</v>
          </cell>
          <cell r="AH48">
            <v>11.322188888888888</v>
          </cell>
          <cell r="AI48">
            <v>34213</v>
          </cell>
          <cell r="AJ48">
            <v>56790</v>
          </cell>
          <cell r="AK48">
            <v>567903</v>
          </cell>
          <cell r="AL48">
            <v>4000000</v>
          </cell>
          <cell r="AM48" t="str">
            <v>OH</v>
          </cell>
          <cell r="AN48">
            <v>28491</v>
          </cell>
          <cell r="AO48">
            <v>72000</v>
          </cell>
          <cell r="AP48">
            <v>34608</v>
          </cell>
          <cell r="AQ48" t="str">
            <v>Dayton, N</v>
          </cell>
          <cell r="AR48" t="str">
            <v>Budget</v>
          </cell>
        </row>
        <row r="49">
          <cell r="A49">
            <v>36</v>
          </cell>
          <cell r="B49" t="str">
            <v>CHIC94</v>
          </cell>
          <cell r="C49">
            <v>34578</v>
          </cell>
          <cell r="D49">
            <v>249000</v>
          </cell>
          <cell r="E49">
            <v>5644.8</v>
          </cell>
          <cell r="F49">
            <v>7900</v>
          </cell>
          <cell r="G49">
            <v>1400</v>
          </cell>
          <cell r="H49">
            <v>43813</v>
          </cell>
          <cell r="I49">
            <v>6740</v>
          </cell>
          <cell r="J49">
            <v>12490</v>
          </cell>
          <cell r="K49">
            <v>27980</v>
          </cell>
          <cell r="L49">
            <v>14599</v>
          </cell>
          <cell r="P49">
            <v>6.6000000000000003E-2</v>
          </cell>
          <cell r="Q49">
            <v>16430</v>
          </cell>
          <cell r="R49">
            <v>0.01</v>
          </cell>
          <cell r="S49">
            <v>2490</v>
          </cell>
          <cell r="T49">
            <v>0.35299999999999998</v>
          </cell>
          <cell r="U49">
            <v>87897</v>
          </cell>
          <cell r="V49">
            <v>254644.8</v>
          </cell>
          <cell r="W49">
            <v>9300</v>
          </cell>
          <cell r="X49">
            <v>245344.8</v>
          </cell>
          <cell r="Y49">
            <v>105622</v>
          </cell>
          <cell r="Z49">
            <v>18920</v>
          </cell>
          <cell r="AA49">
            <v>120802.79999999999</v>
          </cell>
          <cell r="AB49">
            <v>0.49237970399209602</v>
          </cell>
          <cell r="AC49">
            <v>0</v>
          </cell>
          <cell r="AD49">
            <v>120802.79999999999</v>
          </cell>
          <cell r="AE49">
            <v>0.49237970399209602</v>
          </cell>
          <cell r="AF49">
            <v>0.77722222222222226</v>
          </cell>
          <cell r="AG49">
            <v>0.40552777777777776</v>
          </cell>
          <cell r="AH49">
            <v>6.8151333333333328</v>
          </cell>
          <cell r="AI49">
            <v>34213</v>
          </cell>
          <cell r="AJ49">
            <v>59365</v>
          </cell>
          <cell r="AK49">
            <v>593653</v>
          </cell>
          <cell r="AL49">
            <v>7700000</v>
          </cell>
          <cell r="AM49" t="str">
            <v>OK</v>
          </cell>
          <cell r="AN49">
            <v>31048</v>
          </cell>
          <cell r="AO49">
            <v>36000</v>
          </cell>
          <cell r="AP49">
            <v>34608</v>
          </cell>
          <cell r="AQ49" t="str">
            <v>Chickasha</v>
          </cell>
          <cell r="AR49" t="str">
            <v>Budget</v>
          </cell>
        </row>
        <row r="50">
          <cell r="A50">
            <v>37</v>
          </cell>
          <cell r="B50" t="str">
            <v>BURL94</v>
          </cell>
          <cell r="C50">
            <v>34578</v>
          </cell>
          <cell r="D50">
            <v>750000</v>
          </cell>
          <cell r="E50">
            <v>24218.880000000001</v>
          </cell>
          <cell r="F50">
            <v>23700</v>
          </cell>
          <cell r="G50">
            <v>6100</v>
          </cell>
          <cell r="H50">
            <v>126365</v>
          </cell>
          <cell r="I50">
            <v>10190</v>
          </cell>
          <cell r="J50">
            <v>26420</v>
          </cell>
          <cell r="K50">
            <v>60350</v>
          </cell>
          <cell r="L50">
            <v>23542.47</v>
          </cell>
          <cell r="P50">
            <v>8.5000000000000006E-2</v>
          </cell>
          <cell r="Q50">
            <v>63750</v>
          </cell>
          <cell r="R50">
            <v>8.9999999999999993E-3</v>
          </cell>
          <cell r="S50">
            <v>6750</v>
          </cell>
          <cell r="T50">
            <v>0.35099999999999998</v>
          </cell>
          <cell r="U50">
            <v>263250</v>
          </cell>
          <cell r="V50">
            <v>774218.88</v>
          </cell>
          <cell r="W50">
            <v>29800</v>
          </cell>
          <cell r="X50">
            <v>744418.88</v>
          </cell>
          <cell r="Y50">
            <v>246867.47</v>
          </cell>
          <cell r="Z50">
            <v>70500</v>
          </cell>
          <cell r="AA50">
            <v>427051.41000000003</v>
          </cell>
          <cell r="AB50">
            <v>0.57367084778935218</v>
          </cell>
          <cell r="AC50">
            <v>0</v>
          </cell>
          <cell r="AD50">
            <v>427051.41000000003</v>
          </cell>
          <cell r="AE50">
            <v>0.57367084778935218</v>
          </cell>
          <cell r="AF50">
            <v>1.0228813559322034</v>
          </cell>
          <cell r="AG50">
            <v>0.39902491525423733</v>
          </cell>
          <cell r="AH50">
            <v>12.617269152542374</v>
          </cell>
          <cell r="AI50">
            <v>34213</v>
          </cell>
          <cell r="AJ50">
            <v>69623</v>
          </cell>
          <cell r="AK50">
            <v>696233</v>
          </cell>
          <cell r="AL50">
            <v>7000000</v>
          </cell>
          <cell r="AM50" t="str">
            <v>TX</v>
          </cell>
          <cell r="AN50">
            <v>29587</v>
          </cell>
          <cell r="AO50">
            <v>59000</v>
          </cell>
          <cell r="AP50">
            <v>34608</v>
          </cell>
          <cell r="AQ50" t="str">
            <v>Burleson</v>
          </cell>
          <cell r="AR50" t="str">
            <v>Budget</v>
          </cell>
        </row>
        <row r="51">
          <cell r="B51" t="str">
            <v>CHAN94</v>
          </cell>
          <cell r="C51">
            <v>34578</v>
          </cell>
          <cell r="D51">
            <v>806632</v>
          </cell>
          <cell r="E51">
            <v>25226.880000000001</v>
          </cell>
          <cell r="F51">
            <v>21100</v>
          </cell>
          <cell r="G51">
            <v>6300</v>
          </cell>
          <cell r="H51">
            <v>143528</v>
          </cell>
          <cell r="I51">
            <v>15620</v>
          </cell>
          <cell r="J51">
            <v>25650</v>
          </cell>
          <cell r="K51">
            <v>89130</v>
          </cell>
          <cell r="L51">
            <v>19402.38</v>
          </cell>
          <cell r="P51">
            <v>0.08</v>
          </cell>
          <cell r="Q51">
            <v>64530</v>
          </cell>
          <cell r="R51">
            <v>1.2999999999999999E-2</v>
          </cell>
          <cell r="S51">
            <v>10490</v>
          </cell>
          <cell r="T51">
            <v>0.28999999999999998</v>
          </cell>
          <cell r="U51">
            <v>233923.28</v>
          </cell>
          <cell r="V51">
            <v>831858.88</v>
          </cell>
          <cell r="W51">
            <v>27400</v>
          </cell>
          <cell r="X51">
            <v>804458.88</v>
          </cell>
          <cell r="Y51">
            <v>293330.38</v>
          </cell>
          <cell r="Z51">
            <v>75020</v>
          </cell>
          <cell r="AA51">
            <v>436108.5</v>
          </cell>
          <cell r="AB51">
            <v>0.54211409786414444</v>
          </cell>
          <cell r="AC51">
            <v>0</v>
          </cell>
          <cell r="AD51">
            <v>436108.5</v>
          </cell>
          <cell r="AE51">
            <v>0.54211409786414444</v>
          </cell>
          <cell r="AF51">
            <v>1.4147619047619047</v>
          </cell>
          <cell r="AG51">
            <v>0.30797428571428576</v>
          </cell>
          <cell r="AH51">
            <v>12.769188571428572</v>
          </cell>
          <cell r="AI51">
            <v>34182</v>
          </cell>
          <cell r="AJ51">
            <v>71121</v>
          </cell>
          <cell r="AK51">
            <v>711213</v>
          </cell>
          <cell r="AL51">
            <v>2500000</v>
          </cell>
          <cell r="AM51" t="str">
            <v>TX</v>
          </cell>
          <cell r="AN51">
            <v>27030</v>
          </cell>
          <cell r="AO51">
            <v>63000</v>
          </cell>
          <cell r="AP51">
            <v>34578</v>
          </cell>
          <cell r="AQ51" t="str">
            <v>Channel</v>
          </cell>
          <cell r="AR51" t="str">
            <v>Budget</v>
          </cell>
        </row>
        <row r="52">
          <cell r="A52">
            <v>38</v>
          </cell>
          <cell r="B52" t="str">
            <v>ADJB94</v>
          </cell>
          <cell r="C52">
            <v>34578</v>
          </cell>
          <cell r="D52">
            <v>80000</v>
          </cell>
          <cell r="E52">
            <v>500</v>
          </cell>
          <cell r="F52">
            <v>0</v>
          </cell>
          <cell r="G52">
            <v>0</v>
          </cell>
          <cell r="H52">
            <v>44900</v>
          </cell>
          <cell r="I52">
            <v>5080</v>
          </cell>
          <cell r="J52">
            <v>3380</v>
          </cell>
          <cell r="K52">
            <v>35190</v>
          </cell>
          <cell r="L52">
            <v>12765</v>
          </cell>
          <cell r="P52">
            <v>6.5000000000000002E-2</v>
          </cell>
          <cell r="Q52">
            <v>0</v>
          </cell>
          <cell r="R52">
            <v>0</v>
          </cell>
          <cell r="S52">
            <v>0</v>
          </cell>
          <cell r="T52">
            <v>0.15</v>
          </cell>
          <cell r="U52">
            <v>12000</v>
          </cell>
          <cell r="V52">
            <v>0</v>
          </cell>
          <cell r="W52">
            <v>0</v>
          </cell>
          <cell r="X52">
            <v>0</v>
          </cell>
          <cell r="Y52">
            <v>0</v>
          </cell>
          <cell r="Z52">
            <v>0</v>
          </cell>
          <cell r="AA52">
            <v>0</v>
          </cell>
          <cell r="AB52" t="e">
            <v>#DIV/0!</v>
          </cell>
          <cell r="AC52">
            <v>0</v>
          </cell>
          <cell r="AD52">
            <v>-28415</v>
          </cell>
          <cell r="AE52">
            <v>-0.35832282471626736</v>
          </cell>
          <cell r="AF52" t="e">
            <v>#DIV/0!</v>
          </cell>
          <cell r="AG52" t="e">
            <v>#DIV/0!</v>
          </cell>
          <cell r="AH52">
            <v>0</v>
          </cell>
          <cell r="AI52">
            <v>34425</v>
          </cell>
          <cell r="AJ52">
            <v>100008</v>
          </cell>
          <cell r="AK52">
            <v>9999999</v>
          </cell>
          <cell r="AL52">
            <v>6500000</v>
          </cell>
          <cell r="AM52" t="str">
            <v>XX</v>
          </cell>
          <cell r="AN52">
            <v>34394</v>
          </cell>
          <cell r="AO52">
            <v>34200</v>
          </cell>
          <cell r="AP52">
            <v>34608</v>
          </cell>
          <cell r="AQ52" t="str">
            <v>Adjust Div</v>
          </cell>
          <cell r="AR52" t="str">
            <v>Budget</v>
          </cell>
        </row>
        <row r="53">
          <cell r="A53">
            <v>39</v>
          </cell>
          <cell r="B53" t="str">
            <v>HLBG94</v>
          </cell>
          <cell r="C53">
            <v>34608</v>
          </cell>
          <cell r="D53">
            <v>100000</v>
          </cell>
          <cell r="E53">
            <v>500</v>
          </cell>
          <cell r="F53">
            <v>0</v>
          </cell>
          <cell r="G53">
            <v>0</v>
          </cell>
          <cell r="H53">
            <v>50000</v>
          </cell>
          <cell r="I53">
            <v>4870</v>
          </cell>
          <cell r="J53">
            <v>3380</v>
          </cell>
          <cell r="K53">
            <v>35190</v>
          </cell>
          <cell r="L53">
            <v>8880</v>
          </cell>
          <cell r="P53">
            <v>6.5000000000000002E-2</v>
          </cell>
          <cell r="Q53">
            <v>0</v>
          </cell>
          <cell r="R53">
            <v>0</v>
          </cell>
          <cell r="S53">
            <v>0</v>
          </cell>
          <cell r="T53">
            <v>0.15</v>
          </cell>
          <cell r="U53">
            <v>15000</v>
          </cell>
          <cell r="V53">
            <v>0</v>
          </cell>
          <cell r="W53">
            <v>0</v>
          </cell>
          <cell r="X53">
            <v>0</v>
          </cell>
          <cell r="Y53">
            <v>0</v>
          </cell>
          <cell r="Z53">
            <v>0</v>
          </cell>
          <cell r="AA53">
            <v>0</v>
          </cell>
          <cell r="AB53" t="e">
            <v>#DIV/0!</v>
          </cell>
          <cell r="AC53">
            <v>0</v>
          </cell>
          <cell r="AD53">
            <v>-11320</v>
          </cell>
          <cell r="AE53">
            <v>-0.11434343434343434</v>
          </cell>
          <cell r="AF53" t="e">
            <v>#DIV/0!</v>
          </cell>
          <cell r="AG53" t="e">
            <v>#DIV/0!</v>
          </cell>
          <cell r="AH53">
            <v>0</v>
          </cell>
          <cell r="AI53">
            <v>34425</v>
          </cell>
          <cell r="AJ53">
            <v>100002</v>
          </cell>
          <cell r="AK53">
            <v>9999999</v>
          </cell>
          <cell r="AL53">
            <v>6500000</v>
          </cell>
          <cell r="AM53" t="str">
            <v>XX</v>
          </cell>
          <cell r="AN53">
            <v>34394</v>
          </cell>
          <cell r="AO53">
            <v>24000</v>
          </cell>
          <cell r="AP53">
            <v>34639</v>
          </cell>
          <cell r="AQ53" t="str">
            <v>Adjust Div</v>
          </cell>
          <cell r="AR53" t="str">
            <v>Budget</v>
          </cell>
        </row>
        <row r="54">
          <cell r="A54">
            <v>40</v>
          </cell>
          <cell r="B54" t="str">
            <v>WSMA94</v>
          </cell>
          <cell r="C54">
            <v>34578</v>
          </cell>
          <cell r="D54">
            <v>80000</v>
          </cell>
          <cell r="E54">
            <v>500</v>
          </cell>
          <cell r="F54">
            <v>1100</v>
          </cell>
          <cell r="G54">
            <v>100</v>
          </cell>
          <cell r="H54">
            <v>44900</v>
          </cell>
          <cell r="I54">
            <v>5080</v>
          </cell>
          <cell r="J54">
            <v>3380</v>
          </cell>
          <cell r="K54">
            <v>35190</v>
          </cell>
          <cell r="L54">
            <v>12765</v>
          </cell>
          <cell r="P54">
            <v>6.5000000000000002E-2</v>
          </cell>
          <cell r="Q54">
            <v>5200</v>
          </cell>
          <cell r="R54">
            <v>1.4999999999999999E-2</v>
          </cell>
          <cell r="S54">
            <v>1200</v>
          </cell>
          <cell r="T54">
            <v>0.15</v>
          </cell>
          <cell r="U54">
            <v>12000</v>
          </cell>
          <cell r="V54">
            <v>80500</v>
          </cell>
          <cell r="W54">
            <v>1200</v>
          </cell>
          <cell r="X54">
            <v>79300</v>
          </cell>
          <cell r="Y54">
            <v>101315</v>
          </cell>
          <cell r="Z54">
            <v>6400</v>
          </cell>
          <cell r="AA54">
            <v>-28415</v>
          </cell>
          <cell r="AB54">
            <v>0.18400387608793084</v>
          </cell>
          <cell r="AC54">
            <v>0</v>
          </cell>
          <cell r="AD54">
            <v>-28415</v>
          </cell>
          <cell r="AE54">
            <v>-0.35832282471626736</v>
          </cell>
          <cell r="AF54">
            <v>1.0748936170212766</v>
          </cell>
          <cell r="AG54">
            <v>0.31163340425531916</v>
          </cell>
          <cell r="AH54">
            <v>0</v>
          </cell>
          <cell r="AI54">
            <v>34425</v>
          </cell>
          <cell r="AJ54">
            <v>100008</v>
          </cell>
          <cell r="AL54">
            <v>6500000</v>
          </cell>
          <cell r="AM54" t="str">
            <v>CA</v>
          </cell>
          <cell r="AN54">
            <v>34394</v>
          </cell>
          <cell r="AO54">
            <v>34200</v>
          </cell>
          <cell r="AP54">
            <v>34608</v>
          </cell>
          <cell r="AQ54" t="str">
            <v>West Sonoma</v>
          </cell>
          <cell r="AR54" t="str">
            <v>Budget</v>
          </cell>
        </row>
        <row r="55">
          <cell r="A55">
            <v>41</v>
          </cell>
          <cell r="B55" t="str">
            <v>CHIO94</v>
          </cell>
          <cell r="C55">
            <v>34608</v>
          </cell>
          <cell r="D55">
            <v>230000</v>
          </cell>
          <cell r="E55">
            <v>2505.44</v>
          </cell>
          <cell r="F55">
            <v>7700</v>
          </cell>
          <cell r="G55">
            <v>600</v>
          </cell>
          <cell r="H55">
            <v>79934</v>
          </cell>
          <cell r="I55">
            <v>5570</v>
          </cell>
          <cell r="J55">
            <v>6980</v>
          </cell>
          <cell r="K55">
            <v>50520</v>
          </cell>
          <cell r="L55">
            <v>14646.77</v>
          </cell>
          <cell r="P55">
            <v>9.5000000000000001E-2</v>
          </cell>
          <cell r="Q55">
            <v>21850</v>
          </cell>
          <cell r="R55">
            <v>1.4999999999999999E-2</v>
          </cell>
          <cell r="S55">
            <v>3450</v>
          </cell>
          <cell r="T55">
            <v>0.37</v>
          </cell>
          <cell r="U55">
            <v>85100</v>
          </cell>
          <cell r="V55">
            <v>232505.44</v>
          </cell>
          <cell r="W55">
            <v>8300</v>
          </cell>
          <cell r="X55">
            <v>224205.44</v>
          </cell>
          <cell r="Y55">
            <v>157650.76999999999</v>
          </cell>
          <cell r="Z55">
            <v>25300</v>
          </cell>
          <cell r="AA55">
            <v>41254.670000000013</v>
          </cell>
          <cell r="AB55">
            <v>0.18400387608793084</v>
          </cell>
          <cell r="AC55">
            <v>0</v>
          </cell>
          <cell r="AD55">
            <v>41254.670000000013</v>
          </cell>
          <cell r="AE55">
            <v>0.18400387608793084</v>
          </cell>
          <cell r="AF55">
            <v>1.0748936170212766</v>
          </cell>
          <cell r="AG55">
            <v>0.31163340425531916</v>
          </cell>
          <cell r="AH55">
            <v>4.770328510638298</v>
          </cell>
          <cell r="AI55">
            <v>34213</v>
          </cell>
          <cell r="AJ55">
            <v>5259</v>
          </cell>
          <cell r="AK55">
            <v>66933</v>
          </cell>
          <cell r="AL55">
            <v>6500000</v>
          </cell>
          <cell r="AM55" t="str">
            <v>CA</v>
          </cell>
          <cell r="AN55">
            <v>33970</v>
          </cell>
          <cell r="AO55">
            <v>47000</v>
          </cell>
          <cell r="AP55">
            <v>34639</v>
          </cell>
          <cell r="AQ55" t="str">
            <v>Chico</v>
          </cell>
          <cell r="AR55" t="str">
            <v>Budget</v>
          </cell>
        </row>
        <row r="56">
          <cell r="A56">
            <v>42</v>
          </cell>
          <cell r="B56" t="str">
            <v>OROV94</v>
          </cell>
          <cell r="C56">
            <v>34608</v>
          </cell>
          <cell r="D56">
            <v>255000</v>
          </cell>
          <cell r="E56">
            <v>18857.439999999999</v>
          </cell>
          <cell r="F56">
            <v>8700</v>
          </cell>
          <cell r="G56">
            <v>4700</v>
          </cell>
          <cell r="H56">
            <v>38848</v>
          </cell>
          <cell r="I56">
            <v>3990</v>
          </cell>
          <cell r="J56">
            <v>2940</v>
          </cell>
          <cell r="K56">
            <v>18930</v>
          </cell>
          <cell r="L56">
            <v>8019.72</v>
          </cell>
          <cell r="P56">
            <v>5.2999999999999999E-2</v>
          </cell>
          <cell r="Q56">
            <v>13520</v>
          </cell>
          <cell r="R56">
            <v>1.2E-2</v>
          </cell>
          <cell r="S56">
            <v>3060</v>
          </cell>
          <cell r="T56">
            <v>0.38</v>
          </cell>
          <cell r="U56">
            <v>96900</v>
          </cell>
          <cell r="V56">
            <v>273857.44</v>
          </cell>
          <cell r="W56">
            <v>13400</v>
          </cell>
          <cell r="X56">
            <v>260457.44</v>
          </cell>
          <cell r="Y56">
            <v>72727.72</v>
          </cell>
          <cell r="Z56">
            <v>16580</v>
          </cell>
          <cell r="AA56">
            <v>171149.72</v>
          </cell>
          <cell r="AB56">
            <v>0.65711204103058063</v>
          </cell>
          <cell r="AC56">
            <v>0</v>
          </cell>
          <cell r="AD56">
            <v>171149.72</v>
          </cell>
          <cell r="AE56">
            <v>0.65711204103058063</v>
          </cell>
          <cell r="AF56">
            <v>0.82304347826086954</v>
          </cell>
          <cell r="AG56">
            <v>0.34868347826086959</v>
          </cell>
          <cell r="AH56">
            <v>11.324236521739131</v>
          </cell>
          <cell r="AI56">
            <v>34243</v>
          </cell>
          <cell r="AJ56">
            <v>6693</v>
          </cell>
          <cell r="AK56">
            <v>66933</v>
          </cell>
          <cell r="AL56">
            <v>6500000</v>
          </cell>
          <cell r="AM56" t="str">
            <v>CA</v>
          </cell>
          <cell r="AN56">
            <v>28856</v>
          </cell>
          <cell r="AO56">
            <v>23000</v>
          </cell>
          <cell r="AP56">
            <v>34639</v>
          </cell>
          <cell r="AQ56" t="str">
            <v>Oroville</v>
          </cell>
          <cell r="AR56" t="str">
            <v>Budget</v>
          </cell>
        </row>
        <row r="57">
          <cell r="A57">
            <v>43</v>
          </cell>
          <cell r="B57" t="str">
            <v>SHOR94</v>
          </cell>
          <cell r="C57">
            <v>34608</v>
          </cell>
          <cell r="D57">
            <v>400000</v>
          </cell>
          <cell r="E57">
            <v>14426.72</v>
          </cell>
          <cell r="F57">
            <v>16200</v>
          </cell>
          <cell r="G57">
            <v>3600</v>
          </cell>
          <cell r="H57">
            <v>164039</v>
          </cell>
          <cell r="I57">
            <v>9110</v>
          </cell>
          <cell r="J57">
            <v>18600</v>
          </cell>
          <cell r="K57">
            <v>97430</v>
          </cell>
          <cell r="L57">
            <v>3097.06</v>
          </cell>
          <cell r="P57">
            <v>0.17299999999999999</v>
          </cell>
          <cell r="Q57">
            <v>69200</v>
          </cell>
          <cell r="R57">
            <v>6.8000000000000005E-2</v>
          </cell>
          <cell r="S57">
            <v>27200</v>
          </cell>
          <cell r="T57">
            <v>0.44900000000000001</v>
          </cell>
          <cell r="U57">
            <v>179600</v>
          </cell>
          <cell r="V57">
            <v>414426.72</v>
          </cell>
          <cell r="W57">
            <v>19800</v>
          </cell>
          <cell r="X57">
            <v>394626.72</v>
          </cell>
          <cell r="Y57">
            <v>292276.06</v>
          </cell>
          <cell r="Z57">
            <v>96400</v>
          </cell>
          <cell r="AA57">
            <v>5950.6599999999744</v>
          </cell>
          <cell r="AB57">
            <v>1.5079212071600156E-2</v>
          </cell>
          <cell r="AC57">
            <v>0</v>
          </cell>
          <cell r="AD57">
            <v>5950.6599999999744</v>
          </cell>
          <cell r="AE57">
            <v>1.5079212071600156E-2</v>
          </cell>
          <cell r="AF57">
            <v>1.4762121212121213</v>
          </cell>
          <cell r="AG57">
            <v>4.6925151515151517E-2</v>
          </cell>
          <cell r="AH57">
            <v>5.9791927272727268</v>
          </cell>
          <cell r="AI57">
            <v>34213</v>
          </cell>
          <cell r="AJ57">
            <v>9116</v>
          </cell>
          <cell r="AK57">
            <v>91163</v>
          </cell>
          <cell r="AL57">
            <v>1100000</v>
          </cell>
          <cell r="AM57" t="str">
            <v>CT</v>
          </cell>
          <cell r="AN57">
            <v>32874</v>
          </cell>
          <cell r="AO57">
            <v>66000</v>
          </cell>
          <cell r="AP57">
            <v>34639</v>
          </cell>
          <cell r="AQ57" t="str">
            <v>Conn  Shore</v>
          </cell>
          <cell r="AR57" t="str">
            <v>Budget</v>
          </cell>
        </row>
        <row r="58">
          <cell r="A58">
            <v>44</v>
          </cell>
          <cell r="B58" t="str">
            <v>DOBB94</v>
          </cell>
          <cell r="C58">
            <v>34608</v>
          </cell>
          <cell r="D58">
            <v>375500</v>
          </cell>
          <cell r="E58">
            <v>5853.12</v>
          </cell>
          <cell r="F58">
            <v>16800</v>
          </cell>
          <cell r="G58">
            <v>1500</v>
          </cell>
          <cell r="H58">
            <v>70816</v>
          </cell>
          <cell r="I58">
            <v>14580</v>
          </cell>
          <cell r="J58">
            <v>2150</v>
          </cell>
          <cell r="K58">
            <v>21240</v>
          </cell>
          <cell r="L58">
            <v>6363.53</v>
          </cell>
          <cell r="P58">
            <v>6.5000000000000002E-2</v>
          </cell>
          <cell r="Q58">
            <v>24410</v>
          </cell>
          <cell r="R58">
            <v>1.6E-2</v>
          </cell>
          <cell r="S58">
            <v>6010</v>
          </cell>
          <cell r="T58">
            <v>0.498</v>
          </cell>
          <cell r="U58">
            <v>186999</v>
          </cell>
          <cell r="V58">
            <v>381353.12</v>
          </cell>
          <cell r="W58">
            <v>18300</v>
          </cell>
          <cell r="X58">
            <v>363053.12</v>
          </cell>
          <cell r="Y58">
            <v>115149.53</v>
          </cell>
          <cell r="Z58">
            <v>30420</v>
          </cell>
          <cell r="AA58">
            <v>217483.59</v>
          </cell>
          <cell r="AB58">
            <v>0.59904068583682735</v>
          </cell>
          <cell r="AC58">
            <v>0</v>
          </cell>
          <cell r="AD58">
            <v>217483.59</v>
          </cell>
          <cell r="AE58">
            <v>0.59904068583682735</v>
          </cell>
          <cell r="AF58">
            <v>1.4159999999999999</v>
          </cell>
          <cell r="AG58">
            <v>0.4242353333333333</v>
          </cell>
          <cell r="AH58">
            <v>24.203541333333334</v>
          </cell>
          <cell r="AI58">
            <v>34182</v>
          </cell>
          <cell r="AJ58">
            <v>50022</v>
          </cell>
          <cell r="AK58">
            <v>500223</v>
          </cell>
          <cell r="AL58">
            <v>1100000</v>
          </cell>
          <cell r="AM58" t="str">
            <v>NY</v>
          </cell>
          <cell r="AN58">
            <v>23012</v>
          </cell>
          <cell r="AO58">
            <v>15000</v>
          </cell>
          <cell r="AP58">
            <v>34608</v>
          </cell>
          <cell r="AQ58" t="str">
            <v>Dobbs Ferry</v>
          </cell>
          <cell r="AR58" t="str">
            <v>Budget</v>
          </cell>
        </row>
        <row r="59">
          <cell r="A59">
            <v>45</v>
          </cell>
          <cell r="B59" t="str">
            <v>TARR94</v>
          </cell>
          <cell r="C59">
            <v>34608</v>
          </cell>
          <cell r="D59">
            <v>306800</v>
          </cell>
          <cell r="E59">
            <v>6995.52</v>
          </cell>
          <cell r="F59">
            <v>13300</v>
          </cell>
          <cell r="G59">
            <v>1700</v>
          </cell>
          <cell r="H59">
            <v>53894</v>
          </cell>
          <cell r="I59">
            <v>12280</v>
          </cell>
          <cell r="J59">
            <v>1790</v>
          </cell>
          <cell r="K59">
            <v>17870</v>
          </cell>
          <cell r="L59">
            <v>5924.47</v>
          </cell>
          <cell r="P59">
            <v>6.6000000000000003E-2</v>
          </cell>
          <cell r="Q59">
            <v>20250</v>
          </cell>
          <cell r="R59">
            <v>1.6E-2</v>
          </cell>
          <cell r="S59">
            <v>4910</v>
          </cell>
          <cell r="T59">
            <v>0.48099999999999998</v>
          </cell>
          <cell r="U59">
            <v>147570.79999999999</v>
          </cell>
          <cell r="V59">
            <v>313795.52</v>
          </cell>
          <cell r="W59">
            <v>15000</v>
          </cell>
          <cell r="X59">
            <v>298795.52000000002</v>
          </cell>
          <cell r="Y59">
            <v>91758.47</v>
          </cell>
          <cell r="Z59">
            <v>25160</v>
          </cell>
          <cell r="AA59">
            <v>181877.05000000002</v>
          </cell>
          <cell r="AB59">
            <v>0.60870072616885285</v>
          </cell>
          <cell r="AC59">
            <v>0</v>
          </cell>
          <cell r="AD59">
            <v>181877.05000000002</v>
          </cell>
          <cell r="AE59">
            <v>0.60870072616885285</v>
          </cell>
          <cell r="AF59">
            <v>1.3746153846153846</v>
          </cell>
          <cell r="AG59">
            <v>0.45572846153846158</v>
          </cell>
          <cell r="AH59">
            <v>22.984270769230772</v>
          </cell>
          <cell r="AI59">
            <v>34182</v>
          </cell>
          <cell r="AJ59">
            <v>52381</v>
          </cell>
          <cell r="AK59">
            <v>523813</v>
          </cell>
          <cell r="AL59">
            <v>1100000</v>
          </cell>
          <cell r="AM59" t="str">
            <v>NY</v>
          </cell>
          <cell r="AN59">
            <v>19360</v>
          </cell>
          <cell r="AO59">
            <v>13000</v>
          </cell>
          <cell r="AP59">
            <v>34639</v>
          </cell>
          <cell r="AQ59" t="str">
            <v>Tarrytown</v>
          </cell>
          <cell r="AR59" t="str">
            <v>Budget</v>
          </cell>
        </row>
        <row r="60">
          <cell r="A60">
            <v>46</v>
          </cell>
          <cell r="B60" t="str">
            <v>POTT94</v>
          </cell>
          <cell r="C60">
            <v>34608</v>
          </cell>
          <cell r="D60">
            <v>417000</v>
          </cell>
          <cell r="E60">
            <v>15834.56</v>
          </cell>
          <cell r="F60">
            <v>13100</v>
          </cell>
          <cell r="G60">
            <v>4000</v>
          </cell>
          <cell r="H60">
            <v>67833</v>
          </cell>
          <cell r="I60">
            <v>7380</v>
          </cell>
          <cell r="J60">
            <v>10380</v>
          </cell>
          <cell r="K60">
            <v>36950</v>
          </cell>
          <cell r="L60">
            <v>17547.14</v>
          </cell>
          <cell r="P60">
            <v>3.2000000000000001E-2</v>
          </cell>
          <cell r="Q60">
            <v>13340</v>
          </cell>
          <cell r="R60">
            <v>1.7000000000000001E-2</v>
          </cell>
          <cell r="S60">
            <v>7090</v>
          </cell>
          <cell r="T60">
            <v>0.35</v>
          </cell>
          <cell r="U60">
            <v>145950</v>
          </cell>
          <cell r="V60">
            <v>432834.56</v>
          </cell>
          <cell r="W60">
            <v>17100</v>
          </cell>
          <cell r="X60">
            <v>415734.56</v>
          </cell>
          <cell r="Y60">
            <v>140090.14000000001</v>
          </cell>
          <cell r="Z60">
            <v>20430</v>
          </cell>
          <cell r="AA60">
            <v>255214.41999999998</v>
          </cell>
          <cell r="AB60">
            <v>0.6138879096315687</v>
          </cell>
          <cell r="AC60">
            <v>0</v>
          </cell>
          <cell r="AD60">
            <v>-11320</v>
          </cell>
          <cell r="AE60">
            <v>-0.11434343434343434</v>
          </cell>
          <cell r="AF60">
            <v>0.84942528735632183</v>
          </cell>
          <cell r="AG60">
            <v>0.40338252873563218</v>
          </cell>
          <cell r="AH60">
            <v>0</v>
          </cell>
          <cell r="AI60">
            <v>34425</v>
          </cell>
          <cell r="AJ60">
            <v>100002</v>
          </cell>
          <cell r="AK60">
            <v>604543</v>
          </cell>
          <cell r="AL60">
            <v>6500000</v>
          </cell>
          <cell r="AM60" t="str">
            <v>OK</v>
          </cell>
          <cell r="AN60">
            <v>34394</v>
          </cell>
          <cell r="AO60">
            <v>24000</v>
          </cell>
          <cell r="AP60">
            <v>34639</v>
          </cell>
          <cell r="AQ60" t="str">
            <v>Healdsburg</v>
          </cell>
          <cell r="AR60" t="str">
            <v>Budget</v>
          </cell>
        </row>
        <row r="61">
          <cell r="B61" t="str">
            <v>ADJB94</v>
          </cell>
          <cell r="C61">
            <v>34608</v>
          </cell>
          <cell r="F61">
            <v>0</v>
          </cell>
          <cell r="G61">
            <v>0</v>
          </cell>
          <cell r="Q61">
            <v>0</v>
          </cell>
          <cell r="R61">
            <v>0</v>
          </cell>
          <cell r="S61">
            <v>0</v>
          </cell>
          <cell r="V61">
            <v>0</v>
          </cell>
          <cell r="W61">
            <v>0</v>
          </cell>
          <cell r="X61">
            <v>0</v>
          </cell>
          <cell r="Y61">
            <v>0</v>
          </cell>
          <cell r="Z61">
            <v>0</v>
          </cell>
          <cell r="AA61">
            <v>0</v>
          </cell>
          <cell r="AB61" t="e">
            <v>#DIV/0!</v>
          </cell>
          <cell r="AC61">
            <v>0</v>
          </cell>
          <cell r="AD61">
            <v>0</v>
          </cell>
          <cell r="AE61" t="e">
            <v>#DIV/0!</v>
          </cell>
          <cell r="AF61" t="e">
            <v>#DIV/0!</v>
          </cell>
          <cell r="AG61" t="e">
            <v>#DIV/0!</v>
          </cell>
          <cell r="AH61">
            <v>0</v>
          </cell>
          <cell r="AI61">
            <v>34243</v>
          </cell>
          <cell r="AJ61">
            <v>999999</v>
          </cell>
          <cell r="AK61">
            <v>9999999</v>
          </cell>
          <cell r="AL61">
            <v>9999999</v>
          </cell>
          <cell r="AM61" t="str">
            <v>XX</v>
          </cell>
          <cell r="AN61">
            <v>0</v>
          </cell>
          <cell r="AQ61" t="str">
            <v>Adjust Div</v>
          </cell>
          <cell r="AR61" t="str">
            <v>Budget</v>
          </cell>
        </row>
        <row r="62">
          <cell r="A62">
            <v>47</v>
          </cell>
          <cell r="B62" t="str">
            <v>HDST94</v>
          </cell>
          <cell r="C62">
            <v>34639</v>
          </cell>
          <cell r="D62">
            <v>1958000</v>
          </cell>
          <cell r="E62">
            <v>64337.279999999999</v>
          </cell>
          <cell r="F62">
            <v>44100</v>
          </cell>
          <cell r="G62">
            <v>16100</v>
          </cell>
          <cell r="H62">
            <v>269870</v>
          </cell>
          <cell r="I62">
            <v>16660</v>
          </cell>
          <cell r="J62">
            <v>110</v>
          </cell>
          <cell r="K62">
            <v>187570</v>
          </cell>
          <cell r="L62">
            <v>30960.16</v>
          </cell>
          <cell r="P62">
            <v>8.8999999999999996E-2</v>
          </cell>
          <cell r="Q62">
            <v>174260</v>
          </cell>
          <cell r="R62">
            <v>1.2999999999999999E-2</v>
          </cell>
          <cell r="S62">
            <v>25450</v>
          </cell>
          <cell r="T62">
            <v>0.25</v>
          </cell>
          <cell r="U62">
            <v>489500</v>
          </cell>
          <cell r="V62">
            <v>2022337.28</v>
          </cell>
          <cell r="W62">
            <v>60200</v>
          </cell>
          <cell r="X62">
            <v>1962137.28</v>
          </cell>
          <cell r="Y62">
            <v>505170.16</v>
          </cell>
          <cell r="Z62">
            <v>199710</v>
          </cell>
          <cell r="AA62">
            <v>1257257.1200000001</v>
          </cell>
          <cell r="AB62">
            <v>0.64075899928877555</v>
          </cell>
          <cell r="AC62">
            <v>0</v>
          </cell>
          <cell r="AD62">
            <v>1257257.1200000001</v>
          </cell>
          <cell r="AE62">
            <v>0.64075899928877555</v>
          </cell>
          <cell r="AF62">
            <v>1.7863809523809524</v>
          </cell>
          <cell r="AG62">
            <v>0.29485866666666666</v>
          </cell>
          <cell r="AH62">
            <v>18.687021714285713</v>
          </cell>
          <cell r="AI62">
            <v>34274</v>
          </cell>
          <cell r="AJ62">
            <v>5826</v>
          </cell>
          <cell r="AK62">
            <v>58263</v>
          </cell>
          <cell r="AL62">
            <v>6500000</v>
          </cell>
          <cell r="AM62" t="str">
            <v>CA</v>
          </cell>
          <cell r="AN62">
            <v>30317</v>
          </cell>
          <cell r="AO62">
            <v>105000</v>
          </cell>
          <cell r="AP62">
            <v>34669</v>
          </cell>
          <cell r="AQ62" t="str">
            <v>High Desert</v>
          </cell>
          <cell r="AR62" t="str">
            <v>Budget</v>
          </cell>
        </row>
        <row r="63">
          <cell r="A63">
            <v>48</v>
          </cell>
          <cell r="B63" t="str">
            <v>SNMA94</v>
          </cell>
          <cell r="C63">
            <v>34639</v>
          </cell>
          <cell r="D63">
            <v>415000</v>
          </cell>
          <cell r="E63">
            <v>11477.76</v>
          </cell>
          <cell r="F63">
            <v>18700</v>
          </cell>
          <cell r="G63">
            <v>2900</v>
          </cell>
          <cell r="H63">
            <v>67000</v>
          </cell>
          <cell r="I63">
            <v>4760</v>
          </cell>
          <cell r="J63">
            <v>3380</v>
          </cell>
          <cell r="K63">
            <v>26180</v>
          </cell>
          <cell r="L63">
            <v>9914.81</v>
          </cell>
          <cell r="P63">
            <v>4.2000000000000003E-2</v>
          </cell>
          <cell r="Q63">
            <v>17430</v>
          </cell>
          <cell r="R63">
            <v>1.2E-2</v>
          </cell>
          <cell r="S63">
            <v>4980</v>
          </cell>
          <cell r="T63">
            <v>0.5</v>
          </cell>
          <cell r="U63">
            <v>207500</v>
          </cell>
          <cell r="V63">
            <v>426477.76</v>
          </cell>
          <cell r="W63">
            <v>21600</v>
          </cell>
          <cell r="X63">
            <v>404877.76</v>
          </cell>
          <cell r="Y63">
            <v>111234.81</v>
          </cell>
          <cell r="Z63">
            <v>22410</v>
          </cell>
          <cell r="AA63">
            <v>271232.95</v>
          </cell>
          <cell r="AB63">
            <v>0.66991318564892277</v>
          </cell>
          <cell r="AC63">
            <v>0</v>
          </cell>
          <cell r="AD63">
            <v>271232.95</v>
          </cell>
          <cell r="AE63">
            <v>0.66991318564892277</v>
          </cell>
          <cell r="AF63">
            <v>1.0471999999999999</v>
          </cell>
          <cell r="AG63">
            <v>0.39659239999999996</v>
          </cell>
          <cell r="AH63">
            <v>16.195110400000001</v>
          </cell>
          <cell r="AI63">
            <v>34243</v>
          </cell>
          <cell r="AJ63">
            <v>7276</v>
          </cell>
          <cell r="AK63">
            <v>72763</v>
          </cell>
          <cell r="AL63">
            <v>6500000</v>
          </cell>
          <cell r="AM63" t="str">
            <v>CA</v>
          </cell>
          <cell r="AN63">
            <v>29587</v>
          </cell>
          <cell r="AO63">
            <v>25000</v>
          </cell>
          <cell r="AP63">
            <v>34669</v>
          </cell>
          <cell r="AQ63" t="str">
            <v>Sonoma</v>
          </cell>
          <cell r="AR63" t="str">
            <v>Budget</v>
          </cell>
        </row>
        <row r="64">
          <cell r="A64">
            <v>49</v>
          </cell>
          <cell r="B64" t="str">
            <v>ARKC94</v>
          </cell>
          <cell r="C64">
            <v>34639</v>
          </cell>
          <cell r="D64">
            <v>216000</v>
          </cell>
          <cell r="E64">
            <v>14609.28</v>
          </cell>
          <cell r="F64">
            <v>7600</v>
          </cell>
          <cell r="G64">
            <v>3700</v>
          </cell>
          <cell r="H64">
            <v>41214</v>
          </cell>
          <cell r="I64">
            <v>7320</v>
          </cell>
          <cell r="J64">
            <v>17180</v>
          </cell>
          <cell r="K64">
            <v>22210</v>
          </cell>
          <cell r="L64">
            <v>9516.94</v>
          </cell>
          <cell r="P64">
            <v>2.7E-2</v>
          </cell>
          <cell r="Q64">
            <v>5830</v>
          </cell>
          <cell r="R64">
            <v>1.4E-2</v>
          </cell>
          <cell r="S64">
            <v>3020</v>
          </cell>
          <cell r="T64">
            <v>0.39300000000000002</v>
          </cell>
          <cell r="U64">
            <v>84888</v>
          </cell>
          <cell r="V64">
            <v>230609.28</v>
          </cell>
          <cell r="W64">
            <v>11300</v>
          </cell>
          <cell r="X64">
            <v>219309.28</v>
          </cell>
          <cell r="Y64">
            <v>97440.94</v>
          </cell>
          <cell r="Z64">
            <v>8850</v>
          </cell>
          <cell r="AA64">
            <v>113018.34</v>
          </cell>
          <cell r="AB64">
            <v>0.51533770025600378</v>
          </cell>
          <cell r="AC64">
            <v>0</v>
          </cell>
          <cell r="AD64">
            <v>113018.34</v>
          </cell>
          <cell r="AE64">
            <v>0.51533770025600378</v>
          </cell>
          <cell r="AF64">
            <v>0.87098039215686274</v>
          </cell>
          <cell r="AG64">
            <v>0.37321333333333334</v>
          </cell>
          <cell r="AH64">
            <v>8.6003639215686274</v>
          </cell>
          <cell r="AI64">
            <v>34274</v>
          </cell>
          <cell r="AJ64">
            <v>27046</v>
          </cell>
          <cell r="AK64">
            <v>270463</v>
          </cell>
          <cell r="AL64">
            <v>7700000</v>
          </cell>
          <cell r="AM64" t="str">
            <v>KS</v>
          </cell>
          <cell r="AN64">
            <v>26299</v>
          </cell>
          <cell r="AO64">
            <v>25500</v>
          </cell>
          <cell r="AP64">
            <v>34639</v>
          </cell>
          <cell r="AQ64" t="str">
            <v>Arkansas City</v>
          </cell>
          <cell r="AR64" t="str">
            <v>Budget</v>
          </cell>
        </row>
        <row r="65">
          <cell r="A65">
            <v>50</v>
          </cell>
          <cell r="B65" t="str">
            <v>LAFA94</v>
          </cell>
          <cell r="C65">
            <v>34639</v>
          </cell>
          <cell r="D65">
            <v>952236</v>
          </cell>
          <cell r="E65">
            <v>46630.080000000002</v>
          </cell>
          <cell r="F65">
            <v>22700</v>
          </cell>
          <cell r="G65">
            <v>11700</v>
          </cell>
          <cell r="H65">
            <v>157776</v>
          </cell>
          <cell r="I65">
            <v>8680</v>
          </cell>
          <cell r="J65">
            <v>10160</v>
          </cell>
          <cell r="K65">
            <v>159610</v>
          </cell>
          <cell r="L65">
            <v>38487.839999999997</v>
          </cell>
          <cell r="P65">
            <v>4.5999999999999999E-2</v>
          </cell>
          <cell r="Q65">
            <v>43800</v>
          </cell>
          <cell r="R65">
            <v>2.5000000000000001E-2</v>
          </cell>
          <cell r="S65">
            <v>23810</v>
          </cell>
          <cell r="T65">
            <v>0.26500000000000001</v>
          </cell>
          <cell r="U65">
            <v>252342.54</v>
          </cell>
          <cell r="V65">
            <v>998866.08</v>
          </cell>
          <cell r="W65">
            <v>34400</v>
          </cell>
          <cell r="X65">
            <v>964466.08</v>
          </cell>
          <cell r="Y65">
            <v>374713.83999999997</v>
          </cell>
          <cell r="Z65">
            <v>67610</v>
          </cell>
          <cell r="AA65">
            <v>522142.24</v>
          </cell>
          <cell r="AB65">
            <v>0.54137957863691799</v>
          </cell>
          <cell r="AC65">
            <v>0</v>
          </cell>
          <cell r="AD65">
            <v>522142.24</v>
          </cell>
          <cell r="AE65">
            <v>0.54137957863691799</v>
          </cell>
          <cell r="AF65">
            <v>1.4643119266055047</v>
          </cell>
          <cell r="AG65">
            <v>0.35309944954128436</v>
          </cell>
          <cell r="AH65">
            <v>8.8483126605504587</v>
          </cell>
          <cell r="AI65">
            <v>34274</v>
          </cell>
          <cell r="AJ65">
            <v>30908</v>
          </cell>
          <cell r="AK65">
            <v>309083</v>
          </cell>
          <cell r="AL65">
            <v>4000000</v>
          </cell>
          <cell r="AM65" t="str">
            <v>LA</v>
          </cell>
          <cell r="AN65">
            <v>29952</v>
          </cell>
          <cell r="AO65">
            <v>109000</v>
          </cell>
          <cell r="AP65">
            <v>34669</v>
          </cell>
          <cell r="AQ65" t="str">
            <v>Lafayette</v>
          </cell>
          <cell r="AR65" t="str">
            <v>Budget</v>
          </cell>
        </row>
        <row r="66">
          <cell r="A66">
            <v>51</v>
          </cell>
          <cell r="B66" t="str">
            <v>HERK94</v>
          </cell>
          <cell r="C66">
            <v>34639</v>
          </cell>
          <cell r="D66">
            <v>330000</v>
          </cell>
          <cell r="E66">
            <v>14321.44</v>
          </cell>
          <cell r="F66">
            <v>10600</v>
          </cell>
          <cell r="G66">
            <v>3600</v>
          </cell>
          <cell r="H66">
            <v>65123</v>
          </cell>
          <cell r="I66">
            <v>3480</v>
          </cell>
          <cell r="J66">
            <v>11060</v>
          </cell>
          <cell r="K66">
            <v>31840</v>
          </cell>
          <cell r="L66">
            <v>18815.150000000001</v>
          </cell>
          <cell r="P66">
            <v>4.8000000000000001E-2</v>
          </cell>
          <cell r="Q66">
            <v>15840</v>
          </cell>
          <cell r="R66">
            <v>2.1000000000000001E-2</v>
          </cell>
          <cell r="S66">
            <v>6930</v>
          </cell>
          <cell r="T66">
            <v>0.35699999999999998</v>
          </cell>
          <cell r="U66">
            <v>117810</v>
          </cell>
          <cell r="V66">
            <v>344321.44</v>
          </cell>
          <cell r="W66">
            <v>14200</v>
          </cell>
          <cell r="X66">
            <v>330121.44</v>
          </cell>
          <cell r="Y66">
            <v>130318.15</v>
          </cell>
          <cell r="Z66">
            <v>22770</v>
          </cell>
          <cell r="AA66">
            <v>177033.29</v>
          </cell>
          <cell r="AB66">
            <v>0.53626716883338443</v>
          </cell>
          <cell r="AC66">
            <v>0</v>
          </cell>
          <cell r="AD66">
            <v>177033.29</v>
          </cell>
          <cell r="AE66">
            <v>0.53626716883338443</v>
          </cell>
          <cell r="AF66">
            <v>0.88444444444444448</v>
          </cell>
          <cell r="AG66">
            <v>0.52264305555555557</v>
          </cell>
          <cell r="AH66">
            <v>9.1700400000000002</v>
          </cell>
          <cell r="AI66">
            <v>34274</v>
          </cell>
          <cell r="AJ66">
            <v>50556</v>
          </cell>
          <cell r="AK66">
            <v>505563</v>
          </cell>
          <cell r="AL66">
            <v>1200000</v>
          </cell>
          <cell r="AM66" t="str">
            <v>NY</v>
          </cell>
          <cell r="AN66">
            <v>32509</v>
          </cell>
          <cell r="AO66">
            <v>36000</v>
          </cell>
          <cell r="AP66">
            <v>34669</v>
          </cell>
          <cell r="AQ66" t="str">
            <v>Herkimer</v>
          </cell>
          <cell r="AR66" t="str">
            <v>Budget</v>
          </cell>
        </row>
        <row r="67">
          <cell r="A67">
            <v>52</v>
          </cell>
          <cell r="B67" t="str">
            <v>LONG94</v>
          </cell>
          <cell r="C67">
            <v>34639</v>
          </cell>
          <cell r="D67">
            <v>1314000</v>
          </cell>
          <cell r="E67">
            <v>51943.360000000001</v>
          </cell>
          <cell r="F67">
            <v>35600</v>
          </cell>
          <cell r="G67">
            <v>13000</v>
          </cell>
          <cell r="H67">
            <v>217944</v>
          </cell>
          <cell r="I67">
            <v>12590</v>
          </cell>
          <cell r="J67">
            <v>42610</v>
          </cell>
          <cell r="K67">
            <v>244490</v>
          </cell>
          <cell r="L67">
            <v>62965.8</v>
          </cell>
          <cell r="P67">
            <v>8.1000000000000003E-2</v>
          </cell>
          <cell r="Q67">
            <v>106430</v>
          </cell>
          <cell r="R67">
            <v>1.0999999999999999E-2</v>
          </cell>
          <cell r="S67">
            <v>14450</v>
          </cell>
          <cell r="T67">
            <v>0.30099999999999999</v>
          </cell>
          <cell r="U67">
            <v>395514</v>
          </cell>
          <cell r="V67">
            <v>1365943.36</v>
          </cell>
          <cell r="W67">
            <v>48600</v>
          </cell>
          <cell r="X67">
            <v>1317343.3600000001</v>
          </cell>
          <cell r="Y67">
            <v>580599.80000000005</v>
          </cell>
          <cell r="Z67">
            <v>120880</v>
          </cell>
          <cell r="AA67">
            <v>615863.56000000006</v>
          </cell>
          <cell r="AB67">
            <v>0.46750420482629523</v>
          </cell>
          <cell r="AC67">
            <v>0</v>
          </cell>
          <cell r="AD67">
            <v>615863.56000000006</v>
          </cell>
          <cell r="AE67">
            <v>0.46750420482629523</v>
          </cell>
          <cell r="AF67">
            <v>1.6299333333333332</v>
          </cell>
          <cell r="AG67">
            <v>0.41977200000000003</v>
          </cell>
          <cell r="AH67">
            <v>8.7822890666666673</v>
          </cell>
          <cell r="AI67">
            <v>34304</v>
          </cell>
          <cell r="AJ67">
            <v>72148</v>
          </cell>
          <cell r="AK67">
            <v>721483</v>
          </cell>
          <cell r="AL67">
            <v>7000000</v>
          </cell>
          <cell r="AM67" t="str">
            <v>TX</v>
          </cell>
          <cell r="AN67">
            <v>29221</v>
          </cell>
          <cell r="AO67">
            <v>150000</v>
          </cell>
          <cell r="AP67">
            <v>34700</v>
          </cell>
          <cell r="AQ67" t="str">
            <v>Longview</v>
          </cell>
          <cell r="AR67" t="str">
            <v>Budget</v>
          </cell>
        </row>
        <row r="68">
          <cell r="A68">
            <v>53</v>
          </cell>
          <cell r="B68" t="str">
            <v>HOSE94</v>
          </cell>
          <cell r="C68">
            <v>34639</v>
          </cell>
          <cell r="D68">
            <v>636899</v>
          </cell>
          <cell r="E68">
            <v>23149.279999999999</v>
          </cell>
          <cell r="F68">
            <v>16600</v>
          </cell>
          <cell r="G68">
            <v>5800</v>
          </cell>
          <cell r="H68">
            <v>113150</v>
          </cell>
          <cell r="I68">
            <v>6730</v>
          </cell>
          <cell r="J68">
            <v>32570</v>
          </cell>
          <cell r="K68">
            <v>113860</v>
          </cell>
          <cell r="L68">
            <v>24052.67</v>
          </cell>
          <cell r="P68">
            <v>9.0999999999999998E-2</v>
          </cell>
          <cell r="Q68">
            <v>57960</v>
          </cell>
          <cell r="R68">
            <v>1.7999999999999999E-2</v>
          </cell>
          <cell r="S68">
            <v>11460</v>
          </cell>
          <cell r="T68">
            <v>0.28999999999999998</v>
          </cell>
          <cell r="U68">
            <v>184700.71</v>
          </cell>
          <cell r="V68">
            <v>660048.28</v>
          </cell>
          <cell r="W68">
            <v>22400</v>
          </cell>
          <cell r="X68">
            <v>637648.28</v>
          </cell>
          <cell r="Y68">
            <v>290362.67</v>
          </cell>
          <cell r="Z68">
            <v>69420</v>
          </cell>
          <cell r="AA68">
            <v>277865.61000000004</v>
          </cell>
          <cell r="AB68">
            <v>0.43576626600482643</v>
          </cell>
          <cell r="AC68">
            <v>0</v>
          </cell>
          <cell r="AD68">
            <v>277865.61000000004</v>
          </cell>
          <cell r="AE68">
            <v>0.43576626600482643</v>
          </cell>
          <cell r="AF68">
            <v>1.5597260273972602</v>
          </cell>
          <cell r="AG68">
            <v>0.32948863013698626</v>
          </cell>
          <cell r="AH68">
            <v>8.7349079452054799</v>
          </cell>
          <cell r="AI68">
            <v>34274</v>
          </cell>
          <cell r="AJ68">
            <v>72341</v>
          </cell>
          <cell r="AK68">
            <v>723413</v>
          </cell>
          <cell r="AL68">
            <v>2500000</v>
          </cell>
          <cell r="AM68" t="str">
            <v>TX</v>
          </cell>
          <cell r="AN68">
            <v>29221</v>
          </cell>
          <cell r="AO68">
            <v>73000</v>
          </cell>
          <cell r="AP68">
            <v>34669</v>
          </cell>
          <cell r="AQ68" t="str">
            <v>Houston, SE</v>
          </cell>
          <cell r="AR68" t="str">
            <v>Budget</v>
          </cell>
        </row>
        <row r="69">
          <cell r="B69" t="str">
            <v>ADJB94</v>
          </cell>
          <cell r="C69">
            <v>34639</v>
          </cell>
          <cell r="F69">
            <v>0</v>
          </cell>
          <cell r="G69">
            <v>0</v>
          </cell>
          <cell r="Q69">
            <v>0</v>
          </cell>
          <cell r="R69">
            <v>0</v>
          </cell>
          <cell r="S69">
            <v>0</v>
          </cell>
          <cell r="V69">
            <v>0</v>
          </cell>
          <cell r="W69">
            <v>0</v>
          </cell>
          <cell r="X69">
            <v>0</v>
          </cell>
          <cell r="Y69">
            <v>0</v>
          </cell>
          <cell r="Z69">
            <v>0</v>
          </cell>
          <cell r="AA69">
            <v>0</v>
          </cell>
          <cell r="AB69" t="e">
            <v>#DIV/0!</v>
          </cell>
          <cell r="AC69">
            <v>0</v>
          </cell>
          <cell r="AD69">
            <v>0</v>
          </cell>
          <cell r="AE69" t="e">
            <v>#DIV/0!</v>
          </cell>
          <cell r="AF69" t="e">
            <v>#DIV/0!</v>
          </cell>
          <cell r="AG69" t="e">
            <v>#DIV/0!</v>
          </cell>
          <cell r="AH69">
            <v>0</v>
          </cell>
          <cell r="AI69">
            <v>34274</v>
          </cell>
          <cell r="AJ69">
            <v>999999</v>
          </cell>
          <cell r="AK69">
            <v>9999999</v>
          </cell>
          <cell r="AL69">
            <v>9999999</v>
          </cell>
          <cell r="AM69" t="str">
            <v>XX</v>
          </cell>
          <cell r="AN69">
            <v>0</v>
          </cell>
          <cell r="AQ69" t="str">
            <v>Adjust Div</v>
          </cell>
          <cell r="AR69" t="str">
            <v>Budget</v>
          </cell>
        </row>
        <row r="70">
          <cell r="A70">
            <v>54</v>
          </cell>
          <cell r="B70" t="str">
            <v>VERM94</v>
          </cell>
          <cell r="C70">
            <v>34669</v>
          </cell>
          <cell r="D70">
            <v>210974</v>
          </cell>
          <cell r="E70">
            <v>9874.3680000000004</v>
          </cell>
          <cell r="F70">
            <v>9500</v>
          </cell>
          <cell r="G70">
            <v>2500</v>
          </cell>
          <cell r="H70">
            <v>40257</v>
          </cell>
          <cell r="I70">
            <v>4400</v>
          </cell>
          <cell r="J70">
            <v>5130</v>
          </cell>
          <cell r="K70">
            <v>19270</v>
          </cell>
          <cell r="L70">
            <v>9449.42</v>
          </cell>
          <cell r="P70">
            <v>4.7E-2</v>
          </cell>
          <cell r="Q70">
            <v>9920</v>
          </cell>
          <cell r="R70">
            <v>7.0000000000000001E-3</v>
          </cell>
          <cell r="S70">
            <v>1480</v>
          </cell>
          <cell r="T70">
            <v>0.502</v>
          </cell>
          <cell r="U70">
            <v>105908.948</v>
          </cell>
          <cell r="V70">
            <v>220848.36799999999</v>
          </cell>
          <cell r="W70">
            <v>12000</v>
          </cell>
          <cell r="X70">
            <v>208848.36799999999</v>
          </cell>
          <cell r="Y70">
            <v>78506.42</v>
          </cell>
          <cell r="Z70">
            <v>11400</v>
          </cell>
          <cell r="AA70">
            <v>118941.94799999999</v>
          </cell>
          <cell r="AB70">
            <v>0.56951341846252779</v>
          </cell>
          <cell r="AC70">
            <v>0</v>
          </cell>
          <cell r="AD70">
            <v>118941.94799999999</v>
          </cell>
          <cell r="AE70">
            <v>0.56951341846252779</v>
          </cell>
          <cell r="AF70">
            <v>0.78653061224489795</v>
          </cell>
          <cell r="AG70">
            <v>0.38569061224489798</v>
          </cell>
          <cell r="AH70">
            <v>8.5244231836734681</v>
          </cell>
          <cell r="AI70">
            <v>34304</v>
          </cell>
          <cell r="AJ70">
            <v>30922</v>
          </cell>
          <cell r="AK70">
            <v>309223</v>
          </cell>
          <cell r="AL70">
            <v>4000000</v>
          </cell>
          <cell r="AM70" t="str">
            <v>LA</v>
          </cell>
          <cell r="AN70">
            <v>30317</v>
          </cell>
          <cell r="AO70">
            <v>24500</v>
          </cell>
          <cell r="AP70">
            <v>34700</v>
          </cell>
          <cell r="AQ70" t="str">
            <v>Vermilion</v>
          </cell>
          <cell r="AR70" t="str">
            <v>Budget</v>
          </cell>
        </row>
        <row r="71">
          <cell r="A71">
            <v>55</v>
          </cell>
          <cell r="B71" t="str">
            <v>CONY94/4</v>
          </cell>
          <cell r="C71">
            <v>34669</v>
          </cell>
          <cell r="D71">
            <v>850000</v>
          </cell>
          <cell r="E71">
            <v>89269.824000000008</v>
          </cell>
          <cell r="F71">
            <v>25600</v>
          </cell>
          <cell r="G71">
            <v>22300</v>
          </cell>
          <cell r="H71">
            <v>121907</v>
          </cell>
          <cell r="I71">
            <v>7140</v>
          </cell>
          <cell r="J71">
            <v>20600</v>
          </cell>
          <cell r="K71">
            <v>55200</v>
          </cell>
          <cell r="L71">
            <v>20334.310000000001</v>
          </cell>
          <cell r="P71">
            <v>8.8999999999999996E-2</v>
          </cell>
          <cell r="Q71">
            <v>75650</v>
          </cell>
          <cell r="R71">
            <v>1.4E-2</v>
          </cell>
          <cell r="S71">
            <v>11900</v>
          </cell>
          <cell r="T71">
            <v>0.33500000000000002</v>
          </cell>
          <cell r="U71">
            <v>284750</v>
          </cell>
          <cell r="V71">
            <v>939269.82400000002</v>
          </cell>
          <cell r="W71">
            <v>47900</v>
          </cell>
          <cell r="X71">
            <v>891369.82400000002</v>
          </cell>
          <cell r="Y71">
            <v>225181.31</v>
          </cell>
          <cell r="Z71">
            <v>87550</v>
          </cell>
          <cell r="AA71">
            <v>578638.51399999997</v>
          </cell>
          <cell r="AB71">
            <v>0.64915649870597369</v>
          </cell>
          <cell r="AC71">
            <v>0</v>
          </cell>
          <cell r="AD71">
            <v>578638.51399999997</v>
          </cell>
          <cell r="AE71">
            <v>0.64915649870597369</v>
          </cell>
          <cell r="AF71">
            <v>1.4526315789473685</v>
          </cell>
          <cell r="AG71">
            <v>0.5351134210526316</v>
          </cell>
          <cell r="AH71">
            <v>23.45710063157895</v>
          </cell>
          <cell r="AI71">
            <v>34304</v>
          </cell>
          <cell r="AJ71">
            <v>49811</v>
          </cell>
          <cell r="AK71">
            <v>498113</v>
          </cell>
          <cell r="AL71">
            <v>1200000</v>
          </cell>
          <cell r="AM71" t="str">
            <v>NY</v>
          </cell>
          <cell r="AN71">
            <v>28491</v>
          </cell>
          <cell r="AO71">
            <v>38000</v>
          </cell>
          <cell r="AP71">
            <v>34700</v>
          </cell>
          <cell r="AQ71" t="str">
            <v>Columbia</v>
          </cell>
          <cell r="AR71" t="str">
            <v>Budget</v>
          </cell>
        </row>
        <row r="72">
          <cell r="A72">
            <v>56</v>
          </cell>
          <cell r="B72" t="str">
            <v>EAST94</v>
          </cell>
          <cell r="C72">
            <v>34669</v>
          </cell>
          <cell r="D72">
            <v>438900</v>
          </cell>
          <cell r="E72">
            <v>12391.68</v>
          </cell>
          <cell r="F72">
            <v>18100</v>
          </cell>
          <cell r="G72">
            <v>3100</v>
          </cell>
          <cell r="H72">
            <v>73256</v>
          </cell>
          <cell r="I72">
            <v>11440</v>
          </cell>
          <cell r="J72">
            <v>4440</v>
          </cell>
          <cell r="K72">
            <v>34750</v>
          </cell>
          <cell r="L72">
            <v>8621.81</v>
          </cell>
          <cell r="P72">
            <v>6.4000000000000001E-2</v>
          </cell>
          <cell r="Q72">
            <v>28090</v>
          </cell>
          <cell r="R72">
            <v>0.02</v>
          </cell>
          <cell r="S72">
            <v>8780</v>
          </cell>
          <cell r="T72">
            <v>0.45900000000000002</v>
          </cell>
          <cell r="U72">
            <v>201455.1</v>
          </cell>
          <cell r="V72">
            <v>451291.68</v>
          </cell>
          <cell r="W72">
            <v>21200</v>
          </cell>
          <cell r="X72">
            <v>430091.68</v>
          </cell>
          <cell r="Y72">
            <v>132507.81</v>
          </cell>
          <cell r="Z72">
            <v>36870</v>
          </cell>
          <cell r="AA72">
            <v>260713.87</v>
          </cell>
          <cell r="AB72">
            <v>0.60618208192262635</v>
          </cell>
          <cell r="AC72">
            <v>0</v>
          </cell>
          <cell r="AD72">
            <v>260713.87</v>
          </cell>
          <cell r="AE72">
            <v>0.60618208192262635</v>
          </cell>
          <cell r="AF72">
            <v>1.5108695652173914</v>
          </cell>
          <cell r="AG72">
            <v>0.37486130434782605</v>
          </cell>
          <cell r="AH72">
            <v>18.699638260869566</v>
          </cell>
          <cell r="AI72">
            <v>34213</v>
          </cell>
          <cell r="AJ72">
            <v>50109</v>
          </cell>
          <cell r="AK72">
            <v>501093</v>
          </cell>
          <cell r="AL72">
            <v>1100000</v>
          </cell>
          <cell r="AM72" t="str">
            <v>NY</v>
          </cell>
          <cell r="AN72">
            <v>18629</v>
          </cell>
          <cell r="AO72">
            <v>23000</v>
          </cell>
          <cell r="AP72">
            <v>34700</v>
          </cell>
          <cell r="AQ72" t="str">
            <v>Eastchester</v>
          </cell>
          <cell r="AR72" t="str">
            <v>Budget</v>
          </cell>
        </row>
        <row r="73">
          <cell r="A73">
            <v>57</v>
          </cell>
          <cell r="B73" t="str">
            <v>PLEA94</v>
          </cell>
          <cell r="C73">
            <v>34669</v>
          </cell>
          <cell r="D73">
            <v>386420</v>
          </cell>
          <cell r="E73">
            <v>12796</v>
          </cell>
          <cell r="F73">
            <v>15500</v>
          </cell>
          <cell r="G73">
            <v>3200</v>
          </cell>
          <cell r="H73">
            <v>71806</v>
          </cell>
          <cell r="I73">
            <v>8910</v>
          </cell>
          <cell r="J73">
            <v>2950</v>
          </cell>
          <cell r="K73">
            <v>26970</v>
          </cell>
          <cell r="L73">
            <v>7939.58</v>
          </cell>
          <cell r="P73">
            <v>6.7000000000000004E-2</v>
          </cell>
          <cell r="Q73">
            <v>25890</v>
          </cell>
          <cell r="R73">
            <v>1.6E-2</v>
          </cell>
          <cell r="S73">
            <v>6180</v>
          </cell>
          <cell r="T73">
            <v>0.44600000000000001</v>
          </cell>
          <cell r="U73">
            <v>172343.32</v>
          </cell>
          <cell r="V73">
            <v>399216</v>
          </cell>
          <cell r="W73">
            <v>18700</v>
          </cell>
          <cell r="X73">
            <v>380516</v>
          </cell>
          <cell r="Y73">
            <v>118575.58</v>
          </cell>
          <cell r="Z73">
            <v>32070</v>
          </cell>
          <cell r="AA73">
            <v>229870.41999999998</v>
          </cell>
          <cell r="AB73">
            <v>0.60410185117051574</v>
          </cell>
          <cell r="AC73">
            <v>0</v>
          </cell>
          <cell r="AD73">
            <v>229870.41999999998</v>
          </cell>
          <cell r="AE73">
            <v>0.60410185117051574</v>
          </cell>
          <cell r="AF73">
            <v>1.5864705882352941</v>
          </cell>
          <cell r="AG73">
            <v>0.46703411764705882</v>
          </cell>
          <cell r="AH73">
            <v>22.383294117647058</v>
          </cell>
          <cell r="AI73">
            <v>34243</v>
          </cell>
          <cell r="AJ73">
            <v>51785</v>
          </cell>
          <cell r="AK73">
            <v>517853</v>
          </cell>
          <cell r="AL73">
            <v>1100000</v>
          </cell>
          <cell r="AM73" t="str">
            <v>NY</v>
          </cell>
          <cell r="AN73">
            <v>27030</v>
          </cell>
          <cell r="AO73">
            <v>17000</v>
          </cell>
          <cell r="AP73">
            <v>34669</v>
          </cell>
          <cell r="AQ73" t="str">
            <v>Pleasantville</v>
          </cell>
          <cell r="AR73" t="str">
            <v>Budget</v>
          </cell>
        </row>
        <row r="74">
          <cell r="A74">
            <v>58</v>
          </cell>
          <cell r="B74" t="str">
            <v>SCAR94</v>
          </cell>
          <cell r="C74">
            <v>34669</v>
          </cell>
          <cell r="D74">
            <v>546500</v>
          </cell>
          <cell r="E74">
            <v>19281.919999999998</v>
          </cell>
          <cell r="F74">
            <v>24100</v>
          </cell>
          <cell r="G74">
            <v>4800</v>
          </cell>
          <cell r="H74">
            <v>86749</v>
          </cell>
          <cell r="I74">
            <v>8950</v>
          </cell>
          <cell r="J74">
            <v>3370</v>
          </cell>
          <cell r="K74">
            <v>38460</v>
          </cell>
          <cell r="L74">
            <v>10484.049999999999</v>
          </cell>
          <cell r="P74">
            <v>0.06</v>
          </cell>
          <cell r="Q74">
            <v>32790</v>
          </cell>
          <cell r="R74">
            <v>2.1999999999999999E-2</v>
          </cell>
          <cell r="S74">
            <v>12020</v>
          </cell>
          <cell r="T74">
            <v>0.48899999999999999</v>
          </cell>
          <cell r="U74">
            <v>267238.5</v>
          </cell>
          <cell r="V74">
            <v>565781.92000000004</v>
          </cell>
          <cell r="W74">
            <v>28900</v>
          </cell>
          <cell r="X74">
            <v>536881.92000000004</v>
          </cell>
          <cell r="Y74">
            <v>148013.04999999999</v>
          </cell>
          <cell r="Z74">
            <v>44810</v>
          </cell>
          <cell r="AA74">
            <v>344058.87000000005</v>
          </cell>
          <cell r="AB74">
            <v>0.64084644534127733</v>
          </cell>
          <cell r="AC74">
            <v>0</v>
          </cell>
          <cell r="AD74">
            <v>344058.87000000005</v>
          </cell>
          <cell r="AE74">
            <v>0.64084644534127733</v>
          </cell>
          <cell r="AF74">
            <v>1.5082352941176471</v>
          </cell>
          <cell r="AG74">
            <v>0.41113921568627448</v>
          </cell>
          <cell r="AH74">
            <v>21.054192941176471</v>
          </cell>
          <cell r="AI74">
            <v>34213</v>
          </cell>
          <cell r="AJ74">
            <v>52099</v>
          </cell>
          <cell r="AK74">
            <v>520993</v>
          </cell>
          <cell r="AL74">
            <v>1100000</v>
          </cell>
          <cell r="AM74" t="str">
            <v>NY</v>
          </cell>
          <cell r="AN74">
            <v>28856</v>
          </cell>
          <cell r="AO74">
            <v>25500</v>
          </cell>
          <cell r="AP74">
            <v>34700</v>
          </cell>
          <cell r="AQ74" t="str">
            <v>Scarsdale</v>
          </cell>
          <cell r="AR74" t="str">
            <v>Budget</v>
          </cell>
        </row>
        <row r="75">
          <cell r="A75">
            <v>59</v>
          </cell>
          <cell r="B75" t="str">
            <v>DAYE94</v>
          </cell>
          <cell r="C75">
            <v>34669</v>
          </cell>
          <cell r="D75">
            <v>551292</v>
          </cell>
          <cell r="E75">
            <v>26691.168000000005</v>
          </cell>
          <cell r="F75">
            <v>17400</v>
          </cell>
          <cell r="G75">
            <v>6700</v>
          </cell>
          <cell r="H75">
            <v>90541</v>
          </cell>
          <cell r="I75">
            <v>5290</v>
          </cell>
          <cell r="J75">
            <v>6660</v>
          </cell>
          <cell r="K75">
            <v>25650</v>
          </cell>
          <cell r="L75">
            <v>7541.05</v>
          </cell>
          <cell r="P75">
            <v>0.158</v>
          </cell>
          <cell r="Q75">
            <v>87100</v>
          </cell>
          <cell r="R75">
            <v>1.4999999999999999E-2</v>
          </cell>
          <cell r="S75">
            <v>8270</v>
          </cell>
          <cell r="T75">
            <v>0.35000000000000003</v>
          </cell>
          <cell r="U75">
            <v>192952.2</v>
          </cell>
          <cell r="V75">
            <v>577983.16800000006</v>
          </cell>
          <cell r="W75">
            <v>24100</v>
          </cell>
          <cell r="X75">
            <v>553883.16800000006</v>
          </cell>
          <cell r="Y75">
            <v>135682.04999999999</v>
          </cell>
          <cell r="Z75">
            <v>95370</v>
          </cell>
          <cell r="AA75">
            <v>322831.11800000007</v>
          </cell>
          <cell r="AB75">
            <v>0.58285056606016961</v>
          </cell>
          <cell r="AC75">
            <v>0</v>
          </cell>
          <cell r="AD75">
            <v>322831.11800000007</v>
          </cell>
          <cell r="AE75">
            <v>0.58285056606016961</v>
          </cell>
          <cell r="AF75">
            <v>1.165909090909091</v>
          </cell>
          <cell r="AG75">
            <v>0.342775</v>
          </cell>
          <cell r="AH75">
            <v>25.176507636363638</v>
          </cell>
          <cell r="AI75">
            <v>34304</v>
          </cell>
          <cell r="AJ75">
            <v>56789</v>
          </cell>
          <cell r="AK75">
            <v>567893</v>
          </cell>
          <cell r="AL75">
            <v>4000000</v>
          </cell>
          <cell r="AM75" t="str">
            <v>OH</v>
          </cell>
          <cell r="AN75">
            <v>28491</v>
          </cell>
          <cell r="AO75">
            <v>22000</v>
          </cell>
          <cell r="AP75">
            <v>34700</v>
          </cell>
          <cell r="AQ75" t="str">
            <v>Dayton, E</v>
          </cell>
          <cell r="AR75" t="str">
            <v>Budget</v>
          </cell>
        </row>
        <row r="76">
          <cell r="A76">
            <v>60</v>
          </cell>
          <cell r="B76" t="str">
            <v>EDMD94</v>
          </cell>
          <cell r="C76">
            <v>34669</v>
          </cell>
          <cell r="D76">
            <v>506000</v>
          </cell>
          <cell r="E76">
            <v>30296.448000000004</v>
          </cell>
          <cell r="F76">
            <v>15900</v>
          </cell>
          <cell r="G76">
            <v>7600</v>
          </cell>
          <cell r="H76">
            <v>88170</v>
          </cell>
          <cell r="I76">
            <v>7420</v>
          </cell>
          <cell r="J76">
            <v>20050</v>
          </cell>
          <cell r="K76">
            <v>54120</v>
          </cell>
          <cell r="L76">
            <v>18214.98</v>
          </cell>
          <cell r="P76">
            <v>9.0999999999999998E-2</v>
          </cell>
          <cell r="Q76">
            <v>46050</v>
          </cell>
          <cell r="R76">
            <v>1.2E-2</v>
          </cell>
          <cell r="S76">
            <v>6070</v>
          </cell>
          <cell r="T76">
            <v>0.35</v>
          </cell>
          <cell r="U76">
            <v>177100</v>
          </cell>
          <cell r="V76">
            <v>536296.44799999997</v>
          </cell>
          <cell r="W76">
            <v>23500</v>
          </cell>
          <cell r="X76">
            <v>512796.44799999997</v>
          </cell>
          <cell r="Y76">
            <v>187974.98</v>
          </cell>
          <cell r="Z76">
            <v>52120</v>
          </cell>
          <cell r="AA76">
            <v>272701.46799999999</v>
          </cell>
          <cell r="AB76">
            <v>0.53179281772248155</v>
          </cell>
          <cell r="AC76">
            <v>0</v>
          </cell>
          <cell r="AD76">
            <v>272701.46799999999</v>
          </cell>
          <cell r="AE76">
            <v>0.53179281772248155</v>
          </cell>
          <cell r="AF76">
            <v>1.0308571428571429</v>
          </cell>
          <cell r="AG76">
            <v>0.34695199999999998</v>
          </cell>
          <cell r="AH76">
            <v>9.7675513904761893</v>
          </cell>
          <cell r="AI76">
            <v>34274</v>
          </cell>
          <cell r="AJ76">
            <v>59602</v>
          </cell>
          <cell r="AK76">
            <v>596024</v>
          </cell>
          <cell r="AL76">
            <v>7700000</v>
          </cell>
          <cell r="AM76" t="str">
            <v>OK</v>
          </cell>
          <cell r="AN76">
            <v>30317</v>
          </cell>
          <cell r="AO76">
            <v>52500</v>
          </cell>
          <cell r="AP76">
            <v>34700</v>
          </cell>
          <cell r="AQ76" t="str">
            <v>Edmond</v>
          </cell>
          <cell r="AR76" t="str">
            <v>Budget</v>
          </cell>
        </row>
        <row r="77">
          <cell r="A77">
            <v>61</v>
          </cell>
          <cell r="B77" t="str">
            <v>MIDW95</v>
          </cell>
          <cell r="C77">
            <v>34669</v>
          </cell>
          <cell r="D77">
            <v>387000</v>
          </cell>
          <cell r="E77">
            <v>26597.759999999998</v>
          </cell>
          <cell r="F77">
            <v>12200</v>
          </cell>
          <cell r="G77">
            <v>6600</v>
          </cell>
          <cell r="H77">
            <v>72402</v>
          </cell>
          <cell r="I77">
            <v>5560</v>
          </cell>
          <cell r="J77">
            <v>21630</v>
          </cell>
          <cell r="K77">
            <v>48170</v>
          </cell>
          <cell r="L77">
            <v>15158.44</v>
          </cell>
          <cell r="P77">
            <v>7.3999999999999996E-2</v>
          </cell>
          <cell r="Q77">
            <v>28640</v>
          </cell>
          <cell r="R77">
            <v>8.0000000000000002E-3</v>
          </cell>
          <cell r="S77">
            <v>3100</v>
          </cell>
          <cell r="T77">
            <v>0.35</v>
          </cell>
          <cell r="U77">
            <v>135450</v>
          </cell>
          <cell r="V77">
            <v>413597.76</v>
          </cell>
          <cell r="W77">
            <v>18800</v>
          </cell>
          <cell r="X77">
            <v>394797.76</v>
          </cell>
          <cell r="Y77">
            <v>162920.44</v>
          </cell>
          <cell r="Z77">
            <v>31740</v>
          </cell>
          <cell r="AA77">
            <v>200137.32</v>
          </cell>
          <cell r="AB77">
            <v>0.50693631088484392</v>
          </cell>
          <cell r="AC77">
            <v>0</v>
          </cell>
          <cell r="AD77">
            <v>200137.32</v>
          </cell>
          <cell r="AE77">
            <v>0.50693631088484392</v>
          </cell>
          <cell r="AF77">
            <v>0.86017857142857146</v>
          </cell>
          <cell r="AG77">
            <v>0.27068642857142861</v>
          </cell>
          <cell r="AH77">
            <v>7.0499600000000004</v>
          </cell>
          <cell r="AI77">
            <v>34274</v>
          </cell>
          <cell r="AJ77">
            <v>60035</v>
          </cell>
          <cell r="AK77">
            <v>600353</v>
          </cell>
          <cell r="AL77">
            <v>7700000</v>
          </cell>
          <cell r="AM77" t="str">
            <v>OK</v>
          </cell>
          <cell r="AN77">
            <v>24838</v>
          </cell>
          <cell r="AO77">
            <v>56000</v>
          </cell>
          <cell r="AP77">
            <v>34700</v>
          </cell>
          <cell r="AQ77" t="str">
            <v>Midwest City</v>
          </cell>
          <cell r="AR77" t="str">
            <v>Budget</v>
          </cell>
        </row>
        <row r="78">
          <cell r="A78">
            <v>62</v>
          </cell>
          <cell r="B78" t="str">
            <v>MOOR95</v>
          </cell>
          <cell r="C78">
            <v>34669</v>
          </cell>
          <cell r="D78">
            <v>211000</v>
          </cell>
          <cell r="E78">
            <v>8400</v>
          </cell>
          <cell r="F78">
            <v>6600</v>
          </cell>
          <cell r="G78">
            <v>2100</v>
          </cell>
          <cell r="H78">
            <v>37440</v>
          </cell>
          <cell r="I78">
            <v>3050</v>
          </cell>
          <cell r="J78">
            <v>12950</v>
          </cell>
          <cell r="K78">
            <v>25070</v>
          </cell>
          <cell r="L78">
            <v>10775.79</v>
          </cell>
          <cell r="P78">
            <v>8.5000000000000006E-2</v>
          </cell>
          <cell r="Q78">
            <v>17940</v>
          </cell>
          <cell r="R78">
            <v>0.01</v>
          </cell>
          <cell r="S78">
            <v>2110</v>
          </cell>
          <cell r="T78">
            <v>0.35</v>
          </cell>
          <cell r="U78">
            <v>73850</v>
          </cell>
          <cell r="V78">
            <v>219400</v>
          </cell>
          <cell r="W78">
            <v>8700</v>
          </cell>
          <cell r="X78">
            <v>210700</v>
          </cell>
          <cell r="Y78">
            <v>89285.790000000008</v>
          </cell>
          <cell r="Z78">
            <v>20050</v>
          </cell>
          <cell r="AA78">
            <v>101364.20999999999</v>
          </cell>
          <cell r="AB78">
            <v>0.48108310393925008</v>
          </cell>
          <cell r="AC78">
            <v>0</v>
          </cell>
          <cell r="AD78">
            <v>101364.20999999999</v>
          </cell>
          <cell r="AE78">
            <v>0.48108310393925008</v>
          </cell>
          <cell r="AF78">
            <v>0.67756756756756753</v>
          </cell>
          <cell r="AG78">
            <v>0.29123756756756758</v>
          </cell>
          <cell r="AH78">
            <v>5.6945945945945944</v>
          </cell>
          <cell r="AI78">
            <v>34274</v>
          </cell>
          <cell r="AJ78">
            <v>60042</v>
          </cell>
          <cell r="AK78">
            <v>600423</v>
          </cell>
          <cell r="AL78">
            <v>7700000</v>
          </cell>
          <cell r="AM78" t="str">
            <v>OK</v>
          </cell>
          <cell r="AN78">
            <v>28491</v>
          </cell>
          <cell r="AO78">
            <v>37000</v>
          </cell>
          <cell r="AP78">
            <v>34700</v>
          </cell>
          <cell r="AQ78" t="str">
            <v>Moore</v>
          </cell>
          <cell r="AR78" t="str">
            <v>Budget</v>
          </cell>
        </row>
        <row r="79">
          <cell r="A79">
            <v>63</v>
          </cell>
          <cell r="B79" t="str">
            <v>YUKN94</v>
          </cell>
          <cell r="C79">
            <v>34669</v>
          </cell>
          <cell r="D79">
            <v>238000</v>
          </cell>
          <cell r="E79">
            <v>11061.12</v>
          </cell>
          <cell r="F79">
            <v>7500</v>
          </cell>
          <cell r="G79">
            <v>2800</v>
          </cell>
          <cell r="H79">
            <v>43534</v>
          </cell>
          <cell r="I79">
            <v>6090</v>
          </cell>
          <cell r="J79">
            <v>13590</v>
          </cell>
          <cell r="K79">
            <v>21270</v>
          </cell>
          <cell r="L79">
            <v>9462.77</v>
          </cell>
          <cell r="P79">
            <v>0.126</v>
          </cell>
          <cell r="Q79">
            <v>29990</v>
          </cell>
          <cell r="R79">
            <v>0.01</v>
          </cell>
          <cell r="S79">
            <v>2380</v>
          </cell>
          <cell r="T79">
            <v>0.35</v>
          </cell>
          <cell r="U79">
            <v>83300</v>
          </cell>
          <cell r="V79">
            <v>249061.12</v>
          </cell>
          <cell r="W79">
            <v>10300</v>
          </cell>
          <cell r="X79">
            <v>238761.12</v>
          </cell>
          <cell r="Y79">
            <v>93946.77</v>
          </cell>
          <cell r="Z79">
            <v>32370</v>
          </cell>
          <cell r="AA79">
            <v>112444.34999999998</v>
          </cell>
          <cell r="AB79">
            <v>0.47094916458760111</v>
          </cell>
          <cell r="AC79">
            <v>0</v>
          </cell>
          <cell r="AD79">
            <v>112444.34999999998</v>
          </cell>
          <cell r="AE79">
            <v>0.47094916458760111</v>
          </cell>
          <cell r="AF79">
            <v>0.7877777777777778</v>
          </cell>
          <cell r="AG79">
            <v>0.35047296296296299</v>
          </cell>
          <cell r="AH79">
            <v>8.8430044444444444</v>
          </cell>
          <cell r="AI79">
            <v>34274</v>
          </cell>
          <cell r="AJ79">
            <v>60879</v>
          </cell>
          <cell r="AK79">
            <v>608794</v>
          </cell>
          <cell r="AL79">
            <v>7700000</v>
          </cell>
          <cell r="AM79" t="str">
            <v>OK</v>
          </cell>
          <cell r="AN79">
            <v>28491</v>
          </cell>
          <cell r="AO79">
            <v>27000</v>
          </cell>
          <cell r="AP79">
            <v>34700</v>
          </cell>
          <cell r="AQ79" t="str">
            <v>Yukon</v>
          </cell>
          <cell r="AR79" t="str">
            <v>Budget</v>
          </cell>
        </row>
        <row r="80">
          <cell r="A80">
            <v>64</v>
          </cell>
          <cell r="B80" t="str">
            <v>RICH94</v>
          </cell>
          <cell r="C80">
            <v>34669</v>
          </cell>
          <cell r="D80">
            <v>420972</v>
          </cell>
          <cell r="E80">
            <v>21646.464000000004</v>
          </cell>
          <cell r="F80">
            <v>11400</v>
          </cell>
          <cell r="G80">
            <v>5400</v>
          </cell>
          <cell r="H80">
            <v>65250</v>
          </cell>
          <cell r="I80">
            <v>6660</v>
          </cell>
          <cell r="J80">
            <v>12450</v>
          </cell>
          <cell r="K80">
            <v>33500</v>
          </cell>
          <cell r="L80">
            <v>15091.47</v>
          </cell>
          <cell r="P80">
            <v>9.8000000000000004E-2</v>
          </cell>
          <cell r="Q80">
            <v>41260</v>
          </cell>
          <cell r="R80">
            <v>1.0999999999999999E-2</v>
          </cell>
          <cell r="S80">
            <v>4630</v>
          </cell>
          <cell r="T80">
            <v>0.3</v>
          </cell>
          <cell r="U80">
            <v>126291.6</v>
          </cell>
          <cell r="V80">
            <v>442618.46399999998</v>
          </cell>
          <cell r="W80">
            <v>16800</v>
          </cell>
          <cell r="X80">
            <v>425818.46399999998</v>
          </cell>
          <cell r="Y80">
            <v>132951.47</v>
          </cell>
          <cell r="Z80">
            <v>45890</v>
          </cell>
          <cell r="AA80">
            <v>246976.99399999995</v>
          </cell>
          <cell r="AB80">
            <v>0.58000536585468487</v>
          </cell>
          <cell r="AC80">
            <v>0</v>
          </cell>
          <cell r="AD80">
            <v>246976.99399999995</v>
          </cell>
          <cell r="AE80">
            <v>0.58000536585468487</v>
          </cell>
          <cell r="AF80">
            <v>0.90540540540540537</v>
          </cell>
          <cell r="AG80">
            <v>0.40787756756756754</v>
          </cell>
          <cell r="AH80">
            <v>11.508607135135135</v>
          </cell>
          <cell r="AI80">
            <v>34304</v>
          </cell>
          <cell r="AJ80">
            <v>72774</v>
          </cell>
          <cell r="AK80">
            <v>727743</v>
          </cell>
          <cell r="AL80">
            <v>2500000</v>
          </cell>
          <cell r="AM80" t="str">
            <v>TX</v>
          </cell>
          <cell r="AN80">
            <v>29952</v>
          </cell>
          <cell r="AO80">
            <v>37000</v>
          </cell>
          <cell r="AP80">
            <v>34700</v>
          </cell>
          <cell r="AQ80" t="str">
            <v>Richmond</v>
          </cell>
          <cell r="AR80" t="str">
            <v>Budget</v>
          </cell>
        </row>
        <row r="81">
          <cell r="B81" t="str">
            <v>ADJB94</v>
          </cell>
          <cell r="C81">
            <v>34669</v>
          </cell>
          <cell r="F81">
            <v>0</v>
          </cell>
          <cell r="G81">
            <v>0</v>
          </cell>
          <cell r="Q81">
            <v>0</v>
          </cell>
          <cell r="R81">
            <v>0</v>
          </cell>
          <cell r="S81">
            <v>0</v>
          </cell>
          <cell r="V81">
            <v>0</v>
          </cell>
          <cell r="W81">
            <v>0</v>
          </cell>
          <cell r="X81">
            <v>0</v>
          </cell>
          <cell r="Y81">
            <v>0</v>
          </cell>
          <cell r="Z81">
            <v>0</v>
          </cell>
          <cell r="AA81">
            <v>0</v>
          </cell>
          <cell r="AB81" t="e">
            <v>#DIV/0!</v>
          </cell>
          <cell r="AC81">
            <v>0</v>
          </cell>
          <cell r="AD81">
            <v>0</v>
          </cell>
          <cell r="AE81" t="e">
            <v>#DIV/0!</v>
          </cell>
          <cell r="AF81" t="e">
            <v>#DIV/0!</v>
          </cell>
          <cell r="AG81" t="e">
            <v>#DIV/0!</v>
          </cell>
          <cell r="AH81">
            <v>0</v>
          </cell>
          <cell r="AI81">
            <v>34304</v>
          </cell>
          <cell r="AJ81">
            <v>999999</v>
          </cell>
          <cell r="AK81">
            <v>9999999</v>
          </cell>
          <cell r="AL81">
            <v>9999999</v>
          </cell>
          <cell r="AM81" t="str">
            <v>XX</v>
          </cell>
          <cell r="AN81">
            <v>0</v>
          </cell>
          <cell r="AQ81" t="str">
            <v>Adjust Div</v>
          </cell>
          <cell r="AR81" t="str">
            <v>Budget</v>
          </cell>
        </row>
        <row r="82">
          <cell r="A82">
            <v>65</v>
          </cell>
          <cell r="B82" t="str">
            <v>CORO94</v>
          </cell>
          <cell r="C82">
            <v>34700</v>
          </cell>
          <cell r="D82">
            <v>230000</v>
          </cell>
          <cell r="E82">
            <v>8980.16</v>
          </cell>
          <cell r="F82">
            <v>6600</v>
          </cell>
          <cell r="G82">
            <v>2200</v>
          </cell>
          <cell r="H82">
            <v>44744</v>
          </cell>
          <cell r="I82">
            <v>9060</v>
          </cell>
          <cell r="J82">
            <v>1860</v>
          </cell>
          <cell r="K82">
            <v>37420</v>
          </cell>
          <cell r="L82">
            <v>3645.36</v>
          </cell>
          <cell r="P82">
            <v>8.7999999999999995E-2</v>
          </cell>
          <cell r="Q82">
            <v>20240</v>
          </cell>
          <cell r="R82">
            <v>0.02</v>
          </cell>
          <cell r="S82">
            <v>4600</v>
          </cell>
          <cell r="T82">
            <v>0.318</v>
          </cell>
          <cell r="U82">
            <v>73140</v>
          </cell>
          <cell r="V82">
            <v>238980.16</v>
          </cell>
          <cell r="W82">
            <v>8800</v>
          </cell>
          <cell r="X82">
            <v>230180.16</v>
          </cell>
          <cell r="Y82">
            <v>96729.36</v>
          </cell>
          <cell r="Z82">
            <v>24840</v>
          </cell>
          <cell r="AA82">
            <v>108610.79999999999</v>
          </cell>
          <cell r="AB82">
            <v>0.47185126641670588</v>
          </cell>
          <cell r="AC82">
            <v>0</v>
          </cell>
          <cell r="AD82">
            <v>108610.79999999999</v>
          </cell>
          <cell r="AE82">
            <v>0.47185126641670588</v>
          </cell>
          <cell r="AF82">
            <v>2.2011764705882353</v>
          </cell>
          <cell r="AG82">
            <v>0.2144329411764706</v>
          </cell>
          <cell r="AH82">
            <v>13.540009411764705</v>
          </cell>
          <cell r="AI82">
            <v>34304</v>
          </cell>
          <cell r="AJ82">
            <v>5398</v>
          </cell>
          <cell r="AK82">
            <v>53983</v>
          </cell>
          <cell r="AL82">
            <v>6500000</v>
          </cell>
          <cell r="AM82" t="str">
            <v>CA</v>
          </cell>
          <cell r="AN82">
            <v>17533</v>
          </cell>
          <cell r="AO82">
            <v>17000</v>
          </cell>
          <cell r="AP82">
            <v>34731</v>
          </cell>
          <cell r="AQ82" t="str">
            <v>Coronado</v>
          </cell>
          <cell r="AR82" t="str">
            <v>Budget</v>
          </cell>
        </row>
        <row r="83">
          <cell r="A83">
            <v>66</v>
          </cell>
          <cell r="B83" t="str">
            <v>HOLL94</v>
          </cell>
          <cell r="C83">
            <v>34700</v>
          </cell>
          <cell r="D83">
            <v>425000</v>
          </cell>
          <cell r="E83">
            <v>30185.119999999999</v>
          </cell>
          <cell r="F83">
            <v>14200</v>
          </cell>
          <cell r="G83">
            <v>7500</v>
          </cell>
          <cell r="H83">
            <v>58856</v>
          </cell>
          <cell r="I83">
            <v>3310</v>
          </cell>
          <cell r="J83">
            <v>2010</v>
          </cell>
          <cell r="K83">
            <v>17730</v>
          </cell>
          <cell r="L83">
            <v>6047.68</v>
          </cell>
          <cell r="P83">
            <v>0.04</v>
          </cell>
          <cell r="Q83">
            <v>17000</v>
          </cell>
          <cell r="R83">
            <v>1.2E-2</v>
          </cell>
          <cell r="S83">
            <v>5100</v>
          </cell>
          <cell r="T83">
            <v>0.37</v>
          </cell>
          <cell r="U83">
            <v>157250</v>
          </cell>
          <cell r="V83">
            <v>455185.12</v>
          </cell>
          <cell r="W83">
            <v>21700</v>
          </cell>
          <cell r="X83">
            <v>433485.12</v>
          </cell>
          <cell r="Y83">
            <v>87953.68</v>
          </cell>
          <cell r="Z83">
            <v>22100</v>
          </cell>
          <cell r="AA83">
            <v>323431.44</v>
          </cell>
          <cell r="AB83">
            <v>0.74611889792203245</v>
          </cell>
          <cell r="AC83">
            <v>0</v>
          </cell>
          <cell r="AD83">
            <v>323431.44</v>
          </cell>
          <cell r="AE83">
            <v>0.74611889792203245</v>
          </cell>
          <cell r="AF83">
            <v>0.95837837837837836</v>
          </cell>
          <cell r="AG83">
            <v>0.32690162162162162</v>
          </cell>
          <cell r="AH83">
            <v>23.431628108108107</v>
          </cell>
          <cell r="AI83">
            <v>34335</v>
          </cell>
          <cell r="AJ83">
            <v>5832</v>
          </cell>
          <cell r="AK83">
            <v>58323</v>
          </cell>
          <cell r="AL83">
            <v>6500000</v>
          </cell>
          <cell r="AM83" t="str">
            <v>CA</v>
          </cell>
          <cell r="AN83">
            <v>29221</v>
          </cell>
          <cell r="AO83">
            <v>18500</v>
          </cell>
          <cell r="AP83">
            <v>34731</v>
          </cell>
          <cell r="AQ83" t="str">
            <v>Hollister</v>
          </cell>
          <cell r="AR83" t="str">
            <v>Budget</v>
          </cell>
        </row>
        <row r="84">
          <cell r="A84">
            <v>67</v>
          </cell>
          <cell r="B84" t="str">
            <v>PETA94</v>
          </cell>
          <cell r="C84">
            <v>34700</v>
          </cell>
          <cell r="D84">
            <v>348000</v>
          </cell>
          <cell r="E84">
            <v>14461.44</v>
          </cell>
          <cell r="F84">
            <v>14800</v>
          </cell>
          <cell r="G84">
            <v>3600</v>
          </cell>
          <cell r="H84">
            <v>58546</v>
          </cell>
          <cell r="I84">
            <v>5180</v>
          </cell>
          <cell r="J84">
            <v>5990</v>
          </cell>
          <cell r="K84">
            <v>35190</v>
          </cell>
          <cell r="L84">
            <v>9786.93</v>
          </cell>
          <cell r="P84">
            <v>5.5E-2</v>
          </cell>
          <cell r="Q84">
            <v>19140</v>
          </cell>
          <cell r="R84">
            <v>0.02</v>
          </cell>
          <cell r="S84">
            <v>6960</v>
          </cell>
          <cell r="T84">
            <v>0.47399999999999998</v>
          </cell>
          <cell r="U84">
            <v>164952</v>
          </cell>
          <cell r="V84">
            <v>362461.44</v>
          </cell>
          <cell r="W84">
            <v>18400</v>
          </cell>
          <cell r="X84">
            <v>344061.44</v>
          </cell>
          <cell r="Y84">
            <v>114692.93</v>
          </cell>
          <cell r="Z84">
            <v>26100</v>
          </cell>
          <cell r="AA84">
            <v>203268.51</v>
          </cell>
          <cell r="AB84">
            <v>0.59079131331892354</v>
          </cell>
          <cell r="AC84">
            <v>0</v>
          </cell>
          <cell r="AD84">
            <v>203268.51</v>
          </cell>
          <cell r="AE84">
            <v>0.59079131331892354</v>
          </cell>
          <cell r="AF84">
            <v>1.1351612903225807</v>
          </cell>
          <cell r="AG84">
            <v>0.3157074193548387</v>
          </cell>
          <cell r="AH84">
            <v>11.098756129032258</v>
          </cell>
          <cell r="AI84">
            <v>34304</v>
          </cell>
          <cell r="AJ84">
            <v>6799</v>
          </cell>
          <cell r="AK84">
            <v>67993</v>
          </cell>
          <cell r="AL84">
            <v>6500000</v>
          </cell>
          <cell r="AM84" t="str">
            <v>CA</v>
          </cell>
          <cell r="AN84">
            <v>29587</v>
          </cell>
          <cell r="AO84">
            <v>31000</v>
          </cell>
          <cell r="AP84">
            <v>34731</v>
          </cell>
          <cell r="AQ84" t="str">
            <v>Petaluma</v>
          </cell>
          <cell r="AR84" t="str">
            <v>Budget</v>
          </cell>
        </row>
        <row r="85">
          <cell r="A85">
            <v>68</v>
          </cell>
          <cell r="B85" t="str">
            <v>SDIN94</v>
          </cell>
          <cell r="C85">
            <v>34700</v>
          </cell>
          <cell r="D85">
            <v>1640000</v>
          </cell>
          <cell r="E85">
            <v>32147.360000000001</v>
          </cell>
          <cell r="F85">
            <v>36900</v>
          </cell>
          <cell r="G85">
            <v>8000</v>
          </cell>
          <cell r="H85">
            <v>315962</v>
          </cell>
          <cell r="I85">
            <v>13570</v>
          </cell>
          <cell r="J85">
            <v>20930</v>
          </cell>
          <cell r="K85">
            <v>301740</v>
          </cell>
          <cell r="L85">
            <v>39949.599999999999</v>
          </cell>
          <cell r="P85">
            <v>0.09</v>
          </cell>
          <cell r="Q85">
            <v>147600</v>
          </cell>
          <cell r="R85">
            <v>2.1000000000000001E-2</v>
          </cell>
          <cell r="S85">
            <v>34440</v>
          </cell>
          <cell r="T85">
            <v>0.25</v>
          </cell>
          <cell r="U85">
            <v>410000</v>
          </cell>
          <cell r="V85">
            <v>1672147.36</v>
          </cell>
          <cell r="W85">
            <v>44900</v>
          </cell>
          <cell r="X85">
            <v>1627247.36</v>
          </cell>
          <cell r="Y85">
            <v>692151.6</v>
          </cell>
          <cell r="Z85">
            <v>182040</v>
          </cell>
          <cell r="AA85">
            <v>753055.76000000013</v>
          </cell>
          <cell r="AB85">
            <v>0.46277891026967166</v>
          </cell>
          <cell r="AC85">
            <v>0</v>
          </cell>
          <cell r="AD85">
            <v>753055.76000000013</v>
          </cell>
          <cell r="AE85">
            <v>0.46277891026967166</v>
          </cell>
          <cell r="AF85">
            <v>2.1552857142857142</v>
          </cell>
          <cell r="AG85">
            <v>0.28535428571428573</v>
          </cell>
          <cell r="AH85">
            <v>11.62319542857143</v>
          </cell>
          <cell r="AI85">
            <v>34304</v>
          </cell>
          <cell r="AJ85">
            <v>7013</v>
          </cell>
          <cell r="AK85">
            <v>70133</v>
          </cell>
          <cell r="AL85">
            <v>6500000</v>
          </cell>
          <cell r="AM85" t="str">
            <v>CA</v>
          </cell>
          <cell r="AN85">
            <v>31048</v>
          </cell>
          <cell r="AO85">
            <v>140000</v>
          </cell>
          <cell r="AP85">
            <v>34731</v>
          </cell>
          <cell r="AQ85" t="str">
            <v>San Diego, NCI</v>
          </cell>
          <cell r="AR85" t="str">
            <v>Budget</v>
          </cell>
        </row>
        <row r="86">
          <cell r="A86">
            <v>69</v>
          </cell>
          <cell r="B86" t="str">
            <v>WEPT94</v>
          </cell>
          <cell r="C86">
            <v>34700</v>
          </cell>
          <cell r="D86">
            <v>333497</v>
          </cell>
          <cell r="E86">
            <v>19401.759999999998</v>
          </cell>
          <cell r="F86">
            <v>12600</v>
          </cell>
          <cell r="G86">
            <v>4900</v>
          </cell>
          <cell r="H86">
            <v>110279</v>
          </cell>
          <cell r="I86">
            <v>9840</v>
          </cell>
          <cell r="J86">
            <v>13670</v>
          </cell>
          <cell r="K86">
            <v>60090</v>
          </cell>
          <cell r="L86">
            <v>15926.52</v>
          </cell>
          <cell r="P86">
            <v>9.1999999999999998E-2</v>
          </cell>
          <cell r="Q86">
            <v>30680</v>
          </cell>
          <cell r="R86">
            <v>0.03</v>
          </cell>
          <cell r="S86">
            <v>10000</v>
          </cell>
          <cell r="T86">
            <v>0.42</v>
          </cell>
          <cell r="U86">
            <v>140068.74</v>
          </cell>
          <cell r="V86">
            <v>352898.76</v>
          </cell>
          <cell r="W86">
            <v>17500</v>
          </cell>
          <cell r="X86">
            <v>335398.76</v>
          </cell>
          <cell r="Y86">
            <v>209805.52</v>
          </cell>
          <cell r="Z86">
            <v>40680</v>
          </cell>
          <cell r="AA86">
            <v>84913.24000000002</v>
          </cell>
          <cell r="AB86">
            <v>0.25317100158629097</v>
          </cell>
          <cell r="AC86">
            <v>0</v>
          </cell>
          <cell r="AD86">
            <v>84913.24000000002</v>
          </cell>
          <cell r="AE86">
            <v>0.25317100158629097</v>
          </cell>
          <cell r="AF86">
            <v>1.4656097560975609</v>
          </cell>
          <cell r="AG86">
            <v>0.38845170731707318</v>
          </cell>
          <cell r="AH86">
            <v>8.1804575609756096</v>
          </cell>
          <cell r="AI86">
            <v>34304</v>
          </cell>
          <cell r="AJ86">
            <v>9187</v>
          </cell>
          <cell r="AK86">
            <v>91873</v>
          </cell>
          <cell r="AL86">
            <v>1100000</v>
          </cell>
          <cell r="AM86" t="str">
            <v>CT</v>
          </cell>
          <cell r="AN86">
            <v>25204</v>
          </cell>
          <cell r="AO86">
            <v>41000</v>
          </cell>
          <cell r="AP86">
            <v>34731</v>
          </cell>
          <cell r="AQ86" t="str">
            <v>West/Fair</v>
          </cell>
          <cell r="AR86" t="str">
            <v>Budget</v>
          </cell>
        </row>
        <row r="87">
          <cell r="A87">
            <v>70</v>
          </cell>
          <cell r="B87" t="str">
            <v>LVLE94</v>
          </cell>
          <cell r="C87">
            <v>34700</v>
          </cell>
          <cell r="D87">
            <v>1540153</v>
          </cell>
          <cell r="E87">
            <v>99940.96</v>
          </cell>
          <cell r="F87">
            <v>45900</v>
          </cell>
          <cell r="G87">
            <v>25000</v>
          </cell>
          <cell r="H87">
            <v>225674</v>
          </cell>
          <cell r="I87">
            <v>14580</v>
          </cell>
          <cell r="J87">
            <v>5950</v>
          </cell>
          <cell r="K87">
            <v>217410</v>
          </cell>
          <cell r="L87">
            <v>39787.46</v>
          </cell>
          <cell r="P87">
            <v>0.124</v>
          </cell>
          <cell r="Q87">
            <v>190980</v>
          </cell>
          <cell r="R87">
            <v>1.4999999999999999E-2</v>
          </cell>
          <cell r="S87">
            <v>23100</v>
          </cell>
          <cell r="T87">
            <v>0.33110000000000001</v>
          </cell>
          <cell r="U87">
            <v>509944.65830000001</v>
          </cell>
          <cell r="V87">
            <v>1640093.96</v>
          </cell>
          <cell r="W87">
            <v>70900</v>
          </cell>
          <cell r="X87">
            <v>1569193.96</v>
          </cell>
          <cell r="Y87">
            <v>503401.46</v>
          </cell>
          <cell r="Z87">
            <v>214080</v>
          </cell>
          <cell r="AA87">
            <v>851712.5</v>
          </cell>
          <cell r="AB87">
            <v>0.54277069738402517</v>
          </cell>
          <cell r="AC87">
            <v>0</v>
          </cell>
          <cell r="AD87">
            <v>851712.5</v>
          </cell>
          <cell r="AE87">
            <v>0.54277069738402517</v>
          </cell>
          <cell r="AF87">
            <v>1.5045674740484429</v>
          </cell>
          <cell r="AG87">
            <v>0.27534574394463668</v>
          </cell>
          <cell r="AH87">
            <v>10.859473771626297</v>
          </cell>
          <cell r="AI87">
            <v>34304</v>
          </cell>
          <cell r="AJ87">
            <v>29552</v>
          </cell>
          <cell r="AK87">
            <v>295523</v>
          </cell>
          <cell r="AL87">
            <v>4000000</v>
          </cell>
          <cell r="AM87" t="str">
            <v>KY</v>
          </cell>
          <cell r="AN87">
            <v>27760</v>
          </cell>
          <cell r="AO87">
            <v>144500</v>
          </cell>
          <cell r="AP87">
            <v>34731</v>
          </cell>
          <cell r="AQ87" t="str">
            <v>Louisville, E</v>
          </cell>
          <cell r="AR87" t="str">
            <v>Budget</v>
          </cell>
        </row>
        <row r="88">
          <cell r="A88">
            <v>71</v>
          </cell>
          <cell r="B88" t="str">
            <v>DUTC94</v>
          </cell>
          <cell r="C88">
            <v>34700</v>
          </cell>
          <cell r="D88">
            <v>4033000</v>
          </cell>
          <cell r="E88">
            <v>321736.8</v>
          </cell>
          <cell r="F88">
            <v>127000</v>
          </cell>
          <cell r="G88">
            <v>80400</v>
          </cell>
          <cell r="H88">
            <v>456000</v>
          </cell>
          <cell r="I88">
            <v>19800</v>
          </cell>
          <cell r="J88">
            <v>28040</v>
          </cell>
          <cell r="K88">
            <v>200240</v>
          </cell>
          <cell r="L88">
            <v>55419.91</v>
          </cell>
          <cell r="P88">
            <v>0.11899999999999999</v>
          </cell>
          <cell r="Q88">
            <v>479930</v>
          </cell>
          <cell r="R88">
            <v>2.07E-2</v>
          </cell>
          <cell r="S88">
            <v>83480</v>
          </cell>
          <cell r="T88">
            <v>0.35</v>
          </cell>
          <cell r="U88">
            <v>1411550</v>
          </cell>
          <cell r="V88">
            <v>4354736.8</v>
          </cell>
          <cell r="W88">
            <v>207400</v>
          </cell>
          <cell r="X88">
            <v>4147336.8</v>
          </cell>
          <cell r="Y88">
            <v>759499.91</v>
          </cell>
          <cell r="Z88">
            <v>563410</v>
          </cell>
          <cell r="AA88">
            <v>2824426.8899999997</v>
          </cell>
          <cell r="AB88">
            <v>0.68102182827302571</v>
          </cell>
          <cell r="AC88">
            <v>0</v>
          </cell>
          <cell r="AD88">
            <v>2824426.8899999997</v>
          </cell>
          <cell r="AE88">
            <v>0.68102182827302571</v>
          </cell>
          <cell r="AF88">
            <v>1.5169696969696971</v>
          </cell>
          <cell r="AG88">
            <v>0.41984780303030306</v>
          </cell>
          <cell r="AH88">
            <v>31.419218181818181</v>
          </cell>
          <cell r="AI88">
            <v>34304</v>
          </cell>
          <cell r="AJ88">
            <v>50071</v>
          </cell>
          <cell r="AK88">
            <v>500713</v>
          </cell>
          <cell r="AL88">
            <v>1300000</v>
          </cell>
          <cell r="AM88" t="str">
            <v>NY</v>
          </cell>
          <cell r="AN88">
            <v>28856</v>
          </cell>
          <cell r="AO88">
            <v>132000</v>
          </cell>
          <cell r="AP88">
            <v>34731</v>
          </cell>
          <cell r="AQ88" t="str">
            <v>Dutchess</v>
          </cell>
          <cell r="AR88" t="str">
            <v>Budget</v>
          </cell>
        </row>
        <row r="89">
          <cell r="A89">
            <v>72</v>
          </cell>
          <cell r="B89" t="str">
            <v>GREN95</v>
          </cell>
          <cell r="C89">
            <v>34700</v>
          </cell>
          <cell r="D89">
            <v>485000</v>
          </cell>
          <cell r="E89">
            <v>45988.992000000006</v>
          </cell>
          <cell r="F89">
            <v>15300</v>
          </cell>
          <cell r="G89">
            <v>11500</v>
          </cell>
          <cell r="H89">
            <v>98921</v>
          </cell>
          <cell r="I89">
            <v>3790</v>
          </cell>
          <cell r="J89">
            <v>9000</v>
          </cell>
          <cell r="K89">
            <v>37790</v>
          </cell>
          <cell r="L89">
            <v>19429.259999999998</v>
          </cell>
          <cell r="P89">
            <v>9.8000000000000004E-2</v>
          </cell>
          <cell r="Q89">
            <v>47530</v>
          </cell>
          <cell r="R89">
            <v>2.7E-2</v>
          </cell>
          <cell r="S89">
            <v>13100</v>
          </cell>
          <cell r="T89">
            <v>0.35</v>
          </cell>
          <cell r="U89">
            <v>169750</v>
          </cell>
          <cell r="V89">
            <v>530988.99199999997</v>
          </cell>
          <cell r="W89">
            <v>26800</v>
          </cell>
          <cell r="X89">
            <v>504188.99199999997</v>
          </cell>
          <cell r="Y89">
            <v>168930.26</v>
          </cell>
          <cell r="Z89">
            <v>60630</v>
          </cell>
          <cell r="AA89">
            <v>274628.73199999996</v>
          </cell>
          <cell r="AB89">
            <v>0.54469402616390317</v>
          </cell>
          <cell r="AC89">
            <v>0</v>
          </cell>
          <cell r="AD89">
            <v>274628.73199999996</v>
          </cell>
          <cell r="AE89">
            <v>0.54469402616390317</v>
          </cell>
          <cell r="AF89">
            <v>1.2190322580645161</v>
          </cell>
          <cell r="AG89">
            <v>0.62675032258064511</v>
          </cell>
          <cell r="AH89">
            <v>16.264161032258063</v>
          </cell>
          <cell r="AI89">
            <v>34304</v>
          </cell>
          <cell r="AJ89">
            <v>50457</v>
          </cell>
          <cell r="AK89">
            <v>504574</v>
          </cell>
          <cell r="AL89">
            <v>1200000</v>
          </cell>
          <cell r="AM89" t="str">
            <v>NY</v>
          </cell>
          <cell r="AN89">
            <v>28126</v>
          </cell>
          <cell r="AO89">
            <v>31000</v>
          </cell>
          <cell r="AP89">
            <v>34731</v>
          </cell>
          <cell r="AQ89" t="str">
            <v>Greene</v>
          </cell>
          <cell r="AR89" t="str">
            <v>Budget</v>
          </cell>
        </row>
        <row r="90">
          <cell r="A90">
            <v>73</v>
          </cell>
          <cell r="B90" t="str">
            <v>ADAO95</v>
          </cell>
          <cell r="C90">
            <v>34700</v>
          </cell>
          <cell r="D90">
            <v>308000</v>
          </cell>
          <cell r="E90">
            <v>6572.16</v>
          </cell>
          <cell r="F90">
            <v>10300</v>
          </cell>
          <cell r="G90">
            <v>1600</v>
          </cell>
          <cell r="H90">
            <v>50368</v>
          </cell>
          <cell r="I90">
            <v>4260</v>
          </cell>
          <cell r="J90">
            <v>14410</v>
          </cell>
          <cell r="K90">
            <v>28070</v>
          </cell>
          <cell r="L90">
            <v>13862.9</v>
          </cell>
          <cell r="P90">
            <v>4.8000000000000001E-2</v>
          </cell>
          <cell r="Q90">
            <v>14780</v>
          </cell>
          <cell r="R90">
            <v>1.4E-2</v>
          </cell>
          <cell r="S90">
            <v>4310</v>
          </cell>
          <cell r="T90">
            <v>0.37</v>
          </cell>
          <cell r="U90">
            <v>113960</v>
          </cell>
          <cell r="V90">
            <v>314572.15999999997</v>
          </cell>
          <cell r="W90">
            <v>11900</v>
          </cell>
          <cell r="X90">
            <v>302672.15999999997</v>
          </cell>
          <cell r="Y90">
            <v>110970.9</v>
          </cell>
          <cell r="Z90">
            <v>19090</v>
          </cell>
          <cell r="AA90">
            <v>172611.25999999998</v>
          </cell>
          <cell r="AB90">
            <v>0.57029116916468303</v>
          </cell>
          <cell r="AC90">
            <v>0</v>
          </cell>
          <cell r="AD90">
            <v>172611.25999999998</v>
          </cell>
          <cell r="AE90">
            <v>0.57029116916468303</v>
          </cell>
          <cell r="AF90">
            <v>0.81362318840579706</v>
          </cell>
          <cell r="AG90">
            <v>0.40182318840579712</v>
          </cell>
          <cell r="AH90">
            <v>8.7731060869565205</v>
          </cell>
          <cell r="AI90">
            <v>34335</v>
          </cell>
          <cell r="AJ90">
            <v>59011</v>
          </cell>
          <cell r="AK90">
            <v>590113</v>
          </cell>
          <cell r="AL90">
            <v>7700000</v>
          </cell>
          <cell r="AM90" t="str">
            <v>OK</v>
          </cell>
          <cell r="AN90">
            <v>31048</v>
          </cell>
          <cell r="AO90">
            <v>34500</v>
          </cell>
          <cell r="AP90">
            <v>34731</v>
          </cell>
          <cell r="AQ90" t="str">
            <v>Ada</v>
          </cell>
          <cell r="AR90" t="str">
            <v>Budget</v>
          </cell>
        </row>
        <row r="91">
          <cell r="A91">
            <v>74</v>
          </cell>
          <cell r="B91" t="str">
            <v>BELL94</v>
          </cell>
          <cell r="C91">
            <v>34700</v>
          </cell>
          <cell r="D91">
            <v>881648</v>
          </cell>
          <cell r="E91">
            <v>48537.440000000002</v>
          </cell>
          <cell r="F91">
            <v>20600</v>
          </cell>
          <cell r="G91">
            <v>12100</v>
          </cell>
          <cell r="H91">
            <v>152965</v>
          </cell>
          <cell r="I91">
            <v>17390</v>
          </cell>
          <cell r="J91">
            <v>79040</v>
          </cell>
          <cell r="K91">
            <v>244960</v>
          </cell>
          <cell r="L91">
            <v>39486.1</v>
          </cell>
          <cell r="P91">
            <v>0.16600000000000001</v>
          </cell>
          <cell r="Q91">
            <v>146350</v>
          </cell>
          <cell r="R91">
            <v>1.6E-2</v>
          </cell>
          <cell r="S91">
            <v>14110</v>
          </cell>
          <cell r="T91">
            <v>0.26</v>
          </cell>
          <cell r="U91">
            <v>229228.48</v>
          </cell>
          <cell r="V91">
            <v>930185.44</v>
          </cell>
          <cell r="W91">
            <v>32700</v>
          </cell>
          <cell r="X91">
            <v>897485.44</v>
          </cell>
          <cell r="Y91">
            <v>533841.1</v>
          </cell>
          <cell r="Z91">
            <v>160460</v>
          </cell>
          <cell r="AA91">
            <v>203184.33999999997</v>
          </cell>
          <cell r="AB91">
            <v>0.22639290950502772</v>
          </cell>
          <cell r="AC91">
            <v>0</v>
          </cell>
          <cell r="AD91">
            <v>203184.33999999997</v>
          </cell>
          <cell r="AE91">
            <v>0.22639290950502772</v>
          </cell>
          <cell r="AF91" t="e">
            <v>#DIV/0!</v>
          </cell>
          <cell r="AG91" t="e">
            <v>#DIV/0!</v>
          </cell>
          <cell r="AH91" t="e">
            <v>#DIV/0!</v>
          </cell>
          <cell r="AI91">
            <v>34304</v>
          </cell>
          <cell r="AJ91">
            <v>69354</v>
          </cell>
          <cell r="AK91">
            <v>693543</v>
          </cell>
          <cell r="AL91">
            <v>2500000</v>
          </cell>
          <cell r="AM91" t="str">
            <v>TX</v>
          </cell>
          <cell r="AN91">
            <v>18994</v>
          </cell>
          <cell r="AP91">
            <v>34731</v>
          </cell>
          <cell r="AQ91" t="str">
            <v>Bellaire</v>
          </cell>
          <cell r="AR91" t="str">
            <v>Budget</v>
          </cell>
        </row>
        <row r="92">
          <cell r="A92">
            <v>75</v>
          </cell>
          <cell r="B92" t="str">
            <v>HOSW94</v>
          </cell>
          <cell r="C92">
            <v>34700</v>
          </cell>
          <cell r="D92">
            <v>1407610</v>
          </cell>
          <cell r="E92">
            <v>71823.360000000001</v>
          </cell>
          <cell r="F92">
            <v>31700</v>
          </cell>
          <cell r="G92">
            <v>18000</v>
          </cell>
          <cell r="H92">
            <v>257324</v>
          </cell>
          <cell r="I92">
            <v>23810</v>
          </cell>
          <cell r="J92">
            <v>38940</v>
          </cell>
          <cell r="K92">
            <v>178400</v>
          </cell>
          <cell r="L92">
            <v>37132.5</v>
          </cell>
          <cell r="P92">
            <v>0.13300000000000001</v>
          </cell>
          <cell r="Q92">
            <v>187210</v>
          </cell>
          <cell r="R92">
            <v>1.7000000000000001E-2</v>
          </cell>
          <cell r="S92">
            <v>23930</v>
          </cell>
          <cell r="T92">
            <v>0.25</v>
          </cell>
          <cell r="U92">
            <v>351902.5</v>
          </cell>
          <cell r="V92">
            <v>1479433.36</v>
          </cell>
          <cell r="W92">
            <v>49700</v>
          </cell>
          <cell r="X92">
            <v>1429733.36</v>
          </cell>
          <cell r="Y92">
            <v>535606.5</v>
          </cell>
          <cell r="Z92">
            <v>211140</v>
          </cell>
          <cell r="AA92">
            <v>682986.8600000001</v>
          </cell>
          <cell r="AB92">
            <v>0.47770226190987114</v>
          </cell>
          <cell r="AC92">
            <v>0</v>
          </cell>
          <cell r="AD92">
            <v>682986.8600000001</v>
          </cell>
          <cell r="AE92">
            <v>0.47770226190987114</v>
          </cell>
          <cell r="AF92" t="e">
            <v>#DIV/0!</v>
          </cell>
          <cell r="AG92" t="e">
            <v>#DIV/0!</v>
          </cell>
          <cell r="AH92" t="e">
            <v>#DIV/0!</v>
          </cell>
          <cell r="AI92">
            <v>34304</v>
          </cell>
          <cell r="AJ92">
            <v>71133</v>
          </cell>
          <cell r="AK92">
            <v>711333</v>
          </cell>
          <cell r="AL92">
            <v>2500000</v>
          </cell>
          <cell r="AM92" t="str">
            <v>TX</v>
          </cell>
          <cell r="AN92">
            <v>26299</v>
          </cell>
          <cell r="AP92">
            <v>34700</v>
          </cell>
          <cell r="AQ92" t="str">
            <v>Houston, SW</v>
          </cell>
          <cell r="AR92" t="str">
            <v>Budget</v>
          </cell>
        </row>
        <row r="93">
          <cell r="A93">
            <v>76</v>
          </cell>
          <cell r="B93" t="str">
            <v>PARS95</v>
          </cell>
          <cell r="C93">
            <v>34700</v>
          </cell>
          <cell r="D93">
            <v>550000</v>
          </cell>
          <cell r="E93">
            <v>19044.48</v>
          </cell>
          <cell r="F93">
            <v>18000</v>
          </cell>
          <cell r="G93">
            <v>4800</v>
          </cell>
          <cell r="H93">
            <v>106857</v>
          </cell>
          <cell r="I93">
            <v>3510</v>
          </cell>
          <cell r="J93">
            <v>18540</v>
          </cell>
          <cell r="K93">
            <v>52050</v>
          </cell>
          <cell r="L93">
            <v>24933.8</v>
          </cell>
          <cell r="P93">
            <v>4.9000000000000002E-2</v>
          </cell>
          <cell r="Q93">
            <v>26950</v>
          </cell>
          <cell r="R93">
            <v>1.2E-2</v>
          </cell>
          <cell r="S93">
            <v>6600</v>
          </cell>
          <cell r="T93">
            <v>0.36399999999999999</v>
          </cell>
          <cell r="U93">
            <v>200200</v>
          </cell>
          <cell r="V93">
            <v>569044.47999999998</v>
          </cell>
          <cell r="W93">
            <v>22800</v>
          </cell>
          <cell r="X93">
            <v>546244.48</v>
          </cell>
          <cell r="Y93">
            <v>205890.8</v>
          </cell>
          <cell r="Z93">
            <v>33550</v>
          </cell>
          <cell r="AA93">
            <v>306803.68</v>
          </cell>
          <cell r="AB93">
            <v>0.56166000981831432</v>
          </cell>
          <cell r="AC93">
            <v>0</v>
          </cell>
          <cell r="AD93">
            <v>306803.68</v>
          </cell>
          <cell r="AE93">
            <v>0.56166000981831432</v>
          </cell>
          <cell r="AF93" t="e">
            <v>#DIV/0!</v>
          </cell>
          <cell r="AG93" t="e">
            <v>#DIV/0!</v>
          </cell>
          <cell r="AH93" t="e">
            <v>#DIV/0!</v>
          </cell>
          <cell r="AI93">
            <v>34366</v>
          </cell>
          <cell r="AJ93">
            <v>72326</v>
          </cell>
          <cell r="AK93">
            <v>723263</v>
          </cell>
          <cell r="AL93">
            <v>7700000</v>
          </cell>
          <cell r="AM93" t="str">
            <v>TX</v>
          </cell>
          <cell r="AN93">
            <v>30317</v>
          </cell>
          <cell r="AP93">
            <v>34759</v>
          </cell>
          <cell r="AQ93" t="str">
            <v>Paris</v>
          </cell>
          <cell r="AR93" t="str">
            <v>Budget</v>
          </cell>
        </row>
        <row r="94">
          <cell r="B94" t="str">
            <v>ADJB95</v>
          </cell>
          <cell r="C94">
            <v>34700</v>
          </cell>
          <cell r="F94">
            <v>0</v>
          </cell>
          <cell r="G94">
            <v>0</v>
          </cell>
          <cell r="Q94">
            <v>0</v>
          </cell>
          <cell r="R94">
            <v>0</v>
          </cell>
          <cell r="S94">
            <v>0</v>
          </cell>
          <cell r="V94">
            <v>0</v>
          </cell>
          <cell r="W94">
            <v>0</v>
          </cell>
          <cell r="X94">
            <v>0</v>
          </cell>
          <cell r="Y94">
            <v>0</v>
          </cell>
          <cell r="Z94">
            <v>0</v>
          </cell>
          <cell r="AA94">
            <v>0</v>
          </cell>
          <cell r="AC94">
            <v>0</v>
          </cell>
          <cell r="AD94">
            <v>0</v>
          </cell>
          <cell r="AE94" t="e">
            <v>#DIV/0!</v>
          </cell>
          <cell r="AH94">
            <v>0</v>
          </cell>
          <cell r="AI94">
            <v>34425</v>
          </cell>
          <cell r="AJ94">
            <v>999999</v>
          </cell>
          <cell r="AK94">
            <v>9999999</v>
          </cell>
          <cell r="AL94">
            <v>9999999</v>
          </cell>
          <cell r="AM94" t="str">
            <v>XX</v>
          </cell>
          <cell r="AQ94" t="str">
            <v>Adjust Div</v>
          </cell>
          <cell r="AR94" t="str">
            <v>Budget</v>
          </cell>
        </row>
        <row r="95">
          <cell r="A95">
            <v>77</v>
          </cell>
          <cell r="B95" t="str">
            <v>MOUN95</v>
          </cell>
          <cell r="C95">
            <v>34731</v>
          </cell>
          <cell r="D95">
            <v>324000</v>
          </cell>
          <cell r="E95">
            <v>10338.719999999999</v>
          </cell>
          <cell r="F95">
            <v>9600</v>
          </cell>
          <cell r="G95">
            <v>2600</v>
          </cell>
          <cell r="H95">
            <v>55704</v>
          </cell>
          <cell r="I95">
            <v>9230</v>
          </cell>
          <cell r="J95">
            <v>5110</v>
          </cell>
          <cell r="K95">
            <v>25020</v>
          </cell>
          <cell r="L95">
            <v>8612.98</v>
          </cell>
          <cell r="P95">
            <v>6.3E-2</v>
          </cell>
          <cell r="Q95">
            <v>20410</v>
          </cell>
          <cell r="R95">
            <v>7.0000000000000001E-3</v>
          </cell>
          <cell r="S95">
            <v>2270</v>
          </cell>
          <cell r="T95">
            <v>0.33</v>
          </cell>
          <cell r="U95">
            <v>106920</v>
          </cell>
          <cell r="V95">
            <v>334338.71999999997</v>
          </cell>
          <cell r="W95">
            <v>12200</v>
          </cell>
          <cell r="X95">
            <v>322138.71999999997</v>
          </cell>
          <cell r="Y95">
            <v>103676.98</v>
          </cell>
          <cell r="Z95">
            <v>22680</v>
          </cell>
          <cell r="AA95">
            <v>195781.74</v>
          </cell>
          <cell r="AB95">
            <v>0.60775600027218091</v>
          </cell>
          <cell r="AC95">
            <v>0</v>
          </cell>
          <cell r="AD95">
            <v>195781.74</v>
          </cell>
          <cell r="AE95">
            <v>0.60775600027218091</v>
          </cell>
          <cell r="AF95" t="e">
            <v>#DIV/0!</v>
          </cell>
          <cell r="AG95" t="e">
            <v>#DIV/0!</v>
          </cell>
          <cell r="AH95" t="e">
            <v>#DIV/0!</v>
          </cell>
          <cell r="AI95">
            <v>34366</v>
          </cell>
          <cell r="AJ95">
            <v>6519</v>
          </cell>
          <cell r="AK95">
            <v>65193</v>
          </cell>
          <cell r="AL95">
            <v>6500000</v>
          </cell>
          <cell r="AM95" t="str">
            <v>CA</v>
          </cell>
          <cell r="AN95">
            <v>30682</v>
          </cell>
          <cell r="AP95">
            <v>34759</v>
          </cell>
          <cell r="AQ95" t="str">
            <v xml:space="preserve">Mountain </v>
          </cell>
          <cell r="AR95" t="str">
            <v>Budget</v>
          </cell>
        </row>
        <row r="96">
          <cell r="A96">
            <v>78</v>
          </cell>
          <cell r="B96" t="str">
            <v>MTVN94</v>
          </cell>
          <cell r="C96">
            <v>34731</v>
          </cell>
          <cell r="D96">
            <v>291000</v>
          </cell>
          <cell r="E96">
            <v>14427.84</v>
          </cell>
          <cell r="F96">
            <v>11200</v>
          </cell>
          <cell r="G96">
            <v>3600</v>
          </cell>
          <cell r="H96">
            <v>49231</v>
          </cell>
          <cell r="I96">
            <v>7450</v>
          </cell>
          <cell r="J96">
            <v>4210</v>
          </cell>
          <cell r="K96">
            <v>22930</v>
          </cell>
          <cell r="L96">
            <v>9721.93</v>
          </cell>
          <cell r="P96">
            <v>8.3000000000000004E-2</v>
          </cell>
          <cell r="Q96">
            <v>24150</v>
          </cell>
          <cell r="R96">
            <v>1.7000000000000001E-2</v>
          </cell>
          <cell r="S96">
            <v>4950</v>
          </cell>
          <cell r="T96">
            <v>0.42599999999999999</v>
          </cell>
          <cell r="U96">
            <v>123966</v>
          </cell>
          <cell r="V96">
            <v>305427.84000000003</v>
          </cell>
          <cell r="W96">
            <v>14800</v>
          </cell>
          <cell r="X96">
            <v>290627.84000000003</v>
          </cell>
          <cell r="Y96">
            <v>93542.93</v>
          </cell>
          <cell r="Z96">
            <v>29100</v>
          </cell>
          <cell r="AA96">
            <v>167984.91000000003</v>
          </cell>
          <cell r="AB96">
            <v>0.57800694523965779</v>
          </cell>
          <cell r="AC96">
            <v>0</v>
          </cell>
          <cell r="AD96">
            <v>21440</v>
          </cell>
          <cell r="AE96">
            <v>8.5897435897435898E-2</v>
          </cell>
          <cell r="AF96" t="e">
            <v>#DIV/0!</v>
          </cell>
          <cell r="AG96" t="e">
            <v>#DIV/0!</v>
          </cell>
          <cell r="AH96">
            <v>0</v>
          </cell>
          <cell r="AI96">
            <v>34425</v>
          </cell>
          <cell r="AJ96">
            <v>23320</v>
          </cell>
          <cell r="AK96">
            <v>512763</v>
          </cell>
          <cell r="AL96">
            <v>4000000</v>
          </cell>
          <cell r="AM96" t="str">
            <v>NY</v>
          </cell>
          <cell r="AN96">
            <v>34394</v>
          </cell>
          <cell r="AO96">
            <v>38000</v>
          </cell>
          <cell r="AP96">
            <v>34759</v>
          </cell>
          <cell r="AQ96" t="str">
            <v>Mt Vernon</v>
          </cell>
          <cell r="AR96" t="str">
            <v>Budget</v>
          </cell>
        </row>
        <row r="97">
          <cell r="A97">
            <v>79</v>
          </cell>
          <cell r="B97" t="str">
            <v>WHIT94</v>
          </cell>
          <cell r="C97">
            <v>34731</v>
          </cell>
          <cell r="D97">
            <v>447000</v>
          </cell>
          <cell r="E97">
            <v>18407.2</v>
          </cell>
          <cell r="F97">
            <v>17300</v>
          </cell>
          <cell r="G97">
            <v>4600</v>
          </cell>
          <cell r="H97">
            <v>78297</v>
          </cell>
          <cell r="I97">
            <v>11060</v>
          </cell>
          <cell r="J97">
            <v>6050</v>
          </cell>
          <cell r="K97">
            <v>61900</v>
          </cell>
          <cell r="L97">
            <v>16994.23</v>
          </cell>
          <cell r="P97">
            <v>8.8999999999999996E-2</v>
          </cell>
          <cell r="Q97">
            <v>39780</v>
          </cell>
          <cell r="R97">
            <v>2.7E-2</v>
          </cell>
          <cell r="S97">
            <v>12070</v>
          </cell>
          <cell r="T97">
            <v>0.43099999999999999</v>
          </cell>
          <cell r="U97">
            <v>192657</v>
          </cell>
          <cell r="V97">
            <v>465407.2</v>
          </cell>
          <cell r="W97">
            <v>21900</v>
          </cell>
          <cell r="X97">
            <v>443507.20000000001</v>
          </cell>
          <cell r="Y97">
            <v>174301.23</v>
          </cell>
          <cell r="Z97">
            <v>51850</v>
          </cell>
          <cell r="AA97">
            <v>217355.96999999997</v>
          </cell>
          <cell r="AB97">
            <v>0.49008442253023166</v>
          </cell>
          <cell r="AC97">
            <v>0</v>
          </cell>
          <cell r="AD97">
            <v>217355.96999999997</v>
          </cell>
          <cell r="AE97">
            <v>0.49008442253023166</v>
          </cell>
          <cell r="AF97" t="e">
            <v>#DIV/0!</v>
          </cell>
          <cell r="AG97" t="e">
            <v>#DIV/0!</v>
          </cell>
          <cell r="AH97" t="e">
            <v>#DIV/0!</v>
          </cell>
          <cell r="AI97">
            <v>34243</v>
          </cell>
          <cell r="AJ97">
            <v>52702</v>
          </cell>
          <cell r="AK97">
            <v>527023</v>
          </cell>
          <cell r="AL97">
            <v>1100000</v>
          </cell>
          <cell r="AM97" t="str">
            <v>NY</v>
          </cell>
          <cell r="AN97">
            <v>28856</v>
          </cell>
          <cell r="AP97">
            <v>34731</v>
          </cell>
          <cell r="AQ97" t="str">
            <v>White Plains</v>
          </cell>
          <cell r="AR97" t="str">
            <v>Budget</v>
          </cell>
        </row>
        <row r="98">
          <cell r="A98">
            <v>80</v>
          </cell>
          <cell r="B98" t="str">
            <v>NORM94/4</v>
          </cell>
          <cell r="C98">
            <v>34731</v>
          </cell>
          <cell r="D98">
            <v>596000</v>
          </cell>
          <cell r="E98">
            <v>17902.080000000002</v>
          </cell>
          <cell r="F98">
            <v>16100</v>
          </cell>
          <cell r="G98">
            <v>4500</v>
          </cell>
          <cell r="H98">
            <v>78505</v>
          </cell>
          <cell r="I98">
            <v>5180</v>
          </cell>
          <cell r="J98">
            <v>22680</v>
          </cell>
          <cell r="K98">
            <v>63600</v>
          </cell>
          <cell r="L98">
            <v>22834.67</v>
          </cell>
          <cell r="P98">
            <v>0.109</v>
          </cell>
          <cell r="Q98">
            <v>64960</v>
          </cell>
          <cell r="R98">
            <v>0.01</v>
          </cell>
          <cell r="S98">
            <v>5960</v>
          </cell>
          <cell r="T98">
            <v>0.3</v>
          </cell>
          <cell r="U98">
            <v>178800</v>
          </cell>
          <cell r="V98">
            <v>613902.07999999996</v>
          </cell>
          <cell r="W98">
            <v>20600</v>
          </cell>
          <cell r="X98">
            <v>593302.07999999996</v>
          </cell>
          <cell r="Y98">
            <v>192799.66999999998</v>
          </cell>
          <cell r="Z98">
            <v>70920</v>
          </cell>
          <cell r="AA98">
            <v>329582.40999999997</v>
          </cell>
          <cell r="AB98">
            <v>0.55550523268012142</v>
          </cell>
          <cell r="AC98">
            <v>0</v>
          </cell>
          <cell r="AD98">
            <v>329582.40999999997</v>
          </cell>
          <cell r="AE98">
            <v>0.55550523268012142</v>
          </cell>
          <cell r="AF98" t="e">
            <v>#DIV/0!</v>
          </cell>
          <cell r="AG98" t="e">
            <v>#DIV/0!</v>
          </cell>
          <cell r="AH98" t="e">
            <v>#DIV/0!</v>
          </cell>
          <cell r="AI98">
            <v>34304</v>
          </cell>
          <cell r="AJ98">
            <v>60092</v>
          </cell>
          <cell r="AK98">
            <v>600923</v>
          </cell>
          <cell r="AL98">
            <v>7700000</v>
          </cell>
          <cell r="AM98" t="str">
            <v>OK</v>
          </cell>
          <cell r="AN98">
            <v>30682</v>
          </cell>
          <cell r="AP98">
            <v>34759</v>
          </cell>
          <cell r="AQ98" t="str">
            <v>Norman</v>
          </cell>
          <cell r="AR98" t="str">
            <v>Budget</v>
          </cell>
        </row>
        <row r="99">
          <cell r="A99">
            <v>81</v>
          </cell>
          <cell r="B99" t="str">
            <v>LAPT95</v>
          </cell>
          <cell r="C99">
            <v>34731</v>
          </cell>
          <cell r="D99">
            <v>456000</v>
          </cell>
          <cell r="E99">
            <v>11547.2</v>
          </cell>
          <cell r="F99">
            <v>12300</v>
          </cell>
          <cell r="G99">
            <v>2900</v>
          </cell>
          <cell r="H99">
            <v>72988</v>
          </cell>
          <cell r="I99">
            <v>7880</v>
          </cell>
          <cell r="J99">
            <v>10180</v>
          </cell>
          <cell r="K99">
            <v>31220</v>
          </cell>
          <cell r="L99">
            <v>9877.57</v>
          </cell>
          <cell r="P99">
            <v>3.7999999999999999E-2</v>
          </cell>
          <cell r="Q99">
            <v>17330</v>
          </cell>
          <cell r="R99">
            <v>0.02</v>
          </cell>
          <cell r="S99">
            <v>9120</v>
          </cell>
          <cell r="T99">
            <v>0.3</v>
          </cell>
          <cell r="U99">
            <v>136800</v>
          </cell>
          <cell r="V99">
            <v>467547.2</v>
          </cell>
          <cell r="W99">
            <v>15200</v>
          </cell>
          <cell r="X99">
            <v>452347.2</v>
          </cell>
          <cell r="Y99">
            <v>132145.57</v>
          </cell>
          <cell r="Z99">
            <v>26450</v>
          </cell>
          <cell r="AA99">
            <v>293751.63</v>
          </cell>
          <cell r="AB99">
            <v>0.64939416006112116</v>
          </cell>
          <cell r="AC99">
            <v>0</v>
          </cell>
          <cell r="AD99">
            <v>293751.63</v>
          </cell>
          <cell r="AE99">
            <v>0.64939416006112116</v>
          </cell>
          <cell r="AF99" t="e">
            <v>#DIV/0!</v>
          </cell>
          <cell r="AG99" t="e">
            <v>#DIV/0!</v>
          </cell>
          <cell r="AH99" t="e">
            <v>#DIV/0!</v>
          </cell>
          <cell r="AI99">
            <v>34366</v>
          </cell>
          <cell r="AJ99">
            <v>71544</v>
          </cell>
          <cell r="AK99">
            <v>715443</v>
          </cell>
          <cell r="AL99">
            <v>2500000</v>
          </cell>
          <cell r="AM99" t="str">
            <v>TX</v>
          </cell>
          <cell r="AN99">
            <v>28856</v>
          </cell>
          <cell r="AP99">
            <v>34759</v>
          </cell>
          <cell r="AQ99" t="str">
            <v>La Porte</v>
          </cell>
          <cell r="AR99" t="str">
            <v>Budget</v>
          </cell>
        </row>
        <row r="100">
          <cell r="A100">
            <v>82</v>
          </cell>
          <cell r="B100" t="str">
            <v>PEAR95</v>
          </cell>
          <cell r="C100">
            <v>34731</v>
          </cell>
          <cell r="D100">
            <v>702084</v>
          </cell>
          <cell r="E100">
            <v>29719.200000000001</v>
          </cell>
          <cell r="F100">
            <v>19000</v>
          </cell>
          <cell r="G100">
            <v>7400</v>
          </cell>
          <cell r="H100">
            <v>117950</v>
          </cell>
          <cell r="I100">
            <v>8830</v>
          </cell>
          <cell r="J100">
            <v>21370</v>
          </cell>
          <cell r="K100">
            <v>59560</v>
          </cell>
          <cell r="L100">
            <v>17438.189999999999</v>
          </cell>
          <cell r="P100">
            <v>7.8E-2</v>
          </cell>
          <cell r="Q100">
            <v>54760</v>
          </cell>
          <cell r="R100">
            <v>1.7000000000000001E-2</v>
          </cell>
          <cell r="S100">
            <v>11940</v>
          </cell>
          <cell r="T100">
            <v>0.3</v>
          </cell>
          <cell r="U100">
            <v>210625.2</v>
          </cell>
          <cell r="V100">
            <v>731803.2</v>
          </cell>
          <cell r="W100">
            <v>26400</v>
          </cell>
          <cell r="X100">
            <v>705403.2</v>
          </cell>
          <cell r="Y100">
            <v>225148.19</v>
          </cell>
          <cell r="Z100">
            <v>66700</v>
          </cell>
          <cell r="AA100">
            <v>413555.00999999995</v>
          </cell>
          <cell r="AB100">
            <v>0.58626755591695645</v>
          </cell>
          <cell r="AC100">
            <v>0</v>
          </cell>
          <cell r="AD100">
            <v>413555.00999999995</v>
          </cell>
          <cell r="AE100">
            <v>0.58626755591695645</v>
          </cell>
          <cell r="AF100" t="e">
            <v>#DIV/0!</v>
          </cell>
          <cell r="AG100" t="e">
            <v>#DIV/0!</v>
          </cell>
          <cell r="AH100" t="e">
            <v>#DIV/0!</v>
          </cell>
          <cell r="AI100">
            <v>34366</v>
          </cell>
          <cell r="AJ100">
            <v>72360</v>
          </cell>
          <cell r="AK100">
            <v>723603</v>
          </cell>
          <cell r="AL100">
            <v>2500000</v>
          </cell>
          <cell r="AM100" t="str">
            <v>TX</v>
          </cell>
          <cell r="AN100">
            <v>28856</v>
          </cell>
          <cell r="AP100">
            <v>34759</v>
          </cell>
          <cell r="AQ100" t="str">
            <v>Pearland</v>
          </cell>
          <cell r="AR100" t="str">
            <v>Budget</v>
          </cell>
        </row>
        <row r="101">
          <cell r="A101">
            <v>83</v>
          </cell>
          <cell r="B101" t="str">
            <v>VIDO95</v>
          </cell>
          <cell r="C101">
            <v>34731</v>
          </cell>
          <cell r="D101">
            <v>247420</v>
          </cell>
          <cell r="E101">
            <v>10563.84</v>
          </cell>
          <cell r="F101">
            <v>9900</v>
          </cell>
          <cell r="G101">
            <v>2600</v>
          </cell>
          <cell r="H101">
            <v>48645</v>
          </cell>
          <cell r="I101">
            <v>5070</v>
          </cell>
          <cell r="J101">
            <v>6980</v>
          </cell>
          <cell r="K101">
            <v>11760</v>
          </cell>
          <cell r="L101">
            <v>6297.45</v>
          </cell>
          <cell r="P101">
            <v>6.0999999999999999E-2</v>
          </cell>
          <cell r="Q101">
            <v>15090</v>
          </cell>
          <cell r="R101">
            <v>6.0000000000000001E-3</v>
          </cell>
          <cell r="S101">
            <v>1480</v>
          </cell>
          <cell r="T101">
            <v>0.44499999999999995</v>
          </cell>
          <cell r="U101">
            <v>110101.9</v>
          </cell>
          <cell r="V101">
            <v>257983.84</v>
          </cell>
          <cell r="W101">
            <v>12500</v>
          </cell>
          <cell r="X101">
            <v>245483.84</v>
          </cell>
          <cell r="Y101">
            <v>78752.45</v>
          </cell>
          <cell r="Z101">
            <v>16570</v>
          </cell>
          <cell r="AA101">
            <v>150161.39000000001</v>
          </cell>
          <cell r="AB101">
            <v>0.61169562118630705</v>
          </cell>
          <cell r="AC101">
            <v>0</v>
          </cell>
          <cell r="AD101">
            <v>150161.39000000001</v>
          </cell>
          <cell r="AE101">
            <v>0.61169562118630705</v>
          </cell>
          <cell r="AF101" t="e">
            <v>#DIV/0!</v>
          </cell>
          <cell r="AG101" t="e">
            <v>#DIV/0!</v>
          </cell>
          <cell r="AH101" t="e">
            <v>#DIV/0!</v>
          </cell>
          <cell r="AI101">
            <v>34366</v>
          </cell>
          <cell r="AJ101">
            <v>73490</v>
          </cell>
          <cell r="AK101">
            <v>734903</v>
          </cell>
          <cell r="AL101">
            <v>4000000</v>
          </cell>
          <cell r="AM101" t="str">
            <v>TX</v>
          </cell>
          <cell r="AN101">
            <v>29952</v>
          </cell>
          <cell r="AP101">
            <v>34759</v>
          </cell>
          <cell r="AQ101" t="str">
            <v>Vidor</v>
          </cell>
          <cell r="AR101" t="str">
            <v>Budget</v>
          </cell>
        </row>
        <row r="102">
          <cell r="B102" t="str">
            <v>ADJB95</v>
          </cell>
          <cell r="C102">
            <v>34731</v>
          </cell>
          <cell r="D102">
            <v>247420</v>
          </cell>
          <cell r="E102">
            <v>10563.84</v>
          </cell>
          <cell r="F102">
            <v>0</v>
          </cell>
          <cell r="G102">
            <v>0</v>
          </cell>
          <cell r="H102">
            <v>48645</v>
          </cell>
          <cell r="I102">
            <v>5070</v>
          </cell>
          <cell r="J102">
            <v>6980</v>
          </cell>
          <cell r="K102">
            <v>11760</v>
          </cell>
          <cell r="L102">
            <v>6297.45</v>
          </cell>
          <cell r="P102">
            <v>6.0999999999999999E-2</v>
          </cell>
          <cell r="Q102">
            <v>0</v>
          </cell>
          <cell r="R102">
            <v>0</v>
          </cell>
          <cell r="S102">
            <v>0</v>
          </cell>
          <cell r="T102">
            <v>0.44499999999999995</v>
          </cell>
          <cell r="U102">
            <v>110101.9</v>
          </cell>
          <cell r="V102">
            <v>0</v>
          </cell>
          <cell r="W102">
            <v>0</v>
          </cell>
          <cell r="X102">
            <v>0</v>
          </cell>
          <cell r="Y102">
            <v>0</v>
          </cell>
          <cell r="Z102">
            <v>0</v>
          </cell>
          <cell r="AA102">
            <v>0</v>
          </cell>
          <cell r="AB102">
            <v>0.61169562118630705</v>
          </cell>
          <cell r="AC102">
            <v>0</v>
          </cell>
          <cell r="AD102">
            <v>0</v>
          </cell>
          <cell r="AE102" t="e">
            <v>#DIV/0!</v>
          </cell>
          <cell r="AF102" t="e">
            <v>#DIV/0!</v>
          </cell>
          <cell r="AG102" t="e">
            <v>#DIV/0!</v>
          </cell>
          <cell r="AH102">
            <v>0</v>
          </cell>
          <cell r="AI102">
            <v>34425</v>
          </cell>
          <cell r="AJ102">
            <v>999999</v>
          </cell>
          <cell r="AK102">
            <v>9999999</v>
          </cell>
          <cell r="AL102">
            <v>9999999</v>
          </cell>
          <cell r="AM102" t="str">
            <v>XX</v>
          </cell>
          <cell r="AN102">
            <v>29952</v>
          </cell>
          <cell r="AP102">
            <v>34759</v>
          </cell>
          <cell r="AQ102" t="str">
            <v>Adjust Div</v>
          </cell>
          <cell r="AR102" t="str">
            <v>Budget</v>
          </cell>
        </row>
        <row r="103">
          <cell r="A103">
            <v>84</v>
          </cell>
          <cell r="B103" t="str">
            <v>HNDK95</v>
          </cell>
          <cell r="C103">
            <v>34731</v>
          </cell>
          <cell r="D103">
            <v>255000</v>
          </cell>
          <cell r="E103">
            <v>500</v>
          </cell>
          <cell r="F103">
            <v>0</v>
          </cell>
          <cell r="G103">
            <v>0</v>
          </cell>
          <cell r="H103">
            <v>76030</v>
          </cell>
          <cell r="I103">
            <v>8960</v>
          </cell>
          <cell r="J103">
            <v>41640</v>
          </cell>
          <cell r="K103">
            <v>67060</v>
          </cell>
          <cell r="L103">
            <v>14060</v>
          </cell>
          <cell r="P103">
            <v>6.5000000000000002E-2</v>
          </cell>
          <cell r="Q103">
            <v>0</v>
          </cell>
          <cell r="R103">
            <v>0</v>
          </cell>
          <cell r="S103">
            <v>0</v>
          </cell>
          <cell r="T103">
            <v>0.251</v>
          </cell>
          <cell r="U103">
            <v>64005</v>
          </cell>
          <cell r="V103">
            <v>0</v>
          </cell>
          <cell r="W103">
            <v>0</v>
          </cell>
          <cell r="X103">
            <v>0</v>
          </cell>
          <cell r="Y103">
            <v>0</v>
          </cell>
          <cell r="Z103">
            <v>0</v>
          </cell>
          <cell r="AA103">
            <v>0</v>
          </cell>
          <cell r="AC103">
            <v>0</v>
          </cell>
          <cell r="AD103">
            <v>21440</v>
          </cell>
          <cell r="AE103">
            <v>8.5897435897435898E-2</v>
          </cell>
          <cell r="AH103">
            <v>0</v>
          </cell>
          <cell r="AI103">
            <v>34425</v>
          </cell>
          <cell r="AJ103">
            <v>23320</v>
          </cell>
          <cell r="AK103">
            <v>9999999</v>
          </cell>
          <cell r="AL103">
            <v>4000000</v>
          </cell>
          <cell r="AM103" t="str">
            <v>XX</v>
          </cell>
          <cell r="AN103">
            <v>34394</v>
          </cell>
          <cell r="AO103">
            <v>38000</v>
          </cell>
          <cell r="AP103">
            <v>34759</v>
          </cell>
          <cell r="AQ103" t="str">
            <v>Adjust Div</v>
          </cell>
          <cell r="AR103" t="str">
            <v>Budget</v>
          </cell>
        </row>
        <row r="104">
          <cell r="A104">
            <v>85</v>
          </cell>
          <cell r="B104" t="str">
            <v>SISK95</v>
          </cell>
          <cell r="C104">
            <v>34759</v>
          </cell>
          <cell r="D104">
            <v>350500</v>
          </cell>
          <cell r="E104">
            <v>17036.32</v>
          </cell>
          <cell r="F104">
            <v>15100</v>
          </cell>
          <cell r="G104">
            <v>4300</v>
          </cell>
          <cell r="H104">
            <v>47864</v>
          </cell>
          <cell r="I104">
            <v>5100</v>
          </cell>
          <cell r="J104">
            <v>9760</v>
          </cell>
          <cell r="K104">
            <v>25390</v>
          </cell>
          <cell r="L104">
            <v>13837.46</v>
          </cell>
          <cell r="P104">
            <v>3.3000000000000002E-2</v>
          </cell>
          <cell r="Q104">
            <v>11570</v>
          </cell>
          <cell r="R104">
            <v>1.6E-2</v>
          </cell>
          <cell r="S104">
            <v>5610</v>
          </cell>
          <cell r="T104">
            <v>0.48</v>
          </cell>
          <cell r="U104">
            <v>168240</v>
          </cell>
          <cell r="V104">
            <v>367536.32</v>
          </cell>
          <cell r="W104">
            <v>19400</v>
          </cell>
          <cell r="X104">
            <v>348136.32</v>
          </cell>
          <cell r="Y104">
            <v>101951.45999999999</v>
          </cell>
          <cell r="Z104">
            <v>17180</v>
          </cell>
          <cell r="AA104">
            <v>229004.86000000002</v>
          </cell>
          <cell r="AB104">
            <v>0.6578022655033523</v>
          </cell>
          <cell r="AC104">
            <v>0</v>
          </cell>
          <cell r="AD104">
            <v>229004.86000000002</v>
          </cell>
          <cell r="AE104">
            <v>0.6578022655033523</v>
          </cell>
          <cell r="AF104" t="e">
            <v>#DIV/0!</v>
          </cell>
          <cell r="AG104" t="e">
            <v>#DIV/0!</v>
          </cell>
          <cell r="AH104" t="e">
            <v>#DIV/0!</v>
          </cell>
          <cell r="AI104">
            <v>34394</v>
          </cell>
          <cell r="AJ104">
            <v>7310</v>
          </cell>
          <cell r="AK104">
            <v>73103</v>
          </cell>
          <cell r="AL104">
            <v>6500000</v>
          </cell>
          <cell r="AM104" t="str">
            <v>CA</v>
          </cell>
          <cell r="AN104">
            <v>29587</v>
          </cell>
          <cell r="AP104">
            <v>34790</v>
          </cell>
          <cell r="AQ104" t="str">
            <v>Siskiyou</v>
          </cell>
          <cell r="AR104" t="str">
            <v>Budget</v>
          </cell>
        </row>
        <row r="105">
          <cell r="A105">
            <v>86</v>
          </cell>
          <cell r="B105" t="str">
            <v>TURL95</v>
          </cell>
          <cell r="C105">
            <v>34759</v>
          </cell>
          <cell r="D105">
            <v>473000</v>
          </cell>
          <cell r="E105">
            <v>23903.040000000001</v>
          </cell>
          <cell r="F105">
            <v>17000</v>
          </cell>
          <cell r="G105">
            <v>6000</v>
          </cell>
          <cell r="H105">
            <v>72000</v>
          </cell>
          <cell r="I105">
            <v>5360</v>
          </cell>
          <cell r="J105">
            <v>4170</v>
          </cell>
          <cell r="K105">
            <v>34900</v>
          </cell>
          <cell r="L105">
            <v>12757.08</v>
          </cell>
          <cell r="P105">
            <v>2.1999999999999999E-2</v>
          </cell>
          <cell r="Q105">
            <v>10410</v>
          </cell>
          <cell r="R105">
            <v>8.9999999999999993E-3</v>
          </cell>
          <cell r="S105">
            <v>4260</v>
          </cell>
          <cell r="T105">
            <v>0.4</v>
          </cell>
          <cell r="U105">
            <v>189200</v>
          </cell>
          <cell r="V105">
            <v>496903.04</v>
          </cell>
          <cell r="W105">
            <v>23000</v>
          </cell>
          <cell r="X105">
            <v>473903.04</v>
          </cell>
          <cell r="Y105">
            <v>129187.08</v>
          </cell>
          <cell r="Z105">
            <v>14670</v>
          </cell>
          <cell r="AA105">
            <v>330045.95999999996</v>
          </cell>
          <cell r="AB105">
            <v>0.69644195572157541</v>
          </cell>
          <cell r="AC105">
            <v>0</v>
          </cell>
          <cell r="AD105">
            <v>330045.95999999996</v>
          </cell>
          <cell r="AE105">
            <v>0.69644195572157541</v>
          </cell>
          <cell r="AF105" t="e">
            <v>#DIV/0!</v>
          </cell>
          <cell r="AG105" t="e">
            <v>#DIV/0!</v>
          </cell>
          <cell r="AH105" t="e">
            <v>#DIV/0!</v>
          </cell>
          <cell r="AI105">
            <v>34366</v>
          </cell>
          <cell r="AJ105">
            <v>7440</v>
          </cell>
          <cell r="AK105">
            <v>74403</v>
          </cell>
          <cell r="AL105">
            <v>6500000</v>
          </cell>
          <cell r="AM105" t="str">
            <v>CA</v>
          </cell>
          <cell r="AN105">
            <v>29221</v>
          </cell>
          <cell r="AP105">
            <v>34790</v>
          </cell>
          <cell r="AQ105" t="str">
            <v>Turlock</v>
          </cell>
          <cell r="AR105" t="str">
            <v>Budget</v>
          </cell>
        </row>
        <row r="106">
          <cell r="A106">
            <v>87</v>
          </cell>
          <cell r="B106" t="str">
            <v>NWCO95</v>
          </cell>
          <cell r="C106">
            <v>34759</v>
          </cell>
          <cell r="D106">
            <v>623000</v>
          </cell>
          <cell r="E106">
            <v>31791.200000000001</v>
          </cell>
          <cell r="F106">
            <v>21300</v>
          </cell>
          <cell r="G106">
            <v>7900</v>
          </cell>
          <cell r="H106">
            <v>123663</v>
          </cell>
          <cell r="I106">
            <v>6830</v>
          </cell>
          <cell r="J106">
            <v>15720</v>
          </cell>
          <cell r="K106">
            <v>39360</v>
          </cell>
          <cell r="L106">
            <v>29670.98</v>
          </cell>
          <cell r="P106">
            <v>5.5E-2</v>
          </cell>
          <cell r="Q106">
            <v>34270</v>
          </cell>
          <cell r="R106">
            <v>1.4E-2</v>
          </cell>
          <cell r="S106">
            <v>8720</v>
          </cell>
          <cell r="T106">
            <v>0.38</v>
          </cell>
          <cell r="U106">
            <v>236740</v>
          </cell>
          <cell r="V106">
            <v>654791.19999999995</v>
          </cell>
          <cell r="W106">
            <v>29200</v>
          </cell>
          <cell r="X106">
            <v>625591.19999999995</v>
          </cell>
          <cell r="Y106">
            <v>215243.98</v>
          </cell>
          <cell r="Z106">
            <v>42990</v>
          </cell>
          <cell r="AA106">
            <v>367357.22</v>
          </cell>
          <cell r="AB106">
            <v>0.58721609255373153</v>
          </cell>
          <cell r="AC106">
            <v>0</v>
          </cell>
          <cell r="AD106">
            <v>367357.22</v>
          </cell>
          <cell r="AE106">
            <v>0.58721609255373153</v>
          </cell>
          <cell r="AF106" t="e">
            <v>#DIV/0!</v>
          </cell>
          <cell r="AG106" t="e">
            <v>#DIV/0!</v>
          </cell>
          <cell r="AH106" t="e">
            <v>#DIV/0!</v>
          </cell>
          <cell r="AI106">
            <v>34394</v>
          </cell>
          <cell r="AJ106">
            <v>9371</v>
          </cell>
          <cell r="AK106">
            <v>93713</v>
          </cell>
          <cell r="AL106">
            <v>1300000</v>
          </cell>
          <cell r="AM106" t="str">
            <v>CT</v>
          </cell>
          <cell r="AN106">
            <v>30682</v>
          </cell>
          <cell r="AP106">
            <v>34790</v>
          </cell>
          <cell r="AQ106" t="str">
            <v>NW Corner</v>
          </cell>
          <cell r="AR106" t="str">
            <v>Budget</v>
          </cell>
        </row>
        <row r="107">
          <cell r="A107">
            <v>88</v>
          </cell>
          <cell r="B107" t="str">
            <v>OLDH95</v>
          </cell>
          <cell r="C107">
            <v>34759</v>
          </cell>
          <cell r="D107">
            <v>1101203</v>
          </cell>
          <cell r="E107">
            <v>75574.240000000005</v>
          </cell>
          <cell r="F107">
            <v>38700</v>
          </cell>
          <cell r="G107">
            <v>18900</v>
          </cell>
          <cell r="H107">
            <v>145093</v>
          </cell>
          <cell r="I107">
            <v>6650</v>
          </cell>
          <cell r="J107">
            <v>930</v>
          </cell>
          <cell r="K107">
            <v>26320</v>
          </cell>
          <cell r="L107">
            <v>8502.5499999999993</v>
          </cell>
          <cell r="P107">
            <v>7.1999999999999995E-2</v>
          </cell>
          <cell r="Q107">
            <v>79290</v>
          </cell>
          <cell r="R107">
            <v>1.4999999999999999E-2</v>
          </cell>
          <cell r="S107">
            <v>16520</v>
          </cell>
          <cell r="T107">
            <v>0.38999999999999996</v>
          </cell>
          <cell r="U107">
            <v>429469.17</v>
          </cell>
          <cell r="V107">
            <v>1176777.24</v>
          </cell>
          <cell r="W107">
            <v>57600</v>
          </cell>
          <cell r="X107">
            <v>1119177.24</v>
          </cell>
          <cell r="Y107">
            <v>187495.55</v>
          </cell>
          <cell r="Z107">
            <v>95810</v>
          </cell>
          <cell r="AA107">
            <v>835871.69</v>
          </cell>
          <cell r="AB107">
            <v>0.746862659573027</v>
          </cell>
          <cell r="AC107">
            <v>0</v>
          </cell>
          <cell r="AD107">
            <v>835871.69</v>
          </cell>
          <cell r="AE107">
            <v>0.746862659573027</v>
          </cell>
          <cell r="AF107" t="e">
            <v>#DIV/0!</v>
          </cell>
          <cell r="AG107" t="e">
            <v>#DIV/0!</v>
          </cell>
          <cell r="AH107" t="e">
            <v>#DIV/0!</v>
          </cell>
          <cell r="AI107">
            <v>34394</v>
          </cell>
          <cell r="AJ107">
            <v>29703</v>
          </cell>
          <cell r="AK107">
            <v>297033</v>
          </cell>
          <cell r="AL107">
            <v>4000000</v>
          </cell>
          <cell r="AM107" t="str">
            <v>KY</v>
          </cell>
          <cell r="AN107">
            <v>28126</v>
          </cell>
          <cell r="AP107">
            <v>34790</v>
          </cell>
          <cell r="AQ107" t="str">
            <v>Oldham</v>
          </cell>
          <cell r="AR107" t="str">
            <v>Budget</v>
          </cell>
        </row>
        <row r="108">
          <cell r="A108">
            <v>89</v>
          </cell>
          <cell r="B108" t="str">
            <v>KATO94</v>
          </cell>
          <cell r="C108">
            <v>34759</v>
          </cell>
          <cell r="D108">
            <v>353300</v>
          </cell>
          <cell r="E108">
            <v>9638.7199999999993</v>
          </cell>
          <cell r="F108">
            <v>13500</v>
          </cell>
          <cell r="G108">
            <v>2400</v>
          </cell>
          <cell r="H108">
            <v>57556</v>
          </cell>
          <cell r="I108">
            <v>10130</v>
          </cell>
          <cell r="J108">
            <v>4790</v>
          </cell>
          <cell r="K108">
            <v>27570</v>
          </cell>
          <cell r="L108">
            <v>8179.45</v>
          </cell>
          <cell r="P108">
            <v>6.4000000000000001E-2</v>
          </cell>
          <cell r="Q108">
            <v>22610</v>
          </cell>
          <cell r="R108">
            <v>0.01</v>
          </cell>
          <cell r="S108">
            <v>3530</v>
          </cell>
          <cell r="T108">
            <v>0.42299999999999999</v>
          </cell>
          <cell r="U108">
            <v>149445.9</v>
          </cell>
          <cell r="V108">
            <v>362938.72</v>
          </cell>
          <cell r="W108">
            <v>15900</v>
          </cell>
          <cell r="X108">
            <v>347038.71999999997</v>
          </cell>
          <cell r="Y108">
            <v>108225.45</v>
          </cell>
          <cell r="Z108">
            <v>26140</v>
          </cell>
          <cell r="AA108">
            <v>212673.26999999996</v>
          </cell>
          <cell r="AB108">
            <v>0.61282288616094471</v>
          </cell>
          <cell r="AC108">
            <v>0</v>
          </cell>
          <cell r="AD108">
            <v>212673.26999999996</v>
          </cell>
          <cell r="AE108">
            <v>0.61282288616094471</v>
          </cell>
          <cell r="AF108" t="e">
            <v>#DIV/0!</v>
          </cell>
          <cell r="AG108" t="e">
            <v>#DIV/0!</v>
          </cell>
          <cell r="AH108" t="e">
            <v>#DIV/0!</v>
          </cell>
          <cell r="AI108">
            <v>34274</v>
          </cell>
          <cell r="AJ108">
            <v>50778</v>
          </cell>
          <cell r="AK108">
            <v>507783</v>
          </cell>
          <cell r="AL108">
            <v>1100000</v>
          </cell>
          <cell r="AM108" t="str">
            <v>NY</v>
          </cell>
          <cell r="AN108">
            <v>22282</v>
          </cell>
          <cell r="AP108">
            <v>34759</v>
          </cell>
          <cell r="AQ108" t="str">
            <v>Katonah</v>
          </cell>
          <cell r="AR108" t="str">
            <v>Budget</v>
          </cell>
        </row>
        <row r="109">
          <cell r="A109">
            <v>90</v>
          </cell>
          <cell r="B109" t="str">
            <v>MTKI94</v>
          </cell>
          <cell r="C109">
            <v>34759</v>
          </cell>
          <cell r="D109">
            <v>494000</v>
          </cell>
          <cell r="E109">
            <v>12425.28</v>
          </cell>
          <cell r="F109">
            <v>19100</v>
          </cell>
          <cell r="G109">
            <v>3100</v>
          </cell>
          <cell r="H109">
            <v>82123</v>
          </cell>
          <cell r="I109">
            <v>5970</v>
          </cell>
          <cell r="J109">
            <v>2990</v>
          </cell>
          <cell r="K109">
            <v>35880</v>
          </cell>
          <cell r="L109">
            <v>7758.63</v>
          </cell>
          <cell r="P109">
            <v>6.5000000000000002E-2</v>
          </cell>
          <cell r="Q109">
            <v>32110</v>
          </cell>
          <cell r="R109">
            <v>1.7999999999999999E-2</v>
          </cell>
          <cell r="S109">
            <v>8890</v>
          </cell>
          <cell r="T109">
            <v>0.42899999999999999</v>
          </cell>
          <cell r="U109">
            <v>211926</v>
          </cell>
          <cell r="V109">
            <v>506425.28</v>
          </cell>
          <cell r="W109">
            <v>22200</v>
          </cell>
          <cell r="X109">
            <v>484225.28000000003</v>
          </cell>
          <cell r="Y109">
            <v>134721.63</v>
          </cell>
          <cell r="Z109">
            <v>41000</v>
          </cell>
          <cell r="AA109">
            <v>308503.65000000002</v>
          </cell>
          <cell r="AB109">
            <v>0.63710769086653218</v>
          </cell>
          <cell r="AC109">
            <v>0</v>
          </cell>
          <cell r="AD109">
            <v>308503.65000000002</v>
          </cell>
          <cell r="AE109">
            <v>0.63710769086653218</v>
          </cell>
          <cell r="AF109" t="e">
            <v>#DIV/0!</v>
          </cell>
          <cell r="AG109" t="e">
            <v>#DIV/0!</v>
          </cell>
          <cell r="AH109" t="e">
            <v>#DIV/0!</v>
          </cell>
          <cell r="AI109">
            <v>34304</v>
          </cell>
          <cell r="AJ109">
            <v>51266</v>
          </cell>
          <cell r="AK109">
            <v>512663</v>
          </cell>
          <cell r="AL109">
            <v>1100000</v>
          </cell>
          <cell r="AM109" t="str">
            <v>NY</v>
          </cell>
          <cell r="AN109">
            <v>22282</v>
          </cell>
          <cell r="AP109">
            <v>34790</v>
          </cell>
          <cell r="AQ109" t="str">
            <v>Mt Kisco</v>
          </cell>
          <cell r="AR109" t="str">
            <v>Budget</v>
          </cell>
        </row>
        <row r="110">
          <cell r="A110">
            <v>91</v>
          </cell>
          <cell r="B110" t="str">
            <v>NROC94</v>
          </cell>
          <cell r="C110">
            <v>34759</v>
          </cell>
          <cell r="D110">
            <v>627570</v>
          </cell>
          <cell r="E110">
            <v>11596.48</v>
          </cell>
          <cell r="F110">
            <v>25400</v>
          </cell>
          <cell r="G110">
            <v>2900</v>
          </cell>
          <cell r="H110">
            <v>101294</v>
          </cell>
          <cell r="I110">
            <v>10810</v>
          </cell>
          <cell r="J110">
            <v>4140</v>
          </cell>
          <cell r="K110">
            <v>47500</v>
          </cell>
          <cell r="L110">
            <v>12401.09</v>
          </cell>
          <cell r="P110">
            <v>7.8E-2</v>
          </cell>
          <cell r="Q110">
            <v>48950</v>
          </cell>
          <cell r="R110">
            <v>1.6E-2</v>
          </cell>
          <cell r="S110">
            <v>10040</v>
          </cell>
          <cell r="T110">
            <v>0.45</v>
          </cell>
          <cell r="U110">
            <v>282406.5</v>
          </cell>
          <cell r="V110">
            <v>639166.48</v>
          </cell>
          <cell r="W110">
            <v>28300</v>
          </cell>
          <cell r="X110">
            <v>610866.48</v>
          </cell>
          <cell r="Y110">
            <v>176145.09</v>
          </cell>
          <cell r="Z110">
            <v>58990</v>
          </cell>
          <cell r="AA110">
            <v>375731.39</v>
          </cell>
          <cell r="AB110">
            <v>0.61507940327647381</v>
          </cell>
          <cell r="AC110">
            <v>0</v>
          </cell>
          <cell r="AD110">
            <v>375731.39</v>
          </cell>
          <cell r="AE110">
            <v>0.61507940327647381</v>
          </cell>
          <cell r="AF110" t="e">
            <v>#DIV/0!</v>
          </cell>
          <cell r="AG110" t="e">
            <v>#DIV/0!</v>
          </cell>
          <cell r="AH110" t="e">
            <v>#DIV/0!</v>
          </cell>
          <cell r="AI110">
            <v>34304</v>
          </cell>
          <cell r="AJ110">
            <v>51403</v>
          </cell>
          <cell r="AK110">
            <v>514033</v>
          </cell>
          <cell r="AL110">
            <v>1100000</v>
          </cell>
          <cell r="AM110" t="str">
            <v>NY</v>
          </cell>
          <cell r="AN110">
            <v>19360</v>
          </cell>
          <cell r="AP110">
            <v>34759</v>
          </cell>
          <cell r="AQ110" t="str">
            <v>New Rochelle</v>
          </cell>
          <cell r="AR110" t="str">
            <v>Budget</v>
          </cell>
        </row>
        <row r="111">
          <cell r="A111">
            <v>92</v>
          </cell>
          <cell r="B111" t="str">
            <v>PELH94</v>
          </cell>
          <cell r="C111">
            <v>34759</v>
          </cell>
          <cell r="D111">
            <v>200800</v>
          </cell>
          <cell r="E111">
            <v>7809.76</v>
          </cell>
          <cell r="F111">
            <v>8200</v>
          </cell>
          <cell r="G111">
            <v>2000</v>
          </cell>
          <cell r="H111">
            <v>28166</v>
          </cell>
          <cell r="I111">
            <v>6110</v>
          </cell>
          <cell r="J111">
            <v>930</v>
          </cell>
          <cell r="K111">
            <v>10340</v>
          </cell>
          <cell r="L111">
            <v>2577.8200000000002</v>
          </cell>
          <cell r="P111">
            <v>0.08</v>
          </cell>
          <cell r="Q111">
            <v>16060</v>
          </cell>
          <cell r="R111">
            <v>1.7000000000000001E-2</v>
          </cell>
          <cell r="S111">
            <v>3410</v>
          </cell>
          <cell r="T111">
            <v>0.45399999999999996</v>
          </cell>
          <cell r="U111">
            <v>91163.199999999997</v>
          </cell>
          <cell r="V111">
            <v>208609.76</v>
          </cell>
          <cell r="W111">
            <v>10200</v>
          </cell>
          <cell r="X111">
            <v>198409.76</v>
          </cell>
          <cell r="Y111">
            <v>48123.82</v>
          </cell>
          <cell r="Z111">
            <v>19470</v>
          </cell>
          <cell r="AA111">
            <v>130815.94</v>
          </cell>
          <cell r="AB111">
            <v>0.65932210189660023</v>
          </cell>
          <cell r="AC111">
            <v>0</v>
          </cell>
          <cell r="AD111">
            <v>130815.94</v>
          </cell>
          <cell r="AE111">
            <v>0.65932210189660023</v>
          </cell>
          <cell r="AF111" t="e">
            <v>#DIV/0!</v>
          </cell>
          <cell r="AG111" t="e">
            <v>#DIV/0!</v>
          </cell>
          <cell r="AH111" t="e">
            <v>#DIV/0!</v>
          </cell>
          <cell r="AI111">
            <v>34304</v>
          </cell>
          <cell r="AJ111">
            <v>51723</v>
          </cell>
          <cell r="AK111">
            <v>517233</v>
          </cell>
          <cell r="AL111">
            <v>1100000</v>
          </cell>
          <cell r="AM111" t="str">
            <v>NY</v>
          </cell>
          <cell r="AN111">
            <v>27395</v>
          </cell>
          <cell r="AP111">
            <v>34759</v>
          </cell>
          <cell r="AQ111" t="str">
            <v>Pelham</v>
          </cell>
          <cell r="AR111" t="str">
            <v>Budget</v>
          </cell>
        </row>
        <row r="112">
          <cell r="A112">
            <v>93</v>
          </cell>
          <cell r="B112" t="str">
            <v>NICH95</v>
          </cell>
          <cell r="C112">
            <v>34759</v>
          </cell>
          <cell r="D112">
            <v>100000</v>
          </cell>
          <cell r="E112">
            <v>188.16</v>
          </cell>
          <cell r="F112">
            <v>3200</v>
          </cell>
          <cell r="G112">
            <v>0</v>
          </cell>
          <cell r="H112">
            <v>25141</v>
          </cell>
          <cell r="I112">
            <v>4080</v>
          </cell>
          <cell r="J112">
            <v>12470</v>
          </cell>
          <cell r="K112">
            <v>10050</v>
          </cell>
          <cell r="L112">
            <v>2853.5</v>
          </cell>
          <cell r="P112">
            <v>6.5000000000000002E-2</v>
          </cell>
          <cell r="Q112">
            <v>6500</v>
          </cell>
          <cell r="R112">
            <v>1.4999999999999999E-2</v>
          </cell>
          <cell r="S112">
            <v>1500</v>
          </cell>
          <cell r="T112">
            <v>0.35</v>
          </cell>
          <cell r="U112">
            <v>35000</v>
          </cell>
          <cell r="V112">
            <v>100188.16</v>
          </cell>
          <cell r="W112">
            <v>3200</v>
          </cell>
          <cell r="X112">
            <v>96988.160000000003</v>
          </cell>
          <cell r="Y112">
            <v>54594.5</v>
          </cell>
          <cell r="Z112">
            <v>8000</v>
          </cell>
          <cell r="AA112">
            <v>34393.660000000003</v>
          </cell>
          <cell r="AB112">
            <v>0.35461709965422583</v>
          </cell>
          <cell r="AC112">
            <v>0</v>
          </cell>
          <cell r="AD112">
            <v>34393.660000000003</v>
          </cell>
          <cell r="AE112">
            <v>0.35461709965422583</v>
          </cell>
          <cell r="AF112" t="e">
            <v>#DIV/0!</v>
          </cell>
          <cell r="AG112" t="e">
            <v>#DIV/0!</v>
          </cell>
          <cell r="AH112" t="e">
            <v>#DIV/0!</v>
          </cell>
          <cell r="AI112">
            <v>34394</v>
          </cell>
          <cell r="AJ112">
            <v>60084</v>
          </cell>
          <cell r="AK112">
            <v>600844</v>
          </cell>
          <cell r="AL112">
            <v>7700000</v>
          </cell>
          <cell r="AM112" t="str">
            <v>OK</v>
          </cell>
          <cell r="AN112">
            <v>34029</v>
          </cell>
          <cell r="AP112">
            <v>34790</v>
          </cell>
          <cell r="AQ112" t="str">
            <v>Nichols Hills</v>
          </cell>
          <cell r="AR112" t="str">
            <v>Budget</v>
          </cell>
        </row>
        <row r="113">
          <cell r="A113">
            <v>94</v>
          </cell>
          <cell r="B113" t="str">
            <v>VILL95</v>
          </cell>
          <cell r="C113">
            <v>34759</v>
          </cell>
          <cell r="D113">
            <v>107000</v>
          </cell>
          <cell r="E113">
            <v>188.16</v>
          </cell>
          <cell r="F113">
            <v>2900</v>
          </cell>
          <cell r="G113">
            <v>0</v>
          </cell>
          <cell r="H113">
            <v>21385</v>
          </cell>
          <cell r="I113">
            <v>2960</v>
          </cell>
          <cell r="J113">
            <v>8220</v>
          </cell>
          <cell r="K113">
            <v>10800</v>
          </cell>
          <cell r="L113">
            <v>3048.74</v>
          </cell>
          <cell r="P113">
            <v>6.5000000000000002E-2</v>
          </cell>
          <cell r="Q113">
            <v>6960</v>
          </cell>
          <cell r="R113">
            <v>1.4999999999999999E-2</v>
          </cell>
          <cell r="S113">
            <v>1610</v>
          </cell>
          <cell r="T113">
            <v>0.29899999999999999</v>
          </cell>
          <cell r="U113">
            <v>31993</v>
          </cell>
          <cell r="V113">
            <v>107188.16</v>
          </cell>
          <cell r="W113">
            <v>2900</v>
          </cell>
          <cell r="X113">
            <v>104288.16</v>
          </cell>
          <cell r="Y113">
            <v>46413.74</v>
          </cell>
          <cell r="Z113">
            <v>8570</v>
          </cell>
          <cell r="AA113">
            <v>49304.420000000006</v>
          </cell>
          <cell r="AB113">
            <v>0.47277102213712469</v>
          </cell>
          <cell r="AC113">
            <v>0</v>
          </cell>
          <cell r="AD113">
            <v>49304.420000000006</v>
          </cell>
          <cell r="AE113">
            <v>0.47277102213712469</v>
          </cell>
          <cell r="AF113" t="e">
            <v>#DIV/0!</v>
          </cell>
          <cell r="AG113" t="e">
            <v>#DIV/0!</v>
          </cell>
          <cell r="AH113" t="e">
            <v>#DIV/0!</v>
          </cell>
          <cell r="AI113">
            <v>34394</v>
          </cell>
          <cell r="AJ113">
            <v>60587</v>
          </cell>
          <cell r="AK113">
            <v>605874</v>
          </cell>
          <cell r="AL113">
            <v>7700000</v>
          </cell>
          <cell r="AM113" t="str">
            <v>OK</v>
          </cell>
          <cell r="AN113">
            <v>34043</v>
          </cell>
          <cell r="AP113">
            <v>34790</v>
          </cell>
          <cell r="AQ113" t="str">
            <v>The Village</v>
          </cell>
          <cell r="AR113" t="str">
            <v>Budget</v>
          </cell>
        </row>
        <row r="114">
          <cell r="A114">
            <v>95</v>
          </cell>
          <cell r="B114" t="str">
            <v>GALV95</v>
          </cell>
          <cell r="C114">
            <v>34759</v>
          </cell>
          <cell r="D114">
            <v>884957</v>
          </cell>
          <cell r="E114">
            <v>36799.839999999997</v>
          </cell>
          <cell r="F114">
            <v>23100</v>
          </cell>
          <cell r="G114">
            <v>9200</v>
          </cell>
          <cell r="H114">
            <v>163717</v>
          </cell>
          <cell r="I114">
            <v>6040</v>
          </cell>
          <cell r="J114">
            <v>27600</v>
          </cell>
          <cell r="K114">
            <v>118480</v>
          </cell>
          <cell r="L114">
            <v>30227.22</v>
          </cell>
          <cell r="P114">
            <v>0.154</v>
          </cell>
          <cell r="Q114">
            <v>136280</v>
          </cell>
          <cell r="R114">
            <v>2.1999999999999999E-2</v>
          </cell>
          <cell r="S114">
            <v>19470</v>
          </cell>
          <cell r="T114">
            <v>0.28999999999999998</v>
          </cell>
          <cell r="U114">
            <v>256637.53</v>
          </cell>
          <cell r="V114">
            <v>921756.84</v>
          </cell>
          <cell r="W114">
            <v>32300</v>
          </cell>
          <cell r="X114">
            <v>889456.84</v>
          </cell>
          <cell r="Y114">
            <v>346064.22</v>
          </cell>
          <cell r="Z114">
            <v>155750</v>
          </cell>
          <cell r="AA114">
            <v>387642.62</v>
          </cell>
          <cell r="AB114">
            <v>0.43581948282054922</v>
          </cell>
          <cell r="AC114">
            <v>0</v>
          </cell>
          <cell r="AD114">
            <v>387642.62</v>
          </cell>
          <cell r="AE114">
            <v>0.43581948282054922</v>
          </cell>
          <cell r="AF114" t="e">
            <v>#DIV/0!</v>
          </cell>
          <cell r="AG114" t="e">
            <v>#DIV/0!</v>
          </cell>
          <cell r="AH114" t="e">
            <v>#DIV/0!</v>
          </cell>
          <cell r="AI114">
            <v>34394</v>
          </cell>
          <cell r="AJ114">
            <v>73070</v>
          </cell>
          <cell r="AK114">
            <v>730703</v>
          </cell>
          <cell r="AL114">
            <v>2500000</v>
          </cell>
          <cell r="AM114" t="str">
            <v>TX</v>
          </cell>
          <cell r="AN114">
            <v>29952</v>
          </cell>
          <cell r="AP114">
            <v>34790</v>
          </cell>
          <cell r="AQ114" t="str">
            <v>Galveston</v>
          </cell>
          <cell r="AR114" t="str">
            <v>Budget</v>
          </cell>
        </row>
        <row r="115">
          <cell r="A115">
            <v>96</v>
          </cell>
          <cell r="B115" t="str">
            <v>SWTC95</v>
          </cell>
          <cell r="C115">
            <v>34759</v>
          </cell>
          <cell r="D115">
            <v>550000</v>
          </cell>
          <cell r="E115">
            <v>500</v>
          </cell>
          <cell r="F115">
            <v>15800</v>
          </cell>
          <cell r="G115">
            <v>100</v>
          </cell>
          <cell r="H115">
            <v>162543</v>
          </cell>
          <cell r="I115">
            <v>10280</v>
          </cell>
          <cell r="J115">
            <v>59040</v>
          </cell>
          <cell r="K115">
            <v>191630</v>
          </cell>
          <cell r="L115">
            <v>83990</v>
          </cell>
          <cell r="P115">
            <v>6.5000000000000002E-2</v>
          </cell>
          <cell r="Q115">
            <v>35750</v>
          </cell>
          <cell r="R115">
            <v>1.4999999999999999E-2</v>
          </cell>
          <cell r="S115">
            <v>8250</v>
          </cell>
          <cell r="T115">
            <v>0.32</v>
          </cell>
          <cell r="U115">
            <v>176000</v>
          </cell>
          <cell r="V115">
            <v>550500</v>
          </cell>
          <cell r="W115">
            <v>15900</v>
          </cell>
          <cell r="X115">
            <v>534600</v>
          </cell>
          <cell r="Y115">
            <v>507483</v>
          </cell>
          <cell r="Z115">
            <v>44000</v>
          </cell>
          <cell r="AA115">
            <v>-16883</v>
          </cell>
          <cell r="AC115">
            <v>0</v>
          </cell>
          <cell r="AD115">
            <v>-16883</v>
          </cell>
          <cell r="AE115">
            <v>-3.1580621025065467E-2</v>
          </cell>
          <cell r="AH115">
            <v>0</v>
          </cell>
          <cell r="AI115">
            <v>34425</v>
          </cell>
          <cell r="AJ115">
            <v>73224</v>
          </cell>
          <cell r="AK115">
            <v>732241</v>
          </cell>
          <cell r="AL115">
            <v>7000000</v>
          </cell>
          <cell r="AN115">
            <v>34394</v>
          </cell>
          <cell r="AO115">
            <v>127000</v>
          </cell>
          <cell r="AP115">
            <v>34790</v>
          </cell>
          <cell r="AQ115" t="str">
            <v>Southwest Tarrant County</v>
          </cell>
          <cell r="AR115" t="str">
            <v>Budget</v>
          </cell>
        </row>
        <row r="116">
          <cell r="B116" t="str">
            <v>ADJB95</v>
          </cell>
          <cell r="C116">
            <v>34759</v>
          </cell>
          <cell r="F116">
            <v>0</v>
          </cell>
          <cell r="G116">
            <v>0</v>
          </cell>
          <cell r="Q116">
            <v>0</v>
          </cell>
          <cell r="R116">
            <v>0</v>
          </cell>
          <cell r="S116">
            <v>0</v>
          </cell>
          <cell r="V116">
            <v>0</v>
          </cell>
          <cell r="W116">
            <v>0</v>
          </cell>
          <cell r="X116">
            <v>0</v>
          </cell>
          <cell r="Y116">
            <v>0</v>
          </cell>
          <cell r="Z116">
            <v>0</v>
          </cell>
          <cell r="AA116">
            <v>0</v>
          </cell>
          <cell r="AC116">
            <v>0</v>
          </cell>
          <cell r="AD116">
            <v>0</v>
          </cell>
          <cell r="AE116" t="e">
            <v>#DIV/0!</v>
          </cell>
          <cell r="AH116">
            <v>0</v>
          </cell>
          <cell r="AI116">
            <v>34425</v>
          </cell>
          <cell r="AJ116">
            <v>999999</v>
          </cell>
          <cell r="AK116">
            <v>9999999</v>
          </cell>
          <cell r="AL116">
            <v>9999999</v>
          </cell>
          <cell r="AM116" t="str">
            <v>XX</v>
          </cell>
          <cell r="AQ116" t="str">
            <v>Adjust Div</v>
          </cell>
          <cell r="AR116" t="str">
            <v>Budget</v>
          </cell>
        </row>
        <row r="117">
          <cell r="A117">
            <v>97</v>
          </cell>
          <cell r="B117" t="str">
            <v>STAM95</v>
          </cell>
          <cell r="C117">
            <v>34790</v>
          </cell>
          <cell r="D117">
            <v>323600</v>
          </cell>
          <cell r="E117">
            <v>21584.639999999999</v>
          </cell>
          <cell r="F117">
            <v>13400</v>
          </cell>
          <cell r="G117">
            <v>5400</v>
          </cell>
          <cell r="H117">
            <v>74581</v>
          </cell>
          <cell r="I117">
            <v>6410</v>
          </cell>
          <cell r="J117">
            <v>13810</v>
          </cell>
          <cell r="K117">
            <v>68800</v>
          </cell>
          <cell r="L117">
            <v>16225.95</v>
          </cell>
          <cell r="P117">
            <v>9.1999999999999998E-2</v>
          </cell>
          <cell r="Q117">
            <v>29770</v>
          </cell>
          <cell r="R117">
            <v>2.5999999999999999E-2</v>
          </cell>
          <cell r="S117">
            <v>8410</v>
          </cell>
          <cell r="T117">
            <v>0.45998591053187743</v>
          </cell>
          <cell r="U117">
            <v>148851.44064811553</v>
          </cell>
          <cell r="V117">
            <v>345184.64</v>
          </cell>
          <cell r="W117">
            <v>18800</v>
          </cell>
          <cell r="X117">
            <v>326384.64000000001</v>
          </cell>
          <cell r="Y117">
            <v>179826.95</v>
          </cell>
          <cell r="Z117">
            <v>38180</v>
          </cell>
          <cell r="AA117">
            <v>108377.69</v>
          </cell>
          <cell r="AB117">
            <v>0.3320551175447472</v>
          </cell>
          <cell r="AC117">
            <v>0</v>
          </cell>
          <cell r="AD117">
            <v>108377.69</v>
          </cell>
          <cell r="AE117">
            <v>0.3320551175447472</v>
          </cell>
          <cell r="AF117" t="e">
            <v>#DIV/0!</v>
          </cell>
          <cell r="AG117" t="e">
            <v>#DIV/0!</v>
          </cell>
          <cell r="AH117" t="e">
            <v>#DIV/0!</v>
          </cell>
          <cell r="AI117">
            <v>34335</v>
          </cell>
          <cell r="AJ117">
            <v>9179</v>
          </cell>
          <cell r="AK117">
            <v>91793</v>
          </cell>
          <cell r="AL117">
            <v>1100000</v>
          </cell>
          <cell r="AM117" t="str">
            <v>CT</v>
          </cell>
          <cell r="AN117">
            <v>29587</v>
          </cell>
          <cell r="AP117">
            <v>34820</v>
          </cell>
          <cell r="AQ117" t="str">
            <v>Stamford</v>
          </cell>
          <cell r="AR117" t="str">
            <v>Budget</v>
          </cell>
        </row>
        <row r="118">
          <cell r="A118">
            <v>98</v>
          </cell>
          <cell r="B118" t="str">
            <v>GRWC95</v>
          </cell>
          <cell r="C118">
            <v>34790</v>
          </cell>
          <cell r="D118">
            <v>754000</v>
          </cell>
          <cell r="E118">
            <v>16988.16</v>
          </cell>
          <cell r="F118">
            <v>32600</v>
          </cell>
          <cell r="G118">
            <v>4200</v>
          </cell>
          <cell r="H118">
            <v>154724</v>
          </cell>
          <cell r="I118">
            <v>7780</v>
          </cell>
          <cell r="J118">
            <v>7000</v>
          </cell>
          <cell r="K118">
            <v>45070</v>
          </cell>
          <cell r="L118">
            <v>11227.3</v>
          </cell>
          <cell r="P118">
            <v>7.5999999999999998E-2</v>
          </cell>
          <cell r="Q118">
            <v>57300</v>
          </cell>
          <cell r="R118">
            <v>1.7000000000000001E-2</v>
          </cell>
          <cell r="S118">
            <v>12820</v>
          </cell>
          <cell r="T118">
            <v>0.48</v>
          </cell>
          <cell r="U118">
            <v>361920</v>
          </cell>
          <cell r="V118">
            <v>770988.16</v>
          </cell>
          <cell r="W118">
            <v>36800</v>
          </cell>
          <cell r="X118">
            <v>734188.16</v>
          </cell>
          <cell r="Y118">
            <v>225801.3</v>
          </cell>
          <cell r="Z118">
            <v>70120</v>
          </cell>
          <cell r="AA118">
            <v>438266.86000000004</v>
          </cell>
          <cell r="AB118">
            <v>0.59694078967440722</v>
          </cell>
          <cell r="AC118">
            <v>0</v>
          </cell>
          <cell r="AD118">
            <v>438266.86000000004</v>
          </cell>
          <cell r="AE118">
            <v>0.59694078967440722</v>
          </cell>
          <cell r="AF118" t="e">
            <v>#DIV/0!</v>
          </cell>
          <cell r="AG118" t="e">
            <v>#DIV/0!</v>
          </cell>
          <cell r="AH118" t="e">
            <v>#DIV/0!</v>
          </cell>
          <cell r="AI118">
            <v>34366</v>
          </cell>
          <cell r="AJ118">
            <v>9303</v>
          </cell>
          <cell r="AK118">
            <v>93033</v>
          </cell>
          <cell r="AL118">
            <v>1100000</v>
          </cell>
          <cell r="AM118" t="str">
            <v>CT</v>
          </cell>
          <cell r="AN118">
            <v>10959</v>
          </cell>
          <cell r="AP118">
            <v>34820</v>
          </cell>
          <cell r="AQ118" t="str">
            <v>Greenwich</v>
          </cell>
          <cell r="AR118" t="str">
            <v>Budget</v>
          </cell>
        </row>
        <row r="119">
          <cell r="A119">
            <v>99</v>
          </cell>
          <cell r="B119" t="str">
            <v>IBER95</v>
          </cell>
          <cell r="C119">
            <v>34790</v>
          </cell>
          <cell r="D119">
            <v>424740</v>
          </cell>
          <cell r="E119">
            <v>14064.96</v>
          </cell>
          <cell r="F119">
            <v>13500</v>
          </cell>
          <cell r="G119">
            <v>3500</v>
          </cell>
          <cell r="H119">
            <v>79540</v>
          </cell>
          <cell r="I119">
            <v>4840</v>
          </cell>
          <cell r="J119">
            <v>2610</v>
          </cell>
          <cell r="K119">
            <v>43700</v>
          </cell>
          <cell r="L119">
            <v>20210.82</v>
          </cell>
          <cell r="P119">
            <v>1.0999999999999999E-2</v>
          </cell>
          <cell r="Q119">
            <v>4670</v>
          </cell>
          <cell r="R119">
            <v>8.0000000000000002E-3</v>
          </cell>
          <cell r="S119">
            <v>3400</v>
          </cell>
          <cell r="T119">
            <v>0.35299999999999998</v>
          </cell>
          <cell r="U119">
            <v>149933.22</v>
          </cell>
          <cell r="V119">
            <v>438804.96</v>
          </cell>
          <cell r="W119">
            <v>17000</v>
          </cell>
          <cell r="X119">
            <v>421804.96</v>
          </cell>
          <cell r="Y119">
            <v>150900.82</v>
          </cell>
          <cell r="Z119">
            <v>8070</v>
          </cell>
          <cell r="AA119">
            <v>262834.14</v>
          </cell>
          <cell r="AB119">
            <v>0.62311770824126866</v>
          </cell>
          <cell r="AC119">
            <v>0</v>
          </cell>
          <cell r="AD119">
            <v>262834.14</v>
          </cell>
          <cell r="AE119">
            <v>0.62311770824126866</v>
          </cell>
          <cell r="AF119" t="e">
            <v>#DIV/0!</v>
          </cell>
          <cell r="AG119" t="e">
            <v>#DIV/0!</v>
          </cell>
          <cell r="AH119" t="e">
            <v>#DIV/0!</v>
          </cell>
          <cell r="AI119">
            <v>34425</v>
          </cell>
          <cell r="AJ119">
            <v>30420</v>
          </cell>
          <cell r="AK119">
            <v>304203</v>
          </cell>
          <cell r="AL119">
            <v>4000000</v>
          </cell>
          <cell r="AM119" t="str">
            <v>LA</v>
          </cell>
          <cell r="AN119">
            <v>29952</v>
          </cell>
          <cell r="AP119">
            <v>34820</v>
          </cell>
          <cell r="AQ119" t="str">
            <v>Iberia</v>
          </cell>
          <cell r="AR119" t="str">
            <v>Budget</v>
          </cell>
        </row>
        <row r="120">
          <cell r="A120">
            <v>100</v>
          </cell>
          <cell r="B120" t="str">
            <v>ORAN95</v>
          </cell>
          <cell r="C120">
            <v>34790</v>
          </cell>
          <cell r="D120">
            <v>2769000</v>
          </cell>
          <cell r="E120">
            <v>297745.28000000003</v>
          </cell>
          <cell r="F120">
            <v>87200</v>
          </cell>
          <cell r="G120">
            <v>74400</v>
          </cell>
          <cell r="H120">
            <v>339000</v>
          </cell>
          <cell r="I120">
            <v>34860</v>
          </cell>
          <cell r="J120">
            <v>25650</v>
          </cell>
          <cell r="K120">
            <v>252000</v>
          </cell>
          <cell r="L120">
            <v>64012.73</v>
          </cell>
          <cell r="P120">
            <v>0.09</v>
          </cell>
          <cell r="Q120">
            <v>249210</v>
          </cell>
          <cell r="R120">
            <v>1.7999999999999999E-2</v>
          </cell>
          <cell r="S120">
            <v>49840</v>
          </cell>
          <cell r="T120">
            <v>0.35</v>
          </cell>
          <cell r="U120">
            <v>969150</v>
          </cell>
          <cell r="V120">
            <v>3066745.2800000003</v>
          </cell>
          <cell r="W120">
            <v>161600</v>
          </cell>
          <cell r="X120">
            <v>2905145.2800000003</v>
          </cell>
          <cell r="Y120">
            <v>715522.73</v>
          </cell>
          <cell r="Z120">
            <v>299050</v>
          </cell>
          <cell r="AA120">
            <v>1890572.5500000003</v>
          </cell>
          <cell r="AB120">
            <v>0.6507669557923107</v>
          </cell>
          <cell r="AC120">
            <v>0</v>
          </cell>
          <cell r="AD120">
            <v>1890572.5500000003</v>
          </cell>
          <cell r="AE120">
            <v>0.6507669557923107</v>
          </cell>
          <cell r="AF120" t="e">
            <v>#DIV/0!</v>
          </cell>
          <cell r="AG120" t="e">
            <v>#DIV/0!</v>
          </cell>
          <cell r="AH120" t="e">
            <v>#DIV/0!</v>
          </cell>
          <cell r="AI120">
            <v>34425</v>
          </cell>
          <cell r="AJ120">
            <v>51632</v>
          </cell>
          <cell r="AK120">
            <v>516323</v>
          </cell>
          <cell r="AL120">
            <v>1300000</v>
          </cell>
          <cell r="AM120" t="str">
            <v>NY</v>
          </cell>
          <cell r="AN120">
            <v>29952</v>
          </cell>
          <cell r="AP120">
            <v>34820</v>
          </cell>
          <cell r="AQ120" t="str">
            <v>Orange</v>
          </cell>
          <cell r="AR120" t="str">
            <v>Budget</v>
          </cell>
        </row>
        <row r="121">
          <cell r="A121">
            <v>101</v>
          </cell>
          <cell r="B121" t="str">
            <v>DAYS94</v>
          </cell>
          <cell r="C121">
            <v>34790</v>
          </cell>
          <cell r="D121">
            <v>794499.84000000008</v>
          </cell>
          <cell r="E121">
            <v>45360</v>
          </cell>
          <cell r="F121">
            <v>19900</v>
          </cell>
          <cell r="G121">
            <v>11300</v>
          </cell>
          <cell r="H121">
            <v>177692.40000000002</v>
          </cell>
          <cell r="I121">
            <v>12530</v>
          </cell>
          <cell r="J121">
            <v>47640</v>
          </cell>
          <cell r="K121">
            <v>128380</v>
          </cell>
          <cell r="L121">
            <v>25779.75</v>
          </cell>
          <cell r="P121">
            <v>9.0999999999999998E-2</v>
          </cell>
          <cell r="Q121">
            <v>72300</v>
          </cell>
          <cell r="R121">
            <v>1.6E-2</v>
          </cell>
          <cell r="S121">
            <v>12710</v>
          </cell>
          <cell r="T121">
            <v>0.27777777777777773</v>
          </cell>
          <cell r="U121">
            <v>220694.39999999999</v>
          </cell>
          <cell r="V121">
            <v>839859.84000000008</v>
          </cell>
          <cell r="W121">
            <v>31200</v>
          </cell>
          <cell r="X121">
            <v>808659.84000000008</v>
          </cell>
          <cell r="Y121">
            <v>392022.15</v>
          </cell>
          <cell r="Z121">
            <v>85010</v>
          </cell>
          <cell r="AA121">
            <v>331627.69000000006</v>
          </cell>
          <cell r="AB121">
            <v>0.41009541168756447</v>
          </cell>
          <cell r="AC121">
            <v>0</v>
          </cell>
          <cell r="AD121">
            <v>331627.69000000006</v>
          </cell>
          <cell r="AE121">
            <v>0.41009541168756447</v>
          </cell>
          <cell r="AF121">
            <v>1.4107692307692308</v>
          </cell>
          <cell r="AG121">
            <v>0.28329395604395602</v>
          </cell>
          <cell r="AH121">
            <v>8.8863718681318691</v>
          </cell>
          <cell r="AI121">
            <v>34425</v>
          </cell>
          <cell r="AJ121">
            <v>56792</v>
          </cell>
          <cell r="AK121">
            <v>567923</v>
          </cell>
          <cell r="AL121">
            <v>4000000</v>
          </cell>
          <cell r="AM121" t="str">
            <v>OH</v>
          </cell>
          <cell r="AN121">
            <v>28491</v>
          </cell>
          <cell r="AO121">
            <v>91000</v>
          </cell>
          <cell r="AP121">
            <v>34820</v>
          </cell>
          <cell r="AQ121" t="str">
            <v>Dayton, S</v>
          </cell>
          <cell r="AR121" t="str">
            <v>Budget</v>
          </cell>
        </row>
        <row r="122">
          <cell r="A122">
            <v>102</v>
          </cell>
          <cell r="B122" t="str">
            <v>GARV95</v>
          </cell>
          <cell r="C122">
            <v>34790</v>
          </cell>
          <cell r="D122">
            <v>176000</v>
          </cell>
          <cell r="E122">
            <v>5382.72</v>
          </cell>
          <cell r="F122">
            <v>7100</v>
          </cell>
          <cell r="G122">
            <v>1300</v>
          </cell>
          <cell r="H122">
            <v>26394</v>
          </cell>
          <cell r="I122">
            <v>4590</v>
          </cell>
          <cell r="J122">
            <v>6750</v>
          </cell>
          <cell r="K122">
            <v>11140</v>
          </cell>
          <cell r="L122">
            <v>7649.55</v>
          </cell>
          <cell r="P122">
            <v>2.8000000000000001E-2</v>
          </cell>
          <cell r="Q122">
            <v>4930</v>
          </cell>
          <cell r="R122">
            <v>1.6E-2</v>
          </cell>
          <cell r="S122">
            <v>2820</v>
          </cell>
          <cell r="T122">
            <v>0.45</v>
          </cell>
          <cell r="U122">
            <v>79200</v>
          </cell>
          <cell r="V122">
            <v>181382.72</v>
          </cell>
          <cell r="W122">
            <v>8400</v>
          </cell>
          <cell r="X122">
            <v>172982.72</v>
          </cell>
          <cell r="Y122">
            <v>56523.55</v>
          </cell>
          <cell r="Z122">
            <v>7750</v>
          </cell>
          <cell r="AA122">
            <v>108709.17</v>
          </cell>
          <cell r="AB122">
            <v>0.62843947649799936</v>
          </cell>
          <cell r="AC122">
            <v>0</v>
          </cell>
          <cell r="AD122">
            <v>108709.17</v>
          </cell>
          <cell r="AE122">
            <v>0.62843947649799936</v>
          </cell>
          <cell r="AF122" t="e">
            <v>#DIV/0!</v>
          </cell>
          <cell r="AG122" t="e">
            <v>#DIV/0!</v>
          </cell>
          <cell r="AH122" t="e">
            <v>#DIV/0!</v>
          </cell>
          <cell r="AI122">
            <v>34425</v>
          </cell>
          <cell r="AJ122">
            <v>59712</v>
          </cell>
          <cell r="AK122">
            <v>597123</v>
          </cell>
          <cell r="AL122">
            <v>7700000</v>
          </cell>
          <cell r="AM122" t="str">
            <v>OK</v>
          </cell>
          <cell r="AN122">
            <v>28491</v>
          </cell>
          <cell r="AP122">
            <v>34820</v>
          </cell>
          <cell r="AQ122" t="str">
            <v>Garvin</v>
          </cell>
          <cell r="AR122" t="str">
            <v>Budget</v>
          </cell>
        </row>
        <row r="123">
          <cell r="A123">
            <v>103</v>
          </cell>
          <cell r="B123" t="str">
            <v>MUSK95</v>
          </cell>
          <cell r="C123">
            <v>34790</v>
          </cell>
          <cell r="D123">
            <v>605000</v>
          </cell>
          <cell r="E123">
            <v>23232.16</v>
          </cell>
          <cell r="F123">
            <v>19100</v>
          </cell>
          <cell r="G123">
            <v>5800</v>
          </cell>
          <cell r="H123">
            <v>117560</v>
          </cell>
          <cell r="I123">
            <v>9760</v>
          </cell>
          <cell r="J123">
            <v>20700</v>
          </cell>
          <cell r="K123">
            <v>70270</v>
          </cell>
          <cell r="L123">
            <v>22150.13</v>
          </cell>
          <cell r="P123">
            <v>4.2000000000000003E-2</v>
          </cell>
          <cell r="Q123">
            <v>25410</v>
          </cell>
          <cell r="R123">
            <v>1.4E-2</v>
          </cell>
          <cell r="S123">
            <v>8470</v>
          </cell>
          <cell r="T123">
            <v>0.35</v>
          </cell>
          <cell r="U123">
            <v>211750</v>
          </cell>
          <cell r="V123">
            <v>628232.16</v>
          </cell>
          <cell r="W123">
            <v>24900</v>
          </cell>
          <cell r="X123">
            <v>603332.16</v>
          </cell>
          <cell r="Y123">
            <v>240440.13</v>
          </cell>
          <cell r="Z123">
            <v>33880</v>
          </cell>
          <cell r="AA123">
            <v>329012.03000000003</v>
          </cell>
          <cell r="AB123">
            <v>0.54532486715112283</v>
          </cell>
          <cell r="AC123">
            <v>0</v>
          </cell>
          <cell r="AD123">
            <v>329012.03000000003</v>
          </cell>
          <cell r="AE123">
            <v>0.54532486715112283</v>
          </cell>
          <cell r="AF123" t="e">
            <v>#DIV/0!</v>
          </cell>
          <cell r="AG123" t="e">
            <v>#DIV/0!</v>
          </cell>
          <cell r="AH123" t="e">
            <v>#DIV/0!</v>
          </cell>
          <cell r="AI123">
            <v>34425</v>
          </cell>
          <cell r="AJ123">
            <v>60052</v>
          </cell>
          <cell r="AK123">
            <v>600523</v>
          </cell>
          <cell r="AL123">
            <v>7700000</v>
          </cell>
          <cell r="AM123" t="str">
            <v>OK</v>
          </cell>
          <cell r="AN123">
            <v>31048</v>
          </cell>
          <cell r="AP123">
            <v>34820</v>
          </cell>
          <cell r="AQ123" t="str">
            <v>Muskogee</v>
          </cell>
          <cell r="AR123" t="str">
            <v>Budget</v>
          </cell>
        </row>
        <row r="124">
          <cell r="B124" t="str">
            <v>ADJB95</v>
          </cell>
          <cell r="C124">
            <v>34790</v>
          </cell>
          <cell r="E124">
            <v>17391</v>
          </cell>
          <cell r="F124">
            <v>0</v>
          </cell>
          <cell r="G124">
            <v>4300</v>
          </cell>
          <cell r="K124">
            <v>0</v>
          </cell>
          <cell r="Q124">
            <v>0</v>
          </cell>
          <cell r="R124">
            <v>0</v>
          </cell>
          <cell r="S124">
            <v>0</v>
          </cell>
          <cell r="V124">
            <v>17391</v>
          </cell>
          <cell r="W124">
            <v>4300</v>
          </cell>
          <cell r="X124">
            <v>13091</v>
          </cell>
          <cell r="Y124">
            <v>0</v>
          </cell>
          <cell r="Z124">
            <v>0</v>
          </cell>
          <cell r="AA124">
            <v>13091</v>
          </cell>
          <cell r="AC124">
            <v>0</v>
          </cell>
          <cell r="AD124">
            <v>13091</v>
          </cell>
          <cell r="AE124">
            <v>1</v>
          </cell>
          <cell r="AH124">
            <v>0</v>
          </cell>
          <cell r="AI124">
            <v>34425</v>
          </cell>
          <cell r="AJ124">
            <v>999999</v>
          </cell>
          <cell r="AK124">
            <v>9999999</v>
          </cell>
          <cell r="AL124">
            <v>9999999</v>
          </cell>
          <cell r="AM124" t="str">
            <v>XX</v>
          </cell>
          <cell r="AP124">
            <v>34425</v>
          </cell>
          <cell r="AQ124" t="str">
            <v>Adjust Div</v>
          </cell>
          <cell r="AR124" t="str">
            <v>Budget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n"/>
      <sheetName val="FROM MICHELE"/>
      <sheetName val="OfferingHistory"/>
      <sheetName val="Offerings"/>
      <sheetName val="Exhibit"/>
      <sheetName val="Summary"/>
      <sheetName val="Portfolio"/>
      <sheetName val="MarketValue"/>
      <sheetName val="WARF"/>
      <sheetName val="Scenarios"/>
      <sheetName val="IntexDealDetails"/>
      <sheetName val="IntexAssetDetail"/>
      <sheetName val="OfferingExhibit"/>
      <sheetName val="IntexCFOutput"/>
      <sheetName val="ManagerRanking"/>
      <sheetName val="DBPositionsDownload"/>
      <sheetName val="DBPositionsUpload"/>
      <sheetName val="SpecificScenarios"/>
      <sheetName val="StructureSummary"/>
      <sheetName val="Checklist"/>
      <sheetName val="DefaultRamps"/>
      <sheetName val="FLTIR111 v20 20120305"/>
    </sheetNames>
    <sheetDataSet>
      <sheetData sheetId="0" refreshError="1">
        <row r="4">
          <cell r="C4" t="str">
            <v>FLTIR111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ummary"/>
      <sheetName val="mkt_shr_output"/>
      <sheetName val="Sheet1"/>
      <sheetName val="K-8"/>
      <sheetName val="9-12"/>
      <sheetName val="mkt_shr_by_revenue"/>
      <sheetName val="Slide Back-up (I)"/>
      <sheetName val="Adoption Schedule (K-8) (I)"/>
      <sheetName val="Adoption Schedule (9-12) (I)"/>
      <sheetName val="Curious Share Info. (I)"/>
      <sheetName val="Market Data(I)"/>
      <sheetName val="Open State Growth Build-up (I)"/>
      <sheetName val="Spend By State Adjustment (I)"/>
      <sheetName val="Revenue distribution (I)"/>
      <sheetName val="Estimation of Subject Prices(I)"/>
      <sheetName val="IRR"/>
      <sheetName val="Data"/>
      <sheetName val="prices"/>
      <sheetName val="Cash Mergercons-2002"/>
      <sheetName val="Ramp-Up Scenarios"/>
      <sheetName val="Ass"/>
      <sheetName val="Federal WRW"/>
      <sheetName val="Dates"/>
      <sheetName val="Distribution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3">
          <cell r="C33" t="str">
            <v>Alabama</v>
          </cell>
          <cell r="E33">
            <v>0.53598530696542501</v>
          </cell>
          <cell r="F33">
            <v>0.54105899999999996</v>
          </cell>
          <cell r="G33">
            <v>0.54235</v>
          </cell>
          <cell r="H33">
            <v>0.53868700000000003</v>
          </cell>
          <cell r="I33">
            <v>0.5422258079667952</v>
          </cell>
          <cell r="J33">
            <v>0.54282097112484706</v>
          </cell>
          <cell r="K33">
            <v>0.54298182603242862</v>
          </cell>
          <cell r="L33">
            <v>0.54171107226253401</v>
          </cell>
          <cell r="M33">
            <v>0.53886394039833985</v>
          </cell>
          <cell r="N33">
            <v>0.53588812460808033</v>
          </cell>
          <cell r="O33">
            <v>0.53362007041117987</v>
          </cell>
          <cell r="P33">
            <v>0.53207586329839662</v>
          </cell>
          <cell r="R33" t="str">
            <v>Alabama</v>
          </cell>
          <cell r="T33">
            <v>1.6358970423801276E-2</v>
          </cell>
          <cell r="U33">
            <v>1.6359537991715294E-2</v>
          </cell>
          <cell r="V33">
            <v>1.6264319558567747E-2</v>
          </cell>
          <cell r="W33">
            <v>1.6085490758159397E-2</v>
          </cell>
        </row>
        <row r="34">
          <cell r="C34" t="str">
            <v>Arkansas</v>
          </cell>
          <cell r="E34">
            <v>0.32559058884918113</v>
          </cell>
          <cell r="F34">
            <v>0.32223600000000002</v>
          </cell>
          <cell r="G34">
            <v>0.31923200000000002</v>
          </cell>
          <cell r="H34">
            <v>0.317714</v>
          </cell>
          <cell r="I34">
            <v>0.31980116533787217</v>
          </cell>
          <cell r="J34">
            <v>0.32015218859924155</v>
          </cell>
          <cell r="K34">
            <v>0.32024705975096301</v>
          </cell>
          <cell r="L34">
            <v>0.31949757765236347</v>
          </cell>
          <cell r="M34">
            <v>0.31781835826689359</v>
          </cell>
          <cell r="N34">
            <v>0.31606324196004654</v>
          </cell>
          <cell r="O34">
            <v>0.31472555872077396</v>
          </cell>
          <cell r="P34">
            <v>0.31381479566424797</v>
          </cell>
          <cell r="R34" t="str">
            <v>Arkansas</v>
          </cell>
          <cell r="T34">
            <v>9.9374492995110818E-3</v>
          </cell>
          <cell r="U34">
            <v>9.7431741904272368E-3</v>
          </cell>
          <cell r="V34">
            <v>9.5733221375877177E-3</v>
          </cell>
          <cell r="W34">
            <v>9.4871151721460777E-3</v>
          </cell>
        </row>
        <row r="35">
          <cell r="C35" t="str">
            <v>California</v>
          </cell>
          <cell r="E35">
            <v>3.9769969126745743</v>
          </cell>
          <cell r="F35">
            <v>4.1956249999999997</v>
          </cell>
          <cell r="G35">
            <v>4.2699259999999999</v>
          </cell>
          <cell r="H35">
            <v>4.3366870000000004</v>
          </cell>
          <cell r="I35">
            <v>4.3651760901490055</v>
          </cell>
          <cell r="J35">
            <v>4.3699674371286106</v>
          </cell>
          <cell r="K35">
            <v>4.3712623957717467</v>
          </cell>
          <cell r="L35">
            <v>4.3610322224909677</v>
          </cell>
          <cell r="M35">
            <v>4.3381114545074508</v>
          </cell>
          <cell r="N35">
            <v>4.3141547196094248</v>
          </cell>
          <cell r="O35">
            <v>4.2958958027411995</v>
          </cell>
          <cell r="P35">
            <v>4.2834641997670886</v>
          </cell>
          <cell r="R35" t="str">
            <v>California</v>
          </cell>
          <cell r="T35">
            <v>0.12138313126219552</v>
          </cell>
          <cell r="U35">
            <v>0.12685952287364313</v>
          </cell>
          <cell r="V35">
            <v>0.12804912133389312</v>
          </cell>
          <cell r="W35">
            <v>0.12949586431365526</v>
          </cell>
        </row>
        <row r="36">
          <cell r="C36" t="str">
            <v>Florida</v>
          </cell>
          <cell r="E36">
            <v>1.5632574950779419</v>
          </cell>
          <cell r="F36">
            <v>1.6803159999999999</v>
          </cell>
          <cell r="G36">
            <v>1.704024</v>
          </cell>
          <cell r="H36">
            <v>1.7254929999999999</v>
          </cell>
          <cell r="I36">
            <v>1.7368283178655679</v>
          </cell>
          <cell r="J36">
            <v>1.7387347122338679</v>
          </cell>
          <cell r="K36">
            <v>1.7392499539550299</v>
          </cell>
          <cell r="L36">
            <v>1.7351795443578488</v>
          </cell>
          <cell r="M36">
            <v>1.7260597658932784</v>
          </cell>
          <cell r="N36">
            <v>1.716527794051778</v>
          </cell>
          <cell r="O36">
            <v>1.7092628857833916</v>
          </cell>
          <cell r="P36">
            <v>1.7043165652602348</v>
          </cell>
          <cell r="R36" t="str">
            <v>Florida</v>
          </cell>
          <cell r="T36">
            <v>4.7712657034487294E-2</v>
          </cell>
          <cell r="U36">
            <v>5.0806277023553954E-2</v>
          </cell>
          <cell r="V36">
            <v>5.1101301505427944E-2</v>
          </cell>
          <cell r="W36">
            <v>5.1524172116217265E-2</v>
          </cell>
        </row>
        <row r="37">
          <cell r="C37" t="str">
            <v>Georgia</v>
          </cell>
          <cell r="E37">
            <v>0.94182833667317101</v>
          </cell>
          <cell r="F37">
            <v>1.010551</v>
          </cell>
          <cell r="G37">
            <v>1.0293859999999999</v>
          </cell>
          <cell r="H37">
            <v>1.04403</v>
          </cell>
          <cell r="I37">
            <v>1.0508885684851745</v>
          </cell>
          <cell r="J37">
            <v>1.0520420550031355</v>
          </cell>
          <cell r="K37">
            <v>1.0523538081160979</v>
          </cell>
          <cell r="L37">
            <v>1.0498909585236944</v>
          </cell>
          <cell r="M37">
            <v>1.0443729284242589</v>
          </cell>
          <cell r="N37">
            <v>1.0386054958344531</v>
          </cell>
          <cell r="O37">
            <v>1.0342097769416825</v>
          </cell>
          <cell r="P37">
            <v>1.0312169470572428</v>
          </cell>
          <cell r="R37" t="str">
            <v>Georgia</v>
          </cell>
          <cell r="T37">
            <v>2.8745828857073951E-2</v>
          </cell>
          <cell r="U37">
            <v>3.0555165845251413E-2</v>
          </cell>
          <cell r="V37">
            <v>3.0869849457206264E-2</v>
          </cell>
          <cell r="W37">
            <v>3.1175311296246531E-2</v>
          </cell>
        </row>
        <row r="38">
          <cell r="C38" t="str">
            <v>Idaho</v>
          </cell>
          <cell r="E38">
            <v>0.17462520242923857</v>
          </cell>
          <cell r="F38">
            <v>0.168824</v>
          </cell>
          <cell r="G38">
            <v>0.168604</v>
          </cell>
          <cell r="H38">
            <v>0.168822</v>
          </cell>
          <cell r="I38">
            <v>0.16993104595538838</v>
          </cell>
          <cell r="J38">
            <v>0.17011756732061276</v>
          </cell>
          <cell r="K38">
            <v>0.17016797850040313</v>
          </cell>
          <cell r="L38">
            <v>0.16976973018005914</v>
          </cell>
          <cell r="M38">
            <v>0.16887745229776943</v>
          </cell>
          <cell r="N38">
            <v>0.16794484547164742</v>
          </cell>
          <cell r="O38">
            <v>0.16723404783660309</v>
          </cell>
          <cell r="P38">
            <v>0.16675010051061545</v>
          </cell>
          <cell r="R38" t="str">
            <v>Idaho</v>
          </cell>
          <cell r="T38">
            <v>5.3297888667207466E-3</v>
          </cell>
          <cell r="U38">
            <v>5.1045868230883201E-3</v>
          </cell>
          <cell r="V38">
            <v>5.056198644515085E-3</v>
          </cell>
          <cell r="W38">
            <v>5.0411179790378936E-3</v>
          </cell>
        </row>
        <row r="39">
          <cell r="C39" t="str">
            <v>Indiana</v>
          </cell>
          <cell r="E39">
            <v>0.70200269522702852</v>
          </cell>
          <cell r="F39">
            <v>0.69284800000000002</v>
          </cell>
          <cell r="G39">
            <v>0.69724699999999995</v>
          </cell>
          <cell r="H39">
            <v>0.69922099999999998</v>
          </cell>
          <cell r="I39">
            <v>0.70381440738750056</v>
          </cell>
          <cell r="J39">
            <v>0.70458693499358016</v>
          </cell>
          <cell r="K39">
            <v>0.70479572623846642</v>
          </cell>
          <cell r="L39">
            <v>0.70314627540386399</v>
          </cell>
          <cell r="M39">
            <v>0.69945067036937514</v>
          </cell>
          <cell r="N39">
            <v>0.69558803233897704</v>
          </cell>
          <cell r="O39">
            <v>0.69264407578607912</v>
          </cell>
          <cell r="P39">
            <v>0.69063967983516994</v>
          </cell>
          <cell r="R39" t="str">
            <v>Indiana</v>
          </cell>
          <cell r="T39">
            <v>2.1426037578654269E-2</v>
          </cell>
          <cell r="U39">
            <v>2.0949052096876607E-2</v>
          </cell>
          <cell r="V39">
            <v>2.0909464403526659E-2</v>
          </cell>
          <cell r="W39">
            <v>2.0879124488638063E-2</v>
          </cell>
        </row>
        <row r="40">
          <cell r="C40" t="str">
            <v>Kentucky</v>
          </cell>
          <cell r="E40">
            <v>0.47397284084979502</v>
          </cell>
          <cell r="F40">
            <v>0.474325</v>
          </cell>
          <cell r="G40">
            <v>0.46434799999999998</v>
          </cell>
          <cell r="H40">
            <v>0.45860699999999999</v>
          </cell>
          <cell r="I40">
            <v>0.46161973671951989</v>
          </cell>
          <cell r="J40">
            <v>0.46212642425871187</v>
          </cell>
          <cell r="K40">
            <v>0.4622633668368718</v>
          </cell>
          <cell r="L40">
            <v>0.46118152046940786</v>
          </cell>
          <cell r="M40">
            <v>0.45875763683597598</v>
          </cell>
          <cell r="N40">
            <v>0.45622419914001611</v>
          </cell>
          <cell r="O40">
            <v>0.4542933087879602</v>
          </cell>
          <cell r="P40">
            <v>0.45297866003762433</v>
          </cell>
          <cell r="R40" t="str">
            <v>Kentucky</v>
          </cell>
          <cell r="T40">
            <v>1.4466269101751769E-2</v>
          </cell>
          <cell r="U40">
            <v>1.4341759138874611E-2</v>
          </cell>
          <cell r="V40">
            <v>1.3925148443591436E-2</v>
          </cell>
          <cell r="W40">
            <v>1.3694257815999283E-2</v>
          </cell>
        </row>
        <row r="41">
          <cell r="C41" t="str">
            <v>Louisiana</v>
          </cell>
          <cell r="E41">
            <v>0.57277629571813826</v>
          </cell>
          <cell r="F41">
            <v>0.56361899999999998</v>
          </cell>
          <cell r="G41">
            <v>0.558473</v>
          </cell>
          <cell r="H41">
            <v>0.54801900000000003</v>
          </cell>
          <cell r="I41">
            <v>0.55161911287288379</v>
          </cell>
          <cell r="J41">
            <v>0.55222458640150507</v>
          </cell>
          <cell r="K41">
            <v>0.55238822789572706</v>
          </cell>
          <cell r="L41">
            <v>0.55109546009137333</v>
          </cell>
          <cell r="M41">
            <v>0.54819900564364432</v>
          </cell>
          <cell r="N41">
            <v>0.54517163800053758</v>
          </cell>
          <cell r="O41">
            <v>0.54286429293200766</v>
          </cell>
          <cell r="P41">
            <v>0.54129333458747664</v>
          </cell>
          <cell r="R41" t="str">
            <v>Louisiana</v>
          </cell>
          <cell r="T41">
            <v>1.7481879371204316E-2</v>
          </cell>
          <cell r="U41">
            <v>1.7041665406827319E-2</v>
          </cell>
          <cell r="V41">
            <v>1.6747825826186051E-2</v>
          </cell>
          <cell r="W41">
            <v>1.6364149422198337E-2</v>
          </cell>
        </row>
        <row r="42">
          <cell r="C42" t="str">
            <v>Mississippi</v>
          </cell>
          <cell r="E42">
            <v>0.36367314481155866</v>
          </cell>
          <cell r="F42">
            <v>0.36506100000000002</v>
          </cell>
          <cell r="G42">
            <v>0.36549700000000002</v>
          </cell>
          <cell r="H42">
            <v>0.36535699999999999</v>
          </cell>
          <cell r="I42">
            <v>0.36775714751112309</v>
          </cell>
          <cell r="J42">
            <v>0.3681608086834483</v>
          </cell>
          <cell r="K42">
            <v>0.36826990629759027</v>
          </cell>
          <cell r="L42">
            <v>0.36740803514586878</v>
          </cell>
          <cell r="M42">
            <v>0.36547700737555616</v>
          </cell>
          <cell r="N42">
            <v>0.36345870151392989</v>
          </cell>
          <cell r="O42">
            <v>0.36192042515452832</v>
          </cell>
          <cell r="P42">
            <v>0.36087308805876561</v>
          </cell>
          <cell r="R42" t="str">
            <v>Mississippi</v>
          </cell>
          <cell r="T42">
            <v>1.1099778562188946E-2</v>
          </cell>
          <cell r="U42">
            <v>1.1038037069512896E-2</v>
          </cell>
          <cell r="V42">
            <v>1.0960744916931567E-2</v>
          </cell>
          <cell r="W42">
            <v>1.0909761414195706E-2</v>
          </cell>
        </row>
        <row r="43">
          <cell r="C43" t="str">
            <v>New Mexico</v>
          </cell>
          <cell r="E43">
            <v>0.23679211067505646</v>
          </cell>
          <cell r="F43">
            <v>0.235593</v>
          </cell>
          <cell r="G43">
            <v>0.232485</v>
          </cell>
          <cell r="H43">
            <v>0.22859199999999999</v>
          </cell>
          <cell r="I43">
            <v>0.23009369428767659</v>
          </cell>
          <cell r="J43">
            <v>0.23034625196333128</v>
          </cell>
          <cell r="K43">
            <v>0.23041451079458927</v>
          </cell>
          <cell r="L43">
            <v>0.22987526602765088</v>
          </cell>
          <cell r="M43">
            <v>0.22866708471438382</v>
          </cell>
          <cell r="N43">
            <v>0.22740429633611037</v>
          </cell>
          <cell r="O43">
            <v>0.22644184681537222</v>
          </cell>
          <cell r="P43">
            <v>0.22578656203529521</v>
          </cell>
          <cell r="R43" t="str">
            <v>New Mexico</v>
          </cell>
          <cell r="T43">
            <v>7.2272039639560623E-3</v>
          </cell>
          <cell r="U43">
            <v>7.1234239409790458E-3</v>
          </cell>
          <cell r="V43">
            <v>6.9719006777424581E-3</v>
          </cell>
          <cell r="W43">
            <v>6.8258831258025026E-3</v>
          </cell>
        </row>
        <row r="44">
          <cell r="C44" t="str">
            <v>North Carolina</v>
          </cell>
          <cell r="E44">
            <v>0.84985553397206814</v>
          </cell>
          <cell r="F44">
            <v>0.90643600000000002</v>
          </cell>
          <cell r="G44">
            <v>0.92083800000000005</v>
          </cell>
          <cell r="H44">
            <v>0.93472500000000003</v>
          </cell>
          <cell r="I44">
            <v>0.94086550882379305</v>
          </cell>
          <cell r="J44">
            <v>0.94189823076234003</v>
          </cell>
          <cell r="K44">
            <v>0.9421773447997851</v>
          </cell>
          <cell r="L44">
            <v>0.93997234390396855</v>
          </cell>
          <cell r="M44">
            <v>0.93503202544118968</v>
          </cell>
          <cell r="N44">
            <v>0.92986841574845469</v>
          </cell>
          <cell r="O44">
            <v>0.92593290782047843</v>
          </cell>
          <cell r="P44">
            <v>0.92325341306100528</v>
          </cell>
          <cell r="R44" t="str">
            <v>North Carolina</v>
          </cell>
          <cell r="T44">
            <v>2.5938698998048713E-2</v>
          </cell>
          <cell r="U44">
            <v>2.7407129682822846E-2</v>
          </cell>
          <cell r="V44">
            <v>2.7614646434354951E-2</v>
          </cell>
          <cell r="W44">
            <v>2.7911403744513126E-2</v>
          </cell>
        </row>
        <row r="45">
          <cell r="C45" t="str">
            <v>Oklahoma</v>
          </cell>
          <cell r="E45">
            <v>0.44277696722281906</v>
          </cell>
          <cell r="F45">
            <v>0.444774</v>
          </cell>
          <cell r="G45">
            <v>0.44790600000000003</v>
          </cell>
          <cell r="H45">
            <v>0.44671899999999998</v>
          </cell>
          <cell r="I45">
            <v>0.44965364062826607</v>
          </cell>
          <cell r="J45">
            <v>0.45014719382483803</v>
          </cell>
          <cell r="K45">
            <v>0.45028058658066827</v>
          </cell>
          <cell r="L45">
            <v>0.44922678380960912</v>
          </cell>
          <cell r="M45">
            <v>0.44686573203141333</v>
          </cell>
          <cell r="N45">
            <v>0.44439796604855325</v>
          </cell>
          <cell r="O45">
            <v>0.44251712819134642</v>
          </cell>
          <cell r="P45">
            <v>0.44123655773537585</v>
          </cell>
          <cell r="R45" t="str">
            <v>Oklahoma</v>
          </cell>
          <cell r="T45">
            <v>1.3514130363289556E-2</v>
          </cell>
          <cell r="U45">
            <v>1.3448250839053004E-2</v>
          </cell>
          <cell r="V45">
            <v>1.3432075811191749E-2</v>
          </cell>
          <cell r="W45">
            <v>1.3339275583027263E-2</v>
          </cell>
        </row>
        <row r="46">
          <cell r="C46" t="str">
            <v>Oregon</v>
          </cell>
          <cell r="E46">
            <v>0.37921936146982088</v>
          </cell>
          <cell r="F46">
            <v>0.38110699999999997</v>
          </cell>
          <cell r="G46">
            <v>0.37977</v>
          </cell>
          <cell r="H46">
            <v>0.37847399999999998</v>
          </cell>
          <cell r="I46">
            <v>0.38096031729821733</v>
          </cell>
          <cell r="J46">
            <v>0.38137847066200842</v>
          </cell>
          <cell r="K46">
            <v>0.38149148508465464</v>
          </cell>
          <cell r="L46">
            <v>0.38059867114574936</v>
          </cell>
          <cell r="M46">
            <v>0.37859831586491083</v>
          </cell>
          <cell r="N46">
            <v>0.37650754904595535</v>
          </cell>
          <cell r="O46">
            <v>0.37491404568664338</v>
          </cell>
          <cell r="P46">
            <v>0.37382910722923945</v>
          </cell>
          <cell r="R46" t="str">
            <v>Oregon</v>
          </cell>
          <cell r="T46">
            <v>1.1574269364846198E-2</v>
          </cell>
          <cell r="U46">
            <v>1.1523206240740181E-2</v>
          </cell>
          <cell r="V46">
            <v>1.1388772266538717E-2</v>
          </cell>
          <cell r="W46">
            <v>1.1301442264624205E-2</v>
          </cell>
        </row>
        <row r="47">
          <cell r="C47" t="str">
            <v>South Carolina</v>
          </cell>
          <cell r="E47">
            <v>0.46374733516037797</v>
          </cell>
          <cell r="F47">
            <v>0.47268100000000002</v>
          </cell>
          <cell r="G47">
            <v>0.477858</v>
          </cell>
          <cell r="H47">
            <v>0.48372500000000002</v>
          </cell>
          <cell r="I47">
            <v>0.48690274493117153</v>
          </cell>
          <cell r="J47">
            <v>0.48743718385141399</v>
          </cell>
          <cell r="K47">
            <v>0.48758162680283085</v>
          </cell>
          <cell r="L47">
            <v>0.48644052748663741</v>
          </cell>
          <cell r="M47">
            <v>0.48388388724655862</v>
          </cell>
          <cell r="N47">
            <v>0.48121169264534625</v>
          </cell>
          <cell r="O47">
            <v>0.47917504703036823</v>
          </cell>
          <cell r="P47">
            <v>0.47778839469676621</v>
          </cell>
          <cell r="R47" t="str">
            <v>South Carolina</v>
          </cell>
          <cell r="T47">
            <v>1.4154173335379622E-2</v>
          </cell>
          <cell r="U47">
            <v>1.4292050917666979E-2</v>
          </cell>
          <cell r="V47">
            <v>1.4330294488094525E-2</v>
          </cell>
          <cell r="W47">
            <v>1.4444295141688317E-2</v>
          </cell>
        </row>
        <row r="48">
          <cell r="C48" t="str">
            <v>Tennessee</v>
          </cell>
          <cell r="E48">
            <v>0.64202671022341107</v>
          </cell>
          <cell r="F48">
            <v>0.65338499999999999</v>
          </cell>
          <cell r="G48">
            <v>0.66458200000000001</v>
          </cell>
          <cell r="H48">
            <v>0.66439300000000001</v>
          </cell>
          <cell r="I48">
            <v>0.66875761106632037</v>
          </cell>
          <cell r="J48">
            <v>0.66949165929111054</v>
          </cell>
          <cell r="K48">
            <v>0.66969005070321608</v>
          </cell>
          <cell r="L48">
            <v>0.66812275854758285</v>
          </cell>
          <cell r="M48">
            <v>0.66461123055331606</v>
          </cell>
          <cell r="N48">
            <v>0.66094098942936486</v>
          </cell>
          <cell r="O48">
            <v>0.65814367051867784</v>
          </cell>
          <cell r="P48">
            <v>0.6562391129624654</v>
          </cell>
          <cell r="R48" t="str">
            <v>Tennessee</v>
          </cell>
          <cell r="T48">
            <v>1.9595492315450221E-2</v>
          </cell>
          <cell r="U48">
            <v>1.975584313488344E-2</v>
          </cell>
          <cell r="V48">
            <v>1.9929886643075635E-2</v>
          </cell>
          <cell r="W48">
            <v>1.9839141210546748E-2</v>
          </cell>
        </row>
        <row r="49">
          <cell r="C49" t="str">
            <v>Texas</v>
          </cell>
          <cell r="E49">
            <v>2.6924413757207692</v>
          </cell>
          <cell r="F49">
            <v>2.8324609999999999</v>
          </cell>
          <cell r="G49">
            <v>2.8682089999999998</v>
          </cell>
          <cell r="H49">
            <v>2.8958529999999998</v>
          </cell>
          <cell r="I49">
            <v>2.9148767887067399</v>
          </cell>
          <cell r="J49">
            <v>2.918076244080146</v>
          </cell>
          <cell r="K49">
            <v>2.9189409617486342</v>
          </cell>
          <cell r="L49">
            <v>2.9121096921675775</v>
          </cell>
          <cell r="M49">
            <v>2.8968041894353371</v>
          </cell>
          <cell r="N49">
            <v>2.880806912568306</v>
          </cell>
          <cell r="O49">
            <v>2.8686143934426234</v>
          </cell>
          <cell r="P49">
            <v>2.860313103825137</v>
          </cell>
          <cell r="R49" t="str">
            <v>Texas</v>
          </cell>
          <cell r="T49">
            <v>8.2176821380807258E-2</v>
          </cell>
          <cell r="U49">
            <v>8.5642699482961923E-2</v>
          </cell>
          <cell r="V49">
            <v>8.6013584837761656E-2</v>
          </cell>
          <cell r="W49">
            <v>8.6471766848816037E-2</v>
          </cell>
        </row>
        <row r="50">
          <cell r="C50" t="str">
            <v>Virginia</v>
          </cell>
          <cell r="E50">
            <v>0.7756974514042666</v>
          </cell>
          <cell r="F50">
            <v>0.80715999999999999</v>
          </cell>
          <cell r="G50">
            <v>0.81526600000000005</v>
          </cell>
          <cell r="H50">
            <v>0.81714299999999995</v>
          </cell>
          <cell r="I50">
            <v>0.82251107489026254</v>
          </cell>
          <cell r="J50">
            <v>0.82341388748544297</v>
          </cell>
          <cell r="K50">
            <v>0.82365789088954577</v>
          </cell>
          <cell r="L50">
            <v>0.82173026399713334</v>
          </cell>
          <cell r="M50">
            <v>0.81741140374451304</v>
          </cell>
          <cell r="N50">
            <v>0.81289734076861053</v>
          </cell>
          <cell r="O50">
            <v>0.80945689277076049</v>
          </cell>
          <cell r="P50">
            <v>0.80711446009137333</v>
          </cell>
          <cell r="R50" t="str">
            <v>Virginia</v>
          </cell>
          <cell r="T50">
            <v>2.3675297625572779E-2</v>
          </cell>
          <cell r="U50">
            <v>2.4405406222598493E-2</v>
          </cell>
          <cell r="V50">
            <v>2.4448689497990766E-2</v>
          </cell>
          <cell r="W50">
            <v>2.4400340410283973E-2</v>
          </cell>
        </row>
        <row r="51">
          <cell r="C51" t="str">
            <v>West Virginia</v>
          </cell>
          <cell r="E51">
            <v>0.22060944877332223</v>
          </cell>
          <cell r="F51">
            <v>0.207011</v>
          </cell>
          <cell r="G51">
            <v>0.20584</v>
          </cell>
          <cell r="H51">
            <v>0.20347499999999999</v>
          </cell>
          <cell r="I51">
            <v>0.20481169264534627</v>
          </cell>
          <cell r="J51">
            <v>0.20503650004479085</v>
          </cell>
          <cell r="K51">
            <v>0.20509725880139748</v>
          </cell>
          <cell r="L51">
            <v>0.20461726462420499</v>
          </cell>
          <cell r="M51">
            <v>0.20354183463226733</v>
          </cell>
          <cell r="N51">
            <v>0.20241779763504433</v>
          </cell>
          <cell r="O51">
            <v>0.20156109916689063</v>
          </cell>
          <cell r="P51">
            <v>0.20097781510346685</v>
          </cell>
          <cell r="R51" t="str">
            <v>West Virginia</v>
          </cell>
          <cell r="T51">
            <v>6.7332880226261202E-3</v>
          </cell>
          <cell r="U51">
            <v>6.2592144649714267E-3</v>
          </cell>
          <cell r="V51">
            <v>6.1728543153601635E-3</v>
          </cell>
          <cell r="W51">
            <v>6.0758756606646962E-3</v>
          </cell>
        </row>
        <row r="52">
          <cell r="C52" t="str">
            <v>SUBTOTAL</v>
          </cell>
          <cell r="E52">
            <v>16.333875113897964</v>
          </cell>
          <cell r="F52">
            <v>16.955072000000001</v>
          </cell>
          <cell r="G52">
            <v>17.131840999999994</v>
          </cell>
          <cell r="H52">
            <v>17.255736000000006</v>
          </cell>
          <cell r="I52">
            <v>17.369094473528623</v>
          </cell>
          <cell r="J52">
            <v>17.388159307712986</v>
          </cell>
          <cell r="K52">
            <v>17.393311965600645</v>
          </cell>
          <cell r="L52">
            <v>17.352605968288096</v>
          </cell>
          <cell r="M52">
            <v>17.261403923676436</v>
          </cell>
          <cell r="N52">
            <v>17.166079752754634</v>
          </cell>
          <cell r="O52">
            <v>17.093427276538566</v>
          </cell>
          <cell r="P52">
            <v>17.043961760816991</v>
          </cell>
        </row>
        <row r="54">
          <cell r="C54" t="str">
            <v>Public Elementary</v>
          </cell>
          <cell r="E54">
            <v>32.764000000000003</v>
          </cell>
          <cell r="F54">
            <v>33.073</v>
          </cell>
          <cell r="G54">
            <v>33.345999999999997</v>
          </cell>
          <cell r="H54">
            <v>33.488999999999997</v>
          </cell>
          <cell r="I54">
            <v>33.709000000000003</v>
          </cell>
          <cell r="J54">
            <v>33.746000000000002</v>
          </cell>
          <cell r="K54">
            <v>33.756</v>
          </cell>
          <cell r="L54">
            <v>33.677</v>
          </cell>
          <cell r="M54">
            <v>33.5</v>
          </cell>
          <cell r="N54">
            <v>33.314999999999998</v>
          </cell>
          <cell r="O54">
            <v>33.173999999999999</v>
          </cell>
          <cell r="P54">
            <v>33.078000000000003</v>
          </cell>
        </row>
        <row r="55">
          <cell r="C55" t="str">
            <v>Adoption %</v>
          </cell>
          <cell r="E55">
            <v>0.49853116572756567</v>
          </cell>
          <cell r="F55">
            <v>0.51265600338644823</v>
          </cell>
          <cell r="G55">
            <v>0.51376000119954401</v>
          </cell>
          <cell r="H55">
            <v>0.5152657887664609</v>
          </cell>
          <cell r="I55">
            <v>0.51526578876646068</v>
          </cell>
          <cell r="J55">
            <v>0.51526578876646079</v>
          </cell>
          <cell r="K55">
            <v>0.51526578876646068</v>
          </cell>
          <cell r="L55">
            <v>0.51526578876646068</v>
          </cell>
          <cell r="M55">
            <v>0.51526578876646079</v>
          </cell>
          <cell r="N55">
            <v>0.51526578876646056</v>
          </cell>
          <cell r="O55">
            <v>0.51526578876646068</v>
          </cell>
          <cell r="P55">
            <v>0.51526578876646079</v>
          </cell>
        </row>
        <row r="57">
          <cell r="C57" t="str">
            <v>Total Secondary Enrollments (M)</v>
          </cell>
        </row>
        <row r="59">
          <cell r="C59" t="str">
            <v>Alabama</v>
          </cell>
          <cell r="E59">
            <v>0.21016369303457494</v>
          </cell>
          <cell r="F59">
            <v>0.208148</v>
          </cell>
          <cell r="G59">
            <v>0.20563000000000001</v>
          </cell>
          <cell r="H59">
            <v>0.202045</v>
          </cell>
          <cell r="I59">
            <v>0.20423637744034709</v>
          </cell>
          <cell r="J59">
            <v>0.20671490089011896</v>
          </cell>
          <cell r="K59">
            <v>0.20942011855785775</v>
          </cell>
          <cell r="L59">
            <v>0.21262406350512383</v>
          </cell>
          <cell r="M59">
            <v>0.21681035006357993</v>
          </cell>
          <cell r="N59">
            <v>0.22060369997756005</v>
          </cell>
          <cell r="O59">
            <v>0.22274973857431374</v>
          </cell>
          <cell r="P59">
            <v>0.22318801406238314</v>
          </cell>
        </row>
        <row r="60">
          <cell r="C60" t="str">
            <v>Arkansas</v>
          </cell>
          <cell r="E60">
            <v>0.12766641115081886</v>
          </cell>
          <cell r="F60">
            <v>0.13426099999999999</v>
          </cell>
          <cell r="G60">
            <v>0.133024</v>
          </cell>
          <cell r="H60">
            <v>0.13331999999999999</v>
          </cell>
          <cell r="I60">
            <v>0.13476598698481562</v>
          </cell>
          <cell r="J60">
            <v>0.13640144812626226</v>
          </cell>
          <cell r="K60">
            <v>0.13818649412820705</v>
          </cell>
          <cell r="L60">
            <v>0.14030062682324781</v>
          </cell>
          <cell r="M60">
            <v>0.14306296058044732</v>
          </cell>
          <cell r="N60">
            <v>0.14556601391278332</v>
          </cell>
          <cell r="O60">
            <v>0.1469820839254993</v>
          </cell>
          <cell r="P60">
            <v>0.14727128132246242</v>
          </cell>
        </row>
        <row r="61">
          <cell r="C61" t="str">
            <v>California</v>
          </cell>
          <cell r="E61">
            <v>1.5594090873254258</v>
          </cell>
          <cell r="F61">
            <v>1.6082620000000001</v>
          </cell>
          <cell r="G61">
            <v>1.6561110000000001</v>
          </cell>
          <cell r="H61">
            <v>1.701902</v>
          </cell>
          <cell r="I61">
            <v>1.7203608069414316</v>
          </cell>
          <cell r="J61">
            <v>1.7412383541027752</v>
          </cell>
          <cell r="K61">
            <v>1.7640254330166802</v>
          </cell>
          <cell r="L61">
            <v>1.7910134817862218</v>
          </cell>
          <cell r="M61">
            <v>1.8262761681501982</v>
          </cell>
          <cell r="N61">
            <v>1.8582289994764005</v>
          </cell>
          <cell r="O61">
            <v>1.8763059000673199</v>
          </cell>
          <cell r="P61">
            <v>1.8799976614556062</v>
          </cell>
        </row>
        <row r="62">
          <cell r="C62" t="str">
            <v>Florida</v>
          </cell>
          <cell r="E62">
            <v>0.61296450492205823</v>
          </cell>
          <cell r="F62">
            <v>0.613761</v>
          </cell>
          <cell r="G62">
            <v>0.63360899999999998</v>
          </cell>
          <cell r="H62">
            <v>0.65590300000000001</v>
          </cell>
          <cell r="I62">
            <v>0.66301691540130148</v>
          </cell>
          <cell r="J62">
            <v>0.67106299902760125</v>
          </cell>
          <cell r="K62">
            <v>0.67984500493679412</v>
          </cell>
          <cell r="L62">
            <v>0.6902460398683522</v>
          </cell>
          <cell r="M62">
            <v>0.70383607135911441</v>
          </cell>
          <cell r="N62">
            <v>0.71615050422619497</v>
          </cell>
          <cell r="O62">
            <v>0.72311723517091786</v>
          </cell>
          <cell r="P62">
            <v>0.7245400182511782</v>
          </cell>
        </row>
        <row r="63">
          <cell r="C63" t="str">
            <v>Georgia</v>
          </cell>
          <cell r="E63">
            <v>0.36929766332682906</v>
          </cell>
          <cell r="F63">
            <v>0.365429</v>
          </cell>
          <cell r="G63">
            <v>0.37190499999999999</v>
          </cell>
          <cell r="H63">
            <v>0.37873200000000001</v>
          </cell>
          <cell r="I63">
            <v>0.38283972234273322</v>
          </cell>
          <cell r="J63">
            <v>0.3874856979579625</v>
          </cell>
          <cell r="K63">
            <v>0.39255661036726758</v>
          </cell>
          <cell r="L63">
            <v>0.39856238372353958</v>
          </cell>
          <cell r="M63">
            <v>0.40640954985414024</v>
          </cell>
          <cell r="N63">
            <v>0.41352015887500937</v>
          </cell>
          <cell r="O63">
            <v>0.41754289385892746</v>
          </cell>
          <cell r="P63">
            <v>0.41836443832747405</v>
          </cell>
        </row>
        <row r="64">
          <cell r="C64" t="str">
            <v>Idaho</v>
          </cell>
          <cell r="E64">
            <v>6.8471797570761439E-2</v>
          </cell>
          <cell r="F64">
            <v>7.5578999999999993E-2</v>
          </cell>
          <cell r="G64">
            <v>7.6118000000000005E-2</v>
          </cell>
          <cell r="H64">
            <v>7.6508999999999994E-2</v>
          </cell>
          <cell r="I64">
            <v>7.7338815618221243E-2</v>
          </cell>
          <cell r="J64">
            <v>7.8277365696761164E-2</v>
          </cell>
          <cell r="K64">
            <v>7.9301758770289457E-2</v>
          </cell>
          <cell r="L64">
            <v>8.0515006432792274E-2</v>
          </cell>
          <cell r="M64">
            <v>8.2100240406911509E-2</v>
          </cell>
          <cell r="N64">
            <v>8.3536679856384161E-2</v>
          </cell>
          <cell r="O64">
            <v>8.4349326875607741E-2</v>
          </cell>
          <cell r="P64">
            <v>8.4515289999251994E-2</v>
          </cell>
        </row>
        <row r="65">
          <cell r="C65" t="str">
            <v>Indiana</v>
          </cell>
          <cell r="E65">
            <v>0.27526030477297142</v>
          </cell>
          <cell r="F65">
            <v>0.29398800000000003</v>
          </cell>
          <cell r="G65">
            <v>0.29175400000000001</v>
          </cell>
          <cell r="H65">
            <v>0.28948099999999999</v>
          </cell>
          <cell r="I65">
            <v>0.29262070715835142</v>
          </cell>
          <cell r="J65">
            <v>0.29617182422021093</v>
          </cell>
          <cell r="K65">
            <v>0.30004773857431372</v>
          </cell>
          <cell r="L65">
            <v>0.30463820697135163</v>
          </cell>
          <cell r="M65">
            <v>0.31063613030144366</v>
          </cell>
          <cell r="N65">
            <v>0.316071071658314</v>
          </cell>
          <cell r="O65">
            <v>0.31914581935821679</v>
          </cell>
          <cell r="P65">
            <v>0.31977376078988706</v>
          </cell>
        </row>
        <row r="66">
          <cell r="C66" t="str">
            <v>Kentucky</v>
          </cell>
          <cell r="E66">
            <v>0.18584815915020497</v>
          </cell>
          <cell r="F66">
            <v>0.194997</v>
          </cell>
          <cell r="G66">
            <v>0.19133900000000001</v>
          </cell>
          <cell r="H66">
            <v>0.18957299999999999</v>
          </cell>
          <cell r="I66">
            <v>0.19162910629067245</v>
          </cell>
          <cell r="J66">
            <v>0.19395463340563993</v>
          </cell>
          <cell r="K66">
            <v>0.19649286117136658</v>
          </cell>
          <cell r="L66">
            <v>0.19949903036876357</v>
          </cell>
          <cell r="M66">
            <v>0.20342690238611713</v>
          </cell>
          <cell r="N66">
            <v>0.20698609327548806</v>
          </cell>
          <cell r="O66">
            <v>0.20899965943600868</v>
          </cell>
          <cell r="P66">
            <v>0.20941088069414318</v>
          </cell>
        </row>
        <row r="67">
          <cell r="C67" t="str">
            <v>Louisiana</v>
          </cell>
          <cell r="E67">
            <v>0.22458970428186179</v>
          </cell>
          <cell r="F67">
            <v>0.21319399999999999</v>
          </cell>
          <cell r="G67">
            <v>0.210261</v>
          </cell>
          <cell r="H67">
            <v>0.20856</v>
          </cell>
          <cell r="I67">
            <v>0.21082203904555313</v>
          </cell>
          <cell r="J67">
            <v>0.21338048320742017</v>
          </cell>
          <cell r="K67">
            <v>0.21617293140848232</v>
          </cell>
          <cell r="L67">
            <v>0.21948018849577383</v>
          </cell>
          <cell r="M67">
            <v>0.2238014630862443</v>
          </cell>
          <cell r="N67">
            <v>0.22771713067544319</v>
          </cell>
          <cell r="O67">
            <v>0.22993236891315733</v>
          </cell>
          <cell r="P67">
            <v>0.23038477672226795</v>
          </cell>
        </row>
        <row r="68">
          <cell r="C68" t="str">
            <v>Mississippi</v>
          </cell>
          <cell r="E68">
            <v>0.14259885518844137</v>
          </cell>
          <cell r="F68">
            <v>0.13973099999999999</v>
          </cell>
          <cell r="G68">
            <v>0.136882</v>
          </cell>
          <cell r="H68">
            <v>0.13535900000000001</v>
          </cell>
          <cell r="I68">
            <v>0.13682710195227768</v>
          </cell>
          <cell r="J68">
            <v>0.13848757588450897</v>
          </cell>
          <cell r="K68">
            <v>0.14029992243249309</v>
          </cell>
          <cell r="L68">
            <v>0.14244638873513354</v>
          </cell>
          <cell r="M68">
            <v>0.14525096970603638</v>
          </cell>
          <cell r="N68">
            <v>0.14779230480963423</v>
          </cell>
          <cell r="O68">
            <v>0.14923003223876133</v>
          </cell>
          <cell r="P68">
            <v>0.14952365262921688</v>
          </cell>
        </row>
        <row r="69">
          <cell r="C69" t="str">
            <v>New Mexico</v>
          </cell>
          <cell r="E69">
            <v>9.2847889324943533E-2</v>
          </cell>
          <cell r="F69">
            <v>9.6079999999999999E-2</v>
          </cell>
          <cell r="G69">
            <v>9.6268000000000006E-2</v>
          </cell>
          <cell r="H69">
            <v>9.5903000000000002E-2</v>
          </cell>
          <cell r="I69">
            <v>9.6943162689804782E-2</v>
          </cell>
          <cell r="J69">
            <v>9.8119622559652939E-2</v>
          </cell>
          <cell r="K69">
            <v>9.9403685466377442E-2</v>
          </cell>
          <cell r="L69">
            <v>0.10092447505422995</v>
          </cell>
          <cell r="M69">
            <v>0.10291154446854665</v>
          </cell>
          <cell r="N69">
            <v>0.10471210195227766</v>
          </cell>
          <cell r="O69">
            <v>0.10573074403470717</v>
          </cell>
          <cell r="P69">
            <v>0.10593877657266813</v>
          </cell>
        </row>
        <row r="70">
          <cell r="C70" t="str">
            <v>North Carolina</v>
          </cell>
          <cell r="E70">
            <v>0.33323446602793183</v>
          </cell>
          <cell r="F70">
            <v>0.32964700000000002</v>
          </cell>
          <cell r="G70">
            <v>0.33398299999999997</v>
          </cell>
          <cell r="H70">
            <v>0.3412</v>
          </cell>
          <cell r="I70">
            <v>0.34490065075921911</v>
          </cell>
          <cell r="J70">
            <v>0.3490862143765428</v>
          </cell>
          <cell r="K70">
            <v>0.35365460393447529</v>
          </cell>
          <cell r="L70">
            <v>0.35906521056174734</v>
          </cell>
          <cell r="M70">
            <v>0.36613472959832449</v>
          </cell>
          <cell r="N70">
            <v>0.3725406836711796</v>
          </cell>
          <cell r="O70">
            <v>0.37616476924227693</v>
          </cell>
          <cell r="P70">
            <v>0.37690489939412075</v>
          </cell>
        </row>
        <row r="71">
          <cell r="C71" t="str">
            <v>Oklahoma</v>
          </cell>
          <cell r="E71">
            <v>0.17361603277718091</v>
          </cell>
          <cell r="F71">
            <v>0.17890700000000001</v>
          </cell>
          <cell r="G71">
            <v>0.180586</v>
          </cell>
          <cell r="H71">
            <v>0.180313</v>
          </cell>
          <cell r="I71">
            <v>0.18226867245119305</v>
          </cell>
          <cell r="J71">
            <v>0.18448060543047348</v>
          </cell>
          <cell r="K71">
            <v>0.18689484935298076</v>
          </cell>
          <cell r="L71">
            <v>0.18975417735058719</v>
          </cell>
          <cell r="M71">
            <v>0.19349018610217669</v>
          </cell>
          <cell r="N71">
            <v>0.19687552255217294</v>
          </cell>
          <cell r="O71">
            <v>0.19879073281472062</v>
          </cell>
          <cell r="P71">
            <v>0.19918186730495924</v>
          </cell>
        </row>
        <row r="72">
          <cell r="C72" t="str">
            <v>Oregon</v>
          </cell>
          <cell r="E72">
            <v>0.14869463853017909</v>
          </cell>
          <cell r="F72">
            <v>0.16023899999999999</v>
          </cell>
          <cell r="G72">
            <v>0.16303899999999999</v>
          </cell>
          <cell r="H72">
            <v>0.16655900000000001</v>
          </cell>
          <cell r="I72">
            <v>0.16836549674620391</v>
          </cell>
          <cell r="J72">
            <v>0.1704087068591518</v>
          </cell>
          <cell r="K72">
            <v>0.17263879594584486</v>
          </cell>
          <cell r="L72">
            <v>0.1752800187747775</v>
          </cell>
          <cell r="M72">
            <v>0.17873105048993942</v>
          </cell>
          <cell r="N72">
            <v>0.18185815865060961</v>
          </cell>
          <cell r="O72">
            <v>0.18362727960206449</v>
          </cell>
          <cell r="P72">
            <v>0.18398857895130527</v>
          </cell>
        </row>
        <row r="73">
          <cell r="C73" t="str">
            <v>South Carolina</v>
          </cell>
          <cell r="E73">
            <v>0.18183866483962197</v>
          </cell>
          <cell r="F73">
            <v>0.18659200000000001</v>
          </cell>
          <cell r="G73">
            <v>0.18674199999999999</v>
          </cell>
          <cell r="H73">
            <v>0.183055</v>
          </cell>
          <cell r="I73">
            <v>0.18504041214750541</v>
          </cell>
          <cell r="J73">
            <v>0.18728598174882191</v>
          </cell>
          <cell r="K73">
            <v>0.18973693881367343</v>
          </cell>
          <cell r="L73">
            <v>0.19263974829830205</v>
          </cell>
          <cell r="M73">
            <v>0.19643257012491586</v>
          </cell>
          <cell r="N73">
            <v>0.19986938701473558</v>
          </cell>
          <cell r="O73">
            <v>0.20181372166953401</v>
          </cell>
          <cell r="P73">
            <v>0.20221080409903508</v>
          </cell>
        </row>
        <row r="74">
          <cell r="C74" t="str">
            <v>Tennessee</v>
          </cell>
          <cell r="E74">
            <v>0.25174328977658894</v>
          </cell>
          <cell r="F74">
            <v>0.23965900000000001</v>
          </cell>
          <cell r="G74">
            <v>0.240872</v>
          </cell>
          <cell r="H74">
            <v>0.25180900000000001</v>
          </cell>
          <cell r="I74">
            <v>0.25454011713665942</v>
          </cell>
          <cell r="J74">
            <v>0.25762910479467427</v>
          </cell>
          <cell r="K74">
            <v>0.26100062181165384</v>
          </cell>
          <cell r="L74">
            <v>0.26499370341835593</v>
          </cell>
          <cell r="M74">
            <v>0.27021107891390533</v>
          </cell>
          <cell r="N74">
            <v>0.27493873685391579</v>
          </cell>
          <cell r="O74">
            <v>0.2776133481187823</v>
          </cell>
          <cell r="P74">
            <v>0.27815957154611415</v>
          </cell>
        </row>
        <row r="75">
          <cell r="C75" t="str">
            <v>Texas</v>
          </cell>
          <cell r="E75">
            <v>1.0557256242792308</v>
          </cell>
          <cell r="F75">
            <v>1.0594159999999999</v>
          </cell>
          <cell r="G75">
            <v>1.0771580000000001</v>
          </cell>
          <cell r="H75">
            <v>1.0959300000000001</v>
          </cell>
          <cell r="I75">
            <v>1.1078164425162689</v>
          </cell>
          <cell r="J75">
            <v>1.1212604188794975</v>
          </cell>
          <cell r="K75">
            <v>1.1359340272271672</v>
          </cell>
          <cell r="L75">
            <v>1.1533128259406089</v>
          </cell>
          <cell r="M75">
            <v>1.1760200299199641</v>
          </cell>
          <cell r="N75">
            <v>1.1965958717929539</v>
          </cell>
          <cell r="O75">
            <v>1.2082363879123346</v>
          </cell>
          <cell r="P75">
            <v>1.2106136764155884</v>
          </cell>
        </row>
        <row r="76">
          <cell r="C76" t="str">
            <v>Virginia</v>
          </cell>
          <cell r="E76">
            <v>0.30415654859573349</v>
          </cell>
          <cell r="F76">
            <v>0.30365500000000001</v>
          </cell>
          <cell r="G76">
            <v>0.30875599999999997</v>
          </cell>
          <cell r="H76">
            <v>0.31685099999999999</v>
          </cell>
          <cell r="I76">
            <v>0.32028756182212581</v>
          </cell>
          <cell r="J76">
            <v>0.32417443174508193</v>
          </cell>
          <cell r="K76">
            <v>0.32841680806343032</v>
          </cell>
          <cell r="L76">
            <v>0.33344129845164189</v>
          </cell>
          <cell r="M76">
            <v>0.34000631655322017</v>
          </cell>
          <cell r="N76">
            <v>0.34595512356945174</v>
          </cell>
          <cell r="O76">
            <v>0.34932058411249911</v>
          </cell>
          <cell r="P76">
            <v>0.35000789647692426</v>
          </cell>
        </row>
        <row r="77">
          <cell r="C77" t="str">
            <v>West Virginia</v>
          </cell>
          <cell r="E77">
            <v>8.6502551226677757E-2</v>
          </cell>
          <cell r="F77">
            <v>9.4408000000000006E-2</v>
          </cell>
          <cell r="G77">
            <v>9.1689999999999994E-2</v>
          </cell>
          <cell r="H77">
            <v>8.8335999999999998E-2</v>
          </cell>
          <cell r="I77">
            <v>8.9294091106290663E-2</v>
          </cell>
          <cell r="J77">
            <v>9.0377725185129779E-2</v>
          </cell>
          <cell r="K77">
            <v>9.156047213703343E-2</v>
          </cell>
          <cell r="L77">
            <v>9.296126740967911E-2</v>
          </cell>
          <cell r="M77">
            <v>9.4791551798937834E-2</v>
          </cell>
          <cell r="N77">
            <v>9.6450040541551346E-2</v>
          </cell>
          <cell r="O77">
            <v>9.738830907322911E-2</v>
          </cell>
          <cell r="P77">
            <v>9.7579927294487251E-2</v>
          </cell>
        </row>
        <row r="78">
          <cell r="C78" t="str">
            <v>SUBTOTAL</v>
          </cell>
          <cell r="E78">
            <v>6.4046298861020361</v>
          </cell>
          <cell r="F78">
            <v>6.4959529999999983</v>
          </cell>
          <cell r="G78">
            <v>6.5857270000000003</v>
          </cell>
          <cell r="H78">
            <v>6.6913399999999994</v>
          </cell>
          <cell r="I78">
            <v>6.7639141865509753</v>
          </cell>
          <cell r="J78">
            <v>6.8459980940982881</v>
          </cell>
          <cell r="K78">
            <v>6.9355896761163889</v>
          </cell>
          <cell r="L78">
            <v>7.0416981419702296</v>
          </cell>
          <cell r="M78">
            <v>7.1803398638641625</v>
          </cell>
          <cell r="N78">
            <v>7.3059682833420601</v>
          </cell>
          <cell r="O78">
            <v>7.3770409349988793</v>
          </cell>
          <cell r="P78">
            <v>7.391555772309073</v>
          </cell>
        </row>
        <row r="80">
          <cell r="C80" t="str">
            <v>Public Secondary</v>
          </cell>
          <cell r="E80">
            <v>12.847</v>
          </cell>
          <cell r="F80">
            <v>13.054</v>
          </cell>
          <cell r="G80">
            <v>13.193</v>
          </cell>
          <cell r="H80">
            <v>13.369</v>
          </cell>
          <cell r="I80">
            <v>13.513999999999999</v>
          </cell>
          <cell r="J80">
            <v>13.678000000000001</v>
          </cell>
          <cell r="K80">
            <v>13.856999999999999</v>
          </cell>
          <cell r="L80">
            <v>14.069000000000001</v>
          </cell>
          <cell r="M80">
            <v>14.346</v>
          </cell>
          <cell r="N80">
            <v>14.597</v>
          </cell>
          <cell r="O80">
            <v>14.739000000000001</v>
          </cell>
          <cell r="P80">
            <v>14.768000000000001</v>
          </cell>
        </row>
        <row r="81">
          <cell r="C81" t="str">
            <v>Adoption %</v>
          </cell>
          <cell r="E81">
            <v>0.49853116572756567</v>
          </cell>
          <cell r="F81">
            <v>0.49762164853684682</v>
          </cell>
          <cell r="G81">
            <v>0.49918343060714021</v>
          </cell>
          <cell r="H81">
            <v>0.50051163138604227</v>
          </cell>
          <cell r="I81">
            <v>0.50051163138604227</v>
          </cell>
          <cell r="J81">
            <v>0.50051163138604238</v>
          </cell>
          <cell r="K81">
            <v>0.50051163138604238</v>
          </cell>
          <cell r="L81">
            <v>0.50051163138604227</v>
          </cell>
          <cell r="M81">
            <v>0.50051163138604227</v>
          </cell>
          <cell r="N81">
            <v>0.50051163138604238</v>
          </cell>
          <cell r="O81">
            <v>0.50051163138604238</v>
          </cell>
          <cell r="P81">
            <v>0.50051163138604227</v>
          </cell>
        </row>
        <row r="83">
          <cell r="C83" t="str">
            <v>Total K-12 Enrollment (M)</v>
          </cell>
        </row>
        <row r="85">
          <cell r="C85" t="str">
            <v>Alabama</v>
          </cell>
          <cell r="E85">
            <v>0.74614899999999995</v>
          </cell>
          <cell r="F85">
            <v>0.74920699999999996</v>
          </cell>
          <cell r="G85">
            <v>0.74797999999999998</v>
          </cell>
          <cell r="H85">
            <v>0.74073200000000006</v>
          </cell>
          <cell r="I85">
            <v>0.74646218540714226</v>
          </cell>
          <cell r="J85">
            <v>0.74953587201496608</v>
          </cell>
          <cell r="K85">
            <v>0.75240194459028631</v>
          </cell>
          <cell r="L85">
            <v>0.75433513576765787</v>
          </cell>
          <cell r="M85">
            <v>0.75567429046191981</v>
          </cell>
          <cell r="N85">
            <v>0.75649182458564035</v>
          </cell>
          <cell r="O85">
            <v>0.75636980898549355</v>
          </cell>
          <cell r="P85">
            <v>0.75526387736077982</v>
          </cell>
        </row>
        <row r="86">
          <cell r="C86" t="str">
            <v>Arkansas</v>
          </cell>
          <cell r="E86">
            <v>0.45325700000000002</v>
          </cell>
          <cell r="F86">
            <v>0.45649700000000004</v>
          </cell>
          <cell r="G86">
            <v>0.45225599999999999</v>
          </cell>
          <cell r="H86">
            <v>0.45103399999999999</v>
          </cell>
          <cell r="I86">
            <v>0.4545671523226878</v>
          </cell>
          <cell r="J86">
            <v>0.45655363672550381</v>
          </cell>
          <cell r="K86">
            <v>0.45843355387917006</v>
          </cell>
          <cell r="L86">
            <v>0.45979820447561126</v>
          </cell>
          <cell r="M86">
            <v>0.4608813188473409</v>
          </cell>
          <cell r="N86">
            <v>0.46162925587282988</v>
          </cell>
          <cell r="O86">
            <v>0.46170764264627329</v>
          </cell>
          <cell r="P86">
            <v>0.46108607698671039</v>
          </cell>
        </row>
        <row r="87">
          <cell r="C87" t="str">
            <v>California</v>
          </cell>
          <cell r="E87">
            <v>5.5364060000000004</v>
          </cell>
          <cell r="F87">
            <v>5.8038869999999996</v>
          </cell>
          <cell r="G87">
            <v>5.926037</v>
          </cell>
          <cell r="H87">
            <v>6.038589</v>
          </cell>
          <cell r="I87">
            <v>6.0855368970904369</v>
          </cell>
          <cell r="J87">
            <v>6.1112057912313862</v>
          </cell>
          <cell r="K87">
            <v>6.1352878287884272</v>
          </cell>
          <cell r="L87">
            <v>6.1520457042771897</v>
          </cell>
          <cell r="M87">
            <v>6.1643876226576495</v>
          </cell>
          <cell r="N87">
            <v>6.1723837190858255</v>
          </cell>
          <cell r="O87">
            <v>6.1722017028085192</v>
          </cell>
          <cell r="P87">
            <v>6.1634618612226948</v>
          </cell>
        </row>
        <row r="88">
          <cell r="C88" t="str">
            <v>Florida</v>
          </cell>
          <cell r="E88">
            <v>2.1762220000000001</v>
          </cell>
          <cell r="F88">
            <v>2.2940769999999997</v>
          </cell>
          <cell r="G88">
            <v>2.3376329999999998</v>
          </cell>
          <cell r="H88">
            <v>2.3813960000000001</v>
          </cell>
          <cell r="I88">
            <v>2.3998452332668694</v>
          </cell>
          <cell r="J88">
            <v>2.409797711261469</v>
          </cell>
          <cell r="K88">
            <v>2.419094958891824</v>
          </cell>
          <cell r="L88">
            <v>2.4254255842262009</v>
          </cell>
          <cell r="M88">
            <v>2.4298958372523929</v>
          </cell>
          <cell r="N88">
            <v>2.4326782982779731</v>
          </cell>
          <cell r="O88">
            <v>2.4323801209543094</v>
          </cell>
          <cell r="P88">
            <v>2.4288565835114131</v>
          </cell>
        </row>
        <row r="89">
          <cell r="C89" t="str">
            <v>Georgia</v>
          </cell>
          <cell r="E89">
            <v>1.311126</v>
          </cell>
          <cell r="F89">
            <v>1.37598</v>
          </cell>
          <cell r="G89">
            <v>1.4012909999999998</v>
          </cell>
          <cell r="H89">
            <v>1.4227620000000001</v>
          </cell>
          <cell r="I89">
            <v>1.4337282908279079</v>
          </cell>
          <cell r="J89">
            <v>1.4395277529610979</v>
          </cell>
          <cell r="K89">
            <v>1.4449104184833654</v>
          </cell>
          <cell r="L89">
            <v>1.4484533422472339</v>
          </cell>
          <cell r="M89">
            <v>1.4507824782783991</v>
          </cell>
          <cell r="N89">
            <v>1.4521256547094623</v>
          </cell>
          <cell r="O89">
            <v>1.4517526708006099</v>
          </cell>
          <cell r="P89">
            <v>1.4495813853847168</v>
          </cell>
        </row>
        <row r="90">
          <cell r="C90" t="str">
            <v>Idaho</v>
          </cell>
          <cell r="E90">
            <v>0.24309700000000001</v>
          </cell>
          <cell r="F90">
            <v>0.24440299999999998</v>
          </cell>
          <cell r="G90">
            <v>0.244722</v>
          </cell>
          <cell r="H90">
            <v>0.24533099999999999</v>
          </cell>
          <cell r="I90">
            <v>0.24726986157360964</v>
          </cell>
          <cell r="J90">
            <v>0.24839493301737392</v>
          </cell>
          <cell r="K90">
            <v>0.2494697372706926</v>
          </cell>
          <cell r="L90">
            <v>0.25028473661285144</v>
          </cell>
          <cell r="M90">
            <v>0.25097769270468095</v>
          </cell>
          <cell r="N90">
            <v>0.25148152532803159</v>
          </cell>
          <cell r="O90">
            <v>0.25158337471221082</v>
          </cell>
          <cell r="P90">
            <v>0.25126539050986746</v>
          </cell>
        </row>
        <row r="91">
          <cell r="C91" t="str">
            <v>Indiana</v>
          </cell>
          <cell r="E91">
            <v>0.97726299999999999</v>
          </cell>
          <cell r="F91">
            <v>0.98683600000000005</v>
          </cell>
          <cell r="G91">
            <v>0.98900100000000002</v>
          </cell>
          <cell r="H91">
            <v>0.98870199999999997</v>
          </cell>
          <cell r="I91">
            <v>0.99643511454585199</v>
          </cell>
          <cell r="J91">
            <v>1.0007587592137912</v>
          </cell>
          <cell r="K91">
            <v>1.0048434648127802</v>
          </cell>
          <cell r="L91">
            <v>1.0077844823752156</v>
          </cell>
          <cell r="M91">
            <v>1.0100868006708188</v>
          </cell>
          <cell r="N91">
            <v>1.0116591039972911</v>
          </cell>
          <cell r="O91">
            <v>1.0117898951442958</v>
          </cell>
          <cell r="P91">
            <v>1.0104134406250571</v>
          </cell>
        </row>
        <row r="92">
          <cell r="C92" t="str">
            <v>Kentucky</v>
          </cell>
          <cell r="E92">
            <v>0.65982099999999999</v>
          </cell>
          <cell r="F92">
            <v>0.66932199999999997</v>
          </cell>
          <cell r="G92">
            <v>0.65568700000000002</v>
          </cell>
          <cell r="H92">
            <v>0.64817999999999998</v>
          </cell>
          <cell r="I92">
            <v>0.65324884301019237</v>
          </cell>
          <cell r="J92">
            <v>0.65608105766435176</v>
          </cell>
          <cell r="K92">
            <v>0.65875622800823841</v>
          </cell>
          <cell r="L92">
            <v>0.66068055083817145</v>
          </cell>
          <cell r="M92">
            <v>0.66218453922209308</v>
          </cell>
          <cell r="N92">
            <v>0.66321029241550411</v>
          </cell>
          <cell r="O92">
            <v>0.66329296822396888</v>
          </cell>
          <cell r="P92">
            <v>0.66238954073176748</v>
          </cell>
        </row>
        <row r="93">
          <cell r="C93" t="str">
            <v>Louisiana</v>
          </cell>
          <cell r="E93">
            <v>0.79736600000000002</v>
          </cell>
          <cell r="F93">
            <v>0.77681299999999998</v>
          </cell>
          <cell r="G93">
            <v>0.76873400000000003</v>
          </cell>
          <cell r="H93">
            <v>0.756579</v>
          </cell>
          <cell r="I93">
            <v>0.76244115191843687</v>
          </cell>
          <cell r="J93">
            <v>0.76560506960892527</v>
          </cell>
          <cell r="K93">
            <v>0.76856115930420943</v>
          </cell>
          <cell r="L93">
            <v>0.77057564858714711</v>
          </cell>
          <cell r="M93">
            <v>0.77200046872988859</v>
          </cell>
          <cell r="N93">
            <v>0.77288876867598078</v>
          </cell>
          <cell r="O93">
            <v>0.77279666184516493</v>
          </cell>
          <cell r="P93">
            <v>0.77167811130974462</v>
          </cell>
        </row>
        <row r="94">
          <cell r="C94" t="str">
            <v>Mississippi</v>
          </cell>
          <cell r="E94">
            <v>0.50627200000000006</v>
          </cell>
          <cell r="F94">
            <v>0.50479200000000002</v>
          </cell>
          <cell r="G94">
            <v>0.50237900000000002</v>
          </cell>
          <cell r="H94">
            <v>0.50071599999999994</v>
          </cell>
          <cell r="I94">
            <v>0.50458424946340075</v>
          </cell>
          <cell r="J94">
            <v>0.50664838456795724</v>
          </cell>
          <cell r="K94">
            <v>0.50856982873008338</v>
          </cell>
          <cell r="L94">
            <v>0.50985442388100233</v>
          </cell>
          <cell r="M94">
            <v>0.51072797708159257</v>
          </cell>
          <cell r="N94">
            <v>0.51125100632356413</v>
          </cell>
          <cell r="O94">
            <v>0.51115045739328968</v>
          </cell>
          <cell r="P94">
            <v>0.51039674068798246</v>
          </cell>
        </row>
        <row r="95">
          <cell r="C95" t="str">
            <v>New Mexico</v>
          </cell>
          <cell r="E95">
            <v>0.32963999999999999</v>
          </cell>
          <cell r="F95">
            <v>0.331673</v>
          </cell>
          <cell r="G95">
            <v>0.32875300000000002</v>
          </cell>
          <cell r="H95">
            <v>0.32449499999999998</v>
          </cell>
          <cell r="I95">
            <v>0.32703685697748136</v>
          </cell>
          <cell r="J95">
            <v>0.3284658745229842</v>
          </cell>
          <cell r="K95">
            <v>0.3298181962609667</v>
          </cell>
          <cell r="L95">
            <v>0.33079974108188082</v>
          </cell>
          <cell r="M95">
            <v>0.33157862918293046</v>
          </cell>
          <cell r="N95">
            <v>0.33211639828838802</v>
          </cell>
          <cell r="O95">
            <v>0.33217259085007939</v>
          </cell>
          <cell r="P95">
            <v>0.33172533860796333</v>
          </cell>
        </row>
        <row r="96">
          <cell r="C96" t="str">
            <v>North Carolina</v>
          </cell>
          <cell r="E96">
            <v>1.18309</v>
          </cell>
          <cell r="F96">
            <v>1.236083</v>
          </cell>
          <cell r="G96">
            <v>1.254821</v>
          </cell>
          <cell r="H96">
            <v>1.275925</v>
          </cell>
          <cell r="I96">
            <v>1.2857661595830121</v>
          </cell>
          <cell r="J96">
            <v>1.2909844451388828</v>
          </cell>
          <cell r="K96">
            <v>1.2958319487342604</v>
          </cell>
          <cell r="L96">
            <v>1.2990375544657158</v>
          </cell>
          <cell r="M96">
            <v>1.3011667550395143</v>
          </cell>
          <cell r="N96">
            <v>1.3024090994196342</v>
          </cell>
          <cell r="O96">
            <v>1.3020976770627555</v>
          </cell>
          <cell r="P96">
            <v>1.3001583124551259</v>
          </cell>
        </row>
        <row r="97">
          <cell r="C97" t="str">
            <v>Oklahoma</v>
          </cell>
          <cell r="E97">
            <v>0.61639299999999997</v>
          </cell>
          <cell r="F97">
            <v>0.62368100000000004</v>
          </cell>
          <cell r="G97">
            <v>0.62849200000000005</v>
          </cell>
          <cell r="H97">
            <v>0.62703200000000003</v>
          </cell>
          <cell r="I97">
            <v>0.63192231307945912</v>
          </cell>
          <cell r="J97">
            <v>0.63462779925531154</v>
          </cell>
          <cell r="K97">
            <v>0.637175435933649</v>
          </cell>
          <cell r="L97">
            <v>0.63898096116019631</v>
          </cell>
          <cell r="M97">
            <v>0.64035591813359005</v>
          </cell>
          <cell r="N97">
            <v>0.64127348860072619</v>
          </cell>
          <cell r="O97">
            <v>0.64130786100606707</v>
          </cell>
          <cell r="P97">
            <v>0.64041842504033508</v>
          </cell>
        </row>
        <row r="98">
          <cell r="C98" t="str">
            <v>Oregon</v>
          </cell>
          <cell r="E98">
            <v>0.52791399999999999</v>
          </cell>
          <cell r="F98">
            <v>0.54134599999999999</v>
          </cell>
          <cell r="G98">
            <v>0.54280899999999999</v>
          </cell>
          <cell r="H98">
            <v>0.54503299999999999</v>
          </cell>
          <cell r="I98">
            <v>0.54932581404442127</v>
          </cell>
          <cell r="J98">
            <v>0.55178717752116024</v>
          </cell>
          <cell r="K98">
            <v>0.55413028103049955</v>
          </cell>
          <cell r="L98">
            <v>0.5558786899205268</v>
          </cell>
          <cell r="M98">
            <v>0.5573293663548502</v>
          </cell>
          <cell r="N98">
            <v>0.55836570769656491</v>
          </cell>
          <cell r="O98">
            <v>0.55854132528870792</v>
          </cell>
          <cell r="P98">
            <v>0.55781768618054473</v>
          </cell>
        </row>
        <row r="99">
          <cell r="C99" t="str">
            <v>South Carolina</v>
          </cell>
          <cell r="E99">
            <v>0.64558599999999999</v>
          </cell>
          <cell r="F99">
            <v>0.659273</v>
          </cell>
          <cell r="G99">
            <v>0.66459999999999997</v>
          </cell>
          <cell r="H99">
            <v>0.66678000000000004</v>
          </cell>
          <cell r="I99">
            <v>0.67194315707867691</v>
          </cell>
          <cell r="J99">
            <v>0.67472316560023593</v>
          </cell>
          <cell r="K99">
            <v>0.67731856561650428</v>
          </cell>
          <cell r="L99">
            <v>0.67908027578493946</v>
          </cell>
          <cell r="M99">
            <v>0.6803164573714745</v>
          </cell>
          <cell r="N99">
            <v>0.6810810796600818</v>
          </cell>
          <cell r="O99">
            <v>0.68098876869990221</v>
          </cell>
          <cell r="P99">
            <v>0.67999919879580129</v>
          </cell>
        </row>
        <row r="100">
          <cell r="C100" t="str">
            <v>Tennessee</v>
          </cell>
          <cell r="E100">
            <v>0.89376999999999995</v>
          </cell>
          <cell r="F100">
            <v>0.89304399999999995</v>
          </cell>
          <cell r="G100">
            <v>0.90545399999999998</v>
          </cell>
          <cell r="H100">
            <v>0.91620199999999996</v>
          </cell>
          <cell r="I100">
            <v>0.92329772820297973</v>
          </cell>
          <cell r="J100">
            <v>0.92712076408578481</v>
          </cell>
          <cell r="K100">
            <v>0.93069067251486992</v>
          </cell>
          <cell r="L100">
            <v>0.93311646196593878</v>
          </cell>
          <cell r="M100">
            <v>0.93482230946722145</v>
          </cell>
          <cell r="N100">
            <v>0.93587972628328064</v>
          </cell>
          <cell r="O100">
            <v>0.93575701863746019</v>
          </cell>
          <cell r="P100">
            <v>0.93439868450857955</v>
          </cell>
        </row>
        <row r="101">
          <cell r="C101" t="str">
            <v>Texas</v>
          </cell>
          <cell r="E101">
            <v>3.748167</v>
          </cell>
          <cell r="F101">
            <v>3.891877</v>
          </cell>
          <cell r="G101">
            <v>3.9453670000000001</v>
          </cell>
          <cell r="H101">
            <v>3.9917829999999999</v>
          </cell>
          <cell r="I101">
            <v>4.022693231223009</v>
          </cell>
          <cell r="J101">
            <v>4.0393366629596432</v>
          </cell>
          <cell r="K101">
            <v>4.0548749889758016</v>
          </cell>
          <cell r="L101">
            <v>4.0654225181081864</v>
          </cell>
          <cell r="M101">
            <v>4.0728242193553008</v>
          </cell>
          <cell r="N101">
            <v>4.0774027843612597</v>
          </cell>
          <cell r="O101">
            <v>4.0768507813549579</v>
          </cell>
          <cell r="P101">
            <v>4.0709267802407254</v>
          </cell>
        </row>
        <row r="102">
          <cell r="C102" t="str">
            <v>Virginia</v>
          </cell>
          <cell r="E102">
            <v>1.0798540000000001</v>
          </cell>
          <cell r="F102">
            <v>1.1108150000000001</v>
          </cell>
          <cell r="G102">
            <v>1.1240220000000001</v>
          </cell>
          <cell r="H102">
            <v>1.1339939999999999</v>
          </cell>
          <cell r="I102">
            <v>1.1427986367123883</v>
          </cell>
          <cell r="J102">
            <v>1.147588319230525</v>
          </cell>
          <cell r="K102">
            <v>1.1520746989529762</v>
          </cell>
          <cell r="L102">
            <v>1.1551715624487753</v>
          </cell>
          <cell r="M102">
            <v>1.1574177202977332</v>
          </cell>
          <cell r="N102">
            <v>1.1588524643380622</v>
          </cell>
          <cell r="O102">
            <v>1.1587774768832597</v>
          </cell>
          <cell r="P102">
            <v>1.1571223565682975</v>
          </cell>
        </row>
        <row r="103">
          <cell r="C103" t="str">
            <v>West Virginia</v>
          </cell>
          <cell r="E103">
            <v>0.307112</v>
          </cell>
          <cell r="F103">
            <v>0.30141899999999999</v>
          </cell>
          <cell r="G103">
            <v>0.29752999999999996</v>
          </cell>
          <cell r="H103">
            <v>0.29181099999999999</v>
          </cell>
          <cell r="I103">
            <v>0.29410578375163693</v>
          </cell>
          <cell r="J103">
            <v>0.29541422522992061</v>
          </cell>
          <cell r="K103">
            <v>0.2966577309384309</v>
          </cell>
          <cell r="L103">
            <v>0.29757853203388407</v>
          </cell>
          <cell r="M103">
            <v>0.29833338643120516</v>
          </cell>
          <cell r="N103">
            <v>0.29886783817659568</v>
          </cell>
          <cell r="O103">
            <v>0.29894940824011973</v>
          </cell>
          <cell r="P103">
            <v>0.29855774239795407</v>
          </cell>
        </row>
        <row r="104">
          <cell r="C104" t="str">
            <v>Subtotal</v>
          </cell>
          <cell r="E104">
            <v>22.738505</v>
          </cell>
          <cell r="F104">
            <v>23.451025000000001</v>
          </cell>
          <cell r="G104">
            <v>23.717567999999993</v>
          </cell>
          <cell r="H104">
            <v>23.947076000000006</v>
          </cell>
          <cell r="I104">
            <v>24.1330086600796</v>
          </cell>
          <cell r="J104">
            <v>24.23415740181127</v>
          </cell>
          <cell r="K104">
            <v>24.328901641717032</v>
          </cell>
          <cell r="L104">
            <v>24.394304110258325</v>
          </cell>
          <cell r="M104">
            <v>24.441743787540595</v>
          </cell>
          <cell r="N104">
            <v>24.472048036096698</v>
          </cell>
          <cell r="O104">
            <v>24.470468211537444</v>
          </cell>
          <cell r="P104">
            <v>24.43551753312606</v>
          </cell>
        </row>
        <row r="106">
          <cell r="C106" t="str">
            <v>Public K -12</v>
          </cell>
          <cell r="E106">
            <v>45.611000000000004</v>
          </cell>
          <cell r="F106">
            <v>46.127000000000002</v>
          </cell>
          <cell r="G106">
            <v>46.538999999999994</v>
          </cell>
          <cell r="H106">
            <v>46.857999999999997</v>
          </cell>
          <cell r="I106">
            <v>47.222999999999999</v>
          </cell>
          <cell r="J106">
            <v>47.424000000000007</v>
          </cell>
          <cell r="K106">
            <v>47.613</v>
          </cell>
          <cell r="L106">
            <v>47.746000000000002</v>
          </cell>
          <cell r="M106">
            <v>47.846000000000004</v>
          </cell>
          <cell r="N106">
            <v>47.911999999999999</v>
          </cell>
          <cell r="O106">
            <v>47.912999999999997</v>
          </cell>
          <cell r="P106">
            <v>47.846000000000004</v>
          </cell>
        </row>
        <row r="107">
          <cell r="C107" t="str">
            <v>Adoption %</v>
          </cell>
          <cell r="E107">
            <v>0.49853116572756567</v>
          </cell>
          <cell r="F107">
            <v>0.50840126173390854</v>
          </cell>
          <cell r="G107">
            <v>0.50962779604202912</v>
          </cell>
          <cell r="H107">
            <v>0.51105629775065109</v>
          </cell>
          <cell r="I107">
            <v>0.5110435309082354</v>
          </cell>
          <cell r="J107">
            <v>0.51101040405303788</v>
          </cell>
          <cell r="K107">
            <v>0.51097182789820073</v>
          </cell>
          <cell r="L107">
            <v>0.5109182781857815</v>
          </cell>
          <cell r="M107">
            <v>0.51084194681980921</v>
          </cell>
          <cell r="N107">
            <v>0.51077074712173776</v>
          </cell>
          <cell r="O107">
            <v>0.51072711396776338</v>
          </cell>
          <cell r="P107">
            <v>0.51071181568210633</v>
          </cell>
        </row>
        <row r="110">
          <cell r="C110" t="str">
            <v>Private K-8</v>
          </cell>
          <cell r="E110">
            <v>4.5510000000000002</v>
          </cell>
          <cell r="F110">
            <v>4.6230000000000002</v>
          </cell>
          <cell r="G110">
            <v>4.702</v>
          </cell>
          <cell r="H110">
            <v>4.7649999999999997</v>
          </cell>
          <cell r="I110">
            <v>4.6779999999999999</v>
          </cell>
          <cell r="J110">
            <v>4.6680000000000001</v>
          </cell>
          <cell r="K110">
            <v>4.66</v>
          </cell>
          <cell r="L110">
            <v>4.6440000000000001</v>
          </cell>
          <cell r="M110">
            <v>4.62</v>
          </cell>
          <cell r="N110">
            <v>4.6029999999999998</v>
          </cell>
          <cell r="O110">
            <v>4.5919999999999996</v>
          </cell>
          <cell r="P110">
            <v>4.5880000000000001</v>
          </cell>
        </row>
        <row r="111">
          <cell r="C111" t="str">
            <v>Private 9-12</v>
          </cell>
          <cell r="E111">
            <v>1.2130000000000001</v>
          </cell>
          <cell r="F111">
            <v>1.218</v>
          </cell>
          <cell r="G111">
            <v>1.2350000000000001</v>
          </cell>
          <cell r="H111">
            <v>1.254</v>
          </cell>
          <cell r="I111">
            <v>1.266</v>
          </cell>
          <cell r="J111">
            <v>1.276</v>
          </cell>
          <cell r="K111">
            <v>1.292</v>
          </cell>
          <cell r="L111">
            <v>1.31</v>
          </cell>
          <cell r="M111">
            <v>1.3340000000000001</v>
          </cell>
          <cell r="N111">
            <v>1.351</v>
          </cell>
          <cell r="O111">
            <v>1.3580000000000001</v>
          </cell>
          <cell r="P111">
            <v>1.355</v>
          </cell>
        </row>
        <row r="112">
          <cell r="C112" t="str">
            <v>Private K-12</v>
          </cell>
          <cell r="E112">
            <v>5.7640000000000002</v>
          </cell>
          <cell r="F112">
            <v>5.8410000000000002</v>
          </cell>
          <cell r="G112">
            <v>5.9370000000000003</v>
          </cell>
          <cell r="H112">
            <v>6.0190000000000001</v>
          </cell>
          <cell r="I112">
            <v>5.944</v>
          </cell>
          <cell r="J112">
            <v>5.944</v>
          </cell>
          <cell r="K112">
            <v>5.952</v>
          </cell>
          <cell r="L112">
            <v>5.9540000000000006</v>
          </cell>
          <cell r="M112">
            <v>5.9540000000000006</v>
          </cell>
          <cell r="N112">
            <v>5.9539999999999997</v>
          </cell>
          <cell r="O112">
            <v>5.9499999999999993</v>
          </cell>
          <cell r="P112">
            <v>5.9429999999999996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Inputs"/>
      <sheetName val="Advances &amp; Repayments"/>
      <sheetName val="Lender Yield"/>
      <sheetName val="Paydowns Override"/>
      <sheetName val="Undrawn Fee"/>
      <sheetName val="Loan List"/>
      <sheetName val="Waterfall"/>
      <sheetName val="Waterfall Report"/>
      <sheetName val="Ratios"/>
      <sheetName val="Excess Concentration"/>
      <sheetName val="Optional Sales"/>
      <sheetName val="Obligor Concentration"/>
      <sheetName val="Industry Concentration"/>
      <sheetName val="Hedge Counterparty"/>
      <sheetName val="External Spreadsheet Layout"/>
      <sheetName val="Term Loans"/>
      <sheetName val="Purc Price Detail"/>
      <sheetName val="Test Results"/>
      <sheetName val="Lookup Tables"/>
      <sheetName val="AALP1501_Custom_1_"/>
      <sheetName val="AALP1501_Custom_2_"/>
      <sheetName val="AALP1501_Custom_3_"/>
      <sheetName val="AALP1501_Custom_4"/>
      <sheetName val="AALP1501_Custom_5_"/>
      <sheetName val="AALP1501_Custom_6_"/>
      <sheetName val="AALP1501_Custom_7_"/>
      <sheetName val="AALP1501_Custom_8_ "/>
      <sheetName val="AALP1501_Custom_9_"/>
      <sheetName val="AALP1501_Custom_10_"/>
      <sheetName val="AALP1501_Custom_11_"/>
      <sheetName val="AALP1501_Custom_12_"/>
      <sheetName val="AALP1501_Custom_13_"/>
      <sheetName val="AALP1501_Custom_14_"/>
      <sheetName val="AALP1501_Custom_15_"/>
      <sheetName val="AALP1501_Custom_19_1"/>
      <sheetName val="AALP1501_Custom_19_2"/>
      <sheetName val="Data Upload"/>
      <sheetName val="Reporting Items"/>
      <sheetName val="Collateral Obligation Amount"/>
      <sheetName val="Asset Coverage Ratio"/>
      <sheetName val="Collateral Quality Tests"/>
      <sheetName val="Interest Coverage Test"/>
      <sheetName val="Unfunded Exposure"/>
      <sheetName val="Concentration Tests"/>
      <sheetName val="Public Variables"/>
      <sheetName val="Scrap Calculations"/>
      <sheetName val="Client Layout"/>
    </sheetNames>
    <sheetDataSet>
      <sheetData sheetId="0"/>
      <sheetData sheetId="1">
        <row r="14">
          <cell r="C14">
            <v>42899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Mult-3yr"/>
      <sheetName val="KeyFinInputs"/>
      <sheetName val="Arden Group, Inc"/>
      <sheetName val="Dominicks Supermarket, Inc."/>
      <sheetName val="Eagle Food Centers, Inc."/>
      <sheetName val="Food Lion, Inc. Class A"/>
      <sheetName val="Homeland Holding Corp."/>
      <sheetName val="Winn-Dixie Stores, Inc."/>
      <sheetName val="Summary"/>
      <sheetName val="J.H. Harvey Company"/>
      <sheetName val="Mult-LTM"/>
      <sheetName val="Mult-LTM (adj)"/>
      <sheetName val="Stock Price Dlg"/>
      <sheetName val="Mult-3yr (adj)"/>
      <sheetName val="General Dialog"/>
      <sheetName val="Comps Dialog"/>
      <sheetName val="intro dialog"/>
      <sheetName val="Proj_EPS Dlg"/>
      <sheetName val="size dlg"/>
      <sheetName val="KeyMultInputs"/>
      <sheetName val="Mar&amp;GrowthAnaly"/>
      <sheetName val="Size_Growth_Adj"/>
      <sheetName val="Proj. EBITDA"/>
      <sheetName val="Key_Inputs Dlg"/>
      <sheetName val="Ratio Analy"/>
      <sheetName val="Common_BS"/>
      <sheetName val="FSEdit Dialog"/>
      <sheetName val="Mult Dialog"/>
      <sheetName val="Common_IS"/>
      <sheetName val="Exb&amp;WP Dialog"/>
      <sheetName val="Comp_Mult"/>
      <sheetName val="Comp_Desc"/>
      <sheetName val="Std Fin Template"/>
      <sheetName val="key_inputs"/>
      <sheetName val="Data"/>
      <sheetName val="WP_Hist ABC"/>
      <sheetName val="Historical"/>
      <sheetName val="CORP"/>
      <sheetName val="MCM Model1"/>
      <sheetName val="Request for Funds"/>
      <sheetName val="Covenant Model"/>
      <sheetName val="KENLBOPK"/>
      <sheetName val="Sch PR-2"/>
      <sheetName val="Sch PR-3"/>
      <sheetName val="A.2 (TAX ACCOUNT REC.)"/>
      <sheetName val="A.3 (FEDERAL LIAB.)"/>
      <sheetName val="A.9"/>
      <sheetName val="By Account (2)"/>
      <sheetName val="Katt_Trends"/>
      <sheetName val="GenCo"/>
      <sheetName val="ADELPHIA"/>
    </sheetNames>
    <sheetDataSet>
      <sheetData sheetId="0" refreshError="1">
        <row r="70">
          <cell r="A70" t="str">
            <v>Key Multiple Inputs</v>
          </cell>
          <cell r="B70" t="str">
            <v>III</v>
          </cell>
        </row>
        <row r="71">
          <cell r="A71" t="str">
            <v>Margin &amp; Growth Analysis</v>
          </cell>
          <cell r="B71" t="str">
            <v>III</v>
          </cell>
        </row>
        <row r="72">
          <cell r="A72" t="str">
            <v>Summary</v>
          </cell>
          <cell r="B72" t="str">
            <v>III</v>
          </cell>
        </row>
        <row r="73">
          <cell r="A73" t="str">
            <v>Multiples: LTM (adj.)</v>
          </cell>
        </row>
        <row r="74">
          <cell r="A74" t="str">
            <v>Multiples: 3 Yr. Avg. (adj.)</v>
          </cell>
          <cell r="B74" t="str">
            <v>III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
      <sheetName val="Trial Bal"/>
      <sheetName val="Input"/>
      <sheetName val="Tests"/>
      <sheetName val="Calcs"/>
      <sheetName val="Listing"/>
      <sheetName val="PSBMA"/>
      <sheetName val="Moody's"/>
      <sheetName val="S&amp;P"/>
      <sheetName val="Pivot1"/>
      <sheetName val="Pivot2"/>
      <sheetName val="40Act"/>
      <sheetName val="List of Assets"/>
      <sheetName val="Market Pricing"/>
      <sheetName val="S&amp;P Industry Detail"/>
      <sheetName val="Citibank Data Sheet"/>
      <sheetName val="Weekly Signoff"/>
      <sheetName val="Non-Pledgeable Assets"/>
      <sheetName val="Base Detail"/>
      <sheetName val="Tables"/>
      <sheetName val="Ratings"/>
      <sheetName val="Industry"/>
      <sheetName val="Reg St"/>
      <sheetName val="Borrowing Base Cert -not need"/>
      <sheetName val="Moody's Rating - No Longer Need"/>
      <sheetName val="S&amp;P's Rating - No Longer Needed"/>
      <sheetName val="Edison Extract - No longer need"/>
      <sheetName val="Trial_Bal"/>
      <sheetName val="List_of_Assets"/>
      <sheetName val="Market_Pricing"/>
      <sheetName val="S&amp;P_Industry_Detail"/>
      <sheetName val="Citibank_Data_Sheet"/>
      <sheetName val="Weekly_Signoff"/>
      <sheetName val="Non-Pledgeable_Assets"/>
      <sheetName val="Base_Detail"/>
      <sheetName val="Reg_St"/>
      <sheetName val="Borrowing_Base_Cert_-not_need"/>
      <sheetName val="Moody's_Rating_-_No_Longer_Need"/>
      <sheetName val="S&amp;P's_Rating_-_No_Longer_Needed"/>
      <sheetName val="Edison_Extract_-_No_longer_ne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asury Cashflow"/>
      <sheetName val="Reference"/>
      <sheetName val="GEN Inputs"/>
      <sheetName val="Cntmrs-Recruit"/>
      <sheetName val="GraphMain"/>
      <sheetName val="5 Indirect"/>
      <sheetName val="Inputs"/>
      <sheetName val="ROIC"/>
      <sheetName val="1. ROIC"/>
      <sheetName val="E_CLECs"/>
      <sheetName val="Paging"/>
      <sheetName val="DWMC"/>
      <sheetName val="Asset Detail"/>
      <sheetName val="Pricing"/>
      <sheetName val="KeyMultInputs"/>
      <sheetName val="WMCAP"/>
      <sheetName val="Mult-3yr"/>
      <sheetName val="RUL2"/>
      <sheetName val="FAR"/>
      <sheetName val="Accounts"/>
      <sheetName val="I&amp;E-2003-MFC PEG"/>
      <sheetName val="2-"/>
      <sheetName val="Intangibles"/>
      <sheetName val="Assum (Ruud)"/>
      <sheetName val="WACC (Ruud)"/>
      <sheetName val="Tech-BetaLED"/>
      <sheetName val="Assum"/>
      <sheetName val="Ex_Rates"/>
      <sheetName val="WP_Hist ABC"/>
      <sheetName val="P&amp;L98YTD -Farinaceo"/>
      <sheetName val="P&amp;L99YTD - Farinaceo"/>
      <sheetName val="Orbismodel"/>
      <sheetName val="Control Panel"/>
      <sheetName val="Assumptions and Inputs"/>
      <sheetName val="Revenue Detail"/>
      <sheetName val="Extraction_in_Percent_by_Enterp"/>
      <sheetName val="Treasury_Cashflow"/>
      <sheetName val="GEN_Inputs"/>
      <sheetName val="5_Indirect"/>
      <sheetName val="1__ROIC"/>
      <sheetName val="I&amp;E-2003-MFC_PEG"/>
      <sheetName val="Asset_Detail"/>
      <sheetName val="Assum_(Ruud)"/>
      <sheetName val="WACC_(Ruud)"/>
      <sheetName val="WP_Hist_ABC"/>
      <sheetName val="P&amp;L98YTD_-Farinaceo"/>
      <sheetName val="P&amp;L99YTD_-_Farinaceo"/>
      <sheetName val="Control_Panel"/>
      <sheetName val="Assumptions_and_Inputs"/>
      <sheetName val="Revenue_Detail"/>
      <sheetName val="CCP"/>
      <sheetName val="Fleet%"/>
      <sheetName val="Summary"/>
      <sheetName val="Validations"/>
      <sheetName val="Quarterly Treasury Cashflow Dec"/>
      <sheetName val="IncidentsEAP"/>
      <sheetName val="Assumptions"/>
      <sheetName val="Agreement Summaries"/>
      <sheetName val="Cover"/>
      <sheetName val="Share Prices"/>
      <sheetName val="New_Dealer P&amp;L"/>
      <sheetName val="mappings"/>
      <sheetName val="Lookup"/>
      <sheetName val="Winn Dixie Stores Inc"/>
      <sheetName val="Hannaford Brothers"/>
      <sheetName val="Ingels Markets"/>
      <sheetName val="Marsh Supermarkets"/>
      <sheetName val="Ruddick Corp"/>
      <sheetName val="Weis Markets "/>
      <sheetName val="Whole Foods Markets Inc"/>
      <sheetName val="Shaws Supermarkets"/>
      <sheetName val="Mult-LTM"/>
      <sheetName val="Mult-LTM (adj)"/>
      <sheetName val="Mult-3yr (adj)"/>
      <sheetName val="General Dialog"/>
      <sheetName val="Comps Dialog"/>
      <sheetName val="Mar&amp;GrowthAnaly"/>
      <sheetName val="Size_Growth_Adj"/>
      <sheetName val="Proj. Financials"/>
      <sheetName val="Ratio Analy"/>
      <sheetName val="Common_BS"/>
      <sheetName val="Common_IS"/>
      <sheetName val="FSEdit Dialog"/>
      <sheetName val="Mult Dialog"/>
      <sheetName val="Exb&amp;WP Dialog"/>
      <sheetName val="Comp_Mult"/>
      <sheetName val="Std Fin Template"/>
      <sheetName val="Comp_Desc"/>
      <sheetName val="key_inputs"/>
      <sheetName val="YOEMAGUM"/>
      <sheetName val="FCall Header"/>
      <sheetName val="Bldg Model"/>
      <sheetName val="POPLAN"/>
      <sheetName val="tb1 BALANCE SHEET"/>
      <sheetName val="Monthly Summary by Acct"/>
      <sheetName val="Builder"/>
      <sheetName val="EC Total"/>
      <sheetName val="Projected Gross Demand"/>
      <sheetName val="CREDITS"/>
      <sheetName val="SPECIAL_ITEM_ADJ"/>
      <sheetName val="Budget Fall"/>
      <sheetName val="Guideline Fall"/>
      <sheetName val="Lists &amp; Checks"/>
      <sheetName val="Fifo"/>
      <sheetName val="Inventario Europort"/>
      <sheetName val="Assumpt."/>
      <sheetName val="FAB별"/>
      <sheetName val="Sheet1"/>
      <sheetName val="Follow-Up"/>
      <sheetName val="Office Submissions"/>
      <sheetName val="EMEA"/>
      <sheetName val="CapEx"/>
      <sheetName val="Rates &amp; Schedules"/>
      <sheetName val="A1 - Income Statement"/>
      <sheetName val="ALFMULT"/>
      <sheetName val="Treasury_Cashflow1"/>
      <sheetName val="Share_Prices"/>
      <sheetName val="GEN_Inputs1"/>
      <sheetName val="5_Indirect1"/>
      <sheetName val="I&amp;E-2003-MFC_PEG1"/>
      <sheetName val="Asset_Detail1"/>
      <sheetName val="1__ROIC1"/>
      <sheetName val="Assum_(Ruud)1"/>
      <sheetName val="WACC_(Ruud)1"/>
      <sheetName val="WP_Hist_ABC1"/>
      <sheetName val="P&amp;L98YTD_-Farinaceo1"/>
      <sheetName val="P&amp;L99YTD_-_Farinaceo1"/>
      <sheetName val="Control_Panel1"/>
      <sheetName val="Assumptions_and_Inputs1"/>
      <sheetName val="Revenue_Detail1"/>
      <sheetName val="Debt Indices"/>
      <sheetName val="T-313 Deferreds"/>
      <sheetName val="Lists"/>
      <sheetName val="Quarterly_Treasury_Cashflow_Dec"/>
      <sheetName val="Agreement_Summaries"/>
      <sheetName val="New_Dealer_P&amp;L"/>
      <sheetName val="FCall_Header"/>
      <sheetName val="Winn_Dixie_Stores_Inc"/>
      <sheetName val="Hannaford_Brothers"/>
      <sheetName val="Ingels_Markets"/>
      <sheetName val="Marsh_Supermarkets"/>
      <sheetName val="Ruddick_Corp"/>
      <sheetName val="Weis_Markets_"/>
      <sheetName val="Whole_Foods_Markets_Inc"/>
      <sheetName val="Shaws_Supermarkets"/>
      <sheetName val="Mult-LTM_(adj)"/>
      <sheetName val="Mult-3yr_(adj)"/>
      <sheetName val="General_Dialog"/>
      <sheetName val="Comps_Dialog"/>
      <sheetName val="Proj__Financials"/>
      <sheetName val="Ratio_Analy"/>
      <sheetName val="FSEdit_Dialog"/>
      <sheetName val="Mult_Dialog"/>
      <sheetName val="Exb&amp;WP_Dialog"/>
      <sheetName val="Std_Fin_Template"/>
      <sheetName val="Bldg_Model"/>
      <sheetName val="tb1_BALANCE_SHEET"/>
      <sheetName val="Monthly_Summary_by_Acct"/>
      <sheetName val="EC_Total"/>
      <sheetName val="Projected_Gross_Demand"/>
      <sheetName val="Budget_Fall"/>
      <sheetName val="Guideline_Fall"/>
      <sheetName val="Lists_&amp;_Checks"/>
      <sheetName val="Inventario_Europort"/>
      <sheetName val="Assumpt_"/>
      <sheetName val="Calculo valoracion"/>
      <sheetName val="LUp"/>
      <sheetName val="Code1"/>
      <sheetName val="Skyy A-23 and A-24"/>
      <sheetName val="Variables"/>
      <sheetName val="DS_Industry_Specif"/>
      <sheetName val="GTR"/>
      <sheetName val="Control"/>
      <sheetName val="PSEUDO DATA"/>
      <sheetName val="00-020 General"/>
      <sheetName val="01-040 Rental Real Estate 8825"/>
      <sheetName val="sq ftg detail"/>
      <sheetName val="2001"/>
      <sheetName val="DEPRECIATION SCHEDULE"/>
      <sheetName val="Global inputs"/>
      <sheetName val="유통망계획"/>
      <sheetName val="?????"/>
      <sheetName val="RATE"/>
      <sheetName val="ShareBasedCompOpEx x Grant"/>
      <sheetName val="composiz.moduli"/>
      <sheetName val="ePSM Header Data Page"/>
      <sheetName val="Cap 02"/>
      <sheetName val="IP1-Summary (all)"/>
      <sheetName val="WCFF"/>
      <sheetName val="COSTOMAT.XLS"/>
      <sheetName val="Config"/>
      <sheetName val="DB Termination LC"/>
      <sheetName val="DIV INC"/>
      <sheetName val="LTM"/>
      <sheetName val="DropZone"/>
      <sheetName val="FJ vs Plan"/>
      <sheetName val="FJ_vs_Plan"/>
      <sheetName val="Parameter"/>
      <sheetName val="Hierarchy"/>
      <sheetName val="Drop Down Menus"/>
      <sheetName val="Power &amp; Fuel(SMS)"/>
      <sheetName val="pivot inc state"/>
      <sheetName val="Forecasts_VDF"/>
      <sheetName val="BEV"/>
      <sheetName val="Marlborough Annual Model"/>
      <sheetName val="MAIN"/>
      <sheetName val="Loan Amortization Schedule"/>
      <sheetName val="Sheet2"/>
      <sheetName val="FOB Lookup"/>
      <sheetName val="CONTROLS"/>
      <sheetName val="Finalized Data 2.27.2015"/>
      <sheetName val="Entity by Tranche -MPL"/>
      <sheetName val="By tranche Inputs (KPMG)"/>
      <sheetName val="PARAM"/>
      <sheetName val="DATA"/>
      <sheetName val="TaxRates"/>
      <sheetName val=" BS A-9"/>
      <sheetName val="Summary A"/>
      <sheetName val="InvFin"/>
      <sheetName val="Assump Input"/>
      <sheetName val="CashFlowAnalysis"/>
      <sheetName val="C0001 State"/>
      <sheetName val="C0008 State"/>
      <sheetName val="AssetsHierarchy"/>
      <sheetName val="DCF"/>
      <sheetName val="NAVREC"/>
      <sheetName val="GSF"/>
      <sheetName val="1998"/>
      <sheetName val="PlumtrFore"/>
      <sheetName val="Rev Growth Rate"/>
      <sheetName val="기본정보"/>
      <sheetName val="현장"/>
      <sheetName val="Finance Group"/>
      <sheetName val="Low Tax Country Earnings"/>
      <sheetName val="Major Country Earnings"/>
      <sheetName val="Mid-Size Country Earnings"/>
      <sheetName val="Other"/>
      <sheetName val="Remaining Entities"/>
      <sheetName val="Cost Approach"/>
      <sheetName val="Ukupni prihod"/>
      <sheetName val="BS(4)"/>
      <sheetName val="3월상세"/>
      <sheetName val="FLORIDAADDITIONS"/>
      <sheetName val="Total Budget"/>
      <sheetName val="Blade &amp; Tower cost"/>
      <sheetName val="PopCache"/>
      <sheetName val="VZB (flegacy)"/>
      <sheetName val="East Non-Reg sum"/>
      <sheetName val="P05"/>
      <sheetName val="VZB (nSAP) sum"/>
      <sheetName val="East Non Reg TDS"/>
      <sheetName val="FOF Code-Reconciliation"/>
      <sheetName val="2012 IP List-Reconciliation"/>
      <sheetName val="Master Matrix 2000"/>
      <sheetName val="BP GR Assumptions"/>
      <sheetName val="Cnsld"/>
      <sheetName val="Leasing Costs rollfwd"/>
      <sheetName val="BS"/>
      <sheetName val="flow"/>
      <sheetName val="forecast quick"/>
      <sheetName val="Flags"/>
      <sheetName val="MOTOR2"/>
      <sheetName val="MOTOR1"/>
      <sheetName val="Treasury_Cashflow2"/>
      <sheetName val="GEN_Inputs2"/>
      <sheetName val="Share_Prices1"/>
      <sheetName val="5_Indirect2"/>
      <sheetName val="I&amp;E-2003-MFC_PEG2"/>
      <sheetName val="Asset_Detail2"/>
      <sheetName val="1__ROIC2"/>
      <sheetName val="Assum_(Ruud)2"/>
      <sheetName val="WACC_(Ruud)2"/>
      <sheetName val="WP_Hist_ABC2"/>
      <sheetName val="P&amp;L98YTD_-Farinaceo2"/>
      <sheetName val="P&amp;L99YTD_-_Farinaceo2"/>
      <sheetName val="Control_Panel2"/>
      <sheetName val="Assumptions_and_Inputs2"/>
      <sheetName val="Revenue_Detail2"/>
      <sheetName val="Quarterly_Treasury_Cashflow_De1"/>
      <sheetName val="Agreement_Summaries1"/>
      <sheetName val="New_Dealer_P&amp;L1"/>
      <sheetName val="FCall_Header1"/>
      <sheetName val="Winn_Dixie_Stores_Inc1"/>
      <sheetName val="Hannaford_Brothers1"/>
      <sheetName val="Ingels_Markets1"/>
      <sheetName val="Marsh_Supermarkets1"/>
      <sheetName val="Ruddick_Corp1"/>
      <sheetName val="Weis_Markets_1"/>
      <sheetName val="Whole_Foods_Markets_Inc1"/>
      <sheetName val="Shaws_Supermarkets1"/>
      <sheetName val="Mult-LTM_(adj)1"/>
      <sheetName val="Mult-3yr_(adj)1"/>
      <sheetName val="General_Dialog1"/>
      <sheetName val="Comps_Dialog1"/>
      <sheetName val="Proj__Financials1"/>
      <sheetName val="Ratio_Analy1"/>
      <sheetName val="FSEdit_Dialog1"/>
      <sheetName val="Mult_Dialog1"/>
      <sheetName val="Exb&amp;WP_Dialog1"/>
      <sheetName val="Std_Fin_Template1"/>
      <sheetName val="Bldg_Model1"/>
      <sheetName val="tb1_BALANCE_SHEET1"/>
      <sheetName val="Monthly_Summary_by_Acct1"/>
      <sheetName val="EC_Total1"/>
      <sheetName val="Projected_Gross_Demand1"/>
      <sheetName val="Budget_Fall1"/>
      <sheetName val="Guideline_Fall1"/>
      <sheetName val="Lists_&amp;_Checks1"/>
      <sheetName val="Inventario_Europort1"/>
      <sheetName val="Assumpt_1"/>
      <sheetName val="Debt_Indices"/>
      <sheetName val="Office_Submissions"/>
      <sheetName val="Calculo_valoracion"/>
      <sheetName val="Power_&amp;_Fuel(SMS)"/>
      <sheetName val="00-020_General"/>
      <sheetName val="Drop_Down_Menus"/>
      <sheetName val="composiz_moduli"/>
      <sheetName val="Global_inputs"/>
      <sheetName val="ShareBasedCompOpEx_x_Grant"/>
      <sheetName val="sq_ftg_detail"/>
      <sheetName val="ePSM_Header_Data_Page"/>
      <sheetName val="Cap_02"/>
      <sheetName val="IP1-Summary_(all)"/>
      <sheetName val="FJ_vs_Plan1"/>
      <sheetName val="Rates_&amp;_Schedules"/>
      <sheetName val="A1_-_Income_Statement"/>
      <sheetName val="T-313_Deferreds"/>
      <sheetName val="PSEUDO_DATA"/>
      <sheetName val="01-040_Rental_Real_Estate_8825"/>
      <sheetName val="DB_Termination_LC"/>
      <sheetName val="DIV_INC"/>
      <sheetName val="Latv DS"/>
      <sheetName val="O1"/>
      <sheetName val="M1"/>
      <sheetName val="H1"/>
      <sheetName val="New Customer Schedule"/>
      <sheetName val="Scrap Paper"/>
      <sheetName val="Severity"/>
      <sheetName val="#REF"/>
      <sheetName val="CREDIT STATS"/>
      <sheetName val="AE_Kommentar"/>
      <sheetName val="E_Umsatzentwicklung"/>
      <sheetName val="IR1598"/>
      <sheetName val="Customer List"/>
      <sheetName val="royalties"/>
      <sheetName val="GST"/>
      <sheetName val="Forecast"/>
      <sheetName val="감가상각"/>
      <sheetName val="Sales Seasonality by Month"/>
      <sheetName val="DATATABLES"/>
      <sheetName val="INFO"/>
      <sheetName val="Index"/>
      <sheetName val="#¡REF"/>
      <sheetName val="Checks &amp; Lists (PPl)"/>
      <sheetName val="Checks &amp; Lists"/>
      <sheetName val="5 Yr. Disc."/>
      <sheetName val="매출"/>
      <sheetName val="Infra, CS, and CIOPMO"/>
      <sheetName val="综合"/>
      <sheetName val="3-1-1现金"/>
      <sheetName val="states"/>
      <sheetName val="A4.1 1-9"/>
      <sheetName val="Input"/>
      <sheetName val="Templates"/>
      <sheetName val="NA DSO"/>
      <sheetName val="Regularpricing"/>
      <sheetName val="Intel Corporation - Annualized"/>
      <sheetName val="Analysis of Investments at Cost"/>
      <sheetName val="graph"/>
      <sheetName val="Sheet Details"/>
      <sheetName val="Fund of Fund"/>
      <sheetName val="IS History"/>
      <sheetName val="ICI"/>
      <sheetName val="US Headcount"/>
      <sheetName val="fa"/>
      <sheetName val="consol cash flow"/>
      <sheetName val="KISSAN"/>
      <sheetName val="Detail "/>
      <sheetName val="Treasury_Cashflow3"/>
      <sheetName val="GEN_Inputs3"/>
      <sheetName val="Share_Prices2"/>
      <sheetName val="5_Indirect3"/>
      <sheetName val="I&amp;E-2003-MFC_PEG3"/>
      <sheetName val="Asset_Detail3"/>
      <sheetName val="1__ROIC3"/>
      <sheetName val="Assum_(Ruud)3"/>
      <sheetName val="WACC_(Ruud)3"/>
      <sheetName val="WP_Hist_ABC3"/>
      <sheetName val="P&amp;L98YTD_-Farinaceo3"/>
      <sheetName val="P&amp;L99YTD_-_Farinaceo3"/>
      <sheetName val="Control_Panel3"/>
      <sheetName val="Assumptions_and_Inputs3"/>
      <sheetName val="Revenue_Detail3"/>
      <sheetName val="Quarterly_Treasury_Cashflow_De2"/>
      <sheetName val="Agreement_Summaries2"/>
      <sheetName val="New_Dealer_P&amp;L2"/>
      <sheetName val="FCall_Header2"/>
      <sheetName val="Winn_Dixie_Stores_Inc2"/>
      <sheetName val="Hannaford_Brothers2"/>
      <sheetName val="Ingels_Markets2"/>
      <sheetName val="Marsh_Supermarkets2"/>
      <sheetName val="Ruddick_Corp2"/>
      <sheetName val="Weis_Markets_2"/>
      <sheetName val="Whole_Foods_Markets_Inc2"/>
      <sheetName val="Shaws_Supermarkets2"/>
      <sheetName val="Mult-LTM_(adj)2"/>
      <sheetName val="Mult-3yr_(adj)2"/>
      <sheetName val="General_Dialog2"/>
      <sheetName val="Comps_Dialog2"/>
      <sheetName val="Proj__Financials2"/>
      <sheetName val="Ratio_Analy2"/>
      <sheetName val="FSEdit_Dialog2"/>
      <sheetName val="Mult_Dialog2"/>
      <sheetName val="Exb&amp;WP_Dialog2"/>
      <sheetName val="Std_Fin_Template2"/>
      <sheetName val="Bldg_Model2"/>
      <sheetName val="tb1_BALANCE_SHEET2"/>
      <sheetName val="Monthly_Summary_by_Acct2"/>
      <sheetName val="EC_Total2"/>
      <sheetName val="Projected_Gross_Demand2"/>
      <sheetName val="Budget_Fall2"/>
      <sheetName val="Guideline_Fall2"/>
      <sheetName val="Lists_&amp;_Checks2"/>
      <sheetName val="Inventario_Europort2"/>
      <sheetName val="Assumpt_2"/>
      <sheetName val="Debt_Indices1"/>
      <sheetName val="Office_Submissions1"/>
      <sheetName val="Calculo_valoracion1"/>
      <sheetName val="00-020_General1"/>
      <sheetName val="composiz_moduli1"/>
      <sheetName val="Global_inputs1"/>
      <sheetName val="ShareBasedCompOpEx_x_Grant1"/>
      <sheetName val="sq_ftg_detail1"/>
      <sheetName val="ePSM_Header_Data_Page1"/>
      <sheetName val="Cap_021"/>
      <sheetName val="IP1-Summary_(all)1"/>
      <sheetName val="Drop_Down_Menus1"/>
      <sheetName val="Rates_&amp;_Schedules1"/>
      <sheetName val="A1_-_Income_Statement1"/>
      <sheetName val="T-313_Deferreds1"/>
      <sheetName val="FJ_vs_Plan2"/>
      <sheetName val="Power_&amp;_Fuel(SMS)1"/>
      <sheetName val="DB_Termination_LC1"/>
      <sheetName val="PSEUDO_DATA1"/>
      <sheetName val="01-040_Rental_Real_Estate_88251"/>
      <sheetName val="DIV_INC1"/>
      <sheetName val="Latv_DS"/>
      <sheetName val="Marlborough_Annual_Model"/>
      <sheetName val="DEPRECIATION_SCHEDULE"/>
      <sheetName val="COSTOMAT_XLS"/>
      <sheetName val="BP_GR_Assumptions"/>
      <sheetName val="FOB_Lookup"/>
      <sheetName val="Loan_Amortization_Schedule"/>
      <sheetName val="Skyy_A-23_and_A-24"/>
      <sheetName val="Rev_Growth_Rate"/>
      <sheetName val="Assump_Input"/>
      <sheetName val="Customer_List"/>
      <sheetName val="New_Customer_Schedule"/>
      <sheetName val="Scrap_Paper"/>
      <sheetName val="Ukupni_prihod"/>
      <sheetName val="Sales_Seasonality_by_Month"/>
      <sheetName val="Treasury_Cashflow4"/>
      <sheetName val="GEN_Inputs4"/>
      <sheetName val="Share_Prices3"/>
      <sheetName val="5_Indirect4"/>
      <sheetName val="I&amp;E-2003-MFC_PEG4"/>
      <sheetName val="Asset_Detail4"/>
      <sheetName val="1__ROIC4"/>
      <sheetName val="Assum_(Ruud)4"/>
      <sheetName val="WACC_(Ruud)4"/>
      <sheetName val="WP_Hist_ABC4"/>
      <sheetName val="P&amp;L98YTD_-Farinaceo4"/>
      <sheetName val="P&amp;L99YTD_-_Farinaceo4"/>
      <sheetName val="Control_Panel4"/>
      <sheetName val="Assumptions_and_Inputs4"/>
      <sheetName val="Revenue_Detail4"/>
      <sheetName val="Quarterly_Treasury_Cashflow_De3"/>
      <sheetName val="Agreement_Summaries3"/>
      <sheetName val="New_Dealer_P&amp;L3"/>
      <sheetName val="FCall_Header3"/>
      <sheetName val="Winn_Dixie_Stores_Inc3"/>
      <sheetName val="Hannaford_Brothers3"/>
      <sheetName val="Ingels_Markets3"/>
      <sheetName val="Marsh_Supermarkets3"/>
      <sheetName val="Ruddick_Corp3"/>
      <sheetName val="Weis_Markets_3"/>
      <sheetName val="Whole_Foods_Markets_Inc3"/>
      <sheetName val="Shaws_Supermarkets3"/>
      <sheetName val="Mult-LTM_(adj)3"/>
      <sheetName val="Mult-3yr_(adj)3"/>
      <sheetName val="General_Dialog3"/>
      <sheetName val="Comps_Dialog3"/>
      <sheetName val="Proj__Financials3"/>
      <sheetName val="Ratio_Analy3"/>
      <sheetName val="FSEdit_Dialog3"/>
      <sheetName val="Mult_Dialog3"/>
      <sheetName val="Exb&amp;WP_Dialog3"/>
      <sheetName val="Std_Fin_Template3"/>
      <sheetName val="Bldg_Model3"/>
      <sheetName val="tb1_BALANCE_SHEET3"/>
      <sheetName val="Monthly_Summary_by_Acct3"/>
      <sheetName val="EC_Total3"/>
      <sheetName val="Projected_Gross_Demand3"/>
      <sheetName val="Budget_Fall3"/>
      <sheetName val="Guideline_Fall3"/>
      <sheetName val="Lists_&amp;_Checks3"/>
      <sheetName val="Inventario_Europort3"/>
      <sheetName val="Assumpt_3"/>
      <sheetName val="Debt_Indices2"/>
      <sheetName val="Office_Submissions2"/>
      <sheetName val="Calculo_valoracion2"/>
      <sheetName val="00-020_General2"/>
      <sheetName val="Drop_Down_Menus2"/>
      <sheetName val="Global_inputs2"/>
      <sheetName val="ShareBasedCompOpEx_x_Grant2"/>
      <sheetName val="composiz_moduli2"/>
      <sheetName val="sq_ftg_detail2"/>
      <sheetName val="ePSM_Header_Data_Page2"/>
      <sheetName val="Cap_022"/>
      <sheetName val="IP1-Summary_(all)2"/>
      <sheetName val="Rates_&amp;_Schedules2"/>
      <sheetName val="A1_-_Income_Statement2"/>
      <sheetName val="T-313_Deferreds2"/>
      <sheetName val="FJ_vs_Plan3"/>
      <sheetName val="Power_&amp;_Fuel(SMS)2"/>
      <sheetName val="PSEUDO_DATA2"/>
      <sheetName val="01-040_Rental_Real_Estate_88252"/>
      <sheetName val="DB_Termination_LC2"/>
      <sheetName val="DIV_INC2"/>
      <sheetName val="Latv_DS1"/>
      <sheetName val="Marlborough_Annual_Model1"/>
      <sheetName val="DEPRECIATION_SCHEDULE1"/>
      <sheetName val="COSTOMAT_XLS1"/>
      <sheetName val="BP_GR_Assumptions1"/>
      <sheetName val="Skyy_A-23_and_A-241"/>
      <sheetName val="Rev_Growth_Rate1"/>
      <sheetName val="Loan_Amortization_Schedule1"/>
      <sheetName val="FOB_Lookup1"/>
      <sheetName val="New_Customer_Schedule1"/>
      <sheetName val="Scrap_Paper1"/>
      <sheetName val="Assump_Input1"/>
      <sheetName val="Ukupni_prihod1"/>
      <sheetName val="Customer_List1"/>
      <sheetName val="_____"/>
      <sheetName val="#3 AM Cart"/>
      <sheetName val="1996"/>
      <sheetName val="TemplateReports"/>
      <sheetName val="grp "/>
      <sheetName val="T_C__2_"/>
      <sheetName val="Checks_&amp;_Lists_(PPl)"/>
      <sheetName val="Checks_&amp;_Lists"/>
      <sheetName val="Domain Values"/>
      <sheetName val="Checks_&amp;_Lists_(PPl)1"/>
      <sheetName val="Checks_&amp;_Lists1"/>
      <sheetName val="Consol view"/>
      <sheetName val="EPS Growth"/>
      <sheetName val="TTA"/>
      <sheetName val="SBU Summaries"/>
      <sheetName val="Rpt_Info"/>
      <sheetName val="Dep"/>
      <sheetName val="DCF "/>
      <sheetName val="Revenue-Revised"/>
      <sheetName val="Foreclosure"/>
      <sheetName val="Bs_dft"/>
      <sheetName val="P&amp;l_dft"/>
      <sheetName val="Sch_dft"/>
      <sheetName val="Detail"/>
      <sheetName val="Recuperada_Plan1"/>
      <sheetName val="Output"/>
      <sheetName val="CBM-proj"/>
      <sheetName val="lbo-sum"/>
      <sheetName val="Pd 10 '04"/>
      <sheetName val="Pd 9 '04"/>
      <sheetName val="Co. Info."/>
      <sheetName val="Datos infraestructura"/>
      <sheetName val="State App"/>
      <sheetName val="shtLookup"/>
      <sheetName val="G2TempSheet"/>
      <sheetName val="IRR"/>
      <sheetName val="PrjtEqIRR"/>
      <sheetName val="Profile"/>
      <sheetName val="Instructions"/>
      <sheetName val="Assumption &amp; Scenarios"/>
      <sheetName val="CF - Year"/>
      <sheetName val="Cash flow com inflação"/>
      <sheetName val="Criteria"/>
      <sheetName val="Munka3"/>
      <sheetName val="Comparable Business Description"/>
      <sheetName val="WAX Report"/>
      <sheetName val="football_field"/>
      <sheetName val="2-21"/>
      <sheetName val="폐토수익화 "/>
      <sheetName val="그래프"/>
      <sheetName val="SEMB-N"/>
      <sheetName val="FS(02)"/>
      <sheetName val="FS(04)"/>
      <sheetName val="SIP"/>
      <sheetName val="CSP"/>
      <sheetName val="UTC"/>
      <sheetName val="02BGA"/>
      <sheetName val="04BGA"/>
      <sheetName val="BOC(02)"/>
      <sheetName val="차수"/>
      <sheetName val="Invoices"/>
      <sheetName val="EXEL 2020 SOX and GRC"/>
      <sheetName val="SOX BVA Summary"/>
      <sheetName val="SOX BvA Detail"/>
      <sheetName val="Pivot 0919"/>
      <sheetName val="ProjDetReport_0919"/>
      <sheetName val="Pivot0627"/>
      <sheetName val="Project Detail Report0627"/>
      <sheetName val="2020 Estimates 404 a or b"/>
      <sheetName val="Input Assumptions for Est"/>
      <sheetName val="Finalized_Data_2_27_2015"/>
      <sheetName val="Entity_by_Tranche_-MPL"/>
      <sheetName val="By_tranche_Inputs_(KPMG)"/>
      <sheetName val="forecast_quick"/>
      <sheetName val="CREDIT_STATS"/>
      <sheetName val="Sheet_Details"/>
      <sheetName val="Fund_of_Fund"/>
      <sheetName val="2-asi-00"/>
      <sheetName val="EquityTemplate"/>
      <sheetName val="EurotoolsXRates"/>
      <sheetName val="SQL_Data"/>
      <sheetName val="M3 - BS"/>
      <sheetName val="M3 - PL"/>
      <sheetName val="D-M"/>
      <sheetName val="D-Q"/>
      <sheetName val="D-Q-PES"/>
      <sheetName val="D-Y-PES"/>
      <sheetName val="D-Y"/>
      <sheetName val="D-M-AGI"/>
      <sheetName val="D-Y-AGI"/>
      <sheetName val="D-Q-AGI"/>
      <sheetName val="D-M-PES"/>
      <sheetName val="Domestic Model"/>
      <sheetName val="Ass"/>
      <sheetName val="Mechanics"/>
      <sheetName val="Ownership Summary"/>
      <sheetName val="Definition"/>
      <sheetName val="Sources_Uses"/>
      <sheetName val="Returns_Calculation"/>
      <sheetName val="Opacr971"/>
      <sheetName val="제조원가(확인)"/>
      <sheetName val="FEB10 INV MAR"/>
      <sheetName val="FEB10 INV"/>
      <sheetName val="MAY10 INV"/>
      <sheetName val="JAN10INV"/>
      <sheetName val="APR10INV"/>
      <sheetName val="0"/>
      <sheetName val="150"/>
      <sheetName val="270"/>
      <sheetName val="280"/>
      <sheetName val="3"/>
      <sheetName val="ALL GP"/>
      <sheetName val="assump"/>
      <sheetName val="Volume"/>
      <sheetName val="PP"/>
      <sheetName val="Blade_&amp;_Tower_cost"/>
      <sheetName val="pivot_inc_state"/>
      <sheetName val="Leasing_Costs_rollfwd"/>
      <sheetName val="CODE"/>
      <sheetName val="Table"/>
      <sheetName val="Debt"/>
      <sheetName val="BUS제원1"/>
      <sheetName val="생계99ST"/>
      <sheetName val=""/>
      <sheetName val="Film-by-Film Admissions"/>
      <sheetName val="Hoja1"/>
      <sheetName val="entry"/>
      <sheetName val="ACUMULADO"/>
      <sheetName val="Split by Function"/>
      <sheetName val="Split by OneCorp &amp; Ops"/>
      <sheetName val="Total ES_ TM1"/>
      <sheetName val="Intercompany Billings"/>
      <sheetName val="AMC &amp; ASC Allocated"/>
      <sheetName val="Adj to tie to IUSA IC"/>
      <sheetName val="IFRS Adjustments"/>
      <sheetName val="IFRS TM1 extract"/>
      <sheetName val="BPC adjustment"/>
      <sheetName val="Menu"/>
      <sheetName val="Hoja2"/>
      <sheetName val="Shareholder"/>
      <sheetName val="lbo"/>
      <sheetName val="LTUS"/>
      <sheetName val="US$"/>
      <sheetName val="inventories"/>
      <sheetName val="PROGRAM"/>
      <sheetName val="CASHFLOW"/>
      <sheetName val="Fund IV -T"/>
      <sheetName val="Fund IV International Program"/>
      <sheetName val="Mult-LTM-1"/>
      <sheetName val="BoM"/>
      <sheetName val="pswzParams"/>
      <sheetName val="CoStar Parameters - Hide Only"/>
      <sheetName val="EXPENSES"/>
      <sheetName val="Summary Trans"/>
      <sheetName val="Returns"/>
      <sheetName val="LBO Control"/>
      <sheetName val="COSTES"/>
      <sheetName val="TOU_Sch1"/>
      <sheetName val="Global Data"/>
      <sheetName val="EXEL_2020_SOX_and_GRC"/>
      <sheetName val="SOX_BVA_Summary"/>
      <sheetName val="SOX_BvA_Detail"/>
      <sheetName val="Pivot_0919"/>
      <sheetName val="Project_Detail_Report0627"/>
      <sheetName val="2020_Estimates_404_a_or_b"/>
      <sheetName val="Input_Assumptions_for_Est"/>
      <sheetName val="Cost_Approach"/>
      <sheetName val="VZB_(flegacy)"/>
      <sheetName val="East_Non-Reg_sum"/>
      <sheetName val="VZB_(nSAP)_sum"/>
      <sheetName val="East_Non_Reg_TDS"/>
      <sheetName val="Finance_Group"/>
      <sheetName val="Low_Tax_Country_Earnings"/>
      <sheetName val="Major_Country_Earnings"/>
      <sheetName val="Mid-Size_Country_Earnings"/>
      <sheetName val="Remaining_Entities"/>
      <sheetName val="IMS - TW Holdings Rec"/>
      <sheetName val="BSMONTH"/>
      <sheetName val="FEB 04 AISTOT"/>
      <sheetName val="P&amp;L TABLE"/>
      <sheetName val="dom-salaries"/>
      <sheetName val="FC"/>
      <sheetName val="Allocation Mappings"/>
      <sheetName val="Markups"/>
      <sheetName val="Bank Model"/>
      <sheetName val="Operating Cost - 10 yr"/>
      <sheetName val="Forecast-Details_INPUT DATA"/>
      <sheetName val="Actuals Sell-Through Details"/>
      <sheetName val=" "/>
      <sheetName val="_"/>
      <sheetName val="CASH"/>
      <sheetName val="98 NCO-Vest population"/>
      <sheetName val="Patrimonio US$"/>
      <sheetName val="Bloomberg Comp"/>
      <sheetName val="Share Price Data"/>
      <sheetName val="Projects and Schedule"/>
      <sheetName val="S4 - Modifications Summary"/>
      <sheetName val="Final"/>
      <sheetName val="Project Detail Inputs"/>
      <sheetName val="FMLSA Sept. 2006"/>
      <sheetName val="Tablas"/>
      <sheetName val="TBLAH1299"/>
      <sheetName val="Conso BS"/>
      <sheetName val="Conso IS"/>
      <sheetName val="G7-1 Office Equipment Depr."/>
      <sheetName val="CC Data entry"/>
      <sheetName val="Sch C-5"/>
      <sheetName val="Blade_&amp;_Tower_cost1"/>
      <sheetName val="pivot_inc_state1"/>
      <sheetName val="Finalized_Data_2_27_20151"/>
      <sheetName val="Entity_by_Tranche_-MPL1"/>
      <sheetName val="By_tranche_Inputs_(KPMG)1"/>
      <sheetName val="Sales_Seasonality_by_Month1"/>
      <sheetName val="Leasing_Costs_rollfwd1"/>
      <sheetName val="forecast_quick1"/>
      <sheetName val="Treasury_Cashflow5"/>
      <sheetName val="GEN_Inputs5"/>
      <sheetName val="5_Indirect5"/>
      <sheetName val="I&amp;E-2003-MFC_PEG5"/>
      <sheetName val="Asset_Detail5"/>
      <sheetName val="1__ROIC5"/>
      <sheetName val="Assum_(Ruud)5"/>
      <sheetName val="WACC_(Ruud)5"/>
      <sheetName val="Assumptions_and_Inputs5"/>
      <sheetName val="Revenue_Detail5"/>
      <sheetName val="WP_Hist_ABC5"/>
      <sheetName val="P&amp;L98YTD_-Farinaceo5"/>
      <sheetName val="P&amp;L99YTD_-_Farinaceo5"/>
      <sheetName val="Control_Panel5"/>
      <sheetName val="Quarterly_Treasury_Cashflow_De4"/>
      <sheetName val="Agreement_Summaries4"/>
      <sheetName val="Share_Prices4"/>
      <sheetName val="New_Dealer_P&amp;L4"/>
      <sheetName val="Winn_Dixie_Stores_Inc4"/>
      <sheetName val="Hannaford_Brothers4"/>
      <sheetName val="Ingels_Markets4"/>
      <sheetName val="Marsh_Supermarkets4"/>
      <sheetName val="Ruddick_Corp4"/>
      <sheetName val="Weis_Markets_4"/>
      <sheetName val="Whole_Foods_Markets_Inc4"/>
      <sheetName val="Shaws_Supermarkets4"/>
      <sheetName val="Mult-LTM_(adj)4"/>
      <sheetName val="Mult-3yr_(adj)4"/>
      <sheetName val="General_Dialog4"/>
      <sheetName val="Comps_Dialog4"/>
      <sheetName val="Proj__Financials4"/>
      <sheetName val="Ratio_Analy4"/>
      <sheetName val="FSEdit_Dialog4"/>
      <sheetName val="Mult_Dialog4"/>
      <sheetName val="Exb&amp;WP_Dialog4"/>
      <sheetName val="Std_Fin_Template4"/>
      <sheetName val="FCall_Header4"/>
      <sheetName val="Bldg_Model4"/>
      <sheetName val="tb1_BALANCE_SHEET4"/>
      <sheetName val="Monthly_Summary_by_Acct4"/>
      <sheetName val="EC_Total4"/>
      <sheetName val="Projected_Gross_Demand4"/>
      <sheetName val="Budget_Fall4"/>
      <sheetName val="Guideline_Fall4"/>
      <sheetName val="Lists_&amp;_Checks4"/>
      <sheetName val="Inventario_Europort4"/>
      <sheetName val="Assumpt_4"/>
      <sheetName val="00-020_General3"/>
      <sheetName val="Office_Submissions3"/>
      <sheetName val="Debt_Indices3"/>
      <sheetName val="Calculo_valoracion3"/>
      <sheetName val="sq_ftg_detail3"/>
      <sheetName val="ePSM_Header_Data_Page3"/>
      <sheetName val="composiz_moduli3"/>
      <sheetName val="ShareBasedCompOpEx_x_Grant3"/>
      <sheetName val="Global_inputs3"/>
      <sheetName val="Cap_023"/>
      <sheetName val="IP1-Summary_(all)3"/>
      <sheetName val="Rates_&amp;_Schedules3"/>
      <sheetName val="A1_-_Income_Statement3"/>
      <sheetName val="T-313_Deferreds3"/>
      <sheetName val="DB_Termination_LC3"/>
      <sheetName val="Blade_&amp;_Tower_cost2"/>
      <sheetName val="DIV_INC3"/>
      <sheetName val="Marlborough_Annual_Model2"/>
      <sheetName val="PSEUDO_DATA3"/>
      <sheetName val="01-040_Rental_Real_Estate_88253"/>
      <sheetName val="pivot_inc_state2"/>
      <sheetName val="Loan_Amortization_Schedule2"/>
      <sheetName val="FOB_Lookup2"/>
      <sheetName val="Finalized_Data_2_27_20152"/>
      <sheetName val="Entity_by_Tranche_-MPL2"/>
      <sheetName val="By_tranche_Inputs_(KPMG)2"/>
      <sheetName val="Drop_Down_Menus3"/>
      <sheetName val="FJ_vs_Plan4"/>
      <sheetName val="Power_&amp;_Fuel(SMS)3"/>
      <sheetName val="DEPRECIATION_SCHEDULE2"/>
      <sheetName val="COSTOMAT_XLS2"/>
      <sheetName val="BP_GR_Assumptions2"/>
      <sheetName val="Skyy_A-23_and_A-242"/>
      <sheetName val="Rev_Growth_Rate2"/>
      <sheetName val="Assump_Input2"/>
      <sheetName val="Latv_DS2"/>
      <sheetName val="New_Customer_Schedule2"/>
      <sheetName val="Scrap_Paper2"/>
      <sheetName val="Customer_List2"/>
      <sheetName val="Ukupni_prihod2"/>
      <sheetName val="Sales_Seasonality_by_Month2"/>
      <sheetName val="Leasing_Costs_rollfwd2"/>
      <sheetName val="forecast_quick2"/>
      <sheetName val="Checks_&amp;_Lists_(PPl)2"/>
      <sheetName val="Checks_&amp;_Lists2"/>
      <sheetName val="VZB_(flegacy)1"/>
      <sheetName val="East_Non-Reg_sum1"/>
      <sheetName val="VZB_(nSAP)_sum1"/>
      <sheetName val="East_Non_Reg_TDS1"/>
      <sheetName val="Treasury_Cashflow6"/>
      <sheetName val="GEN_Inputs6"/>
      <sheetName val="5_Indirect6"/>
      <sheetName val="I&amp;E-2003-MFC_PEG6"/>
      <sheetName val="Asset_Detail6"/>
      <sheetName val="1__ROIC6"/>
      <sheetName val="Assum_(Ruud)6"/>
      <sheetName val="WACC_(Ruud)6"/>
      <sheetName val="Assumptions_and_Inputs6"/>
      <sheetName val="Revenue_Detail6"/>
      <sheetName val="WP_Hist_ABC6"/>
      <sheetName val="P&amp;L98YTD_-Farinaceo6"/>
      <sheetName val="P&amp;L99YTD_-_Farinaceo6"/>
      <sheetName val="Control_Panel6"/>
      <sheetName val="Quarterly_Treasury_Cashflow_De5"/>
      <sheetName val="Agreement_Summaries5"/>
      <sheetName val="Share_Prices5"/>
      <sheetName val="New_Dealer_P&amp;L5"/>
      <sheetName val="Winn_Dixie_Stores_Inc5"/>
      <sheetName val="Hannaford_Brothers5"/>
      <sheetName val="Ingels_Markets5"/>
      <sheetName val="Marsh_Supermarkets5"/>
      <sheetName val="Ruddick_Corp5"/>
      <sheetName val="Weis_Markets_5"/>
      <sheetName val="Whole_Foods_Markets_Inc5"/>
      <sheetName val="Shaws_Supermarkets5"/>
      <sheetName val="Mult-LTM_(adj)5"/>
      <sheetName val="Mult-3yr_(adj)5"/>
      <sheetName val="General_Dialog5"/>
      <sheetName val="Comps_Dialog5"/>
      <sheetName val="Proj__Financials5"/>
      <sheetName val="Ratio_Analy5"/>
      <sheetName val="FSEdit_Dialog5"/>
      <sheetName val="Mult_Dialog5"/>
      <sheetName val="Exb&amp;WP_Dialog5"/>
      <sheetName val="Std_Fin_Template5"/>
      <sheetName val="FCall_Header5"/>
      <sheetName val="Bldg_Model5"/>
      <sheetName val="tb1_BALANCE_SHEET5"/>
      <sheetName val="Monthly_Summary_by_Acct5"/>
      <sheetName val="EC_Total5"/>
      <sheetName val="Projected_Gross_Demand5"/>
      <sheetName val="Budget_Fall5"/>
      <sheetName val="Guideline_Fall5"/>
      <sheetName val="Lists_&amp;_Checks5"/>
      <sheetName val="Inventario_Europort5"/>
      <sheetName val="Assumpt_5"/>
      <sheetName val="00-020_General4"/>
      <sheetName val="Office_Submissions4"/>
      <sheetName val="Debt_Indices4"/>
      <sheetName val="Calculo_valoracion4"/>
      <sheetName val="sq_ftg_detail4"/>
      <sheetName val="ePSM_Header_Data_Page4"/>
      <sheetName val="composiz_moduli4"/>
      <sheetName val="ShareBasedCompOpEx_x_Grant4"/>
      <sheetName val="Global_inputs4"/>
      <sheetName val="Cap_024"/>
      <sheetName val="IP1-Summary_(all)4"/>
      <sheetName val="Rates_&amp;_Schedules4"/>
      <sheetName val="A1_-_Income_Statement4"/>
      <sheetName val="T-313_Deferreds4"/>
      <sheetName val="DB_Termination_LC4"/>
      <sheetName val="Blade_&amp;_Tower_cost3"/>
      <sheetName val="DIV_INC4"/>
      <sheetName val="Marlborough_Annual_Model3"/>
      <sheetName val="PSEUDO_DATA4"/>
      <sheetName val="01-040_Rental_Real_Estate_88254"/>
      <sheetName val="pivot_inc_state3"/>
      <sheetName val="Loan_Amortization_Schedule3"/>
      <sheetName val="FOB_Lookup3"/>
      <sheetName val="Finalized_Data_2_27_20153"/>
      <sheetName val="Entity_by_Tranche_-MPL3"/>
      <sheetName val="By_tranche_Inputs_(KPMG)3"/>
      <sheetName val="Drop_Down_Menus4"/>
      <sheetName val="FJ_vs_Plan5"/>
      <sheetName val="Power_&amp;_Fuel(SMS)4"/>
      <sheetName val="DEPRECIATION_SCHEDULE3"/>
      <sheetName val="COSTOMAT_XLS3"/>
      <sheetName val="BP_GR_Assumptions3"/>
      <sheetName val="Skyy_A-23_and_A-243"/>
      <sheetName val="Rev_Growth_Rate3"/>
      <sheetName val="Assump_Input3"/>
      <sheetName val="Latv_DS3"/>
      <sheetName val="New_Customer_Schedule3"/>
      <sheetName val="Scrap_Paper3"/>
      <sheetName val="Customer_List3"/>
      <sheetName val="Ukupni_prihod3"/>
      <sheetName val="Sales_Seasonality_by_Month3"/>
      <sheetName val="Leasing_Costs_rollfwd3"/>
      <sheetName val="forecast_quick3"/>
      <sheetName val="Checks_&amp;_Lists_(PPl)3"/>
      <sheetName val="Checks_&amp;_Lists3"/>
      <sheetName val="VZB_(flegacy)2"/>
      <sheetName val="East_Non-Reg_sum2"/>
      <sheetName val="VZB_(nSAP)_sum2"/>
      <sheetName val="East_Non_Reg_TDS2"/>
      <sheetName val="Treasury_Cashflow7"/>
      <sheetName val="GEN_Inputs7"/>
      <sheetName val="5_Indirect7"/>
      <sheetName val="I&amp;E-2003-MFC_PEG7"/>
      <sheetName val="Asset_Detail7"/>
      <sheetName val="1__ROIC7"/>
      <sheetName val="Assum_(Ruud)7"/>
      <sheetName val="WACC_(Ruud)7"/>
      <sheetName val="Assumptions_and_Inputs7"/>
      <sheetName val="Revenue_Detail7"/>
      <sheetName val="WP_Hist_ABC7"/>
      <sheetName val="P&amp;L98YTD_-Farinaceo7"/>
      <sheetName val="P&amp;L99YTD_-_Farinaceo7"/>
      <sheetName val="Control_Panel7"/>
      <sheetName val="Quarterly_Treasury_Cashflow_De6"/>
      <sheetName val="Agreement_Summaries6"/>
      <sheetName val="Share_Prices6"/>
      <sheetName val="New_Dealer_P&amp;L6"/>
      <sheetName val="Winn_Dixie_Stores_Inc6"/>
      <sheetName val="Hannaford_Brothers6"/>
      <sheetName val="Ingels_Markets6"/>
      <sheetName val="Marsh_Supermarkets6"/>
      <sheetName val="Ruddick_Corp6"/>
      <sheetName val="Weis_Markets_6"/>
      <sheetName val="Whole_Foods_Markets_Inc6"/>
      <sheetName val="Shaws_Supermarkets6"/>
      <sheetName val="Mult-LTM_(adj)6"/>
      <sheetName val="Mult-3yr_(adj)6"/>
      <sheetName val="General_Dialog6"/>
      <sheetName val="Comps_Dialog6"/>
      <sheetName val="Proj__Financials6"/>
      <sheetName val="Ratio_Analy6"/>
      <sheetName val="FSEdit_Dialog6"/>
      <sheetName val="Mult_Dialog6"/>
      <sheetName val="Exb&amp;WP_Dialog6"/>
      <sheetName val="Std_Fin_Template6"/>
      <sheetName val="FCall_Header6"/>
      <sheetName val="Bldg_Model6"/>
      <sheetName val="tb1_BALANCE_SHEET6"/>
      <sheetName val="Monthly_Summary_by_Acct6"/>
      <sheetName val="EC_Total6"/>
      <sheetName val="Projected_Gross_Demand6"/>
      <sheetName val="Budget_Fall6"/>
      <sheetName val="Guideline_Fall6"/>
      <sheetName val="Lists_&amp;_Checks6"/>
      <sheetName val="Inventario_Europort6"/>
      <sheetName val="Assumpt_6"/>
      <sheetName val="00-020_General5"/>
      <sheetName val="Office_Submissions5"/>
      <sheetName val="Debt_Indices5"/>
      <sheetName val="Calculo_valoracion5"/>
      <sheetName val="sq_ftg_detail5"/>
      <sheetName val="ePSM_Header_Data_Page5"/>
      <sheetName val="composiz_moduli5"/>
      <sheetName val="ShareBasedCompOpEx_x_Grant5"/>
      <sheetName val="Global_inputs5"/>
      <sheetName val="Cap_025"/>
      <sheetName val="IP1-Summary_(all)5"/>
      <sheetName val="Rates_&amp;_Schedules5"/>
      <sheetName val="A1_-_Income_Statement5"/>
      <sheetName val="T-313_Deferreds5"/>
      <sheetName val="DB_Termination_LC5"/>
      <sheetName val="Blade_&amp;_Tower_cost4"/>
      <sheetName val="DIV_INC5"/>
      <sheetName val="Marlborough_Annual_Model4"/>
      <sheetName val="PSEUDO_DATA5"/>
      <sheetName val="01-040_Rental_Real_Estate_88255"/>
      <sheetName val="pivot_inc_state4"/>
      <sheetName val="Loan_Amortization_Schedule4"/>
      <sheetName val="FOB_Lookup4"/>
      <sheetName val="Finalized_Data_2_27_20154"/>
      <sheetName val="Entity_by_Tranche_-MPL4"/>
      <sheetName val="By_tranche_Inputs_(KPMG)4"/>
      <sheetName val="Drop_Down_Menus5"/>
      <sheetName val="FJ_vs_Plan6"/>
      <sheetName val="Power_&amp;_Fuel(SMS)5"/>
      <sheetName val="DEPRECIATION_SCHEDULE4"/>
      <sheetName val="COSTOMAT_XLS4"/>
      <sheetName val="BP_GR_Assumptions4"/>
      <sheetName val="Skyy_A-23_and_A-244"/>
      <sheetName val="Rev_Growth_Rate4"/>
      <sheetName val="Assump_Input4"/>
      <sheetName val="Latv_DS4"/>
      <sheetName val="New_Customer_Schedule4"/>
      <sheetName val="Scrap_Paper4"/>
      <sheetName val="Customer_List4"/>
      <sheetName val="Ukupni_prihod4"/>
      <sheetName val="Sales_Seasonality_by_Month4"/>
      <sheetName val="Leasing_Costs_rollfwd4"/>
      <sheetName val="forecast_quick4"/>
      <sheetName val="Checks_&amp;_Lists_(PPl)4"/>
      <sheetName val="Checks_&amp;_Lists4"/>
      <sheetName val="VZB_(flegacy)3"/>
      <sheetName val="East_Non-Reg_sum3"/>
      <sheetName val="VZB_(nSAP)_sum3"/>
      <sheetName val="East_Non_Reg_TDS3"/>
      <sheetName val="Treasury_Cashflow8"/>
      <sheetName val="GEN_Inputs8"/>
      <sheetName val="5_Indirect8"/>
      <sheetName val="I&amp;E-2003-MFC_PEG8"/>
      <sheetName val="Asset_Detail8"/>
      <sheetName val="1__ROIC8"/>
      <sheetName val="Assum_(Ruud)8"/>
      <sheetName val="WACC_(Ruud)8"/>
      <sheetName val="Assumptions_and_Inputs8"/>
      <sheetName val="Revenue_Detail8"/>
      <sheetName val="WP_Hist_ABC8"/>
      <sheetName val="P&amp;L98YTD_-Farinaceo8"/>
      <sheetName val="P&amp;L99YTD_-_Farinaceo8"/>
      <sheetName val="Control_Panel8"/>
      <sheetName val="Quarterly_Treasury_Cashflow_De7"/>
      <sheetName val="Agreement_Summaries7"/>
      <sheetName val="Share_Prices7"/>
      <sheetName val="New_Dealer_P&amp;L7"/>
      <sheetName val="Winn_Dixie_Stores_Inc7"/>
      <sheetName val="Hannaford_Brothers7"/>
      <sheetName val="Ingels_Markets7"/>
      <sheetName val="Marsh_Supermarkets7"/>
      <sheetName val="Ruddick_Corp7"/>
      <sheetName val="Weis_Markets_7"/>
      <sheetName val="Whole_Foods_Markets_Inc7"/>
      <sheetName val="Shaws_Supermarkets7"/>
      <sheetName val="Mult-LTM_(adj)7"/>
      <sheetName val="Mult-3yr_(adj)7"/>
      <sheetName val="General_Dialog7"/>
      <sheetName val="Comps_Dialog7"/>
      <sheetName val="Proj__Financials7"/>
      <sheetName val="Ratio_Analy7"/>
      <sheetName val="FSEdit_Dialog7"/>
      <sheetName val="Mult_Dialog7"/>
      <sheetName val="Exb&amp;WP_Dialog7"/>
      <sheetName val="Std_Fin_Template7"/>
      <sheetName val="FCall_Header7"/>
      <sheetName val="Bldg_Model7"/>
      <sheetName val="tb1_BALANCE_SHEET7"/>
      <sheetName val="Monthly_Summary_by_Acct7"/>
      <sheetName val="EC_Total7"/>
      <sheetName val="Projected_Gross_Demand7"/>
      <sheetName val="Budget_Fall7"/>
      <sheetName val="Guideline_Fall7"/>
      <sheetName val="Lists_&amp;_Checks7"/>
      <sheetName val="Inventario_Europort7"/>
      <sheetName val="Assumpt_7"/>
      <sheetName val="00-020_General6"/>
      <sheetName val="Office_Submissions6"/>
      <sheetName val="Debt_Indices6"/>
      <sheetName val="Calculo_valoracion6"/>
      <sheetName val="sq_ftg_detail6"/>
      <sheetName val="ePSM_Header_Data_Page6"/>
      <sheetName val="composiz_moduli6"/>
      <sheetName val="ShareBasedCompOpEx_x_Grant6"/>
      <sheetName val="Global_inputs6"/>
      <sheetName val="Cap_026"/>
      <sheetName val="IP1-Summary_(all)6"/>
      <sheetName val="Rates_&amp;_Schedules6"/>
      <sheetName val="A1_-_Income_Statement6"/>
      <sheetName val="T-313_Deferreds6"/>
      <sheetName val="DB_Termination_LC6"/>
      <sheetName val="Blade_&amp;_Tower_cost5"/>
      <sheetName val="DIV_INC6"/>
      <sheetName val="Marlborough_Annual_Model5"/>
      <sheetName val="PSEUDO_DATA6"/>
      <sheetName val="01-040_Rental_Real_Estate_88256"/>
      <sheetName val="pivot_inc_state5"/>
      <sheetName val="Loan_Amortization_Schedule5"/>
      <sheetName val="FOB_Lookup5"/>
      <sheetName val="Finalized_Data_2_27_20155"/>
      <sheetName val="Entity_by_Tranche_-MPL5"/>
      <sheetName val="By_tranche_Inputs_(KPMG)5"/>
      <sheetName val="Drop_Down_Menus6"/>
      <sheetName val="FJ_vs_Plan7"/>
      <sheetName val="Power_&amp;_Fuel(SMS)6"/>
      <sheetName val="DEPRECIATION_SCHEDULE5"/>
      <sheetName val="COSTOMAT_XLS5"/>
      <sheetName val="BP_GR_Assumptions5"/>
      <sheetName val="Skyy_A-23_and_A-245"/>
      <sheetName val="Rev_Growth_Rate5"/>
      <sheetName val="Assump_Input5"/>
      <sheetName val="Latv_DS5"/>
      <sheetName val="New_Customer_Schedule5"/>
      <sheetName val="Scrap_Paper5"/>
      <sheetName val="Customer_List5"/>
      <sheetName val="Ukupni_prihod5"/>
      <sheetName val="Sales_Seasonality_by_Month5"/>
      <sheetName val="Leasing_Costs_rollfwd5"/>
      <sheetName val="forecast_quick5"/>
      <sheetName val="Checks_&amp;_Lists_(PPl)5"/>
      <sheetName val="Checks_&amp;_Lists5"/>
      <sheetName val="VZB_(flegacy)4"/>
      <sheetName val="East_Non-Reg_sum4"/>
      <sheetName val="VZB_(nSAP)_sum4"/>
      <sheetName val="East_Non_Reg_TDS4"/>
      <sheetName val="C0001_State"/>
      <sheetName val="C0008_State"/>
      <sheetName val="Datos_infraestructura"/>
      <sheetName val="State_App"/>
      <sheetName val="NA_DSO"/>
      <sheetName val="Total_Budget"/>
      <sheetName val="5_Yr__Disc_"/>
      <sheetName val="DCF_"/>
      <sheetName val="Pd_10_'04"/>
      <sheetName val="Pd_9_'04"/>
      <sheetName val="Infra,_CS,_and_CIOPMO"/>
      <sheetName val="Comparable_Business_Description"/>
      <sheetName val="Master_Matrix_2000"/>
      <sheetName val="Domestic_Model"/>
      <sheetName val="Cash_flow_com_inflação"/>
      <sheetName val="IS_History"/>
      <sheetName val="M3_-_BS"/>
      <sheetName val="M3_-_PL"/>
      <sheetName val="Detail_"/>
      <sheetName val="FOF_Code-Reconciliation"/>
      <sheetName val="2012_IP_List-Reconciliation"/>
      <sheetName val="A4_1_1-9"/>
      <sheetName val="Intel_Corporation_-_Annualized"/>
      <sheetName val="Analysis_of_Investments_at_Cost"/>
      <sheetName val="grp_"/>
      <sheetName val="US_Headcount"/>
      <sheetName val="consol_cash_flow"/>
      <sheetName val="#3_AM_Cart"/>
      <sheetName val="_BS_A-9"/>
      <sheetName val="Summary_A"/>
      <sheetName val="폐토수익화_"/>
      <sheetName val="Assumption_&amp;_Scenarios"/>
      <sheetName val="CF_-_Year"/>
      <sheetName val="WAX_Report"/>
      <sheetName val="G11 OTHR TAXABLE+FLR BV RNDS"/>
      <sheetName val="PROFORMA"/>
      <sheetName val="FORECAST_YAMAHA_RCS_FFIEC_OUT"/>
      <sheetName val="TermoPE"/>
      <sheetName val="Frame Data"/>
      <sheetName val="08GPB_RU"/>
      <sheetName val="IF13"/>
      <sheetName val="File_Name_Check"/>
      <sheetName val="Def.Tax."/>
      <sheetName val="OEM-Product Data"/>
      <sheetName val="Part_Datum"/>
      <sheetName val="Total Fixed Cost (Detailed)"/>
      <sheetName val="Non-operating Items (Detailed)"/>
      <sheetName val="Sum Entry Overall Breakdown"/>
      <sheetName val="Sum Entry Overall"/>
      <sheetName val="Variable Costs by Cost Ctr"/>
      <sheetName val="Sample Rev"/>
      <sheetName val="Sample IS"/>
      <sheetName val="Probability View"/>
      <sheetName val="FY04ExpDetail"/>
      <sheetName val="Input Page"/>
      <sheetName val="Sales"/>
      <sheetName val="Projections - Active Case"/>
      <sheetName val="DCF - Active"/>
      <sheetName val="Distribution"/>
      <sheetName val="Mgmt Co Expenses"/>
      <sheetName val="Scenarios"/>
      <sheetName val="Exit Assumptions"/>
      <sheetName val="IRR - GP Exclusion"/>
      <sheetName val="CAM 1999 EXPENSE POOL"/>
      <sheetName val="GLOBAL PT NEW FORMAT JULY 2004"/>
      <sheetName val="CoStar_Parameters_-_Hide_Only"/>
      <sheetName val="Anleitung"/>
      <sheetName val="wp_HGB"/>
      <sheetName val="wp_IAS"/>
      <sheetName val="F-6-1"/>
      <sheetName val="F-15_IAS"/>
      <sheetName val="F-15_1_IAS"/>
      <sheetName val="F-15_2_IAS"/>
      <sheetName val="F-15_3_IAS"/>
      <sheetName val="FF-51_IAS"/>
      <sheetName val="L-40_IAS"/>
      <sheetName val="L-41_IAS"/>
      <sheetName val="F-32-1_IAS"/>
      <sheetName val="F-32-4_IAS"/>
      <sheetName val="F-121"/>
      <sheetName val="J-4"/>
      <sheetName val="J-5"/>
      <sheetName val="A-15"/>
      <sheetName val="F-12_IAS"/>
      <sheetName val="A-16"/>
      <sheetName val="B-10"/>
      <sheetName val="B-20"/>
      <sheetName val="B-21"/>
      <sheetName val="B-22"/>
      <sheetName val="L-10-1-1"/>
      <sheetName val="L-10-1-2"/>
      <sheetName val="L-10-2"/>
      <sheetName val="L-11"/>
      <sheetName val="L-11-1-1"/>
      <sheetName val="L-11-1-2"/>
      <sheetName val="L-11-1-3"/>
      <sheetName val="L-11-1-4"/>
      <sheetName val="L-11-2-1"/>
      <sheetName val="L-11-2-2"/>
      <sheetName val="L-11-2-3"/>
      <sheetName val="L-11-2-4"/>
      <sheetName val="L-13"/>
      <sheetName val="L-20"/>
      <sheetName val="L-30"/>
      <sheetName val="M-10"/>
      <sheetName val="M-11"/>
      <sheetName val="M-28"/>
      <sheetName val="M-29"/>
      <sheetName val="M-31-1"/>
      <sheetName val="N-10"/>
      <sheetName val="N-30"/>
      <sheetName val="N-50"/>
      <sheetName val="N-110_IAS"/>
      <sheetName val="U-5"/>
      <sheetName val="U-80_IAS"/>
      <sheetName val="U-81_IAS"/>
      <sheetName val="U-82_IAS"/>
      <sheetName val="BB-10"/>
      <sheetName val="BB-22"/>
      <sheetName val="CC-5_1_IAS"/>
      <sheetName val="CC-5"/>
      <sheetName val="DD-10"/>
      <sheetName val="DD-10-1"/>
      <sheetName val="DD-10-2"/>
      <sheetName val="DD-30_IAS"/>
      <sheetName val="FF-50_IAS"/>
      <sheetName val="SS-10"/>
      <sheetName val="SS-10_IAS"/>
      <sheetName val="10"/>
      <sheetName val="40"/>
      <sheetName val="40-1"/>
      <sheetName val="50"/>
      <sheetName val="80"/>
      <sheetName val="90"/>
      <sheetName val="90-1_IAS"/>
      <sheetName val="100"/>
      <sheetName val="100-1"/>
      <sheetName val="110"/>
      <sheetName val="130"/>
      <sheetName val="Eingabe_IAS"/>
      <sheetName val="O"/>
      <sheetName val="Konsern1q99"/>
      <sheetName val="2060"/>
      <sheetName val="2080"/>
      <sheetName val="3010"/>
      <sheetName val="3200"/>
      <sheetName val="2130"/>
      <sheetName val="2161"/>
      <sheetName val="2190"/>
      <sheetName val="3150"/>
      <sheetName val="3120"/>
      <sheetName val="2110"/>
      <sheetName val="2120"/>
      <sheetName val="3130"/>
      <sheetName val="2220"/>
      <sheetName val="2160"/>
      <sheetName val="3050"/>
      <sheetName val="2180"/>
      <sheetName val="1999 Plan Summary"/>
      <sheetName val="参数"/>
      <sheetName val="02－03年份成本"/>
      <sheetName val="incomestatement"/>
      <sheetName val="岭头19-1"/>
      <sheetName val="Income Statement"/>
      <sheetName val="]composiz_moduli___________B__2"/>
      <sheetName val="]composiz_moduli___________B__3"/>
      <sheetName val="Comp equip"/>
      <sheetName val="Texts"/>
      <sheetName val="Validation"/>
      <sheetName val="7月资产明细"/>
      <sheetName val="Data Retrieval (paste data)"/>
      <sheetName val="Lookup Table"/>
      <sheetName val="资产评估结果分类汇总表 (2)"/>
      <sheetName val="INVENTARIO VEF"/>
    </sheetNames>
    <sheetDataSet>
      <sheetData sheetId="0" refreshError="1"/>
      <sheetData sheetId="1" refreshError="1">
        <row r="4">
          <cell r="C4" t="str">
            <v>M4.07</v>
          </cell>
        </row>
        <row r="26">
          <cell r="C26" t="str">
            <v>September</v>
          </cell>
          <cell r="D26">
            <v>9</v>
          </cell>
          <cell r="E26">
            <v>2004</v>
          </cell>
          <cell r="F26" t="str">
            <v>Sep '04</v>
          </cell>
        </row>
        <row r="27">
          <cell r="C27" t="str">
            <v>October</v>
          </cell>
          <cell r="D27">
            <v>10</v>
          </cell>
          <cell r="E27">
            <v>2004</v>
          </cell>
          <cell r="F27" t="str">
            <v>Oct '04</v>
          </cell>
        </row>
        <row r="28">
          <cell r="C28" t="str">
            <v>November</v>
          </cell>
          <cell r="D28">
            <v>11</v>
          </cell>
          <cell r="E28">
            <v>2004</v>
          </cell>
          <cell r="F28" t="str">
            <v>Nov '04</v>
          </cell>
        </row>
        <row r="29">
          <cell r="C29" t="str">
            <v>December</v>
          </cell>
          <cell r="D29">
            <v>12</v>
          </cell>
          <cell r="E29">
            <v>2004</v>
          </cell>
          <cell r="F29" t="str">
            <v>Dec '04</v>
          </cell>
        </row>
        <row r="30">
          <cell r="C30" t="str">
            <v>January</v>
          </cell>
          <cell r="D30">
            <v>1</v>
          </cell>
          <cell r="E30">
            <v>2005</v>
          </cell>
          <cell r="F30" t="str">
            <v>Jan '05</v>
          </cell>
        </row>
        <row r="31">
          <cell r="C31" t="str">
            <v>February</v>
          </cell>
          <cell r="D31">
            <v>2</v>
          </cell>
          <cell r="E31">
            <v>2005</v>
          </cell>
          <cell r="F31" t="str">
            <v>Feb '05</v>
          </cell>
        </row>
        <row r="32">
          <cell r="C32" t="str">
            <v>March</v>
          </cell>
          <cell r="D32">
            <v>3</v>
          </cell>
          <cell r="E32">
            <v>2005</v>
          </cell>
          <cell r="F32" t="str">
            <v>Mar '05</v>
          </cell>
        </row>
        <row r="33">
          <cell r="C33" t="str">
            <v>April</v>
          </cell>
          <cell r="D33">
            <v>4</v>
          </cell>
          <cell r="E33">
            <v>2005</v>
          </cell>
          <cell r="F33" t="str">
            <v>Apr '05</v>
          </cell>
        </row>
        <row r="34">
          <cell r="C34" t="str">
            <v>May</v>
          </cell>
          <cell r="D34">
            <v>5</v>
          </cell>
          <cell r="E34">
            <v>2005</v>
          </cell>
          <cell r="F34" t="str">
            <v>May '05</v>
          </cell>
        </row>
        <row r="35">
          <cell r="C35" t="str">
            <v>June</v>
          </cell>
          <cell r="D35">
            <v>6</v>
          </cell>
          <cell r="E35">
            <v>2005</v>
          </cell>
          <cell r="F35" t="str">
            <v>Jun '05</v>
          </cell>
        </row>
        <row r="36">
          <cell r="C36" t="str">
            <v>July</v>
          </cell>
          <cell r="D36">
            <v>7</v>
          </cell>
          <cell r="E36">
            <v>2005</v>
          </cell>
          <cell r="F36" t="str">
            <v>Jul '05</v>
          </cell>
        </row>
        <row r="37">
          <cell r="C37" t="str">
            <v>August</v>
          </cell>
          <cell r="D37">
            <v>8</v>
          </cell>
          <cell r="E37">
            <v>2005</v>
          </cell>
          <cell r="F37" t="str">
            <v>Aug '05</v>
          </cell>
        </row>
        <row r="38">
          <cell r="C38" t="str">
            <v>September</v>
          </cell>
          <cell r="D38">
            <v>9</v>
          </cell>
          <cell r="E38">
            <v>2005</v>
          </cell>
          <cell r="F38" t="str">
            <v>Sep '05</v>
          </cell>
        </row>
        <row r="39">
          <cell r="C39" t="str">
            <v>October</v>
          </cell>
          <cell r="D39">
            <v>10</v>
          </cell>
          <cell r="E39">
            <v>2005</v>
          </cell>
          <cell r="F39" t="str">
            <v>Oct '05</v>
          </cell>
        </row>
        <row r="40">
          <cell r="C40" t="str">
            <v>November</v>
          </cell>
          <cell r="D40">
            <v>11</v>
          </cell>
          <cell r="E40">
            <v>2005</v>
          </cell>
          <cell r="F40" t="str">
            <v>Nov '05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sheetData sheetId="550"/>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ow r="4">
          <cell r="C4"/>
        </row>
      </sheetData>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sheetData sheetId="604"/>
      <sheetData sheetId="605"/>
      <sheetData sheetId="606"/>
      <sheetData sheetId="607"/>
      <sheetData sheetId="608"/>
      <sheetData sheetId="609"/>
      <sheetData sheetId="610"/>
      <sheetData sheetId="611">
        <row r="4">
          <cell r="C4">
            <v>0</v>
          </cell>
        </row>
      </sheetData>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sheetData sheetId="706"/>
      <sheetData sheetId="707">
        <row r="4">
          <cell r="C4">
            <v>0</v>
          </cell>
        </row>
      </sheetData>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LPA 2 (2) - Backup"/>
      <sheetName val="Valuation History - backup"/>
      <sheetName val="GEN INPUTS&gt;&gt;"/>
      <sheetName val="Settings1"/>
      <sheetName val="PortCo INFO"/>
      <sheetName val="FINDATA"/>
      <sheetName val="SCHEDULES&gt;&gt;"/>
      <sheetName val="Cover1"/>
      <sheetName val="ToC1"/>
      <sheetName val="ILPA"/>
      <sheetName val="Football Field"/>
      <sheetName val="_CIQHiddenCacheSheet"/>
      <sheetName val="Valuation History"/>
      <sheetName val="DCF(Exit)"/>
      <sheetName val="LBO"/>
      <sheetName val="WACC.RU1"/>
      <sheetName val="CF Send Data"/>
      <sheetName val="GPCM"/>
      <sheetName val="GMAC"/>
      <sheetName val="GPC Data1"/>
      <sheetName val="GPC.Set1.Desc"/>
      <sheetName val="GMAC.Desc"/>
      <sheetName val="OPM"/>
      <sheetName val="SS&gt;&gt;"/>
      <sheetName val="AM LBO Updates"/>
      <sheetName val="LBO1(SS)"/>
      <sheetName val="DCF(H-Mod)"/>
      <sheetName val="ILPA (Old)"/>
      <sheetName val="GPC Data1 (Old)"/>
      <sheetName val="OPM - old"/>
      <sheetName val="WPs&gt;&gt;"/>
      <sheetName val="OPM - older - DELETE"/>
      <sheetName val="HF LBO Calcs"/>
      <sheetName val="DLOM"/>
      <sheetName val="SECU Bridging"/>
      <sheetName val="Assumptions"/>
      <sheetName val="TargetOverview1"/>
      <sheetName val="CIQ1"/>
      <sheetName val="Additional Trans - Mgt"/>
      <sheetName val="Names"/>
      <sheetName val="Research&gt;&gt;"/>
      <sheetName val="Old Summary1"/>
      <sheetName val="CM1"/>
      <sheetName val="NOL.RU1"/>
      <sheetName val="GMAC.Data"/>
      <sheetName val="Beta"/>
      <sheetName val="SC1"/>
      <sheetName val="Per Investment&gt;"/>
      <sheetName val="Portfolio Inputs"/>
      <sheetName val="CM VLOOKUP1"/>
      <sheetName val="Per Fund&gt;"/>
      <sheetName val="Growth"/>
      <sheetName val="Statutory"/>
      <sheetName val="Size"/>
      <sheetName val="Country"/>
      <sheetName val="Spread"/>
      <sheetName val="Sovereign"/>
      <sheetName val="To Be Addressed Later"/>
      <sheetName val="Template"/>
      <sheetName val="Readme"/>
      <sheetName val="PBC&gt;&gt;"/>
      <sheetName val="Cash &amp; Debt"/>
      <sheetName val="Share BuildUp"/>
      <sheetName val="Options Table"/>
      <sheetName val="Consolidated Model"/>
      <sheetName val="Schedules"/>
      <sheetName val="Title"/>
      <sheetName val="Glossary"/>
      <sheetName val="TOC"/>
      <sheetName val="&lt;&lt;&lt;PBC Data"/>
      <sheetName val="H&amp;F 2Q Valuation&gt;&gt;"/>
      <sheetName val="Page 1"/>
      <sheetName val="Page 2"/>
      <sheetName val="Page 3"/>
      <sheetName val="Page 4"/>
      <sheetName val="Page 5"/>
      <sheetName val="Page 6"/>
      <sheetName val="Page 7"/>
      <sheetName val="Page 8"/>
      <sheetName val="Page 9"/>
      <sheetName val="Page 10"/>
      <sheetName val="Page 11"/>
      <sheetName val="Page 12"/>
      <sheetName val="Page 13"/>
      <sheetName val="Page 14"/>
      <sheetName val="Page 15"/>
      <sheetName val="Page 16"/>
      <sheetName val="Page 17"/>
      <sheetName val="Page 18"/>
    </sheetNames>
    <sheetDataSet>
      <sheetData sheetId="0"/>
      <sheetData sheetId="1"/>
      <sheetData sheetId="2"/>
      <sheetData sheetId="3">
        <row r="4">
          <cell r="R4" t="str">
            <v>(USD in millions)</v>
          </cell>
        </row>
        <row r="32">
          <cell r="T32" t="str">
            <v>Taxable</v>
          </cell>
        </row>
      </sheetData>
      <sheetData sheetId="4"/>
      <sheetData sheetId="5"/>
      <sheetData sheetId="6"/>
      <sheetData sheetId="7"/>
      <sheetData sheetId="8"/>
      <sheetData sheetId="9">
        <row r="76">
          <cell r="H76" t="str">
            <v>Q3 2012</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ummary"/>
      <sheetName val="Consolidation"/>
      <sheetName val="Division P&amp;L"/>
      <sheetName val="Division budget"/>
      <sheetName val="Group P&amp;L"/>
      <sheetName val="Group Budget"/>
      <sheetName val="Company P&amp;L"/>
      <sheetName val="Company Budget"/>
      <sheetName val="2003 Budget"/>
      <sheetName val="Data"/>
      <sheetName val="Tables"/>
      <sheetName val="KeyMultInputs"/>
      <sheetName val="Graph Data"/>
      <sheetName val="AcqIS"/>
      <sheetName val="AcqBS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 Forma"/>
      <sheetName val="Inputs"/>
      <sheetName val="__FDSCACHE__"/>
      <sheetName val="PMO"/>
      <sheetName val="2003"/>
      <sheetName val="Balance Sheet"/>
      <sheetName val="Hf"/>
      <sheetName val="KeyMultInputs"/>
      <sheetName val="Graph Data"/>
    </sheetNames>
    <sheetDataSet>
      <sheetData sheetId="0" refreshError="1"/>
      <sheetData sheetId="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lGAAP"/>
      <sheetName val="IncGAAP"/>
      <sheetName val="EqGAAP"/>
      <sheetName val="BalTAX"/>
      <sheetName val="IncTAX"/>
      <sheetName val="EqTAX"/>
      <sheetName val="Preferred"/>
      <sheetName val="Inc Alloc - TAX"/>
      <sheetName val="Income Alloc - NI"/>
      <sheetName val="Income Alloc - OCI"/>
      <sheetName val="ConsBalGAAP"/>
      <sheetName val="ConsIncGAAP"/>
      <sheetName val="Eliminations"/>
      <sheetName val="ConsBalTax"/>
      <sheetName val="ConsIncTax"/>
      <sheetName val="ELIMTAX"/>
      <sheetName val="Finsbury"/>
      <sheetName val="Prime Assets II"/>
      <sheetName val="Las Rozas"/>
      <sheetName val="CBX"/>
      <sheetName val="300 Park Corp"/>
      <sheetName val="TST 300 Park LP"/>
      <sheetName val="555 Mission"/>
      <sheetName val="Puerto Madero"/>
      <sheetName val="41st Street"/>
      <sheetName val="Market Center"/>
      <sheetName val="Newark"/>
      <sheetName val="AssetManagement-GAAP"/>
      <sheetName val="AssetManagement-TAX"/>
      <sheetName val="CAPINTEREST"/>
      <sheetName val="Due To"/>
      <sheetName val="T"/>
      <sheetName val="Venture III"/>
      <sheetName val="Venture III Proj PL - Tax"/>
      <sheetName val="Proj JE TAX"/>
      <sheetName val="Venture III Proj PL-GAAP"/>
      <sheetName val="Proj JE GAAP"/>
      <sheetName val="FAS 144 JE"/>
      <sheetName val="Tax &amp; Advisory Fees"/>
      <sheetName val="Audit Fees"/>
      <sheetName val="Proj Other Professional Fees"/>
      <sheetName val="INV in REJV - TAX"/>
      <sheetName val="BSGAAP - PY reclasses"/>
      <sheetName val="IncGAAP - PY reclasses"/>
      <sheetName val="103100 Bldgs Lead Sheet -GAAP"/>
      <sheetName val="103100 Bldgs Lead Sheet-TAX"/>
      <sheetName val="Equity in Earn of Sub - GAAP"/>
      <sheetName val="Q-Data"/>
      <sheetName val="Input"/>
      <sheetName val="Import"/>
      <sheetName val="33101CapInt"/>
      <sheetName val="graf_breakup "/>
      <sheetName val="1202PROJ"/>
      <sheetName val="Sheet1"/>
      <sheetName val="Loan Schedule"/>
      <sheetName val="lead schs"/>
    </sheetNames>
    <sheetDataSet>
      <sheetData sheetId="0"/>
      <sheetData sheetId="1" refreshError="1">
        <row r="1">
          <cell r="A1" t="str">
            <v>TISHMAN SPEYER/TRAVELERS REAL ESTATE VENTURE III, L.L.C.</v>
          </cell>
        </row>
        <row r="2">
          <cell r="A2" t="str">
            <v xml:space="preserve">AND SUBSIDIARIES </v>
          </cell>
        </row>
        <row r="3">
          <cell r="A3" t="str">
            <v xml:space="preserve"> (A Delaware limited liability company)</v>
          </cell>
        </row>
        <row r="5">
          <cell r="A5" t="str">
            <v xml:space="preserve">CONSOLIDATED STATEMENTS OF OPERATIONS AND COMPREHENSIVE (LOSS) INCOME </v>
          </cell>
        </row>
        <row r="6">
          <cell r="A6" t="str">
            <v>N:\123Share\ACCT\FUND3\2002 Financial Statements\4th Quarter 2002\[1202fin.xls]IncGAAP - PY reclasses</v>
          </cell>
        </row>
        <row r="10">
          <cell r="E10" t="str">
            <v>Actual</v>
          </cell>
          <cell r="G10" t="str">
            <v>Projected</v>
          </cell>
        </row>
        <row r="11">
          <cell r="E11" t="str">
            <v>for the</v>
          </cell>
          <cell r="G11" t="str">
            <v xml:space="preserve">for the </v>
          </cell>
        </row>
        <row r="12">
          <cell r="E12" t="str">
            <v>nine months ended</v>
          </cell>
          <cell r="G12" t="str">
            <v>year ending</v>
          </cell>
        </row>
        <row r="13">
          <cell r="E13" t="str">
            <v>September 30, 2002</v>
          </cell>
          <cell r="G13" t="str">
            <v xml:space="preserve"> December 31, 2002</v>
          </cell>
        </row>
        <row r="14">
          <cell r="E14" t="str">
            <v>(unaudited)</v>
          </cell>
          <cell r="G14" t="str">
            <v>(unaudited)</v>
          </cell>
        </row>
        <row r="16">
          <cell r="A16" t="str">
            <v>REVENUES:</v>
          </cell>
        </row>
        <row r="17">
          <cell r="B17" t="str">
            <v>Base rental income</v>
          </cell>
          <cell r="E17">
            <v>43496074</v>
          </cell>
          <cell r="G17">
            <v>59663390</v>
          </cell>
        </row>
        <row r="18">
          <cell r="B18" t="str">
            <v>Escalation income</v>
          </cell>
          <cell r="E18">
            <v>2181144</v>
          </cell>
          <cell r="G18">
            <v>3184320</v>
          </cell>
        </row>
        <row r="19">
          <cell r="B19" t="str">
            <v>Interest and other income</v>
          </cell>
          <cell r="E19">
            <v>22972353</v>
          </cell>
          <cell r="G19">
            <v>24056674</v>
          </cell>
        </row>
        <row r="20">
          <cell r="C20" t="str">
            <v>Total revenues</v>
          </cell>
          <cell r="E20">
            <v>68649571</v>
          </cell>
          <cell r="G20">
            <v>86904384</v>
          </cell>
        </row>
        <row r="23">
          <cell r="A23" t="str">
            <v>OPERATING EXPENSES:</v>
          </cell>
        </row>
        <row r="24">
          <cell r="B24" t="str">
            <v>Property operating expenses</v>
          </cell>
          <cell r="E24">
            <v>12653430</v>
          </cell>
          <cell r="G24">
            <v>17867752</v>
          </cell>
        </row>
        <row r="25">
          <cell r="B25" t="str">
            <v>Real estate taxes</v>
          </cell>
          <cell r="E25">
            <v>5081157</v>
          </cell>
          <cell r="G25">
            <v>7489688</v>
          </cell>
        </row>
        <row r="26">
          <cell r="B26" t="str">
            <v>General, administrative and other</v>
          </cell>
          <cell r="E26">
            <v>56621599</v>
          </cell>
          <cell r="G26">
            <v>62500952.202074833</v>
          </cell>
        </row>
        <row r="27">
          <cell r="C27" t="str">
            <v>Total operating expenses</v>
          </cell>
          <cell r="E27">
            <v>74356186</v>
          </cell>
          <cell r="G27">
            <v>87858392.202074826</v>
          </cell>
        </row>
        <row r="28">
          <cell r="E28">
            <v>-5706615</v>
          </cell>
          <cell r="G28">
            <v>-954008.20207482576</v>
          </cell>
        </row>
        <row r="30">
          <cell r="A30" t="str">
            <v>INTEREST EXPENSE, including amortization of deferred financing costs</v>
          </cell>
          <cell r="E30">
            <v>17912759</v>
          </cell>
          <cell r="G30">
            <v>25228839</v>
          </cell>
        </row>
        <row r="32">
          <cell r="A32" t="str">
            <v>DEPRECIATION AND AMORTIZATION</v>
          </cell>
          <cell r="E32">
            <v>9095245.0166666675</v>
          </cell>
          <cell r="G32">
            <v>11533142.016666668</v>
          </cell>
        </row>
        <row r="33">
          <cell r="E33">
            <v>-32714619.016666666</v>
          </cell>
          <cell r="G33">
            <v>-37715989.218741491</v>
          </cell>
        </row>
        <row r="35">
          <cell r="A35" t="str">
            <v>REVERSAL OF UNREALIZED APPRECIATION ON TRADING</v>
          </cell>
        </row>
        <row r="36">
          <cell r="B36" t="str">
            <v>MARKETABLE SECURITIES</v>
          </cell>
          <cell r="E36">
            <v>0</v>
          </cell>
          <cell r="G36">
            <v>0</v>
          </cell>
        </row>
        <row r="38">
          <cell r="A38" t="str">
            <v>MINORITY INTEREST</v>
          </cell>
          <cell r="E38">
            <v>-440654</v>
          </cell>
          <cell r="G38">
            <v>-681333</v>
          </cell>
        </row>
        <row r="40">
          <cell r="A40" t="str">
            <v>EQUITY IN NET INCOME (LOSS) FROM REAL ESTATE JOINT VENTURES</v>
          </cell>
          <cell r="E40">
            <v>-10359283</v>
          </cell>
          <cell r="G40">
            <v>-1872997</v>
          </cell>
        </row>
        <row r="41">
          <cell r="E41">
            <v>-43514556.016666666</v>
          </cell>
          <cell r="G41">
            <v>-40270319.218741491</v>
          </cell>
        </row>
        <row r="43">
          <cell r="A43" t="str">
            <v>GAINS</v>
          </cell>
          <cell r="E43">
            <v>0</v>
          </cell>
          <cell r="G43">
            <v>0</v>
          </cell>
        </row>
        <row r="45">
          <cell r="A45" t="str">
            <v>INCOME TAX EXPENSE</v>
          </cell>
          <cell r="E45">
            <v>0</v>
          </cell>
          <cell r="G45">
            <v>0</v>
          </cell>
        </row>
        <row r="46">
          <cell r="B46" t="str">
            <v>(Loss) income from continuing operations</v>
          </cell>
          <cell r="E46">
            <v>-43514556.016666666</v>
          </cell>
          <cell r="G46">
            <v>-40270319.218741491</v>
          </cell>
        </row>
        <row r="48">
          <cell r="A48" t="str">
            <v>DISCONTINUED OPERATIONS:</v>
          </cell>
        </row>
        <row r="49">
          <cell r="B49" t="str">
            <v>Income (loss) from discontinued operations</v>
          </cell>
          <cell r="E49">
            <v>0</v>
          </cell>
          <cell r="G49">
            <v>0</v>
          </cell>
        </row>
        <row r="50">
          <cell r="B50" t="str">
            <v>Loss on disposition of discontinued operations</v>
          </cell>
          <cell r="E50">
            <v>0</v>
          </cell>
          <cell r="G50">
            <v>0</v>
          </cell>
        </row>
        <row r="51">
          <cell r="C51" t="str">
            <v>Total discontinued operations</v>
          </cell>
          <cell r="E51">
            <v>0</v>
          </cell>
          <cell r="G51">
            <v>0</v>
          </cell>
        </row>
        <row r="52">
          <cell r="C52" t="str">
            <v>Net (loss) income</v>
          </cell>
          <cell r="E52">
            <v>-43514556.016666666</v>
          </cell>
          <cell r="G52">
            <v>-40270319.218741491</v>
          </cell>
        </row>
        <row r="54">
          <cell r="A54" t="str">
            <v>OTHER COMPREHENSIVE INCOME (LOSS):</v>
          </cell>
        </row>
        <row r="55">
          <cell r="B55" t="str">
            <v xml:space="preserve">Equity in other comprehensive loss from real estate joint venture </v>
          </cell>
          <cell r="E55">
            <v>-2663159</v>
          </cell>
          <cell r="G55">
            <v>-2623924</v>
          </cell>
        </row>
        <row r="56">
          <cell r="B56" t="str">
            <v>Reclassification adjustment for realized losses / unrealized (loss) on</v>
          </cell>
        </row>
        <row r="57">
          <cell r="C57" t="str">
            <v xml:space="preserve">available-for-sale marketable securities </v>
          </cell>
          <cell r="E57">
            <v>425190</v>
          </cell>
          <cell r="G57">
            <v>425190</v>
          </cell>
        </row>
        <row r="58">
          <cell r="B58" t="str">
            <v>Foreign currency translation adjustment</v>
          </cell>
          <cell r="E58">
            <v>4252113</v>
          </cell>
          <cell r="G58">
            <v>4243817</v>
          </cell>
        </row>
        <row r="59">
          <cell r="C59" t="str">
            <v>Total other comprehensive income (loss)</v>
          </cell>
          <cell r="E59">
            <v>2014144</v>
          </cell>
          <cell r="G59">
            <v>2045083</v>
          </cell>
        </row>
        <row r="60">
          <cell r="C60" t="str">
            <v>Comprehensive (loss) income</v>
          </cell>
          <cell r="E60">
            <v>-41500412.016666666</v>
          </cell>
          <cell r="G60">
            <v>-38225236.218741491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rst Payment"/>
      <sheetName val="Sheet3"/>
      <sheetName val="CLO14"/>
      <sheetName val="Daily"/>
      <sheetName val="CLO14 Summary"/>
      <sheetName val="TargetFromCLOPM"/>
      <sheetName val="AllFromCLOPM"/>
      <sheetName val="TOWH"/>
      <sheetName val="TODealer"/>
      <sheetName val="CLO 4 576"/>
      <sheetName val="Sheet1"/>
      <sheetName val="Industry Summary"/>
      <sheetName val="Inputs"/>
      <sheetName val="Ann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H2" t="str">
            <v>S&amp;P</v>
          </cell>
          <cell r="AJ2" t="str">
            <v>Moody's</v>
          </cell>
        </row>
        <row r="3">
          <cell r="AH3" t="str">
            <v>Air Transport</v>
          </cell>
          <cell r="AJ3" t="str">
            <v>Aerospace &amp; Defense</v>
          </cell>
        </row>
        <row r="4">
          <cell r="AH4" t="str">
            <v>Aerospace and Defense</v>
          </cell>
          <cell r="AJ4" t="str">
            <v>Automotive</v>
          </cell>
        </row>
        <row r="5">
          <cell r="AH5" t="str">
            <v>Automotive</v>
          </cell>
          <cell r="AJ5" t="str">
            <v>Banking, Finance, Insurance &amp; Real Estate</v>
          </cell>
        </row>
        <row r="6">
          <cell r="AH6" t="str">
            <v>Beverage and Tobacco</v>
          </cell>
          <cell r="AJ6" t="str">
            <v>Beverage, Food &amp; Tobacco</v>
          </cell>
        </row>
        <row r="7">
          <cell r="AH7" t="str">
            <v>Radio and Television</v>
          </cell>
          <cell r="AJ7" t="str">
            <v>Capital Equipment</v>
          </cell>
        </row>
        <row r="8">
          <cell r="AH8" t="str">
            <v>Building and Development</v>
          </cell>
          <cell r="AJ8" t="str">
            <v>Chemicals, Plastics &amp; Rubber</v>
          </cell>
        </row>
        <row r="9">
          <cell r="AH9" t="str">
            <v>Business Equipment and Services</v>
          </cell>
          <cell r="AJ9" t="str">
            <v>Construction and Building</v>
          </cell>
        </row>
        <row r="10">
          <cell r="AH10" t="str">
            <v>Cable and Satellite Television</v>
          </cell>
          <cell r="AJ10" t="str">
            <v>Consumer Goods: Durable</v>
          </cell>
        </row>
        <row r="11">
          <cell r="AH11" t="str">
            <v>Chemical / Plastics</v>
          </cell>
          <cell r="AJ11" t="str">
            <v>Consumer Goods: Non-durable</v>
          </cell>
        </row>
        <row r="12">
          <cell r="AH12" t="str">
            <v>Clothing / Textiles</v>
          </cell>
          <cell r="AJ12" t="str">
            <v>Containers, Packaging &amp; Glass</v>
          </cell>
        </row>
        <row r="13">
          <cell r="AH13" t="str">
            <v>Conglomerates</v>
          </cell>
          <cell r="AJ13" t="str">
            <v>Energy:  Electricity</v>
          </cell>
        </row>
        <row r="14">
          <cell r="AH14" t="str">
            <v>Containers and Glass Products</v>
          </cell>
          <cell r="AJ14" t="str">
            <v>Energy:  Oil &amp; Gas</v>
          </cell>
        </row>
        <row r="15">
          <cell r="AH15" t="str">
            <v>Cosmetics / Toiletries</v>
          </cell>
          <cell r="AJ15" t="str">
            <v>Environmental Industries</v>
          </cell>
        </row>
        <row r="16">
          <cell r="AH16" t="str">
            <v>Drugs</v>
          </cell>
          <cell r="AJ16" t="str">
            <v>Forest Products &amp; Paper</v>
          </cell>
        </row>
        <row r="17">
          <cell r="AH17" t="str">
            <v>Ecological Services and Equipemnt</v>
          </cell>
          <cell r="AJ17" t="str">
            <v>Healthcare &amp; Pharmaceuticals</v>
          </cell>
        </row>
        <row r="18">
          <cell r="AH18" t="str">
            <v>Electronics  /Electrical</v>
          </cell>
          <cell r="AJ18" t="str">
            <v>High Tech Industries</v>
          </cell>
        </row>
        <row r="19">
          <cell r="AH19" t="str">
            <v>Equipment Leasing</v>
          </cell>
          <cell r="AJ19" t="str">
            <v>Hotel, Gaming &amp; Leisure</v>
          </cell>
        </row>
        <row r="20">
          <cell r="AH20" t="str">
            <v>Farming/Agriculture</v>
          </cell>
          <cell r="AJ20" t="str">
            <v>Media:  Broadcasting &amp; Subscription</v>
          </cell>
        </row>
        <row r="21">
          <cell r="AH21" t="str">
            <v>Financial Intermediaries</v>
          </cell>
          <cell r="AJ21" t="str">
            <v>Media: Advertising, Printing &amp; Publishing</v>
          </cell>
        </row>
        <row r="22">
          <cell r="AH22" t="str">
            <v>Food / Drug Retailers</v>
          </cell>
          <cell r="AJ22" t="str">
            <v>Media: Diversified &amp; Production</v>
          </cell>
        </row>
        <row r="23">
          <cell r="AH23" t="str">
            <v>Food Products</v>
          </cell>
          <cell r="AJ23" t="str">
            <v>Metals &amp; Mining</v>
          </cell>
        </row>
        <row r="24">
          <cell r="AH24" t="str">
            <v>Food Service</v>
          </cell>
          <cell r="AJ24" t="str">
            <v>Retail</v>
          </cell>
        </row>
        <row r="25">
          <cell r="AH25" t="str">
            <v>Forest Products</v>
          </cell>
          <cell r="AJ25" t="str">
            <v>Services:  Business</v>
          </cell>
        </row>
        <row r="26">
          <cell r="AH26" t="str">
            <v>Health Care</v>
          </cell>
          <cell r="AJ26" t="str">
            <v>Services:  Consumer</v>
          </cell>
        </row>
        <row r="27">
          <cell r="AH27" t="str">
            <v>Home Furnishings</v>
          </cell>
          <cell r="AJ27" t="str">
            <v>Telecommunications</v>
          </cell>
        </row>
        <row r="28">
          <cell r="AH28" t="str">
            <v>Industrial Equipment</v>
          </cell>
          <cell r="AJ28" t="str">
            <v>Transportation:  Cargo</v>
          </cell>
        </row>
        <row r="29">
          <cell r="AH29" t="str">
            <v>Leisure Goods / Activities / Movies</v>
          </cell>
          <cell r="AJ29" t="str">
            <v>Transportation:  Consumer</v>
          </cell>
        </row>
        <row r="30">
          <cell r="AH30" t="str">
            <v>Lodging and Casinos</v>
          </cell>
          <cell r="AJ30" t="str">
            <v>Utilities: Electric</v>
          </cell>
        </row>
        <row r="31">
          <cell r="AH31" t="str">
            <v>Nonferrous Metals / Minerals</v>
          </cell>
          <cell r="AJ31" t="str">
            <v>Utilities: Oil &amp; Gas</v>
          </cell>
        </row>
        <row r="32">
          <cell r="AH32" t="str">
            <v>Oil and Gas</v>
          </cell>
          <cell r="AJ32" t="str">
            <v>Utilities: Water</v>
          </cell>
        </row>
        <row r="33">
          <cell r="AH33" t="str">
            <v>Publishing</v>
          </cell>
          <cell r="AJ33" t="str">
            <v>Wholesale</v>
          </cell>
        </row>
        <row r="34">
          <cell r="AH34" t="str">
            <v>Rail Industries</v>
          </cell>
          <cell r="AJ34" t="str">
            <v>Sovereign and Public Finance</v>
          </cell>
        </row>
        <row r="35">
          <cell r="AH35" t="str">
            <v>Retailers (except food and drug)</v>
          </cell>
        </row>
        <row r="36">
          <cell r="AH36" t="str">
            <v>Steel</v>
          </cell>
        </row>
        <row r="37">
          <cell r="AH37" t="str">
            <v>Surface Transport</v>
          </cell>
        </row>
        <row r="38">
          <cell r="AH38" t="str">
            <v>Telecommunications</v>
          </cell>
        </row>
        <row r="39">
          <cell r="AH39" t="str">
            <v>Utilities</v>
          </cell>
        </row>
        <row r="40">
          <cell r="AH40" t="str">
            <v>Life Insurance</v>
          </cell>
        </row>
        <row r="41">
          <cell r="AH41" t="str">
            <v>Health Insurance</v>
          </cell>
        </row>
        <row r="42">
          <cell r="AH42" t="str">
            <v>Property &amp; Casualty Insurance</v>
          </cell>
        </row>
        <row r="43">
          <cell r="AH43" t="str">
            <v>Diversified Insurance</v>
          </cell>
        </row>
      </sheetData>
      <sheetData sheetId="1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mp;Admin"/>
      <sheetName val="Accounts"/>
      <sheetName val="Cash flow"/>
      <sheetName val="Equity"/>
      <sheetName val="Investments"/>
      <sheetName val="Notes"/>
    </sheetNames>
    <sheetDataSet>
      <sheetData sheetId="0" refreshError="1"/>
      <sheetData sheetId="1" refreshError="1"/>
      <sheetData sheetId="2"/>
      <sheetData sheetId="3"/>
      <sheetData sheetId="4" refreshError="1"/>
      <sheetData sheetId="5" refreshError="1"/>
      <sheetData sheetId="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panies"/>
      <sheetName val="People"/>
      <sheetName val="Amort"/>
      <sheetName val="10-090 Guaranteed Payments"/>
      <sheetName val="_CIQHiddenCacheSheet"/>
    </sheetNames>
    <sheetDataSet>
      <sheetData sheetId="0">
        <row r="12">
          <cell r="I12" t="str">
            <v>Accenture plc</v>
          </cell>
          <cell r="J12" t="str">
            <v>Accenture, Inc.</v>
          </cell>
          <cell r="O12" t="str">
            <v>IQ972190</v>
          </cell>
          <cell r="P12" t="str">
            <v>IQ4224923</v>
          </cell>
        </row>
        <row r="13">
          <cell r="I13" t="str">
            <v>Cognizant Technology Solutions Corporation</v>
          </cell>
          <cell r="O13" t="str">
            <v>IQ386024</v>
          </cell>
        </row>
        <row r="14">
          <cell r="I14" t="str">
            <v>Booz Allen Hamilton Holding Corporation</v>
          </cell>
          <cell r="J14" t="str">
            <v>Booz Allen Hamilton Gmbh</v>
          </cell>
          <cell r="K14" t="str">
            <v>Booz Allen Hamilton Management Consultants B.v.</v>
          </cell>
          <cell r="L14" t="str">
            <v>Booz &amp; Company (U.K.) Ltd.</v>
          </cell>
          <cell r="M14" t="str">
            <v>Booz Allen Hamilton Inc</v>
          </cell>
          <cell r="O14" t="str">
            <v>IQ160233</v>
          </cell>
          <cell r="P14" t="str">
            <v>IQ32628037</v>
          </cell>
          <cell r="Q14" t="str">
            <v>IQ22686257</v>
          </cell>
          <cell r="R14" t="str">
            <v>IQ47317052</v>
          </cell>
          <cell r="S14" t="str">
            <v>IQ222596808</v>
          </cell>
        </row>
        <row r="15">
          <cell r="I15" t="str">
            <v>CACI International Inc.</v>
          </cell>
          <cell r="J15" t="str">
            <v>CACI Inc. - Federal</v>
          </cell>
          <cell r="K15" t="str">
            <v>Walgreen Co.</v>
          </cell>
          <cell r="L15" t="str">
            <v>Walter Energy, Inc.</v>
          </cell>
          <cell r="M15" t="str">
            <v>Walt Disney Co.</v>
          </cell>
          <cell r="O15" t="str">
            <v>IQ93425</v>
          </cell>
          <cell r="P15" t="str">
            <v>IQ4729731</v>
          </cell>
          <cell r="Q15" t="str">
            <v>IQ93624</v>
          </cell>
          <cell r="R15" t="str">
            <v>IQ36451</v>
          </cell>
          <cell r="S15" t="str">
            <v>IQ191564</v>
          </cell>
        </row>
        <row r="16">
          <cell r="I16" t="str">
            <v>CGI Group, Inc.</v>
          </cell>
          <cell r="J16" t="str">
            <v>DG3 North America, Inc.</v>
          </cell>
          <cell r="K16" t="str">
            <v>CGI Group Holdings Europe Limited</v>
          </cell>
          <cell r="L16" t="str">
            <v>CGI Group (Holdings) Limited</v>
          </cell>
          <cell r="M16" t="str">
            <v>CGI Group, Inc., Asset Management Arm</v>
          </cell>
          <cell r="O16" t="str">
            <v>IQ121289</v>
          </cell>
          <cell r="P16" t="str">
            <v>IQ25665587</v>
          </cell>
          <cell r="Q16" t="str">
            <v>IQ23075998</v>
          </cell>
          <cell r="R16" t="str">
            <v>IQ114389061</v>
          </cell>
          <cell r="S16" t="str">
            <v>IQ51117348</v>
          </cell>
        </row>
        <row r="17">
          <cell r="I17" t="str">
            <v>Unisys Corporation</v>
          </cell>
          <cell r="J17" t="str">
            <v>Unisys Ltd.</v>
          </cell>
          <cell r="O17" t="str">
            <v>IQ310310</v>
          </cell>
          <cell r="P17" t="str">
            <v>IQ6442811</v>
          </cell>
        </row>
        <row r="18">
          <cell r="I18" t="str">
            <v>Gartner Inc.</v>
          </cell>
          <cell r="J18" t="str">
            <v>Gartner Studios, Inc.</v>
          </cell>
          <cell r="K18" t="str">
            <v>Gartner Consulting, Inc.</v>
          </cell>
          <cell r="L18" t="str">
            <v>Gartner KG</v>
          </cell>
          <cell r="M18" t="str">
            <v>Gartner Lee Limited</v>
          </cell>
          <cell r="O18" t="str">
            <v>IQ130705</v>
          </cell>
          <cell r="P18" t="str">
            <v>IQ61412500</v>
          </cell>
          <cell r="Q18" t="str">
            <v>IQ5828123</v>
          </cell>
          <cell r="R18" t="str">
            <v>IQ30297628</v>
          </cell>
          <cell r="S18" t="str">
            <v>IQ30884925</v>
          </cell>
        </row>
        <row r="19">
          <cell r="I19" t="str">
            <v>IHS Inc.</v>
          </cell>
          <cell r="O19" t="str">
            <v>IQ13651733</v>
          </cell>
        </row>
      </sheetData>
      <sheetData sheetId="1">
        <row r="12">
          <cell r="I12" t="str">
            <v>Cook, Timothy</v>
          </cell>
        </row>
      </sheetData>
      <sheetData sheetId="2" refreshError="1"/>
      <sheetData sheetId="3" refreshError="1"/>
      <sheetData sheetId="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ERO"/>
      <sheetName val="DEBT10"/>
      <sheetName val="Hf"/>
      <sheetName val="#REF"/>
      <sheetName val="F3101"/>
      <sheetName val="F31X0100"/>
      <sheetName val="Financials"/>
      <sheetName val="Market Data(I)"/>
      <sheetName val="DEF"/>
      <sheetName val="ORGANIZ. COSTS"/>
      <sheetName val="DEBT10.xls"/>
    </sheetNames>
    <definedNames>
      <definedName name="Macro2"/>
      <definedName name="Macro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und Breakout"/>
      <sheetName val="Sources &amp; Uses"/>
      <sheetName val="NAV"/>
      <sheetName val="Miras Wire Instructions"/>
      <sheetName val="Fund Wire Instructions"/>
      <sheetName val="Summary For AAs"/>
      <sheetName val="Revolvers"/>
      <sheetName val="Invoices+JPM Fees"/>
      <sheetName val="Par Recon from Wells"/>
      <sheetName val="AUF2 Waterfall"/>
      <sheetName val="Current Positions"/>
      <sheetName val="Accruals - input_3_1_18"/>
      <sheetName val="AUF II - Accrued Interest"/>
      <sheetName val="Accruals - input_1_31_18"/>
      <sheetName val="Wire Details Key"/>
      <sheetName val="Accruals - input_2_14_18"/>
    </sheetNames>
    <sheetDataSet>
      <sheetData sheetId="0">
        <row r="3">
          <cell r="H3">
            <v>16000000</v>
          </cell>
        </row>
      </sheetData>
      <sheetData sheetId="1"/>
      <sheetData sheetId="2"/>
      <sheetData sheetId="3"/>
      <sheetData sheetId="4"/>
      <sheetData sheetId="5"/>
      <sheetData sheetId="6"/>
      <sheetData sheetId="7"/>
      <sheetData sheetId="8">
        <row r="19">
          <cell r="C19">
            <v>2380270.73</v>
          </cell>
        </row>
      </sheetData>
      <sheetData sheetId="9"/>
      <sheetData sheetId="10">
        <row r="24">
          <cell r="D24">
            <v>2950357.89</v>
          </cell>
        </row>
      </sheetData>
      <sheetData sheetId="11"/>
      <sheetData sheetId="12"/>
      <sheetData sheetId="13"/>
      <sheetData sheetId="14"/>
      <sheetData sheetId="15">
        <row r="2">
          <cell r="C2">
            <v>43139</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MultInputs"/>
      <sheetName val="MMSC_Exhibits I-III"/>
      <sheetName val="Proj. Financials"/>
      <sheetName val="key_inputs"/>
      <sheetName val="Inputs"/>
      <sheetName val="Exb II.1_Summary Taira"/>
      <sheetName val="Sheet1"/>
      <sheetName val="CAJAS FÍSICAS"/>
      <sheetName val="Reference"/>
      <sheetName val="Income"/>
      <sheetName val="EPS analysis"/>
      <sheetName val="IS Summary-96"/>
      <sheetName val="Mult-3yr"/>
      <sheetName val="Cntmrs-Recruit"/>
      <sheetName val="ROIC"/>
      <sheetName val="RESUMO PHNS 1600108"/>
      <sheetName val="RESUMO PHXS"/>
      <sheetName val="Notes"/>
      <sheetName val="C - Assumptions"/>
      <sheetName val="Listas"/>
      <sheetName val="June-July comp"/>
      <sheetName val="Hf"/>
      <sheetName val="Center Summary"/>
      <sheetName val="Print_Assumptions"/>
      <sheetName val="WP_Hist ABC"/>
      <sheetName val="Bridge Data UK"/>
      <sheetName val="Group Code"/>
      <sheetName val="Reporting Setup"/>
      <sheetName val="Drop List"/>
      <sheetName val="FTE Rate"/>
      <sheetName val="Control"/>
      <sheetName val="Data Summary"/>
      <sheetName val="BC do Brazil"/>
      <sheetName val="DATA"/>
      <sheetName val="Projections 2"/>
      <sheetName val="AOP Summary-2"/>
      <sheetName val="Service Description"/>
      <sheetName val="FX"/>
      <sheetName val="Market Data"/>
      <sheetName val="AMER"/>
      <sheetName val="MMSC_Exhibits I-III.xls"/>
      <sheetName val="total yr comparison vs PM"/>
      <sheetName val="1998"/>
      <sheetName val="Model"/>
      <sheetName val="Lists"/>
      <sheetName val="Lookup"/>
      <sheetName val="AACLIENT"/>
      <sheetName val="GOBU PBIT"/>
      <sheetName val="Net Rev Report"/>
      <sheetName val="Input"/>
      <sheetName val="Management Projections"/>
      <sheetName val="Graph Data"/>
      <sheetName val="Gross Revenue"/>
      <sheetName val="Finance retrieve"/>
      <sheetName val="Index"/>
      <sheetName val="MMSC_Exhibits_I-III"/>
      <sheetName val="Proj__Financials"/>
      <sheetName val="Exb_II_1_Summary_Taira"/>
      <sheetName val="EPS_analysis"/>
      <sheetName val="IS_Summary-96"/>
      <sheetName val="RESUMO_PHNS_1600108"/>
      <sheetName val="RESUMO_PHXS"/>
      <sheetName val="C_-_Assumptions"/>
      <sheetName val="Reporting_Setup"/>
      <sheetName val="Drop_List"/>
      <sheetName val="FTE_Rate"/>
      <sheetName val="June-July_comp"/>
      <sheetName val="Center_Summary"/>
      <sheetName val="WP_Hist_ABC"/>
      <sheetName val="Data_Summary"/>
      <sheetName val="BC_do_Brazil"/>
      <sheetName val="Projections_2"/>
      <sheetName val="Management_Projections"/>
      <sheetName val="Graph_Data"/>
      <sheetName val="Gross_Revenue"/>
      <sheetName val="Finance_retrieve"/>
      <sheetName val="MMSC_Exhibits_I-III1"/>
      <sheetName val="Proj__Financials1"/>
      <sheetName val="Exb_II_1_Summary_Taira1"/>
      <sheetName val="EPS_analysis1"/>
      <sheetName val="IS_Summary-961"/>
      <sheetName val="RESUMO_PHNS_16001081"/>
      <sheetName val="RESUMO_PHXS1"/>
      <sheetName val="C_-_Assumptions1"/>
      <sheetName val="Reporting_Setup1"/>
      <sheetName val="Drop_List1"/>
      <sheetName val="FTE_Rate1"/>
      <sheetName val="June-July_comp1"/>
      <sheetName val="Center_Summary1"/>
      <sheetName val="WP_Hist_ABC1"/>
      <sheetName val="Data_Summary1"/>
      <sheetName val="BC_do_Brazil1"/>
      <sheetName val="Projections_21"/>
      <sheetName val="Management_Projections1"/>
      <sheetName val="Graph_Data1"/>
      <sheetName val="Gross_Revenue1"/>
      <sheetName val="Finance_retrieve1"/>
      <sheetName val="CAJAS_FÍSICAS"/>
      <sheetName val="MMSC_Exhibits_I-III_xls"/>
      <sheetName val="MMSC_Exhibits_I-III2"/>
      <sheetName val="Proj__Financials2"/>
      <sheetName val="Exb_II_1_Summary_Taira2"/>
      <sheetName val="EPS_analysis2"/>
      <sheetName val="IS_Summary-962"/>
      <sheetName val="RESUMO_PHNS_16001082"/>
      <sheetName val="RESUMO_PHXS2"/>
      <sheetName val="C_-_Assumptions2"/>
      <sheetName val="Reporting_Setup2"/>
      <sheetName val="Drop_List2"/>
      <sheetName val="FTE_Rate2"/>
      <sheetName val="June-July_comp2"/>
      <sheetName val="Center_Summary2"/>
      <sheetName val="WP_Hist_ABC2"/>
      <sheetName val="Data_Summary2"/>
      <sheetName val="BC_do_Brazil2"/>
      <sheetName val="Projections_22"/>
      <sheetName val="Management_Projections2"/>
      <sheetName val="Graph_Data2"/>
      <sheetName val="Gross_Revenue2"/>
      <sheetName val="Finance_retrieve2"/>
      <sheetName val="CAJAS_FÍSICAS1"/>
      <sheetName val="MMSC_Exhibits_I-III_xls1"/>
      <sheetName val="A"/>
      <sheetName val="Total Cntry"/>
      <sheetName val="Import 602"/>
      <sheetName val="Import 1202"/>
      <sheetName val="Total_Cntry"/>
      <sheetName val="Import_602"/>
      <sheetName val="Import_1202"/>
      <sheetName val="Total_Cntry1"/>
      <sheetName val="Import_6021"/>
      <sheetName val="Import_12021"/>
      <sheetName val="Customer Databas"/>
      <sheetName val="Taira Corp"/>
      <sheetName val="Exb II.4_Comp Analy Taira"/>
      <sheetName val="Exb II.3_MCM Inputs Taira"/>
      <sheetName val="Horizon"/>
      <sheetName val="Neptune Old"/>
      <sheetName val="ESPP Q4 2014"/>
      <sheetName val="REMUHOTEL"/>
      <sheetName val="ROVAC acct detail"/>
      <sheetName val="Assumptions"/>
      <sheetName val="Exchange Rates"/>
      <sheetName val="Settings"/>
      <sheetName val="GRE"/>
      <sheetName val="Standard Recon Template"/>
      <sheetName val="FCF"/>
      <sheetName val="CREDIT STATS"/>
      <sheetName val="Forecast 2 13 01"/>
      <sheetName val="Sheet01S"/>
      <sheetName val="IS"/>
      <sheetName val="Valuation 2"/>
      <sheetName val="Comp Analysis"/>
      <sheetName val="P&amp;L Assumptions"/>
      <sheetName val="DATA1"/>
      <sheetName val="Hierarchy Tables"/>
      <sheetName val="Details"/>
      <sheetName val="email_15073 (2)"/>
      <sheetName val="GeneralInfo"/>
      <sheetName val="International WACC"/>
      <sheetName val="Cont (not linked)"/>
      <sheetName val="GP3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pCache"/>
      <sheetName val="BneWorkBookProperties"/>
      <sheetName val="BneLog"/>
      <sheetName val="TB"/>
      <sheetName val="MJE"/>
      <sheetName val="Sheet3"/>
      <sheetName val="Sheet2"/>
      <sheetName val="Sheet4"/>
      <sheetName val="Sheet5"/>
      <sheetName val="Sheet7"/>
      <sheetName val="E-mail Approval"/>
      <sheetName val="Debt Funds Flow"/>
      <sheetName val="Project Garrison"/>
      <sheetName val="Final Closing Summary"/>
      <sheetName val="Equity"/>
      <sheetName val="Working Capital Details"/>
      <sheetName val="WC -Excess Funds"/>
      <sheetName val="Webcash $19MM"/>
      <sheetName val="Webcash $205MM"/>
      <sheetName val="KPMG Debt Memo"/>
      <sheetName val="$486MM True Up"/>
      <sheetName val="$28MM True Up"/>
    </sheetNames>
    <sheetDataSet>
      <sheetData sheetId="0">
        <row r="1">
          <cell r="A1" t="str">
            <v>No</v>
          </cell>
        </row>
        <row r="2">
          <cell r="A2" t="str">
            <v>Yes</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Income"/>
      <sheetName val="Balance"/>
      <sheetName val="Proj I-S"/>
      <sheetName val="Assumptions"/>
      <sheetName val="Macros"/>
      <sheetName val="BEV"/>
      <sheetName val="WACC"/>
      <sheetName val="WARA"/>
      <sheetName val="Cust. Rel. (Platinum)"/>
      <sheetName val="Cust. Rel. (Elite-Reserved)"/>
      <sheetName val="Trade name"/>
      <sheetName val="Dvlpmt. Rights"/>
      <sheetName val="Excess Earnings"/>
      <sheetName val="Index"/>
      <sheetName val="License"/>
      <sheetName val="Multiple Values"/>
      <sheetName val="Pre-Tax Assumptions"/>
      <sheetName val="Pre Tax WACC"/>
      <sheetName val="Cust. Rel. (Elite-R) Pre-Tax"/>
      <sheetName val="Cust. Rel. (Plat) Pre-Tax"/>
      <sheetName val="Trade name - Pre Tax"/>
      <sheetName val="Gaming Rights - Royalty Rate"/>
      <sheetName val="Bluffs Run 10.99 proxy"/>
      <sheetName val="BR WACC 10.99"/>
      <sheetName val="Gaming Rights Value"/>
      <sheetName val="Gaming Rights - Residual"/>
      <sheetName val="WACC inputs"/>
      <sheetName val="Sheet1"/>
      <sheetName val="Sheet2"/>
      <sheetName val="Sheet3"/>
      <sheetName val="Value - Harvey's Lake Taho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 1"/>
      <sheetName val="Macro1"/>
      <sheetName val="BNSC82-HFSVIE"/>
    </sheetNames>
    <sheetDataSet>
      <sheetData sheetId="0"/>
      <sheetData sheetId="1">
        <row r="54">
          <cell r="A54" t="str">
            <v>Recover</v>
          </cell>
        </row>
      </sheetData>
      <sheetData sheetId="2"/>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mportant"/>
      <sheetName val="Blotter"/>
      <sheetName val="Ref Info"/>
      <sheetName val="April 30th 2003 ECDI"/>
    </sheetNames>
    <sheetDataSet>
      <sheetData sheetId="0" refreshError="1"/>
      <sheetData sheetId="1">
        <row r="2">
          <cell r="A2" t="str">
            <v>Issuer:</v>
          </cell>
          <cell r="B2" t="str">
            <v>OZLM CLO 2012-1, LTD.</v>
          </cell>
        </row>
        <row r="3">
          <cell r="A3" t="str">
            <v>Manager:</v>
          </cell>
          <cell r="B3" t="str">
            <v>OCH-ZIFF</v>
          </cell>
        </row>
        <row r="4">
          <cell r="A4">
            <v>0</v>
          </cell>
        </row>
        <row r="5">
          <cell r="A5" t="str">
            <v xml:space="preserve"> </v>
          </cell>
          <cell r="B5" t="str">
            <v>Preliminary Portfolio Trade Confirm Spreadsheet</v>
          </cell>
        </row>
        <row r="6">
          <cell r="A6">
            <v>41040</v>
          </cell>
        </row>
        <row r="8">
          <cell r="A8" t="str">
            <v>Approved</v>
          </cell>
          <cell r="B8">
            <v>706600000</v>
          </cell>
        </row>
        <row r="9">
          <cell r="A9" t="str">
            <v>Pending</v>
          </cell>
          <cell r="B9">
            <v>0</v>
          </cell>
        </row>
        <row r="10">
          <cell r="A10" t="str">
            <v>Declined</v>
          </cell>
          <cell r="B10">
            <v>0</v>
          </cell>
        </row>
        <row r="11">
          <cell r="A11" t="str">
            <v>In Process</v>
          </cell>
          <cell r="B11">
            <v>0</v>
          </cell>
        </row>
        <row r="12">
          <cell r="A12" t="str">
            <v>Awaiting Info</v>
          </cell>
          <cell r="B12">
            <v>0</v>
          </cell>
        </row>
        <row r="13">
          <cell r="A13" t="str">
            <v>Traded</v>
          </cell>
          <cell r="B13">
            <v>30600000</v>
          </cell>
        </row>
        <row r="14">
          <cell r="A14" t="str">
            <v>Available Warehouse Line</v>
          </cell>
          <cell r="B14">
            <v>0</v>
          </cell>
        </row>
        <row r="15">
          <cell r="A15" t="str">
            <v>Sold</v>
          </cell>
          <cell r="B15">
            <v>0</v>
          </cell>
          <cell r="D15">
            <v>0</v>
          </cell>
          <cell r="E15">
            <v>0</v>
          </cell>
        </row>
        <row r="16">
          <cell r="A16" t="str">
            <v>Preliminary</v>
          </cell>
          <cell r="B16">
            <v>706600000</v>
          </cell>
        </row>
        <row r="17">
          <cell r="A17" t="str">
            <v>Final</v>
          </cell>
          <cell r="B17">
            <v>0</v>
          </cell>
        </row>
        <row r="18">
          <cell r="A18" t="str">
            <v>Funded - Face Amount</v>
          </cell>
          <cell r="B18">
            <v>0</v>
          </cell>
        </row>
        <row r="19">
          <cell r="A19" t="str">
            <v>Funded - Cost Amount</v>
          </cell>
          <cell r="B19">
            <v>0</v>
          </cell>
        </row>
        <row r="20">
          <cell r="A20" t="str">
            <v>Paydown / Sale Analysis</v>
          </cell>
        </row>
        <row r="21">
          <cell r="A21" t="str">
            <v>Notional Sold/Paid Down</v>
          </cell>
          <cell r="B21">
            <v>0</v>
          </cell>
        </row>
        <row r="22">
          <cell r="A22" t="str">
            <v>Realized Gain / Loss</v>
          </cell>
          <cell r="B22">
            <v>0</v>
          </cell>
        </row>
        <row r="23">
          <cell r="A23" t="str">
            <v>Unrealized Gain / Loss</v>
          </cell>
          <cell r="B23">
            <v>0</v>
          </cell>
        </row>
        <row r="24">
          <cell r="A24" t="str">
            <v>Unfunded Revolver</v>
          </cell>
          <cell r="B24">
            <v>0</v>
          </cell>
        </row>
        <row r="25">
          <cell r="A25" t="str">
            <v>Other Unfunded Assets</v>
          </cell>
          <cell r="B25">
            <v>0</v>
          </cell>
        </row>
        <row r="26">
          <cell r="A26" t="str">
            <v>Number of Trades Approved</v>
          </cell>
          <cell r="B26">
            <v>143</v>
          </cell>
        </row>
        <row r="27">
          <cell r="A27">
            <v>143</v>
          </cell>
          <cell r="B27">
            <v>143</v>
          </cell>
          <cell r="C27">
            <v>143</v>
          </cell>
          <cell r="D27">
            <v>143</v>
          </cell>
          <cell r="E27">
            <v>143</v>
          </cell>
          <cell r="F27">
            <v>143</v>
          </cell>
          <cell r="G27">
            <v>143</v>
          </cell>
          <cell r="H27">
            <v>143</v>
          </cell>
          <cell r="I27">
            <v>143</v>
          </cell>
          <cell r="J27">
            <v>143</v>
          </cell>
          <cell r="K27">
            <v>143</v>
          </cell>
          <cell r="L27">
            <v>143</v>
          </cell>
          <cell r="M27">
            <v>143</v>
          </cell>
          <cell r="N27">
            <v>143</v>
          </cell>
          <cell r="O27">
            <v>143</v>
          </cell>
          <cell r="P27">
            <v>143</v>
          </cell>
          <cell r="Q27">
            <v>143</v>
          </cell>
          <cell r="R27">
            <v>143</v>
          </cell>
          <cell r="S27">
            <v>143</v>
          </cell>
          <cell r="T27">
            <v>143</v>
          </cell>
          <cell r="U27">
            <v>143</v>
          </cell>
          <cell r="V27">
            <v>143</v>
          </cell>
          <cell r="W27">
            <v>143</v>
          </cell>
          <cell r="X27">
            <v>143</v>
          </cell>
          <cell r="Y27">
            <v>143</v>
          </cell>
          <cell r="Z27">
            <v>143</v>
          </cell>
          <cell r="AA27">
            <v>143</v>
          </cell>
          <cell r="AB27">
            <v>143</v>
          </cell>
          <cell r="AC27">
            <v>143</v>
          </cell>
          <cell r="AD27">
            <v>143</v>
          </cell>
          <cell r="AE27">
            <v>143</v>
          </cell>
          <cell r="AF27">
            <v>143</v>
          </cell>
          <cell r="AG27">
            <v>143</v>
          </cell>
          <cell r="AH27">
            <v>143</v>
          </cell>
          <cell r="AI27">
            <v>143</v>
          </cell>
          <cell r="AJ27">
            <v>143</v>
          </cell>
          <cell r="AK27">
            <v>143</v>
          </cell>
          <cell r="AL27">
            <v>143</v>
          </cell>
          <cell r="AM27">
            <v>143</v>
          </cell>
          <cell r="AN27">
            <v>143</v>
          </cell>
          <cell r="AO27">
            <v>143</v>
          </cell>
          <cell r="AP27">
            <v>143</v>
          </cell>
          <cell r="AQ27">
            <v>143</v>
          </cell>
          <cell r="AR27">
            <v>143</v>
          </cell>
          <cell r="AS27" t="str">
            <v>ABS ASSET CLASS</v>
          </cell>
          <cell r="AV27">
            <v>143</v>
          </cell>
          <cell r="AW27">
            <v>143</v>
          </cell>
          <cell r="AX27">
            <v>143</v>
          </cell>
          <cell r="AY27">
            <v>143</v>
          </cell>
          <cell r="AZ27">
            <v>143</v>
          </cell>
          <cell r="BA27">
            <v>143</v>
          </cell>
          <cell r="BB27">
            <v>143</v>
          </cell>
          <cell r="BC27">
            <v>143</v>
          </cell>
          <cell r="BD27">
            <v>143</v>
          </cell>
          <cell r="BE27">
            <v>143</v>
          </cell>
          <cell r="BF27">
            <v>143</v>
          </cell>
          <cell r="BG27">
            <v>143</v>
          </cell>
          <cell r="BH27">
            <v>143</v>
          </cell>
          <cell r="BI27">
            <v>143</v>
          </cell>
          <cell r="BJ27">
            <v>143</v>
          </cell>
          <cell r="BK27">
            <v>143</v>
          </cell>
          <cell r="BL27">
            <v>143</v>
          </cell>
          <cell r="BM27">
            <v>143</v>
          </cell>
          <cell r="BN27">
            <v>143</v>
          </cell>
          <cell r="BO27">
            <v>143</v>
          </cell>
          <cell r="BP27">
            <v>143</v>
          </cell>
          <cell r="BQ27">
            <v>143</v>
          </cell>
          <cell r="BR27">
            <v>143</v>
          </cell>
          <cell r="BS27">
            <v>143</v>
          </cell>
          <cell r="BT27">
            <v>143</v>
          </cell>
          <cell r="BU27">
            <v>143</v>
          </cell>
          <cell r="BV27">
            <v>143</v>
          </cell>
          <cell r="BW27">
            <v>143</v>
          </cell>
          <cell r="BX27">
            <v>143</v>
          </cell>
          <cell r="BY27" t="str">
            <v>MOODY'S RATINGS, INDUSTRIES AND RECOVERY RATES</v>
          </cell>
          <cell r="CD27">
            <v>143</v>
          </cell>
          <cell r="CE27">
            <v>143</v>
          </cell>
          <cell r="CF27">
            <v>143</v>
          </cell>
          <cell r="CH27">
            <v>143</v>
          </cell>
          <cell r="CI27">
            <v>143</v>
          </cell>
          <cell r="CJ27">
            <v>143</v>
          </cell>
          <cell r="CK27">
            <v>143</v>
          </cell>
          <cell r="CL27" t="str">
            <v>S&amp;P RATINGS AND INDUSTRIES</v>
          </cell>
          <cell r="CQ27">
            <v>143</v>
          </cell>
          <cell r="CR27">
            <v>143</v>
          </cell>
          <cell r="CS27">
            <v>143</v>
          </cell>
          <cell r="CT27">
            <v>143</v>
          </cell>
          <cell r="CY27">
            <v>143</v>
          </cell>
          <cell r="CZ27" t="str">
            <v>||</v>
          </cell>
        </row>
        <row r="28">
          <cell r="A28" t="str">
            <v>Full Legal Name</v>
          </cell>
          <cell r="B28" t="str">
            <v>Guarantor</v>
          </cell>
          <cell r="C28" t="str">
            <v>Tranche</v>
          </cell>
          <cell r="D28" t="str">
            <v>Traded</v>
          </cell>
          <cell r="E28" t="str">
            <v>Approval</v>
          </cell>
          <cell r="F28" t="str">
            <v>Approval</v>
          </cell>
          <cell r="G28" t="str">
            <v>Preliminary/</v>
          </cell>
          <cell r="H28" t="str">
            <v>Legal</v>
          </cell>
          <cell r="I28" t="str">
            <v>Borrower</v>
          </cell>
          <cell r="J28" t="str">
            <v>Primary or</v>
          </cell>
          <cell r="K28" t="str">
            <v>Senior/Sub &amp;</v>
          </cell>
          <cell r="L28" t="str">
            <v>Security</v>
          </cell>
          <cell r="M28" t="str">
            <v>Fixed /</v>
          </cell>
          <cell r="N28" t="str">
            <v>Variable</v>
          </cell>
          <cell r="O28" t="str">
            <v>Variable</v>
          </cell>
          <cell r="P28" t="str">
            <v>Revolver?</v>
          </cell>
          <cell r="Q28" t="str">
            <v>Participation?</v>
          </cell>
          <cell r="R28" t="str">
            <v>Currency</v>
          </cell>
          <cell r="S28" t="str">
            <v>Initial</v>
          </cell>
          <cell r="T28" t="str">
            <v>FX</v>
          </cell>
          <cell r="U28" t="str">
            <v>FX</v>
          </cell>
          <cell r="V28" t="str">
            <v>Principal</v>
          </cell>
          <cell r="W28" t="str">
            <v>Current</v>
          </cell>
          <cell r="X28" t="str">
            <v>Funded</v>
          </cell>
          <cell r="Y28" t="str">
            <v>Unfunded</v>
          </cell>
          <cell r="Z28" t="str">
            <v>Percentage</v>
          </cell>
          <cell r="AA28" t="str">
            <v>Funded</v>
          </cell>
          <cell r="AB28" t="str">
            <v>Global</v>
          </cell>
          <cell r="AC28" t="str">
            <v>LIN</v>
          </cell>
          <cell r="AD28" t="str">
            <v>CUSIP</v>
          </cell>
          <cell r="AE28" t="str">
            <v>Loan X ID</v>
          </cell>
          <cell r="AF28" t="str">
            <v>Clean</v>
          </cell>
          <cell r="AG28" t="str">
            <v>Upfront</v>
          </cell>
          <cell r="AH28" t="str">
            <v>Assignment</v>
          </cell>
          <cell r="AI28" t="str">
            <v>Spread over</v>
          </cell>
          <cell r="AJ28" t="str">
            <v>Commitment</v>
          </cell>
          <cell r="AK28" t="str">
            <v>Final</v>
          </cell>
          <cell r="AL28" t="str">
            <v>Date of Credit</v>
          </cell>
          <cell r="AM28" t="str">
            <v>Seller</v>
          </cell>
          <cell r="AN28" t="str">
            <v>Agent Bank/</v>
          </cell>
          <cell r="AO28" t="str">
            <v>Trade</v>
          </cell>
          <cell r="AP28" t="str">
            <v>Settlement</v>
          </cell>
          <cell r="AQ28" t="str">
            <v>Stock</v>
          </cell>
          <cell r="AR28">
            <v>143</v>
          </cell>
          <cell r="AS28" t="str">
            <v>Class</v>
          </cell>
          <cell r="AT28" t="str">
            <v>JPMSI</v>
          </cell>
          <cell r="AU28" t="str">
            <v xml:space="preserve">Tranche % of </v>
          </cell>
          <cell r="AV28" t="str">
            <v>Traded</v>
          </cell>
          <cell r="AW28" t="str">
            <v>Traded</v>
          </cell>
          <cell r="AX28" t="str">
            <v>Traded</v>
          </cell>
          <cell r="AY28" t="str">
            <v>Current</v>
          </cell>
          <cell r="AZ28" t="str">
            <v>Total</v>
          </cell>
          <cell r="BA28" t="str">
            <v xml:space="preserve"> Current </v>
          </cell>
          <cell r="BB28" t="str">
            <v xml:space="preserve"> Current </v>
          </cell>
          <cell r="BC28" t="str">
            <v>Initial</v>
          </cell>
          <cell r="BD28" t="str">
            <v>Current</v>
          </cell>
          <cell r="BE28" t="str">
            <v xml:space="preserve"> Current </v>
          </cell>
          <cell r="BF28" t="str">
            <v>Collateralized</v>
          </cell>
          <cell r="BG28" t="str">
            <v xml:space="preserve">Spread to </v>
          </cell>
          <cell r="BH28" t="str">
            <v>WAL</v>
          </cell>
          <cell r="BI28" t="str">
            <v>Broker</v>
          </cell>
          <cell r="BJ28" t="str">
            <v>DTC</v>
          </cell>
          <cell r="BK28" t="str">
            <v>Sub.</v>
          </cell>
          <cell r="BL28" t="str">
            <v>Originator</v>
          </cell>
          <cell r="BM28" t="str">
            <v>Counterparty</v>
          </cell>
          <cell r="BN28" t="str">
            <v>For CDOs:</v>
          </cell>
          <cell r="BO28">
            <v>143</v>
          </cell>
          <cell r="BP28" t="str">
            <v>Asset</v>
          </cell>
          <cell r="BQ28" t="str">
            <v>Watch</v>
          </cell>
          <cell r="BR28">
            <v>143</v>
          </cell>
          <cell r="BS28" t="str">
            <v>Obligor</v>
          </cell>
          <cell r="BT28" t="str">
            <v>Senior</v>
          </cell>
          <cell r="BU28" t="str">
            <v>Senior</v>
          </cell>
          <cell r="BV28" t="str">
            <v>Assigned/</v>
          </cell>
          <cell r="BW28" t="str">
            <v>Senior</v>
          </cell>
          <cell r="BX28" t="str">
            <v>Issuer</v>
          </cell>
          <cell r="BY28" t="str">
            <v>Actual or</v>
          </cell>
          <cell r="BZ28" t="str">
            <v>Public (P) or</v>
          </cell>
          <cell r="CA28" t="str">
            <v>Assigned</v>
          </cell>
          <cell r="CB28" t="str">
            <v>Industry</v>
          </cell>
          <cell r="CC28" t="str">
            <v xml:space="preserve"> Industry Description</v>
          </cell>
          <cell r="CD28">
            <v>143</v>
          </cell>
          <cell r="CE28" t="str">
            <v>Asset</v>
          </cell>
          <cell r="CF28" t="str">
            <v>Watch</v>
          </cell>
          <cell r="CH28" t="str">
            <v>Obligor</v>
          </cell>
          <cell r="CI28" t="str">
            <v>Senior</v>
          </cell>
          <cell r="CJ28" t="str">
            <v>Subordinate</v>
          </cell>
          <cell r="CK28" t="str">
            <v>Senior</v>
          </cell>
          <cell r="CL28" t="str">
            <v>Actual or</v>
          </cell>
          <cell r="CM28" t="str">
            <v>Public (P) or</v>
          </cell>
          <cell r="CN28" t="str">
            <v>Assigned</v>
          </cell>
          <cell r="CO28" t="str">
            <v>Industry</v>
          </cell>
          <cell r="CP28" t="str">
            <v>Industry Description</v>
          </cell>
          <cell r="CQ28">
            <v>143</v>
          </cell>
          <cell r="CR28" t="str">
            <v>Hedged?</v>
          </cell>
          <cell r="CS28" t="str">
            <v>Pay</v>
          </cell>
          <cell r="CT28">
            <v>143</v>
          </cell>
          <cell r="CU28" t="str">
            <v>Second</v>
          </cell>
          <cell r="CV28" t="str">
            <v>Middle</v>
          </cell>
          <cell r="CW28" t="str">
            <v>Cov</v>
          </cell>
          <cell r="CY28" t="str">
            <v>Issue</v>
          </cell>
          <cell r="CZ28" t="str">
            <v>||</v>
          </cell>
          <cell r="DA28" t="str">
            <v>Funded Face Amount</v>
          </cell>
          <cell r="DB28" t="str">
            <v>Funded Cost Amount</v>
          </cell>
          <cell r="DC28" t="str">
            <v>P&amp;L JPM Hedged</v>
          </cell>
          <cell r="DD28" t="str">
            <v>P&amp;L Counterparty Hedged</v>
          </cell>
        </row>
        <row r="29">
          <cell r="A29" t="str">
            <v>of Borrower</v>
          </cell>
          <cell r="B29">
            <v>143</v>
          </cell>
          <cell r="C29">
            <v>143</v>
          </cell>
          <cell r="D29" t="str">
            <v>Status</v>
          </cell>
          <cell r="E29" t="str">
            <v>Status</v>
          </cell>
          <cell r="F29" t="str">
            <v>Date</v>
          </cell>
          <cell r="G29" t="str">
            <v>Closed</v>
          </cell>
          <cell r="H29" t="str">
            <v>Comment</v>
          </cell>
          <cell r="I29" t="str">
            <v>Location</v>
          </cell>
          <cell r="J29" t="str">
            <v>Secondary</v>
          </cell>
          <cell r="K29" t="str">
            <v>Secured/</v>
          </cell>
          <cell r="L29" t="str">
            <v>Type</v>
          </cell>
          <cell r="M29" t="str">
            <v>Float?</v>
          </cell>
          <cell r="N29" t="str">
            <v>1</v>
          </cell>
          <cell r="O29" t="str">
            <v>2</v>
          </cell>
          <cell r="P29">
            <v>143</v>
          </cell>
          <cell r="Q29">
            <v>143</v>
          </cell>
          <cell r="R29">
            <v>143</v>
          </cell>
          <cell r="S29" t="str">
            <v>Commitment</v>
          </cell>
          <cell r="T29" t="str">
            <v>Rate</v>
          </cell>
          <cell r="U29" t="str">
            <v>Conversion</v>
          </cell>
          <cell r="V29" t="str">
            <v>Payment</v>
          </cell>
          <cell r="W29" t="str">
            <v>Commitment</v>
          </cell>
          <cell r="X29" t="str">
            <v>Notional</v>
          </cell>
          <cell r="Y29" t="str">
            <v>Notional</v>
          </cell>
          <cell r="Z29" t="str">
            <v>Funded</v>
          </cell>
          <cell r="AA29" t="str">
            <v>Cost</v>
          </cell>
          <cell r="AB29" t="str">
            <v>Facility</v>
          </cell>
          <cell r="AC29" t="str">
            <v>Number</v>
          </cell>
          <cell r="AD29">
            <v>143</v>
          </cell>
          <cell r="AE29">
            <v>143</v>
          </cell>
          <cell r="AF29" t="str">
            <v>Purchase</v>
          </cell>
          <cell r="AG29" t="str">
            <v>Fees</v>
          </cell>
          <cell r="AH29" t="str">
            <v>Fee/Commission</v>
          </cell>
          <cell r="AI29" t="str">
            <v>LIBOR/</v>
          </cell>
          <cell r="AJ29" t="str">
            <v>Fee (bps)</v>
          </cell>
          <cell r="AK29" t="str">
            <v>Maturity</v>
          </cell>
          <cell r="AL29" t="str">
            <v>Agreement/</v>
          </cell>
          <cell r="AM29">
            <v>143</v>
          </cell>
          <cell r="AN29" t="str">
            <v>Servicer</v>
          </cell>
          <cell r="AO29" t="str">
            <v>Commitment</v>
          </cell>
          <cell r="AP29" t="str">
            <v>Date</v>
          </cell>
          <cell r="AQ29" t="str">
            <v>Ticker</v>
          </cell>
          <cell r="AR29">
            <v>143</v>
          </cell>
          <cell r="AS29">
            <v>143</v>
          </cell>
          <cell r="AT29" t="str">
            <v>Non JPMSI</v>
          </cell>
          <cell r="AU29" t="str">
            <v>Structure (incl.</v>
          </cell>
          <cell r="AV29" t="str">
            <v xml:space="preserve"> Market Price</v>
          </cell>
          <cell r="AW29" t="str">
            <v xml:space="preserve"> Market  Face Value</v>
          </cell>
          <cell r="AX29" t="str">
            <v>Cost Value</v>
          </cell>
          <cell r="AY29" t="str">
            <v>Purchase</v>
          </cell>
          <cell r="AZ29" t="str">
            <v xml:space="preserve">Purchase </v>
          </cell>
          <cell r="BA29" t="str">
            <v xml:space="preserve"> Face </v>
          </cell>
          <cell r="BB29" t="str">
            <v xml:space="preserve"> Purchase </v>
          </cell>
          <cell r="BC29" t="str">
            <v>Factor</v>
          </cell>
          <cell r="BD29" t="str">
            <v>Factor</v>
          </cell>
          <cell r="BE29" t="str">
            <v xml:space="preserve"> JPM Funded </v>
          </cell>
          <cell r="BF29" t="str">
            <v>30% if</v>
          </cell>
          <cell r="BG29" t="str">
            <v>Swap/</v>
          </cell>
          <cell r="BH29">
            <v>143</v>
          </cell>
          <cell r="BI29">
            <v>143</v>
          </cell>
          <cell r="BJ29" t="str">
            <v>Account</v>
          </cell>
          <cell r="BK29" t="str">
            <v>Account</v>
          </cell>
          <cell r="BL29">
            <v>143</v>
          </cell>
          <cell r="BM29">
            <v>143</v>
          </cell>
          <cell r="BN29" t="str">
            <v>Diversity Score</v>
          </cell>
          <cell r="BO29">
            <v>143</v>
          </cell>
          <cell r="BP29" t="str">
            <v>Type</v>
          </cell>
          <cell r="BQ29" t="str">
            <v>Status</v>
          </cell>
          <cell r="BR29">
            <v>143</v>
          </cell>
          <cell r="BS29" t="str">
            <v>Sr Implied</v>
          </cell>
          <cell r="BT29" t="str">
            <v>Secured</v>
          </cell>
          <cell r="BU29" t="str">
            <v>UnSecured</v>
          </cell>
          <cell r="BV29" t="str">
            <v>Facility</v>
          </cell>
          <cell r="BW29" t="str">
            <v>Subordinated</v>
          </cell>
          <cell r="BX29" t="str">
            <v>Rating</v>
          </cell>
          <cell r="BY29" t="str">
            <v>Anticipated</v>
          </cell>
          <cell r="BZ29" t="str">
            <v>Shadow (S)</v>
          </cell>
          <cell r="CA29" t="str">
            <v>Recovery</v>
          </cell>
          <cell r="CB29" t="str">
            <v>Code</v>
          </cell>
          <cell r="CC29">
            <v>143</v>
          </cell>
          <cell r="CD29">
            <v>143</v>
          </cell>
          <cell r="CE29" t="str">
            <v>Type</v>
          </cell>
          <cell r="CF29" t="str">
            <v>Status</v>
          </cell>
          <cell r="CH29" t="str">
            <v>Credit</v>
          </cell>
          <cell r="CI29" t="str">
            <v>Unsecured</v>
          </cell>
          <cell r="CJ29" t="str">
            <v>Rating</v>
          </cell>
          <cell r="CK29" t="str">
            <v>Secured</v>
          </cell>
          <cell r="CL29" t="str">
            <v>Anticipated</v>
          </cell>
          <cell r="CM29" t="str">
            <v>Shadow (S)</v>
          </cell>
          <cell r="CN29" t="str">
            <v>Recovery</v>
          </cell>
          <cell r="CO29" t="str">
            <v>Code</v>
          </cell>
          <cell r="CP29">
            <v>143</v>
          </cell>
          <cell r="CQ29">
            <v>143</v>
          </cell>
          <cell r="CR29">
            <v>143</v>
          </cell>
          <cell r="CS29" t="str">
            <v>Frequency</v>
          </cell>
          <cell r="CT29">
            <v>143</v>
          </cell>
          <cell r="CU29" t="str">
            <v>Lien?</v>
          </cell>
          <cell r="CV29" t="str">
            <v>Market?</v>
          </cell>
          <cell r="CW29" t="str">
            <v>Light</v>
          </cell>
          <cell r="CY29" t="str">
            <v>Reference</v>
          </cell>
          <cell r="CZ29" t="str">
            <v>||</v>
          </cell>
        </row>
        <row r="30">
          <cell r="A30" t="str">
            <v>AEROFLEX INC</v>
          </cell>
          <cell r="B30" t="str">
            <v>AEROFLEX INC</v>
          </cell>
          <cell r="C30" t="str">
            <v>B</v>
          </cell>
          <cell r="E30" t="str">
            <v>Approved</v>
          </cell>
          <cell r="F30">
            <v>41033</v>
          </cell>
          <cell r="G30" t="str">
            <v>Preliminary</v>
          </cell>
          <cell r="I30" t="str">
            <v>USA</v>
          </cell>
          <cell r="L30" t="str">
            <v>Loan</v>
          </cell>
          <cell r="M30" t="str">
            <v>Float</v>
          </cell>
          <cell r="N30" t="str">
            <v>N</v>
          </cell>
          <cell r="O30" t="str">
            <v>N</v>
          </cell>
          <cell r="P30" t="str">
            <v>Not Rev.</v>
          </cell>
          <cell r="R30" t="str">
            <v>USD</v>
          </cell>
          <cell r="S30">
            <v>5000000</v>
          </cell>
          <cell r="U30">
            <v>0</v>
          </cell>
          <cell r="W30">
            <v>5000000</v>
          </cell>
          <cell r="X30">
            <v>5000000</v>
          </cell>
          <cell r="Y30">
            <v>0</v>
          </cell>
          <cell r="Z30">
            <v>1</v>
          </cell>
          <cell r="AA30">
            <v>4990650</v>
          </cell>
          <cell r="AE30" t="str">
            <v>LX119138</v>
          </cell>
          <cell r="AF30">
            <v>0.99812999999999996</v>
          </cell>
          <cell r="AI30">
            <v>300</v>
          </cell>
          <cell r="AK30">
            <v>43229</v>
          </cell>
          <cell r="AW30">
            <v>0</v>
          </cell>
          <cell r="AX30">
            <v>4990650</v>
          </cell>
          <cell r="AY30">
            <v>0</v>
          </cell>
          <cell r="AZ30">
            <v>0</v>
          </cell>
          <cell r="BA30">
            <v>0</v>
          </cell>
          <cell r="BS30" t="str">
            <v>B1</v>
          </cell>
          <cell r="BV30" t="str">
            <v>B1</v>
          </cell>
          <cell r="CB30">
            <v>13</v>
          </cell>
          <cell r="CC30" t="str">
            <v>Electronics</v>
          </cell>
          <cell r="CH30" t="str">
            <v>B+</v>
          </cell>
          <cell r="CO30">
            <v>17</v>
          </cell>
          <cell r="CP30" t="str">
            <v>Electronics/electric</v>
          </cell>
          <cell r="CY30">
            <v>1</v>
          </cell>
        </row>
        <row r="31">
          <cell r="A31" t="str">
            <v>ALLISON TRANSMISSION INC</v>
          </cell>
          <cell r="B31" t="str">
            <v>ALLISON TRANSMISSION INC</v>
          </cell>
          <cell r="C31" t="str">
            <v>B2</v>
          </cell>
          <cell r="E31" t="str">
            <v>Approved</v>
          </cell>
          <cell r="F31">
            <v>41033</v>
          </cell>
          <cell r="G31" t="str">
            <v>Preliminary</v>
          </cell>
          <cell r="I31" t="str">
            <v>USA</v>
          </cell>
          <cell r="L31" t="str">
            <v>Loan</v>
          </cell>
          <cell r="M31" t="str">
            <v>Float</v>
          </cell>
          <cell r="N31" t="str">
            <v>N</v>
          </cell>
          <cell r="O31" t="str">
            <v>N</v>
          </cell>
          <cell r="P31" t="str">
            <v>Not Rev.</v>
          </cell>
          <cell r="R31" t="str">
            <v>USD</v>
          </cell>
          <cell r="S31">
            <v>5000000</v>
          </cell>
          <cell r="U31">
            <v>0</v>
          </cell>
          <cell r="W31">
            <v>5000000</v>
          </cell>
          <cell r="X31">
            <v>5000000</v>
          </cell>
          <cell r="Y31">
            <v>0</v>
          </cell>
          <cell r="Z31">
            <v>1</v>
          </cell>
          <cell r="AA31">
            <v>5000000</v>
          </cell>
          <cell r="AE31" t="str">
            <v>LX123233</v>
          </cell>
          <cell r="AF31">
            <v>1</v>
          </cell>
          <cell r="AI31">
            <v>350</v>
          </cell>
          <cell r="AK31">
            <v>42954</v>
          </cell>
          <cell r="AW31">
            <v>0</v>
          </cell>
          <cell r="AX31">
            <v>5000000</v>
          </cell>
          <cell r="AY31">
            <v>0</v>
          </cell>
          <cell r="AZ31">
            <v>0</v>
          </cell>
          <cell r="BA31">
            <v>0</v>
          </cell>
          <cell r="BS31" t="str">
            <v>B1</v>
          </cell>
          <cell r="CB31">
            <v>2</v>
          </cell>
          <cell r="CC31" t="str">
            <v>Automobile</v>
          </cell>
          <cell r="CH31" t="str">
            <v>B+</v>
          </cell>
          <cell r="CO31">
            <v>3</v>
          </cell>
          <cell r="CP31" t="str">
            <v>Automotive</v>
          </cell>
          <cell r="CY31">
            <v>2</v>
          </cell>
        </row>
        <row r="32">
          <cell r="A32" t="str">
            <v>AMC NETWORKS INC</v>
          </cell>
          <cell r="B32" t="str">
            <v>AMC NETWORKS INC</v>
          </cell>
          <cell r="C32" t="str">
            <v>B</v>
          </cell>
          <cell r="E32" t="str">
            <v>Approved</v>
          </cell>
          <cell r="F32">
            <v>41033</v>
          </cell>
          <cell r="G32" t="str">
            <v>Preliminary</v>
          </cell>
          <cell r="I32" t="str">
            <v>USA</v>
          </cell>
          <cell r="L32" t="str">
            <v>Loan</v>
          </cell>
          <cell r="M32" t="str">
            <v>Float</v>
          </cell>
          <cell r="N32" t="str">
            <v>N</v>
          </cell>
          <cell r="O32" t="str">
            <v>N</v>
          </cell>
          <cell r="P32" t="str">
            <v>Not Rev.</v>
          </cell>
          <cell r="R32" t="str">
            <v>USD</v>
          </cell>
          <cell r="S32">
            <v>5000000</v>
          </cell>
          <cell r="U32">
            <v>0</v>
          </cell>
          <cell r="W32">
            <v>5000000</v>
          </cell>
          <cell r="X32">
            <v>5000000</v>
          </cell>
          <cell r="Y32">
            <v>0</v>
          </cell>
          <cell r="Z32">
            <v>1</v>
          </cell>
          <cell r="AA32">
            <v>5006250</v>
          </cell>
          <cell r="AE32" t="str">
            <v>LX120015</v>
          </cell>
          <cell r="AF32">
            <v>1.00125</v>
          </cell>
          <cell r="AI32">
            <v>300</v>
          </cell>
          <cell r="AK32">
            <v>43465</v>
          </cell>
          <cell r="AW32">
            <v>0</v>
          </cell>
          <cell r="AX32">
            <v>5006250</v>
          </cell>
          <cell r="AY32">
            <v>0</v>
          </cell>
          <cell r="AZ32">
            <v>0</v>
          </cell>
          <cell r="BA32">
            <v>0</v>
          </cell>
          <cell r="BS32" t="str">
            <v>Ba3</v>
          </cell>
          <cell r="BV32" t="str">
            <v>Ba2</v>
          </cell>
          <cell r="CB32">
            <v>33</v>
          </cell>
          <cell r="CC32" t="str">
            <v>Broadcasting and Entertainment</v>
          </cell>
          <cell r="CH32" t="str">
            <v>BB-</v>
          </cell>
          <cell r="CO32">
            <v>5</v>
          </cell>
          <cell r="CP32" t="str">
            <v>Broadcast Radio and Television</v>
          </cell>
          <cell r="CY32">
            <v>3</v>
          </cell>
        </row>
        <row r="33">
          <cell r="A33" t="str">
            <v>AMERICAN ROCK SALT CO LLC</v>
          </cell>
          <cell r="B33" t="str">
            <v>AMERICAN ROCK SALT CO LLC</v>
          </cell>
          <cell r="C33" t="str">
            <v>Term Loan April 2011</v>
          </cell>
          <cell r="D33" t="str">
            <v>Traded</v>
          </cell>
          <cell r="E33" t="str">
            <v>Approved</v>
          </cell>
          <cell r="F33">
            <v>41033</v>
          </cell>
          <cell r="G33" t="str">
            <v>Preliminary</v>
          </cell>
          <cell r="I33" t="str">
            <v>USA</v>
          </cell>
          <cell r="L33" t="str">
            <v>Loan</v>
          </cell>
          <cell r="M33" t="str">
            <v>Float</v>
          </cell>
          <cell r="N33" t="str">
            <v>N</v>
          </cell>
          <cell r="O33" t="str">
            <v>N</v>
          </cell>
          <cell r="P33" t="str">
            <v>Not Rev.</v>
          </cell>
          <cell r="R33" t="str">
            <v>USD</v>
          </cell>
          <cell r="S33">
            <v>4000000</v>
          </cell>
          <cell r="U33">
            <v>0</v>
          </cell>
          <cell r="W33">
            <v>4000000</v>
          </cell>
          <cell r="X33">
            <v>4000000</v>
          </cell>
          <cell r="Y33">
            <v>0</v>
          </cell>
          <cell r="Z33">
            <v>1</v>
          </cell>
          <cell r="AA33">
            <v>3895000</v>
          </cell>
          <cell r="AE33" t="str">
            <v>LX118919</v>
          </cell>
          <cell r="AF33">
            <v>0.97375</v>
          </cell>
          <cell r="AI33">
            <v>425</v>
          </cell>
          <cell r="AK33">
            <v>42850</v>
          </cell>
          <cell r="AV33">
            <v>97.375</v>
          </cell>
          <cell r="AW33">
            <v>3895000</v>
          </cell>
          <cell r="AX33">
            <v>3895000</v>
          </cell>
          <cell r="AY33">
            <v>0</v>
          </cell>
          <cell r="AZ33">
            <v>3895000</v>
          </cell>
          <cell r="BA33">
            <v>0</v>
          </cell>
          <cell r="BS33" t="str">
            <v>B2</v>
          </cell>
          <cell r="BV33" t="str">
            <v>B2</v>
          </cell>
          <cell r="CB33">
            <v>11</v>
          </cell>
          <cell r="CC33" t="str">
            <v>Diversified Natural Resources, Precious Metals and Minerals</v>
          </cell>
          <cell r="CH33" t="str">
            <v>B</v>
          </cell>
          <cell r="CO33">
            <v>31</v>
          </cell>
          <cell r="CP33" t="str">
            <v>Nonferrous metals/minerals</v>
          </cell>
          <cell r="CY33">
            <v>4</v>
          </cell>
        </row>
        <row r="34">
          <cell r="A34" t="str">
            <v>AMERICAN ROCK SALT CO LLC</v>
          </cell>
          <cell r="B34" t="str">
            <v>AMERICAN ROCK SALT CO LLC</v>
          </cell>
          <cell r="C34" t="str">
            <v>Term Loan April 2011</v>
          </cell>
          <cell r="E34" t="str">
            <v>Approved</v>
          </cell>
          <cell r="F34">
            <v>41033</v>
          </cell>
          <cell r="G34" t="str">
            <v>Preliminary</v>
          </cell>
          <cell r="I34" t="str">
            <v>USA</v>
          </cell>
          <cell r="L34" t="str">
            <v>Loan</v>
          </cell>
          <cell r="M34" t="str">
            <v>Float</v>
          </cell>
          <cell r="N34" t="str">
            <v>N</v>
          </cell>
          <cell r="O34" t="str">
            <v>N</v>
          </cell>
          <cell r="P34" t="str">
            <v>Not Rev.</v>
          </cell>
          <cell r="R34" t="str">
            <v>USD</v>
          </cell>
          <cell r="S34">
            <v>1000000</v>
          </cell>
          <cell r="U34">
            <v>0</v>
          </cell>
          <cell r="W34">
            <v>1000000</v>
          </cell>
          <cell r="X34">
            <v>1000000</v>
          </cell>
          <cell r="Y34">
            <v>0</v>
          </cell>
          <cell r="Z34">
            <v>1</v>
          </cell>
          <cell r="AA34">
            <v>967500</v>
          </cell>
          <cell r="AE34" t="str">
            <v>LX118919</v>
          </cell>
          <cell r="AF34">
            <v>0.96750000000000003</v>
          </cell>
          <cell r="AI34">
            <v>425</v>
          </cell>
          <cell r="AK34">
            <v>42850</v>
          </cell>
          <cell r="AM34" t="str">
            <v>MS</v>
          </cell>
          <cell r="AO34">
            <v>41037</v>
          </cell>
          <cell r="AW34">
            <v>0</v>
          </cell>
          <cell r="AX34">
            <v>967500</v>
          </cell>
          <cell r="AY34">
            <v>0</v>
          </cell>
          <cell r="AZ34">
            <v>0</v>
          </cell>
          <cell r="BA34">
            <v>0</v>
          </cell>
          <cell r="BS34" t="str">
            <v>B2</v>
          </cell>
          <cell r="BV34" t="str">
            <v>B2</v>
          </cell>
          <cell r="CB34">
            <v>11</v>
          </cell>
          <cell r="CC34" t="str">
            <v>Diversified Natural Resources, Precious Metals and Minerals</v>
          </cell>
          <cell r="CH34" t="str">
            <v>B</v>
          </cell>
          <cell r="CO34">
            <v>31</v>
          </cell>
          <cell r="CP34" t="str">
            <v>Nonferrous metals/minerals</v>
          </cell>
          <cell r="CY34">
            <v>5</v>
          </cell>
        </row>
        <row r="35">
          <cell r="A35" t="str">
            <v>AMERISTAR CASINOS INC</v>
          </cell>
          <cell r="B35" t="str">
            <v>AMERISTAR CASINOS INC</v>
          </cell>
          <cell r="C35" t="str">
            <v>B</v>
          </cell>
          <cell r="E35" t="str">
            <v>Approved</v>
          </cell>
          <cell r="F35">
            <v>41033</v>
          </cell>
          <cell r="G35" t="str">
            <v>Preliminary</v>
          </cell>
          <cell r="I35" t="str">
            <v>USA</v>
          </cell>
          <cell r="L35" t="str">
            <v>Loan</v>
          </cell>
          <cell r="M35" t="str">
            <v>Float</v>
          </cell>
          <cell r="N35" t="str">
            <v>N</v>
          </cell>
          <cell r="O35" t="str">
            <v>N</v>
          </cell>
          <cell r="P35" t="str">
            <v>Not Rev.</v>
          </cell>
          <cell r="R35" t="str">
            <v>USD</v>
          </cell>
          <cell r="S35">
            <v>5000000</v>
          </cell>
          <cell r="U35">
            <v>0</v>
          </cell>
          <cell r="W35">
            <v>5000000</v>
          </cell>
          <cell r="X35">
            <v>5000000</v>
          </cell>
          <cell r="Y35">
            <v>0</v>
          </cell>
          <cell r="Z35">
            <v>1</v>
          </cell>
          <cell r="AA35">
            <v>5012500</v>
          </cell>
          <cell r="AE35" t="str">
            <v>LX118813</v>
          </cell>
          <cell r="AF35">
            <v>1.0024999999999999</v>
          </cell>
          <cell r="AI35">
            <v>300</v>
          </cell>
          <cell r="AK35">
            <v>43204</v>
          </cell>
          <cell r="AW35">
            <v>0</v>
          </cell>
          <cell r="AX35">
            <v>5012500</v>
          </cell>
          <cell r="AY35">
            <v>0</v>
          </cell>
          <cell r="AZ35">
            <v>0</v>
          </cell>
          <cell r="BA35">
            <v>0</v>
          </cell>
          <cell r="BS35" t="str">
            <v>B1</v>
          </cell>
          <cell r="BV35" t="str">
            <v>Ba3</v>
          </cell>
          <cell r="CB35">
            <v>19</v>
          </cell>
          <cell r="CC35" t="str">
            <v>Hotels, Motels, Inns and Gaming</v>
          </cell>
          <cell r="CH35" t="str">
            <v>BB-</v>
          </cell>
          <cell r="CO35">
            <v>27</v>
          </cell>
          <cell r="CP35" t="str">
            <v>Lodging and Casinos</v>
          </cell>
          <cell r="CY35">
            <v>6</v>
          </cell>
        </row>
        <row r="36">
          <cell r="A36" t="str">
            <v>ARAMARK CORP</v>
          </cell>
          <cell r="B36" t="str">
            <v>ARAMARK CORP</v>
          </cell>
          <cell r="C36" t="str">
            <v>EXT</v>
          </cell>
          <cell r="E36" t="str">
            <v>Approved</v>
          </cell>
          <cell r="F36">
            <v>41033</v>
          </cell>
          <cell r="G36" t="str">
            <v>Preliminary</v>
          </cell>
          <cell r="I36" t="str">
            <v>USA</v>
          </cell>
          <cell r="L36" t="str">
            <v>Loan</v>
          </cell>
          <cell r="M36" t="str">
            <v>Float</v>
          </cell>
          <cell r="N36" t="str">
            <v>N</v>
          </cell>
          <cell r="O36" t="str">
            <v>N</v>
          </cell>
          <cell r="P36" t="str">
            <v>Not Rev.</v>
          </cell>
          <cell r="R36" t="str">
            <v>USD</v>
          </cell>
          <cell r="S36">
            <v>5000000</v>
          </cell>
          <cell r="U36">
            <v>0</v>
          </cell>
          <cell r="W36">
            <v>5000000</v>
          </cell>
          <cell r="X36">
            <v>5000000</v>
          </cell>
          <cell r="Y36">
            <v>0</v>
          </cell>
          <cell r="Z36">
            <v>1</v>
          </cell>
          <cell r="AA36">
            <v>5000000</v>
          </cell>
          <cell r="AE36" t="str">
            <v>LX123187</v>
          </cell>
          <cell r="AF36">
            <v>1</v>
          </cell>
          <cell r="AI36">
            <v>325</v>
          </cell>
          <cell r="AK36">
            <v>42577</v>
          </cell>
          <cell r="AW36">
            <v>0</v>
          </cell>
          <cell r="AX36">
            <v>5000000</v>
          </cell>
          <cell r="AY36">
            <v>0</v>
          </cell>
          <cell r="AZ36">
            <v>0</v>
          </cell>
          <cell r="BA36">
            <v>0</v>
          </cell>
          <cell r="BS36" t="str">
            <v>WR</v>
          </cell>
          <cell r="BV36" t="str">
            <v>Ba3</v>
          </cell>
          <cell r="CB36">
            <v>4</v>
          </cell>
          <cell r="CC36" t="str">
            <v>Beverage, Food and Tobacco</v>
          </cell>
          <cell r="CH36" t="str">
            <v>B+</v>
          </cell>
          <cell r="CO36">
            <v>23</v>
          </cell>
          <cell r="CP36" t="str">
            <v>Food Service</v>
          </cell>
          <cell r="CY36">
            <v>7</v>
          </cell>
        </row>
        <row r="37">
          <cell r="A37" t="str">
            <v>ASHLAND INC</v>
          </cell>
          <cell r="B37" t="str">
            <v>ASHLAND INC</v>
          </cell>
          <cell r="C37" t="str">
            <v>B</v>
          </cell>
          <cell r="E37" t="str">
            <v>Approved</v>
          </cell>
          <cell r="F37">
            <v>41033</v>
          </cell>
          <cell r="G37" t="str">
            <v>Preliminary</v>
          </cell>
          <cell r="I37" t="str">
            <v>USA</v>
          </cell>
          <cell r="L37" t="str">
            <v>Loan</v>
          </cell>
          <cell r="M37" t="str">
            <v>Float</v>
          </cell>
          <cell r="N37" t="str">
            <v>N</v>
          </cell>
          <cell r="O37" t="str">
            <v>N</v>
          </cell>
          <cell r="P37" t="str">
            <v>Not Rev.</v>
          </cell>
          <cell r="R37" t="str">
            <v>USD</v>
          </cell>
          <cell r="S37">
            <v>5000000</v>
          </cell>
          <cell r="U37">
            <v>0</v>
          </cell>
          <cell r="W37">
            <v>5000000</v>
          </cell>
          <cell r="X37">
            <v>5000000</v>
          </cell>
          <cell r="Y37">
            <v>0</v>
          </cell>
          <cell r="Z37">
            <v>1</v>
          </cell>
          <cell r="AA37">
            <v>5006250</v>
          </cell>
          <cell r="AE37" t="str">
            <v>LX120307</v>
          </cell>
          <cell r="AF37">
            <v>1.00125</v>
          </cell>
          <cell r="AI37">
            <v>275</v>
          </cell>
          <cell r="AK37">
            <v>43335</v>
          </cell>
          <cell r="AW37">
            <v>0</v>
          </cell>
          <cell r="AX37">
            <v>5006250</v>
          </cell>
          <cell r="AY37">
            <v>0</v>
          </cell>
          <cell r="AZ37">
            <v>0</v>
          </cell>
          <cell r="BA37">
            <v>0</v>
          </cell>
          <cell r="BS37" t="str">
            <v>Ba1</v>
          </cell>
          <cell r="BV37" t="str">
            <v>Baa3</v>
          </cell>
          <cell r="CB37">
            <v>6</v>
          </cell>
          <cell r="CC37" t="str">
            <v>Chemicals, Plastics and Rubber</v>
          </cell>
          <cell r="CH37" t="str">
            <v>BB</v>
          </cell>
          <cell r="CO37">
            <v>10</v>
          </cell>
          <cell r="CP37" t="str">
            <v>Chemical/plastics</v>
          </cell>
          <cell r="CY37">
            <v>8</v>
          </cell>
        </row>
        <row r="38">
          <cell r="A38" t="str">
            <v>ASURION CORP</v>
          </cell>
          <cell r="B38" t="str">
            <v>ASURION CORP</v>
          </cell>
          <cell r="C38" t="str">
            <v>B</v>
          </cell>
          <cell r="E38" t="str">
            <v>Approved</v>
          </cell>
          <cell r="F38">
            <v>41033</v>
          </cell>
          <cell r="G38" t="str">
            <v>Preliminary</v>
          </cell>
          <cell r="I38" t="str">
            <v>USA</v>
          </cell>
          <cell r="L38" t="str">
            <v>Loan</v>
          </cell>
          <cell r="M38" t="str">
            <v>Float</v>
          </cell>
          <cell r="N38" t="str">
            <v>N</v>
          </cell>
          <cell r="O38" t="str">
            <v>N</v>
          </cell>
          <cell r="P38" t="str">
            <v>Not Rev.</v>
          </cell>
          <cell r="R38" t="str">
            <v>USD</v>
          </cell>
          <cell r="S38">
            <v>5000000</v>
          </cell>
          <cell r="U38">
            <v>0</v>
          </cell>
          <cell r="W38">
            <v>5000000</v>
          </cell>
          <cell r="X38">
            <v>5000000</v>
          </cell>
          <cell r="Y38">
            <v>0</v>
          </cell>
          <cell r="Z38">
            <v>1</v>
          </cell>
          <cell r="AA38">
            <v>5000000</v>
          </cell>
          <cell r="AE38" t="str">
            <v>LX119271</v>
          </cell>
          <cell r="AF38">
            <v>1</v>
          </cell>
          <cell r="AI38">
            <v>400</v>
          </cell>
          <cell r="AK38">
            <v>43244</v>
          </cell>
          <cell r="AW38">
            <v>0</v>
          </cell>
          <cell r="AX38">
            <v>5000000</v>
          </cell>
          <cell r="AY38">
            <v>0</v>
          </cell>
          <cell r="AZ38">
            <v>0</v>
          </cell>
          <cell r="BA38">
            <v>0</v>
          </cell>
          <cell r="BS38" t="str">
            <v>Ba3</v>
          </cell>
          <cell r="BV38" t="str">
            <v>Ba1</v>
          </cell>
          <cell r="CB38">
            <v>20</v>
          </cell>
          <cell r="CC38" t="str">
            <v>Insurance</v>
          </cell>
          <cell r="CH38" t="str">
            <v>B+</v>
          </cell>
          <cell r="CO38">
            <v>29</v>
          </cell>
          <cell r="CP38" t="str">
            <v>Insurance</v>
          </cell>
          <cell r="CY38">
            <v>9</v>
          </cell>
        </row>
        <row r="39">
          <cell r="A39" t="str">
            <v>ASURION LLC</v>
          </cell>
          <cell r="B39" t="str">
            <v>ASURION LLC</v>
          </cell>
          <cell r="E39" t="str">
            <v>Approved</v>
          </cell>
          <cell r="F39">
            <v>41033</v>
          </cell>
          <cell r="G39" t="str">
            <v>Preliminary</v>
          </cell>
          <cell r="I39" t="str">
            <v>USA</v>
          </cell>
          <cell r="L39" t="str">
            <v>Loan</v>
          </cell>
          <cell r="M39" t="str">
            <v>Float</v>
          </cell>
          <cell r="N39" t="str">
            <v>N</v>
          </cell>
          <cell r="O39" t="str">
            <v>N</v>
          </cell>
          <cell r="P39" t="str">
            <v>Not Rev.</v>
          </cell>
          <cell r="R39" t="str">
            <v>USD</v>
          </cell>
          <cell r="S39">
            <v>5000000</v>
          </cell>
          <cell r="U39">
            <v>0</v>
          </cell>
          <cell r="W39">
            <v>5000000</v>
          </cell>
          <cell r="X39">
            <v>5000000</v>
          </cell>
          <cell r="Y39">
            <v>0</v>
          </cell>
          <cell r="Z39">
            <v>1</v>
          </cell>
          <cell r="AA39">
            <v>5062500</v>
          </cell>
          <cell r="AE39" t="str">
            <v>LX119273</v>
          </cell>
          <cell r="AF39">
            <v>1.0125</v>
          </cell>
          <cell r="AI39">
            <v>750</v>
          </cell>
          <cell r="AK39">
            <v>43609</v>
          </cell>
          <cell r="AW39">
            <v>0</v>
          </cell>
          <cell r="AX39">
            <v>5062500</v>
          </cell>
          <cell r="AY39">
            <v>0</v>
          </cell>
          <cell r="AZ39">
            <v>0</v>
          </cell>
          <cell r="BA39">
            <v>0</v>
          </cell>
          <cell r="BS39">
            <v>0</v>
          </cell>
          <cell r="BV39">
            <v>0</v>
          </cell>
          <cell r="CB39">
            <v>20</v>
          </cell>
          <cell r="CC39" t="str">
            <v>Insurance</v>
          </cell>
          <cell r="CO39">
            <v>29</v>
          </cell>
          <cell r="CP39" t="str">
            <v>Insurance</v>
          </cell>
          <cell r="CY39">
            <v>10</v>
          </cell>
        </row>
        <row r="40">
          <cell r="A40" t="str">
            <v>ATLANTIC BROADBAND FIN</v>
          </cell>
          <cell r="B40" t="str">
            <v>ATLANTIC BROADBAND FIN</v>
          </cell>
          <cell r="C40" t="str">
            <v>Term Loan (First Lien) April 2012 (First Lien)</v>
          </cell>
          <cell r="D40" t="str">
            <v>Traded</v>
          </cell>
          <cell r="E40" t="str">
            <v>Approved</v>
          </cell>
          <cell r="F40">
            <v>41033</v>
          </cell>
          <cell r="G40" t="str">
            <v>Preliminary</v>
          </cell>
          <cell r="I40" t="str">
            <v>USA</v>
          </cell>
          <cell r="L40" t="str">
            <v>Loan</v>
          </cell>
          <cell r="M40" t="str">
            <v>Float</v>
          </cell>
          <cell r="N40" t="str">
            <v>N</v>
          </cell>
          <cell r="O40" t="str">
            <v>N</v>
          </cell>
          <cell r="P40" t="str">
            <v>Not Rev.</v>
          </cell>
          <cell r="R40" t="str">
            <v>USD</v>
          </cell>
          <cell r="S40">
            <v>2000000</v>
          </cell>
          <cell r="U40">
            <v>0</v>
          </cell>
          <cell r="W40">
            <v>2000000</v>
          </cell>
          <cell r="X40">
            <v>2000000</v>
          </cell>
          <cell r="Y40">
            <v>0</v>
          </cell>
          <cell r="Z40">
            <v>1</v>
          </cell>
          <cell r="AA40">
            <v>2002500</v>
          </cell>
          <cell r="AE40" t="str">
            <v>LX123567</v>
          </cell>
          <cell r="AF40">
            <v>1.00125</v>
          </cell>
          <cell r="AI40">
            <v>400</v>
          </cell>
          <cell r="AK40">
            <v>43559</v>
          </cell>
          <cell r="AM40" t="str">
            <v>JPM</v>
          </cell>
          <cell r="AO40">
            <v>41033</v>
          </cell>
          <cell r="AV40">
            <v>100.583</v>
          </cell>
          <cell r="AW40">
            <v>2011660</v>
          </cell>
          <cell r="AX40">
            <v>2002500</v>
          </cell>
          <cell r="AY40">
            <v>0</v>
          </cell>
          <cell r="AZ40">
            <v>2011660</v>
          </cell>
          <cell r="BA40">
            <v>0</v>
          </cell>
          <cell r="BS40" t="str">
            <v>B2</v>
          </cell>
          <cell r="BV40" t="str">
            <v>Ba3</v>
          </cell>
          <cell r="CB40">
            <v>29</v>
          </cell>
          <cell r="CC40" t="str">
            <v>Telecommunications</v>
          </cell>
          <cell r="CH40" t="str">
            <v>B+</v>
          </cell>
          <cell r="CO40">
            <v>9</v>
          </cell>
          <cell r="CP40" t="str">
            <v>Cable and Satellite Television</v>
          </cell>
          <cell r="CY40">
            <v>11</v>
          </cell>
        </row>
        <row r="41">
          <cell r="A41" t="str">
            <v>B&amp;G FOODS INC</v>
          </cell>
          <cell r="B41" t="str">
            <v>B&amp;G FOODS INC</v>
          </cell>
          <cell r="C41" t="str">
            <v>B</v>
          </cell>
          <cell r="E41" t="str">
            <v>Approved</v>
          </cell>
          <cell r="F41">
            <v>41033</v>
          </cell>
          <cell r="G41" t="str">
            <v>Preliminary</v>
          </cell>
          <cell r="I41" t="str">
            <v>USA</v>
          </cell>
          <cell r="L41" t="str">
            <v>Loan</v>
          </cell>
          <cell r="M41" t="str">
            <v>Float</v>
          </cell>
          <cell r="N41" t="str">
            <v>N</v>
          </cell>
          <cell r="O41" t="str">
            <v>N</v>
          </cell>
          <cell r="P41" t="str">
            <v>Not Rev.</v>
          </cell>
          <cell r="R41" t="str">
            <v>USD</v>
          </cell>
          <cell r="S41">
            <v>5000000</v>
          </cell>
          <cell r="U41">
            <v>0</v>
          </cell>
          <cell r="W41">
            <v>5000000</v>
          </cell>
          <cell r="X41">
            <v>5000000</v>
          </cell>
          <cell r="Y41">
            <v>0</v>
          </cell>
          <cell r="Z41">
            <v>1</v>
          </cell>
          <cell r="AA41">
            <v>5018750</v>
          </cell>
          <cell r="AE41" t="str">
            <v>LX121591</v>
          </cell>
          <cell r="AF41">
            <v>1.0037499999999999</v>
          </cell>
          <cell r="AI41">
            <v>350</v>
          </cell>
          <cell r="AK41">
            <v>43434</v>
          </cell>
          <cell r="AW41">
            <v>0</v>
          </cell>
          <cell r="AX41">
            <v>5018750</v>
          </cell>
          <cell r="AY41">
            <v>0</v>
          </cell>
          <cell r="AZ41">
            <v>0</v>
          </cell>
          <cell r="BA41">
            <v>0</v>
          </cell>
          <cell r="BS41" t="str">
            <v>B1</v>
          </cell>
          <cell r="BV41" t="str">
            <v>Ba2</v>
          </cell>
          <cell r="CB41">
            <v>4</v>
          </cell>
          <cell r="CC41" t="str">
            <v>Beverage, Food and Tobacco</v>
          </cell>
          <cell r="CH41" t="str">
            <v>B+</v>
          </cell>
          <cell r="CO41">
            <v>22</v>
          </cell>
          <cell r="CP41" t="str">
            <v>Food Products</v>
          </cell>
          <cell r="CY41">
            <v>12</v>
          </cell>
        </row>
        <row r="42">
          <cell r="A42" t="str">
            <v>BASS PRO GROUP LLC</v>
          </cell>
          <cell r="B42" t="str">
            <v>BASS PRO GROUP LLC</v>
          </cell>
          <cell r="C42" t="str">
            <v>Term Loan June 2011</v>
          </cell>
          <cell r="D42" t="str">
            <v>Traded</v>
          </cell>
          <cell r="E42" t="str">
            <v>Approved</v>
          </cell>
          <cell r="F42">
            <v>41033</v>
          </cell>
          <cell r="G42" t="str">
            <v>Preliminary</v>
          </cell>
          <cell r="I42" t="str">
            <v>USA</v>
          </cell>
          <cell r="L42" t="str">
            <v>Loan</v>
          </cell>
          <cell r="M42" t="str">
            <v>Float</v>
          </cell>
          <cell r="N42" t="str">
            <v>N</v>
          </cell>
          <cell r="O42" t="str">
            <v>N</v>
          </cell>
          <cell r="P42" t="str">
            <v>Not Rev.</v>
          </cell>
          <cell r="R42" t="str">
            <v>USD</v>
          </cell>
          <cell r="S42">
            <v>5000000</v>
          </cell>
          <cell r="U42">
            <v>0</v>
          </cell>
          <cell r="W42">
            <v>5000000</v>
          </cell>
          <cell r="X42">
            <v>5000000</v>
          </cell>
          <cell r="Y42">
            <v>0</v>
          </cell>
          <cell r="Z42">
            <v>1</v>
          </cell>
          <cell r="AA42">
            <v>5037500</v>
          </cell>
          <cell r="AE42" t="str">
            <v>LX119653</v>
          </cell>
          <cell r="AF42">
            <v>1.0075000000000001</v>
          </cell>
          <cell r="AI42">
            <v>400</v>
          </cell>
          <cell r="AK42">
            <v>42899</v>
          </cell>
          <cell r="AM42" t="str">
            <v>BOFA</v>
          </cell>
          <cell r="AO42">
            <v>41037</v>
          </cell>
          <cell r="AV42">
            <v>100.75</v>
          </cell>
          <cell r="AW42">
            <v>5037500</v>
          </cell>
          <cell r="AX42">
            <v>5037500</v>
          </cell>
          <cell r="AY42">
            <v>0</v>
          </cell>
          <cell r="AZ42">
            <v>5037500</v>
          </cell>
          <cell r="BA42">
            <v>0</v>
          </cell>
          <cell r="BS42" t="str">
            <v>Ba3</v>
          </cell>
          <cell r="BV42" t="str">
            <v>B1</v>
          </cell>
          <cell r="CB42">
            <v>18</v>
          </cell>
          <cell r="CC42" t="str">
            <v>Home and Office Furnishings, Housewares and Durable Consumer Products</v>
          </cell>
          <cell r="CH42" t="str">
            <v>BB-</v>
          </cell>
          <cell r="CO42">
            <v>35</v>
          </cell>
          <cell r="CP42" t="str">
            <v>Retailers (other than food/drug)</v>
          </cell>
          <cell r="CY42">
            <v>13</v>
          </cell>
        </row>
        <row r="43">
          <cell r="A43" t="str">
            <v>BAUSCH &amp; LOMB INC</v>
          </cell>
          <cell r="B43" t="str">
            <v>BAUSCH &amp; LOMB INC</v>
          </cell>
          <cell r="C43" t="str">
            <v>B</v>
          </cell>
          <cell r="E43" t="str">
            <v>Approved</v>
          </cell>
          <cell r="F43">
            <v>41033</v>
          </cell>
          <cell r="G43" t="str">
            <v>Preliminary</v>
          </cell>
          <cell r="I43" t="str">
            <v>USA</v>
          </cell>
          <cell r="L43" t="str">
            <v>Loan</v>
          </cell>
          <cell r="M43" t="str">
            <v>Float</v>
          </cell>
          <cell r="N43" t="str">
            <v>N</v>
          </cell>
          <cell r="O43" t="str">
            <v>N</v>
          </cell>
          <cell r="P43" t="str">
            <v>Not Rev.</v>
          </cell>
          <cell r="R43" t="str">
            <v>USD</v>
          </cell>
          <cell r="S43">
            <v>5000000</v>
          </cell>
          <cell r="U43">
            <v>0</v>
          </cell>
          <cell r="W43">
            <v>5000000</v>
          </cell>
          <cell r="X43">
            <v>5000000</v>
          </cell>
          <cell r="Y43">
            <v>0</v>
          </cell>
          <cell r="Z43">
            <v>1</v>
          </cell>
          <cell r="AA43">
            <v>5003150</v>
          </cell>
          <cell r="AE43" t="str">
            <v>LX080309</v>
          </cell>
          <cell r="AF43">
            <v>1.0006299999999999</v>
          </cell>
          <cell r="AI43">
            <v>375</v>
          </cell>
          <cell r="AK43">
            <v>42118</v>
          </cell>
          <cell r="AW43">
            <v>0</v>
          </cell>
          <cell r="AX43">
            <v>5003150</v>
          </cell>
          <cell r="AY43">
            <v>0</v>
          </cell>
          <cell r="AZ43">
            <v>0</v>
          </cell>
          <cell r="BA43">
            <v>0</v>
          </cell>
          <cell r="BS43" t="str">
            <v>B2</v>
          </cell>
          <cell r="BV43" t="str">
            <v>B1</v>
          </cell>
          <cell r="CB43">
            <v>17</v>
          </cell>
          <cell r="CC43" t="str">
            <v>Healthcare, Education and Childcare</v>
          </cell>
          <cell r="CH43" t="str">
            <v>B+</v>
          </cell>
          <cell r="CO43">
            <v>25</v>
          </cell>
          <cell r="CP43" t="str">
            <v>Health Care</v>
          </cell>
          <cell r="CY43">
            <v>14</v>
          </cell>
        </row>
        <row r="44">
          <cell r="A44" t="str">
            <v>BAUSCH &amp; LOMB INCORPORATED</v>
          </cell>
          <cell r="B44" t="str">
            <v>BAUSCH &amp; LOMB INCORPORATED</v>
          </cell>
          <cell r="C44" t="str">
            <v>USD Term Loan</v>
          </cell>
          <cell r="E44" t="str">
            <v>Approved</v>
          </cell>
          <cell r="F44">
            <v>41036</v>
          </cell>
          <cell r="G44" t="str">
            <v>Preliminary</v>
          </cell>
          <cell r="I44" t="str">
            <v>USA</v>
          </cell>
          <cell r="L44" t="str">
            <v>Loan</v>
          </cell>
          <cell r="M44" t="str">
            <v>Float</v>
          </cell>
          <cell r="N44" t="str">
            <v>N</v>
          </cell>
          <cell r="O44" t="str">
            <v>N</v>
          </cell>
          <cell r="P44" t="str">
            <v>Not Rev.</v>
          </cell>
          <cell r="R44" t="str">
            <v>USD</v>
          </cell>
          <cell r="S44">
            <v>5000000</v>
          </cell>
          <cell r="U44">
            <v>0</v>
          </cell>
          <cell r="W44">
            <v>5000000</v>
          </cell>
          <cell r="X44">
            <v>5000000</v>
          </cell>
          <cell r="Y44">
            <v>0</v>
          </cell>
          <cell r="Z44">
            <v>1</v>
          </cell>
          <cell r="AA44">
            <v>0</v>
          </cell>
          <cell r="AE44" t="str">
            <v>N/A</v>
          </cell>
          <cell r="AI44">
            <v>425</v>
          </cell>
          <cell r="AK44">
            <v>43572</v>
          </cell>
          <cell r="AW44">
            <v>0</v>
          </cell>
          <cell r="AX44">
            <v>0</v>
          </cell>
          <cell r="AY44">
            <v>0</v>
          </cell>
          <cell r="AZ44">
            <v>0</v>
          </cell>
          <cell r="BA44">
            <v>0</v>
          </cell>
          <cell r="BS44" t="str">
            <v>B2</v>
          </cell>
          <cell r="BV44" t="str">
            <v>B1</v>
          </cell>
          <cell r="CB44">
            <v>17</v>
          </cell>
          <cell r="CC44" t="str">
            <v>Healthcare, Education and Childcare</v>
          </cell>
          <cell r="CH44" t="str">
            <v>B+</v>
          </cell>
          <cell r="CO44">
            <v>25</v>
          </cell>
          <cell r="CP44" t="str">
            <v>Health care</v>
          </cell>
          <cell r="CY44">
            <v>15</v>
          </cell>
        </row>
        <row r="45">
          <cell r="A45" t="str">
            <v>BIOMET INC</v>
          </cell>
          <cell r="B45" t="str">
            <v>BIOMET INC</v>
          </cell>
          <cell r="C45" t="str">
            <v>B</v>
          </cell>
          <cell r="E45" t="str">
            <v>Approved</v>
          </cell>
          <cell r="F45">
            <v>41033</v>
          </cell>
          <cell r="G45" t="str">
            <v>Preliminary</v>
          </cell>
          <cell r="I45" t="str">
            <v>USA</v>
          </cell>
          <cell r="L45" t="str">
            <v>Loan</v>
          </cell>
          <cell r="M45" t="str">
            <v>Float</v>
          </cell>
          <cell r="N45" t="str">
            <v>N</v>
          </cell>
          <cell r="O45" t="str">
            <v>N</v>
          </cell>
          <cell r="P45" t="str">
            <v>Not Rev.</v>
          </cell>
          <cell r="R45" t="str">
            <v>USD</v>
          </cell>
          <cell r="S45">
            <v>5000000</v>
          </cell>
          <cell r="U45">
            <v>0</v>
          </cell>
          <cell r="W45">
            <v>5000000</v>
          </cell>
          <cell r="X45">
            <v>5000000</v>
          </cell>
          <cell r="Y45">
            <v>0</v>
          </cell>
          <cell r="Z45">
            <v>1</v>
          </cell>
          <cell r="AA45">
            <v>4987500</v>
          </cell>
          <cell r="AE45" t="str">
            <v>LX072312</v>
          </cell>
          <cell r="AF45">
            <v>0.99750000000000005</v>
          </cell>
          <cell r="AI45">
            <v>300</v>
          </cell>
          <cell r="AK45">
            <v>42088</v>
          </cell>
          <cell r="AW45">
            <v>0</v>
          </cell>
          <cell r="AX45">
            <v>4987500</v>
          </cell>
          <cell r="AY45">
            <v>0</v>
          </cell>
          <cell r="AZ45">
            <v>0</v>
          </cell>
          <cell r="BA45">
            <v>0</v>
          </cell>
          <cell r="BS45" t="str">
            <v>B2</v>
          </cell>
          <cell r="BV45" t="str">
            <v>B1</v>
          </cell>
          <cell r="CB45">
            <v>17</v>
          </cell>
          <cell r="CC45" t="str">
            <v>Healthcare, Education and Childcare</v>
          </cell>
          <cell r="CH45" t="str">
            <v>B+</v>
          </cell>
          <cell r="CO45">
            <v>25</v>
          </cell>
          <cell r="CP45" t="str">
            <v>Health Care</v>
          </cell>
          <cell r="CY45">
            <v>16</v>
          </cell>
        </row>
        <row r="46">
          <cell r="A46" t="str">
            <v>BOYD GAMING CORP</v>
          </cell>
          <cell r="B46" t="str">
            <v>BOYD GAMING CORP</v>
          </cell>
          <cell r="C46" t="str">
            <v>A</v>
          </cell>
          <cell r="E46" t="str">
            <v>Approved</v>
          </cell>
          <cell r="F46">
            <v>41033</v>
          </cell>
          <cell r="G46" t="str">
            <v>Preliminary</v>
          </cell>
          <cell r="I46" t="str">
            <v>USA</v>
          </cell>
          <cell r="L46" t="str">
            <v>Loan</v>
          </cell>
          <cell r="M46" t="str">
            <v>Float</v>
          </cell>
          <cell r="N46" t="str">
            <v>N</v>
          </cell>
          <cell r="O46" t="str">
            <v>N</v>
          </cell>
          <cell r="P46" t="str">
            <v>Not Rev.</v>
          </cell>
          <cell r="R46" t="str">
            <v>USD</v>
          </cell>
          <cell r="S46">
            <v>5000000</v>
          </cell>
          <cell r="U46">
            <v>0</v>
          </cell>
          <cell r="W46">
            <v>5000000</v>
          </cell>
          <cell r="X46">
            <v>5000000</v>
          </cell>
          <cell r="Y46">
            <v>0</v>
          </cell>
          <cell r="Z46">
            <v>1</v>
          </cell>
          <cell r="AA46">
            <v>4968750</v>
          </cell>
          <cell r="AE46" t="str">
            <v>LX117258</v>
          </cell>
          <cell r="AF46">
            <v>0.99375000000000002</v>
          </cell>
          <cell r="AI46">
            <v>350</v>
          </cell>
          <cell r="AK46">
            <v>42355</v>
          </cell>
          <cell r="AW46">
            <v>0</v>
          </cell>
          <cell r="AX46">
            <v>4968750</v>
          </cell>
          <cell r="AY46">
            <v>0</v>
          </cell>
          <cell r="AZ46">
            <v>0</v>
          </cell>
          <cell r="BA46">
            <v>0</v>
          </cell>
          <cell r="BS46" t="str">
            <v>B2</v>
          </cell>
          <cell r="BV46" t="str">
            <v>Ba3</v>
          </cell>
          <cell r="CB46">
            <v>19</v>
          </cell>
          <cell r="CC46" t="str">
            <v>Hotels, Motels, Inns and Gaming</v>
          </cell>
          <cell r="CH46" t="str">
            <v>B</v>
          </cell>
          <cell r="CO46">
            <v>27</v>
          </cell>
          <cell r="CP46" t="str">
            <v>Lodging and Casinos</v>
          </cell>
          <cell r="CY46">
            <v>17</v>
          </cell>
        </row>
        <row r="47">
          <cell r="A47" t="str">
            <v>BWAY HOLDING CO</v>
          </cell>
          <cell r="B47" t="str">
            <v>BWAY HOLDING CO</v>
          </cell>
          <cell r="C47" t="str">
            <v>B</v>
          </cell>
          <cell r="E47" t="str">
            <v>Approved</v>
          </cell>
          <cell r="F47">
            <v>41036</v>
          </cell>
          <cell r="G47" t="str">
            <v>Preliminary</v>
          </cell>
          <cell r="I47" t="str">
            <v>USA</v>
          </cell>
          <cell r="L47" t="str">
            <v>Loan</v>
          </cell>
          <cell r="M47" t="str">
            <v>Float</v>
          </cell>
          <cell r="N47" t="str">
            <v>N</v>
          </cell>
          <cell r="O47" t="str">
            <v>N</v>
          </cell>
          <cell r="P47" t="str">
            <v>Not Rev.</v>
          </cell>
          <cell r="R47" t="str">
            <v>USD</v>
          </cell>
          <cell r="S47">
            <v>5000000</v>
          </cell>
          <cell r="U47">
            <v>0</v>
          </cell>
          <cell r="W47">
            <v>5000000</v>
          </cell>
          <cell r="X47">
            <v>5000000</v>
          </cell>
          <cell r="Y47">
            <v>0</v>
          </cell>
          <cell r="Z47">
            <v>1</v>
          </cell>
          <cell r="AA47">
            <v>5021900</v>
          </cell>
          <cell r="AE47" t="str">
            <v>LX118073</v>
          </cell>
          <cell r="AF47">
            <v>1.0043800000000001</v>
          </cell>
          <cell r="AI47">
            <v>325</v>
          </cell>
          <cell r="AK47">
            <v>43154</v>
          </cell>
          <cell r="AW47">
            <v>0</v>
          </cell>
          <cell r="AX47">
            <v>5021900</v>
          </cell>
          <cell r="AY47">
            <v>0</v>
          </cell>
          <cell r="AZ47">
            <v>0</v>
          </cell>
          <cell r="BA47">
            <v>0</v>
          </cell>
          <cell r="BS47" t="str">
            <v>B2</v>
          </cell>
          <cell r="BV47" t="str">
            <v>Ba3</v>
          </cell>
          <cell r="CB47">
            <v>7</v>
          </cell>
          <cell r="CC47" t="str">
            <v>Containers, Packaging and Glass</v>
          </cell>
          <cell r="CH47" t="str">
            <v>B</v>
          </cell>
          <cell r="CO47">
            <v>13</v>
          </cell>
          <cell r="CP47" t="str">
            <v>Containers and Glass Products</v>
          </cell>
          <cell r="CY47">
            <v>18</v>
          </cell>
        </row>
        <row r="48">
          <cell r="A48" t="str">
            <v>CALPINE CORP</v>
          </cell>
          <cell r="B48" t="str">
            <v>CALPINE CORP</v>
          </cell>
          <cell r="C48" t="str">
            <v>B2</v>
          </cell>
          <cell r="E48" t="str">
            <v>Approved</v>
          </cell>
          <cell r="F48">
            <v>41033</v>
          </cell>
          <cell r="G48" t="str">
            <v>Preliminary</v>
          </cell>
          <cell r="I48" t="str">
            <v>USA</v>
          </cell>
          <cell r="L48" t="str">
            <v>Loan</v>
          </cell>
          <cell r="M48" t="str">
            <v>Float</v>
          </cell>
          <cell r="N48" t="str">
            <v>N</v>
          </cell>
          <cell r="O48" t="str">
            <v>N</v>
          </cell>
          <cell r="P48" t="str">
            <v>Not Rev.</v>
          </cell>
          <cell r="R48" t="str">
            <v>USD</v>
          </cell>
          <cell r="S48">
            <v>5000000</v>
          </cell>
          <cell r="U48">
            <v>0</v>
          </cell>
          <cell r="W48">
            <v>5000000</v>
          </cell>
          <cell r="X48">
            <v>5000000</v>
          </cell>
          <cell r="Y48">
            <v>0</v>
          </cell>
          <cell r="Z48">
            <v>1</v>
          </cell>
          <cell r="AA48">
            <v>5000000</v>
          </cell>
          <cell r="AE48" t="str">
            <v>LX119741</v>
          </cell>
          <cell r="AF48">
            <v>1</v>
          </cell>
          <cell r="AI48">
            <v>325</v>
          </cell>
          <cell r="AK48">
            <v>43191</v>
          </cell>
          <cell r="AW48">
            <v>0</v>
          </cell>
          <cell r="AX48">
            <v>5000000</v>
          </cell>
          <cell r="AY48">
            <v>0</v>
          </cell>
          <cell r="AZ48">
            <v>0</v>
          </cell>
          <cell r="BA48">
            <v>0</v>
          </cell>
          <cell r="BS48" t="str">
            <v>B1</v>
          </cell>
          <cell r="BV48" t="str">
            <v>B1</v>
          </cell>
          <cell r="CB48">
            <v>32</v>
          </cell>
          <cell r="CC48" t="str">
            <v>Utilities</v>
          </cell>
          <cell r="CH48" t="str">
            <v>B+</v>
          </cell>
          <cell r="CO48">
            <v>38</v>
          </cell>
          <cell r="CP48" t="str">
            <v>Utilities</v>
          </cell>
          <cell r="CY48">
            <v>19</v>
          </cell>
        </row>
        <row r="49">
          <cell r="A49" t="str">
            <v>CAPITAL AUTOMOTIVE LP</v>
          </cell>
          <cell r="B49" t="str">
            <v>CAPITAL AUTOMOTIVE LP</v>
          </cell>
          <cell r="C49" t="str">
            <v>B-NEW</v>
          </cell>
          <cell r="E49" t="str">
            <v>Approved</v>
          </cell>
          <cell r="F49">
            <v>41033</v>
          </cell>
          <cell r="G49" t="str">
            <v>Preliminary</v>
          </cell>
          <cell r="I49" t="str">
            <v>USA</v>
          </cell>
          <cell r="L49" t="str">
            <v>Loan</v>
          </cell>
          <cell r="M49" t="str">
            <v>Float</v>
          </cell>
          <cell r="N49" t="str">
            <v>N</v>
          </cell>
          <cell r="O49" t="str">
            <v>N</v>
          </cell>
          <cell r="P49" t="str">
            <v>Not Rev.</v>
          </cell>
          <cell r="R49" t="str">
            <v>USD</v>
          </cell>
          <cell r="S49">
            <v>5000000</v>
          </cell>
          <cell r="U49">
            <v>0</v>
          </cell>
          <cell r="W49">
            <v>5000000</v>
          </cell>
          <cell r="X49">
            <v>5000000</v>
          </cell>
          <cell r="Y49">
            <v>0</v>
          </cell>
          <cell r="Z49">
            <v>1</v>
          </cell>
          <cell r="AA49">
            <v>4981250</v>
          </cell>
          <cell r="AE49" t="str">
            <v>LX118419</v>
          </cell>
          <cell r="AF49">
            <v>0.99624999999999997</v>
          </cell>
          <cell r="AI49">
            <v>375</v>
          </cell>
          <cell r="AK49">
            <v>42799</v>
          </cell>
          <cell r="AW49">
            <v>0</v>
          </cell>
          <cell r="AX49">
            <v>4981250</v>
          </cell>
          <cell r="AY49">
            <v>0</v>
          </cell>
          <cell r="AZ49">
            <v>0</v>
          </cell>
          <cell r="BA49">
            <v>0</v>
          </cell>
          <cell r="BS49" t="str">
            <v>Ba3</v>
          </cell>
          <cell r="BV49" t="str">
            <v>Ba3</v>
          </cell>
          <cell r="CB49">
            <v>5</v>
          </cell>
          <cell r="CC49" t="str">
            <v>Buildings and Real Estate</v>
          </cell>
          <cell r="CH49" t="str">
            <v>B+</v>
          </cell>
          <cell r="CO49">
            <v>7</v>
          </cell>
          <cell r="CP49" t="str">
            <v>Building and Development</v>
          </cell>
          <cell r="CY49">
            <v>20</v>
          </cell>
        </row>
        <row r="50">
          <cell r="A50" t="str">
            <v>CCO HLDGS LLC/CAP CORP</v>
          </cell>
          <cell r="B50" t="str">
            <v>CCO HLDGS LLC/CAP CORP</v>
          </cell>
          <cell r="E50" t="str">
            <v>Approved</v>
          </cell>
          <cell r="F50">
            <v>41033</v>
          </cell>
          <cell r="G50" t="str">
            <v>Preliminary</v>
          </cell>
          <cell r="I50" t="str">
            <v>USA</v>
          </cell>
          <cell r="L50" t="str">
            <v>Loan</v>
          </cell>
          <cell r="M50" t="str">
            <v>Float</v>
          </cell>
          <cell r="N50" t="str">
            <v>N</v>
          </cell>
          <cell r="O50" t="str">
            <v>N</v>
          </cell>
          <cell r="P50" t="str">
            <v>Not Rev.</v>
          </cell>
          <cell r="R50" t="str">
            <v>USD</v>
          </cell>
          <cell r="S50">
            <v>5000000</v>
          </cell>
          <cell r="U50">
            <v>0</v>
          </cell>
          <cell r="W50">
            <v>5000000</v>
          </cell>
          <cell r="X50">
            <v>5000000</v>
          </cell>
          <cell r="Y50">
            <v>0</v>
          </cell>
          <cell r="Z50">
            <v>1</v>
          </cell>
          <cell r="AA50">
            <v>5131250.0000000009</v>
          </cell>
          <cell r="AE50" t="str">
            <v>1248EPAX1</v>
          </cell>
          <cell r="AF50">
            <v>1.0262500000000001</v>
          </cell>
          <cell r="AI50">
            <v>0</v>
          </cell>
          <cell r="AK50">
            <v>44592</v>
          </cell>
          <cell r="AW50">
            <v>0</v>
          </cell>
          <cell r="AX50">
            <v>5131250.0000000009</v>
          </cell>
          <cell r="AY50">
            <v>0</v>
          </cell>
          <cell r="AZ50">
            <v>0</v>
          </cell>
          <cell r="BA50">
            <v>0</v>
          </cell>
          <cell r="BV50" t="str">
            <v>B1</v>
          </cell>
          <cell r="CB50">
            <v>33</v>
          </cell>
          <cell r="CC50" t="str">
            <v>Broadcasting and Entertainment</v>
          </cell>
          <cell r="CO50">
            <v>9</v>
          </cell>
          <cell r="CP50" t="str">
            <v>Cable and Satellite Television</v>
          </cell>
          <cell r="CY50">
            <v>21</v>
          </cell>
        </row>
        <row r="51">
          <cell r="A51" t="str">
            <v>CEDAR FAIR LP</v>
          </cell>
          <cell r="B51" t="str">
            <v>CEDAR FAIR LP</v>
          </cell>
          <cell r="C51" t="str">
            <v>B</v>
          </cell>
          <cell r="E51" t="str">
            <v>Approved</v>
          </cell>
          <cell r="F51">
            <v>41033</v>
          </cell>
          <cell r="G51" t="str">
            <v>Preliminary</v>
          </cell>
          <cell r="I51" t="str">
            <v>USA</v>
          </cell>
          <cell r="L51" t="str">
            <v>Loan</v>
          </cell>
          <cell r="M51" t="str">
            <v>Float</v>
          </cell>
          <cell r="N51" t="str">
            <v>N</v>
          </cell>
          <cell r="O51" t="str">
            <v>N</v>
          </cell>
          <cell r="P51" t="str">
            <v>Not Rev.</v>
          </cell>
          <cell r="R51" t="str">
            <v>USD</v>
          </cell>
          <cell r="S51">
            <v>5000000</v>
          </cell>
          <cell r="U51">
            <v>0</v>
          </cell>
          <cell r="W51">
            <v>5000000</v>
          </cell>
          <cell r="X51">
            <v>5000000</v>
          </cell>
          <cell r="Y51">
            <v>0</v>
          </cell>
          <cell r="Z51">
            <v>1</v>
          </cell>
          <cell r="AA51">
            <v>5018750</v>
          </cell>
          <cell r="AE51" t="str">
            <v>LX118154</v>
          </cell>
          <cell r="AF51">
            <v>1.0037499999999999</v>
          </cell>
          <cell r="AI51">
            <v>300</v>
          </cell>
          <cell r="AK51">
            <v>43084</v>
          </cell>
          <cell r="AW51">
            <v>0</v>
          </cell>
          <cell r="AX51">
            <v>5018750</v>
          </cell>
          <cell r="AY51">
            <v>0</v>
          </cell>
          <cell r="AZ51">
            <v>0</v>
          </cell>
          <cell r="BA51">
            <v>0</v>
          </cell>
          <cell r="BS51" t="str">
            <v>Ba3</v>
          </cell>
          <cell r="BV51" t="str">
            <v>Ba2</v>
          </cell>
          <cell r="CB51">
            <v>21</v>
          </cell>
          <cell r="CC51" t="str">
            <v>Leisure, Amusement, Motion Pictures, Entertainment</v>
          </cell>
          <cell r="CH51" t="str">
            <v>BB-</v>
          </cell>
          <cell r="CO51">
            <v>30</v>
          </cell>
          <cell r="CP51" t="str">
            <v>Leisure goods/Activities/Movies</v>
          </cell>
          <cell r="CY51">
            <v>22</v>
          </cell>
        </row>
        <row r="52">
          <cell r="A52" t="str">
            <v>CENGAGE LEARNING ACQ INC</v>
          </cell>
          <cell r="B52" t="str">
            <v>CENGAGE LEARNING ACQ INC</v>
          </cell>
          <cell r="C52" t="str">
            <v>EXT</v>
          </cell>
          <cell r="E52" t="str">
            <v>Approved</v>
          </cell>
          <cell r="F52">
            <v>41033</v>
          </cell>
          <cell r="G52" t="str">
            <v>Preliminary</v>
          </cell>
          <cell r="I52" t="str">
            <v>USA</v>
          </cell>
          <cell r="L52" t="str">
            <v>Loan</v>
          </cell>
          <cell r="M52" t="str">
            <v>Float</v>
          </cell>
          <cell r="N52" t="str">
            <v>N</v>
          </cell>
          <cell r="O52" t="str">
            <v>N</v>
          </cell>
          <cell r="P52" t="str">
            <v>Not Rev.</v>
          </cell>
          <cell r="R52" t="str">
            <v>USD</v>
          </cell>
          <cell r="S52">
            <v>5000000</v>
          </cell>
          <cell r="U52">
            <v>0</v>
          </cell>
          <cell r="W52">
            <v>5000000</v>
          </cell>
          <cell r="X52">
            <v>5000000</v>
          </cell>
          <cell r="Y52">
            <v>0</v>
          </cell>
          <cell r="Z52">
            <v>1</v>
          </cell>
          <cell r="AA52">
            <v>4637500</v>
          </cell>
          <cell r="AE52" t="str">
            <v>LX123516</v>
          </cell>
          <cell r="AF52">
            <v>0.92749999999999999</v>
          </cell>
          <cell r="AI52">
            <v>550</v>
          </cell>
          <cell r="AK52">
            <v>42947</v>
          </cell>
          <cell r="AW52">
            <v>0</v>
          </cell>
          <cell r="AX52">
            <v>4637500</v>
          </cell>
          <cell r="AY52">
            <v>0</v>
          </cell>
          <cell r="AZ52">
            <v>0</v>
          </cell>
          <cell r="BA52">
            <v>0</v>
          </cell>
          <cell r="BS52" t="str">
            <v>B3</v>
          </cell>
          <cell r="BV52" t="str">
            <v>B2</v>
          </cell>
          <cell r="CB52">
            <v>26</v>
          </cell>
          <cell r="CC52" t="str">
            <v>Printing and Publishing</v>
          </cell>
          <cell r="CO52">
            <v>33</v>
          </cell>
          <cell r="CP52" t="str">
            <v>Publishing</v>
          </cell>
          <cell r="CY52">
            <v>23</v>
          </cell>
        </row>
        <row r="53">
          <cell r="A53" t="str">
            <v>CENVEO CORP</v>
          </cell>
          <cell r="B53" t="str">
            <v>CENVEO CORP</v>
          </cell>
          <cell r="C53" t="str">
            <v>B-NEW</v>
          </cell>
          <cell r="E53" t="str">
            <v>Approved</v>
          </cell>
          <cell r="F53">
            <v>41033</v>
          </cell>
          <cell r="G53" t="str">
            <v>Preliminary</v>
          </cell>
          <cell r="I53" t="str">
            <v>USA</v>
          </cell>
          <cell r="L53" t="str">
            <v>Loan</v>
          </cell>
          <cell r="M53" t="str">
            <v>Float</v>
          </cell>
          <cell r="N53" t="str">
            <v>N</v>
          </cell>
          <cell r="O53" t="str">
            <v>N</v>
          </cell>
          <cell r="P53" t="str">
            <v>Not Rev.</v>
          </cell>
          <cell r="R53" t="str">
            <v>USD</v>
          </cell>
          <cell r="S53">
            <v>5000000</v>
          </cell>
          <cell r="U53">
            <v>0</v>
          </cell>
          <cell r="W53">
            <v>5000000</v>
          </cell>
          <cell r="X53">
            <v>5000000</v>
          </cell>
          <cell r="Y53">
            <v>0</v>
          </cell>
          <cell r="Z53">
            <v>1</v>
          </cell>
          <cell r="AA53">
            <v>5003150</v>
          </cell>
          <cell r="AE53" t="str">
            <v>LX117172</v>
          </cell>
          <cell r="AF53">
            <v>1.0006299999999999</v>
          </cell>
          <cell r="AI53">
            <v>475</v>
          </cell>
          <cell r="AK53">
            <v>42725</v>
          </cell>
          <cell r="AW53">
            <v>0</v>
          </cell>
          <cell r="AX53">
            <v>5003150</v>
          </cell>
          <cell r="AY53">
            <v>0</v>
          </cell>
          <cell r="AZ53">
            <v>0</v>
          </cell>
          <cell r="BA53">
            <v>0</v>
          </cell>
          <cell r="BS53" t="str">
            <v>B3</v>
          </cell>
          <cell r="BV53" t="str">
            <v>Ba3</v>
          </cell>
          <cell r="CB53">
            <v>26</v>
          </cell>
          <cell r="CC53" t="str">
            <v>Printing and Publishing</v>
          </cell>
          <cell r="CO53">
            <v>33</v>
          </cell>
          <cell r="CP53" t="str">
            <v>Publishing</v>
          </cell>
          <cell r="CY53">
            <v>24</v>
          </cell>
        </row>
        <row r="54">
          <cell r="A54" t="str">
            <v>CHARTER COMMUNICATIONS OPER</v>
          </cell>
          <cell r="B54" t="str">
            <v>CHARTER COMMUNICATIONS OPER</v>
          </cell>
          <cell r="C54" t="str">
            <v>D</v>
          </cell>
          <cell r="E54" t="str">
            <v>Approved</v>
          </cell>
          <cell r="F54">
            <v>41033</v>
          </cell>
          <cell r="G54" t="str">
            <v>Preliminary</v>
          </cell>
          <cell r="I54" t="str">
            <v>USA</v>
          </cell>
          <cell r="L54" t="str">
            <v>Loan</v>
          </cell>
          <cell r="M54" t="str">
            <v>Float</v>
          </cell>
          <cell r="N54" t="str">
            <v>N</v>
          </cell>
          <cell r="O54" t="str">
            <v>N</v>
          </cell>
          <cell r="P54" t="str">
            <v>Not Rev.</v>
          </cell>
          <cell r="R54" t="str">
            <v>USD</v>
          </cell>
          <cell r="S54">
            <v>5000000</v>
          </cell>
          <cell r="U54">
            <v>0</v>
          </cell>
          <cell r="W54">
            <v>5000000</v>
          </cell>
          <cell r="X54">
            <v>5000000</v>
          </cell>
          <cell r="Y54">
            <v>0</v>
          </cell>
          <cell r="Z54">
            <v>1</v>
          </cell>
          <cell r="AA54">
            <v>4984400</v>
          </cell>
          <cell r="AE54" t="str">
            <v>LX123583</v>
          </cell>
          <cell r="AF54">
            <v>0.99687999999999999</v>
          </cell>
          <cell r="AI54">
            <v>300</v>
          </cell>
          <cell r="AK54">
            <v>43600</v>
          </cell>
          <cell r="AW54">
            <v>0</v>
          </cell>
          <cell r="AX54">
            <v>4984400</v>
          </cell>
          <cell r="AY54">
            <v>0</v>
          </cell>
          <cell r="AZ54">
            <v>0</v>
          </cell>
          <cell r="BA54">
            <v>0</v>
          </cell>
          <cell r="BS54" t="str">
            <v>Ba3</v>
          </cell>
          <cell r="BV54" t="str">
            <v>Ba1</v>
          </cell>
          <cell r="CB54">
            <v>33</v>
          </cell>
          <cell r="CC54" t="str">
            <v>Broadcasting and Entertainment</v>
          </cell>
          <cell r="CO54">
            <v>9</v>
          </cell>
          <cell r="CP54" t="str">
            <v>Cable and Satellite Television</v>
          </cell>
          <cell r="CY54">
            <v>25</v>
          </cell>
        </row>
        <row r="55">
          <cell r="A55" t="str">
            <v>CHS/COMMUNITY HEALTH SYS IN</v>
          </cell>
          <cell r="B55" t="str">
            <v>CHS/COMMUNITY HEALTH SYS IN</v>
          </cell>
          <cell r="C55" t="str">
            <v>EXT-NEW</v>
          </cell>
          <cell r="E55" t="str">
            <v>Approved</v>
          </cell>
          <cell r="F55">
            <v>41033</v>
          </cell>
          <cell r="G55" t="str">
            <v>Preliminary</v>
          </cell>
          <cell r="I55" t="str">
            <v>USA</v>
          </cell>
          <cell r="L55" t="str">
            <v>Loan</v>
          </cell>
          <cell r="M55" t="str">
            <v>Float</v>
          </cell>
          <cell r="N55" t="str">
            <v>N</v>
          </cell>
          <cell r="O55" t="str">
            <v>N</v>
          </cell>
          <cell r="P55" t="str">
            <v>Not Rev.</v>
          </cell>
          <cell r="R55" t="str">
            <v>USD</v>
          </cell>
          <cell r="S55">
            <v>5000000</v>
          </cell>
          <cell r="U55">
            <v>0</v>
          </cell>
          <cell r="W55">
            <v>5000000</v>
          </cell>
          <cell r="X55">
            <v>5000000</v>
          </cell>
          <cell r="Y55">
            <v>0</v>
          </cell>
          <cell r="Z55">
            <v>1</v>
          </cell>
          <cell r="AA55">
            <v>4934400</v>
          </cell>
          <cell r="AE55" t="str">
            <v>LX116781</v>
          </cell>
          <cell r="AF55">
            <v>0.98687999999999998</v>
          </cell>
          <cell r="AI55">
            <v>350</v>
          </cell>
          <cell r="AK55">
            <v>42760</v>
          </cell>
          <cell r="AW55">
            <v>0</v>
          </cell>
          <cell r="AX55">
            <v>4934400</v>
          </cell>
          <cell r="AY55">
            <v>0</v>
          </cell>
          <cell r="AZ55">
            <v>0</v>
          </cell>
          <cell r="BA55">
            <v>0</v>
          </cell>
          <cell r="BS55" t="str">
            <v>B1</v>
          </cell>
          <cell r="CB55">
            <v>17</v>
          </cell>
          <cell r="CC55" t="str">
            <v>Healthcare, Education and Childcare</v>
          </cell>
          <cell r="CO55">
            <v>25</v>
          </cell>
          <cell r="CP55" t="str">
            <v>Health Care</v>
          </cell>
          <cell r="CY55">
            <v>26</v>
          </cell>
        </row>
        <row r="56">
          <cell r="A56" t="str">
            <v>COLFAX CORP</v>
          </cell>
          <cell r="B56" t="str">
            <v>COLFAX CORP</v>
          </cell>
          <cell r="C56" t="str">
            <v>B</v>
          </cell>
          <cell r="E56" t="str">
            <v>Approved</v>
          </cell>
          <cell r="F56">
            <v>41033</v>
          </cell>
          <cell r="G56" t="str">
            <v>Preliminary</v>
          </cell>
          <cell r="I56" t="str">
            <v>USA</v>
          </cell>
          <cell r="L56" t="str">
            <v>Loan</v>
          </cell>
          <cell r="M56" t="str">
            <v>Float</v>
          </cell>
          <cell r="N56" t="str">
            <v>N</v>
          </cell>
          <cell r="O56" t="str">
            <v>N</v>
          </cell>
          <cell r="P56" t="str">
            <v>Not Rev.</v>
          </cell>
          <cell r="R56" t="str">
            <v>USD</v>
          </cell>
          <cell r="S56">
            <v>5000000</v>
          </cell>
          <cell r="U56">
            <v>0</v>
          </cell>
          <cell r="W56">
            <v>5000000</v>
          </cell>
          <cell r="X56">
            <v>5000000</v>
          </cell>
          <cell r="Y56">
            <v>0</v>
          </cell>
          <cell r="Z56">
            <v>1</v>
          </cell>
          <cell r="AA56">
            <v>5018750</v>
          </cell>
          <cell r="AE56" t="str">
            <v>LX121736</v>
          </cell>
          <cell r="AF56">
            <v>1.0037499999999999</v>
          </cell>
          <cell r="AI56">
            <v>350</v>
          </cell>
          <cell r="AK56">
            <v>43478</v>
          </cell>
          <cell r="AW56">
            <v>0</v>
          </cell>
          <cell r="AX56">
            <v>5018750</v>
          </cell>
          <cell r="AY56">
            <v>0</v>
          </cell>
          <cell r="AZ56">
            <v>0</v>
          </cell>
          <cell r="BA56">
            <v>0</v>
          </cell>
          <cell r="BS56" t="str">
            <v>Ba3</v>
          </cell>
          <cell r="BV56" t="str">
            <v>Ba2</v>
          </cell>
          <cell r="CB56">
            <v>9</v>
          </cell>
          <cell r="CC56" t="str">
            <v>Diversified/Conglomerate Manufacturing</v>
          </cell>
          <cell r="CH56" t="str">
            <v>BB</v>
          </cell>
          <cell r="CO56">
            <v>28</v>
          </cell>
          <cell r="CP56" t="str">
            <v>Industrial Equipment</v>
          </cell>
          <cell r="CY56">
            <v>27</v>
          </cell>
        </row>
        <row r="57">
          <cell r="A57" t="str">
            <v>CROWN CASTLE OPERATING CO</v>
          </cell>
          <cell r="B57" t="str">
            <v>CROWN CASTLE OPERATING CO</v>
          </cell>
          <cell r="C57" t="str">
            <v>B</v>
          </cell>
          <cell r="E57" t="str">
            <v>Approved</v>
          </cell>
          <cell r="F57">
            <v>41033</v>
          </cell>
          <cell r="G57" t="str">
            <v>Preliminary</v>
          </cell>
          <cell r="I57" t="str">
            <v>USA</v>
          </cell>
          <cell r="L57" t="str">
            <v>Loan</v>
          </cell>
          <cell r="M57" t="str">
            <v>Float</v>
          </cell>
          <cell r="N57" t="str">
            <v>N</v>
          </cell>
          <cell r="O57" t="str">
            <v>N</v>
          </cell>
          <cell r="P57" t="str">
            <v>Not Rev.</v>
          </cell>
          <cell r="R57" t="str">
            <v>USD</v>
          </cell>
          <cell r="S57">
            <v>5000000</v>
          </cell>
          <cell r="U57">
            <v>0</v>
          </cell>
          <cell r="W57">
            <v>5000000</v>
          </cell>
          <cell r="X57">
            <v>5000000</v>
          </cell>
          <cell r="Y57">
            <v>0</v>
          </cell>
          <cell r="Z57">
            <v>1</v>
          </cell>
          <cell r="AA57">
            <v>4999900</v>
          </cell>
          <cell r="AE57" t="str">
            <v>LX122490</v>
          </cell>
          <cell r="AF57">
            <v>0.99997999999999998</v>
          </cell>
          <cell r="AI57">
            <v>300</v>
          </cell>
          <cell r="AK57">
            <v>43496</v>
          </cell>
          <cell r="AW57">
            <v>0</v>
          </cell>
          <cell r="AX57">
            <v>4999900</v>
          </cell>
          <cell r="AY57">
            <v>0</v>
          </cell>
          <cell r="AZ57">
            <v>0</v>
          </cell>
          <cell r="BA57">
            <v>0</v>
          </cell>
          <cell r="BS57" t="str">
            <v>Ba3</v>
          </cell>
          <cell r="BV57" t="str">
            <v>Ba3</v>
          </cell>
          <cell r="CB57">
            <v>29</v>
          </cell>
          <cell r="CC57" t="str">
            <v>Telecommunications</v>
          </cell>
          <cell r="CO57">
            <v>39</v>
          </cell>
          <cell r="CP57" t="str">
            <v>Telecommunications</v>
          </cell>
          <cell r="CY57">
            <v>28</v>
          </cell>
        </row>
        <row r="58">
          <cell r="A58" t="str">
            <v>DAVITA INC</v>
          </cell>
          <cell r="B58" t="str">
            <v>DAVITA INC</v>
          </cell>
          <cell r="C58" t="str">
            <v>B-NEW</v>
          </cell>
          <cell r="E58" t="str">
            <v>Approved</v>
          </cell>
          <cell r="F58">
            <v>41033</v>
          </cell>
          <cell r="G58" t="str">
            <v>Preliminary</v>
          </cell>
          <cell r="I58" t="str">
            <v>USA</v>
          </cell>
          <cell r="L58" t="str">
            <v>Loan</v>
          </cell>
          <cell r="M58" t="str">
            <v>Float</v>
          </cell>
          <cell r="N58" t="str">
            <v>N</v>
          </cell>
          <cell r="O58" t="str">
            <v>N</v>
          </cell>
          <cell r="P58" t="str">
            <v>Not Rev.</v>
          </cell>
          <cell r="R58" t="str">
            <v>USD</v>
          </cell>
          <cell r="S58">
            <v>5000000</v>
          </cell>
          <cell r="U58">
            <v>0</v>
          </cell>
          <cell r="W58">
            <v>5000000</v>
          </cell>
          <cell r="X58">
            <v>5000000</v>
          </cell>
          <cell r="Y58">
            <v>0</v>
          </cell>
          <cell r="Z58">
            <v>1</v>
          </cell>
          <cell r="AA58">
            <v>5024999.9999999991</v>
          </cell>
          <cell r="AE58" t="str">
            <v>LX116543</v>
          </cell>
          <cell r="AF58">
            <v>1.0049999999999999</v>
          </cell>
          <cell r="AI58">
            <v>300</v>
          </cell>
          <cell r="AK58">
            <v>42663</v>
          </cell>
          <cell r="AW58">
            <v>0</v>
          </cell>
          <cell r="AX58">
            <v>5024999.9999999991</v>
          </cell>
          <cell r="AY58">
            <v>0</v>
          </cell>
          <cell r="AZ58">
            <v>0</v>
          </cell>
          <cell r="BA58">
            <v>0</v>
          </cell>
          <cell r="BS58" t="str">
            <v>Ba3</v>
          </cell>
          <cell r="BV58" t="str">
            <v>Ba2</v>
          </cell>
          <cell r="CB58">
            <v>17</v>
          </cell>
          <cell r="CC58" t="str">
            <v>Healthcare, Education and Childcare</v>
          </cell>
          <cell r="CH58" t="str">
            <v>BB-</v>
          </cell>
          <cell r="CO58">
            <v>25</v>
          </cell>
          <cell r="CP58" t="str">
            <v>Health Care</v>
          </cell>
          <cell r="CY58">
            <v>29</v>
          </cell>
        </row>
        <row r="59">
          <cell r="A59" t="str">
            <v>DEAN FOODS CO</v>
          </cell>
          <cell r="B59" t="str">
            <v>DEAN FOODS CO</v>
          </cell>
          <cell r="C59" t="str">
            <v>B-EXT</v>
          </cell>
          <cell r="E59" t="str">
            <v>Approved</v>
          </cell>
          <cell r="F59">
            <v>41033</v>
          </cell>
          <cell r="G59" t="str">
            <v>Preliminary</v>
          </cell>
          <cell r="I59" t="str">
            <v>USA</v>
          </cell>
          <cell r="L59" t="str">
            <v>Loan</v>
          </cell>
          <cell r="M59" t="str">
            <v>Float</v>
          </cell>
          <cell r="N59" t="str">
            <v>N</v>
          </cell>
          <cell r="O59" t="str">
            <v>N</v>
          </cell>
          <cell r="P59" t="str">
            <v>Not Rev.</v>
          </cell>
          <cell r="R59" t="str">
            <v>USD</v>
          </cell>
          <cell r="S59">
            <v>5000000</v>
          </cell>
          <cell r="U59">
            <v>0</v>
          </cell>
          <cell r="W59">
            <v>5000000</v>
          </cell>
          <cell r="X59">
            <v>5000000</v>
          </cell>
          <cell r="Y59">
            <v>0</v>
          </cell>
          <cell r="Z59">
            <v>1</v>
          </cell>
          <cell r="AA59">
            <v>4993750</v>
          </cell>
          <cell r="AE59" t="str">
            <v>LX114923</v>
          </cell>
          <cell r="AF59">
            <v>0.99875000000000003</v>
          </cell>
          <cell r="AI59">
            <v>325</v>
          </cell>
          <cell r="AK59">
            <v>42827</v>
          </cell>
          <cell r="AW59">
            <v>0</v>
          </cell>
          <cell r="AX59">
            <v>4993750</v>
          </cell>
          <cell r="AY59">
            <v>0</v>
          </cell>
          <cell r="AZ59">
            <v>0</v>
          </cell>
          <cell r="BA59">
            <v>0</v>
          </cell>
          <cell r="BS59" t="str">
            <v>Ba3</v>
          </cell>
          <cell r="BV59" t="str">
            <v>Ba3</v>
          </cell>
          <cell r="CB59">
            <v>4</v>
          </cell>
          <cell r="CC59" t="str">
            <v>Beverage, Food and Tobacco</v>
          </cell>
          <cell r="CH59" t="str">
            <v>B+</v>
          </cell>
          <cell r="CO59">
            <v>22</v>
          </cell>
          <cell r="CP59" t="str">
            <v>Food Products</v>
          </cell>
          <cell r="CY59">
            <v>30</v>
          </cell>
        </row>
        <row r="60">
          <cell r="A60" t="str">
            <v>DEL MONTE CORP</v>
          </cell>
          <cell r="B60" t="str">
            <v>DEL MONTE CORP</v>
          </cell>
          <cell r="C60" t="str">
            <v>B</v>
          </cell>
          <cell r="E60" t="str">
            <v>Approved</v>
          </cell>
          <cell r="F60">
            <v>41033</v>
          </cell>
          <cell r="G60" t="str">
            <v>Preliminary</v>
          </cell>
          <cell r="I60" t="str">
            <v>USA</v>
          </cell>
          <cell r="L60" t="str">
            <v>Loan</v>
          </cell>
          <cell r="M60" t="str">
            <v>Float</v>
          </cell>
          <cell r="N60" t="str">
            <v>N</v>
          </cell>
          <cell r="O60" t="str">
            <v>N</v>
          </cell>
          <cell r="P60" t="str">
            <v>Not Rev.</v>
          </cell>
          <cell r="R60" t="str">
            <v>USD</v>
          </cell>
          <cell r="S60">
            <v>5000000</v>
          </cell>
          <cell r="U60">
            <v>0</v>
          </cell>
          <cell r="W60">
            <v>5000000</v>
          </cell>
          <cell r="X60">
            <v>5000000</v>
          </cell>
          <cell r="Y60">
            <v>0</v>
          </cell>
          <cell r="Z60">
            <v>1</v>
          </cell>
          <cell r="AA60">
            <v>4959400</v>
          </cell>
          <cell r="AE60" t="str">
            <v>LX117866</v>
          </cell>
          <cell r="AF60">
            <v>0.99187999999999998</v>
          </cell>
          <cell r="AI60">
            <v>300</v>
          </cell>
          <cell r="AK60">
            <v>43167</v>
          </cell>
          <cell r="AW60">
            <v>0</v>
          </cell>
          <cell r="AX60">
            <v>4959400</v>
          </cell>
          <cell r="AY60">
            <v>0</v>
          </cell>
          <cell r="AZ60">
            <v>0</v>
          </cell>
          <cell r="BA60">
            <v>0</v>
          </cell>
          <cell r="BS60" t="str">
            <v>B1</v>
          </cell>
          <cell r="BV60" t="str">
            <v>WR</v>
          </cell>
          <cell r="CB60">
            <v>4</v>
          </cell>
          <cell r="CC60" t="str">
            <v>Beverage, Food and Tobacco</v>
          </cell>
          <cell r="CO60">
            <v>22</v>
          </cell>
          <cell r="CP60" t="str">
            <v>Food Products</v>
          </cell>
          <cell r="CY60">
            <v>31</v>
          </cell>
        </row>
        <row r="61">
          <cell r="A61" t="str">
            <v>DELPHI CORP</v>
          </cell>
          <cell r="B61" t="str">
            <v>DELPHI CORP</v>
          </cell>
          <cell r="C61" t="str">
            <v>B-NEW</v>
          </cell>
          <cell r="E61" t="str">
            <v>Approved</v>
          </cell>
          <cell r="F61">
            <v>41033</v>
          </cell>
          <cell r="G61" t="str">
            <v>Preliminary</v>
          </cell>
          <cell r="I61" t="str">
            <v>USA</v>
          </cell>
          <cell r="L61" t="str">
            <v>Loan</v>
          </cell>
          <cell r="M61" t="str">
            <v>Float</v>
          </cell>
          <cell r="N61" t="str">
            <v>N</v>
          </cell>
          <cell r="O61" t="str">
            <v>N</v>
          </cell>
          <cell r="P61" t="str">
            <v>Not Rev.</v>
          </cell>
          <cell r="R61" t="str">
            <v>USD</v>
          </cell>
          <cell r="S61">
            <v>5000000</v>
          </cell>
          <cell r="U61">
            <v>0</v>
          </cell>
          <cell r="W61">
            <v>5000000</v>
          </cell>
          <cell r="X61">
            <v>5000000</v>
          </cell>
          <cell r="Y61">
            <v>0</v>
          </cell>
          <cell r="Z61">
            <v>1</v>
          </cell>
          <cell r="AA61">
            <v>5000000</v>
          </cell>
          <cell r="AE61" t="str">
            <v>LX119216</v>
          </cell>
          <cell r="AF61">
            <v>1</v>
          </cell>
          <cell r="AI61">
            <v>250</v>
          </cell>
          <cell r="AK61">
            <v>42811</v>
          </cell>
          <cell r="AW61">
            <v>0</v>
          </cell>
          <cell r="AX61">
            <v>5000000</v>
          </cell>
          <cell r="AY61">
            <v>0</v>
          </cell>
          <cell r="AZ61">
            <v>0</v>
          </cell>
          <cell r="BA61">
            <v>0</v>
          </cell>
          <cell r="BS61" t="str">
            <v>Ba1</v>
          </cell>
          <cell r="BV61" t="str">
            <v>Baa2</v>
          </cell>
          <cell r="CB61">
            <v>2</v>
          </cell>
          <cell r="CC61" t="str">
            <v>Automobile</v>
          </cell>
          <cell r="CO61">
            <v>3</v>
          </cell>
          <cell r="CP61" t="str">
            <v>Automotive</v>
          </cell>
          <cell r="CY61">
            <v>32</v>
          </cell>
        </row>
        <row r="62">
          <cell r="A62" t="str">
            <v>DELTA AIR LINES</v>
          </cell>
          <cell r="B62" t="str">
            <v>DELTA AIR LINES</v>
          </cell>
          <cell r="C62" t="str">
            <v>B</v>
          </cell>
          <cell r="E62" t="str">
            <v>Approved</v>
          </cell>
          <cell r="F62">
            <v>41033</v>
          </cell>
          <cell r="G62" t="str">
            <v>Preliminary</v>
          </cell>
          <cell r="I62" t="str">
            <v>USA</v>
          </cell>
          <cell r="L62" t="str">
            <v>Loan</v>
          </cell>
          <cell r="M62" t="str">
            <v>Float</v>
          </cell>
          <cell r="N62" t="str">
            <v>N</v>
          </cell>
          <cell r="O62" t="str">
            <v>N</v>
          </cell>
          <cell r="P62" t="str">
            <v>Not Rev.</v>
          </cell>
          <cell r="R62" t="str">
            <v>USD</v>
          </cell>
          <cell r="S62">
            <v>5000000</v>
          </cell>
          <cell r="U62">
            <v>0</v>
          </cell>
          <cell r="W62">
            <v>5000000</v>
          </cell>
          <cell r="X62">
            <v>5000000</v>
          </cell>
          <cell r="Y62">
            <v>0</v>
          </cell>
          <cell r="Z62">
            <v>1</v>
          </cell>
          <cell r="AA62">
            <v>4900000</v>
          </cell>
          <cell r="AE62" t="str">
            <v>LX118876</v>
          </cell>
          <cell r="AF62">
            <v>0.98</v>
          </cell>
          <cell r="AI62">
            <v>425</v>
          </cell>
          <cell r="AK62">
            <v>42845</v>
          </cell>
          <cell r="AW62">
            <v>0</v>
          </cell>
          <cell r="AX62">
            <v>4900000</v>
          </cell>
          <cell r="AY62">
            <v>0</v>
          </cell>
          <cell r="AZ62">
            <v>0</v>
          </cell>
          <cell r="BA62">
            <v>0</v>
          </cell>
          <cell r="BS62" t="str">
            <v>B2</v>
          </cell>
          <cell r="BV62" t="str">
            <v>Ba2</v>
          </cell>
          <cell r="CB62">
            <v>1</v>
          </cell>
          <cell r="CC62" t="str">
            <v>Aerospace and Defense</v>
          </cell>
          <cell r="CH62" t="str">
            <v>B</v>
          </cell>
          <cell r="CO62">
            <v>2</v>
          </cell>
          <cell r="CP62" t="str">
            <v>Air Transport</v>
          </cell>
          <cell r="CY62">
            <v>33</v>
          </cell>
        </row>
        <row r="63">
          <cell r="A63" t="str">
            <v>DOLLAR GENERAL CORP</v>
          </cell>
          <cell r="B63" t="str">
            <v>DOLLAR GENERAL CORP</v>
          </cell>
          <cell r="C63" t="str">
            <v>B2</v>
          </cell>
          <cell r="E63" t="str">
            <v>Approved</v>
          </cell>
          <cell r="F63">
            <v>41033</v>
          </cell>
          <cell r="G63" t="str">
            <v>Preliminary</v>
          </cell>
          <cell r="I63" t="str">
            <v>USA</v>
          </cell>
          <cell r="L63" t="str">
            <v>Loan</v>
          </cell>
          <cell r="M63" t="str">
            <v>Float</v>
          </cell>
          <cell r="N63" t="str">
            <v>N</v>
          </cell>
          <cell r="O63" t="str">
            <v>N</v>
          </cell>
          <cell r="P63" t="str">
            <v>Not Rev.</v>
          </cell>
          <cell r="R63" t="str">
            <v>USD</v>
          </cell>
          <cell r="S63">
            <v>5000000</v>
          </cell>
          <cell r="U63">
            <v>0</v>
          </cell>
          <cell r="W63">
            <v>5000000</v>
          </cell>
          <cell r="X63">
            <v>5000000</v>
          </cell>
          <cell r="Y63">
            <v>0</v>
          </cell>
          <cell r="Z63">
            <v>1</v>
          </cell>
          <cell r="AA63">
            <v>5006250</v>
          </cell>
          <cell r="AE63" t="str">
            <v>LX071310</v>
          </cell>
          <cell r="AF63">
            <v>1.00125</v>
          </cell>
          <cell r="AI63">
            <v>275</v>
          </cell>
          <cell r="AK63">
            <v>41827</v>
          </cell>
          <cell r="AW63">
            <v>0</v>
          </cell>
          <cell r="AX63">
            <v>5006250</v>
          </cell>
          <cell r="AY63">
            <v>0</v>
          </cell>
          <cell r="AZ63">
            <v>0</v>
          </cell>
          <cell r="BA63">
            <v>0</v>
          </cell>
          <cell r="BS63" t="str">
            <v>Ba1</v>
          </cell>
          <cell r="BV63" t="str">
            <v>Ba2</v>
          </cell>
          <cell r="CB63">
            <v>28</v>
          </cell>
          <cell r="CC63" t="str">
            <v>Retail Store</v>
          </cell>
          <cell r="CH63" t="str">
            <v>BB+</v>
          </cell>
          <cell r="CO63">
            <v>35</v>
          </cell>
          <cell r="CP63" t="str">
            <v>Retailers (other than food/drug)</v>
          </cell>
          <cell r="CY63">
            <v>34</v>
          </cell>
        </row>
        <row r="64">
          <cell r="A64" t="str">
            <v>DUNKIN BRANDS INC</v>
          </cell>
          <cell r="B64" t="str">
            <v>DUNKIN BRANDS INC</v>
          </cell>
          <cell r="C64" t="str">
            <v>B2</v>
          </cell>
          <cell r="E64" t="str">
            <v>Approved</v>
          </cell>
          <cell r="F64">
            <v>41033</v>
          </cell>
          <cell r="G64" t="str">
            <v>Preliminary</v>
          </cell>
          <cell r="I64" t="str">
            <v>USA</v>
          </cell>
          <cell r="L64" t="str">
            <v>Loan</v>
          </cell>
          <cell r="M64" t="str">
            <v>Float</v>
          </cell>
          <cell r="N64" t="str">
            <v>N</v>
          </cell>
          <cell r="O64" t="str">
            <v>N</v>
          </cell>
          <cell r="P64" t="str">
            <v>Not Rev.</v>
          </cell>
          <cell r="R64" t="str">
            <v>USD</v>
          </cell>
          <cell r="S64">
            <v>5000000</v>
          </cell>
          <cell r="U64">
            <v>0</v>
          </cell>
          <cell r="W64">
            <v>5000000</v>
          </cell>
          <cell r="X64">
            <v>5000000</v>
          </cell>
          <cell r="Y64">
            <v>0</v>
          </cell>
          <cell r="Z64">
            <v>1</v>
          </cell>
          <cell r="AA64">
            <v>5006250</v>
          </cell>
          <cell r="AE64" t="str">
            <v>LX119261</v>
          </cell>
          <cell r="AF64">
            <v>1.00125</v>
          </cell>
          <cell r="AI64">
            <v>300</v>
          </cell>
          <cell r="AK64">
            <v>43062</v>
          </cell>
          <cell r="AW64">
            <v>0</v>
          </cell>
          <cell r="AX64">
            <v>5006250</v>
          </cell>
          <cell r="AY64">
            <v>0</v>
          </cell>
          <cell r="AZ64">
            <v>0</v>
          </cell>
          <cell r="BA64">
            <v>0</v>
          </cell>
          <cell r="BS64" t="str">
            <v>B2</v>
          </cell>
          <cell r="BV64" t="str">
            <v>B2</v>
          </cell>
          <cell r="CB64">
            <v>4</v>
          </cell>
          <cell r="CC64" t="str">
            <v>Beverage, Food and Tobacco</v>
          </cell>
          <cell r="CH64" t="str">
            <v>B+</v>
          </cell>
          <cell r="CO64">
            <v>23</v>
          </cell>
          <cell r="CP64" t="str">
            <v>Food Service</v>
          </cell>
          <cell r="CY64">
            <v>35</v>
          </cell>
        </row>
        <row r="65">
          <cell r="A65" t="str">
            <v>EMDEON INC</v>
          </cell>
          <cell r="B65" t="str">
            <v>EMDEON INC</v>
          </cell>
          <cell r="C65" t="str">
            <v>B</v>
          </cell>
          <cell r="E65" t="str">
            <v>Approved</v>
          </cell>
          <cell r="F65">
            <v>41033</v>
          </cell>
          <cell r="G65" t="str">
            <v>Preliminary</v>
          </cell>
          <cell r="I65" t="str">
            <v>USA</v>
          </cell>
          <cell r="L65" t="str">
            <v>Loan</v>
          </cell>
          <cell r="M65" t="str">
            <v>Float</v>
          </cell>
          <cell r="N65" t="str">
            <v>N</v>
          </cell>
          <cell r="O65" t="str">
            <v>N</v>
          </cell>
          <cell r="P65" t="str">
            <v>Not Rev.</v>
          </cell>
          <cell r="R65" t="str">
            <v>USD</v>
          </cell>
          <cell r="S65">
            <v>5000000</v>
          </cell>
          <cell r="U65">
            <v>0</v>
          </cell>
          <cell r="W65">
            <v>5000000</v>
          </cell>
          <cell r="X65">
            <v>5000000</v>
          </cell>
          <cell r="Y65">
            <v>0</v>
          </cell>
          <cell r="Z65">
            <v>1</v>
          </cell>
          <cell r="AA65">
            <v>5024999.9999999991</v>
          </cell>
          <cell r="AE65" t="str">
            <v>LX121239</v>
          </cell>
          <cell r="AF65">
            <v>1.0049999999999999</v>
          </cell>
          <cell r="AI65">
            <v>375</v>
          </cell>
          <cell r="AK65">
            <v>43406</v>
          </cell>
          <cell r="AW65">
            <v>0</v>
          </cell>
          <cell r="AX65">
            <v>5024999.9999999991</v>
          </cell>
          <cell r="AY65">
            <v>0</v>
          </cell>
          <cell r="AZ65">
            <v>0</v>
          </cell>
          <cell r="BA65">
            <v>0</v>
          </cell>
          <cell r="BS65" t="str">
            <v>B2</v>
          </cell>
          <cell r="BV65" t="str">
            <v>Ba3</v>
          </cell>
          <cell r="CB65">
            <v>0</v>
          </cell>
          <cell r="CC65" t="str">
            <v>Not Known</v>
          </cell>
          <cell r="CH65" t="str">
            <v>B</v>
          </cell>
          <cell r="CO65">
            <v>8</v>
          </cell>
          <cell r="CP65" t="str">
            <v>Business Equipment and Services</v>
          </cell>
          <cell r="CY65">
            <v>36</v>
          </cell>
        </row>
        <row r="66">
          <cell r="A66" t="str">
            <v>FIRST DATA CORPORATION</v>
          </cell>
          <cell r="B66" t="str">
            <v>FIRST DATA CORPORATION</v>
          </cell>
          <cell r="C66" t="str">
            <v>EXT-NEW</v>
          </cell>
          <cell r="E66" t="str">
            <v>Approved</v>
          </cell>
          <cell r="F66">
            <v>41033</v>
          </cell>
          <cell r="G66" t="str">
            <v>Preliminary</v>
          </cell>
          <cell r="I66" t="str">
            <v>USA</v>
          </cell>
          <cell r="L66" t="str">
            <v>Loan</v>
          </cell>
          <cell r="M66" t="str">
            <v>Float</v>
          </cell>
          <cell r="N66" t="str">
            <v>N</v>
          </cell>
          <cell r="O66" t="str">
            <v>N</v>
          </cell>
          <cell r="P66" t="str">
            <v>Not Rev.</v>
          </cell>
          <cell r="R66" t="str">
            <v>USD</v>
          </cell>
          <cell r="S66">
            <v>5000000</v>
          </cell>
          <cell r="U66">
            <v>0</v>
          </cell>
          <cell r="W66">
            <v>5000000</v>
          </cell>
          <cell r="X66">
            <v>5000000</v>
          </cell>
          <cell r="Y66">
            <v>0</v>
          </cell>
          <cell r="Z66">
            <v>1</v>
          </cell>
          <cell r="AA66">
            <v>4740650</v>
          </cell>
          <cell r="AE66" t="str">
            <v>LX123197</v>
          </cell>
          <cell r="AF66">
            <v>0.94813000000000003</v>
          </cell>
          <cell r="AI66">
            <v>500</v>
          </cell>
          <cell r="AK66">
            <v>42818</v>
          </cell>
          <cell r="AW66">
            <v>0</v>
          </cell>
          <cell r="AX66">
            <v>4740650</v>
          </cell>
          <cell r="AY66">
            <v>0</v>
          </cell>
          <cell r="AZ66">
            <v>0</v>
          </cell>
          <cell r="BA66">
            <v>0</v>
          </cell>
          <cell r="BS66" t="str">
            <v>B3</v>
          </cell>
          <cell r="CB66">
            <v>14</v>
          </cell>
          <cell r="CC66" t="str">
            <v>Finance</v>
          </cell>
          <cell r="CH66" t="str">
            <v>B</v>
          </cell>
          <cell r="CO66">
            <v>20</v>
          </cell>
          <cell r="CP66" t="str">
            <v>Financial Intermediaries</v>
          </cell>
          <cell r="CY66">
            <v>37</v>
          </cell>
        </row>
        <row r="67">
          <cell r="A67" t="str">
            <v>FLYING FORTRESS INC</v>
          </cell>
          <cell r="B67" t="str">
            <v>FLYING FORTRESS INC</v>
          </cell>
          <cell r="E67" t="str">
            <v>Approved</v>
          </cell>
          <cell r="F67">
            <v>41036</v>
          </cell>
          <cell r="G67" t="str">
            <v>Preliminary</v>
          </cell>
          <cell r="I67" t="str">
            <v>USA</v>
          </cell>
          <cell r="L67" t="str">
            <v>Loan</v>
          </cell>
          <cell r="M67" t="str">
            <v>Float</v>
          </cell>
          <cell r="N67" t="str">
            <v>N</v>
          </cell>
          <cell r="O67" t="str">
            <v>N</v>
          </cell>
          <cell r="P67" t="str">
            <v>Not Rev.</v>
          </cell>
          <cell r="R67" t="str">
            <v>USD</v>
          </cell>
          <cell r="S67">
            <v>5000000</v>
          </cell>
          <cell r="U67">
            <v>0</v>
          </cell>
          <cell r="W67">
            <v>5000000</v>
          </cell>
          <cell r="X67">
            <v>5000000</v>
          </cell>
          <cell r="Y67">
            <v>0</v>
          </cell>
          <cell r="Z67">
            <v>1</v>
          </cell>
          <cell r="AA67">
            <v>4987500</v>
          </cell>
          <cell r="AE67" t="str">
            <v>LX122969</v>
          </cell>
          <cell r="AF67">
            <v>0.99750000000000005</v>
          </cell>
          <cell r="AI67">
            <v>400</v>
          </cell>
          <cell r="AK67">
            <v>42916</v>
          </cell>
          <cell r="AW67">
            <v>0</v>
          </cell>
          <cell r="AX67">
            <v>4987500</v>
          </cell>
          <cell r="AY67">
            <v>0</v>
          </cell>
          <cell r="AZ67">
            <v>0</v>
          </cell>
          <cell r="BA67">
            <v>0</v>
          </cell>
          <cell r="BS67" t="str">
            <v>B1</v>
          </cell>
          <cell r="BV67" t="str">
            <v>Ba3</v>
          </cell>
          <cell r="CB67">
            <v>0</v>
          </cell>
          <cell r="CC67" t="str">
            <v>Not Known</v>
          </cell>
          <cell r="CO67">
            <v>18</v>
          </cell>
          <cell r="CP67" t="str">
            <v>Equipment Leasing</v>
          </cell>
          <cell r="CY67">
            <v>38</v>
          </cell>
        </row>
        <row r="68">
          <cell r="A68" t="str">
            <v>GENERAC POWER SYSTEMS INC</v>
          </cell>
          <cell r="B68" t="str">
            <v>GENERAC POWER SYSTEMS INC</v>
          </cell>
          <cell r="C68" t="str">
            <v>B</v>
          </cell>
          <cell r="E68" t="str">
            <v>Approved</v>
          </cell>
          <cell r="F68">
            <v>41033</v>
          </cell>
          <cell r="G68" t="str">
            <v>Preliminary</v>
          </cell>
          <cell r="I68" t="str">
            <v>USA</v>
          </cell>
          <cell r="L68" t="str">
            <v>Loan</v>
          </cell>
          <cell r="M68" t="str">
            <v>Float</v>
          </cell>
          <cell r="N68" t="str">
            <v>N</v>
          </cell>
          <cell r="O68" t="str">
            <v>N</v>
          </cell>
          <cell r="P68" t="str">
            <v>Not Rev.</v>
          </cell>
          <cell r="R68" t="str">
            <v>USD</v>
          </cell>
          <cell r="S68">
            <v>5000000</v>
          </cell>
          <cell r="U68">
            <v>0</v>
          </cell>
          <cell r="W68">
            <v>5000000</v>
          </cell>
          <cell r="X68">
            <v>5000000</v>
          </cell>
          <cell r="Y68">
            <v>0</v>
          </cell>
          <cell r="Z68">
            <v>1</v>
          </cell>
          <cell r="AA68">
            <v>5006250</v>
          </cell>
          <cell r="AE68" t="str">
            <v>LX122698</v>
          </cell>
          <cell r="AF68">
            <v>1.00125</v>
          </cell>
          <cell r="AI68">
            <v>275</v>
          </cell>
          <cell r="AK68">
            <v>43505</v>
          </cell>
          <cell r="AW68">
            <v>0</v>
          </cell>
          <cell r="AX68">
            <v>5006250</v>
          </cell>
          <cell r="AY68">
            <v>0</v>
          </cell>
          <cell r="AZ68">
            <v>0</v>
          </cell>
          <cell r="BA68">
            <v>0</v>
          </cell>
          <cell r="BS68" t="str">
            <v>Ba3</v>
          </cell>
          <cell r="CB68">
            <v>9</v>
          </cell>
          <cell r="CC68" t="str">
            <v>Diversified/Conglomerate Manufacturing</v>
          </cell>
          <cell r="CH68" t="str">
            <v>BB-</v>
          </cell>
          <cell r="CO68">
            <v>28</v>
          </cell>
          <cell r="CP68" t="str">
            <v>Industrial Equipment</v>
          </cell>
          <cell r="CY68">
            <v>39</v>
          </cell>
        </row>
        <row r="69">
          <cell r="A69" t="str">
            <v>GENON ENERGY INC</v>
          </cell>
          <cell r="B69" t="str">
            <v>GENON ENERGY INC</v>
          </cell>
          <cell r="E69" t="str">
            <v>Approved</v>
          </cell>
          <cell r="F69">
            <v>41033</v>
          </cell>
          <cell r="G69" t="str">
            <v>Preliminary</v>
          </cell>
          <cell r="I69" t="str">
            <v>USA</v>
          </cell>
          <cell r="L69" t="str">
            <v>Loan</v>
          </cell>
          <cell r="M69" t="str">
            <v>Float</v>
          </cell>
          <cell r="N69" t="str">
            <v>N</v>
          </cell>
          <cell r="O69" t="str">
            <v>N</v>
          </cell>
          <cell r="P69" t="str">
            <v>Not Rev.</v>
          </cell>
          <cell r="R69" t="str">
            <v>USD</v>
          </cell>
          <cell r="S69">
            <v>5000000</v>
          </cell>
          <cell r="U69">
            <v>0</v>
          </cell>
          <cell r="W69">
            <v>5000000</v>
          </cell>
          <cell r="X69">
            <v>5000000</v>
          </cell>
          <cell r="Y69">
            <v>0</v>
          </cell>
          <cell r="Z69">
            <v>1</v>
          </cell>
          <cell r="AA69">
            <v>4600000</v>
          </cell>
          <cell r="AE69" t="str">
            <v>37244DAC3</v>
          </cell>
          <cell r="AF69">
            <v>0.92</v>
          </cell>
          <cell r="AI69">
            <v>0</v>
          </cell>
          <cell r="AK69">
            <v>43388</v>
          </cell>
          <cell r="AW69">
            <v>0</v>
          </cell>
          <cell r="AX69">
            <v>4600000</v>
          </cell>
          <cell r="AY69">
            <v>0</v>
          </cell>
          <cell r="AZ69">
            <v>0</v>
          </cell>
          <cell r="BA69">
            <v>0</v>
          </cell>
          <cell r="BS69" t="str">
            <v>B2</v>
          </cell>
          <cell r="BV69" t="str">
            <v>B3</v>
          </cell>
          <cell r="CB69">
            <v>32</v>
          </cell>
          <cell r="CC69" t="str">
            <v>Utilities</v>
          </cell>
          <cell r="CH69" t="str">
            <v>B</v>
          </cell>
          <cell r="CO69">
            <v>38</v>
          </cell>
          <cell r="CP69" t="str">
            <v>Utilities</v>
          </cell>
          <cell r="CY69">
            <v>40</v>
          </cell>
        </row>
        <row r="70">
          <cell r="A70" t="str">
            <v>GEO GROUP INC/THE</v>
          </cell>
          <cell r="B70" t="str">
            <v>GEO GROUP INC/THE</v>
          </cell>
          <cell r="C70" t="str">
            <v>B-NEW</v>
          </cell>
          <cell r="E70" t="str">
            <v>Approved</v>
          </cell>
          <cell r="F70">
            <v>41033</v>
          </cell>
          <cell r="G70" t="str">
            <v>Preliminary</v>
          </cell>
          <cell r="I70" t="str">
            <v>USA</v>
          </cell>
          <cell r="L70" t="str">
            <v>Loan</v>
          </cell>
          <cell r="M70" t="str">
            <v>Float</v>
          </cell>
          <cell r="N70" t="str">
            <v>N</v>
          </cell>
          <cell r="O70" t="str">
            <v>N</v>
          </cell>
          <cell r="P70" t="str">
            <v>Not Rev.</v>
          </cell>
          <cell r="R70" t="str">
            <v>USD</v>
          </cell>
          <cell r="S70">
            <v>5000000</v>
          </cell>
          <cell r="U70">
            <v>0</v>
          </cell>
          <cell r="W70">
            <v>5000000</v>
          </cell>
          <cell r="X70">
            <v>5000000</v>
          </cell>
          <cell r="Y70">
            <v>0</v>
          </cell>
          <cell r="Z70">
            <v>1</v>
          </cell>
          <cell r="AA70">
            <v>5012500</v>
          </cell>
          <cell r="AE70" t="str">
            <v>LX115277</v>
          </cell>
          <cell r="AF70">
            <v>1.0024999999999999</v>
          </cell>
          <cell r="AI70">
            <v>275</v>
          </cell>
          <cell r="AK70">
            <v>42586</v>
          </cell>
          <cell r="AW70">
            <v>0</v>
          </cell>
          <cell r="AX70">
            <v>5012500</v>
          </cell>
          <cell r="AY70">
            <v>0</v>
          </cell>
          <cell r="AZ70">
            <v>0</v>
          </cell>
          <cell r="BA70">
            <v>0</v>
          </cell>
          <cell r="BS70" t="str">
            <v>Ba3</v>
          </cell>
          <cell r="BV70" t="str">
            <v>Ba3</v>
          </cell>
          <cell r="CB70">
            <v>0</v>
          </cell>
          <cell r="CC70" t="str">
            <v>Not Known</v>
          </cell>
          <cell r="CH70" t="str">
            <v>B+</v>
          </cell>
          <cell r="CO70">
            <v>8</v>
          </cell>
          <cell r="CP70" t="str">
            <v>Business Equipment and Services</v>
          </cell>
          <cell r="CY70">
            <v>41</v>
          </cell>
        </row>
        <row r="71">
          <cell r="A71" t="str">
            <v>HCA INC</v>
          </cell>
          <cell r="B71" t="str">
            <v>HCA INC</v>
          </cell>
          <cell r="C71" t="str">
            <v>B3</v>
          </cell>
          <cell r="E71" t="str">
            <v>Approved</v>
          </cell>
          <cell r="F71">
            <v>41033</v>
          </cell>
          <cell r="G71" t="str">
            <v>Preliminary</v>
          </cell>
          <cell r="I71" t="str">
            <v>USA</v>
          </cell>
          <cell r="L71" t="str">
            <v>Loan</v>
          </cell>
          <cell r="M71" t="str">
            <v>Float</v>
          </cell>
          <cell r="N71" t="str">
            <v>N</v>
          </cell>
          <cell r="O71" t="str">
            <v>N</v>
          </cell>
          <cell r="P71" t="str">
            <v>Not Rev.</v>
          </cell>
          <cell r="R71" t="str">
            <v>USD</v>
          </cell>
          <cell r="S71">
            <v>5000000</v>
          </cell>
          <cell r="U71">
            <v>0</v>
          </cell>
          <cell r="W71">
            <v>5000000</v>
          </cell>
          <cell r="X71">
            <v>5000000</v>
          </cell>
          <cell r="Y71">
            <v>0</v>
          </cell>
          <cell r="Z71">
            <v>1</v>
          </cell>
          <cell r="AA71">
            <v>4912500</v>
          </cell>
          <cell r="AE71" t="str">
            <v>LX119025</v>
          </cell>
          <cell r="AF71">
            <v>0.98250000000000004</v>
          </cell>
          <cell r="AI71">
            <v>325</v>
          </cell>
          <cell r="AK71">
            <v>43221</v>
          </cell>
          <cell r="AW71">
            <v>0</v>
          </cell>
          <cell r="AX71">
            <v>4912500</v>
          </cell>
          <cell r="AY71">
            <v>0</v>
          </cell>
          <cell r="AZ71">
            <v>0</v>
          </cell>
          <cell r="BA71">
            <v>0</v>
          </cell>
          <cell r="BS71" t="str">
            <v>B1</v>
          </cell>
          <cell r="BV71" t="str">
            <v>Ba3</v>
          </cell>
          <cell r="CB71">
            <v>17</v>
          </cell>
          <cell r="CC71" t="str">
            <v>Healthcare, Education and Childcare</v>
          </cell>
          <cell r="CH71" t="str">
            <v>B+</v>
          </cell>
          <cell r="CO71">
            <v>25</v>
          </cell>
          <cell r="CP71" t="str">
            <v>Health Care</v>
          </cell>
          <cell r="CY71">
            <v>42</v>
          </cell>
        </row>
        <row r="72">
          <cell r="A72" t="str">
            <v>HEALTH MANAGEMENT ASSOC</v>
          </cell>
          <cell r="B72" t="str">
            <v>HEALTH MANAGEMENT ASSOC</v>
          </cell>
          <cell r="C72" t="str">
            <v>B</v>
          </cell>
          <cell r="E72" t="str">
            <v>Approved</v>
          </cell>
          <cell r="F72">
            <v>41033</v>
          </cell>
          <cell r="G72" t="str">
            <v>Preliminary</v>
          </cell>
          <cell r="I72" t="str">
            <v>USA</v>
          </cell>
          <cell r="L72" t="str">
            <v>Loan</v>
          </cell>
          <cell r="M72" t="str">
            <v>Float</v>
          </cell>
          <cell r="N72" t="str">
            <v>N</v>
          </cell>
          <cell r="O72" t="str">
            <v>N</v>
          </cell>
          <cell r="P72" t="str">
            <v>Not Rev.</v>
          </cell>
          <cell r="R72" t="str">
            <v>USD</v>
          </cell>
          <cell r="S72">
            <v>5000000</v>
          </cell>
          <cell r="U72">
            <v>0</v>
          </cell>
          <cell r="W72">
            <v>5000000</v>
          </cell>
          <cell r="X72">
            <v>5000000</v>
          </cell>
          <cell r="Y72">
            <v>0</v>
          </cell>
          <cell r="Z72">
            <v>1</v>
          </cell>
          <cell r="AA72">
            <v>5003150</v>
          </cell>
          <cell r="AE72" t="str">
            <v>LX121528</v>
          </cell>
          <cell r="AF72">
            <v>1.0006299999999999</v>
          </cell>
          <cell r="AI72">
            <v>350</v>
          </cell>
          <cell r="AK72">
            <v>43422</v>
          </cell>
          <cell r="AW72">
            <v>0</v>
          </cell>
          <cell r="AX72">
            <v>5003150</v>
          </cell>
          <cell r="AY72">
            <v>0</v>
          </cell>
          <cell r="AZ72">
            <v>0</v>
          </cell>
          <cell r="BA72">
            <v>0</v>
          </cell>
          <cell r="BS72" t="str">
            <v>B1</v>
          </cell>
          <cell r="BV72" t="str">
            <v>Ba3</v>
          </cell>
          <cell r="CB72">
            <v>17</v>
          </cell>
          <cell r="CC72" t="str">
            <v>Healthcare, Education and Childcare</v>
          </cell>
          <cell r="CH72" t="str">
            <v>B+</v>
          </cell>
          <cell r="CO72">
            <v>25</v>
          </cell>
          <cell r="CP72" t="str">
            <v>Health Care</v>
          </cell>
          <cell r="CY72">
            <v>43</v>
          </cell>
        </row>
        <row r="73">
          <cell r="A73" t="str">
            <v>IASIS HEALTHCARE LLC</v>
          </cell>
          <cell r="B73" t="str">
            <v>IASIS HEALTHCARE LLC</v>
          </cell>
          <cell r="C73" t="str">
            <v>B</v>
          </cell>
          <cell r="E73" t="str">
            <v>Approved</v>
          </cell>
          <cell r="F73">
            <v>41033</v>
          </cell>
          <cell r="G73" t="str">
            <v>Preliminary</v>
          </cell>
          <cell r="I73" t="str">
            <v>USA</v>
          </cell>
          <cell r="L73" t="str">
            <v>Loan</v>
          </cell>
          <cell r="M73" t="str">
            <v>Float</v>
          </cell>
          <cell r="N73" t="str">
            <v>N</v>
          </cell>
          <cell r="O73" t="str">
            <v>N</v>
          </cell>
          <cell r="P73" t="str">
            <v>Not Rev.</v>
          </cell>
          <cell r="R73" t="str">
            <v>USD</v>
          </cell>
          <cell r="S73">
            <v>5000000</v>
          </cell>
          <cell r="U73">
            <v>0</v>
          </cell>
          <cell r="W73">
            <v>5000000</v>
          </cell>
          <cell r="X73">
            <v>5000000</v>
          </cell>
          <cell r="Y73">
            <v>0</v>
          </cell>
          <cell r="Z73">
            <v>1</v>
          </cell>
          <cell r="AA73">
            <v>5015650</v>
          </cell>
          <cell r="AE73" t="str">
            <v>LX119030</v>
          </cell>
          <cell r="AF73">
            <v>1.0031300000000001</v>
          </cell>
          <cell r="AI73">
            <v>375</v>
          </cell>
          <cell r="AK73">
            <v>43223</v>
          </cell>
          <cell r="AW73">
            <v>0</v>
          </cell>
          <cell r="AX73">
            <v>5015650</v>
          </cell>
          <cell r="AY73">
            <v>0</v>
          </cell>
          <cell r="AZ73">
            <v>0</v>
          </cell>
          <cell r="BA73">
            <v>0</v>
          </cell>
          <cell r="BS73" t="str">
            <v>B2</v>
          </cell>
          <cell r="BV73" t="str">
            <v>Ba3</v>
          </cell>
          <cell r="CB73">
            <v>17</v>
          </cell>
          <cell r="CC73" t="str">
            <v>Healthcare, Education and Childcare</v>
          </cell>
          <cell r="CO73">
            <v>25</v>
          </cell>
          <cell r="CP73" t="str">
            <v>Health Care</v>
          </cell>
          <cell r="CY73">
            <v>44</v>
          </cell>
        </row>
        <row r="74">
          <cell r="A74" t="str">
            <v>ISTAR FINANCIAL INC</v>
          </cell>
          <cell r="B74" t="str">
            <v>ISTAR FINANCIAL INC</v>
          </cell>
          <cell r="C74" t="str">
            <v>A2</v>
          </cell>
          <cell r="E74" t="str">
            <v>Approved</v>
          </cell>
          <cell r="F74">
            <v>41033</v>
          </cell>
          <cell r="G74" t="str">
            <v>Preliminary</v>
          </cell>
          <cell r="I74" t="str">
            <v>USA</v>
          </cell>
          <cell r="L74" t="str">
            <v>Loan</v>
          </cell>
          <cell r="M74" t="str">
            <v>Float</v>
          </cell>
          <cell r="N74" t="str">
            <v>N</v>
          </cell>
          <cell r="O74" t="str">
            <v>N</v>
          </cell>
          <cell r="P74" t="str">
            <v>Not Rev.</v>
          </cell>
          <cell r="R74" t="str">
            <v>USD</v>
          </cell>
          <cell r="S74">
            <v>5000000</v>
          </cell>
          <cell r="U74">
            <v>0</v>
          </cell>
          <cell r="W74">
            <v>5000000</v>
          </cell>
          <cell r="X74">
            <v>5000000</v>
          </cell>
          <cell r="Y74">
            <v>0</v>
          </cell>
          <cell r="Z74">
            <v>1</v>
          </cell>
          <cell r="AA74">
            <v>5012500</v>
          </cell>
          <cell r="AE74" t="str">
            <v>LX118432</v>
          </cell>
          <cell r="AF74">
            <v>1.0024999999999999</v>
          </cell>
          <cell r="AI74">
            <v>575</v>
          </cell>
          <cell r="AK74">
            <v>42813</v>
          </cell>
          <cell r="AW74">
            <v>0</v>
          </cell>
          <cell r="AX74">
            <v>5012500</v>
          </cell>
          <cell r="AY74">
            <v>0</v>
          </cell>
          <cell r="AZ74">
            <v>0</v>
          </cell>
          <cell r="BA74">
            <v>0</v>
          </cell>
          <cell r="BS74" t="str">
            <v>B3</v>
          </cell>
          <cell r="BV74" t="str">
            <v>B2</v>
          </cell>
          <cell r="CB74">
            <v>5</v>
          </cell>
          <cell r="CC74" t="str">
            <v>Buildings and Real Estate</v>
          </cell>
          <cell r="CH74" t="str">
            <v>B+</v>
          </cell>
          <cell r="CO74">
            <v>7</v>
          </cell>
          <cell r="CP74" t="str">
            <v>Building and Development</v>
          </cell>
          <cell r="CY74">
            <v>45</v>
          </cell>
        </row>
        <row r="75">
          <cell r="A75" t="str">
            <v>J CREW GROUP</v>
          </cell>
          <cell r="B75" t="str">
            <v>J CREW GROUP</v>
          </cell>
          <cell r="C75" t="str">
            <v>B</v>
          </cell>
          <cell r="E75" t="str">
            <v>Approved</v>
          </cell>
          <cell r="F75">
            <v>41033</v>
          </cell>
          <cell r="G75" t="str">
            <v>Preliminary</v>
          </cell>
          <cell r="I75" t="str">
            <v>USA</v>
          </cell>
          <cell r="L75" t="str">
            <v>Loan</v>
          </cell>
          <cell r="M75" t="str">
            <v>Float</v>
          </cell>
          <cell r="N75" t="str">
            <v>N</v>
          </cell>
          <cell r="O75" t="str">
            <v>N</v>
          </cell>
          <cell r="P75" t="str">
            <v>Not Rev.</v>
          </cell>
          <cell r="R75" t="str">
            <v>USD</v>
          </cell>
          <cell r="S75">
            <v>5000000</v>
          </cell>
          <cell r="U75">
            <v>0</v>
          </cell>
          <cell r="W75">
            <v>5000000</v>
          </cell>
          <cell r="X75">
            <v>5000000</v>
          </cell>
          <cell r="Y75">
            <v>0</v>
          </cell>
          <cell r="Z75">
            <v>1</v>
          </cell>
          <cell r="AA75">
            <v>4950000</v>
          </cell>
          <cell r="AE75" t="str">
            <v>LX117901</v>
          </cell>
          <cell r="AF75">
            <v>0.99</v>
          </cell>
          <cell r="AI75">
            <v>350</v>
          </cell>
          <cell r="AK75">
            <v>43166</v>
          </cell>
          <cell r="AW75">
            <v>0</v>
          </cell>
          <cell r="AX75">
            <v>4950000</v>
          </cell>
          <cell r="AY75">
            <v>0</v>
          </cell>
          <cell r="AZ75">
            <v>0</v>
          </cell>
          <cell r="BA75">
            <v>0</v>
          </cell>
          <cell r="BS75" t="str">
            <v>B2</v>
          </cell>
          <cell r="BV75" t="str">
            <v>B1</v>
          </cell>
          <cell r="CB75">
            <v>28</v>
          </cell>
          <cell r="CC75" t="str">
            <v>Retail Store</v>
          </cell>
          <cell r="CH75" t="str">
            <v>B</v>
          </cell>
          <cell r="CO75">
            <v>35</v>
          </cell>
          <cell r="CP75" t="str">
            <v>Retailers (other than food/drug)</v>
          </cell>
          <cell r="CY75">
            <v>46</v>
          </cell>
        </row>
        <row r="76">
          <cell r="A76" t="str">
            <v>KAR AUCTION SERVICES</v>
          </cell>
          <cell r="B76" t="str">
            <v>KAR AUCTION SERVICES</v>
          </cell>
          <cell r="C76" t="str">
            <v>B</v>
          </cell>
          <cell r="E76" t="str">
            <v>Approved</v>
          </cell>
          <cell r="F76">
            <v>41033</v>
          </cell>
          <cell r="G76" t="str">
            <v>Preliminary</v>
          </cell>
          <cell r="I76" t="str">
            <v>USA</v>
          </cell>
          <cell r="L76" t="str">
            <v>Loan</v>
          </cell>
          <cell r="M76" t="str">
            <v>Float</v>
          </cell>
          <cell r="N76" t="str">
            <v>N</v>
          </cell>
          <cell r="O76" t="str">
            <v>N</v>
          </cell>
          <cell r="P76" t="str">
            <v>Not Rev.</v>
          </cell>
          <cell r="R76" t="str">
            <v>USD</v>
          </cell>
          <cell r="S76">
            <v>5000000</v>
          </cell>
          <cell r="U76">
            <v>0</v>
          </cell>
          <cell r="W76">
            <v>5000000</v>
          </cell>
          <cell r="X76">
            <v>5000000</v>
          </cell>
          <cell r="Y76">
            <v>0</v>
          </cell>
          <cell r="Z76">
            <v>1</v>
          </cell>
          <cell r="AA76">
            <v>5024999.9999999991</v>
          </cell>
          <cell r="AE76" t="str">
            <v>LX119222</v>
          </cell>
          <cell r="AF76">
            <v>1.0049999999999999</v>
          </cell>
          <cell r="AI76">
            <v>375</v>
          </cell>
          <cell r="AK76">
            <v>42874</v>
          </cell>
          <cell r="AW76">
            <v>0</v>
          </cell>
          <cell r="AX76">
            <v>5024999.9999999991</v>
          </cell>
          <cell r="AY76">
            <v>0</v>
          </cell>
          <cell r="AZ76">
            <v>0</v>
          </cell>
          <cell r="BA76">
            <v>0</v>
          </cell>
          <cell r="BS76" t="str">
            <v>B1</v>
          </cell>
          <cell r="BV76" t="str">
            <v>Ba3</v>
          </cell>
          <cell r="CB76">
            <v>2</v>
          </cell>
          <cell r="CC76" t="str">
            <v>Automobile</v>
          </cell>
          <cell r="CH76" t="str">
            <v>B+</v>
          </cell>
          <cell r="CO76">
            <v>3</v>
          </cell>
          <cell r="CP76" t="str">
            <v>Automotive</v>
          </cell>
          <cell r="CY76">
            <v>47</v>
          </cell>
        </row>
        <row r="77">
          <cell r="A77" t="str">
            <v>KINETIC CONCEPTS INC</v>
          </cell>
          <cell r="B77" t="str">
            <v>KINETIC CONCEPTS INC</v>
          </cell>
          <cell r="C77" t="str">
            <v>B1</v>
          </cell>
          <cell r="E77" t="str">
            <v>Approved</v>
          </cell>
          <cell r="F77">
            <v>41033</v>
          </cell>
          <cell r="G77" t="str">
            <v>Preliminary</v>
          </cell>
          <cell r="I77" t="str">
            <v>USA</v>
          </cell>
          <cell r="L77" t="str">
            <v>Loan</v>
          </cell>
          <cell r="M77" t="str">
            <v>Float</v>
          </cell>
          <cell r="N77" t="str">
            <v>N</v>
          </cell>
          <cell r="O77" t="str">
            <v>N</v>
          </cell>
          <cell r="P77" t="str">
            <v>Not Rev.</v>
          </cell>
          <cell r="R77" t="str">
            <v>USD</v>
          </cell>
          <cell r="S77">
            <v>5000000</v>
          </cell>
          <cell r="U77">
            <v>0</v>
          </cell>
          <cell r="W77">
            <v>5000000</v>
          </cell>
          <cell r="X77">
            <v>5000000</v>
          </cell>
          <cell r="Y77">
            <v>0</v>
          </cell>
          <cell r="Z77">
            <v>1</v>
          </cell>
          <cell r="AA77">
            <v>5115650.0000000009</v>
          </cell>
          <cell r="AE77" t="str">
            <v>LX121274</v>
          </cell>
          <cell r="AF77">
            <v>1.0231300000000001</v>
          </cell>
          <cell r="AI77">
            <v>575</v>
          </cell>
          <cell r="AK77">
            <v>43224</v>
          </cell>
          <cell r="AW77">
            <v>0</v>
          </cell>
          <cell r="AX77">
            <v>5115650.0000000009</v>
          </cell>
          <cell r="AY77">
            <v>0</v>
          </cell>
          <cell r="AZ77">
            <v>0</v>
          </cell>
          <cell r="BA77">
            <v>0</v>
          </cell>
          <cell r="BS77" t="str">
            <v>Ba2</v>
          </cell>
          <cell r="BV77" t="str">
            <v>Ba2</v>
          </cell>
          <cell r="CB77">
            <v>17</v>
          </cell>
          <cell r="CC77" t="str">
            <v>Healthcare, Education and Childcare</v>
          </cell>
          <cell r="CH77" t="str">
            <v>B</v>
          </cell>
          <cell r="CO77">
            <v>25</v>
          </cell>
          <cell r="CP77" t="str">
            <v>Health Care</v>
          </cell>
          <cell r="CY77">
            <v>48</v>
          </cell>
        </row>
        <row r="78">
          <cell r="A78" t="str">
            <v>LIN TELEVISION CORP</v>
          </cell>
          <cell r="B78" t="str">
            <v>LIN TELEVISION CORP</v>
          </cell>
          <cell r="C78" t="str">
            <v>B</v>
          </cell>
          <cell r="E78" t="str">
            <v>Approved</v>
          </cell>
          <cell r="F78">
            <v>41033</v>
          </cell>
          <cell r="G78" t="str">
            <v>Preliminary</v>
          </cell>
          <cell r="I78" t="str">
            <v>USA</v>
          </cell>
          <cell r="L78" t="str">
            <v>Loan</v>
          </cell>
          <cell r="M78" t="str">
            <v>Float</v>
          </cell>
          <cell r="N78" t="str">
            <v>N</v>
          </cell>
          <cell r="O78" t="str">
            <v>N</v>
          </cell>
          <cell r="P78" t="str">
            <v>Not Rev.</v>
          </cell>
          <cell r="R78" t="str">
            <v>USD</v>
          </cell>
          <cell r="S78">
            <v>5000000</v>
          </cell>
          <cell r="U78">
            <v>0</v>
          </cell>
          <cell r="W78">
            <v>5000000</v>
          </cell>
          <cell r="X78">
            <v>5000000</v>
          </cell>
          <cell r="Y78">
            <v>0</v>
          </cell>
          <cell r="Z78">
            <v>1</v>
          </cell>
          <cell r="AA78">
            <v>5031250</v>
          </cell>
          <cell r="AE78" t="str">
            <v>LX121913</v>
          </cell>
          <cell r="AF78">
            <v>1.0062500000000001</v>
          </cell>
          <cell r="AI78">
            <v>375</v>
          </cell>
          <cell r="AK78">
            <v>43455</v>
          </cell>
          <cell r="AW78">
            <v>0</v>
          </cell>
          <cell r="AX78">
            <v>5031250</v>
          </cell>
          <cell r="AY78">
            <v>0</v>
          </cell>
          <cell r="AZ78">
            <v>0</v>
          </cell>
          <cell r="BA78">
            <v>0</v>
          </cell>
          <cell r="BS78" t="str">
            <v>B2</v>
          </cell>
          <cell r="BV78" t="str">
            <v>Ba3</v>
          </cell>
          <cell r="CB78">
            <v>33</v>
          </cell>
          <cell r="CC78" t="str">
            <v>Broadcasting and Entertainment</v>
          </cell>
          <cell r="CH78" t="str">
            <v>B</v>
          </cell>
          <cell r="CO78">
            <v>5</v>
          </cell>
          <cell r="CP78" t="str">
            <v>Broadcast Radio and Television</v>
          </cell>
          <cell r="CY78">
            <v>49</v>
          </cell>
        </row>
        <row r="79">
          <cell r="A79" t="str">
            <v>MCC GEORGIA LLC</v>
          </cell>
          <cell r="B79" t="str">
            <v>MCC GEORGIA LLC</v>
          </cell>
          <cell r="E79" t="str">
            <v>Approved</v>
          </cell>
          <cell r="F79">
            <v>41033</v>
          </cell>
          <cell r="G79" t="str">
            <v>Preliminary</v>
          </cell>
          <cell r="I79" t="str">
            <v>USA</v>
          </cell>
          <cell r="L79" t="str">
            <v>Loan</v>
          </cell>
          <cell r="M79" t="str">
            <v>Float</v>
          </cell>
          <cell r="N79" t="str">
            <v>N</v>
          </cell>
          <cell r="O79" t="str">
            <v>N</v>
          </cell>
          <cell r="P79" t="str">
            <v>Not Rev.</v>
          </cell>
          <cell r="R79" t="str">
            <v>USD</v>
          </cell>
          <cell r="S79">
            <v>5000000</v>
          </cell>
          <cell r="U79">
            <v>0</v>
          </cell>
          <cell r="W79">
            <v>5000000</v>
          </cell>
          <cell r="X79">
            <v>5000000</v>
          </cell>
          <cell r="Y79">
            <v>0</v>
          </cell>
          <cell r="Z79">
            <v>1</v>
          </cell>
          <cell r="AA79">
            <v>5024999.9999999991</v>
          </cell>
          <cell r="AE79" t="str">
            <v>LX114214</v>
          </cell>
          <cell r="AF79">
            <v>1.0049999999999999</v>
          </cell>
          <cell r="AI79">
            <v>300</v>
          </cell>
          <cell r="AK79">
            <v>43031</v>
          </cell>
          <cell r="AW79">
            <v>0</v>
          </cell>
          <cell r="AX79">
            <v>5024999.9999999991</v>
          </cell>
          <cell r="AY79">
            <v>0</v>
          </cell>
          <cell r="AZ79">
            <v>0</v>
          </cell>
          <cell r="BA79">
            <v>0</v>
          </cell>
          <cell r="BV79" t="str">
            <v>Ba3</v>
          </cell>
          <cell r="CB79">
            <v>33</v>
          </cell>
          <cell r="CC79" t="str">
            <v>Broadcasting and Entertainment</v>
          </cell>
          <cell r="CO79">
            <v>9</v>
          </cell>
          <cell r="CP79" t="str">
            <v>Cable and Satellite Television</v>
          </cell>
          <cell r="CY79">
            <v>50</v>
          </cell>
        </row>
        <row r="80">
          <cell r="A80" t="str">
            <v>METROPCS WIRELESS INC</v>
          </cell>
          <cell r="B80" t="str">
            <v>METROPCS WIRELESS INC</v>
          </cell>
          <cell r="C80" t="str">
            <v>B3-NEW</v>
          </cell>
          <cell r="E80" t="str">
            <v>Approved</v>
          </cell>
          <cell r="F80">
            <v>41033</v>
          </cell>
          <cell r="G80" t="str">
            <v>Preliminary</v>
          </cell>
          <cell r="I80" t="str">
            <v>USA</v>
          </cell>
          <cell r="L80" t="str">
            <v>Loan</v>
          </cell>
          <cell r="M80" t="str">
            <v>Float</v>
          </cell>
          <cell r="N80" t="str">
            <v>N</v>
          </cell>
          <cell r="O80" t="str">
            <v>N</v>
          </cell>
          <cell r="P80" t="str">
            <v>Not Rev.</v>
          </cell>
          <cell r="R80" t="str">
            <v>USD</v>
          </cell>
          <cell r="S80">
            <v>5000000</v>
          </cell>
          <cell r="U80">
            <v>0</v>
          </cell>
          <cell r="W80">
            <v>5000000</v>
          </cell>
          <cell r="X80">
            <v>5000000</v>
          </cell>
          <cell r="Y80">
            <v>0</v>
          </cell>
          <cell r="Z80">
            <v>1</v>
          </cell>
          <cell r="AA80">
            <v>4993750</v>
          </cell>
          <cell r="AE80" t="str">
            <v>LX118489</v>
          </cell>
          <cell r="AF80">
            <v>0.99875000000000003</v>
          </cell>
          <cell r="AI80">
            <v>375</v>
          </cell>
          <cell r="AK80">
            <v>43176</v>
          </cell>
          <cell r="AW80">
            <v>0</v>
          </cell>
          <cell r="AX80">
            <v>4993750</v>
          </cell>
          <cell r="AY80">
            <v>0</v>
          </cell>
          <cell r="AZ80">
            <v>0</v>
          </cell>
          <cell r="BA80">
            <v>0</v>
          </cell>
          <cell r="BS80" t="str">
            <v>B1</v>
          </cell>
          <cell r="BV80" t="str">
            <v>Ba1</v>
          </cell>
          <cell r="CB80">
            <v>29</v>
          </cell>
          <cell r="CC80" t="str">
            <v>Telecommunications</v>
          </cell>
          <cell r="CO80">
            <v>39</v>
          </cell>
          <cell r="CP80" t="str">
            <v>Telecommunications</v>
          </cell>
          <cell r="CY80">
            <v>51</v>
          </cell>
        </row>
        <row r="81">
          <cell r="A81" t="str">
            <v>MICHAELS STORES INC</v>
          </cell>
          <cell r="B81" t="str">
            <v>MICHAELS STORES INC</v>
          </cell>
          <cell r="C81" t="str">
            <v>B3</v>
          </cell>
          <cell r="E81" t="str">
            <v>Approved</v>
          </cell>
          <cell r="F81">
            <v>41033</v>
          </cell>
          <cell r="G81" t="str">
            <v>Preliminary</v>
          </cell>
          <cell r="I81" t="str">
            <v>USA</v>
          </cell>
          <cell r="L81" t="str">
            <v>Loan</v>
          </cell>
          <cell r="M81" t="str">
            <v>Float</v>
          </cell>
          <cell r="N81" t="str">
            <v>N</v>
          </cell>
          <cell r="O81" t="str">
            <v>N</v>
          </cell>
          <cell r="P81" t="str">
            <v>Not Rev.</v>
          </cell>
          <cell r="R81" t="str">
            <v>USD</v>
          </cell>
          <cell r="S81">
            <v>5000000</v>
          </cell>
          <cell r="U81">
            <v>0</v>
          </cell>
          <cell r="W81">
            <v>5000000</v>
          </cell>
          <cell r="X81">
            <v>5000000</v>
          </cell>
          <cell r="Y81">
            <v>0</v>
          </cell>
          <cell r="Z81">
            <v>1</v>
          </cell>
          <cell r="AA81">
            <v>5040650</v>
          </cell>
          <cell r="AE81" t="str">
            <v>LX118129</v>
          </cell>
          <cell r="AF81">
            <v>1.00813</v>
          </cell>
          <cell r="AI81">
            <v>450</v>
          </cell>
          <cell r="AK81">
            <v>42582</v>
          </cell>
          <cell r="AW81">
            <v>0</v>
          </cell>
          <cell r="AX81">
            <v>5040650</v>
          </cell>
          <cell r="AY81">
            <v>0</v>
          </cell>
          <cell r="AZ81">
            <v>0</v>
          </cell>
          <cell r="BA81">
            <v>0</v>
          </cell>
          <cell r="BS81" t="str">
            <v>B2</v>
          </cell>
          <cell r="CB81">
            <v>28</v>
          </cell>
          <cell r="CC81" t="str">
            <v>Retail Store</v>
          </cell>
          <cell r="CH81" t="str">
            <v>B</v>
          </cell>
          <cell r="CO81">
            <v>35</v>
          </cell>
          <cell r="CP81" t="str">
            <v>Retailers (other than food/drug)</v>
          </cell>
          <cell r="CY81">
            <v>52</v>
          </cell>
        </row>
        <row r="82">
          <cell r="A82" t="str">
            <v>NATURAL GAS PIPELINE</v>
          </cell>
          <cell r="B82" t="str">
            <v>NATURAL GAS PIPELINE</v>
          </cell>
          <cell r="C82">
            <v>0</v>
          </cell>
          <cell r="E82" t="str">
            <v>Approved</v>
          </cell>
          <cell r="F82">
            <v>41033</v>
          </cell>
          <cell r="G82" t="str">
            <v>Preliminary</v>
          </cell>
          <cell r="I82" t="str">
            <v>USA</v>
          </cell>
          <cell r="L82" t="str">
            <v>Loan</v>
          </cell>
          <cell r="M82" t="str">
            <v>Float</v>
          </cell>
          <cell r="N82" t="str">
            <v>N</v>
          </cell>
          <cell r="O82" t="str">
            <v>N</v>
          </cell>
          <cell r="P82" t="str">
            <v>Not Rev.</v>
          </cell>
          <cell r="R82" t="str">
            <v>USD</v>
          </cell>
          <cell r="S82">
            <v>10000000</v>
          </cell>
          <cell r="U82">
            <v>0</v>
          </cell>
          <cell r="W82">
            <v>10000000</v>
          </cell>
          <cell r="X82">
            <v>10000000</v>
          </cell>
          <cell r="Y82">
            <v>0</v>
          </cell>
          <cell r="Z82">
            <v>1</v>
          </cell>
          <cell r="AA82">
            <v>9850000</v>
          </cell>
          <cell r="AE82" t="str">
            <v>NEWISSUE</v>
          </cell>
          <cell r="AF82">
            <v>0.98499999999999999</v>
          </cell>
          <cell r="AI82">
            <v>425</v>
          </cell>
          <cell r="AK82">
            <v>42847</v>
          </cell>
          <cell r="AW82">
            <v>0</v>
          </cell>
          <cell r="AX82">
            <v>9850000</v>
          </cell>
          <cell r="AY82">
            <v>0</v>
          </cell>
          <cell r="AZ82">
            <v>0</v>
          </cell>
          <cell r="BA82">
            <v>0</v>
          </cell>
          <cell r="BS82" t="str">
            <v>Ba3</v>
          </cell>
          <cell r="BV82" t="str">
            <v>Ba3</v>
          </cell>
          <cell r="CB82">
            <v>24</v>
          </cell>
          <cell r="CC82" t="str">
            <v>Oil and Gas</v>
          </cell>
          <cell r="CH82" t="str">
            <v>BB-</v>
          </cell>
          <cell r="CO82">
            <v>32</v>
          </cell>
          <cell r="CP82" t="str">
            <v>Oil and Gas</v>
          </cell>
          <cell r="CY82">
            <v>53</v>
          </cell>
        </row>
        <row r="83">
          <cell r="A83" t="str">
            <v>NBTY INC</v>
          </cell>
          <cell r="B83" t="str">
            <v>NBTY INC</v>
          </cell>
          <cell r="C83" t="str">
            <v>B1</v>
          </cell>
          <cell r="E83" t="str">
            <v>Approved</v>
          </cell>
          <cell r="F83">
            <v>41033</v>
          </cell>
          <cell r="G83" t="str">
            <v>Preliminary</v>
          </cell>
          <cell r="I83" t="str">
            <v>USA</v>
          </cell>
          <cell r="L83" t="str">
            <v>Loan</v>
          </cell>
          <cell r="M83" t="str">
            <v>Float</v>
          </cell>
          <cell r="N83" t="str">
            <v>N</v>
          </cell>
          <cell r="O83" t="str">
            <v>N</v>
          </cell>
          <cell r="P83" t="str">
            <v>Not Rev.</v>
          </cell>
          <cell r="R83" t="str">
            <v>USD</v>
          </cell>
          <cell r="S83">
            <v>5000000</v>
          </cell>
          <cell r="U83">
            <v>0</v>
          </cell>
          <cell r="W83">
            <v>5000000</v>
          </cell>
          <cell r="X83">
            <v>5000000</v>
          </cell>
          <cell r="Y83">
            <v>0</v>
          </cell>
          <cell r="Z83">
            <v>1</v>
          </cell>
          <cell r="AA83">
            <v>5018750</v>
          </cell>
          <cell r="AE83" t="str">
            <v>LX118169</v>
          </cell>
          <cell r="AF83">
            <v>1.0037499999999999</v>
          </cell>
          <cell r="AI83">
            <v>325</v>
          </cell>
          <cell r="AK83">
            <v>43009</v>
          </cell>
          <cell r="AW83">
            <v>0</v>
          </cell>
          <cell r="AX83">
            <v>5018750</v>
          </cell>
          <cell r="AY83">
            <v>0</v>
          </cell>
          <cell r="AZ83">
            <v>0</v>
          </cell>
          <cell r="BA83">
            <v>0</v>
          </cell>
          <cell r="BS83" t="str">
            <v>Ba2    *-</v>
          </cell>
          <cell r="BV83" t="str">
            <v>Ba3</v>
          </cell>
          <cell r="CB83">
            <v>17</v>
          </cell>
          <cell r="CC83" t="str">
            <v>Healthcare, Education and Childcare</v>
          </cell>
          <cell r="CH83" t="str">
            <v>B+</v>
          </cell>
          <cell r="CO83">
            <v>15</v>
          </cell>
          <cell r="CP83" t="str">
            <v>Drugs</v>
          </cell>
          <cell r="CY83">
            <v>54</v>
          </cell>
        </row>
        <row r="84">
          <cell r="A84" t="str">
            <v>NEIMAN MARCUS GROUP INC</v>
          </cell>
          <cell r="B84" t="str">
            <v>NEIMAN MARCUS GROUP INC</v>
          </cell>
          <cell r="E84" t="str">
            <v>Approved</v>
          </cell>
          <cell r="F84">
            <v>41033</v>
          </cell>
          <cell r="G84" t="str">
            <v>Preliminary</v>
          </cell>
          <cell r="I84" t="str">
            <v>USA</v>
          </cell>
          <cell r="L84" t="str">
            <v>Loan</v>
          </cell>
          <cell r="M84" t="str">
            <v>Float</v>
          </cell>
          <cell r="N84" t="str">
            <v>N</v>
          </cell>
          <cell r="O84" t="str">
            <v>N</v>
          </cell>
          <cell r="P84" t="str">
            <v>Not Rev.</v>
          </cell>
          <cell r="R84" t="str">
            <v>USD</v>
          </cell>
          <cell r="S84">
            <v>5000000</v>
          </cell>
          <cell r="U84">
            <v>0</v>
          </cell>
          <cell r="W84">
            <v>5000000</v>
          </cell>
          <cell r="X84">
            <v>5000000</v>
          </cell>
          <cell r="Y84">
            <v>0</v>
          </cell>
          <cell r="Z84">
            <v>1</v>
          </cell>
          <cell r="AA84">
            <v>5006250</v>
          </cell>
          <cell r="AE84" t="str">
            <v>LX119178</v>
          </cell>
          <cell r="AF84">
            <v>1.00125</v>
          </cell>
          <cell r="AI84">
            <v>350</v>
          </cell>
          <cell r="AK84">
            <v>43236</v>
          </cell>
          <cell r="AW84">
            <v>0</v>
          </cell>
          <cell r="AX84">
            <v>5006250</v>
          </cell>
          <cell r="AY84">
            <v>0</v>
          </cell>
          <cell r="AZ84">
            <v>0</v>
          </cell>
          <cell r="BA84">
            <v>0</v>
          </cell>
          <cell r="BS84" t="str">
            <v>B2</v>
          </cell>
          <cell r="BV84" t="str">
            <v>B2</v>
          </cell>
          <cell r="CB84">
            <v>28</v>
          </cell>
          <cell r="CC84" t="str">
            <v>Retail Store</v>
          </cell>
          <cell r="CH84" t="str">
            <v>B+</v>
          </cell>
          <cell r="CO84">
            <v>35</v>
          </cell>
          <cell r="CP84" t="str">
            <v>Retailers (other than food/drug)</v>
          </cell>
          <cell r="CY84">
            <v>55</v>
          </cell>
        </row>
        <row r="85">
          <cell r="A85" t="str">
            <v>NIELSEN FINANCE LLC</v>
          </cell>
          <cell r="B85" t="str">
            <v>NIELSEN FINANCE LLC</v>
          </cell>
          <cell r="C85" t="str">
            <v>C-EXT</v>
          </cell>
          <cell r="E85" t="str">
            <v>Approved</v>
          </cell>
          <cell r="F85">
            <v>41033</v>
          </cell>
          <cell r="G85" t="str">
            <v>Preliminary</v>
          </cell>
          <cell r="I85" t="str">
            <v>USA</v>
          </cell>
          <cell r="L85" t="str">
            <v>Loan</v>
          </cell>
          <cell r="M85" t="str">
            <v>Float</v>
          </cell>
          <cell r="N85" t="str">
            <v>N</v>
          </cell>
          <cell r="O85" t="str">
            <v>N</v>
          </cell>
          <cell r="P85" t="str">
            <v>Not Rev.</v>
          </cell>
          <cell r="R85" t="str">
            <v>USD</v>
          </cell>
          <cell r="S85">
            <v>5000000</v>
          </cell>
          <cell r="U85">
            <v>0</v>
          </cell>
          <cell r="W85">
            <v>5000000</v>
          </cell>
          <cell r="X85">
            <v>5000000</v>
          </cell>
          <cell r="Y85">
            <v>0</v>
          </cell>
          <cell r="Z85">
            <v>1</v>
          </cell>
          <cell r="AA85">
            <v>5000000</v>
          </cell>
          <cell r="AE85" t="str">
            <v>LX115757</v>
          </cell>
          <cell r="AF85">
            <v>1</v>
          </cell>
          <cell r="AI85">
            <v>375</v>
          </cell>
          <cell r="AK85">
            <v>42491</v>
          </cell>
          <cell r="AW85">
            <v>0</v>
          </cell>
          <cell r="AX85">
            <v>5000000</v>
          </cell>
          <cell r="AY85">
            <v>0</v>
          </cell>
          <cell r="AZ85">
            <v>0</v>
          </cell>
          <cell r="BA85">
            <v>0</v>
          </cell>
          <cell r="BV85" t="str">
            <v>Ba2</v>
          </cell>
          <cell r="CB85">
            <v>21</v>
          </cell>
          <cell r="CC85" t="str">
            <v>Leisure, Amusement, Motion Pictures, Entertainment</v>
          </cell>
          <cell r="CO85">
            <v>30</v>
          </cell>
          <cell r="CP85" t="str">
            <v>Leisure goods/Activities/Movies</v>
          </cell>
          <cell r="CY85">
            <v>56</v>
          </cell>
        </row>
        <row r="86">
          <cell r="A86" t="str">
            <v>NRG ENERGY INC</v>
          </cell>
          <cell r="B86" t="str">
            <v>NRG ENERGY INC</v>
          </cell>
          <cell r="C86" t="str">
            <v>B</v>
          </cell>
          <cell r="E86" t="str">
            <v>Approved</v>
          </cell>
          <cell r="F86">
            <v>41033</v>
          </cell>
          <cell r="G86" t="str">
            <v>Preliminary</v>
          </cell>
          <cell r="I86" t="str">
            <v>USA</v>
          </cell>
          <cell r="L86" t="str">
            <v>Loan</v>
          </cell>
          <cell r="M86" t="str">
            <v>Float</v>
          </cell>
          <cell r="N86" t="str">
            <v>N</v>
          </cell>
          <cell r="O86" t="str">
            <v>N</v>
          </cell>
          <cell r="P86" t="str">
            <v>Not Rev.</v>
          </cell>
          <cell r="R86" t="str">
            <v>USD</v>
          </cell>
          <cell r="S86">
            <v>5000000</v>
          </cell>
          <cell r="U86">
            <v>0</v>
          </cell>
          <cell r="W86">
            <v>5000000</v>
          </cell>
          <cell r="X86">
            <v>5000000</v>
          </cell>
          <cell r="Y86">
            <v>0</v>
          </cell>
          <cell r="Z86">
            <v>1</v>
          </cell>
          <cell r="AA86">
            <v>5003150</v>
          </cell>
          <cell r="AE86" t="str">
            <v>LX119751</v>
          </cell>
          <cell r="AF86">
            <v>1.0006299999999999</v>
          </cell>
          <cell r="AI86">
            <v>300</v>
          </cell>
          <cell r="AK86">
            <v>43282</v>
          </cell>
          <cell r="AW86">
            <v>0</v>
          </cell>
          <cell r="AX86">
            <v>5003150</v>
          </cell>
          <cell r="AY86">
            <v>0</v>
          </cell>
          <cell r="AZ86">
            <v>0</v>
          </cell>
          <cell r="BA86">
            <v>0</v>
          </cell>
          <cell r="BS86" t="str">
            <v>Ba3</v>
          </cell>
          <cell r="BV86" t="str">
            <v>Baa3</v>
          </cell>
          <cell r="CB86">
            <v>32</v>
          </cell>
          <cell r="CC86" t="str">
            <v>Utilities</v>
          </cell>
          <cell r="CH86" t="str">
            <v>BB-</v>
          </cell>
          <cell r="CO86">
            <v>38</v>
          </cell>
          <cell r="CP86" t="str">
            <v>Utilities</v>
          </cell>
          <cell r="CY86">
            <v>57</v>
          </cell>
        </row>
        <row r="87">
          <cell r="A87" t="str">
            <v>OSMOSE HOLDINGS</v>
          </cell>
          <cell r="B87" t="str">
            <v>OSMOSE HOLDINGS</v>
          </cell>
          <cell r="C87" t="str">
            <v xml:space="preserve">Loan </v>
          </cell>
          <cell r="D87" t="str">
            <v>Traded</v>
          </cell>
          <cell r="E87" t="str">
            <v>Approved</v>
          </cell>
          <cell r="F87">
            <v>41033</v>
          </cell>
          <cell r="G87" t="str">
            <v>Preliminary</v>
          </cell>
          <cell r="I87" t="str">
            <v>USA</v>
          </cell>
          <cell r="L87" t="str">
            <v>Loan</v>
          </cell>
          <cell r="M87" t="str">
            <v>Float</v>
          </cell>
          <cell r="N87" t="str">
            <v>N</v>
          </cell>
          <cell r="O87" t="str">
            <v>N</v>
          </cell>
          <cell r="P87" t="str">
            <v>Not Rev.</v>
          </cell>
          <cell r="R87" t="str">
            <v>USD</v>
          </cell>
          <cell r="S87">
            <v>5000000</v>
          </cell>
          <cell r="U87">
            <v>0</v>
          </cell>
          <cell r="W87">
            <v>5000000</v>
          </cell>
          <cell r="X87">
            <v>5000000</v>
          </cell>
          <cell r="Y87">
            <v>0</v>
          </cell>
          <cell r="Z87">
            <v>1</v>
          </cell>
          <cell r="AA87">
            <v>5018750</v>
          </cell>
          <cell r="AE87" t="str">
            <v>LX123963</v>
          </cell>
          <cell r="AF87">
            <v>1.0037499999999999</v>
          </cell>
          <cell r="AI87">
            <v>550</v>
          </cell>
          <cell r="AK87">
            <v>43221</v>
          </cell>
          <cell r="AM87" t="str">
            <v>CS</v>
          </cell>
          <cell r="AO87">
            <v>41036</v>
          </cell>
          <cell r="AV87">
            <v>100.063</v>
          </cell>
          <cell r="AW87">
            <v>5003150</v>
          </cell>
          <cell r="AX87">
            <v>5018750</v>
          </cell>
          <cell r="AY87">
            <v>0</v>
          </cell>
          <cell r="AZ87">
            <v>5003150</v>
          </cell>
          <cell r="BA87">
            <v>0</v>
          </cell>
          <cell r="BS87" t="str">
            <v>B1</v>
          </cell>
          <cell r="BV87" t="str">
            <v>B1</v>
          </cell>
          <cell r="CB87">
            <v>0</v>
          </cell>
          <cell r="CC87" t="str">
            <v>Not Known</v>
          </cell>
          <cell r="CO87">
            <v>18</v>
          </cell>
          <cell r="CP87" t="str">
            <v>Equipment Leasing</v>
          </cell>
          <cell r="CY87">
            <v>58</v>
          </cell>
        </row>
        <row r="88">
          <cell r="A88" t="str">
            <v>PENN NATIONAL GAMING INC</v>
          </cell>
          <cell r="B88" t="str">
            <v>PENN NATIONAL GAMING INC</v>
          </cell>
          <cell r="C88" t="str">
            <v>B</v>
          </cell>
          <cell r="E88" t="str">
            <v>Approved</v>
          </cell>
          <cell r="F88">
            <v>41033</v>
          </cell>
          <cell r="G88" t="str">
            <v>Preliminary</v>
          </cell>
          <cell r="I88" t="str">
            <v>USA</v>
          </cell>
          <cell r="L88" t="str">
            <v>Loan</v>
          </cell>
          <cell r="M88" t="str">
            <v>Float</v>
          </cell>
          <cell r="N88" t="str">
            <v>N</v>
          </cell>
          <cell r="O88" t="str">
            <v>N</v>
          </cell>
          <cell r="P88" t="str">
            <v>Not Rev.</v>
          </cell>
          <cell r="R88" t="str">
            <v>USD</v>
          </cell>
          <cell r="S88">
            <v>5000000</v>
          </cell>
          <cell r="U88">
            <v>0</v>
          </cell>
          <cell r="W88">
            <v>5000000</v>
          </cell>
          <cell r="X88">
            <v>5000000</v>
          </cell>
          <cell r="Y88">
            <v>0</v>
          </cell>
          <cell r="Z88">
            <v>1</v>
          </cell>
          <cell r="AA88">
            <v>5012500</v>
          </cell>
          <cell r="AE88" t="str">
            <v>LX119995</v>
          </cell>
          <cell r="AF88">
            <v>1.0024999999999999</v>
          </cell>
          <cell r="AI88">
            <v>275</v>
          </cell>
          <cell r="AK88">
            <v>43295</v>
          </cell>
          <cell r="AW88">
            <v>0</v>
          </cell>
          <cell r="AX88">
            <v>5012500</v>
          </cell>
          <cell r="AY88">
            <v>0</v>
          </cell>
          <cell r="AZ88">
            <v>0</v>
          </cell>
          <cell r="BA88">
            <v>0</v>
          </cell>
          <cell r="BS88" t="str">
            <v>Ba2</v>
          </cell>
          <cell r="BV88" t="str">
            <v>Ba1</v>
          </cell>
          <cell r="CB88">
            <v>19</v>
          </cell>
          <cell r="CC88" t="str">
            <v>Hotels, Motels, Inns and Gaming</v>
          </cell>
          <cell r="CH88" t="str">
            <v>BB</v>
          </cell>
          <cell r="CO88">
            <v>27</v>
          </cell>
          <cell r="CP88" t="str">
            <v>Lodging and Casinos</v>
          </cell>
          <cell r="CY88">
            <v>59</v>
          </cell>
        </row>
        <row r="89">
          <cell r="A89" t="str">
            <v>PINNACLE FOODS FINANCE LLC</v>
          </cell>
          <cell r="B89" t="str">
            <v>PINNACLE FOODS FINANCE LLC</v>
          </cell>
          <cell r="C89" t="str">
            <v>E</v>
          </cell>
          <cell r="E89" t="str">
            <v>Approved</v>
          </cell>
          <cell r="F89">
            <v>41033</v>
          </cell>
          <cell r="G89" t="str">
            <v>Preliminary</v>
          </cell>
          <cell r="I89" t="str">
            <v>USA</v>
          </cell>
          <cell r="L89" t="str">
            <v>Loan</v>
          </cell>
          <cell r="M89" t="str">
            <v>Float</v>
          </cell>
          <cell r="N89" t="str">
            <v>N</v>
          </cell>
          <cell r="O89" t="str">
            <v>N</v>
          </cell>
          <cell r="P89" t="str">
            <v>Not Rev.</v>
          </cell>
          <cell r="R89" t="str">
            <v>USD</v>
          </cell>
          <cell r="S89">
            <v>5000000</v>
          </cell>
          <cell r="U89">
            <v>0</v>
          </cell>
          <cell r="W89">
            <v>5000000</v>
          </cell>
          <cell r="X89">
            <v>5000000</v>
          </cell>
          <cell r="Y89">
            <v>0</v>
          </cell>
          <cell r="Z89">
            <v>1</v>
          </cell>
          <cell r="AA89">
            <v>5015650</v>
          </cell>
          <cell r="AE89" t="str">
            <v>LX123509</v>
          </cell>
          <cell r="AF89">
            <v>1.0031300000000001</v>
          </cell>
          <cell r="AI89">
            <v>350</v>
          </cell>
          <cell r="AK89">
            <v>43390</v>
          </cell>
          <cell r="AW89">
            <v>0</v>
          </cell>
          <cell r="AX89">
            <v>5015650</v>
          </cell>
          <cell r="AY89">
            <v>0</v>
          </cell>
          <cell r="AZ89">
            <v>0</v>
          </cell>
          <cell r="BA89">
            <v>0</v>
          </cell>
          <cell r="BS89" t="str">
            <v>B2</v>
          </cell>
          <cell r="BV89" t="str">
            <v>Ba3</v>
          </cell>
          <cell r="CB89">
            <v>4</v>
          </cell>
          <cell r="CC89" t="str">
            <v>Beverage, Food and Tobacco</v>
          </cell>
          <cell r="CH89" t="str">
            <v>B</v>
          </cell>
          <cell r="CO89">
            <v>22</v>
          </cell>
          <cell r="CP89" t="str">
            <v>Food Products</v>
          </cell>
          <cell r="CY89">
            <v>60</v>
          </cell>
        </row>
        <row r="90">
          <cell r="A90" t="str">
            <v>PROTECTION ONE INC</v>
          </cell>
          <cell r="B90" t="str">
            <v>PROTECTION ONE INC</v>
          </cell>
          <cell r="C90" t="str">
            <v>Term Loan 2012 March 2012</v>
          </cell>
          <cell r="D90" t="str">
            <v>Traded</v>
          </cell>
          <cell r="E90" t="str">
            <v>Approved</v>
          </cell>
          <cell r="F90">
            <v>41033</v>
          </cell>
          <cell r="G90" t="str">
            <v>Preliminary</v>
          </cell>
          <cell r="I90" t="str">
            <v>USA</v>
          </cell>
          <cell r="L90" t="str">
            <v>Loan</v>
          </cell>
          <cell r="M90" t="str">
            <v>Float</v>
          </cell>
          <cell r="N90" t="str">
            <v>N</v>
          </cell>
          <cell r="O90" t="str">
            <v>N</v>
          </cell>
          <cell r="P90" t="str">
            <v>Not Rev.</v>
          </cell>
          <cell r="R90" t="str">
            <v>USD</v>
          </cell>
          <cell r="S90">
            <v>4600000</v>
          </cell>
          <cell r="U90">
            <v>0</v>
          </cell>
          <cell r="W90">
            <v>4600000</v>
          </cell>
          <cell r="X90">
            <v>4600000</v>
          </cell>
          <cell r="Y90">
            <v>0</v>
          </cell>
          <cell r="Z90">
            <v>1</v>
          </cell>
          <cell r="AA90">
            <v>4622999.9999999991</v>
          </cell>
          <cell r="AE90" t="str">
            <v>LX123371</v>
          </cell>
          <cell r="AF90">
            <v>1.0049999999999999</v>
          </cell>
          <cell r="AI90">
            <v>450</v>
          </cell>
          <cell r="AK90">
            <v>43544</v>
          </cell>
          <cell r="AM90" t="str">
            <v>JPM</v>
          </cell>
          <cell r="AO90">
            <v>41037</v>
          </cell>
          <cell r="AV90">
            <v>100.5</v>
          </cell>
          <cell r="AW90">
            <v>4623000</v>
          </cell>
          <cell r="AX90">
            <v>4622999.9999999991</v>
          </cell>
          <cell r="AY90">
            <v>0</v>
          </cell>
          <cell r="AZ90">
            <v>4623000</v>
          </cell>
          <cell r="BA90">
            <v>0</v>
          </cell>
          <cell r="BS90" t="str">
            <v>B2</v>
          </cell>
          <cell r="BV90" t="str">
            <v>B1</v>
          </cell>
          <cell r="CB90">
            <v>0</v>
          </cell>
          <cell r="CC90" t="str">
            <v>Not Known</v>
          </cell>
          <cell r="CH90" t="str">
            <v>B</v>
          </cell>
          <cell r="CO90">
            <v>8</v>
          </cell>
          <cell r="CP90" t="str">
            <v>Business Equipment and Services</v>
          </cell>
          <cell r="CY90">
            <v>61</v>
          </cell>
        </row>
        <row r="91">
          <cell r="A91" t="str">
            <v>QUINTILES TRANSNATIONAL</v>
          </cell>
          <cell r="B91" t="str">
            <v>QUINTILES TRANSNATIONAL</v>
          </cell>
          <cell r="C91" t="str">
            <v>B</v>
          </cell>
          <cell r="E91" t="str">
            <v>Approved</v>
          </cell>
          <cell r="F91">
            <v>41033</v>
          </cell>
          <cell r="G91" t="str">
            <v>Preliminary</v>
          </cell>
          <cell r="I91" t="str">
            <v>USA</v>
          </cell>
          <cell r="L91" t="str">
            <v>Loan</v>
          </cell>
          <cell r="M91" t="str">
            <v>Float</v>
          </cell>
          <cell r="N91" t="str">
            <v>N</v>
          </cell>
          <cell r="O91" t="str">
            <v>N</v>
          </cell>
          <cell r="P91" t="str">
            <v>Not Rev.</v>
          </cell>
          <cell r="R91" t="str">
            <v>USD</v>
          </cell>
          <cell r="S91">
            <v>5000000</v>
          </cell>
          <cell r="U91">
            <v>0</v>
          </cell>
          <cell r="W91">
            <v>5000000</v>
          </cell>
          <cell r="X91">
            <v>5000000</v>
          </cell>
          <cell r="Y91">
            <v>0</v>
          </cell>
          <cell r="Z91">
            <v>1</v>
          </cell>
          <cell r="AA91">
            <v>5006250</v>
          </cell>
          <cell r="AE91" t="str">
            <v>LX119349</v>
          </cell>
          <cell r="AF91">
            <v>1.00125</v>
          </cell>
          <cell r="AI91">
            <v>375</v>
          </cell>
          <cell r="AK91">
            <v>43259</v>
          </cell>
          <cell r="AW91">
            <v>0</v>
          </cell>
          <cell r="AX91">
            <v>5006250</v>
          </cell>
          <cell r="AY91">
            <v>0</v>
          </cell>
          <cell r="AZ91">
            <v>0</v>
          </cell>
          <cell r="BA91">
            <v>0</v>
          </cell>
          <cell r="BS91" t="str">
            <v>B1</v>
          </cell>
          <cell r="BV91" t="str">
            <v>B1</v>
          </cell>
          <cell r="CB91">
            <v>17</v>
          </cell>
          <cell r="CC91" t="str">
            <v>Healthcare, Education and Childcare</v>
          </cell>
          <cell r="CH91" t="str">
            <v>BB-</v>
          </cell>
          <cell r="CO91">
            <v>15</v>
          </cell>
          <cell r="CP91" t="str">
            <v>Drugs</v>
          </cell>
          <cell r="CY91">
            <v>62</v>
          </cell>
        </row>
        <row r="92">
          <cell r="A92" t="str">
            <v>RAILAMERICA INC</v>
          </cell>
          <cell r="B92" t="str">
            <v>RAILAMERICA INC</v>
          </cell>
          <cell r="C92" t="str">
            <v>Initial Loan March 2012</v>
          </cell>
          <cell r="D92" t="str">
            <v>Traded</v>
          </cell>
          <cell r="E92" t="str">
            <v>Approved</v>
          </cell>
          <cell r="F92">
            <v>41033</v>
          </cell>
          <cell r="G92" t="str">
            <v>Preliminary</v>
          </cell>
          <cell r="I92" t="str">
            <v>USA</v>
          </cell>
          <cell r="L92" t="str">
            <v>Loan</v>
          </cell>
          <cell r="M92" t="str">
            <v>Float</v>
          </cell>
          <cell r="N92" t="str">
            <v>N</v>
          </cell>
          <cell r="O92" t="str">
            <v>N</v>
          </cell>
          <cell r="P92" t="str">
            <v>Not Rev.</v>
          </cell>
          <cell r="R92" t="str">
            <v>USD</v>
          </cell>
          <cell r="S92">
            <v>5000000</v>
          </cell>
          <cell r="U92">
            <v>0</v>
          </cell>
          <cell r="W92">
            <v>5000000</v>
          </cell>
          <cell r="X92">
            <v>5000000</v>
          </cell>
          <cell r="Y92">
            <v>0</v>
          </cell>
          <cell r="Z92">
            <v>1</v>
          </cell>
          <cell r="AA92">
            <v>5012500</v>
          </cell>
          <cell r="AE92" t="str">
            <v>LX123090</v>
          </cell>
          <cell r="AF92">
            <v>1.0024999999999999</v>
          </cell>
          <cell r="AI92">
            <v>300</v>
          </cell>
          <cell r="AK92">
            <v>43525</v>
          </cell>
          <cell r="AM92" t="str">
            <v>MS</v>
          </cell>
          <cell r="AO92">
            <v>41033</v>
          </cell>
          <cell r="AV92">
            <v>100.125</v>
          </cell>
          <cell r="AW92">
            <v>5006250</v>
          </cell>
          <cell r="AX92">
            <v>5012500</v>
          </cell>
          <cell r="AY92">
            <v>0</v>
          </cell>
          <cell r="AZ92">
            <v>5006250</v>
          </cell>
          <cell r="BA92">
            <v>0</v>
          </cell>
          <cell r="BS92" t="str">
            <v>B1</v>
          </cell>
          <cell r="BV92" t="str">
            <v>B1</v>
          </cell>
          <cell r="CB92">
            <v>31</v>
          </cell>
          <cell r="CC92" t="str">
            <v>Personal Transportation</v>
          </cell>
          <cell r="CH92" t="str">
            <v>BB-</v>
          </cell>
          <cell r="CO92">
            <v>34</v>
          </cell>
          <cell r="CP92" t="str">
            <v>Rail Industries</v>
          </cell>
          <cell r="CY92">
            <v>63</v>
          </cell>
        </row>
        <row r="93">
          <cell r="A93" t="str">
            <v>REVLON CONSUMER PRODS CORP</v>
          </cell>
          <cell r="B93" t="str">
            <v>REVLON CONSUMER PRODS CORP</v>
          </cell>
          <cell r="E93" t="str">
            <v>Approved</v>
          </cell>
          <cell r="F93">
            <v>41033</v>
          </cell>
          <cell r="G93" t="str">
            <v>Preliminary</v>
          </cell>
          <cell r="I93" t="str">
            <v>USA</v>
          </cell>
          <cell r="L93" t="str">
            <v>Loan</v>
          </cell>
          <cell r="M93" t="str">
            <v>Float</v>
          </cell>
          <cell r="N93" t="str">
            <v>N</v>
          </cell>
          <cell r="O93" t="str">
            <v>N</v>
          </cell>
          <cell r="P93" t="str">
            <v>Not Rev.</v>
          </cell>
          <cell r="R93" t="str">
            <v>USD</v>
          </cell>
          <cell r="S93">
            <v>5000000</v>
          </cell>
          <cell r="U93">
            <v>0</v>
          </cell>
          <cell r="W93">
            <v>5000000</v>
          </cell>
          <cell r="X93">
            <v>5000000</v>
          </cell>
          <cell r="Y93">
            <v>0</v>
          </cell>
          <cell r="Z93">
            <v>1</v>
          </cell>
          <cell r="AA93">
            <v>5012500</v>
          </cell>
          <cell r="AE93" t="str">
            <v>LX119266</v>
          </cell>
          <cell r="AF93">
            <v>1.0024999999999999</v>
          </cell>
          <cell r="AI93">
            <v>350</v>
          </cell>
          <cell r="AK93">
            <v>43058</v>
          </cell>
          <cell r="AW93">
            <v>0</v>
          </cell>
          <cell r="AX93">
            <v>5012500</v>
          </cell>
          <cell r="AY93">
            <v>0</v>
          </cell>
          <cell r="AZ93">
            <v>0</v>
          </cell>
          <cell r="BA93">
            <v>0</v>
          </cell>
          <cell r="BS93" t="str">
            <v>B1</v>
          </cell>
          <cell r="BV93" t="str">
            <v>Ba3</v>
          </cell>
          <cell r="CB93">
            <v>16</v>
          </cell>
          <cell r="CC93" t="str">
            <v>Grocery</v>
          </cell>
          <cell r="CH93" t="str">
            <v>B+</v>
          </cell>
          <cell r="CO93">
            <v>14</v>
          </cell>
          <cell r="CP93" t="str">
            <v>Cosmetics/toiletries</v>
          </cell>
          <cell r="CY93">
            <v>64</v>
          </cell>
        </row>
        <row r="94">
          <cell r="A94" t="str">
            <v>REYNOLDS GROUP HOLDINGS</v>
          </cell>
          <cell r="B94" t="str">
            <v>REYNOLDS GROUP HOLDINGS</v>
          </cell>
          <cell r="C94" t="str">
            <v>B</v>
          </cell>
          <cell r="E94" t="str">
            <v>Approved</v>
          </cell>
          <cell r="F94">
            <v>41033</v>
          </cell>
          <cell r="G94" t="str">
            <v>Preliminary</v>
          </cell>
          <cell r="I94" t="str">
            <v>USA</v>
          </cell>
          <cell r="L94" t="str">
            <v>Loan</v>
          </cell>
          <cell r="M94" t="str">
            <v>Float</v>
          </cell>
          <cell r="N94" t="str">
            <v>N</v>
          </cell>
          <cell r="O94" t="str">
            <v>N</v>
          </cell>
          <cell r="P94" t="str">
            <v>Not Rev.</v>
          </cell>
          <cell r="R94" t="str">
            <v>USD</v>
          </cell>
          <cell r="S94">
            <v>5000000</v>
          </cell>
          <cell r="U94">
            <v>0</v>
          </cell>
          <cell r="W94">
            <v>5000000</v>
          </cell>
          <cell r="X94">
            <v>5000000</v>
          </cell>
          <cell r="Y94">
            <v>0</v>
          </cell>
          <cell r="Z94">
            <v>1</v>
          </cell>
          <cell r="AA94">
            <v>5000000</v>
          </cell>
          <cell r="AE94" t="str">
            <v>LX117912</v>
          </cell>
          <cell r="AF94">
            <v>1</v>
          </cell>
          <cell r="AI94">
            <v>525</v>
          </cell>
          <cell r="AK94">
            <v>43140</v>
          </cell>
          <cell r="AW94">
            <v>0</v>
          </cell>
          <cell r="AX94">
            <v>5000000</v>
          </cell>
          <cell r="AY94">
            <v>0</v>
          </cell>
          <cell r="AZ94">
            <v>0</v>
          </cell>
          <cell r="BA94">
            <v>0</v>
          </cell>
          <cell r="BS94" t="str">
            <v>B2</v>
          </cell>
          <cell r="BV94" t="str">
            <v>Ba3</v>
          </cell>
          <cell r="CB94">
            <v>18</v>
          </cell>
          <cell r="CC94" t="str">
            <v>Home and Office Furnishings, Housewares and Durable Consumer Products</v>
          </cell>
          <cell r="CO94">
            <v>26</v>
          </cell>
          <cell r="CP94" t="str">
            <v>Home Furnishings</v>
          </cell>
          <cell r="CY94">
            <v>65</v>
          </cell>
        </row>
        <row r="95">
          <cell r="A95" t="str">
            <v>ROCK OHIO CAESARS LLC</v>
          </cell>
          <cell r="B95" t="str">
            <v>ROCK OHIO CAESARS LLC</v>
          </cell>
          <cell r="E95" t="str">
            <v>Approved</v>
          </cell>
          <cell r="F95">
            <v>41033</v>
          </cell>
          <cell r="G95" t="str">
            <v>Preliminary</v>
          </cell>
          <cell r="I95" t="str">
            <v>USA</v>
          </cell>
          <cell r="L95" t="str">
            <v>Loan</v>
          </cell>
          <cell r="M95" t="str">
            <v>Float</v>
          </cell>
          <cell r="N95" t="str">
            <v>N</v>
          </cell>
          <cell r="O95" t="str">
            <v>N</v>
          </cell>
          <cell r="P95" t="str">
            <v>Not Rev.</v>
          </cell>
          <cell r="R95" t="str">
            <v>USD</v>
          </cell>
          <cell r="S95">
            <v>5000000</v>
          </cell>
          <cell r="U95">
            <v>0</v>
          </cell>
          <cell r="W95">
            <v>5000000</v>
          </cell>
          <cell r="X95">
            <v>5000000</v>
          </cell>
          <cell r="Y95">
            <v>0</v>
          </cell>
          <cell r="Z95">
            <v>1</v>
          </cell>
          <cell r="AA95">
            <v>5050000</v>
          </cell>
          <cell r="AE95" t="str">
            <v>LX120671</v>
          </cell>
          <cell r="AF95">
            <v>1.01</v>
          </cell>
          <cell r="AI95">
            <v>700</v>
          </cell>
          <cell r="AK95">
            <v>42966</v>
          </cell>
          <cell r="AW95">
            <v>0</v>
          </cell>
          <cell r="AX95">
            <v>5050000</v>
          </cell>
          <cell r="AY95">
            <v>0</v>
          </cell>
          <cell r="AZ95">
            <v>0</v>
          </cell>
          <cell r="BA95">
            <v>0</v>
          </cell>
          <cell r="BS95" t="str">
            <v>B3</v>
          </cell>
          <cell r="BV95" t="str">
            <v>Ba3</v>
          </cell>
          <cell r="CB95">
            <v>19</v>
          </cell>
          <cell r="CC95" t="str">
            <v>Hotels, Motels, Inns and Gaming</v>
          </cell>
          <cell r="CO95">
            <v>27</v>
          </cell>
          <cell r="CP95" t="str">
            <v>Lodging and Casinos</v>
          </cell>
          <cell r="CY95">
            <v>66</v>
          </cell>
        </row>
        <row r="96">
          <cell r="A96" t="str">
            <v>RRI ENERGY INC</v>
          </cell>
          <cell r="B96" t="str">
            <v>RRI ENERGY INC</v>
          </cell>
          <cell r="C96" t="str">
            <v>B</v>
          </cell>
          <cell r="E96" t="str">
            <v>Approved</v>
          </cell>
          <cell r="F96">
            <v>41033</v>
          </cell>
          <cell r="G96" t="str">
            <v>Preliminary</v>
          </cell>
          <cell r="I96" t="str">
            <v>USA</v>
          </cell>
          <cell r="L96" t="str">
            <v>Loan</v>
          </cell>
          <cell r="M96" t="str">
            <v>Float</v>
          </cell>
          <cell r="N96" t="str">
            <v>N</v>
          </cell>
          <cell r="O96" t="str">
            <v>N</v>
          </cell>
          <cell r="P96" t="str">
            <v>Not Rev.</v>
          </cell>
          <cell r="R96" t="str">
            <v>USD</v>
          </cell>
          <cell r="S96">
            <v>5000000</v>
          </cell>
          <cell r="U96">
            <v>0</v>
          </cell>
          <cell r="W96">
            <v>5000000</v>
          </cell>
          <cell r="X96">
            <v>5000000</v>
          </cell>
          <cell r="Y96">
            <v>0</v>
          </cell>
          <cell r="Z96">
            <v>1</v>
          </cell>
          <cell r="AA96">
            <v>4981250</v>
          </cell>
          <cell r="AE96" t="str">
            <v>LX116218</v>
          </cell>
          <cell r="AF96">
            <v>0.99624999999999997</v>
          </cell>
          <cell r="AI96">
            <v>425</v>
          </cell>
          <cell r="AK96">
            <v>42998</v>
          </cell>
          <cell r="AW96">
            <v>0</v>
          </cell>
          <cell r="AX96">
            <v>4981250</v>
          </cell>
          <cell r="AY96">
            <v>0</v>
          </cell>
          <cell r="AZ96">
            <v>0</v>
          </cell>
          <cell r="BA96">
            <v>0</v>
          </cell>
          <cell r="BS96" t="str">
            <v>B2</v>
          </cell>
          <cell r="BV96" t="str">
            <v>B2</v>
          </cell>
          <cell r="CB96">
            <v>32</v>
          </cell>
          <cell r="CC96" t="str">
            <v>Utilities</v>
          </cell>
          <cell r="CH96" t="str">
            <v>B</v>
          </cell>
          <cell r="CO96">
            <v>38</v>
          </cell>
          <cell r="CP96" t="str">
            <v>Utilities</v>
          </cell>
          <cell r="CY96">
            <v>67</v>
          </cell>
        </row>
        <row r="97">
          <cell r="A97" t="str">
            <v>SABRE INC</v>
          </cell>
          <cell r="B97" t="str">
            <v>SABRE INC</v>
          </cell>
          <cell r="C97" t="str">
            <v>NONEXT</v>
          </cell>
          <cell r="E97" t="str">
            <v>Approved</v>
          </cell>
          <cell r="F97">
            <v>41033</v>
          </cell>
          <cell r="G97" t="str">
            <v>Preliminary</v>
          </cell>
          <cell r="I97" t="str">
            <v>USA</v>
          </cell>
          <cell r="L97" t="str">
            <v>Loan</v>
          </cell>
          <cell r="M97" t="str">
            <v>Float</v>
          </cell>
          <cell r="N97" t="str">
            <v>N</v>
          </cell>
          <cell r="O97" t="str">
            <v>N</v>
          </cell>
          <cell r="P97" t="str">
            <v>Not Rev.</v>
          </cell>
          <cell r="R97" t="str">
            <v>USD</v>
          </cell>
          <cell r="S97">
            <v>5000000</v>
          </cell>
          <cell r="U97">
            <v>0</v>
          </cell>
          <cell r="W97">
            <v>5000000</v>
          </cell>
          <cell r="X97">
            <v>5000000</v>
          </cell>
          <cell r="Y97">
            <v>0</v>
          </cell>
          <cell r="Z97">
            <v>1</v>
          </cell>
          <cell r="AA97">
            <v>4687500</v>
          </cell>
          <cell r="AE97" t="str">
            <v>LX061049</v>
          </cell>
          <cell r="AF97">
            <v>0.9375</v>
          </cell>
          <cell r="AI97">
            <v>225</v>
          </cell>
          <cell r="AK97">
            <v>41912</v>
          </cell>
          <cell r="AW97">
            <v>0</v>
          </cell>
          <cell r="AX97">
            <v>4687500</v>
          </cell>
          <cell r="AY97">
            <v>0</v>
          </cell>
          <cell r="AZ97">
            <v>0</v>
          </cell>
          <cell r="BA97">
            <v>0</v>
          </cell>
          <cell r="BV97" t="str">
            <v>B1</v>
          </cell>
          <cell r="CB97">
            <v>0</v>
          </cell>
          <cell r="CC97" t="str">
            <v>Not Known</v>
          </cell>
          <cell r="CH97" t="str">
            <v>B</v>
          </cell>
          <cell r="CO97">
            <v>8</v>
          </cell>
          <cell r="CP97" t="str">
            <v>Business Equipment and Services</v>
          </cell>
          <cell r="CY97">
            <v>68</v>
          </cell>
        </row>
        <row r="98">
          <cell r="A98" t="str">
            <v>SCHAEFFLER AG</v>
          </cell>
          <cell r="B98" t="str">
            <v>SCHAEFFLER AG</v>
          </cell>
          <cell r="C98" t="str">
            <v>C2</v>
          </cell>
          <cell r="E98" t="str">
            <v>Approved</v>
          </cell>
          <cell r="F98">
            <v>41033</v>
          </cell>
          <cell r="G98" t="str">
            <v>Preliminary</v>
          </cell>
          <cell r="I98" t="str">
            <v>USA</v>
          </cell>
          <cell r="L98" t="str">
            <v>Loan</v>
          </cell>
          <cell r="M98" t="str">
            <v>Float</v>
          </cell>
          <cell r="N98" t="str">
            <v>N</v>
          </cell>
          <cell r="O98" t="str">
            <v>N</v>
          </cell>
          <cell r="P98" t="str">
            <v>Not Rev.</v>
          </cell>
          <cell r="R98" t="str">
            <v>USD</v>
          </cell>
          <cell r="S98">
            <v>5000000</v>
          </cell>
          <cell r="U98">
            <v>0</v>
          </cell>
          <cell r="W98">
            <v>5000000</v>
          </cell>
          <cell r="X98">
            <v>5000000</v>
          </cell>
          <cell r="Y98">
            <v>0</v>
          </cell>
          <cell r="Z98">
            <v>1</v>
          </cell>
          <cell r="AA98">
            <v>5024999.9999999991</v>
          </cell>
          <cell r="AE98" t="str">
            <v>LX122896</v>
          </cell>
          <cell r="AF98">
            <v>1.0049999999999999</v>
          </cell>
          <cell r="AI98">
            <v>475</v>
          </cell>
          <cell r="AK98">
            <v>42762</v>
          </cell>
          <cell r="AW98">
            <v>0</v>
          </cell>
          <cell r="AX98">
            <v>5024999.9999999991</v>
          </cell>
          <cell r="AY98">
            <v>0</v>
          </cell>
          <cell r="AZ98">
            <v>0</v>
          </cell>
          <cell r="BA98">
            <v>0</v>
          </cell>
          <cell r="BS98" t="str">
            <v>B2</v>
          </cell>
          <cell r="BV98" t="str">
            <v>B1</v>
          </cell>
          <cell r="CB98">
            <v>9</v>
          </cell>
          <cell r="CC98" t="str">
            <v>Diversified/Conglomerate Manufacturing</v>
          </cell>
          <cell r="CH98" t="str">
            <v>B</v>
          </cell>
          <cell r="CO98">
            <v>28</v>
          </cell>
          <cell r="CP98" t="str">
            <v>Industrial Equipment</v>
          </cell>
          <cell r="CY98">
            <v>69</v>
          </cell>
        </row>
        <row r="99">
          <cell r="A99" t="str">
            <v>SEALED AIR CORP</v>
          </cell>
          <cell r="B99" t="str">
            <v>SEALED AIR CORP</v>
          </cell>
          <cell r="C99" t="str">
            <v>B</v>
          </cell>
          <cell r="E99" t="str">
            <v>Approved</v>
          </cell>
          <cell r="F99">
            <v>41033</v>
          </cell>
          <cell r="G99" t="str">
            <v>Preliminary</v>
          </cell>
          <cell r="I99" t="str">
            <v>USA</v>
          </cell>
          <cell r="L99" t="str">
            <v>Loan</v>
          </cell>
          <cell r="M99" t="str">
            <v>Float</v>
          </cell>
          <cell r="N99" t="str">
            <v>N</v>
          </cell>
          <cell r="O99" t="str">
            <v>N</v>
          </cell>
          <cell r="P99" t="str">
            <v>Not Rev.</v>
          </cell>
          <cell r="R99" t="str">
            <v>USD</v>
          </cell>
          <cell r="S99">
            <v>5000000</v>
          </cell>
          <cell r="U99">
            <v>0</v>
          </cell>
          <cell r="W99">
            <v>5000000</v>
          </cell>
          <cell r="X99">
            <v>5000000</v>
          </cell>
          <cell r="Y99">
            <v>0</v>
          </cell>
          <cell r="Z99">
            <v>1</v>
          </cell>
          <cell r="AA99">
            <v>5050000</v>
          </cell>
          <cell r="AE99" t="str">
            <v>LX121008</v>
          </cell>
          <cell r="AF99">
            <v>1.01</v>
          </cell>
          <cell r="AI99">
            <v>400</v>
          </cell>
          <cell r="AK99">
            <v>43376</v>
          </cell>
          <cell r="AW99">
            <v>0</v>
          </cell>
          <cell r="AX99">
            <v>5050000</v>
          </cell>
          <cell r="AY99">
            <v>0</v>
          </cell>
          <cell r="AZ99">
            <v>0</v>
          </cell>
          <cell r="BA99">
            <v>0</v>
          </cell>
          <cell r="BS99" t="str">
            <v>Ba3</v>
          </cell>
          <cell r="BV99" t="str">
            <v>Ba1</v>
          </cell>
          <cell r="CB99">
            <v>6</v>
          </cell>
          <cell r="CC99" t="str">
            <v>Chemicals, Plastics and Rubber</v>
          </cell>
          <cell r="CH99" t="str">
            <v>BB</v>
          </cell>
          <cell r="CO99">
            <v>14</v>
          </cell>
          <cell r="CP99" t="str">
            <v>Cosmetics/toiletries</v>
          </cell>
          <cell r="CY99">
            <v>70</v>
          </cell>
        </row>
        <row r="100">
          <cell r="A100" t="str">
            <v>SERVICEMASTER COMPANY</v>
          </cell>
          <cell r="B100" t="str">
            <v>SERVICEMASTER COMPANY</v>
          </cell>
          <cell r="C100" t="str">
            <v>B</v>
          </cell>
          <cell r="E100" t="str">
            <v>Approved</v>
          </cell>
          <cell r="F100">
            <v>41033</v>
          </cell>
          <cell r="G100" t="str">
            <v>Preliminary</v>
          </cell>
          <cell r="I100" t="str">
            <v>USA</v>
          </cell>
          <cell r="L100" t="str">
            <v>Loan</v>
          </cell>
          <cell r="M100" t="str">
            <v>Float</v>
          </cell>
          <cell r="N100" t="str">
            <v>N</v>
          </cell>
          <cell r="O100" t="str">
            <v>N</v>
          </cell>
          <cell r="P100" t="str">
            <v>Not Rev.</v>
          </cell>
          <cell r="R100" t="str">
            <v>USD</v>
          </cell>
          <cell r="S100">
            <v>5000000</v>
          </cell>
          <cell r="U100">
            <v>0</v>
          </cell>
          <cell r="W100">
            <v>5000000</v>
          </cell>
          <cell r="X100">
            <v>5000000</v>
          </cell>
          <cell r="Y100">
            <v>0</v>
          </cell>
          <cell r="Z100">
            <v>1</v>
          </cell>
          <cell r="AA100">
            <v>4946900</v>
          </cell>
          <cell r="AE100" t="str">
            <v>LX080490</v>
          </cell>
          <cell r="AF100">
            <v>0.98938000000000004</v>
          </cell>
          <cell r="AI100">
            <v>250</v>
          </cell>
          <cell r="AK100">
            <v>41844</v>
          </cell>
          <cell r="AW100">
            <v>0</v>
          </cell>
          <cell r="AX100">
            <v>4946900</v>
          </cell>
          <cell r="AY100">
            <v>0</v>
          </cell>
          <cell r="AZ100">
            <v>0</v>
          </cell>
          <cell r="BA100">
            <v>0</v>
          </cell>
          <cell r="BS100" t="str">
            <v>B2</v>
          </cell>
          <cell r="BV100" t="str">
            <v>B1</v>
          </cell>
          <cell r="CB100">
            <v>0</v>
          </cell>
          <cell r="CC100" t="str">
            <v>Not Known</v>
          </cell>
          <cell r="CH100" t="str">
            <v>B</v>
          </cell>
          <cell r="CO100">
            <v>8</v>
          </cell>
          <cell r="CP100" t="str">
            <v>Business Equipment and Services</v>
          </cell>
          <cell r="CY100">
            <v>71</v>
          </cell>
        </row>
        <row r="101">
          <cell r="A101" t="str">
            <v>SHIP MIDCO LTD</v>
          </cell>
          <cell r="B101" t="str">
            <v>SHIP MIDCO LTD</v>
          </cell>
          <cell r="C101" t="str">
            <v>B2</v>
          </cell>
          <cell r="E101" t="str">
            <v>Approved</v>
          </cell>
          <cell r="F101">
            <v>41036</v>
          </cell>
          <cell r="G101" t="str">
            <v>Preliminary</v>
          </cell>
          <cell r="I101" t="str">
            <v>USA</v>
          </cell>
          <cell r="L101" t="str">
            <v>Loan</v>
          </cell>
          <cell r="M101" t="str">
            <v>Float</v>
          </cell>
          <cell r="N101" t="str">
            <v>N</v>
          </cell>
          <cell r="O101" t="str">
            <v>N</v>
          </cell>
          <cell r="P101" t="str">
            <v>Not Rev.</v>
          </cell>
          <cell r="R101" t="str">
            <v>USD</v>
          </cell>
          <cell r="S101">
            <v>5000000</v>
          </cell>
          <cell r="U101">
            <v>0</v>
          </cell>
          <cell r="W101">
            <v>5000000</v>
          </cell>
          <cell r="X101">
            <v>5000000</v>
          </cell>
          <cell r="Y101">
            <v>0</v>
          </cell>
          <cell r="Z101">
            <v>1</v>
          </cell>
          <cell r="AA101">
            <v>5012500</v>
          </cell>
          <cell r="AE101" t="str">
            <v>LX119765</v>
          </cell>
          <cell r="AF101">
            <v>1.0024999999999999</v>
          </cell>
          <cell r="AI101">
            <v>400</v>
          </cell>
          <cell r="AK101">
            <v>43318</v>
          </cell>
          <cell r="AW101">
            <v>0</v>
          </cell>
          <cell r="AX101">
            <v>5012500</v>
          </cell>
          <cell r="AY101">
            <v>0</v>
          </cell>
          <cell r="AZ101">
            <v>0</v>
          </cell>
          <cell r="BA101">
            <v>0</v>
          </cell>
          <cell r="BV101" t="str">
            <v>Ba2</v>
          </cell>
          <cell r="CB101">
            <v>14</v>
          </cell>
          <cell r="CC101" t="str">
            <v>Finance</v>
          </cell>
          <cell r="CO101">
            <v>20</v>
          </cell>
          <cell r="CP101" t="str">
            <v>Financial Intermediaries</v>
          </cell>
          <cell r="CY101">
            <v>72</v>
          </cell>
        </row>
        <row r="102">
          <cell r="A102" t="str">
            <v>SINCLAIR TELEVISION GROUP</v>
          </cell>
          <cell r="B102" t="str">
            <v>SINCLAIR TELEVISION GROUP</v>
          </cell>
          <cell r="C102" t="str">
            <v>B2</v>
          </cell>
          <cell r="E102" t="str">
            <v>Approved</v>
          </cell>
          <cell r="F102">
            <v>41033</v>
          </cell>
          <cell r="G102" t="str">
            <v>Preliminary</v>
          </cell>
          <cell r="I102" t="str">
            <v>USA</v>
          </cell>
          <cell r="L102" t="str">
            <v>Loan</v>
          </cell>
          <cell r="M102" t="str">
            <v>Float</v>
          </cell>
          <cell r="N102" t="str">
            <v>N</v>
          </cell>
          <cell r="O102" t="str">
            <v>N</v>
          </cell>
          <cell r="P102" t="str">
            <v>Not Rev.</v>
          </cell>
          <cell r="R102" t="str">
            <v>USD</v>
          </cell>
          <cell r="S102">
            <v>5000000</v>
          </cell>
          <cell r="U102">
            <v>0</v>
          </cell>
          <cell r="W102">
            <v>5000000</v>
          </cell>
          <cell r="X102">
            <v>5000000</v>
          </cell>
          <cell r="Y102">
            <v>0</v>
          </cell>
          <cell r="Z102">
            <v>1</v>
          </cell>
          <cell r="AA102">
            <v>5012500</v>
          </cell>
          <cell r="AE102" t="str">
            <v>LX121909</v>
          </cell>
          <cell r="AF102">
            <v>1.0024999999999999</v>
          </cell>
          <cell r="AI102">
            <v>300</v>
          </cell>
          <cell r="AK102">
            <v>42672</v>
          </cell>
          <cell r="AW102">
            <v>0</v>
          </cell>
          <cell r="AX102">
            <v>5012500</v>
          </cell>
          <cell r="AY102">
            <v>0</v>
          </cell>
          <cell r="AZ102">
            <v>0</v>
          </cell>
          <cell r="BA102">
            <v>0</v>
          </cell>
          <cell r="BV102" t="str">
            <v>Ba1</v>
          </cell>
          <cell r="CB102">
            <v>33</v>
          </cell>
          <cell r="CC102" t="str">
            <v>Broadcasting and Entertainment</v>
          </cell>
          <cell r="CO102">
            <v>5</v>
          </cell>
          <cell r="CP102" t="str">
            <v>Broadcast Radio and Television</v>
          </cell>
          <cell r="CY102">
            <v>73</v>
          </cell>
        </row>
        <row r="103">
          <cell r="A103" t="str">
            <v>SIX FLAGS THEME PARKS</v>
          </cell>
          <cell r="B103" t="str">
            <v>SIX FLAGS THEME PARKS</v>
          </cell>
          <cell r="C103" t="str">
            <v>B</v>
          </cell>
          <cell r="E103" t="str">
            <v>Approved</v>
          </cell>
          <cell r="F103">
            <v>41033</v>
          </cell>
          <cell r="G103" t="str">
            <v>Preliminary</v>
          </cell>
          <cell r="I103" t="str">
            <v>USA</v>
          </cell>
          <cell r="L103" t="str">
            <v>Loan</v>
          </cell>
          <cell r="M103" t="str">
            <v>Float</v>
          </cell>
          <cell r="N103" t="str">
            <v>N</v>
          </cell>
          <cell r="O103" t="str">
            <v>N</v>
          </cell>
          <cell r="P103" t="str">
            <v>Not Rev.</v>
          </cell>
          <cell r="R103" t="str">
            <v>USD</v>
          </cell>
          <cell r="S103">
            <v>5000000</v>
          </cell>
          <cell r="U103">
            <v>0</v>
          </cell>
          <cell r="W103">
            <v>5000000</v>
          </cell>
          <cell r="X103">
            <v>5000000</v>
          </cell>
          <cell r="Y103">
            <v>0</v>
          </cell>
          <cell r="Z103">
            <v>1</v>
          </cell>
          <cell r="AA103">
            <v>5012500</v>
          </cell>
          <cell r="AE103" t="str">
            <v>LX121930</v>
          </cell>
          <cell r="AF103">
            <v>1.0024999999999999</v>
          </cell>
          <cell r="AI103">
            <v>325</v>
          </cell>
          <cell r="AK103">
            <v>43454</v>
          </cell>
          <cell r="AW103">
            <v>0</v>
          </cell>
          <cell r="AX103">
            <v>5012500</v>
          </cell>
          <cell r="AY103">
            <v>0</v>
          </cell>
          <cell r="AZ103">
            <v>0</v>
          </cell>
          <cell r="BA103">
            <v>0</v>
          </cell>
          <cell r="BS103" t="str">
            <v>B1</v>
          </cell>
          <cell r="BV103" t="str">
            <v>B1</v>
          </cell>
          <cell r="CB103">
            <v>21</v>
          </cell>
          <cell r="CC103" t="str">
            <v>Leisure, Amusement, Motion Pictures, Entertainment</v>
          </cell>
          <cell r="CO103">
            <v>30</v>
          </cell>
          <cell r="CP103" t="str">
            <v>Leisure goods/Activities/Movies</v>
          </cell>
          <cell r="CY103">
            <v>74</v>
          </cell>
        </row>
        <row r="104">
          <cell r="A104" t="str">
            <v>SNL FINANCIAL</v>
          </cell>
          <cell r="B104" t="str">
            <v>SNL FINANCIAL</v>
          </cell>
          <cell r="C104" t="str">
            <v>A</v>
          </cell>
          <cell r="E104" t="str">
            <v>Approved</v>
          </cell>
          <cell r="F104">
            <v>41033</v>
          </cell>
          <cell r="G104" t="str">
            <v>Preliminary</v>
          </cell>
          <cell r="I104" t="str">
            <v>USA</v>
          </cell>
          <cell r="L104" t="str">
            <v>Loan</v>
          </cell>
          <cell r="M104" t="str">
            <v>Float</v>
          </cell>
          <cell r="N104" t="str">
            <v>N</v>
          </cell>
          <cell r="O104" t="str">
            <v>N</v>
          </cell>
          <cell r="P104" t="str">
            <v>Not Rev.</v>
          </cell>
          <cell r="R104" t="str">
            <v>USD</v>
          </cell>
          <cell r="S104">
            <v>5000000</v>
          </cell>
          <cell r="U104">
            <v>0</v>
          </cell>
          <cell r="W104">
            <v>5000000</v>
          </cell>
          <cell r="X104">
            <v>5000000</v>
          </cell>
          <cell r="Y104">
            <v>0</v>
          </cell>
          <cell r="Z104">
            <v>1</v>
          </cell>
          <cell r="AA104">
            <v>5012500</v>
          </cell>
          <cell r="AE104" t="str">
            <v>LX120672</v>
          </cell>
          <cell r="AF104">
            <v>1.0024999999999999</v>
          </cell>
          <cell r="AI104">
            <v>700</v>
          </cell>
          <cell r="AK104">
            <v>43329</v>
          </cell>
          <cell r="AW104">
            <v>0</v>
          </cell>
          <cell r="AX104">
            <v>5012500</v>
          </cell>
          <cell r="AY104">
            <v>0</v>
          </cell>
          <cell r="AZ104">
            <v>0</v>
          </cell>
          <cell r="BA104">
            <v>0</v>
          </cell>
          <cell r="BS104" t="str">
            <v>B2</v>
          </cell>
          <cell r="BV104" t="str">
            <v>B2</v>
          </cell>
          <cell r="CB104">
            <v>0</v>
          </cell>
          <cell r="CC104" t="str">
            <v>Not Known</v>
          </cell>
          <cell r="CH104" t="str">
            <v>B</v>
          </cell>
          <cell r="CO104">
            <v>8</v>
          </cell>
          <cell r="CP104" t="str">
            <v>Business Equipment and Services</v>
          </cell>
          <cell r="CY104">
            <v>75</v>
          </cell>
        </row>
        <row r="105">
          <cell r="A105" t="str">
            <v>SOLUTIA INC</v>
          </cell>
          <cell r="B105" t="str">
            <v>SOLUTIA INC</v>
          </cell>
          <cell r="C105" t="str">
            <v>B</v>
          </cell>
          <cell r="E105" t="str">
            <v>Approved</v>
          </cell>
          <cell r="F105">
            <v>41033</v>
          </cell>
          <cell r="G105" t="str">
            <v>Preliminary</v>
          </cell>
          <cell r="I105" t="str">
            <v>USA</v>
          </cell>
          <cell r="L105" t="str">
            <v>Loan</v>
          </cell>
          <cell r="M105" t="str">
            <v>Float</v>
          </cell>
          <cell r="N105" t="str">
            <v>N</v>
          </cell>
          <cell r="O105" t="str">
            <v>N</v>
          </cell>
          <cell r="P105" t="str">
            <v>Not Rev.</v>
          </cell>
          <cell r="R105" t="str">
            <v>USD</v>
          </cell>
          <cell r="S105">
            <v>5000000</v>
          </cell>
          <cell r="U105">
            <v>0</v>
          </cell>
          <cell r="W105">
            <v>5000000</v>
          </cell>
          <cell r="X105">
            <v>5000000</v>
          </cell>
          <cell r="Y105">
            <v>0</v>
          </cell>
          <cell r="Z105">
            <v>1</v>
          </cell>
          <cell r="AA105">
            <v>5000000</v>
          </cell>
          <cell r="AE105" t="str">
            <v>LX118230</v>
          </cell>
          <cell r="AF105">
            <v>1</v>
          </cell>
          <cell r="AI105">
            <v>275</v>
          </cell>
          <cell r="AK105">
            <v>42948</v>
          </cell>
          <cell r="AW105">
            <v>0</v>
          </cell>
          <cell r="AX105">
            <v>5000000</v>
          </cell>
          <cell r="AY105">
            <v>0</v>
          </cell>
          <cell r="AZ105">
            <v>0</v>
          </cell>
          <cell r="BA105">
            <v>0</v>
          </cell>
          <cell r="BS105" t="str">
            <v>Ba3    *+</v>
          </cell>
          <cell r="BV105" t="str">
            <v>Ba1 /*+</v>
          </cell>
          <cell r="CB105">
            <v>6</v>
          </cell>
          <cell r="CC105" t="str">
            <v>Chemicals, Plastics and Rubber</v>
          </cell>
          <cell r="CH105" t="str">
            <v>BB</v>
          </cell>
          <cell r="CO105">
            <v>10</v>
          </cell>
          <cell r="CP105" t="str">
            <v>Chemical/plastics</v>
          </cell>
          <cell r="CY105">
            <v>76</v>
          </cell>
        </row>
        <row r="106">
          <cell r="A106" t="str">
            <v>STATION CASINOS LLC</v>
          </cell>
          <cell r="B106" t="str">
            <v>STATION CASINOS LLC</v>
          </cell>
          <cell r="C106" t="str">
            <v>B2</v>
          </cell>
          <cell r="E106" t="str">
            <v>Approved</v>
          </cell>
          <cell r="F106">
            <v>41033</v>
          </cell>
          <cell r="G106" t="str">
            <v>Preliminary</v>
          </cell>
          <cell r="I106" t="str">
            <v>USA</v>
          </cell>
          <cell r="L106" t="str">
            <v>Loan</v>
          </cell>
          <cell r="M106" t="str">
            <v>Float</v>
          </cell>
          <cell r="N106" t="str">
            <v>N</v>
          </cell>
          <cell r="O106" t="str">
            <v>N</v>
          </cell>
          <cell r="P106" t="str">
            <v>Not Rev.</v>
          </cell>
          <cell r="R106" t="str">
            <v>USD</v>
          </cell>
          <cell r="S106">
            <v>5000000</v>
          </cell>
          <cell r="U106">
            <v>0</v>
          </cell>
          <cell r="W106">
            <v>5000000</v>
          </cell>
          <cell r="X106">
            <v>5000000</v>
          </cell>
          <cell r="Y106">
            <v>0</v>
          </cell>
          <cell r="Z106">
            <v>1</v>
          </cell>
          <cell r="AA106">
            <v>4275000</v>
          </cell>
          <cell r="AE106" t="str">
            <v>LX119981</v>
          </cell>
          <cell r="AF106">
            <v>0.85499999999999998</v>
          </cell>
          <cell r="AI106">
            <v>400</v>
          </cell>
          <cell r="AK106">
            <v>42538</v>
          </cell>
          <cell r="AW106">
            <v>0</v>
          </cell>
          <cell r="AX106">
            <v>4275000</v>
          </cell>
          <cell r="AY106">
            <v>0</v>
          </cell>
          <cell r="AZ106">
            <v>0</v>
          </cell>
          <cell r="BA106">
            <v>0</v>
          </cell>
          <cell r="BS106" t="str">
            <v>B3</v>
          </cell>
          <cell r="BV106" t="str">
            <v>B2</v>
          </cell>
          <cell r="CB106">
            <v>19</v>
          </cell>
          <cell r="CC106" t="str">
            <v>Hotels, Motels, Inns and Gaming</v>
          </cell>
          <cell r="CH106" t="str">
            <v>B</v>
          </cell>
          <cell r="CO106">
            <v>27</v>
          </cell>
          <cell r="CP106" t="str">
            <v>Lodging and Casinos</v>
          </cell>
          <cell r="CY106">
            <v>77</v>
          </cell>
        </row>
        <row r="107">
          <cell r="A107" t="str">
            <v>SWIFT TRANSPORTATION CO</v>
          </cell>
          <cell r="B107" t="str">
            <v>SWIFT TRANSPORTATION CO</v>
          </cell>
          <cell r="C107" t="str">
            <v>B2</v>
          </cell>
          <cell r="E107" t="str">
            <v>Approved</v>
          </cell>
          <cell r="F107">
            <v>41033</v>
          </cell>
          <cell r="G107" t="str">
            <v>Preliminary</v>
          </cell>
          <cell r="I107" t="str">
            <v>USA</v>
          </cell>
          <cell r="L107" t="str">
            <v>Loan</v>
          </cell>
          <cell r="M107" t="str">
            <v>Float</v>
          </cell>
          <cell r="N107" t="str">
            <v>N</v>
          </cell>
          <cell r="O107" t="str">
            <v>N</v>
          </cell>
          <cell r="P107" t="str">
            <v>Not Rev.</v>
          </cell>
          <cell r="R107" t="str">
            <v>USD</v>
          </cell>
          <cell r="S107">
            <v>5000000</v>
          </cell>
          <cell r="U107">
            <v>0</v>
          </cell>
          <cell r="W107">
            <v>5000000</v>
          </cell>
          <cell r="X107">
            <v>5000000</v>
          </cell>
          <cell r="Y107">
            <v>0</v>
          </cell>
          <cell r="Z107">
            <v>1</v>
          </cell>
          <cell r="AA107">
            <v>5050000</v>
          </cell>
          <cell r="AE107" t="str">
            <v>LX123166</v>
          </cell>
          <cell r="AF107">
            <v>1.01</v>
          </cell>
          <cell r="AI107">
            <v>375</v>
          </cell>
          <cell r="AK107">
            <v>43084</v>
          </cell>
          <cell r="AW107">
            <v>0</v>
          </cell>
          <cell r="AX107">
            <v>5050000</v>
          </cell>
          <cell r="AY107">
            <v>0</v>
          </cell>
          <cell r="AZ107">
            <v>0</v>
          </cell>
          <cell r="BA107">
            <v>0</v>
          </cell>
          <cell r="BS107" t="str">
            <v>B2</v>
          </cell>
          <cell r="BV107" t="str">
            <v>B1</v>
          </cell>
          <cell r="CB107">
            <v>31</v>
          </cell>
          <cell r="CC107" t="str">
            <v>Personal Transportation</v>
          </cell>
          <cell r="CO107">
            <v>37</v>
          </cell>
          <cell r="CP107" t="str">
            <v>Surface Transport</v>
          </cell>
          <cell r="CY107">
            <v>78</v>
          </cell>
        </row>
        <row r="108">
          <cell r="A108" t="str">
            <v>TELESAT CANADA INC</v>
          </cell>
          <cell r="B108" t="str">
            <v>TELESAT CANADA INC</v>
          </cell>
          <cell r="C108" t="str">
            <v>B</v>
          </cell>
          <cell r="E108" t="str">
            <v>Approved</v>
          </cell>
          <cell r="F108">
            <v>41033</v>
          </cell>
          <cell r="G108" t="str">
            <v>Preliminary</v>
          </cell>
          <cell r="I108" t="str">
            <v>USA</v>
          </cell>
          <cell r="L108" t="str">
            <v>Loan</v>
          </cell>
          <cell r="M108" t="str">
            <v>Float</v>
          </cell>
          <cell r="N108" t="str">
            <v>N</v>
          </cell>
          <cell r="O108" t="str">
            <v>N</v>
          </cell>
          <cell r="P108" t="str">
            <v>Not Rev.</v>
          </cell>
          <cell r="R108" t="str">
            <v>USD</v>
          </cell>
          <cell r="S108">
            <v>5000000</v>
          </cell>
          <cell r="U108">
            <v>0</v>
          </cell>
          <cell r="W108">
            <v>5000000</v>
          </cell>
          <cell r="X108">
            <v>5000000</v>
          </cell>
          <cell r="Y108">
            <v>0</v>
          </cell>
          <cell r="Z108">
            <v>1</v>
          </cell>
          <cell r="AA108">
            <v>4993750</v>
          </cell>
          <cell r="AE108" t="str">
            <v>LX123463</v>
          </cell>
          <cell r="AF108">
            <v>0.99875000000000003</v>
          </cell>
          <cell r="AI108">
            <v>325</v>
          </cell>
          <cell r="AK108">
            <v>43552</v>
          </cell>
          <cell r="AW108">
            <v>0</v>
          </cell>
          <cell r="AX108">
            <v>4993750</v>
          </cell>
          <cell r="AY108">
            <v>0</v>
          </cell>
          <cell r="AZ108">
            <v>0</v>
          </cell>
          <cell r="BA108">
            <v>0</v>
          </cell>
          <cell r="BS108" t="str">
            <v>B1</v>
          </cell>
          <cell r="BV108" t="str">
            <v>Ba3</v>
          </cell>
          <cell r="CB108">
            <v>29</v>
          </cell>
          <cell r="CC108" t="str">
            <v>Telecommunications</v>
          </cell>
          <cell r="CH108" t="str">
            <v>B+</v>
          </cell>
          <cell r="CO108">
            <v>39</v>
          </cell>
          <cell r="CP108" t="str">
            <v>Telecommunications</v>
          </cell>
          <cell r="CY108">
            <v>79</v>
          </cell>
        </row>
        <row r="109">
          <cell r="A109" t="str">
            <v>TOWN SPORTS INTERNATIONAL</v>
          </cell>
          <cell r="B109" t="str">
            <v>TOWN SPORTS INTERNATIONAL</v>
          </cell>
          <cell r="C109" t="str">
            <v>B</v>
          </cell>
          <cell r="E109" t="str">
            <v>Approved</v>
          </cell>
          <cell r="F109">
            <v>41033</v>
          </cell>
          <cell r="G109" t="str">
            <v>Preliminary</v>
          </cell>
          <cell r="I109" t="str">
            <v>USA</v>
          </cell>
          <cell r="L109" t="str">
            <v>Loan</v>
          </cell>
          <cell r="M109" t="str">
            <v>Float</v>
          </cell>
          <cell r="N109" t="str">
            <v>N</v>
          </cell>
          <cell r="O109" t="str">
            <v>N</v>
          </cell>
          <cell r="P109" t="str">
            <v>Not Rev.</v>
          </cell>
          <cell r="R109" t="str">
            <v>USD</v>
          </cell>
          <cell r="S109">
            <v>5000000</v>
          </cell>
          <cell r="U109">
            <v>0</v>
          </cell>
          <cell r="W109">
            <v>5000000</v>
          </cell>
          <cell r="X109">
            <v>5000000</v>
          </cell>
          <cell r="Y109">
            <v>0</v>
          </cell>
          <cell r="Z109">
            <v>1</v>
          </cell>
          <cell r="AA109">
            <v>5037500</v>
          </cell>
          <cell r="AE109" t="str">
            <v>LX119109</v>
          </cell>
          <cell r="AF109">
            <v>1.0075000000000001</v>
          </cell>
          <cell r="AI109">
            <v>550</v>
          </cell>
          <cell r="AK109">
            <v>43231</v>
          </cell>
          <cell r="AW109">
            <v>0</v>
          </cell>
          <cell r="AX109">
            <v>5037500</v>
          </cell>
          <cell r="AY109">
            <v>0</v>
          </cell>
          <cell r="AZ109">
            <v>0</v>
          </cell>
          <cell r="BA109">
            <v>0</v>
          </cell>
          <cell r="BS109" t="str">
            <v>B1</v>
          </cell>
          <cell r="BV109" t="str">
            <v>Ba3</v>
          </cell>
          <cell r="CB109">
            <v>21</v>
          </cell>
          <cell r="CC109" t="str">
            <v>Leisure, Amusement, Motion Pictures, Entertainment</v>
          </cell>
          <cell r="CO109">
            <v>30</v>
          </cell>
          <cell r="CP109" t="str">
            <v>Leisure goods/Activities/Movies</v>
          </cell>
          <cell r="CY109">
            <v>80</v>
          </cell>
        </row>
        <row r="110">
          <cell r="A110" t="str">
            <v>TRANSDIGM INC</v>
          </cell>
          <cell r="B110" t="str">
            <v>TRANSDIGM INC</v>
          </cell>
          <cell r="C110" t="str">
            <v>B1</v>
          </cell>
          <cell r="E110" t="str">
            <v>Approved</v>
          </cell>
          <cell r="F110">
            <v>41033</v>
          </cell>
          <cell r="G110" t="str">
            <v>Preliminary</v>
          </cell>
          <cell r="I110" t="str">
            <v>USA</v>
          </cell>
          <cell r="L110" t="str">
            <v>Loan</v>
          </cell>
          <cell r="M110" t="str">
            <v>Float</v>
          </cell>
          <cell r="N110" t="str">
            <v>N</v>
          </cell>
          <cell r="O110" t="str">
            <v>N</v>
          </cell>
          <cell r="P110" t="str">
            <v>Not Rev.</v>
          </cell>
          <cell r="R110" t="str">
            <v>USD</v>
          </cell>
          <cell r="S110">
            <v>5000000</v>
          </cell>
          <cell r="U110">
            <v>0</v>
          </cell>
          <cell r="W110">
            <v>5000000</v>
          </cell>
          <cell r="X110">
            <v>5000000</v>
          </cell>
          <cell r="Y110">
            <v>0</v>
          </cell>
          <cell r="Z110">
            <v>1</v>
          </cell>
          <cell r="AA110">
            <v>5003150</v>
          </cell>
          <cell r="AE110" t="str">
            <v>LX118036</v>
          </cell>
          <cell r="AF110">
            <v>1.0006299999999999</v>
          </cell>
          <cell r="AI110">
            <v>300</v>
          </cell>
          <cell r="AK110">
            <v>42780</v>
          </cell>
          <cell r="AW110">
            <v>0</v>
          </cell>
          <cell r="AX110">
            <v>5003150</v>
          </cell>
          <cell r="AY110">
            <v>0</v>
          </cell>
          <cell r="AZ110">
            <v>0</v>
          </cell>
          <cell r="BA110">
            <v>0</v>
          </cell>
          <cell r="BS110" t="str">
            <v>B1</v>
          </cell>
          <cell r="BV110" t="str">
            <v>Ba2</v>
          </cell>
          <cell r="CB110">
            <v>1</v>
          </cell>
          <cell r="CC110" t="str">
            <v>Aerospace and Defense</v>
          </cell>
          <cell r="CH110" t="str">
            <v>B+</v>
          </cell>
          <cell r="CO110">
            <v>1</v>
          </cell>
          <cell r="CP110" t="str">
            <v>Aerospace and Defense</v>
          </cell>
          <cell r="CY110">
            <v>81</v>
          </cell>
        </row>
        <row r="111">
          <cell r="A111" t="str">
            <v>TRONOX PIGMENTS</v>
          </cell>
          <cell r="B111" t="str">
            <v>TRONOX PIGMENTS</v>
          </cell>
          <cell r="C111" t="str">
            <v>B</v>
          </cell>
          <cell r="E111" t="str">
            <v>Approved</v>
          </cell>
          <cell r="F111">
            <v>41033</v>
          </cell>
          <cell r="G111" t="str">
            <v>Preliminary</v>
          </cell>
          <cell r="I111" t="str">
            <v>USA</v>
          </cell>
          <cell r="L111" t="str">
            <v>Loan</v>
          </cell>
          <cell r="M111" t="str">
            <v>Float</v>
          </cell>
          <cell r="N111" t="str">
            <v>N</v>
          </cell>
          <cell r="O111" t="str">
            <v>N</v>
          </cell>
          <cell r="P111" t="str">
            <v>Not Rev.</v>
          </cell>
          <cell r="R111" t="str">
            <v>USD</v>
          </cell>
          <cell r="S111">
            <v>5000000</v>
          </cell>
          <cell r="U111">
            <v>0</v>
          </cell>
          <cell r="W111">
            <v>5000000</v>
          </cell>
          <cell r="X111">
            <v>5000000</v>
          </cell>
          <cell r="Y111">
            <v>0</v>
          </cell>
          <cell r="Z111">
            <v>1</v>
          </cell>
          <cell r="AA111">
            <v>5009400.0000000009</v>
          </cell>
          <cell r="AE111" t="str">
            <v>LX122688</v>
          </cell>
          <cell r="AF111">
            <v>1.0018800000000001</v>
          </cell>
          <cell r="AI111">
            <v>325</v>
          </cell>
          <cell r="AK111">
            <v>43139</v>
          </cell>
          <cell r="AW111">
            <v>0</v>
          </cell>
          <cell r="AX111">
            <v>5009400.0000000009</v>
          </cell>
          <cell r="AY111">
            <v>0</v>
          </cell>
          <cell r="AZ111">
            <v>0</v>
          </cell>
          <cell r="BA111">
            <v>0</v>
          </cell>
          <cell r="BV111" t="str">
            <v>Ba2</v>
          </cell>
          <cell r="CB111">
            <v>6</v>
          </cell>
          <cell r="CC111" t="str">
            <v>Chemicals, Plastics and Rubber</v>
          </cell>
          <cell r="CH111" t="str">
            <v>BB+</v>
          </cell>
          <cell r="CO111">
            <v>10</v>
          </cell>
          <cell r="CP111" t="str">
            <v>Chemical/plastics</v>
          </cell>
          <cell r="CY111">
            <v>82</v>
          </cell>
        </row>
        <row r="112">
          <cell r="A112" t="str">
            <v>TROPICANA ENTERTAINMENT INC</v>
          </cell>
          <cell r="B112" t="str">
            <v>TROPICANA ENTERTAINMENT INC</v>
          </cell>
          <cell r="C112" t="str">
            <v>B</v>
          </cell>
          <cell r="E112" t="str">
            <v>Approved</v>
          </cell>
          <cell r="F112">
            <v>41033</v>
          </cell>
          <cell r="G112" t="str">
            <v>Preliminary</v>
          </cell>
          <cell r="I112" t="str">
            <v>USA</v>
          </cell>
          <cell r="L112" t="str">
            <v>Loan</v>
          </cell>
          <cell r="M112" t="str">
            <v>Float</v>
          </cell>
          <cell r="N112" t="str">
            <v>N</v>
          </cell>
          <cell r="O112" t="str">
            <v>N</v>
          </cell>
          <cell r="P112" t="str">
            <v>Not Rev.</v>
          </cell>
          <cell r="R112" t="str">
            <v>USD</v>
          </cell>
          <cell r="S112">
            <v>5000000</v>
          </cell>
          <cell r="U112">
            <v>0</v>
          </cell>
          <cell r="W112">
            <v>5000000</v>
          </cell>
          <cell r="X112">
            <v>5000000</v>
          </cell>
          <cell r="Y112">
            <v>0</v>
          </cell>
          <cell r="Z112">
            <v>1</v>
          </cell>
          <cell r="AA112">
            <v>4968750</v>
          </cell>
          <cell r="AE112" t="str">
            <v>LX123305</v>
          </cell>
          <cell r="AF112">
            <v>0.99375000000000002</v>
          </cell>
          <cell r="AI112">
            <v>600</v>
          </cell>
          <cell r="AK112">
            <v>43175</v>
          </cell>
          <cell r="AW112">
            <v>0</v>
          </cell>
          <cell r="AX112">
            <v>4968750</v>
          </cell>
          <cell r="AY112">
            <v>0</v>
          </cell>
          <cell r="AZ112">
            <v>0</v>
          </cell>
          <cell r="BA112">
            <v>0</v>
          </cell>
          <cell r="BS112" t="str">
            <v>B2</v>
          </cell>
          <cell r="BV112" t="str">
            <v>B2</v>
          </cell>
          <cell r="CB112">
            <v>19</v>
          </cell>
          <cell r="CC112" t="str">
            <v>Hotels, Motels, Inns and Gaming</v>
          </cell>
          <cell r="CH112" t="str">
            <v>BB-</v>
          </cell>
          <cell r="CO112">
            <v>27</v>
          </cell>
          <cell r="CP112" t="str">
            <v>Lodging and Casinos</v>
          </cell>
          <cell r="CY112">
            <v>83</v>
          </cell>
        </row>
        <row r="113">
          <cell r="A113" t="str">
            <v>TWCC HOLDING CORP</v>
          </cell>
          <cell r="B113" t="str">
            <v>TWCC HOLDING CORP</v>
          </cell>
          <cell r="C113" t="str">
            <v>B</v>
          </cell>
          <cell r="E113" t="str">
            <v>Approved</v>
          </cell>
          <cell r="F113">
            <v>41033</v>
          </cell>
          <cell r="G113" t="str">
            <v>Preliminary</v>
          </cell>
          <cell r="I113" t="str">
            <v>USA</v>
          </cell>
          <cell r="L113" t="str">
            <v>Loan</v>
          </cell>
          <cell r="M113" t="str">
            <v>Float</v>
          </cell>
          <cell r="N113" t="str">
            <v>N</v>
          </cell>
          <cell r="O113" t="str">
            <v>N</v>
          </cell>
          <cell r="P113" t="str">
            <v>Not Rev.</v>
          </cell>
          <cell r="R113" t="str">
            <v>USD</v>
          </cell>
          <cell r="S113">
            <v>5000000</v>
          </cell>
          <cell r="U113">
            <v>0</v>
          </cell>
          <cell r="W113">
            <v>5000000</v>
          </cell>
          <cell r="X113">
            <v>5000000</v>
          </cell>
          <cell r="Y113">
            <v>0</v>
          </cell>
          <cell r="Z113">
            <v>1</v>
          </cell>
          <cell r="AA113">
            <v>5015650</v>
          </cell>
          <cell r="AE113" t="str">
            <v>LX117869</v>
          </cell>
          <cell r="AF113">
            <v>1.0031300000000001</v>
          </cell>
          <cell r="AI113">
            <v>325</v>
          </cell>
          <cell r="AK113">
            <v>42777</v>
          </cell>
          <cell r="AW113">
            <v>0</v>
          </cell>
          <cell r="AX113">
            <v>5015650</v>
          </cell>
          <cell r="AY113">
            <v>0</v>
          </cell>
          <cell r="AZ113">
            <v>0</v>
          </cell>
          <cell r="BA113">
            <v>0</v>
          </cell>
          <cell r="BS113" t="str">
            <v>Ba3</v>
          </cell>
          <cell r="BV113" t="str">
            <v>Ba3</v>
          </cell>
          <cell r="CB113">
            <v>21</v>
          </cell>
          <cell r="CC113" t="str">
            <v>Leisure, Amusement, Motion Pictures, Entertainment</v>
          </cell>
          <cell r="CH113" t="str">
            <v>B+</v>
          </cell>
          <cell r="CO113">
            <v>30</v>
          </cell>
          <cell r="CP113" t="str">
            <v>Leisure goods/Activities/Movies</v>
          </cell>
          <cell r="CY113">
            <v>84</v>
          </cell>
        </row>
        <row r="114">
          <cell r="A114" t="str">
            <v>UNIFRAX I LLC</v>
          </cell>
          <cell r="B114" t="str">
            <v>UNIFRAX I LLC</v>
          </cell>
          <cell r="C114" t="str">
            <v>B</v>
          </cell>
          <cell r="E114" t="str">
            <v>Approved</v>
          </cell>
          <cell r="F114">
            <v>41033</v>
          </cell>
          <cell r="G114" t="str">
            <v>Preliminary</v>
          </cell>
          <cell r="I114" t="str">
            <v>USA</v>
          </cell>
          <cell r="L114" t="str">
            <v>Loan</v>
          </cell>
          <cell r="M114" t="str">
            <v>Float</v>
          </cell>
          <cell r="N114" t="str">
            <v>N</v>
          </cell>
          <cell r="O114" t="str">
            <v>N</v>
          </cell>
          <cell r="P114" t="str">
            <v>Not Rev.</v>
          </cell>
          <cell r="R114" t="str">
            <v>USD</v>
          </cell>
          <cell r="S114">
            <v>5000000</v>
          </cell>
          <cell r="U114">
            <v>0</v>
          </cell>
          <cell r="W114">
            <v>5000000</v>
          </cell>
          <cell r="X114">
            <v>5000000</v>
          </cell>
          <cell r="Y114">
            <v>0</v>
          </cell>
          <cell r="Z114">
            <v>1</v>
          </cell>
          <cell r="AA114">
            <v>5050000</v>
          </cell>
          <cell r="AE114" t="str">
            <v>LX121594</v>
          </cell>
          <cell r="AF114">
            <v>1.01</v>
          </cell>
          <cell r="AI114">
            <v>550</v>
          </cell>
          <cell r="AK114">
            <v>43432</v>
          </cell>
          <cell r="AW114">
            <v>0</v>
          </cell>
          <cell r="AX114">
            <v>5050000</v>
          </cell>
          <cell r="AY114">
            <v>0</v>
          </cell>
          <cell r="AZ114">
            <v>0</v>
          </cell>
          <cell r="BA114">
            <v>0</v>
          </cell>
          <cell r="BV114" t="str">
            <v>B2</v>
          </cell>
          <cell r="CB114">
            <v>0</v>
          </cell>
          <cell r="CC114" t="str">
            <v>Not Known</v>
          </cell>
          <cell r="CO114">
            <v>24</v>
          </cell>
          <cell r="CP114" t="str">
            <v>Forest Products</v>
          </cell>
          <cell r="CY114">
            <v>85</v>
          </cell>
        </row>
        <row r="115">
          <cell r="A115" t="str">
            <v>UNIVAR INC</v>
          </cell>
          <cell r="B115" t="str">
            <v>UNIVAR INC</v>
          </cell>
          <cell r="C115" t="str">
            <v>B</v>
          </cell>
          <cell r="E115" t="str">
            <v>Approved</v>
          </cell>
          <cell r="F115">
            <v>41033</v>
          </cell>
          <cell r="G115" t="str">
            <v>Preliminary</v>
          </cell>
          <cell r="I115" t="str">
            <v>USA</v>
          </cell>
          <cell r="L115" t="str">
            <v>Loan</v>
          </cell>
          <cell r="M115" t="str">
            <v>Float</v>
          </cell>
          <cell r="N115" t="str">
            <v>N</v>
          </cell>
          <cell r="O115" t="str">
            <v>N</v>
          </cell>
          <cell r="P115" t="str">
            <v>Not Rev.</v>
          </cell>
          <cell r="R115" t="str">
            <v>USD</v>
          </cell>
          <cell r="S115">
            <v>5000000</v>
          </cell>
          <cell r="U115">
            <v>0</v>
          </cell>
          <cell r="W115">
            <v>5000000</v>
          </cell>
          <cell r="X115">
            <v>5000000</v>
          </cell>
          <cell r="Y115">
            <v>0</v>
          </cell>
          <cell r="Z115">
            <v>1</v>
          </cell>
          <cell r="AA115">
            <v>5018750</v>
          </cell>
          <cell r="AE115" t="str">
            <v>LX118195</v>
          </cell>
          <cell r="AF115">
            <v>1.0037499999999999</v>
          </cell>
          <cell r="AI115">
            <v>350</v>
          </cell>
          <cell r="AK115">
            <v>42916</v>
          </cell>
          <cell r="AW115">
            <v>0</v>
          </cell>
          <cell r="AX115">
            <v>5018750</v>
          </cell>
          <cell r="AY115">
            <v>0</v>
          </cell>
          <cell r="AZ115">
            <v>0</v>
          </cell>
          <cell r="BA115">
            <v>0</v>
          </cell>
          <cell r="BS115" t="str">
            <v>B2</v>
          </cell>
          <cell r="BV115" t="str">
            <v>B2</v>
          </cell>
          <cell r="CB115">
            <v>6</v>
          </cell>
          <cell r="CC115" t="str">
            <v>Chemicals, Plastics and Rubber</v>
          </cell>
          <cell r="CH115" t="str">
            <v>B+</v>
          </cell>
          <cell r="CO115">
            <v>10</v>
          </cell>
          <cell r="CP115" t="str">
            <v>Chemical/plastics</v>
          </cell>
          <cell r="CY115">
            <v>86</v>
          </cell>
        </row>
        <row r="116">
          <cell r="A116" t="str">
            <v>UNIVISION COMMUNICATIONS</v>
          </cell>
          <cell r="B116" t="str">
            <v>UNIVISION COMMUNICATIONS</v>
          </cell>
          <cell r="C116" t="str">
            <v>EXT</v>
          </cell>
          <cell r="E116" t="str">
            <v>Approved</v>
          </cell>
          <cell r="F116">
            <v>41033</v>
          </cell>
          <cell r="G116" t="str">
            <v>Preliminary</v>
          </cell>
          <cell r="I116" t="str">
            <v>USA</v>
          </cell>
          <cell r="L116" t="str">
            <v>Loan</v>
          </cell>
          <cell r="M116" t="str">
            <v>Float</v>
          </cell>
          <cell r="N116" t="str">
            <v>N</v>
          </cell>
          <cell r="O116" t="str">
            <v>N</v>
          </cell>
          <cell r="P116" t="str">
            <v>Not Rev.</v>
          </cell>
          <cell r="R116" t="str">
            <v>USD</v>
          </cell>
          <cell r="S116">
            <v>5000000</v>
          </cell>
          <cell r="U116">
            <v>0</v>
          </cell>
          <cell r="W116">
            <v>5000000</v>
          </cell>
          <cell r="X116">
            <v>5000000</v>
          </cell>
          <cell r="Y116">
            <v>0</v>
          </cell>
          <cell r="Z116">
            <v>1</v>
          </cell>
          <cell r="AA116">
            <v>4650000</v>
          </cell>
          <cell r="AE116" t="str">
            <v>LX116534</v>
          </cell>
          <cell r="AF116">
            <v>0.93</v>
          </cell>
          <cell r="AI116">
            <v>400</v>
          </cell>
          <cell r="AK116">
            <v>42825</v>
          </cell>
          <cell r="AW116">
            <v>0</v>
          </cell>
          <cell r="AX116">
            <v>4650000</v>
          </cell>
          <cell r="AY116">
            <v>0</v>
          </cell>
          <cell r="AZ116">
            <v>0</v>
          </cell>
          <cell r="BA116">
            <v>0</v>
          </cell>
          <cell r="BS116" t="str">
            <v>B3</v>
          </cell>
          <cell r="BV116" t="str">
            <v>B2</v>
          </cell>
          <cell r="CB116">
            <v>33</v>
          </cell>
          <cell r="CC116" t="str">
            <v>Broadcasting and Entertainment</v>
          </cell>
          <cell r="CH116" t="str">
            <v>B</v>
          </cell>
          <cell r="CO116">
            <v>5</v>
          </cell>
          <cell r="CP116" t="str">
            <v>Broadcast Radio and Television</v>
          </cell>
          <cell r="CY116">
            <v>87</v>
          </cell>
        </row>
        <row r="117">
          <cell r="A117" t="str">
            <v>UPC FINANCING PARTNERSHIP</v>
          </cell>
          <cell r="B117" t="str">
            <v>UPC FINANCING PARTNERSHIP</v>
          </cell>
          <cell r="C117" t="str">
            <v>AB</v>
          </cell>
          <cell r="E117" t="str">
            <v>Approved</v>
          </cell>
          <cell r="F117">
            <v>41033</v>
          </cell>
          <cell r="G117" t="str">
            <v>Preliminary</v>
          </cell>
          <cell r="I117" t="str">
            <v>USA</v>
          </cell>
          <cell r="L117" t="str">
            <v>Loan</v>
          </cell>
          <cell r="M117" t="str">
            <v>Float</v>
          </cell>
          <cell r="N117" t="str">
            <v>N</v>
          </cell>
          <cell r="O117" t="str">
            <v>N</v>
          </cell>
          <cell r="P117" t="str">
            <v>Not Rev.</v>
          </cell>
          <cell r="R117" t="str">
            <v>USD</v>
          </cell>
          <cell r="S117">
            <v>5000000</v>
          </cell>
          <cell r="U117">
            <v>0</v>
          </cell>
          <cell r="W117">
            <v>5000000</v>
          </cell>
          <cell r="X117">
            <v>5000000</v>
          </cell>
          <cell r="Y117">
            <v>0</v>
          </cell>
          <cell r="Z117">
            <v>1</v>
          </cell>
          <cell r="AA117">
            <v>5012500</v>
          </cell>
          <cell r="AE117" t="str">
            <v>LX121300</v>
          </cell>
          <cell r="AF117">
            <v>1.0024999999999999</v>
          </cell>
          <cell r="AI117">
            <v>350</v>
          </cell>
          <cell r="AK117">
            <v>43100</v>
          </cell>
          <cell r="AW117">
            <v>0</v>
          </cell>
          <cell r="AX117">
            <v>5012500</v>
          </cell>
          <cell r="AY117">
            <v>0</v>
          </cell>
          <cell r="AZ117">
            <v>0</v>
          </cell>
          <cell r="BA117">
            <v>0</v>
          </cell>
          <cell r="BV117" t="str">
            <v>Ba3</v>
          </cell>
          <cell r="CB117">
            <v>33</v>
          </cell>
          <cell r="CC117" t="str">
            <v>Broadcasting and Entertainment</v>
          </cell>
          <cell r="CO117">
            <v>9</v>
          </cell>
          <cell r="CP117" t="str">
            <v>Cable and Satellite Television</v>
          </cell>
          <cell r="CY117">
            <v>88</v>
          </cell>
        </row>
        <row r="118">
          <cell r="A118" t="str">
            <v>VANTIV</v>
          </cell>
          <cell r="B118" t="str">
            <v>VANTIV</v>
          </cell>
          <cell r="C118" t="str">
            <v>B1</v>
          </cell>
          <cell r="E118" t="str">
            <v>Approved</v>
          </cell>
          <cell r="F118">
            <v>41033</v>
          </cell>
          <cell r="G118" t="str">
            <v>Preliminary</v>
          </cell>
          <cell r="I118" t="str">
            <v>USA</v>
          </cell>
          <cell r="L118" t="str">
            <v>Loan</v>
          </cell>
          <cell r="M118" t="str">
            <v>Float</v>
          </cell>
          <cell r="N118" t="str">
            <v>N</v>
          </cell>
          <cell r="O118" t="str">
            <v>N</v>
          </cell>
          <cell r="P118" t="str">
            <v>Not Rev.</v>
          </cell>
          <cell r="R118" t="str">
            <v>USD</v>
          </cell>
          <cell r="S118">
            <v>5000000</v>
          </cell>
          <cell r="U118">
            <v>0</v>
          </cell>
          <cell r="W118">
            <v>5000000</v>
          </cell>
          <cell r="X118">
            <v>5000000</v>
          </cell>
          <cell r="Y118">
            <v>0</v>
          </cell>
          <cell r="Z118">
            <v>1</v>
          </cell>
          <cell r="AA118">
            <v>5018750</v>
          </cell>
          <cell r="AE118" t="str">
            <v>LX119246</v>
          </cell>
          <cell r="AF118">
            <v>1.0037499999999999</v>
          </cell>
          <cell r="AI118">
            <v>325</v>
          </cell>
          <cell r="AK118">
            <v>42692</v>
          </cell>
          <cell r="AW118">
            <v>0</v>
          </cell>
          <cell r="AX118">
            <v>5018750</v>
          </cell>
          <cell r="AY118">
            <v>0</v>
          </cell>
          <cell r="AZ118">
            <v>0</v>
          </cell>
          <cell r="BA118">
            <v>0</v>
          </cell>
          <cell r="BS118" t="str">
            <v>Ba2</v>
          </cell>
          <cell r="BV118" t="str">
            <v>Ba2</v>
          </cell>
          <cell r="CB118">
            <v>14</v>
          </cell>
          <cell r="CC118" t="str">
            <v>Finance</v>
          </cell>
          <cell r="CH118" t="str">
            <v>BB</v>
          </cell>
          <cell r="CO118">
            <v>20</v>
          </cell>
          <cell r="CP118" t="str">
            <v>Financial Intermediaries</v>
          </cell>
          <cell r="CY118">
            <v>89</v>
          </cell>
        </row>
        <row r="119">
          <cell r="A119" t="str">
            <v>VIKING ACQUISITION INC</v>
          </cell>
          <cell r="B119" t="str">
            <v>VIKING ACQUISITION INC</v>
          </cell>
          <cell r="C119" t="str">
            <v>B-NEW</v>
          </cell>
          <cell r="E119" t="str">
            <v>Approved</v>
          </cell>
          <cell r="F119">
            <v>41033</v>
          </cell>
          <cell r="G119" t="str">
            <v>Preliminary</v>
          </cell>
          <cell r="I119" t="str">
            <v>USA</v>
          </cell>
          <cell r="L119" t="str">
            <v>Loan</v>
          </cell>
          <cell r="M119" t="str">
            <v>Float</v>
          </cell>
          <cell r="N119" t="str">
            <v>N</v>
          </cell>
          <cell r="O119" t="str">
            <v>N</v>
          </cell>
          <cell r="P119" t="str">
            <v>Not Rev.</v>
          </cell>
          <cell r="R119" t="str">
            <v>USD</v>
          </cell>
          <cell r="S119">
            <v>5000000</v>
          </cell>
          <cell r="U119">
            <v>0</v>
          </cell>
          <cell r="W119">
            <v>5000000</v>
          </cell>
          <cell r="X119">
            <v>5000000</v>
          </cell>
          <cell r="Y119">
            <v>0</v>
          </cell>
          <cell r="Z119">
            <v>1</v>
          </cell>
          <cell r="AA119">
            <v>4950000</v>
          </cell>
          <cell r="AE119" t="str">
            <v>LX118425</v>
          </cell>
          <cell r="AF119">
            <v>0.99</v>
          </cell>
          <cell r="AI119">
            <v>425</v>
          </cell>
          <cell r="AK119">
            <v>42679</v>
          </cell>
          <cell r="AW119">
            <v>0</v>
          </cell>
          <cell r="AX119">
            <v>4950000</v>
          </cell>
          <cell r="AY119">
            <v>0</v>
          </cell>
          <cell r="AZ119">
            <v>0</v>
          </cell>
          <cell r="BA119">
            <v>0</v>
          </cell>
          <cell r="BS119" t="str">
            <v>B2</v>
          </cell>
          <cell r="BV119" t="str">
            <v>Ba3</v>
          </cell>
          <cell r="CB119">
            <v>18</v>
          </cell>
          <cell r="CC119" t="str">
            <v>Home and Office Furnishings, Housewares and Durable Consumer Products</v>
          </cell>
          <cell r="CH119" t="str">
            <v>B</v>
          </cell>
          <cell r="CO119">
            <v>26</v>
          </cell>
          <cell r="CP119" t="str">
            <v>Home Furnishings</v>
          </cell>
          <cell r="CY119">
            <v>90</v>
          </cell>
        </row>
        <row r="120">
          <cell r="A120" t="str">
            <v>WARNER CHILCOTT CORP</v>
          </cell>
          <cell r="B120" t="str">
            <v>WARNER CHILCOTT CORP</v>
          </cell>
          <cell r="C120" t="str">
            <v>B1</v>
          </cell>
          <cell r="E120" t="str">
            <v>Approved</v>
          </cell>
          <cell r="F120">
            <v>41033</v>
          </cell>
          <cell r="G120" t="str">
            <v>Preliminary</v>
          </cell>
          <cell r="I120" t="str">
            <v>USA</v>
          </cell>
          <cell r="L120" t="str">
            <v>Loan</v>
          </cell>
          <cell r="M120" t="str">
            <v>Float</v>
          </cell>
          <cell r="N120" t="str">
            <v>N</v>
          </cell>
          <cell r="O120" t="str">
            <v>N</v>
          </cell>
          <cell r="P120" t="str">
            <v>Not Rev.</v>
          </cell>
          <cell r="R120" t="str">
            <v>USD</v>
          </cell>
          <cell r="S120">
            <v>5000000</v>
          </cell>
          <cell r="U120">
            <v>0</v>
          </cell>
          <cell r="W120">
            <v>5000000</v>
          </cell>
          <cell r="X120">
            <v>5000000</v>
          </cell>
          <cell r="Y120">
            <v>0</v>
          </cell>
          <cell r="Z120">
            <v>1</v>
          </cell>
          <cell r="AA120">
            <v>5018750</v>
          </cell>
          <cell r="AE120" t="str">
            <v>LX118457</v>
          </cell>
          <cell r="AF120">
            <v>1.0037499999999999</v>
          </cell>
          <cell r="AI120">
            <v>325</v>
          </cell>
          <cell r="AK120">
            <v>43174</v>
          </cell>
          <cell r="AW120">
            <v>0</v>
          </cell>
          <cell r="AX120">
            <v>5018750</v>
          </cell>
          <cell r="AY120">
            <v>0</v>
          </cell>
          <cell r="AZ120">
            <v>0</v>
          </cell>
          <cell r="BA120">
            <v>0</v>
          </cell>
          <cell r="BV120" t="str">
            <v>Ba3</v>
          </cell>
          <cell r="CB120">
            <v>17</v>
          </cell>
          <cell r="CC120" t="str">
            <v>Healthcare, Education and Childcare</v>
          </cell>
          <cell r="CH120" t="str">
            <v>BB</v>
          </cell>
          <cell r="CO120">
            <v>15</v>
          </cell>
          <cell r="CP120" t="str">
            <v>Drugs</v>
          </cell>
          <cell r="CY120">
            <v>91</v>
          </cell>
        </row>
        <row r="121">
          <cell r="A121" t="str">
            <v>WASTE INDUSTRIES USA INC</v>
          </cell>
          <cell r="B121" t="str">
            <v>WASTE INDUSTRIES USA INC</v>
          </cell>
          <cell r="C121" t="str">
            <v>B</v>
          </cell>
          <cell r="E121" t="str">
            <v>Approved</v>
          </cell>
          <cell r="F121">
            <v>41033</v>
          </cell>
          <cell r="G121" t="str">
            <v>Preliminary</v>
          </cell>
          <cell r="I121" t="str">
            <v>USA</v>
          </cell>
          <cell r="L121" t="str">
            <v>Loan</v>
          </cell>
          <cell r="M121" t="str">
            <v>Float</v>
          </cell>
          <cell r="N121" t="str">
            <v>N</v>
          </cell>
          <cell r="O121" t="str">
            <v>N</v>
          </cell>
          <cell r="P121" t="str">
            <v>Not Rev.</v>
          </cell>
          <cell r="R121" t="str">
            <v>USD</v>
          </cell>
          <cell r="S121">
            <v>5000000</v>
          </cell>
          <cell r="U121">
            <v>0</v>
          </cell>
          <cell r="W121">
            <v>5000000</v>
          </cell>
          <cell r="X121">
            <v>5000000</v>
          </cell>
          <cell r="Y121">
            <v>0</v>
          </cell>
          <cell r="Z121">
            <v>1</v>
          </cell>
          <cell r="AA121">
            <v>5000000</v>
          </cell>
          <cell r="AE121" t="str">
            <v>LX118496</v>
          </cell>
          <cell r="AF121">
            <v>1</v>
          </cell>
          <cell r="AI121">
            <v>350</v>
          </cell>
          <cell r="AK121">
            <v>42812</v>
          </cell>
          <cell r="AW121">
            <v>0</v>
          </cell>
          <cell r="AX121">
            <v>5000000</v>
          </cell>
          <cell r="AY121">
            <v>0</v>
          </cell>
          <cell r="AZ121">
            <v>0</v>
          </cell>
          <cell r="BA121">
            <v>0</v>
          </cell>
          <cell r="BS121" t="str">
            <v>B1</v>
          </cell>
          <cell r="BV121" t="str">
            <v>B1</v>
          </cell>
          <cell r="CB121">
            <v>12</v>
          </cell>
          <cell r="CC121" t="str">
            <v>Ecological</v>
          </cell>
          <cell r="CH121" t="str">
            <v>B+</v>
          </cell>
          <cell r="CO121">
            <v>16</v>
          </cell>
          <cell r="CP121" t="str">
            <v>Ecological services and equipment</v>
          </cell>
          <cell r="CY121">
            <v>92</v>
          </cell>
        </row>
        <row r="122">
          <cell r="A122" t="str">
            <v>WCA WASTE CORP</v>
          </cell>
          <cell r="B122" t="str">
            <v>WCA WASTE CORP</v>
          </cell>
          <cell r="C122" t="str">
            <v>B</v>
          </cell>
          <cell r="E122" t="str">
            <v>Approved</v>
          </cell>
          <cell r="F122">
            <v>41033</v>
          </cell>
          <cell r="G122" t="str">
            <v>Preliminary</v>
          </cell>
          <cell r="I122" t="str">
            <v>USA</v>
          </cell>
          <cell r="L122" t="str">
            <v>Loan</v>
          </cell>
          <cell r="M122" t="str">
            <v>Float</v>
          </cell>
          <cell r="N122" t="str">
            <v>N</v>
          </cell>
          <cell r="O122" t="str">
            <v>N</v>
          </cell>
          <cell r="P122" t="str">
            <v>Not Rev.</v>
          </cell>
          <cell r="R122" t="str">
            <v>USD</v>
          </cell>
          <cell r="S122">
            <v>5000000</v>
          </cell>
          <cell r="U122">
            <v>0</v>
          </cell>
          <cell r="W122">
            <v>5000000</v>
          </cell>
          <cell r="X122">
            <v>5000000</v>
          </cell>
          <cell r="Y122">
            <v>0</v>
          </cell>
          <cell r="Z122">
            <v>1</v>
          </cell>
          <cell r="AA122">
            <v>5018750</v>
          </cell>
          <cell r="AE122" t="str">
            <v>LX123268</v>
          </cell>
          <cell r="AF122">
            <v>1.0037499999999999</v>
          </cell>
          <cell r="AI122">
            <v>425</v>
          </cell>
          <cell r="AK122">
            <v>43182</v>
          </cell>
          <cell r="AW122">
            <v>0</v>
          </cell>
          <cell r="AX122">
            <v>5018750</v>
          </cell>
          <cell r="AY122">
            <v>0</v>
          </cell>
          <cell r="AZ122">
            <v>0</v>
          </cell>
          <cell r="BA122">
            <v>0</v>
          </cell>
          <cell r="BS122" t="str">
            <v>B2</v>
          </cell>
          <cell r="BV122" t="str">
            <v>B1</v>
          </cell>
          <cell r="CB122">
            <v>12</v>
          </cell>
          <cell r="CC122" t="str">
            <v>Ecological</v>
          </cell>
          <cell r="CH122" t="str">
            <v>B+</v>
          </cell>
          <cell r="CO122">
            <v>16</v>
          </cell>
          <cell r="CP122" t="str">
            <v>Ecological services and equipment</v>
          </cell>
          <cell r="CY122">
            <v>93</v>
          </cell>
        </row>
        <row r="123">
          <cell r="A123" t="str">
            <v>AES CORPORATION</v>
          </cell>
          <cell r="B123" t="str">
            <v>AES CORPORATION</v>
          </cell>
          <cell r="E123" t="str">
            <v>Approved</v>
          </cell>
          <cell r="F123">
            <v>41033</v>
          </cell>
          <cell r="G123" t="str">
            <v>Preliminary</v>
          </cell>
          <cell r="I123" t="str">
            <v>USA</v>
          </cell>
          <cell r="L123" t="str">
            <v>Loan</v>
          </cell>
          <cell r="M123" t="str">
            <v>Float</v>
          </cell>
          <cell r="N123" t="str">
            <v>N</v>
          </cell>
          <cell r="O123" t="str">
            <v>N</v>
          </cell>
          <cell r="P123" t="str">
            <v>Not Rev.</v>
          </cell>
          <cell r="R123" t="str">
            <v>USD</v>
          </cell>
          <cell r="S123">
            <v>5000000</v>
          </cell>
          <cell r="U123">
            <v>0</v>
          </cell>
          <cell r="W123">
            <v>5000000</v>
          </cell>
          <cell r="X123">
            <v>5000000</v>
          </cell>
          <cell r="Y123">
            <v>0</v>
          </cell>
          <cell r="Z123">
            <v>1</v>
          </cell>
          <cell r="AA123">
            <v>5018750</v>
          </cell>
          <cell r="AF123">
            <v>1.0037499999999999</v>
          </cell>
          <cell r="AI123">
            <v>325</v>
          </cell>
          <cell r="AK123">
            <v>43247</v>
          </cell>
          <cell r="AW123">
            <v>0</v>
          </cell>
          <cell r="AX123">
            <v>5018750</v>
          </cell>
          <cell r="AY123">
            <v>0</v>
          </cell>
          <cell r="AZ123">
            <v>0</v>
          </cell>
          <cell r="BA123">
            <v>0</v>
          </cell>
          <cell r="BS123" t="str">
            <v>Ba3</v>
          </cell>
          <cell r="BV123" t="str">
            <v>Ba1</v>
          </cell>
          <cell r="CB123">
            <v>0</v>
          </cell>
          <cell r="CH123" t="str">
            <v>BB-</v>
          </cell>
          <cell r="CO123" t="str">
            <v>Not Known</v>
          </cell>
          <cell r="CY123">
            <v>94</v>
          </cell>
        </row>
        <row r="124">
          <cell r="A124" t="str">
            <v>AFFINITY GAMING LLC</v>
          </cell>
          <cell r="B124" t="str">
            <v>AFFINITY GAMING LLC</v>
          </cell>
          <cell r="C124" t="str">
            <v>B</v>
          </cell>
          <cell r="E124" t="str">
            <v>Approved</v>
          </cell>
          <cell r="F124">
            <v>41033</v>
          </cell>
          <cell r="G124" t="str">
            <v>Preliminary</v>
          </cell>
          <cell r="I124" t="str">
            <v>USA</v>
          </cell>
          <cell r="L124" t="str">
            <v>Loan</v>
          </cell>
          <cell r="M124" t="str">
            <v>Float</v>
          </cell>
          <cell r="N124" t="str">
            <v>N</v>
          </cell>
          <cell r="O124" t="str">
            <v>N</v>
          </cell>
          <cell r="P124" t="str">
            <v>Not Rev.</v>
          </cell>
          <cell r="R124" t="str">
            <v>USD</v>
          </cell>
          <cell r="S124">
            <v>5000000</v>
          </cell>
          <cell r="U124">
            <v>0</v>
          </cell>
          <cell r="W124">
            <v>5000000</v>
          </cell>
          <cell r="X124">
            <v>5000000</v>
          </cell>
          <cell r="Y124">
            <v>0</v>
          </cell>
          <cell r="Z124">
            <v>1</v>
          </cell>
          <cell r="AA124">
            <v>4950000</v>
          </cell>
          <cell r="AF124">
            <v>0.99</v>
          </cell>
          <cell r="AI124">
            <v>450</v>
          </cell>
          <cell r="AK124">
            <v>43585</v>
          </cell>
          <cell r="AW124">
            <v>0</v>
          </cell>
          <cell r="AX124">
            <v>4950000</v>
          </cell>
          <cell r="AY124">
            <v>0</v>
          </cell>
          <cell r="AZ124">
            <v>0</v>
          </cell>
          <cell r="BA124">
            <v>0</v>
          </cell>
          <cell r="BS124" t="str">
            <v>B2</v>
          </cell>
          <cell r="BV124" t="str">
            <v>Ba3</v>
          </cell>
          <cell r="CB124">
            <v>0</v>
          </cell>
          <cell r="CH124" t="str">
            <v>B+</v>
          </cell>
          <cell r="CO124" t="str">
            <v>Not Known</v>
          </cell>
          <cell r="CY124">
            <v>95</v>
          </cell>
        </row>
        <row r="125">
          <cell r="A125" t="str">
            <v>ALKERMES INC</v>
          </cell>
          <cell r="B125" t="str">
            <v>ALKERMES INC</v>
          </cell>
          <cell r="C125" t="str">
            <v>B</v>
          </cell>
          <cell r="E125" t="str">
            <v>Approved</v>
          </cell>
          <cell r="F125">
            <v>41033</v>
          </cell>
          <cell r="G125" t="str">
            <v>Preliminary</v>
          </cell>
          <cell r="I125" t="str">
            <v>USA</v>
          </cell>
          <cell r="L125" t="str">
            <v>Loan</v>
          </cell>
          <cell r="M125" t="str">
            <v>Float</v>
          </cell>
          <cell r="N125" t="str">
            <v>N</v>
          </cell>
          <cell r="O125" t="str">
            <v>N</v>
          </cell>
          <cell r="P125" t="str">
            <v>Not Rev.</v>
          </cell>
          <cell r="R125" t="str">
            <v>USD</v>
          </cell>
          <cell r="S125">
            <v>5000000</v>
          </cell>
          <cell r="U125">
            <v>0</v>
          </cell>
          <cell r="W125">
            <v>5000000</v>
          </cell>
          <cell r="X125">
            <v>5000000</v>
          </cell>
          <cell r="Y125">
            <v>0</v>
          </cell>
          <cell r="Z125">
            <v>1</v>
          </cell>
          <cell r="AA125">
            <v>5087500</v>
          </cell>
          <cell r="AE125" t="str">
            <v>LX120152</v>
          </cell>
          <cell r="AF125">
            <v>1.0175000000000001</v>
          </cell>
          <cell r="AI125">
            <v>500</v>
          </cell>
          <cell r="AK125">
            <v>42994</v>
          </cell>
          <cell r="AW125">
            <v>0</v>
          </cell>
          <cell r="AX125">
            <v>5087500</v>
          </cell>
          <cell r="AY125">
            <v>0</v>
          </cell>
          <cell r="AZ125">
            <v>0</v>
          </cell>
          <cell r="BA125">
            <v>0</v>
          </cell>
          <cell r="BV125" t="str">
            <v>B1</v>
          </cell>
          <cell r="CB125">
            <v>0</v>
          </cell>
          <cell r="CO125" t="str">
            <v>Not Known</v>
          </cell>
          <cell r="CY125">
            <v>96</v>
          </cell>
        </row>
        <row r="126">
          <cell r="A126" t="str">
            <v>ALLIED SECURITY HOLDINGS</v>
          </cell>
          <cell r="B126" t="str">
            <v>ALLIED SECURITY HOLDINGS</v>
          </cell>
          <cell r="C126" t="str">
            <v>B</v>
          </cell>
          <cell r="E126" t="str">
            <v>Approved</v>
          </cell>
          <cell r="F126">
            <v>41033</v>
          </cell>
          <cell r="G126" t="str">
            <v>Preliminary</v>
          </cell>
          <cell r="I126" t="str">
            <v>USA</v>
          </cell>
          <cell r="L126" t="str">
            <v>Loan</v>
          </cell>
          <cell r="M126" t="str">
            <v>Float</v>
          </cell>
          <cell r="N126" t="str">
            <v>N</v>
          </cell>
          <cell r="O126" t="str">
            <v>N</v>
          </cell>
          <cell r="P126" t="str">
            <v>Not Rev.</v>
          </cell>
          <cell r="R126" t="str">
            <v>USD</v>
          </cell>
          <cell r="S126">
            <v>5000000</v>
          </cell>
          <cell r="U126">
            <v>0</v>
          </cell>
          <cell r="W126">
            <v>5000000</v>
          </cell>
          <cell r="X126">
            <v>5000000</v>
          </cell>
          <cell r="Y126">
            <v>0</v>
          </cell>
          <cell r="Z126">
            <v>1</v>
          </cell>
          <cell r="AA126">
            <v>5050000</v>
          </cell>
          <cell r="AF126">
            <v>1.01</v>
          </cell>
          <cell r="AI126">
            <v>425</v>
          </cell>
          <cell r="AK126">
            <v>42770</v>
          </cell>
          <cell r="AW126">
            <v>0</v>
          </cell>
          <cell r="AX126">
            <v>5050000</v>
          </cell>
          <cell r="AY126">
            <v>0</v>
          </cell>
          <cell r="AZ126">
            <v>0</v>
          </cell>
          <cell r="BA126">
            <v>0</v>
          </cell>
          <cell r="BS126" t="str">
            <v>B1</v>
          </cell>
          <cell r="BV126" t="str">
            <v>Ba3</v>
          </cell>
          <cell r="CB126">
            <v>0</v>
          </cell>
          <cell r="CH126" t="str">
            <v>B</v>
          </cell>
          <cell r="CO126" t="str">
            <v>Not Known</v>
          </cell>
          <cell r="CY126">
            <v>97</v>
          </cell>
        </row>
        <row r="127">
          <cell r="A127" t="str">
            <v>ALLIED SECURITY HOLDINGS</v>
          </cell>
          <cell r="B127" t="str">
            <v>ALLIED SECURITY HOLDINGS</v>
          </cell>
          <cell r="C127" t="str">
            <v>B</v>
          </cell>
          <cell r="E127" t="str">
            <v>Approved</v>
          </cell>
          <cell r="F127">
            <v>41033</v>
          </cell>
          <cell r="G127" t="str">
            <v>Preliminary</v>
          </cell>
          <cell r="I127" t="str">
            <v>USA</v>
          </cell>
          <cell r="L127" t="str">
            <v>Loan</v>
          </cell>
          <cell r="M127" t="str">
            <v>Float</v>
          </cell>
          <cell r="N127" t="str">
            <v>N</v>
          </cell>
          <cell r="O127" t="str">
            <v>N</v>
          </cell>
          <cell r="P127" t="str">
            <v>Not Rev.</v>
          </cell>
          <cell r="R127" t="str">
            <v>USD</v>
          </cell>
          <cell r="S127">
            <v>5000000</v>
          </cell>
          <cell r="U127">
            <v>0</v>
          </cell>
          <cell r="W127">
            <v>5000000</v>
          </cell>
          <cell r="X127">
            <v>5000000</v>
          </cell>
          <cell r="Y127">
            <v>0</v>
          </cell>
          <cell r="Z127">
            <v>1</v>
          </cell>
          <cell r="AA127">
            <v>5024999.9999999991</v>
          </cell>
          <cell r="AF127">
            <v>1.0049999999999999</v>
          </cell>
          <cell r="AI127">
            <v>425</v>
          </cell>
          <cell r="AK127">
            <v>42770</v>
          </cell>
          <cell r="AW127">
            <v>0</v>
          </cell>
          <cell r="AX127">
            <v>5024999.9999999991</v>
          </cell>
          <cell r="AY127">
            <v>0</v>
          </cell>
          <cell r="AZ127">
            <v>0</v>
          </cell>
          <cell r="BA127">
            <v>0</v>
          </cell>
          <cell r="BS127" t="str">
            <v>B1</v>
          </cell>
          <cell r="BV127" t="str">
            <v>Ba3</v>
          </cell>
          <cell r="CB127">
            <v>0</v>
          </cell>
          <cell r="CH127" t="str">
            <v>B</v>
          </cell>
          <cell r="CO127" t="str">
            <v>Not Known</v>
          </cell>
          <cell r="CY127">
            <v>98</v>
          </cell>
        </row>
        <row r="128">
          <cell r="A128" t="str">
            <v>ALLISON TRANSMISSION INC</v>
          </cell>
          <cell r="B128" t="str">
            <v>ALLISON TRANSMISSION INC</v>
          </cell>
          <cell r="C128" t="str">
            <v>B1</v>
          </cell>
          <cell r="E128" t="str">
            <v>Approved</v>
          </cell>
          <cell r="F128">
            <v>41033</v>
          </cell>
          <cell r="G128" t="str">
            <v>Preliminary</v>
          </cell>
          <cell r="I128" t="str">
            <v>USA</v>
          </cell>
          <cell r="L128" t="str">
            <v>Loan</v>
          </cell>
          <cell r="M128" t="str">
            <v>Float</v>
          </cell>
          <cell r="N128" t="str">
            <v>N</v>
          </cell>
          <cell r="O128" t="str">
            <v>N</v>
          </cell>
          <cell r="P128" t="str">
            <v>Not Rev.</v>
          </cell>
          <cell r="R128" t="str">
            <v>USD</v>
          </cell>
          <cell r="S128">
            <v>5000000</v>
          </cell>
          <cell r="U128">
            <v>0</v>
          </cell>
          <cell r="W128">
            <v>5000000</v>
          </cell>
          <cell r="X128">
            <v>5000000</v>
          </cell>
          <cell r="Y128">
            <v>0</v>
          </cell>
          <cell r="Z128">
            <v>1</v>
          </cell>
          <cell r="AA128">
            <v>5012500</v>
          </cell>
          <cell r="AE128" t="str">
            <v>LX077049</v>
          </cell>
          <cell r="AF128">
            <v>1.0024999999999999</v>
          </cell>
          <cell r="AI128">
            <v>250</v>
          </cell>
          <cell r="AK128">
            <v>41858</v>
          </cell>
          <cell r="AW128">
            <v>0</v>
          </cell>
          <cell r="AX128">
            <v>5012500</v>
          </cell>
          <cell r="AY128">
            <v>0</v>
          </cell>
          <cell r="AZ128">
            <v>0</v>
          </cell>
          <cell r="BA128">
            <v>0</v>
          </cell>
          <cell r="BS128" t="str">
            <v>B1</v>
          </cell>
          <cell r="BV128" t="str">
            <v>Ba3</v>
          </cell>
          <cell r="CB128">
            <v>0</v>
          </cell>
          <cell r="CH128" t="str">
            <v>B+</v>
          </cell>
          <cell r="CO128" t="str">
            <v>Not Known</v>
          </cell>
          <cell r="CY128">
            <v>99</v>
          </cell>
        </row>
        <row r="129">
          <cell r="A129" t="str">
            <v>AMSCAN HOLDINGS INC</v>
          </cell>
          <cell r="B129" t="str">
            <v>AMSCAN HOLDINGS INC</v>
          </cell>
          <cell r="C129" t="str">
            <v>B</v>
          </cell>
          <cell r="E129" t="str">
            <v>Approved</v>
          </cell>
          <cell r="F129">
            <v>41033</v>
          </cell>
          <cell r="G129" t="str">
            <v>Preliminary</v>
          </cell>
          <cell r="I129" t="str">
            <v>USA</v>
          </cell>
          <cell r="L129" t="str">
            <v>Loan</v>
          </cell>
          <cell r="M129" t="str">
            <v>Float</v>
          </cell>
          <cell r="N129" t="str">
            <v>N</v>
          </cell>
          <cell r="O129" t="str">
            <v>N</v>
          </cell>
          <cell r="P129" t="str">
            <v>Not Rev.</v>
          </cell>
          <cell r="R129" t="str">
            <v>USD</v>
          </cell>
          <cell r="S129">
            <v>5000000</v>
          </cell>
          <cell r="U129">
            <v>0</v>
          </cell>
          <cell r="W129">
            <v>5000000</v>
          </cell>
          <cell r="X129">
            <v>5000000</v>
          </cell>
          <cell r="Y129">
            <v>0</v>
          </cell>
          <cell r="Z129">
            <v>1</v>
          </cell>
          <cell r="AA129">
            <v>5100000</v>
          </cell>
          <cell r="AE129" t="str">
            <v>LX117054</v>
          </cell>
          <cell r="AF129">
            <v>1.02</v>
          </cell>
          <cell r="AI129">
            <v>525</v>
          </cell>
          <cell r="AK129">
            <v>43071</v>
          </cell>
          <cell r="AW129">
            <v>0</v>
          </cell>
          <cell r="AX129">
            <v>5100000</v>
          </cell>
          <cell r="AY129">
            <v>0</v>
          </cell>
          <cell r="AZ129">
            <v>0</v>
          </cell>
          <cell r="BA129">
            <v>0</v>
          </cell>
          <cell r="BS129" t="str">
            <v>B2</v>
          </cell>
          <cell r="BV129" t="str">
            <v>B2</v>
          </cell>
          <cell r="CB129">
            <v>0</v>
          </cell>
          <cell r="CH129" t="str">
            <v>B+</v>
          </cell>
          <cell r="CO129" t="str">
            <v>Not Known</v>
          </cell>
          <cell r="CY129">
            <v>100</v>
          </cell>
        </row>
        <row r="130">
          <cell r="A130" t="str">
            <v>ARAMARK CORP</v>
          </cell>
          <cell r="B130" t="str">
            <v>ARAMARK CORP</v>
          </cell>
          <cell r="C130" t="str">
            <v>NONEXT</v>
          </cell>
          <cell r="E130" t="str">
            <v>Approved</v>
          </cell>
          <cell r="F130">
            <v>41033</v>
          </cell>
          <cell r="G130" t="str">
            <v>Preliminary</v>
          </cell>
          <cell r="I130" t="str">
            <v>USA</v>
          </cell>
          <cell r="L130" t="str">
            <v>Loan</v>
          </cell>
          <cell r="M130" t="str">
            <v>Float</v>
          </cell>
          <cell r="N130" t="str">
            <v>N</v>
          </cell>
          <cell r="O130" t="str">
            <v>N</v>
          </cell>
          <cell r="P130" t="str">
            <v>Not Rev.</v>
          </cell>
          <cell r="R130" t="str">
            <v>USD</v>
          </cell>
          <cell r="S130">
            <v>5000000</v>
          </cell>
          <cell r="U130">
            <v>0</v>
          </cell>
          <cell r="W130">
            <v>5000000</v>
          </cell>
          <cell r="X130">
            <v>5000000</v>
          </cell>
          <cell r="Y130">
            <v>0</v>
          </cell>
          <cell r="Z130">
            <v>1</v>
          </cell>
          <cell r="AA130">
            <v>4993750</v>
          </cell>
          <cell r="AF130">
            <v>0.99875000000000003</v>
          </cell>
          <cell r="AI130">
            <v>187.5</v>
          </cell>
          <cell r="AK130">
            <v>41665</v>
          </cell>
          <cell r="AW130">
            <v>0</v>
          </cell>
          <cell r="AX130">
            <v>4993750</v>
          </cell>
          <cell r="AY130">
            <v>0</v>
          </cell>
          <cell r="AZ130">
            <v>0</v>
          </cell>
          <cell r="BA130">
            <v>0</v>
          </cell>
          <cell r="BS130" t="str">
            <v>WR</v>
          </cell>
          <cell r="BV130" t="str">
            <v>Ba3</v>
          </cell>
          <cell r="CB130">
            <v>0</v>
          </cell>
          <cell r="CH130" t="str">
            <v>B+</v>
          </cell>
          <cell r="CO130" t="str">
            <v>Not Known</v>
          </cell>
          <cell r="CY130">
            <v>101</v>
          </cell>
        </row>
        <row r="131">
          <cell r="A131" t="str">
            <v>ARAMARK CORP</v>
          </cell>
          <cell r="B131" t="str">
            <v>ARAMARK CORP</v>
          </cell>
          <cell r="C131" t="str">
            <v>C</v>
          </cell>
          <cell r="E131" t="str">
            <v>Approved</v>
          </cell>
          <cell r="F131">
            <v>41033</v>
          </cell>
          <cell r="G131" t="str">
            <v>Preliminary</v>
          </cell>
          <cell r="I131" t="str">
            <v>USA</v>
          </cell>
          <cell r="L131" t="str">
            <v>Loan</v>
          </cell>
          <cell r="M131" t="str">
            <v>Float</v>
          </cell>
          <cell r="N131" t="str">
            <v>N</v>
          </cell>
          <cell r="O131" t="str">
            <v>N</v>
          </cell>
          <cell r="P131" t="str">
            <v>Not Rev.</v>
          </cell>
          <cell r="R131" t="str">
            <v>USD</v>
          </cell>
          <cell r="S131">
            <v>5000000</v>
          </cell>
          <cell r="U131">
            <v>0</v>
          </cell>
          <cell r="W131">
            <v>5000000</v>
          </cell>
          <cell r="X131">
            <v>5000000</v>
          </cell>
          <cell r="Y131">
            <v>0</v>
          </cell>
          <cell r="Z131">
            <v>1</v>
          </cell>
          <cell r="AA131">
            <v>4975000</v>
          </cell>
          <cell r="AE131" t="str">
            <v>LX123187</v>
          </cell>
          <cell r="AF131">
            <v>0.995</v>
          </cell>
          <cell r="AI131">
            <v>325</v>
          </cell>
          <cell r="AK131">
            <v>42577</v>
          </cell>
          <cell r="AW131">
            <v>0</v>
          </cell>
          <cell r="AX131">
            <v>4975000</v>
          </cell>
          <cell r="AY131">
            <v>0</v>
          </cell>
          <cell r="AZ131">
            <v>0</v>
          </cell>
          <cell r="BA131">
            <v>0</v>
          </cell>
          <cell r="BS131" t="str">
            <v>WR</v>
          </cell>
          <cell r="CB131">
            <v>0</v>
          </cell>
          <cell r="CH131" t="str">
            <v>B+</v>
          </cell>
          <cell r="CO131" t="str">
            <v>Not Known</v>
          </cell>
          <cell r="CY131">
            <v>102</v>
          </cell>
        </row>
        <row r="132">
          <cell r="A132" t="str">
            <v>ARMSTRONG WORLD INDS INC</v>
          </cell>
          <cell r="B132" t="str">
            <v>ARMSTRONG WORLD INDS INC</v>
          </cell>
          <cell r="C132" t="str">
            <v>B1</v>
          </cell>
          <cell r="E132" t="str">
            <v>Approved</v>
          </cell>
          <cell r="F132">
            <v>41033</v>
          </cell>
          <cell r="G132" t="str">
            <v>Preliminary</v>
          </cell>
          <cell r="I132" t="str">
            <v>USA</v>
          </cell>
          <cell r="L132" t="str">
            <v>Loan</v>
          </cell>
          <cell r="M132" t="str">
            <v>Float</v>
          </cell>
          <cell r="N132" t="str">
            <v>N</v>
          </cell>
          <cell r="O132" t="str">
            <v>N</v>
          </cell>
          <cell r="P132" t="str">
            <v>Not Rev.</v>
          </cell>
          <cell r="R132" t="str">
            <v>USD</v>
          </cell>
          <cell r="S132">
            <v>5000000</v>
          </cell>
          <cell r="U132">
            <v>0</v>
          </cell>
          <cell r="W132">
            <v>5000000</v>
          </cell>
          <cell r="X132">
            <v>5000000</v>
          </cell>
          <cell r="Y132">
            <v>0</v>
          </cell>
          <cell r="Z132">
            <v>1</v>
          </cell>
          <cell r="AA132">
            <v>5012500</v>
          </cell>
          <cell r="AE132" t="str">
            <v>LX118377</v>
          </cell>
          <cell r="AF132">
            <v>1.0024999999999999</v>
          </cell>
          <cell r="AI132">
            <v>300</v>
          </cell>
          <cell r="AK132">
            <v>43169</v>
          </cell>
          <cell r="AW132">
            <v>0</v>
          </cell>
          <cell r="AX132">
            <v>5012500</v>
          </cell>
          <cell r="AY132">
            <v>0</v>
          </cell>
          <cell r="AZ132">
            <v>0</v>
          </cell>
          <cell r="BA132">
            <v>0</v>
          </cell>
          <cell r="BS132" t="str">
            <v>B1</v>
          </cell>
          <cell r="BV132" t="str">
            <v>B1</v>
          </cell>
          <cell r="CB132">
            <v>0</v>
          </cell>
          <cell r="CH132" t="str">
            <v>BB-</v>
          </cell>
          <cell r="CO132" t="str">
            <v>Not Known</v>
          </cell>
          <cell r="CY132">
            <v>103</v>
          </cell>
        </row>
        <row r="133">
          <cell r="A133" t="str">
            <v>ARMSTRONG WORLD INDS INC</v>
          </cell>
          <cell r="B133" t="str">
            <v>ARMSTRONG WORLD INDS INC</v>
          </cell>
          <cell r="C133" t="str">
            <v>B</v>
          </cell>
          <cell r="E133" t="str">
            <v>Approved</v>
          </cell>
          <cell r="F133">
            <v>41033</v>
          </cell>
          <cell r="G133" t="str">
            <v>Preliminary</v>
          </cell>
          <cell r="I133" t="str">
            <v>USA</v>
          </cell>
          <cell r="L133" t="str">
            <v>Loan</v>
          </cell>
          <cell r="M133" t="str">
            <v>Float</v>
          </cell>
          <cell r="N133" t="str">
            <v>N</v>
          </cell>
          <cell r="O133" t="str">
            <v>N</v>
          </cell>
          <cell r="P133" t="str">
            <v>Not Rev.</v>
          </cell>
          <cell r="R133" t="str">
            <v>USD</v>
          </cell>
          <cell r="S133">
            <v>5000000</v>
          </cell>
          <cell r="U133">
            <v>0</v>
          </cell>
          <cell r="W133">
            <v>5000000</v>
          </cell>
          <cell r="X133">
            <v>5000000</v>
          </cell>
          <cell r="Y133">
            <v>0</v>
          </cell>
          <cell r="Z133">
            <v>1</v>
          </cell>
          <cell r="AA133">
            <v>5012500</v>
          </cell>
          <cell r="AE133" t="str">
            <v>LX118377</v>
          </cell>
          <cell r="AF133">
            <v>1.0024999999999999</v>
          </cell>
          <cell r="AI133">
            <v>300</v>
          </cell>
          <cell r="AK133">
            <v>43169</v>
          </cell>
          <cell r="AW133">
            <v>0</v>
          </cell>
          <cell r="AX133">
            <v>5012500</v>
          </cell>
          <cell r="AY133">
            <v>0</v>
          </cell>
          <cell r="AZ133">
            <v>0</v>
          </cell>
          <cell r="BA133">
            <v>0</v>
          </cell>
          <cell r="BS133" t="str">
            <v>B1</v>
          </cell>
          <cell r="CB133">
            <v>0</v>
          </cell>
          <cell r="CH133" t="str">
            <v>BB-</v>
          </cell>
          <cell r="CO133" t="str">
            <v>Not Known</v>
          </cell>
          <cell r="CY133">
            <v>104</v>
          </cell>
        </row>
        <row r="134">
          <cell r="A134" t="str">
            <v>AVIS BUDGET CAR RENTAL LLC</v>
          </cell>
          <cell r="B134" t="str">
            <v>AVIS BUDGET CAR RENTAL LLC</v>
          </cell>
          <cell r="C134" t="str">
            <v>B-NEW</v>
          </cell>
          <cell r="E134" t="str">
            <v>Approved</v>
          </cell>
          <cell r="F134">
            <v>41033</v>
          </cell>
          <cell r="G134" t="str">
            <v>Preliminary</v>
          </cell>
          <cell r="I134" t="str">
            <v>USA</v>
          </cell>
          <cell r="L134" t="str">
            <v>Loan</v>
          </cell>
          <cell r="M134" t="str">
            <v>Float</v>
          </cell>
          <cell r="N134" t="str">
            <v>N</v>
          </cell>
          <cell r="O134" t="str">
            <v>N</v>
          </cell>
          <cell r="P134" t="str">
            <v>Not Rev.</v>
          </cell>
          <cell r="R134" t="str">
            <v>USD</v>
          </cell>
          <cell r="S134">
            <v>5000000</v>
          </cell>
          <cell r="U134">
            <v>0</v>
          </cell>
          <cell r="W134">
            <v>5000000</v>
          </cell>
          <cell r="X134">
            <v>5000000</v>
          </cell>
          <cell r="Y134">
            <v>0</v>
          </cell>
          <cell r="Z134">
            <v>1</v>
          </cell>
          <cell r="AA134">
            <v>5312500</v>
          </cell>
          <cell r="AE134" t="str">
            <v>LX120985</v>
          </cell>
          <cell r="AF134">
            <v>1.0625</v>
          </cell>
          <cell r="AI134">
            <v>500</v>
          </cell>
          <cell r="AK134">
            <v>43365</v>
          </cell>
          <cell r="AW134">
            <v>0</v>
          </cell>
          <cell r="AX134">
            <v>5312500</v>
          </cell>
          <cell r="AY134">
            <v>0</v>
          </cell>
          <cell r="AZ134">
            <v>0</v>
          </cell>
          <cell r="BA134">
            <v>0</v>
          </cell>
          <cell r="BS134" t="str">
            <v>WR</v>
          </cell>
          <cell r="BV134" t="str">
            <v>Ba1</v>
          </cell>
          <cell r="CB134">
            <v>0</v>
          </cell>
          <cell r="CH134" t="str">
            <v>B+</v>
          </cell>
          <cell r="CO134" t="str">
            <v>Not Known</v>
          </cell>
          <cell r="CY134">
            <v>105</v>
          </cell>
        </row>
        <row r="135">
          <cell r="A135" t="str">
            <v>BOYD GAMING CORP</v>
          </cell>
          <cell r="B135" t="str">
            <v>BOYD GAMING CORP</v>
          </cell>
          <cell r="C135" t="str">
            <v>B</v>
          </cell>
          <cell r="E135" t="str">
            <v>Approved</v>
          </cell>
          <cell r="F135">
            <v>41033</v>
          </cell>
          <cell r="G135" t="str">
            <v>Preliminary</v>
          </cell>
          <cell r="I135" t="str">
            <v>USA</v>
          </cell>
          <cell r="L135" t="str">
            <v>Loan</v>
          </cell>
          <cell r="M135" t="str">
            <v>Float</v>
          </cell>
          <cell r="N135" t="str">
            <v>N</v>
          </cell>
          <cell r="O135" t="str">
            <v>N</v>
          </cell>
          <cell r="P135" t="str">
            <v>Not Rev.</v>
          </cell>
          <cell r="R135" t="str">
            <v>USD</v>
          </cell>
          <cell r="S135">
            <v>5000000</v>
          </cell>
          <cell r="U135">
            <v>0</v>
          </cell>
          <cell r="W135">
            <v>5000000</v>
          </cell>
          <cell r="X135">
            <v>5000000</v>
          </cell>
          <cell r="Y135">
            <v>0</v>
          </cell>
          <cell r="Z135">
            <v>1</v>
          </cell>
          <cell r="AA135">
            <v>5087500</v>
          </cell>
          <cell r="AE135" t="str">
            <v>LX121381</v>
          </cell>
          <cell r="AF135">
            <v>1.0175000000000001</v>
          </cell>
          <cell r="AI135">
            <v>475</v>
          </cell>
          <cell r="AK135">
            <v>42355</v>
          </cell>
          <cell r="AW135">
            <v>0</v>
          </cell>
          <cell r="AX135">
            <v>5087500</v>
          </cell>
          <cell r="AY135">
            <v>0</v>
          </cell>
          <cell r="AZ135">
            <v>0</v>
          </cell>
          <cell r="BA135">
            <v>0</v>
          </cell>
          <cell r="BS135" t="str">
            <v>B2</v>
          </cell>
          <cell r="BV135" t="str">
            <v>Ba3</v>
          </cell>
          <cell r="CB135">
            <v>0</v>
          </cell>
          <cell r="CH135" t="str">
            <v>B</v>
          </cell>
          <cell r="CO135" t="str">
            <v>Not Known</v>
          </cell>
          <cell r="CY135">
            <v>106</v>
          </cell>
        </row>
        <row r="136">
          <cell r="A136" t="str">
            <v>CALPINE CORP</v>
          </cell>
          <cell r="B136" t="str">
            <v>CALPINE CORP</v>
          </cell>
          <cell r="C136" t="str">
            <v>B</v>
          </cell>
          <cell r="E136" t="str">
            <v>Approved</v>
          </cell>
          <cell r="F136">
            <v>41033</v>
          </cell>
          <cell r="G136" t="str">
            <v>Preliminary</v>
          </cell>
          <cell r="I136" t="str">
            <v>USA</v>
          </cell>
          <cell r="L136" t="str">
            <v>Loan</v>
          </cell>
          <cell r="M136" t="str">
            <v>Float</v>
          </cell>
          <cell r="N136" t="str">
            <v>N</v>
          </cell>
          <cell r="O136" t="str">
            <v>N</v>
          </cell>
          <cell r="P136" t="str">
            <v>Not Rev.</v>
          </cell>
          <cell r="R136" t="str">
            <v>USD</v>
          </cell>
          <cell r="S136">
            <v>5000000</v>
          </cell>
          <cell r="U136">
            <v>0</v>
          </cell>
          <cell r="W136">
            <v>5000000</v>
          </cell>
          <cell r="X136">
            <v>5000000</v>
          </cell>
          <cell r="Y136">
            <v>0</v>
          </cell>
          <cell r="Z136">
            <v>1</v>
          </cell>
          <cell r="AA136">
            <v>5012500</v>
          </cell>
          <cell r="AE136" t="str">
            <v>LX118296</v>
          </cell>
          <cell r="AF136">
            <v>1.0024999999999999</v>
          </cell>
          <cell r="AI136">
            <v>325</v>
          </cell>
          <cell r="AK136">
            <v>43191</v>
          </cell>
          <cell r="AW136">
            <v>0</v>
          </cell>
          <cell r="AX136">
            <v>5012500</v>
          </cell>
          <cell r="AY136">
            <v>0</v>
          </cell>
          <cell r="AZ136">
            <v>0</v>
          </cell>
          <cell r="BA136">
            <v>0</v>
          </cell>
          <cell r="BS136" t="str">
            <v>B1</v>
          </cell>
          <cell r="BV136" t="str">
            <v>B1</v>
          </cell>
          <cell r="CB136">
            <v>0</v>
          </cell>
          <cell r="CH136" t="str">
            <v>B+</v>
          </cell>
          <cell r="CO136" t="str">
            <v>Not Known</v>
          </cell>
          <cell r="CY136">
            <v>107</v>
          </cell>
        </row>
        <row r="137">
          <cell r="A137" t="str">
            <v>CARESTREAM HEALTH INC</v>
          </cell>
          <cell r="B137" t="str">
            <v>CARESTREAM HEALTH INC</v>
          </cell>
          <cell r="C137" t="str">
            <v>B</v>
          </cell>
          <cell r="E137" t="str">
            <v>Approved</v>
          </cell>
          <cell r="F137">
            <v>41033</v>
          </cell>
          <cell r="G137" t="str">
            <v>Preliminary</v>
          </cell>
          <cell r="I137" t="str">
            <v>USA</v>
          </cell>
          <cell r="L137" t="str">
            <v>Loan</v>
          </cell>
          <cell r="M137" t="str">
            <v>Float</v>
          </cell>
          <cell r="N137" t="str">
            <v>N</v>
          </cell>
          <cell r="O137" t="str">
            <v>N</v>
          </cell>
          <cell r="P137" t="str">
            <v>Not Rev.</v>
          </cell>
          <cell r="R137" t="str">
            <v>USD</v>
          </cell>
          <cell r="S137">
            <v>5000000</v>
          </cell>
          <cell r="U137">
            <v>0</v>
          </cell>
          <cell r="W137">
            <v>5000000</v>
          </cell>
          <cell r="X137">
            <v>5000000</v>
          </cell>
          <cell r="Y137">
            <v>0</v>
          </cell>
          <cell r="Z137">
            <v>1</v>
          </cell>
          <cell r="AA137">
            <v>4875000</v>
          </cell>
          <cell r="AE137" t="str">
            <v>LX118159</v>
          </cell>
          <cell r="AF137">
            <v>0.97499999999999998</v>
          </cell>
          <cell r="AI137">
            <v>350</v>
          </cell>
          <cell r="AK137">
            <v>42791</v>
          </cell>
          <cell r="AW137">
            <v>0</v>
          </cell>
          <cell r="AX137">
            <v>4875000</v>
          </cell>
          <cell r="AY137">
            <v>0</v>
          </cell>
          <cell r="AZ137">
            <v>0</v>
          </cell>
          <cell r="BA137">
            <v>0</v>
          </cell>
          <cell r="BS137" t="str">
            <v>B1</v>
          </cell>
          <cell r="BV137" t="str">
            <v>B1</v>
          </cell>
          <cell r="CB137">
            <v>0</v>
          </cell>
          <cell r="CH137" t="str">
            <v>B+</v>
          </cell>
          <cell r="CO137" t="str">
            <v>Not Known</v>
          </cell>
          <cell r="CY137">
            <v>108</v>
          </cell>
        </row>
        <row r="138">
          <cell r="A138" t="str">
            <v>CARESTREAM HEALTH INC</v>
          </cell>
          <cell r="B138" t="str">
            <v>CARESTREAM HEALTH INC</v>
          </cell>
          <cell r="C138" t="str">
            <v>B</v>
          </cell>
          <cell r="E138" t="str">
            <v>Approved</v>
          </cell>
          <cell r="F138">
            <v>41033</v>
          </cell>
          <cell r="G138" t="str">
            <v>Preliminary</v>
          </cell>
          <cell r="I138" t="str">
            <v>USA</v>
          </cell>
          <cell r="L138" t="str">
            <v>Loan</v>
          </cell>
          <cell r="M138" t="str">
            <v>Float</v>
          </cell>
          <cell r="N138" t="str">
            <v>N</v>
          </cell>
          <cell r="O138" t="str">
            <v>N</v>
          </cell>
          <cell r="P138" t="str">
            <v>Not Rev.</v>
          </cell>
          <cell r="R138" t="str">
            <v>USD</v>
          </cell>
          <cell r="S138">
            <v>5000000</v>
          </cell>
          <cell r="U138">
            <v>0</v>
          </cell>
          <cell r="W138">
            <v>5000000</v>
          </cell>
          <cell r="X138">
            <v>5000000</v>
          </cell>
          <cell r="Y138">
            <v>0</v>
          </cell>
          <cell r="Z138">
            <v>1</v>
          </cell>
          <cell r="AA138">
            <v>0</v>
          </cell>
          <cell r="AE138" t="str">
            <v>LX118159</v>
          </cell>
          <cell r="AI138">
            <v>350</v>
          </cell>
          <cell r="AK138">
            <v>42791</v>
          </cell>
          <cell r="AW138">
            <v>0</v>
          </cell>
          <cell r="AX138">
            <v>0</v>
          </cell>
          <cell r="AY138">
            <v>0</v>
          </cell>
          <cell r="AZ138">
            <v>0</v>
          </cell>
          <cell r="BA138">
            <v>0</v>
          </cell>
          <cell r="BS138" t="str">
            <v>B1</v>
          </cell>
          <cell r="BV138" t="str">
            <v>B1</v>
          </cell>
          <cell r="CB138">
            <v>0</v>
          </cell>
          <cell r="CH138" t="str">
            <v>B+</v>
          </cell>
          <cell r="CO138" t="str">
            <v>Not Known</v>
          </cell>
          <cell r="CY138">
            <v>109</v>
          </cell>
        </row>
        <row r="139">
          <cell r="A139" t="str">
            <v>CHEMTURA CORP</v>
          </cell>
          <cell r="B139" t="str">
            <v>CHEMTURA CORP</v>
          </cell>
          <cell r="C139" t="str">
            <v>B-EXIT</v>
          </cell>
          <cell r="E139" t="str">
            <v>Approved</v>
          </cell>
          <cell r="F139">
            <v>41033</v>
          </cell>
          <cell r="G139" t="str">
            <v>Preliminary</v>
          </cell>
          <cell r="I139" t="str">
            <v>USA</v>
          </cell>
          <cell r="L139" t="str">
            <v>Loan</v>
          </cell>
          <cell r="M139" t="str">
            <v>Float</v>
          </cell>
          <cell r="N139" t="str">
            <v>N</v>
          </cell>
          <cell r="O139" t="str">
            <v>N</v>
          </cell>
          <cell r="P139" t="str">
            <v>Not Rev.</v>
          </cell>
          <cell r="R139" t="str">
            <v>USD</v>
          </cell>
          <cell r="S139">
            <v>5000000</v>
          </cell>
          <cell r="U139">
            <v>0</v>
          </cell>
          <cell r="W139">
            <v>5000000</v>
          </cell>
          <cell r="X139">
            <v>5000000</v>
          </cell>
          <cell r="Y139">
            <v>0</v>
          </cell>
          <cell r="Z139">
            <v>1</v>
          </cell>
          <cell r="AA139">
            <v>5062500</v>
          </cell>
          <cell r="AE139" t="str">
            <v>LX115769</v>
          </cell>
          <cell r="AF139">
            <v>1.0125</v>
          </cell>
          <cell r="AI139">
            <v>400</v>
          </cell>
          <cell r="AK139">
            <v>42609</v>
          </cell>
          <cell r="AW139">
            <v>0</v>
          </cell>
          <cell r="AX139">
            <v>5062500</v>
          </cell>
          <cell r="AY139">
            <v>0</v>
          </cell>
          <cell r="AZ139">
            <v>0</v>
          </cell>
          <cell r="BA139">
            <v>0</v>
          </cell>
          <cell r="BS139" t="str">
            <v>Ba3</v>
          </cell>
          <cell r="BV139" t="str">
            <v>Ba1</v>
          </cell>
          <cell r="CB139">
            <v>0</v>
          </cell>
          <cell r="CH139" t="str">
            <v>BB-</v>
          </cell>
          <cell r="CO139" t="str">
            <v>Not Known</v>
          </cell>
          <cell r="CY139">
            <v>110</v>
          </cell>
        </row>
        <row r="140">
          <cell r="A140" t="str">
            <v>CORELOGIC INC</v>
          </cell>
          <cell r="B140" t="str">
            <v>CORELOGIC INC</v>
          </cell>
          <cell r="C140" t="str">
            <v>A</v>
          </cell>
          <cell r="E140" t="str">
            <v>Approved</v>
          </cell>
          <cell r="F140">
            <v>41033</v>
          </cell>
          <cell r="G140" t="str">
            <v>Preliminary</v>
          </cell>
          <cell r="I140" t="str">
            <v>USA</v>
          </cell>
          <cell r="L140" t="str">
            <v>Loan</v>
          </cell>
          <cell r="M140" t="str">
            <v>Float</v>
          </cell>
          <cell r="N140" t="str">
            <v>N</v>
          </cell>
          <cell r="O140" t="str">
            <v>N</v>
          </cell>
          <cell r="P140" t="str">
            <v>Not Rev.</v>
          </cell>
          <cell r="R140" t="str">
            <v>USD</v>
          </cell>
          <cell r="S140">
            <v>5000000</v>
          </cell>
          <cell r="U140">
            <v>0</v>
          </cell>
          <cell r="W140">
            <v>5000000</v>
          </cell>
          <cell r="X140">
            <v>5000000</v>
          </cell>
          <cell r="Y140">
            <v>0</v>
          </cell>
          <cell r="Z140">
            <v>1</v>
          </cell>
          <cell r="AA140">
            <v>4925000</v>
          </cell>
          <cell r="AF140">
            <v>0.98499999999999999</v>
          </cell>
          <cell r="AI140">
            <v>200</v>
          </cell>
          <cell r="AK140">
            <v>42513</v>
          </cell>
          <cell r="AW140">
            <v>0</v>
          </cell>
          <cell r="AX140">
            <v>4925000</v>
          </cell>
          <cell r="AY140">
            <v>0</v>
          </cell>
          <cell r="AZ140">
            <v>0</v>
          </cell>
          <cell r="BA140">
            <v>0</v>
          </cell>
          <cell r="BS140" t="str">
            <v>Ba2</v>
          </cell>
          <cell r="BV140" t="str">
            <v>Baa3</v>
          </cell>
          <cell r="CB140">
            <v>0</v>
          </cell>
          <cell r="CH140" t="str">
            <v>BB</v>
          </cell>
          <cell r="CO140" t="str">
            <v>Not Known</v>
          </cell>
          <cell r="CY140">
            <v>111</v>
          </cell>
        </row>
        <row r="141">
          <cell r="A141" t="str">
            <v>DJO FIN LLC/DJO FIN CORP</v>
          </cell>
          <cell r="B141" t="str">
            <v>DJO FIN LLC/DJO FIN CORP</v>
          </cell>
          <cell r="C141" t="str">
            <v>B3</v>
          </cell>
          <cell r="E141" t="str">
            <v>Approved</v>
          </cell>
          <cell r="F141">
            <v>41033</v>
          </cell>
          <cell r="G141" t="str">
            <v>Preliminary</v>
          </cell>
          <cell r="I141" t="str">
            <v>USA</v>
          </cell>
          <cell r="L141" t="str">
            <v>Loan</v>
          </cell>
          <cell r="M141" t="str">
            <v>Float</v>
          </cell>
          <cell r="N141" t="str">
            <v>N</v>
          </cell>
          <cell r="O141" t="str">
            <v>N</v>
          </cell>
          <cell r="P141" t="str">
            <v>Not Rev.</v>
          </cell>
          <cell r="R141" t="str">
            <v>USD</v>
          </cell>
          <cell r="S141">
            <v>5000000</v>
          </cell>
          <cell r="U141">
            <v>0</v>
          </cell>
          <cell r="W141">
            <v>5000000</v>
          </cell>
          <cell r="X141">
            <v>5000000</v>
          </cell>
          <cell r="Y141">
            <v>0</v>
          </cell>
          <cell r="Z141">
            <v>1</v>
          </cell>
          <cell r="AA141">
            <v>5024999.9999999991</v>
          </cell>
          <cell r="AE141" t="str">
            <v>LX123354</v>
          </cell>
          <cell r="AF141">
            <v>1.0049999999999999</v>
          </cell>
          <cell r="AI141">
            <v>500</v>
          </cell>
          <cell r="AK141">
            <v>42993</v>
          </cell>
          <cell r="AW141">
            <v>0</v>
          </cell>
          <cell r="AX141">
            <v>5024999.9999999991</v>
          </cell>
          <cell r="AY141">
            <v>0</v>
          </cell>
          <cell r="AZ141">
            <v>0</v>
          </cell>
          <cell r="BA141">
            <v>0</v>
          </cell>
          <cell r="BV141" t="str">
            <v>Ba2</v>
          </cell>
          <cell r="CB141">
            <v>0</v>
          </cell>
          <cell r="CO141" t="str">
            <v>Not Known</v>
          </cell>
          <cell r="CY141">
            <v>112</v>
          </cell>
        </row>
        <row r="142">
          <cell r="A142" t="str">
            <v>FIDELITY NATIONAL INFORMATI</v>
          </cell>
          <cell r="B142" t="str">
            <v>FIDELITY NATIONAL INFORMATI</v>
          </cell>
          <cell r="C142" t="str">
            <v>B</v>
          </cell>
          <cell r="E142" t="str">
            <v>Approved</v>
          </cell>
          <cell r="F142">
            <v>41033</v>
          </cell>
          <cell r="G142" t="str">
            <v>Preliminary</v>
          </cell>
          <cell r="I142" t="str">
            <v>USA</v>
          </cell>
          <cell r="L142" t="str">
            <v>Loan</v>
          </cell>
          <cell r="M142" t="str">
            <v>Float</v>
          </cell>
          <cell r="N142" t="str">
            <v>N</v>
          </cell>
          <cell r="O142" t="str">
            <v>N</v>
          </cell>
          <cell r="P142" t="str">
            <v>Not Rev.</v>
          </cell>
          <cell r="R142" t="str">
            <v>USD</v>
          </cell>
          <cell r="S142">
            <v>5000000</v>
          </cell>
          <cell r="U142">
            <v>0</v>
          </cell>
          <cell r="W142">
            <v>5000000</v>
          </cell>
          <cell r="X142">
            <v>5000000</v>
          </cell>
          <cell r="Y142">
            <v>0</v>
          </cell>
          <cell r="Z142">
            <v>1</v>
          </cell>
          <cell r="AA142">
            <v>5043750</v>
          </cell>
          <cell r="AE142" t="str">
            <v>LX121856</v>
          </cell>
          <cell r="AF142">
            <v>1.00875</v>
          </cell>
          <cell r="AI142">
            <v>325</v>
          </cell>
          <cell r="AK142">
            <v>42569</v>
          </cell>
          <cell r="AW142">
            <v>0</v>
          </cell>
          <cell r="AX142">
            <v>5043750</v>
          </cell>
          <cell r="AY142">
            <v>0</v>
          </cell>
          <cell r="AZ142">
            <v>0</v>
          </cell>
          <cell r="BA142">
            <v>0</v>
          </cell>
          <cell r="BS142" t="str">
            <v>Ba1</v>
          </cell>
          <cell r="CB142">
            <v>0</v>
          </cell>
          <cell r="CH142" t="str">
            <v>BB+</v>
          </cell>
          <cell r="CO142" t="str">
            <v>Not Known</v>
          </cell>
          <cell r="CY142">
            <v>113</v>
          </cell>
        </row>
        <row r="143">
          <cell r="A143" t="str">
            <v>FIRST DATA CORPORATION</v>
          </cell>
          <cell r="B143" t="str">
            <v>FIRST DATA CORPORATION</v>
          </cell>
          <cell r="C143" t="str">
            <v>EXT  - 2018 Dollar Term Loan September 2007</v>
          </cell>
          <cell r="D143" t="str">
            <v>Traded</v>
          </cell>
          <cell r="E143" t="str">
            <v>Approved</v>
          </cell>
          <cell r="F143">
            <v>41033</v>
          </cell>
          <cell r="G143" t="str">
            <v>Preliminary</v>
          </cell>
          <cell r="I143" t="str">
            <v>USA</v>
          </cell>
          <cell r="L143" t="str">
            <v>Loan</v>
          </cell>
          <cell r="M143" t="str">
            <v>Float</v>
          </cell>
          <cell r="N143" t="str">
            <v>N</v>
          </cell>
          <cell r="O143" t="str">
            <v>N</v>
          </cell>
          <cell r="P143" t="str">
            <v>Not Rev.</v>
          </cell>
          <cell r="R143" t="str">
            <v>USD</v>
          </cell>
          <cell r="S143">
            <v>3000000</v>
          </cell>
          <cell r="U143">
            <v>0</v>
          </cell>
          <cell r="W143">
            <v>3000000</v>
          </cell>
          <cell r="X143">
            <v>3000000</v>
          </cell>
          <cell r="Y143">
            <v>0</v>
          </cell>
          <cell r="Z143">
            <v>1</v>
          </cell>
          <cell r="AA143">
            <v>2816250</v>
          </cell>
          <cell r="AE143" t="str">
            <v>LX118573</v>
          </cell>
          <cell r="AF143">
            <v>0.93874999999999997</v>
          </cell>
          <cell r="AI143">
            <v>400</v>
          </cell>
          <cell r="AK143">
            <v>43183</v>
          </cell>
          <cell r="AM143" t="str">
            <v>BOFA</v>
          </cell>
          <cell r="AO143">
            <v>41036</v>
          </cell>
          <cell r="AV143">
            <v>93.375</v>
          </cell>
          <cell r="AW143">
            <v>2801250</v>
          </cell>
          <cell r="AX143">
            <v>2816250</v>
          </cell>
          <cell r="AY143">
            <v>0</v>
          </cell>
          <cell r="AZ143">
            <v>2801250</v>
          </cell>
          <cell r="BA143">
            <v>0</v>
          </cell>
          <cell r="BS143" t="str">
            <v>B3</v>
          </cell>
          <cell r="BV143" t="str">
            <v>B1</v>
          </cell>
          <cell r="CB143">
            <v>0</v>
          </cell>
          <cell r="CH143" t="str">
            <v>B</v>
          </cell>
          <cell r="CO143" t="str">
            <v>Not Known</v>
          </cell>
          <cell r="CY143">
            <v>114</v>
          </cell>
        </row>
        <row r="144">
          <cell r="A144" t="str">
            <v>FIRST DATA CORPORATION</v>
          </cell>
          <cell r="B144" t="str">
            <v>FIRST DATA CORPORATION</v>
          </cell>
          <cell r="C144" t="str">
            <v>EXT  - 2018 Dollar Term Loan September 2007</v>
          </cell>
          <cell r="D144" t="str">
            <v>Traded</v>
          </cell>
          <cell r="E144" t="str">
            <v>Approved</v>
          </cell>
          <cell r="F144">
            <v>41033</v>
          </cell>
          <cell r="G144" t="str">
            <v>Preliminary</v>
          </cell>
          <cell r="I144" t="str">
            <v>USA</v>
          </cell>
          <cell r="L144" t="str">
            <v>Loan</v>
          </cell>
          <cell r="M144" t="str">
            <v>Float</v>
          </cell>
          <cell r="N144" t="str">
            <v>N</v>
          </cell>
          <cell r="O144" t="str">
            <v>N</v>
          </cell>
          <cell r="P144" t="str">
            <v>Not Rev.</v>
          </cell>
          <cell r="R144" t="str">
            <v>USD</v>
          </cell>
          <cell r="S144">
            <v>2000000</v>
          </cell>
          <cell r="U144">
            <v>0</v>
          </cell>
          <cell r="W144">
            <v>2000000</v>
          </cell>
          <cell r="X144">
            <v>2000000</v>
          </cell>
          <cell r="Y144">
            <v>0</v>
          </cell>
          <cell r="Z144">
            <v>1</v>
          </cell>
          <cell r="AA144">
            <v>1880000</v>
          </cell>
          <cell r="AE144" t="str">
            <v>LX118573</v>
          </cell>
          <cell r="AF144">
            <v>0.94</v>
          </cell>
          <cell r="AI144">
            <v>400</v>
          </cell>
          <cell r="AK144">
            <v>43183</v>
          </cell>
          <cell r="AM144" t="str">
            <v>BOFA</v>
          </cell>
          <cell r="AO144">
            <v>41037</v>
          </cell>
          <cell r="AV144">
            <v>94</v>
          </cell>
          <cell r="AW144">
            <v>1880000</v>
          </cell>
          <cell r="AX144">
            <v>1880000</v>
          </cell>
          <cell r="AY144">
            <v>0</v>
          </cell>
          <cell r="AZ144">
            <v>1880000</v>
          </cell>
          <cell r="BA144">
            <v>0</v>
          </cell>
          <cell r="BS144" t="str">
            <v>B3</v>
          </cell>
          <cell r="BV144" t="str">
            <v>B1</v>
          </cell>
          <cell r="CB144">
            <v>0</v>
          </cell>
          <cell r="CH144" t="str">
            <v>B</v>
          </cell>
          <cell r="CO144" t="str">
            <v>Not Known</v>
          </cell>
          <cell r="CY144">
            <v>115</v>
          </cell>
        </row>
        <row r="145">
          <cell r="A145" t="str">
            <v>FIRST DATA CORPORATION</v>
          </cell>
          <cell r="B145" t="str">
            <v>FIRST DATA CORPORATION</v>
          </cell>
          <cell r="C145" t="str">
            <v>DD-OLD</v>
          </cell>
          <cell r="E145" t="str">
            <v>Approved</v>
          </cell>
          <cell r="F145">
            <v>41033</v>
          </cell>
          <cell r="G145" t="str">
            <v>Preliminary</v>
          </cell>
          <cell r="I145" t="str">
            <v>USA</v>
          </cell>
          <cell r="L145" t="str">
            <v>Loan</v>
          </cell>
          <cell r="M145" t="str">
            <v>Float</v>
          </cell>
          <cell r="N145" t="str">
            <v>N</v>
          </cell>
          <cell r="O145" t="str">
            <v>N</v>
          </cell>
          <cell r="P145" t="str">
            <v>Not Rev.</v>
          </cell>
          <cell r="R145" t="str">
            <v>USD</v>
          </cell>
          <cell r="S145">
            <v>5000000</v>
          </cell>
          <cell r="U145">
            <v>0</v>
          </cell>
          <cell r="W145">
            <v>5000000</v>
          </cell>
          <cell r="X145">
            <v>5000000</v>
          </cell>
          <cell r="Y145">
            <v>0</v>
          </cell>
          <cell r="Z145">
            <v>1</v>
          </cell>
          <cell r="AA145">
            <v>4825000</v>
          </cell>
          <cell r="AF145">
            <v>0.96499999999999997</v>
          </cell>
          <cell r="AI145">
            <v>275</v>
          </cell>
          <cell r="AK145">
            <v>41906</v>
          </cell>
          <cell r="AW145">
            <v>0</v>
          </cell>
          <cell r="AX145">
            <v>4825000</v>
          </cell>
          <cell r="AY145">
            <v>0</v>
          </cell>
          <cell r="AZ145">
            <v>0</v>
          </cell>
          <cell r="BA145">
            <v>0</v>
          </cell>
          <cell r="BS145" t="str">
            <v>B3</v>
          </cell>
          <cell r="BV145" t="str">
            <v>B1</v>
          </cell>
          <cell r="CB145">
            <v>0</v>
          </cell>
          <cell r="CH145" t="str">
            <v>B</v>
          </cell>
          <cell r="CO145" t="str">
            <v>Not Known</v>
          </cell>
          <cell r="CY145">
            <v>116</v>
          </cell>
        </row>
        <row r="146">
          <cell r="A146" t="str">
            <v>FIRST DATA CORPORATION</v>
          </cell>
          <cell r="B146" t="str">
            <v>FIRST DATA CORPORATION</v>
          </cell>
          <cell r="C146" t="str">
            <v>B3-OLD</v>
          </cell>
          <cell r="E146" t="str">
            <v>Approved</v>
          </cell>
          <cell r="F146">
            <v>41033</v>
          </cell>
          <cell r="G146" t="str">
            <v>Preliminary</v>
          </cell>
          <cell r="I146" t="str">
            <v>USA</v>
          </cell>
          <cell r="L146" t="str">
            <v>Loan</v>
          </cell>
          <cell r="M146" t="str">
            <v>Float</v>
          </cell>
          <cell r="N146" t="str">
            <v>N</v>
          </cell>
          <cell r="O146" t="str">
            <v>N</v>
          </cell>
          <cell r="P146" t="str">
            <v>Not Rev.</v>
          </cell>
          <cell r="R146" t="str">
            <v>USD</v>
          </cell>
          <cell r="S146">
            <v>5000000</v>
          </cell>
          <cell r="U146">
            <v>0</v>
          </cell>
          <cell r="W146">
            <v>5000000</v>
          </cell>
          <cell r="X146">
            <v>5000000</v>
          </cell>
          <cell r="Y146">
            <v>0</v>
          </cell>
          <cell r="Z146">
            <v>1</v>
          </cell>
          <cell r="AA146">
            <v>4812500</v>
          </cell>
          <cell r="AF146">
            <v>0.96250000000000002</v>
          </cell>
          <cell r="AI146">
            <v>275</v>
          </cell>
          <cell r="AK146">
            <v>41906</v>
          </cell>
          <cell r="AW146">
            <v>0</v>
          </cell>
          <cell r="AX146">
            <v>4812500</v>
          </cell>
          <cell r="AY146">
            <v>0</v>
          </cell>
          <cell r="AZ146">
            <v>0</v>
          </cell>
          <cell r="BA146">
            <v>0</v>
          </cell>
          <cell r="BS146" t="str">
            <v>B3</v>
          </cell>
          <cell r="BV146" t="str">
            <v>B1</v>
          </cell>
          <cell r="CB146">
            <v>0</v>
          </cell>
          <cell r="CH146" t="str">
            <v>B</v>
          </cell>
          <cell r="CO146" t="str">
            <v>Not Known</v>
          </cell>
          <cell r="CY146">
            <v>117</v>
          </cell>
        </row>
        <row r="147">
          <cell r="A147" t="str">
            <v>FIRST DATA CORPORATION</v>
          </cell>
          <cell r="B147" t="str">
            <v>FIRST DATA CORPORATION</v>
          </cell>
          <cell r="C147" t="str">
            <v>B2-OLD</v>
          </cell>
          <cell r="E147" t="str">
            <v>Approved</v>
          </cell>
          <cell r="F147">
            <v>41033</v>
          </cell>
          <cell r="G147" t="str">
            <v>Preliminary</v>
          </cell>
          <cell r="I147" t="str">
            <v>USA</v>
          </cell>
          <cell r="L147" t="str">
            <v>Loan</v>
          </cell>
          <cell r="M147" t="str">
            <v>Float</v>
          </cell>
          <cell r="N147" t="str">
            <v>N</v>
          </cell>
          <cell r="O147" t="str">
            <v>N</v>
          </cell>
          <cell r="P147" t="str">
            <v>Not Rev.</v>
          </cell>
          <cell r="R147" t="str">
            <v>USD</v>
          </cell>
          <cell r="S147">
            <v>5000000</v>
          </cell>
          <cell r="U147">
            <v>0</v>
          </cell>
          <cell r="W147">
            <v>5000000</v>
          </cell>
          <cell r="X147">
            <v>5000000</v>
          </cell>
          <cell r="Y147">
            <v>0</v>
          </cell>
          <cell r="Z147">
            <v>1</v>
          </cell>
          <cell r="AA147">
            <v>4812500</v>
          </cell>
          <cell r="AF147">
            <v>0.96250000000000002</v>
          </cell>
          <cell r="AI147">
            <v>275</v>
          </cell>
          <cell r="AK147">
            <v>41906</v>
          </cell>
          <cell r="AW147">
            <v>0</v>
          </cell>
          <cell r="AX147">
            <v>4812500</v>
          </cell>
          <cell r="AY147">
            <v>0</v>
          </cell>
          <cell r="AZ147">
            <v>0</v>
          </cell>
          <cell r="BA147">
            <v>0</v>
          </cell>
          <cell r="BS147" t="str">
            <v>B3</v>
          </cell>
          <cell r="BV147" t="str">
            <v>B1</v>
          </cell>
          <cell r="CB147">
            <v>0</v>
          </cell>
          <cell r="CH147" t="str">
            <v>B</v>
          </cell>
          <cell r="CO147" t="str">
            <v>Not Known</v>
          </cell>
          <cell r="CY147">
            <v>118</v>
          </cell>
        </row>
        <row r="148">
          <cell r="A148" t="str">
            <v>FIRST DATA CORPORATION</v>
          </cell>
          <cell r="B148" t="str">
            <v>FIRST DATA CORPORATION</v>
          </cell>
          <cell r="C148" t="str">
            <v>B1-OLD</v>
          </cell>
          <cell r="E148" t="str">
            <v>Approved</v>
          </cell>
          <cell r="F148">
            <v>41033</v>
          </cell>
          <cell r="G148" t="str">
            <v>Preliminary</v>
          </cell>
          <cell r="I148" t="str">
            <v>USA</v>
          </cell>
          <cell r="L148" t="str">
            <v>Loan</v>
          </cell>
          <cell r="M148" t="str">
            <v>Float</v>
          </cell>
          <cell r="N148" t="str">
            <v>N</v>
          </cell>
          <cell r="O148" t="str">
            <v>N</v>
          </cell>
          <cell r="P148" t="str">
            <v>Not Rev.</v>
          </cell>
          <cell r="R148" t="str">
            <v>USD</v>
          </cell>
          <cell r="S148">
            <v>5000000</v>
          </cell>
          <cell r="U148">
            <v>0</v>
          </cell>
          <cell r="W148">
            <v>5000000</v>
          </cell>
          <cell r="X148">
            <v>5000000</v>
          </cell>
          <cell r="Y148">
            <v>0</v>
          </cell>
          <cell r="Z148">
            <v>1</v>
          </cell>
          <cell r="AA148">
            <v>4812500</v>
          </cell>
          <cell r="AF148">
            <v>0.96250000000000002</v>
          </cell>
          <cell r="AI148">
            <v>275</v>
          </cell>
          <cell r="AK148">
            <v>41906</v>
          </cell>
          <cell r="AW148">
            <v>0</v>
          </cell>
          <cell r="AX148">
            <v>4812500</v>
          </cell>
          <cell r="AY148">
            <v>0</v>
          </cell>
          <cell r="AZ148">
            <v>0</v>
          </cell>
          <cell r="BA148">
            <v>0</v>
          </cell>
          <cell r="BS148" t="str">
            <v>B3</v>
          </cell>
          <cell r="BV148" t="str">
            <v>B1</v>
          </cell>
          <cell r="CB148">
            <v>0</v>
          </cell>
          <cell r="CH148" t="str">
            <v>B</v>
          </cell>
          <cell r="CO148" t="str">
            <v>Not Known</v>
          </cell>
          <cell r="CY148">
            <v>119</v>
          </cell>
        </row>
        <row r="149">
          <cell r="A149" t="str">
            <v>HCA INC</v>
          </cell>
          <cell r="B149" t="str">
            <v>HCA INC</v>
          </cell>
          <cell r="C149" t="str">
            <v>A3</v>
          </cell>
          <cell r="E149" t="str">
            <v>Approved</v>
          </cell>
          <cell r="F149">
            <v>41033</v>
          </cell>
          <cell r="G149" t="str">
            <v>Preliminary</v>
          </cell>
          <cell r="I149" t="str">
            <v>USA</v>
          </cell>
          <cell r="L149" t="str">
            <v>Loan</v>
          </cell>
          <cell r="M149" t="str">
            <v>Float</v>
          </cell>
          <cell r="N149" t="str">
            <v>N</v>
          </cell>
          <cell r="O149" t="str">
            <v>N</v>
          </cell>
          <cell r="P149" t="str">
            <v>Not Rev.</v>
          </cell>
          <cell r="R149" t="str">
            <v>USD</v>
          </cell>
          <cell r="S149">
            <v>5000000</v>
          </cell>
          <cell r="U149">
            <v>0</v>
          </cell>
          <cell r="W149">
            <v>5000000</v>
          </cell>
          <cell r="X149">
            <v>5000000</v>
          </cell>
          <cell r="Y149">
            <v>0</v>
          </cell>
          <cell r="Z149">
            <v>1</v>
          </cell>
          <cell r="AA149">
            <v>4975000</v>
          </cell>
          <cell r="AF149">
            <v>0.995</v>
          </cell>
          <cell r="AI149">
            <v>325</v>
          </cell>
          <cell r="AK149">
            <v>42402</v>
          </cell>
          <cell r="AW149">
            <v>0</v>
          </cell>
          <cell r="AX149">
            <v>4975000</v>
          </cell>
          <cell r="AY149">
            <v>0</v>
          </cell>
          <cell r="AZ149">
            <v>0</v>
          </cell>
          <cell r="BA149">
            <v>0</v>
          </cell>
          <cell r="BS149" t="str">
            <v>B1</v>
          </cell>
          <cell r="CB149">
            <v>0</v>
          </cell>
          <cell r="CH149" t="str">
            <v>B+</v>
          </cell>
          <cell r="CO149" t="str">
            <v>Not Known</v>
          </cell>
          <cell r="CY149">
            <v>120</v>
          </cell>
        </row>
        <row r="150">
          <cell r="A150" t="str">
            <v>HERBST GAMING LLC</v>
          </cell>
          <cell r="B150" t="str">
            <v>HERBST GAMING LLC</v>
          </cell>
          <cell r="C150" t="str">
            <v>EXIT</v>
          </cell>
          <cell r="E150" t="str">
            <v>Approved</v>
          </cell>
          <cell r="F150">
            <v>41033</v>
          </cell>
          <cell r="G150" t="str">
            <v>Preliminary</v>
          </cell>
          <cell r="I150" t="str">
            <v>USA</v>
          </cell>
          <cell r="L150" t="str">
            <v>Loan</v>
          </cell>
          <cell r="M150" t="str">
            <v>Float</v>
          </cell>
          <cell r="N150" t="str">
            <v>N</v>
          </cell>
          <cell r="O150" t="str">
            <v>N</v>
          </cell>
          <cell r="P150" t="str">
            <v>Not Rev.</v>
          </cell>
          <cell r="R150" t="str">
            <v>USD</v>
          </cell>
          <cell r="S150">
            <v>5000000</v>
          </cell>
          <cell r="U150">
            <v>0</v>
          </cell>
          <cell r="W150">
            <v>5000000</v>
          </cell>
          <cell r="X150">
            <v>5000000</v>
          </cell>
          <cell r="Y150">
            <v>0</v>
          </cell>
          <cell r="Z150">
            <v>1</v>
          </cell>
          <cell r="AA150">
            <v>5137500</v>
          </cell>
          <cell r="AE150" t="str">
            <v>LX117174</v>
          </cell>
          <cell r="AF150">
            <v>1.0275000000000001</v>
          </cell>
          <cell r="AI150">
            <v>700</v>
          </cell>
          <cell r="AK150">
            <v>42369</v>
          </cell>
          <cell r="AW150">
            <v>0</v>
          </cell>
          <cell r="AX150">
            <v>5137500</v>
          </cell>
          <cell r="AY150">
            <v>0</v>
          </cell>
          <cell r="AZ150">
            <v>0</v>
          </cell>
          <cell r="BA150">
            <v>0</v>
          </cell>
          <cell r="BS150" t="str">
            <v>B2</v>
          </cell>
          <cell r="BV150" t="str">
            <v>B2</v>
          </cell>
          <cell r="CB150">
            <v>0</v>
          </cell>
          <cell r="CH150" t="str">
            <v>B+</v>
          </cell>
          <cell r="CO150" t="str">
            <v>Not Known</v>
          </cell>
          <cell r="CY150">
            <v>121</v>
          </cell>
        </row>
        <row r="151">
          <cell r="A151" t="str">
            <v>JMC STEEL GROUP</v>
          </cell>
          <cell r="B151" t="str">
            <v>JMC STEEL GROUP</v>
          </cell>
          <cell r="E151" t="str">
            <v>Approved</v>
          </cell>
          <cell r="F151">
            <v>41033</v>
          </cell>
          <cell r="G151" t="str">
            <v>Preliminary</v>
          </cell>
          <cell r="I151" t="str">
            <v>USA</v>
          </cell>
          <cell r="L151" t="str">
            <v>Loan</v>
          </cell>
          <cell r="M151" t="str">
            <v>Float</v>
          </cell>
          <cell r="N151" t="str">
            <v>N</v>
          </cell>
          <cell r="O151" t="str">
            <v>N</v>
          </cell>
          <cell r="P151" t="str">
            <v>Not Rev.</v>
          </cell>
          <cell r="R151" t="str">
            <v>USD</v>
          </cell>
          <cell r="S151">
            <v>5000000</v>
          </cell>
          <cell r="U151">
            <v>0</v>
          </cell>
          <cell r="W151">
            <v>5000000</v>
          </cell>
          <cell r="X151">
            <v>5000000</v>
          </cell>
          <cell r="Y151">
            <v>0</v>
          </cell>
          <cell r="Z151">
            <v>1</v>
          </cell>
          <cell r="AA151">
            <v>5037500</v>
          </cell>
          <cell r="AE151" t="str">
            <v>LX118416</v>
          </cell>
          <cell r="AF151">
            <v>1.0075000000000001</v>
          </cell>
          <cell r="AI151">
            <v>325</v>
          </cell>
          <cell r="AK151">
            <v>42826</v>
          </cell>
          <cell r="AW151">
            <v>0</v>
          </cell>
          <cell r="AX151">
            <v>5037500</v>
          </cell>
          <cell r="AY151">
            <v>0</v>
          </cell>
          <cell r="AZ151">
            <v>0</v>
          </cell>
          <cell r="BA151">
            <v>0</v>
          </cell>
          <cell r="BS151" t="str">
            <v>B2</v>
          </cell>
          <cell r="BV151" t="str">
            <v>B1</v>
          </cell>
          <cell r="CB151">
            <v>0</v>
          </cell>
          <cell r="CH151" t="str">
            <v>B+</v>
          </cell>
          <cell r="CO151" t="str">
            <v>Not Known</v>
          </cell>
          <cell r="CY151">
            <v>122</v>
          </cell>
        </row>
        <row r="152">
          <cell r="A152" t="str">
            <v>LA PALOMA GENERATING CO LLC</v>
          </cell>
          <cell r="B152" t="str">
            <v>LA PALOMA GENERATING CO LLC</v>
          </cell>
          <cell r="E152" t="str">
            <v>Approved</v>
          </cell>
          <cell r="F152">
            <v>41033</v>
          </cell>
          <cell r="G152" t="str">
            <v>Preliminary</v>
          </cell>
          <cell r="I152" t="str">
            <v>USA</v>
          </cell>
          <cell r="L152" t="str">
            <v>Loan</v>
          </cell>
          <cell r="M152" t="str">
            <v>Float</v>
          </cell>
          <cell r="N152" t="str">
            <v>N</v>
          </cell>
          <cell r="O152" t="str">
            <v>N</v>
          </cell>
          <cell r="P152" t="str">
            <v>Not Rev.</v>
          </cell>
          <cell r="R152" t="str">
            <v>USD</v>
          </cell>
          <cell r="S152">
            <v>5000000</v>
          </cell>
          <cell r="U152">
            <v>0</v>
          </cell>
          <cell r="W152">
            <v>5000000</v>
          </cell>
          <cell r="X152">
            <v>5000000</v>
          </cell>
          <cell r="Y152">
            <v>0</v>
          </cell>
          <cell r="Z152">
            <v>1</v>
          </cell>
          <cell r="AA152">
            <v>4950000</v>
          </cell>
          <cell r="AE152" t="str">
            <v>LX120624</v>
          </cell>
          <cell r="AF152">
            <v>0.99</v>
          </cell>
          <cell r="AI152">
            <v>550</v>
          </cell>
          <cell r="AK152">
            <v>42973</v>
          </cell>
          <cell r="AW152">
            <v>0</v>
          </cell>
          <cell r="AX152">
            <v>4950000</v>
          </cell>
          <cell r="AY152">
            <v>0</v>
          </cell>
          <cell r="AZ152">
            <v>0</v>
          </cell>
          <cell r="BA152">
            <v>0</v>
          </cell>
          <cell r="CB152">
            <v>0</v>
          </cell>
          <cell r="CO152" t="str">
            <v>Not Known</v>
          </cell>
          <cell r="CY152">
            <v>123</v>
          </cell>
        </row>
        <row r="153">
          <cell r="A153" t="str">
            <v>MICHAEL FOODS GROUP INC</v>
          </cell>
          <cell r="B153" t="str">
            <v>MICHAEL FOODS GROUP INC</v>
          </cell>
          <cell r="C153" t="str">
            <v>NEW</v>
          </cell>
          <cell r="E153" t="str">
            <v>Approved</v>
          </cell>
          <cell r="F153">
            <v>41033</v>
          </cell>
          <cell r="G153" t="str">
            <v>Preliminary</v>
          </cell>
          <cell r="I153" t="str">
            <v>USA</v>
          </cell>
          <cell r="L153" t="str">
            <v>Loan</v>
          </cell>
          <cell r="M153" t="str">
            <v>Float</v>
          </cell>
          <cell r="N153" t="str">
            <v>N</v>
          </cell>
          <cell r="O153" t="str">
            <v>N</v>
          </cell>
          <cell r="P153" t="str">
            <v>Not Rev.</v>
          </cell>
          <cell r="R153" t="str">
            <v>USD</v>
          </cell>
          <cell r="S153">
            <v>5000000</v>
          </cell>
          <cell r="U153">
            <v>0</v>
          </cell>
          <cell r="W153">
            <v>5000000</v>
          </cell>
          <cell r="X153">
            <v>5000000</v>
          </cell>
          <cell r="Y153">
            <v>0</v>
          </cell>
          <cell r="Z153">
            <v>1</v>
          </cell>
          <cell r="AA153">
            <v>5031250</v>
          </cell>
          <cell r="AE153" t="str">
            <v>LX118128</v>
          </cell>
          <cell r="AF153">
            <v>1.0062500000000001</v>
          </cell>
          <cell r="AI153">
            <v>300</v>
          </cell>
          <cell r="AK153">
            <v>43156</v>
          </cell>
          <cell r="AW153">
            <v>0</v>
          </cell>
          <cell r="AX153">
            <v>5031250</v>
          </cell>
          <cell r="AY153">
            <v>0</v>
          </cell>
          <cell r="AZ153">
            <v>0</v>
          </cell>
          <cell r="BA153">
            <v>0</v>
          </cell>
          <cell r="BS153" t="str">
            <v>B2</v>
          </cell>
          <cell r="BV153" t="str">
            <v>B1</v>
          </cell>
          <cell r="CB153">
            <v>0</v>
          </cell>
          <cell r="CH153" t="str">
            <v>B</v>
          </cell>
          <cell r="CO153" t="str">
            <v>Not Known</v>
          </cell>
          <cell r="CY153">
            <v>124</v>
          </cell>
        </row>
        <row r="154">
          <cell r="A154" t="str">
            <v>MICHAELS STORES INC</v>
          </cell>
          <cell r="B154" t="str">
            <v>MICHAELS STORES INC</v>
          </cell>
          <cell r="C154" t="str">
            <v>B2</v>
          </cell>
          <cell r="E154" t="str">
            <v>Approved</v>
          </cell>
          <cell r="F154">
            <v>41033</v>
          </cell>
          <cell r="G154" t="str">
            <v>Preliminary</v>
          </cell>
          <cell r="I154" t="str">
            <v>USA</v>
          </cell>
          <cell r="L154" t="str">
            <v>Loan</v>
          </cell>
          <cell r="M154" t="str">
            <v>Float</v>
          </cell>
          <cell r="N154" t="str">
            <v>N</v>
          </cell>
          <cell r="O154" t="str">
            <v>N</v>
          </cell>
          <cell r="P154" t="str">
            <v>Not Rev.</v>
          </cell>
          <cell r="R154" t="str">
            <v>USD</v>
          </cell>
          <cell r="S154">
            <v>5000000</v>
          </cell>
          <cell r="U154">
            <v>0</v>
          </cell>
          <cell r="W154">
            <v>5000000</v>
          </cell>
          <cell r="X154">
            <v>5000000</v>
          </cell>
          <cell r="Y154">
            <v>0</v>
          </cell>
          <cell r="Z154">
            <v>1</v>
          </cell>
          <cell r="AA154">
            <v>5050000</v>
          </cell>
          <cell r="AE154" t="str">
            <v>LX112629</v>
          </cell>
          <cell r="AF154">
            <v>1.01</v>
          </cell>
          <cell r="AI154">
            <v>450</v>
          </cell>
          <cell r="AK154">
            <v>42582</v>
          </cell>
          <cell r="AW154">
            <v>0</v>
          </cell>
          <cell r="AX154">
            <v>5050000</v>
          </cell>
          <cell r="AY154">
            <v>0</v>
          </cell>
          <cell r="AZ154">
            <v>0</v>
          </cell>
          <cell r="BA154">
            <v>0</v>
          </cell>
          <cell r="BS154" t="str">
            <v>B2</v>
          </cell>
          <cell r="BV154" t="str">
            <v>B1</v>
          </cell>
          <cell r="CB154">
            <v>0</v>
          </cell>
          <cell r="CH154" t="str">
            <v>B      *+</v>
          </cell>
          <cell r="CO154" t="str">
            <v>Not Known</v>
          </cell>
          <cell r="CY154">
            <v>125</v>
          </cell>
        </row>
        <row r="155">
          <cell r="A155" t="str">
            <v>MMM HOLDINGS INC</v>
          </cell>
          <cell r="B155" t="str">
            <v>MMM HOLDINGS INC</v>
          </cell>
          <cell r="C155" t="str">
            <v>B</v>
          </cell>
          <cell r="E155" t="str">
            <v>Approved</v>
          </cell>
          <cell r="F155">
            <v>41033</v>
          </cell>
          <cell r="G155" t="str">
            <v>Preliminary</v>
          </cell>
          <cell r="I155" t="str">
            <v>USA</v>
          </cell>
          <cell r="L155" t="str">
            <v>Loan</v>
          </cell>
          <cell r="M155" t="str">
            <v>Float</v>
          </cell>
          <cell r="N155" t="str">
            <v>N</v>
          </cell>
          <cell r="O155" t="str">
            <v>N</v>
          </cell>
          <cell r="P155" t="str">
            <v>Not Rev.</v>
          </cell>
          <cell r="R155" t="str">
            <v>USD</v>
          </cell>
          <cell r="S155">
            <v>5000000</v>
          </cell>
          <cell r="U155">
            <v>0</v>
          </cell>
          <cell r="W155">
            <v>5000000</v>
          </cell>
          <cell r="X155">
            <v>5000000</v>
          </cell>
          <cell r="Y155">
            <v>0</v>
          </cell>
          <cell r="Z155">
            <v>1</v>
          </cell>
          <cell r="AA155">
            <v>5031250</v>
          </cell>
          <cell r="AE155" t="str">
            <v>LX123579</v>
          </cell>
          <cell r="AF155">
            <v>1.0062500000000001</v>
          </cell>
          <cell r="AI155">
            <v>650</v>
          </cell>
          <cell r="AK155">
            <v>42829</v>
          </cell>
          <cell r="AW155">
            <v>0</v>
          </cell>
          <cell r="AX155">
            <v>5031250</v>
          </cell>
          <cell r="AY155">
            <v>0</v>
          </cell>
          <cell r="AZ155">
            <v>0</v>
          </cell>
          <cell r="BA155">
            <v>0</v>
          </cell>
          <cell r="BS155" t="str">
            <v>B1</v>
          </cell>
          <cell r="BV155" t="str">
            <v>B1</v>
          </cell>
          <cell r="CB155">
            <v>0</v>
          </cell>
          <cell r="CH155" t="str">
            <v>NR</v>
          </cell>
          <cell r="CO155" t="str">
            <v>Not Known</v>
          </cell>
          <cell r="CY155">
            <v>126</v>
          </cell>
        </row>
        <row r="156">
          <cell r="A156" t="str">
            <v>MULTIPLAN INC</v>
          </cell>
          <cell r="B156" t="str">
            <v>MULTIPLAN INC</v>
          </cell>
          <cell r="C156" t="str">
            <v>B</v>
          </cell>
          <cell r="E156" t="str">
            <v>Approved</v>
          </cell>
          <cell r="F156">
            <v>41033</v>
          </cell>
          <cell r="G156" t="str">
            <v>Preliminary</v>
          </cell>
          <cell r="I156" t="str">
            <v>USA</v>
          </cell>
          <cell r="L156" t="str">
            <v>Loan</v>
          </cell>
          <cell r="M156" t="str">
            <v>Float</v>
          </cell>
          <cell r="N156" t="str">
            <v>N</v>
          </cell>
          <cell r="O156" t="str">
            <v>N</v>
          </cell>
          <cell r="P156" t="str">
            <v>Not Rev.</v>
          </cell>
          <cell r="R156" t="str">
            <v>USD</v>
          </cell>
          <cell r="S156">
            <v>5000000</v>
          </cell>
          <cell r="U156">
            <v>0</v>
          </cell>
          <cell r="W156">
            <v>5000000</v>
          </cell>
          <cell r="X156">
            <v>5000000</v>
          </cell>
          <cell r="Y156">
            <v>0</v>
          </cell>
          <cell r="Z156">
            <v>1</v>
          </cell>
          <cell r="AA156">
            <v>5000000</v>
          </cell>
          <cell r="AE156" t="str">
            <v>LX118054</v>
          </cell>
          <cell r="AF156">
            <v>1</v>
          </cell>
          <cell r="AI156">
            <v>325</v>
          </cell>
          <cell r="AK156">
            <v>42965</v>
          </cell>
          <cell r="AW156">
            <v>0</v>
          </cell>
          <cell r="AX156">
            <v>5000000</v>
          </cell>
          <cell r="AY156">
            <v>0</v>
          </cell>
          <cell r="AZ156">
            <v>0</v>
          </cell>
          <cell r="BA156">
            <v>0</v>
          </cell>
          <cell r="BS156" t="str">
            <v>B2</v>
          </cell>
          <cell r="BV156" t="str">
            <v>Ba3</v>
          </cell>
          <cell r="CB156">
            <v>0</v>
          </cell>
          <cell r="CH156" t="str">
            <v>B</v>
          </cell>
          <cell r="CO156" t="str">
            <v>Not Known</v>
          </cell>
          <cell r="CY156">
            <v>127</v>
          </cell>
        </row>
        <row r="157">
          <cell r="A157" t="str">
            <v>NEUSTAR INC</v>
          </cell>
          <cell r="B157" t="str">
            <v>NEUSTAR INC</v>
          </cell>
          <cell r="C157" t="str">
            <v>B</v>
          </cell>
          <cell r="E157" t="str">
            <v>Approved</v>
          </cell>
          <cell r="F157">
            <v>41033</v>
          </cell>
          <cell r="G157" t="str">
            <v>Preliminary</v>
          </cell>
          <cell r="I157" t="str">
            <v>USA</v>
          </cell>
          <cell r="L157" t="str">
            <v>Loan</v>
          </cell>
          <cell r="M157" t="str">
            <v>Float</v>
          </cell>
          <cell r="N157" t="str">
            <v>N</v>
          </cell>
          <cell r="O157" t="str">
            <v>N</v>
          </cell>
          <cell r="P157" t="str">
            <v>Not Rev.</v>
          </cell>
          <cell r="R157" t="str">
            <v>USD</v>
          </cell>
          <cell r="S157">
            <v>5000000</v>
          </cell>
          <cell r="U157">
            <v>0</v>
          </cell>
          <cell r="W157">
            <v>5000000</v>
          </cell>
          <cell r="X157">
            <v>5000000</v>
          </cell>
          <cell r="Y157">
            <v>0</v>
          </cell>
          <cell r="Z157">
            <v>1</v>
          </cell>
          <cell r="AA157">
            <v>5081250.0000000009</v>
          </cell>
          <cell r="AE157" t="str">
            <v>LX121402</v>
          </cell>
          <cell r="AF157">
            <v>1.0162500000000001</v>
          </cell>
          <cell r="AI157">
            <v>375</v>
          </cell>
          <cell r="AK157">
            <v>43412</v>
          </cell>
          <cell r="AW157">
            <v>0</v>
          </cell>
          <cell r="AX157">
            <v>5081250.0000000009</v>
          </cell>
          <cell r="AY157">
            <v>0</v>
          </cell>
          <cell r="AZ157">
            <v>0</v>
          </cell>
          <cell r="BA157">
            <v>0</v>
          </cell>
          <cell r="BS157" t="str">
            <v>Ba2</v>
          </cell>
          <cell r="BV157" t="str">
            <v>Ba2</v>
          </cell>
          <cell r="CB157">
            <v>0</v>
          </cell>
          <cell r="CH157" t="str">
            <v>BB</v>
          </cell>
          <cell r="CO157" t="str">
            <v>Not Known</v>
          </cell>
          <cell r="CY157">
            <v>128</v>
          </cell>
        </row>
        <row r="158">
          <cell r="A158" t="str">
            <v>NIELSEN FINANCE LLC</v>
          </cell>
          <cell r="B158" t="str">
            <v>NIELSEN FINANCE LLC</v>
          </cell>
          <cell r="C158" t="str">
            <v>B</v>
          </cell>
          <cell r="E158" t="str">
            <v>Approved</v>
          </cell>
          <cell r="F158">
            <v>41033</v>
          </cell>
          <cell r="G158" t="str">
            <v>Preliminary</v>
          </cell>
          <cell r="I158" t="str">
            <v>USA</v>
          </cell>
          <cell r="L158" t="str">
            <v>Loan</v>
          </cell>
          <cell r="M158" t="str">
            <v>Float</v>
          </cell>
          <cell r="N158" t="str">
            <v>N</v>
          </cell>
          <cell r="O158" t="str">
            <v>N</v>
          </cell>
          <cell r="P158" t="str">
            <v>Not Rev.</v>
          </cell>
          <cell r="R158" t="str">
            <v>USD</v>
          </cell>
          <cell r="S158">
            <v>5000000</v>
          </cell>
          <cell r="U158">
            <v>0</v>
          </cell>
          <cell r="W158">
            <v>5000000</v>
          </cell>
          <cell r="X158">
            <v>5000000</v>
          </cell>
          <cell r="Y158">
            <v>0</v>
          </cell>
          <cell r="Z158">
            <v>1</v>
          </cell>
          <cell r="AA158">
            <v>5043750</v>
          </cell>
          <cell r="AE158" t="str">
            <v>LX111793</v>
          </cell>
          <cell r="AF158">
            <v>1.00875</v>
          </cell>
          <cell r="AI158">
            <v>375</v>
          </cell>
          <cell r="AK158">
            <v>42491</v>
          </cell>
          <cell r="AW158">
            <v>0</v>
          </cell>
          <cell r="AX158">
            <v>5043750</v>
          </cell>
          <cell r="AY158">
            <v>0</v>
          </cell>
          <cell r="AZ158">
            <v>0</v>
          </cell>
          <cell r="BA158">
            <v>0</v>
          </cell>
          <cell r="BV158" t="str">
            <v>Ba2</v>
          </cell>
          <cell r="CB158">
            <v>0</v>
          </cell>
          <cell r="CO158" t="str">
            <v>Not Known</v>
          </cell>
          <cell r="CY158">
            <v>129</v>
          </cell>
        </row>
        <row r="159">
          <cell r="A159" t="str">
            <v>NIELSEN FINANCE LLC</v>
          </cell>
          <cell r="B159" t="str">
            <v>NIELSEN FINANCE LLC</v>
          </cell>
          <cell r="C159" t="str">
            <v>D</v>
          </cell>
          <cell r="E159" t="str">
            <v>Approved</v>
          </cell>
          <cell r="F159">
            <v>41033</v>
          </cell>
          <cell r="G159" t="str">
            <v>Preliminary</v>
          </cell>
          <cell r="I159" t="str">
            <v>USA</v>
          </cell>
          <cell r="L159" t="str">
            <v>Loan</v>
          </cell>
          <cell r="M159" t="str">
            <v>Float</v>
          </cell>
          <cell r="N159" t="str">
            <v>N</v>
          </cell>
          <cell r="O159" t="str">
            <v>N</v>
          </cell>
          <cell r="P159" t="str">
            <v>Not Rev.</v>
          </cell>
          <cell r="R159" t="str">
            <v>USD</v>
          </cell>
          <cell r="S159">
            <v>5000000</v>
          </cell>
          <cell r="U159">
            <v>0</v>
          </cell>
          <cell r="W159">
            <v>5000000</v>
          </cell>
          <cell r="X159">
            <v>5000000</v>
          </cell>
          <cell r="Y159">
            <v>0</v>
          </cell>
          <cell r="Z159">
            <v>1</v>
          </cell>
          <cell r="AA159">
            <v>4837500</v>
          </cell>
          <cell r="AE159" t="str">
            <v>LX122674</v>
          </cell>
          <cell r="AF159">
            <v>0.96750000000000003</v>
          </cell>
          <cell r="AI159">
            <v>225</v>
          </cell>
          <cell r="AK159">
            <v>42768</v>
          </cell>
          <cell r="AW159">
            <v>0</v>
          </cell>
          <cell r="AX159">
            <v>4837500</v>
          </cell>
          <cell r="AY159">
            <v>0</v>
          </cell>
          <cell r="AZ159">
            <v>0</v>
          </cell>
          <cell r="BA159">
            <v>0</v>
          </cell>
          <cell r="BV159" t="str">
            <v>Ba2</v>
          </cell>
          <cell r="CB159">
            <v>0</v>
          </cell>
          <cell r="CO159" t="str">
            <v>Not Known</v>
          </cell>
          <cell r="CY159">
            <v>130</v>
          </cell>
        </row>
        <row r="160">
          <cell r="A160" t="str">
            <v>PETCO ANIMAL SUPPLIES INC</v>
          </cell>
          <cell r="B160" t="str">
            <v>PETCO ANIMAL SUPPLIES INC</v>
          </cell>
          <cell r="C160" t="str">
            <v>B-NEW</v>
          </cell>
          <cell r="E160" t="str">
            <v>Approved</v>
          </cell>
          <cell r="F160">
            <v>41033</v>
          </cell>
          <cell r="G160" t="str">
            <v>Preliminary</v>
          </cell>
          <cell r="I160" t="str">
            <v>USA</v>
          </cell>
          <cell r="L160" t="str">
            <v>Loan</v>
          </cell>
          <cell r="M160" t="str">
            <v>Float</v>
          </cell>
          <cell r="N160" t="str">
            <v>N</v>
          </cell>
          <cell r="O160" t="str">
            <v>N</v>
          </cell>
          <cell r="P160" t="str">
            <v>Not Rev.</v>
          </cell>
          <cell r="R160" t="str">
            <v>USD</v>
          </cell>
          <cell r="S160">
            <v>5000000</v>
          </cell>
          <cell r="U160">
            <v>0</v>
          </cell>
          <cell r="W160">
            <v>5000000</v>
          </cell>
          <cell r="X160">
            <v>5000000</v>
          </cell>
          <cell r="Y160">
            <v>0</v>
          </cell>
          <cell r="Z160">
            <v>1</v>
          </cell>
          <cell r="AA160">
            <v>5018750</v>
          </cell>
          <cell r="AE160" t="str">
            <v>LX118171</v>
          </cell>
          <cell r="AF160">
            <v>1.0037499999999999</v>
          </cell>
          <cell r="AI160">
            <v>325</v>
          </cell>
          <cell r="AK160">
            <v>43063</v>
          </cell>
          <cell r="AW160">
            <v>0</v>
          </cell>
          <cell r="AX160">
            <v>5018750</v>
          </cell>
          <cell r="AY160">
            <v>0</v>
          </cell>
          <cell r="AZ160">
            <v>0</v>
          </cell>
          <cell r="BA160">
            <v>0</v>
          </cell>
          <cell r="BS160" t="str">
            <v>B2</v>
          </cell>
          <cell r="BV160" t="str">
            <v>B1</v>
          </cell>
          <cell r="CB160">
            <v>0</v>
          </cell>
          <cell r="CH160" t="str">
            <v>B</v>
          </cell>
          <cell r="CO160" t="str">
            <v>Not Known</v>
          </cell>
          <cell r="CY160">
            <v>131</v>
          </cell>
        </row>
        <row r="161">
          <cell r="A161" t="str">
            <v>PIERRE FOODS INC</v>
          </cell>
          <cell r="B161" t="str">
            <v>PIERRE FOODS INC</v>
          </cell>
          <cell r="E161" t="str">
            <v>Approved</v>
          </cell>
          <cell r="F161">
            <v>41033</v>
          </cell>
          <cell r="G161" t="str">
            <v>Preliminary</v>
          </cell>
          <cell r="I161" t="str">
            <v>USA</v>
          </cell>
          <cell r="L161" t="str">
            <v>Loan</v>
          </cell>
          <cell r="M161" t="str">
            <v>Float</v>
          </cell>
          <cell r="N161" t="str">
            <v>N</v>
          </cell>
          <cell r="O161" t="str">
            <v>N</v>
          </cell>
          <cell r="P161" t="str">
            <v>Not Rev.</v>
          </cell>
          <cell r="R161" t="str">
            <v>USD</v>
          </cell>
          <cell r="S161">
            <v>5000000</v>
          </cell>
          <cell r="U161">
            <v>0</v>
          </cell>
          <cell r="W161">
            <v>5000000</v>
          </cell>
          <cell r="X161">
            <v>5000000</v>
          </cell>
          <cell r="Y161">
            <v>0</v>
          </cell>
          <cell r="Z161">
            <v>1</v>
          </cell>
          <cell r="AA161">
            <v>5050000</v>
          </cell>
          <cell r="AE161" t="str">
            <v>LX116350</v>
          </cell>
          <cell r="AF161">
            <v>1.01</v>
          </cell>
          <cell r="AI161">
            <v>525</v>
          </cell>
          <cell r="AK161">
            <v>42643</v>
          </cell>
          <cell r="AW161">
            <v>0</v>
          </cell>
          <cell r="AX161">
            <v>5050000</v>
          </cell>
          <cell r="AY161">
            <v>0</v>
          </cell>
          <cell r="AZ161">
            <v>0</v>
          </cell>
          <cell r="BA161">
            <v>0</v>
          </cell>
          <cell r="BS161" t="str">
            <v>B2</v>
          </cell>
          <cell r="BV161" t="str">
            <v>B1</v>
          </cell>
          <cell r="CB161">
            <v>0</v>
          </cell>
          <cell r="CH161" t="str">
            <v>B</v>
          </cell>
          <cell r="CO161" t="str">
            <v>Not Known</v>
          </cell>
          <cell r="CY161">
            <v>132</v>
          </cell>
        </row>
        <row r="162">
          <cell r="A162" t="str">
            <v>PLATO LEARNING</v>
          </cell>
          <cell r="B162" t="str">
            <v>PLATO LEARNING</v>
          </cell>
          <cell r="E162" t="str">
            <v>Approved</v>
          </cell>
          <cell r="F162">
            <v>41033</v>
          </cell>
          <cell r="G162" t="str">
            <v>Preliminary</v>
          </cell>
          <cell r="I162" t="str">
            <v>USA</v>
          </cell>
          <cell r="L162" t="str">
            <v>Loan</v>
          </cell>
          <cell r="M162" t="str">
            <v>Float</v>
          </cell>
          <cell r="N162" t="str">
            <v>N</v>
          </cell>
          <cell r="O162" t="str">
            <v>N</v>
          </cell>
          <cell r="P162" t="str">
            <v>Not Rev.</v>
          </cell>
          <cell r="R162" t="str">
            <v>USD</v>
          </cell>
          <cell r="S162">
            <v>5000000</v>
          </cell>
          <cell r="U162">
            <v>0</v>
          </cell>
          <cell r="W162">
            <v>5000000</v>
          </cell>
          <cell r="X162">
            <v>5000000</v>
          </cell>
          <cell r="Y162">
            <v>0</v>
          </cell>
          <cell r="Z162">
            <v>1</v>
          </cell>
          <cell r="AA162">
            <v>5000000</v>
          </cell>
          <cell r="AF162">
            <v>1</v>
          </cell>
          <cell r="AI162">
            <v>600</v>
          </cell>
          <cell r="AK162">
            <v>43220</v>
          </cell>
          <cell r="AW162">
            <v>0</v>
          </cell>
          <cell r="AX162">
            <v>5000000</v>
          </cell>
          <cell r="AY162">
            <v>0</v>
          </cell>
          <cell r="AZ162">
            <v>0</v>
          </cell>
          <cell r="BA162">
            <v>0</v>
          </cell>
          <cell r="BV162" t="str">
            <v>B2</v>
          </cell>
          <cell r="CB162">
            <v>0</v>
          </cell>
          <cell r="CO162" t="str">
            <v>Not Known</v>
          </cell>
          <cell r="CY162">
            <v>133</v>
          </cell>
        </row>
        <row r="163">
          <cell r="A163" t="str">
            <v>ROCKWOOD SPECIALTIES GROUP</v>
          </cell>
          <cell r="B163" t="str">
            <v>ROCKWOOD SPECIALTIES GROUP</v>
          </cell>
          <cell r="C163" t="str">
            <v>B</v>
          </cell>
          <cell r="E163" t="str">
            <v>Approved</v>
          </cell>
          <cell r="F163">
            <v>41033</v>
          </cell>
          <cell r="G163" t="str">
            <v>Preliminary</v>
          </cell>
          <cell r="I163" t="str">
            <v>USA</v>
          </cell>
          <cell r="L163" t="str">
            <v>Loan</v>
          </cell>
          <cell r="M163" t="str">
            <v>Float</v>
          </cell>
          <cell r="N163" t="str">
            <v>N</v>
          </cell>
          <cell r="O163" t="str">
            <v>N</v>
          </cell>
          <cell r="P163" t="str">
            <v>Not Rev.</v>
          </cell>
          <cell r="R163" t="str">
            <v>USD</v>
          </cell>
          <cell r="S163">
            <v>5000000</v>
          </cell>
          <cell r="U163">
            <v>0</v>
          </cell>
          <cell r="W163">
            <v>5000000</v>
          </cell>
          <cell r="X163">
            <v>5000000</v>
          </cell>
          <cell r="Y163">
            <v>0</v>
          </cell>
          <cell r="Z163">
            <v>1</v>
          </cell>
          <cell r="AA163">
            <v>5050000</v>
          </cell>
          <cell r="AE163" t="str">
            <v>LX117903</v>
          </cell>
          <cell r="AF163">
            <v>1.01</v>
          </cell>
          <cell r="AI163">
            <v>250</v>
          </cell>
          <cell r="AK163">
            <v>43141</v>
          </cell>
          <cell r="AW163">
            <v>0</v>
          </cell>
          <cell r="AX163">
            <v>5050000</v>
          </cell>
          <cell r="AY163">
            <v>0</v>
          </cell>
          <cell r="AZ163">
            <v>0</v>
          </cell>
          <cell r="BA163">
            <v>0</v>
          </cell>
          <cell r="BS163" t="str">
            <v>Ba2</v>
          </cell>
          <cell r="BV163" t="str">
            <v>Ba1</v>
          </cell>
          <cell r="CB163">
            <v>0</v>
          </cell>
          <cell r="CH163" t="str">
            <v>BB+</v>
          </cell>
          <cell r="CO163" t="str">
            <v>Not Known</v>
          </cell>
          <cell r="CY163">
            <v>134</v>
          </cell>
        </row>
        <row r="164">
          <cell r="A164" t="str">
            <v>RURAL/METRO INC</v>
          </cell>
          <cell r="B164" t="str">
            <v>RURAL/METRO INC</v>
          </cell>
          <cell r="C164" t="str">
            <v>B</v>
          </cell>
          <cell r="E164" t="str">
            <v>Approved</v>
          </cell>
          <cell r="F164">
            <v>41033</v>
          </cell>
          <cell r="G164" t="str">
            <v>Preliminary</v>
          </cell>
          <cell r="I164" t="str">
            <v>USA</v>
          </cell>
          <cell r="L164" t="str">
            <v>Loan</v>
          </cell>
          <cell r="M164" t="str">
            <v>Float</v>
          </cell>
          <cell r="N164" t="str">
            <v>N</v>
          </cell>
          <cell r="O164" t="str">
            <v>N</v>
          </cell>
          <cell r="P164" t="str">
            <v>Not Rev.</v>
          </cell>
          <cell r="R164" t="str">
            <v>USD</v>
          </cell>
          <cell r="S164">
            <v>5000000</v>
          </cell>
          <cell r="U164">
            <v>0</v>
          </cell>
          <cell r="W164">
            <v>5000000</v>
          </cell>
          <cell r="X164">
            <v>5000000</v>
          </cell>
          <cell r="Y164">
            <v>0</v>
          </cell>
          <cell r="Z164">
            <v>1</v>
          </cell>
          <cell r="AA164">
            <v>5012500</v>
          </cell>
          <cell r="AE164" t="str">
            <v>LX119999</v>
          </cell>
          <cell r="AF164">
            <v>1.0024999999999999</v>
          </cell>
          <cell r="AI164">
            <v>425</v>
          </cell>
          <cell r="AK164">
            <v>43281</v>
          </cell>
          <cell r="AW164">
            <v>0</v>
          </cell>
          <cell r="AX164">
            <v>5012500</v>
          </cell>
          <cell r="AY164">
            <v>0</v>
          </cell>
          <cell r="AZ164">
            <v>0</v>
          </cell>
          <cell r="BA164">
            <v>0</v>
          </cell>
          <cell r="BS164" t="str">
            <v>B1</v>
          </cell>
          <cell r="BV164" t="str">
            <v>Ba3</v>
          </cell>
          <cell r="CB164">
            <v>0</v>
          </cell>
          <cell r="CH164" t="str">
            <v>B</v>
          </cell>
          <cell r="CO164" t="str">
            <v>Not Known</v>
          </cell>
          <cell r="CY164">
            <v>135</v>
          </cell>
        </row>
        <row r="165">
          <cell r="A165" t="str">
            <v>SABRE HOLDINGS CORP</v>
          </cell>
          <cell r="B165" t="str">
            <v>SABRE HOLDINGS CORP</v>
          </cell>
          <cell r="E165" t="str">
            <v>Approved</v>
          </cell>
          <cell r="F165">
            <v>41033</v>
          </cell>
          <cell r="G165" t="str">
            <v>Preliminary</v>
          </cell>
          <cell r="I165" t="str">
            <v>USA</v>
          </cell>
          <cell r="L165" t="str">
            <v>Loan</v>
          </cell>
          <cell r="M165" t="str">
            <v>Float</v>
          </cell>
          <cell r="N165" t="str">
            <v>N</v>
          </cell>
          <cell r="O165" t="str">
            <v>N</v>
          </cell>
          <cell r="P165" t="str">
            <v>Not Rev.</v>
          </cell>
          <cell r="R165" t="str">
            <v>USD</v>
          </cell>
          <cell r="S165">
            <v>5000000</v>
          </cell>
          <cell r="U165">
            <v>0</v>
          </cell>
          <cell r="W165">
            <v>5000000</v>
          </cell>
          <cell r="X165">
            <v>5000000</v>
          </cell>
          <cell r="Y165">
            <v>0</v>
          </cell>
          <cell r="Z165">
            <v>1</v>
          </cell>
          <cell r="AA165">
            <v>4712500</v>
          </cell>
          <cell r="AF165">
            <v>0.9425</v>
          </cell>
          <cell r="AI165">
            <v>8.4</v>
          </cell>
          <cell r="AK165">
            <v>42444</v>
          </cell>
          <cell r="AW165">
            <v>0</v>
          </cell>
          <cell r="AX165">
            <v>4712500</v>
          </cell>
          <cell r="AY165">
            <v>0</v>
          </cell>
          <cell r="AZ165">
            <v>0</v>
          </cell>
          <cell r="BA165">
            <v>0</v>
          </cell>
          <cell r="BS165" t="str">
            <v>B2</v>
          </cell>
          <cell r="BV165" t="str">
            <v>Caa1</v>
          </cell>
          <cell r="CB165">
            <v>0</v>
          </cell>
          <cell r="CH165" t="str">
            <v>B</v>
          </cell>
          <cell r="CO165" t="str">
            <v>Not Known</v>
          </cell>
          <cell r="CY165">
            <v>136</v>
          </cell>
        </row>
        <row r="166">
          <cell r="A166" t="str">
            <v>SABRE INC</v>
          </cell>
          <cell r="B166" t="str">
            <v>SABRE INC</v>
          </cell>
          <cell r="C166" t="str">
            <v>B-EXT</v>
          </cell>
          <cell r="E166" t="str">
            <v>Approved</v>
          </cell>
          <cell r="F166">
            <v>41033</v>
          </cell>
          <cell r="G166" t="str">
            <v>Preliminary</v>
          </cell>
          <cell r="I166" t="str">
            <v>USA</v>
          </cell>
          <cell r="L166" t="str">
            <v>Loan</v>
          </cell>
          <cell r="M166" t="str">
            <v>Float</v>
          </cell>
          <cell r="N166" t="str">
            <v>N</v>
          </cell>
          <cell r="O166" t="str">
            <v>N</v>
          </cell>
          <cell r="P166" t="str">
            <v>Not Rev.</v>
          </cell>
          <cell r="R166" t="str">
            <v>USD</v>
          </cell>
          <cell r="S166">
            <v>5000000</v>
          </cell>
          <cell r="U166">
            <v>0</v>
          </cell>
          <cell r="W166">
            <v>5000000</v>
          </cell>
          <cell r="X166">
            <v>5000000</v>
          </cell>
          <cell r="Y166">
            <v>0</v>
          </cell>
          <cell r="Z166">
            <v>1</v>
          </cell>
          <cell r="AA166">
            <v>4775000</v>
          </cell>
          <cell r="AE166" t="str">
            <v>LX123127</v>
          </cell>
          <cell r="AF166">
            <v>0.95499999999999996</v>
          </cell>
          <cell r="AI166">
            <v>575</v>
          </cell>
          <cell r="AK166">
            <v>42975</v>
          </cell>
          <cell r="AW166">
            <v>0</v>
          </cell>
          <cell r="AX166">
            <v>4775000</v>
          </cell>
          <cell r="AY166">
            <v>0</v>
          </cell>
          <cell r="AZ166">
            <v>0</v>
          </cell>
          <cell r="BA166">
            <v>0</v>
          </cell>
          <cell r="CB166">
            <v>0</v>
          </cell>
          <cell r="CH166" t="str">
            <v>B</v>
          </cell>
          <cell r="CO166" t="str">
            <v>Not Known</v>
          </cell>
          <cell r="CY166">
            <v>137</v>
          </cell>
        </row>
        <row r="167">
          <cell r="A167" t="str">
            <v>SPECTRUM BRANDS INC</v>
          </cell>
          <cell r="B167" t="str">
            <v>SPECTRUM BRANDS INC</v>
          </cell>
          <cell r="E167" t="str">
            <v>Approved</v>
          </cell>
          <cell r="F167">
            <v>41033</v>
          </cell>
          <cell r="G167" t="str">
            <v>Preliminary</v>
          </cell>
          <cell r="I167" t="str">
            <v>USA</v>
          </cell>
          <cell r="L167" t="str">
            <v>Loan</v>
          </cell>
          <cell r="M167" t="str">
            <v>Float</v>
          </cell>
          <cell r="N167" t="str">
            <v>N</v>
          </cell>
          <cell r="O167" t="str">
            <v>N</v>
          </cell>
          <cell r="P167" t="str">
            <v>Not Rev.</v>
          </cell>
          <cell r="R167" t="str">
            <v>USD</v>
          </cell>
          <cell r="S167">
            <v>5000000</v>
          </cell>
          <cell r="U167">
            <v>0</v>
          </cell>
          <cell r="W167">
            <v>5000000</v>
          </cell>
          <cell r="X167">
            <v>5000000</v>
          </cell>
          <cell r="Y167">
            <v>0</v>
          </cell>
          <cell r="Z167">
            <v>1</v>
          </cell>
          <cell r="AA167">
            <v>5056250</v>
          </cell>
          <cell r="AE167" t="str">
            <v>LX117789</v>
          </cell>
          <cell r="AF167">
            <v>1.01125</v>
          </cell>
          <cell r="AI167">
            <v>400</v>
          </cell>
          <cell r="AK167">
            <v>42538</v>
          </cell>
          <cell r="AW167">
            <v>0</v>
          </cell>
          <cell r="AX167">
            <v>5056250</v>
          </cell>
          <cell r="AY167">
            <v>0</v>
          </cell>
          <cell r="AZ167">
            <v>0</v>
          </cell>
          <cell r="BA167">
            <v>0</v>
          </cell>
          <cell r="BV167" t="str">
            <v>B1</v>
          </cell>
          <cell r="CB167">
            <v>0</v>
          </cell>
          <cell r="CO167" t="str">
            <v>Not Known</v>
          </cell>
          <cell r="CY167">
            <v>138</v>
          </cell>
        </row>
        <row r="168">
          <cell r="A168" t="str">
            <v>SUMMIT MATERIALS LLC</v>
          </cell>
          <cell r="B168" t="str">
            <v>SUMMIT MATERIALS LLC</v>
          </cell>
          <cell r="C168" t="str">
            <v>B</v>
          </cell>
          <cell r="E168" t="str">
            <v>Approved</v>
          </cell>
          <cell r="F168">
            <v>41033</v>
          </cell>
          <cell r="G168" t="str">
            <v>Preliminary</v>
          </cell>
          <cell r="I168" t="str">
            <v>USA</v>
          </cell>
          <cell r="L168" t="str">
            <v>Loan</v>
          </cell>
          <cell r="M168" t="str">
            <v>Float</v>
          </cell>
          <cell r="N168" t="str">
            <v>N</v>
          </cell>
          <cell r="O168" t="str">
            <v>N</v>
          </cell>
          <cell r="P168" t="str">
            <v>Not Rev.</v>
          </cell>
          <cell r="R168" t="str">
            <v>USD</v>
          </cell>
          <cell r="S168">
            <v>5000000</v>
          </cell>
          <cell r="U168">
            <v>0</v>
          </cell>
          <cell r="W168">
            <v>5000000</v>
          </cell>
          <cell r="X168">
            <v>5000000</v>
          </cell>
          <cell r="Y168">
            <v>0</v>
          </cell>
          <cell r="Z168">
            <v>1</v>
          </cell>
          <cell r="AA168">
            <v>5068750</v>
          </cell>
          <cell r="AE168" t="str">
            <v>LX122401</v>
          </cell>
          <cell r="AF168">
            <v>1.0137499999999999</v>
          </cell>
          <cell r="AI168">
            <v>475</v>
          </cell>
          <cell r="AK168">
            <v>43495</v>
          </cell>
          <cell r="AW168">
            <v>0</v>
          </cell>
          <cell r="AX168">
            <v>5068750</v>
          </cell>
          <cell r="AY168">
            <v>0</v>
          </cell>
          <cell r="AZ168">
            <v>0</v>
          </cell>
          <cell r="BA168">
            <v>0</v>
          </cell>
          <cell r="CB168">
            <v>0</v>
          </cell>
          <cell r="CH168" t="str">
            <v>BB-</v>
          </cell>
          <cell r="CO168" t="str">
            <v>Not Known</v>
          </cell>
          <cell r="CY168">
            <v>139</v>
          </cell>
        </row>
        <row r="169">
          <cell r="A169" t="str">
            <v>SUNCOKE ENERGY INC</v>
          </cell>
          <cell r="B169" t="str">
            <v>SUNCOKE ENERGY INC</v>
          </cell>
          <cell r="C169" t="str">
            <v>B</v>
          </cell>
          <cell r="E169" t="str">
            <v>Approved</v>
          </cell>
          <cell r="F169">
            <v>41033</v>
          </cell>
          <cell r="G169" t="str">
            <v>Preliminary</v>
          </cell>
          <cell r="I169" t="str">
            <v>USA</v>
          </cell>
          <cell r="L169" t="str">
            <v>Loan</v>
          </cell>
          <cell r="M169" t="str">
            <v>Float</v>
          </cell>
          <cell r="N169" t="str">
            <v>N</v>
          </cell>
          <cell r="O169" t="str">
            <v>N</v>
          </cell>
          <cell r="P169" t="str">
            <v>Not Rev.</v>
          </cell>
          <cell r="R169" t="str">
            <v>USD</v>
          </cell>
          <cell r="S169">
            <v>5000000</v>
          </cell>
          <cell r="U169">
            <v>0</v>
          </cell>
          <cell r="W169">
            <v>5000000</v>
          </cell>
          <cell r="X169">
            <v>5000000</v>
          </cell>
          <cell r="Y169">
            <v>0</v>
          </cell>
          <cell r="Z169">
            <v>1</v>
          </cell>
          <cell r="AA169">
            <v>4993750</v>
          </cell>
          <cell r="AE169" t="str">
            <v>LX120418</v>
          </cell>
          <cell r="AF169">
            <v>0.99875000000000003</v>
          </cell>
          <cell r="AI169">
            <v>300</v>
          </cell>
          <cell r="AK169">
            <v>43307</v>
          </cell>
          <cell r="AW169">
            <v>0</v>
          </cell>
          <cell r="AX169">
            <v>4993750</v>
          </cell>
          <cell r="AY169">
            <v>0</v>
          </cell>
          <cell r="AZ169">
            <v>0</v>
          </cell>
          <cell r="BA169">
            <v>0</v>
          </cell>
          <cell r="BS169" t="str">
            <v>Ba3</v>
          </cell>
          <cell r="BV169" t="str">
            <v>Ba1</v>
          </cell>
          <cell r="CB169">
            <v>0</v>
          </cell>
          <cell r="CH169" t="str">
            <v>BB-</v>
          </cell>
          <cell r="CO169" t="str">
            <v>Not Known</v>
          </cell>
          <cell r="CY169">
            <v>140</v>
          </cell>
        </row>
        <row r="170">
          <cell r="A170" t="str">
            <v>SUNGARD DATA SYSTEMS INC</v>
          </cell>
          <cell r="B170" t="str">
            <v>SUNGARD DATA SYSTEMS INC</v>
          </cell>
          <cell r="C170" t="str">
            <v>B</v>
          </cell>
          <cell r="E170" t="str">
            <v>Approved</v>
          </cell>
          <cell r="F170">
            <v>41033</v>
          </cell>
          <cell r="G170" t="str">
            <v>Preliminary</v>
          </cell>
          <cell r="I170" t="str">
            <v>USA</v>
          </cell>
          <cell r="L170" t="str">
            <v>Loan</v>
          </cell>
          <cell r="M170" t="str">
            <v>Float</v>
          </cell>
          <cell r="N170" t="str">
            <v>N</v>
          </cell>
          <cell r="O170" t="str">
            <v>N</v>
          </cell>
          <cell r="P170" t="str">
            <v>Not Rev.</v>
          </cell>
          <cell r="R170" t="str">
            <v>USD</v>
          </cell>
          <cell r="S170">
            <v>5000000</v>
          </cell>
          <cell r="U170">
            <v>0</v>
          </cell>
          <cell r="W170">
            <v>5000000</v>
          </cell>
          <cell r="X170">
            <v>5000000</v>
          </cell>
          <cell r="Y170">
            <v>0</v>
          </cell>
          <cell r="Z170">
            <v>1</v>
          </cell>
          <cell r="AA170">
            <v>5024999.9999999991</v>
          </cell>
          <cell r="AE170" t="str">
            <v>LX117805</v>
          </cell>
          <cell r="AF170">
            <v>1.0049999999999999</v>
          </cell>
          <cell r="AI170">
            <v>350</v>
          </cell>
          <cell r="AK170">
            <v>41698</v>
          </cell>
          <cell r="AW170">
            <v>0</v>
          </cell>
          <cell r="AX170">
            <v>5024999.9999999991</v>
          </cell>
          <cell r="AY170">
            <v>0</v>
          </cell>
          <cell r="AZ170">
            <v>0</v>
          </cell>
          <cell r="BA170">
            <v>0</v>
          </cell>
          <cell r="BS170" t="str">
            <v>B2</v>
          </cell>
          <cell r="BV170" t="str">
            <v>Ba3</v>
          </cell>
          <cell r="CB170">
            <v>0</v>
          </cell>
          <cell r="CH170" t="str">
            <v>B+</v>
          </cell>
          <cell r="CO170" t="str">
            <v>Not Known</v>
          </cell>
          <cell r="CY170">
            <v>141</v>
          </cell>
        </row>
        <row r="171">
          <cell r="A171" t="str">
            <v>TOYS R US DELAWARE INC</v>
          </cell>
          <cell r="B171" t="str">
            <v>TOYS R US DELAWARE INC</v>
          </cell>
          <cell r="C171" t="str">
            <v>B-NEW</v>
          </cell>
          <cell r="E171" t="str">
            <v>Approved</v>
          </cell>
          <cell r="F171">
            <v>41033</v>
          </cell>
          <cell r="G171" t="str">
            <v>Preliminary</v>
          </cell>
          <cell r="I171" t="str">
            <v>USA</v>
          </cell>
          <cell r="L171" t="str">
            <v>Loan</v>
          </cell>
          <cell r="M171" t="str">
            <v>Float</v>
          </cell>
          <cell r="N171" t="str">
            <v>N</v>
          </cell>
          <cell r="O171" t="str">
            <v>N</v>
          </cell>
          <cell r="P171" t="str">
            <v>Not Rev.</v>
          </cell>
          <cell r="R171" t="str">
            <v>USD</v>
          </cell>
          <cell r="S171">
            <v>5000000</v>
          </cell>
          <cell r="U171">
            <v>0</v>
          </cell>
          <cell r="W171">
            <v>5000000</v>
          </cell>
          <cell r="X171">
            <v>5000000</v>
          </cell>
          <cell r="Y171">
            <v>0</v>
          </cell>
          <cell r="Z171">
            <v>1</v>
          </cell>
          <cell r="AA171">
            <v>5024999.9999999991</v>
          </cell>
          <cell r="AE171" t="str">
            <v>LX115803</v>
          </cell>
          <cell r="AF171">
            <v>1.0049999999999999</v>
          </cell>
          <cell r="AI171">
            <v>450</v>
          </cell>
          <cell r="AK171">
            <v>42614</v>
          </cell>
          <cell r="AW171">
            <v>0</v>
          </cell>
          <cell r="AX171">
            <v>5024999.9999999991</v>
          </cell>
          <cell r="AY171">
            <v>0</v>
          </cell>
          <cell r="AZ171">
            <v>0</v>
          </cell>
          <cell r="BA171">
            <v>0</v>
          </cell>
          <cell r="BV171" t="str">
            <v>B1</v>
          </cell>
          <cell r="CB171">
            <v>0</v>
          </cell>
          <cell r="CO171" t="str">
            <v>Not Known</v>
          </cell>
          <cell r="CY171">
            <v>142</v>
          </cell>
        </row>
        <row r="172">
          <cell r="A172" t="str">
            <v>UNITED SURGICAL PARTNERS</v>
          </cell>
          <cell r="B172" t="str">
            <v>UNITED SURGICAL PARTNERS</v>
          </cell>
          <cell r="E172" t="str">
            <v>Approved</v>
          </cell>
          <cell r="F172">
            <v>41033</v>
          </cell>
          <cell r="G172" t="str">
            <v>Preliminary</v>
          </cell>
          <cell r="I172" t="str">
            <v>USA</v>
          </cell>
          <cell r="L172" t="str">
            <v>Loan</v>
          </cell>
          <cell r="M172" t="str">
            <v>Float</v>
          </cell>
          <cell r="N172" t="str">
            <v>N</v>
          </cell>
          <cell r="O172" t="str">
            <v>N</v>
          </cell>
          <cell r="P172" t="str">
            <v>Not Rev.</v>
          </cell>
          <cell r="R172" t="str">
            <v>USD</v>
          </cell>
          <cell r="S172">
            <v>5000000</v>
          </cell>
          <cell r="U172">
            <v>0</v>
          </cell>
          <cell r="W172">
            <v>5000000</v>
          </cell>
          <cell r="X172">
            <v>5000000</v>
          </cell>
          <cell r="Y172">
            <v>0</v>
          </cell>
          <cell r="Z172">
            <v>1</v>
          </cell>
          <cell r="AA172">
            <v>5012500</v>
          </cell>
          <cell r="AE172" t="str">
            <v>LX123388</v>
          </cell>
          <cell r="AF172">
            <v>1.0024999999999999</v>
          </cell>
          <cell r="AI172">
            <v>475</v>
          </cell>
          <cell r="AK172">
            <v>43558</v>
          </cell>
          <cell r="AW172">
            <v>0</v>
          </cell>
          <cell r="AX172">
            <v>5012500</v>
          </cell>
          <cell r="AY172">
            <v>0</v>
          </cell>
          <cell r="AZ172">
            <v>0</v>
          </cell>
          <cell r="BA172">
            <v>0</v>
          </cell>
          <cell r="BS172" t="str">
            <v>B2</v>
          </cell>
          <cell r="CB172">
            <v>0</v>
          </cell>
          <cell r="CH172" t="str">
            <v>B</v>
          </cell>
          <cell r="CO172" t="str">
            <v>Not Known</v>
          </cell>
          <cell r="CY172">
            <v>143</v>
          </cell>
        </row>
        <row r="173">
          <cell r="U173">
            <v>0</v>
          </cell>
          <cell r="W173">
            <v>0</v>
          </cell>
          <cell r="X173">
            <v>0</v>
          </cell>
          <cell r="Y173">
            <v>0</v>
          </cell>
          <cell r="Z173">
            <v>0</v>
          </cell>
          <cell r="AA173">
            <v>0</v>
          </cell>
          <cell r="AW173">
            <v>0</v>
          </cell>
          <cell r="AX173">
            <v>0</v>
          </cell>
          <cell r="AY173">
            <v>0</v>
          </cell>
          <cell r="AZ173">
            <v>0</v>
          </cell>
          <cell r="BA173">
            <v>0</v>
          </cell>
          <cell r="CB173">
            <v>0</v>
          </cell>
          <cell r="CO173" t="str">
            <v>Not Known</v>
          </cell>
          <cell r="CY173">
            <v>0</v>
          </cell>
        </row>
        <row r="174">
          <cell r="U174">
            <v>0</v>
          </cell>
          <cell r="W174">
            <v>0</v>
          </cell>
          <cell r="X174">
            <v>0</v>
          </cell>
          <cell r="Y174">
            <v>0</v>
          </cell>
          <cell r="Z174">
            <v>0</v>
          </cell>
          <cell r="AA174">
            <v>0</v>
          </cell>
          <cell r="AW174">
            <v>0</v>
          </cell>
          <cell r="AX174">
            <v>0</v>
          </cell>
          <cell r="AY174">
            <v>0</v>
          </cell>
          <cell r="AZ174">
            <v>0</v>
          </cell>
          <cell r="BA174">
            <v>0</v>
          </cell>
          <cell r="CB174">
            <v>0</v>
          </cell>
          <cell r="CO174" t="str">
            <v>Not Known</v>
          </cell>
          <cell r="CY174">
            <v>0</v>
          </cell>
        </row>
        <row r="175">
          <cell r="U175">
            <v>0</v>
          </cell>
          <cell r="W175">
            <v>0</v>
          </cell>
          <cell r="X175">
            <v>0</v>
          </cell>
          <cell r="Y175">
            <v>0</v>
          </cell>
          <cell r="Z175">
            <v>0</v>
          </cell>
          <cell r="AA175">
            <v>0</v>
          </cell>
          <cell r="AW175">
            <v>0</v>
          </cell>
          <cell r="AX175">
            <v>0</v>
          </cell>
          <cell r="AY175">
            <v>0</v>
          </cell>
          <cell r="AZ175">
            <v>0</v>
          </cell>
          <cell r="BA175">
            <v>0</v>
          </cell>
          <cell r="CB175">
            <v>0</v>
          </cell>
          <cell r="CO175" t="str">
            <v>Not Known</v>
          </cell>
          <cell r="CY175">
            <v>0</v>
          </cell>
        </row>
        <row r="176">
          <cell r="U176">
            <v>0</v>
          </cell>
          <cell r="W176">
            <v>0</v>
          </cell>
          <cell r="X176">
            <v>0</v>
          </cell>
          <cell r="Y176">
            <v>0</v>
          </cell>
          <cell r="Z176">
            <v>0</v>
          </cell>
          <cell r="AA176">
            <v>0</v>
          </cell>
          <cell r="AW176">
            <v>0</v>
          </cell>
          <cell r="AX176">
            <v>0</v>
          </cell>
          <cell r="AY176">
            <v>0</v>
          </cell>
          <cell r="AZ176">
            <v>0</v>
          </cell>
          <cell r="BA176">
            <v>0</v>
          </cell>
          <cell r="CB176">
            <v>0</v>
          </cell>
          <cell r="CO176" t="str">
            <v>Not Known</v>
          </cell>
          <cell r="CY176">
            <v>0</v>
          </cell>
        </row>
        <row r="177">
          <cell r="U177">
            <v>0</v>
          </cell>
          <cell r="W177">
            <v>0</v>
          </cell>
          <cell r="X177">
            <v>0</v>
          </cell>
          <cell r="Y177">
            <v>0</v>
          </cell>
          <cell r="Z177">
            <v>0</v>
          </cell>
          <cell r="AA177">
            <v>0</v>
          </cell>
          <cell r="AW177">
            <v>0</v>
          </cell>
          <cell r="AX177">
            <v>0</v>
          </cell>
          <cell r="AY177">
            <v>0</v>
          </cell>
          <cell r="AZ177">
            <v>0</v>
          </cell>
          <cell r="BA177">
            <v>0</v>
          </cell>
          <cell r="CB177">
            <v>0</v>
          </cell>
          <cell r="CO177" t="str">
            <v>Not Known</v>
          </cell>
          <cell r="CY177">
            <v>0</v>
          </cell>
        </row>
        <row r="178">
          <cell r="U178">
            <v>0</v>
          </cell>
          <cell r="W178">
            <v>0</v>
          </cell>
          <cell r="X178">
            <v>0</v>
          </cell>
          <cell r="Y178">
            <v>0</v>
          </cell>
          <cell r="Z178">
            <v>0</v>
          </cell>
          <cell r="AA178">
            <v>0</v>
          </cell>
          <cell r="AW178">
            <v>0</v>
          </cell>
          <cell r="AX178">
            <v>0</v>
          </cell>
          <cell r="AY178">
            <v>0</v>
          </cell>
          <cell r="AZ178">
            <v>0</v>
          </cell>
          <cell r="BA178">
            <v>0</v>
          </cell>
          <cell r="CB178">
            <v>0</v>
          </cell>
          <cell r="CO178" t="str">
            <v>Not Known</v>
          </cell>
          <cell r="CY178">
            <v>0</v>
          </cell>
        </row>
        <row r="179">
          <cell r="U179">
            <v>0</v>
          </cell>
          <cell r="W179">
            <v>0</v>
          </cell>
          <cell r="X179">
            <v>0</v>
          </cell>
          <cell r="Y179">
            <v>0</v>
          </cell>
          <cell r="Z179">
            <v>0</v>
          </cell>
          <cell r="AA179">
            <v>0</v>
          </cell>
          <cell r="AW179">
            <v>0</v>
          </cell>
          <cell r="AX179">
            <v>0</v>
          </cell>
          <cell r="AY179">
            <v>0</v>
          </cell>
          <cell r="AZ179">
            <v>0</v>
          </cell>
          <cell r="BA179">
            <v>0</v>
          </cell>
          <cell r="CB179">
            <v>0</v>
          </cell>
          <cell r="CO179" t="str">
            <v>Not Known</v>
          </cell>
          <cell r="CY179">
            <v>0</v>
          </cell>
        </row>
        <row r="180">
          <cell r="U180">
            <v>0</v>
          </cell>
          <cell r="W180">
            <v>0</v>
          </cell>
          <cell r="X180">
            <v>0</v>
          </cell>
          <cell r="Y180">
            <v>0</v>
          </cell>
          <cell r="Z180">
            <v>0</v>
          </cell>
          <cell r="AA180">
            <v>0</v>
          </cell>
          <cell r="AW180">
            <v>0</v>
          </cell>
          <cell r="AX180">
            <v>0</v>
          </cell>
          <cell r="AY180">
            <v>0</v>
          </cell>
          <cell r="AZ180">
            <v>0</v>
          </cell>
          <cell r="BA180">
            <v>0</v>
          </cell>
          <cell r="CB180">
            <v>0</v>
          </cell>
          <cell r="CO180" t="str">
            <v>Not Known</v>
          </cell>
          <cell r="CY180">
            <v>0</v>
          </cell>
        </row>
        <row r="181">
          <cell r="U181">
            <v>0</v>
          </cell>
          <cell r="W181">
            <v>0</v>
          </cell>
          <cell r="X181">
            <v>0</v>
          </cell>
          <cell r="Y181">
            <v>0</v>
          </cell>
          <cell r="Z181">
            <v>0</v>
          </cell>
          <cell r="AA181">
            <v>0</v>
          </cell>
          <cell r="AW181">
            <v>0</v>
          </cell>
          <cell r="AX181">
            <v>0</v>
          </cell>
          <cell r="AY181">
            <v>0</v>
          </cell>
          <cell r="AZ181">
            <v>0</v>
          </cell>
          <cell r="BA181">
            <v>0</v>
          </cell>
          <cell r="CB181">
            <v>0</v>
          </cell>
          <cell r="CO181" t="str">
            <v>Not Known</v>
          </cell>
          <cell r="CY181">
            <v>0</v>
          </cell>
        </row>
        <row r="182">
          <cell r="U182">
            <v>0</v>
          </cell>
          <cell r="W182">
            <v>0</v>
          </cell>
          <cell r="X182">
            <v>0</v>
          </cell>
          <cell r="Y182">
            <v>0</v>
          </cell>
          <cell r="Z182">
            <v>0</v>
          </cell>
          <cell r="AA182">
            <v>0</v>
          </cell>
          <cell r="AW182">
            <v>0</v>
          </cell>
          <cell r="AX182">
            <v>0</v>
          </cell>
          <cell r="AY182">
            <v>0</v>
          </cell>
          <cell r="AZ182">
            <v>0</v>
          </cell>
          <cell r="BA182">
            <v>0</v>
          </cell>
          <cell r="CB182">
            <v>0</v>
          </cell>
          <cell r="CO182" t="str">
            <v>Not Known</v>
          </cell>
          <cell r="CY182">
            <v>0</v>
          </cell>
        </row>
        <row r="183">
          <cell r="U183">
            <v>0</v>
          </cell>
          <cell r="W183">
            <v>0</v>
          </cell>
          <cell r="X183">
            <v>0</v>
          </cell>
          <cell r="Y183">
            <v>0</v>
          </cell>
          <cell r="Z183">
            <v>0</v>
          </cell>
          <cell r="AA183">
            <v>0</v>
          </cell>
          <cell r="AW183">
            <v>0</v>
          </cell>
          <cell r="AX183">
            <v>0</v>
          </cell>
          <cell r="AY183">
            <v>0</v>
          </cell>
          <cell r="AZ183">
            <v>0</v>
          </cell>
          <cell r="BA183">
            <v>0</v>
          </cell>
          <cell r="CB183">
            <v>0</v>
          </cell>
          <cell r="CO183" t="str">
            <v>Not Known</v>
          </cell>
          <cell r="CY183">
            <v>0</v>
          </cell>
        </row>
        <row r="184">
          <cell r="U184">
            <v>0</v>
          </cell>
          <cell r="W184">
            <v>0</v>
          </cell>
          <cell r="X184">
            <v>0</v>
          </cell>
          <cell r="Y184">
            <v>0</v>
          </cell>
          <cell r="Z184">
            <v>0</v>
          </cell>
          <cell r="AA184">
            <v>0</v>
          </cell>
          <cell r="AW184">
            <v>0</v>
          </cell>
          <cell r="AX184">
            <v>0</v>
          </cell>
          <cell r="AY184">
            <v>0</v>
          </cell>
          <cell r="AZ184">
            <v>0</v>
          </cell>
          <cell r="BA184">
            <v>0</v>
          </cell>
          <cell r="CB184">
            <v>0</v>
          </cell>
          <cell r="CO184" t="str">
            <v>Not Known</v>
          </cell>
          <cell r="CY184">
            <v>0</v>
          </cell>
        </row>
        <row r="185">
          <cell r="U185">
            <v>0</v>
          </cell>
          <cell r="W185">
            <v>0</v>
          </cell>
          <cell r="X185">
            <v>0</v>
          </cell>
          <cell r="Y185">
            <v>0</v>
          </cell>
          <cell r="Z185">
            <v>0</v>
          </cell>
          <cell r="AA185">
            <v>0</v>
          </cell>
          <cell r="AW185">
            <v>0</v>
          </cell>
          <cell r="AX185">
            <v>0</v>
          </cell>
          <cell r="AY185">
            <v>0</v>
          </cell>
          <cell r="AZ185">
            <v>0</v>
          </cell>
          <cell r="BA185">
            <v>0</v>
          </cell>
          <cell r="CB185">
            <v>0</v>
          </cell>
          <cell r="CO185" t="str">
            <v>Not Known</v>
          </cell>
          <cell r="CY185">
            <v>0</v>
          </cell>
        </row>
        <row r="186">
          <cell r="U186">
            <v>0</v>
          </cell>
          <cell r="W186">
            <v>0</v>
          </cell>
          <cell r="X186">
            <v>0</v>
          </cell>
          <cell r="Y186">
            <v>0</v>
          </cell>
          <cell r="Z186">
            <v>0</v>
          </cell>
          <cell r="AA186">
            <v>0</v>
          </cell>
          <cell r="AW186">
            <v>0</v>
          </cell>
          <cell r="AX186">
            <v>0</v>
          </cell>
          <cell r="AY186">
            <v>0</v>
          </cell>
          <cell r="AZ186">
            <v>0</v>
          </cell>
          <cell r="BA186">
            <v>0</v>
          </cell>
          <cell r="CB186">
            <v>0</v>
          </cell>
          <cell r="CO186" t="str">
            <v>Not Known</v>
          </cell>
          <cell r="CY186">
            <v>0</v>
          </cell>
        </row>
        <row r="187">
          <cell r="U187">
            <v>0</v>
          </cell>
          <cell r="W187">
            <v>0</v>
          </cell>
          <cell r="X187">
            <v>0</v>
          </cell>
          <cell r="Y187">
            <v>0</v>
          </cell>
          <cell r="Z187">
            <v>0</v>
          </cell>
          <cell r="AA187">
            <v>0</v>
          </cell>
          <cell r="AY187">
            <v>0</v>
          </cell>
          <cell r="AZ187">
            <v>0</v>
          </cell>
          <cell r="BA187">
            <v>0</v>
          </cell>
          <cell r="CB187">
            <v>0</v>
          </cell>
          <cell r="CO187" t="str">
            <v>Not Known</v>
          </cell>
          <cell r="CY187">
            <v>0</v>
          </cell>
        </row>
        <row r="188">
          <cell r="U188">
            <v>0</v>
          </cell>
          <cell r="W188">
            <v>0</v>
          </cell>
          <cell r="X188">
            <v>0</v>
          </cell>
          <cell r="Y188">
            <v>0</v>
          </cell>
          <cell r="Z188">
            <v>0</v>
          </cell>
          <cell r="AA188">
            <v>0</v>
          </cell>
          <cell r="AY188">
            <v>0</v>
          </cell>
          <cell r="AZ188">
            <v>0</v>
          </cell>
          <cell r="BA188">
            <v>0</v>
          </cell>
          <cell r="CB188">
            <v>0</v>
          </cell>
          <cell r="CO188" t="str">
            <v>Not Known</v>
          </cell>
          <cell r="CY188">
            <v>0</v>
          </cell>
        </row>
        <row r="189">
          <cell r="U189">
            <v>0</v>
          </cell>
          <cell r="W189">
            <v>0</v>
          </cell>
          <cell r="X189">
            <v>0</v>
          </cell>
          <cell r="Y189">
            <v>0</v>
          </cell>
          <cell r="Z189">
            <v>0</v>
          </cell>
          <cell r="AA189">
            <v>0</v>
          </cell>
          <cell r="AY189">
            <v>0</v>
          </cell>
          <cell r="AZ189">
            <v>0</v>
          </cell>
          <cell r="BA189">
            <v>0</v>
          </cell>
          <cell r="CB189">
            <v>0</v>
          </cell>
          <cell r="CO189" t="str">
            <v>Not Known</v>
          </cell>
          <cell r="CY189">
            <v>0</v>
          </cell>
        </row>
        <row r="190">
          <cell r="U190">
            <v>0</v>
          </cell>
          <cell r="W190">
            <v>0</v>
          </cell>
          <cell r="X190">
            <v>0</v>
          </cell>
          <cell r="Y190">
            <v>0</v>
          </cell>
          <cell r="Z190">
            <v>0</v>
          </cell>
          <cell r="AA190">
            <v>0</v>
          </cell>
          <cell r="AY190">
            <v>0</v>
          </cell>
          <cell r="AZ190">
            <v>0</v>
          </cell>
          <cell r="BA190">
            <v>0</v>
          </cell>
          <cell r="CB190">
            <v>0</v>
          </cell>
          <cell r="CO190" t="str">
            <v>Not Known</v>
          </cell>
          <cell r="CY190">
            <v>0</v>
          </cell>
        </row>
        <row r="191">
          <cell r="U191">
            <v>0</v>
          </cell>
          <cell r="W191">
            <v>0</v>
          </cell>
          <cell r="X191">
            <v>0</v>
          </cell>
          <cell r="Y191">
            <v>0</v>
          </cell>
          <cell r="Z191">
            <v>0</v>
          </cell>
          <cell r="AA191">
            <v>0</v>
          </cell>
          <cell r="AY191">
            <v>0</v>
          </cell>
          <cell r="AZ191">
            <v>0</v>
          </cell>
          <cell r="BA191">
            <v>0</v>
          </cell>
          <cell r="CB191">
            <v>0</v>
          </cell>
          <cell r="CO191" t="str">
            <v>Not Known</v>
          </cell>
          <cell r="CY191">
            <v>0</v>
          </cell>
        </row>
        <row r="192">
          <cell r="U192">
            <v>0</v>
          </cell>
          <cell r="W192">
            <v>0</v>
          </cell>
          <cell r="X192">
            <v>0</v>
          </cell>
          <cell r="Y192">
            <v>0</v>
          </cell>
          <cell r="Z192">
            <v>0</v>
          </cell>
          <cell r="AA192">
            <v>0</v>
          </cell>
          <cell r="AY192">
            <v>0</v>
          </cell>
          <cell r="AZ192">
            <v>0</v>
          </cell>
          <cell r="BA192">
            <v>0</v>
          </cell>
          <cell r="CB192">
            <v>0</v>
          </cell>
          <cell r="CO192" t="str">
            <v>Not Known</v>
          </cell>
          <cell r="CY192">
            <v>0</v>
          </cell>
        </row>
        <row r="193">
          <cell r="U193">
            <v>0</v>
          </cell>
          <cell r="W193">
            <v>0</v>
          </cell>
          <cell r="X193">
            <v>0</v>
          </cell>
          <cell r="Y193">
            <v>0</v>
          </cell>
          <cell r="Z193">
            <v>0</v>
          </cell>
          <cell r="AA193">
            <v>0</v>
          </cell>
          <cell r="AY193">
            <v>0</v>
          </cell>
          <cell r="AZ193">
            <v>0</v>
          </cell>
          <cell r="BA193">
            <v>0</v>
          </cell>
          <cell r="CB193">
            <v>0</v>
          </cell>
          <cell r="CO193" t="str">
            <v>Not Known</v>
          </cell>
          <cell r="CY193">
            <v>0</v>
          </cell>
        </row>
        <row r="194">
          <cell r="U194">
            <v>0</v>
          </cell>
          <cell r="W194">
            <v>0</v>
          </cell>
          <cell r="X194">
            <v>0</v>
          </cell>
          <cell r="Y194">
            <v>0</v>
          </cell>
          <cell r="Z194">
            <v>0</v>
          </cell>
          <cell r="AA194">
            <v>0</v>
          </cell>
          <cell r="AY194">
            <v>0</v>
          </cell>
          <cell r="AZ194">
            <v>0</v>
          </cell>
          <cell r="BA194">
            <v>0</v>
          </cell>
          <cell r="CB194">
            <v>0</v>
          </cell>
          <cell r="CO194" t="str">
            <v>Not Known</v>
          </cell>
          <cell r="CY194">
            <v>0</v>
          </cell>
        </row>
        <row r="195">
          <cell r="U195">
            <v>0</v>
          </cell>
          <cell r="W195">
            <v>0</v>
          </cell>
          <cell r="X195">
            <v>0</v>
          </cell>
          <cell r="Y195">
            <v>0</v>
          </cell>
          <cell r="Z195">
            <v>0</v>
          </cell>
          <cell r="AA195">
            <v>0</v>
          </cell>
          <cell r="AY195">
            <v>0</v>
          </cell>
          <cell r="AZ195">
            <v>0</v>
          </cell>
          <cell r="BA195">
            <v>0</v>
          </cell>
          <cell r="CB195">
            <v>0</v>
          </cell>
          <cell r="CO195" t="str">
            <v>Not Known</v>
          </cell>
          <cell r="CY195">
            <v>0</v>
          </cell>
        </row>
        <row r="196">
          <cell r="U196">
            <v>0</v>
          </cell>
          <cell r="W196">
            <v>0</v>
          </cell>
          <cell r="X196">
            <v>0</v>
          </cell>
          <cell r="Y196">
            <v>0</v>
          </cell>
          <cell r="Z196">
            <v>0</v>
          </cell>
          <cell r="AA196">
            <v>0</v>
          </cell>
          <cell r="AY196">
            <v>0</v>
          </cell>
          <cell r="AZ196">
            <v>0</v>
          </cell>
          <cell r="BA196">
            <v>0</v>
          </cell>
          <cell r="CB196">
            <v>0</v>
          </cell>
          <cell r="CO196" t="str">
            <v>Not Known</v>
          </cell>
          <cell r="CY196">
            <v>0</v>
          </cell>
        </row>
        <row r="197">
          <cell r="U197">
            <v>0</v>
          </cell>
          <cell r="W197">
            <v>0</v>
          </cell>
          <cell r="X197">
            <v>0</v>
          </cell>
          <cell r="Y197">
            <v>0</v>
          </cell>
          <cell r="Z197">
            <v>0</v>
          </cell>
          <cell r="AA197">
            <v>0</v>
          </cell>
          <cell r="AY197">
            <v>0</v>
          </cell>
          <cell r="AZ197">
            <v>0</v>
          </cell>
          <cell r="BA197">
            <v>0</v>
          </cell>
          <cell r="CB197">
            <v>0</v>
          </cell>
          <cell r="CO197" t="str">
            <v>Not Known</v>
          </cell>
          <cell r="CY197">
            <v>0</v>
          </cell>
        </row>
        <row r="198">
          <cell r="U198">
            <v>0</v>
          </cell>
          <cell r="W198">
            <v>0</v>
          </cell>
          <cell r="Y198">
            <v>0</v>
          </cell>
          <cell r="Z198">
            <v>0</v>
          </cell>
          <cell r="AA198">
            <v>0</v>
          </cell>
          <cell r="AY198">
            <v>0</v>
          </cell>
          <cell r="AZ198">
            <v>0</v>
          </cell>
          <cell r="BA198">
            <v>0</v>
          </cell>
          <cell r="CB198">
            <v>0</v>
          </cell>
          <cell r="CO198" t="str">
            <v>Not Known</v>
          </cell>
          <cell r="CY198">
            <v>0</v>
          </cell>
        </row>
        <row r="199">
          <cell r="U199">
            <v>0</v>
          </cell>
          <cell r="W199">
            <v>0</v>
          </cell>
          <cell r="Y199">
            <v>0</v>
          </cell>
          <cell r="Z199">
            <v>0</v>
          </cell>
          <cell r="AA199">
            <v>0</v>
          </cell>
          <cell r="AY199">
            <v>0</v>
          </cell>
          <cell r="AZ199">
            <v>0</v>
          </cell>
          <cell r="BA199">
            <v>0</v>
          </cell>
          <cell r="BB199">
            <v>0</v>
          </cell>
          <cell r="CB199">
            <v>0</v>
          </cell>
          <cell r="CO199" t="str">
            <v>Not Known</v>
          </cell>
          <cell r="CY199">
            <v>0</v>
          </cell>
          <cell r="CZ199" t="str">
            <v>||</v>
          </cell>
        </row>
        <row r="200">
          <cell r="A200" t="str">
            <v>*****</v>
          </cell>
          <cell r="B200" t="str">
            <v>*****</v>
          </cell>
          <cell r="C200" t="str">
            <v>*****</v>
          </cell>
          <cell r="D200" t="str">
            <v>*****</v>
          </cell>
          <cell r="E200" t="str">
            <v>*****</v>
          </cell>
          <cell r="F200" t="str">
            <v>*****</v>
          </cell>
          <cell r="G200" t="str">
            <v>*****</v>
          </cell>
          <cell r="H200" t="str">
            <v>*****</v>
          </cell>
          <cell r="I200" t="str">
            <v>*****</v>
          </cell>
          <cell r="J200" t="str">
            <v>*****</v>
          </cell>
          <cell r="K200" t="str">
            <v>*****</v>
          </cell>
          <cell r="L200" t="str">
            <v>*****</v>
          </cell>
          <cell r="M200" t="str">
            <v>*****</v>
          </cell>
          <cell r="N200" t="str">
            <v>*****</v>
          </cell>
          <cell r="O200" t="str">
            <v>*****</v>
          </cell>
          <cell r="P200" t="str">
            <v>*****</v>
          </cell>
          <cell r="Q200" t="str">
            <v>*****</v>
          </cell>
          <cell r="R200" t="str">
            <v>*****</v>
          </cell>
          <cell r="S200" t="str">
            <v>*****</v>
          </cell>
          <cell r="T200" t="str">
            <v>*****</v>
          </cell>
          <cell r="U200" t="str">
            <v>*****</v>
          </cell>
          <cell r="V200" t="str">
            <v>*****</v>
          </cell>
          <cell r="W200" t="str">
            <v>*****</v>
          </cell>
          <cell r="X200" t="str">
            <v>*****</v>
          </cell>
          <cell r="Y200" t="str">
            <v>*****</v>
          </cell>
          <cell r="Z200" t="str">
            <v>*****</v>
          </cell>
          <cell r="AA200" t="str">
            <v>*****</v>
          </cell>
          <cell r="AB200" t="str">
            <v>*****</v>
          </cell>
          <cell r="AC200" t="str">
            <v>*****</v>
          </cell>
          <cell r="AD200" t="str">
            <v>*****</v>
          </cell>
          <cell r="AE200" t="str">
            <v>*****</v>
          </cell>
          <cell r="AF200" t="str">
            <v>*****</v>
          </cell>
          <cell r="AG200" t="str">
            <v>*****</v>
          </cell>
          <cell r="AH200" t="str">
            <v>*****</v>
          </cell>
          <cell r="AI200" t="str">
            <v>*****</v>
          </cell>
          <cell r="AJ200" t="str">
            <v>*****</v>
          </cell>
          <cell r="AK200" t="str">
            <v>*****</v>
          </cell>
          <cell r="AL200" t="str">
            <v>*****</v>
          </cell>
          <cell r="AM200" t="str">
            <v>*****</v>
          </cell>
          <cell r="AN200" t="str">
            <v>*****</v>
          </cell>
          <cell r="AO200" t="str">
            <v>*****</v>
          </cell>
          <cell r="AP200" t="str">
            <v>*****</v>
          </cell>
          <cell r="AQ200" t="str">
            <v>*****</v>
          </cell>
          <cell r="AR200" t="str">
            <v>*****</v>
          </cell>
          <cell r="AS200" t="str">
            <v>*****</v>
          </cell>
          <cell r="AT200" t="str">
            <v>*****</v>
          </cell>
          <cell r="AU200" t="str">
            <v>*****</v>
          </cell>
          <cell r="AV200" t="str">
            <v>*****</v>
          </cell>
          <cell r="AW200" t="str">
            <v>*****</v>
          </cell>
          <cell r="AX200" t="str">
            <v>*****</v>
          </cell>
          <cell r="AY200" t="str">
            <v>*****</v>
          </cell>
          <cell r="AZ200" t="str">
            <v>*****</v>
          </cell>
          <cell r="BA200" t="str">
            <v>*****</v>
          </cell>
          <cell r="BB200" t="str">
            <v>*****</v>
          </cell>
          <cell r="BC200" t="str">
            <v>*****</v>
          </cell>
          <cell r="BD200" t="str">
            <v>*****</v>
          </cell>
          <cell r="BE200" t="str">
            <v>*****</v>
          </cell>
          <cell r="BF200" t="str">
            <v>*****</v>
          </cell>
          <cell r="BG200" t="str">
            <v>*****</v>
          </cell>
          <cell r="BH200" t="str">
            <v>*****</v>
          </cell>
          <cell r="BI200" t="str">
            <v>*****</v>
          </cell>
          <cell r="BJ200" t="str">
            <v>*****</v>
          </cell>
          <cell r="BK200" t="str">
            <v>*****</v>
          </cell>
          <cell r="BL200" t="str">
            <v>*****</v>
          </cell>
          <cell r="BM200" t="str">
            <v>*****</v>
          </cell>
          <cell r="BN200" t="str">
            <v>*****</v>
          </cell>
          <cell r="BO200" t="str">
            <v>*****</v>
          </cell>
          <cell r="BP200" t="str">
            <v>*****</v>
          </cell>
          <cell r="BQ200" t="str">
            <v>*****</v>
          </cell>
          <cell r="BR200" t="str">
            <v>*****</v>
          </cell>
          <cell r="BS200" t="str">
            <v>*****</v>
          </cell>
          <cell r="BT200" t="str">
            <v>*****</v>
          </cell>
          <cell r="BU200" t="str">
            <v>*****</v>
          </cell>
          <cell r="BV200" t="str">
            <v>*****</v>
          </cell>
          <cell r="BW200" t="str">
            <v>*****</v>
          </cell>
          <cell r="BX200" t="str">
            <v>*****</v>
          </cell>
          <cell r="BY200" t="str">
            <v>*****</v>
          </cell>
          <cell r="BZ200" t="str">
            <v>*****</v>
          </cell>
          <cell r="CA200" t="str">
            <v>*****</v>
          </cell>
          <cell r="CB200" t="str">
            <v>*****</v>
          </cell>
          <cell r="CC200" t="str">
            <v>*****</v>
          </cell>
          <cell r="CD200" t="str">
            <v>*****</v>
          </cell>
          <cell r="CE200" t="str">
            <v>*****</v>
          </cell>
          <cell r="CF200" t="str">
            <v>*****</v>
          </cell>
          <cell r="CG200" t="str">
            <v>*****</v>
          </cell>
          <cell r="CH200" t="str">
            <v>*****</v>
          </cell>
          <cell r="CI200" t="str">
            <v>*****</v>
          </cell>
          <cell r="CJ200" t="str">
            <v>*****</v>
          </cell>
          <cell r="CK200" t="str">
            <v>*****</v>
          </cell>
          <cell r="CL200" t="str">
            <v>*****</v>
          </cell>
          <cell r="CM200" t="str">
            <v>*****</v>
          </cell>
          <cell r="CN200" t="str">
            <v>*****</v>
          </cell>
          <cell r="CO200" t="str">
            <v>*****</v>
          </cell>
          <cell r="CP200" t="str">
            <v>*****</v>
          </cell>
          <cell r="CQ200" t="str">
            <v>*****</v>
          </cell>
          <cell r="CR200" t="str">
            <v>*****</v>
          </cell>
          <cell r="CS200" t="str">
            <v>*****</v>
          </cell>
          <cell r="CT200" t="str">
            <v>*****</v>
          </cell>
          <cell r="CY200">
            <v>0</v>
          </cell>
          <cell r="CZ200" t="str">
            <v>||</v>
          </cell>
        </row>
        <row r="201">
          <cell r="A201" t="str">
            <v>APPROVED/PENDING</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0</v>
          </cell>
          <cell r="CP201">
            <v>0</v>
          </cell>
          <cell r="CQ201">
            <v>0</v>
          </cell>
          <cell r="CR201">
            <v>0</v>
          </cell>
          <cell r="CS201">
            <v>0</v>
          </cell>
          <cell r="CT201">
            <v>0</v>
          </cell>
          <cell r="CY201">
            <v>0</v>
          </cell>
          <cell r="CZ201" t="str">
            <v>||</v>
          </cell>
        </row>
        <row r="202">
          <cell r="A202" t="str">
            <v>*****</v>
          </cell>
          <cell r="B202" t="str">
            <v>*****</v>
          </cell>
          <cell r="C202" t="str">
            <v>*****</v>
          </cell>
          <cell r="D202" t="str">
            <v>*****</v>
          </cell>
          <cell r="E202" t="str">
            <v>*****</v>
          </cell>
          <cell r="F202" t="str">
            <v>*****</v>
          </cell>
          <cell r="G202" t="str">
            <v>*****</v>
          </cell>
          <cell r="H202" t="str">
            <v>*****</v>
          </cell>
          <cell r="I202" t="str">
            <v>*****</v>
          </cell>
          <cell r="J202" t="str">
            <v>*****</v>
          </cell>
          <cell r="K202" t="str">
            <v>*****</v>
          </cell>
          <cell r="L202" t="str">
            <v>*****</v>
          </cell>
          <cell r="M202" t="str">
            <v>*****</v>
          </cell>
          <cell r="N202" t="str">
            <v>*****</v>
          </cell>
          <cell r="O202" t="str">
            <v>*****</v>
          </cell>
          <cell r="P202" t="str">
            <v>*****</v>
          </cell>
          <cell r="Q202" t="str">
            <v>*****</v>
          </cell>
          <cell r="R202" t="str">
            <v>*****</v>
          </cell>
          <cell r="S202" t="str">
            <v>*****</v>
          </cell>
          <cell r="T202" t="str">
            <v>*****</v>
          </cell>
          <cell r="U202" t="str">
            <v>*****</v>
          </cell>
          <cell r="V202" t="str">
            <v>*****</v>
          </cell>
          <cell r="W202" t="str">
            <v>*****</v>
          </cell>
          <cell r="X202" t="str">
            <v>*****</v>
          </cell>
          <cell r="Y202" t="str">
            <v>*****</v>
          </cell>
          <cell r="Z202" t="str">
            <v>*****</v>
          </cell>
          <cell r="AA202" t="str">
            <v>*****</v>
          </cell>
          <cell r="AB202" t="str">
            <v>*****</v>
          </cell>
          <cell r="AC202" t="str">
            <v>*****</v>
          </cell>
          <cell r="AD202" t="str">
            <v>*****</v>
          </cell>
          <cell r="AE202" t="str">
            <v>*****</v>
          </cell>
          <cell r="AF202" t="str">
            <v>*****</v>
          </cell>
          <cell r="AG202" t="str">
            <v>*****</v>
          </cell>
          <cell r="AH202" t="str">
            <v>*****</v>
          </cell>
          <cell r="AI202" t="str">
            <v>*****</v>
          </cell>
          <cell r="AJ202" t="str">
            <v>*****</v>
          </cell>
          <cell r="AK202" t="str">
            <v>*****</v>
          </cell>
          <cell r="AL202" t="str">
            <v>*****</v>
          </cell>
          <cell r="AM202" t="str">
            <v>*****</v>
          </cell>
          <cell r="AN202" t="str">
            <v>*****</v>
          </cell>
          <cell r="AO202" t="str">
            <v>*****</v>
          </cell>
          <cell r="AP202" t="str">
            <v>*****</v>
          </cell>
          <cell r="AQ202" t="str">
            <v>*****</v>
          </cell>
          <cell r="AR202" t="str">
            <v>*****</v>
          </cell>
          <cell r="AS202" t="str">
            <v>*****</v>
          </cell>
          <cell r="AT202" t="str">
            <v>*****</v>
          </cell>
          <cell r="AU202" t="str">
            <v>*****</v>
          </cell>
          <cell r="AV202" t="str">
            <v>*****</v>
          </cell>
          <cell r="AW202" t="str">
            <v>*****</v>
          </cell>
          <cell r="AX202" t="str">
            <v>*****</v>
          </cell>
          <cell r="AY202" t="str">
            <v>*****</v>
          </cell>
          <cell r="AZ202" t="str">
            <v>*****</v>
          </cell>
          <cell r="BA202" t="str">
            <v>*****</v>
          </cell>
          <cell r="BB202" t="str">
            <v>*****</v>
          </cell>
          <cell r="BC202" t="str">
            <v>*****</v>
          </cell>
          <cell r="BD202" t="str">
            <v>*****</v>
          </cell>
          <cell r="BE202" t="str">
            <v>*****</v>
          </cell>
          <cell r="BF202" t="str">
            <v>*****</v>
          </cell>
          <cell r="BG202" t="str">
            <v>*****</v>
          </cell>
          <cell r="BH202" t="str">
            <v>*****</v>
          </cell>
          <cell r="BI202" t="str">
            <v>*****</v>
          </cell>
          <cell r="BJ202" t="str">
            <v>*****</v>
          </cell>
          <cell r="BK202" t="str">
            <v>*****</v>
          </cell>
          <cell r="BL202" t="str">
            <v>*****</v>
          </cell>
          <cell r="BM202" t="str">
            <v>*****</v>
          </cell>
          <cell r="BN202" t="str">
            <v>*****</v>
          </cell>
          <cell r="BO202" t="str">
            <v>*****</v>
          </cell>
          <cell r="BP202" t="str">
            <v>*****</v>
          </cell>
          <cell r="BQ202" t="str">
            <v>*****</v>
          </cell>
          <cell r="BR202" t="str">
            <v>*****</v>
          </cell>
          <cell r="BS202" t="str">
            <v>*****</v>
          </cell>
          <cell r="BT202" t="str">
            <v>*****</v>
          </cell>
          <cell r="BU202" t="str">
            <v>*****</v>
          </cell>
          <cell r="BV202" t="str">
            <v>*****</v>
          </cell>
          <cell r="BW202" t="str">
            <v>*****</v>
          </cell>
          <cell r="BX202" t="str">
            <v>*****</v>
          </cell>
          <cell r="BY202" t="str">
            <v>*****</v>
          </cell>
          <cell r="BZ202" t="str">
            <v>*****</v>
          </cell>
          <cell r="CA202" t="str">
            <v>*****</v>
          </cell>
          <cell r="CB202" t="str">
            <v>*****</v>
          </cell>
          <cell r="CC202" t="str">
            <v>*****</v>
          </cell>
          <cell r="CD202" t="str">
            <v>*****</v>
          </cell>
          <cell r="CE202" t="str">
            <v>*****</v>
          </cell>
          <cell r="CF202" t="str">
            <v>*****</v>
          </cell>
          <cell r="CG202" t="str">
            <v>*****</v>
          </cell>
          <cell r="CH202" t="str">
            <v>*****</v>
          </cell>
          <cell r="CI202" t="str">
            <v>*****</v>
          </cell>
          <cell r="CJ202" t="str">
            <v>*****</v>
          </cell>
          <cell r="CK202" t="str">
            <v>*****</v>
          </cell>
          <cell r="CL202" t="str">
            <v>*****</v>
          </cell>
          <cell r="CM202" t="str">
            <v>*****</v>
          </cell>
          <cell r="CN202" t="str">
            <v>*****</v>
          </cell>
          <cell r="CO202" t="str">
            <v>*****</v>
          </cell>
          <cell r="CP202" t="str">
            <v>*****</v>
          </cell>
          <cell r="CQ202" t="str">
            <v>*****</v>
          </cell>
          <cell r="CR202" t="str">
            <v>*****</v>
          </cell>
          <cell r="CS202" t="str">
            <v>*****</v>
          </cell>
          <cell r="CT202" t="str">
            <v>*****</v>
          </cell>
          <cell r="CY202" t="str">
            <v>*****</v>
          </cell>
          <cell r="CZ202" t="str">
            <v>||</v>
          </cell>
        </row>
        <row r="203">
          <cell r="U203">
            <v>0</v>
          </cell>
          <cell r="W203">
            <v>0</v>
          </cell>
          <cell r="X203">
            <v>0</v>
          </cell>
          <cell r="Y203">
            <v>0</v>
          </cell>
          <cell r="Z203">
            <v>0</v>
          </cell>
          <cell r="AA203">
            <v>0</v>
          </cell>
          <cell r="AY203">
            <v>0</v>
          </cell>
          <cell r="AZ203">
            <v>0</v>
          </cell>
          <cell r="BA203">
            <v>0</v>
          </cell>
          <cell r="CB203">
            <v>0</v>
          </cell>
          <cell r="CO203" t="str">
            <v>Not Known</v>
          </cell>
          <cell r="CY203">
            <v>0</v>
          </cell>
        </row>
        <row r="204">
          <cell r="A204" t="str">
            <v>CAESARS ENTERTAINMENT OPERA</v>
          </cell>
          <cell r="B204" t="str">
            <v>CAESARS ENTERTAINMENT OPERA</v>
          </cell>
          <cell r="C204" t="str">
            <v>B6</v>
          </cell>
          <cell r="E204" t="str">
            <v>Pending</v>
          </cell>
          <cell r="G204" t="str">
            <v>Preliminary</v>
          </cell>
          <cell r="I204" t="str">
            <v>USA</v>
          </cell>
          <cell r="R204" t="str">
            <v>USD</v>
          </cell>
          <cell r="U204">
            <v>0</v>
          </cell>
          <cell r="W204">
            <v>0</v>
          </cell>
          <cell r="X204">
            <v>0</v>
          </cell>
          <cell r="Y204">
            <v>0</v>
          </cell>
          <cell r="Z204">
            <v>0</v>
          </cell>
          <cell r="AA204">
            <v>0</v>
          </cell>
          <cell r="AE204" t="str">
            <v>LX122827</v>
          </cell>
          <cell r="AF204">
            <v>0.90629999999999999</v>
          </cell>
          <cell r="AI204">
            <v>525</v>
          </cell>
          <cell r="AK204">
            <v>43128</v>
          </cell>
          <cell r="AY204">
            <v>0</v>
          </cell>
          <cell r="AZ204">
            <v>0</v>
          </cell>
          <cell r="BA204">
            <v>0</v>
          </cell>
          <cell r="BS204" t="str">
            <v>Caa1</v>
          </cell>
          <cell r="BX204" t="str">
            <v>B2</v>
          </cell>
          <cell r="CB204">
            <v>19</v>
          </cell>
          <cell r="CC204" t="str">
            <v>Hotels, Motels, Inns and Gaming</v>
          </cell>
          <cell r="CO204">
            <v>27</v>
          </cell>
          <cell r="CP204" t="str">
            <v>Lodging and Casinos</v>
          </cell>
          <cell r="CY204">
            <v>1</v>
          </cell>
        </row>
        <row r="205">
          <cell r="A205" t="str">
            <v>CERIDIAN CORP</v>
          </cell>
          <cell r="B205" t="str">
            <v>CERIDIAN CORP</v>
          </cell>
          <cell r="E205" t="str">
            <v>Pending</v>
          </cell>
          <cell r="G205" t="str">
            <v>Preliminary</v>
          </cell>
          <cell r="I205" t="str">
            <v>USA</v>
          </cell>
          <cell r="R205" t="str">
            <v>USD</v>
          </cell>
          <cell r="U205">
            <v>0</v>
          </cell>
          <cell r="W205">
            <v>0</v>
          </cell>
          <cell r="X205">
            <v>0</v>
          </cell>
          <cell r="Y205">
            <v>0</v>
          </cell>
          <cell r="Z205">
            <v>0</v>
          </cell>
          <cell r="AA205">
            <v>0</v>
          </cell>
          <cell r="AE205" t="str">
            <v>LX091069</v>
          </cell>
          <cell r="AF205">
            <v>0.94750000000000001</v>
          </cell>
          <cell r="AI205">
            <v>300</v>
          </cell>
          <cell r="AK205">
            <v>41952</v>
          </cell>
          <cell r="AY205">
            <v>0</v>
          </cell>
          <cell r="AZ205">
            <v>0</v>
          </cell>
          <cell r="BA205">
            <v>0</v>
          </cell>
          <cell r="BS205" t="str">
            <v>B3</v>
          </cell>
          <cell r="BX205" t="str">
            <v>B1</v>
          </cell>
          <cell r="CB205">
            <v>10</v>
          </cell>
          <cell r="CC205" t="str">
            <v>Diversified/Conglomerate Service</v>
          </cell>
          <cell r="CO205">
            <v>8</v>
          </cell>
          <cell r="CP205" t="str">
            <v>Business Equipment and Services</v>
          </cell>
          <cell r="CY205">
            <v>2</v>
          </cell>
        </row>
        <row r="206">
          <cell r="A206" t="str">
            <v>DS WATERS</v>
          </cell>
          <cell r="B206" t="str">
            <v>DS WATERS</v>
          </cell>
          <cell r="E206" t="str">
            <v>Pending</v>
          </cell>
          <cell r="G206" t="str">
            <v>Preliminary</v>
          </cell>
          <cell r="I206" t="str">
            <v>USA</v>
          </cell>
          <cell r="R206" t="str">
            <v>USD</v>
          </cell>
          <cell r="U206">
            <v>0</v>
          </cell>
          <cell r="W206">
            <v>0</v>
          </cell>
          <cell r="X206">
            <v>0</v>
          </cell>
          <cell r="Y206">
            <v>0</v>
          </cell>
          <cell r="Z206">
            <v>0</v>
          </cell>
          <cell r="AA206">
            <v>0</v>
          </cell>
          <cell r="AE206" t="str">
            <v>LX123048</v>
          </cell>
          <cell r="AF206">
            <v>0.99250000000000005</v>
          </cell>
          <cell r="AI206">
            <v>900</v>
          </cell>
          <cell r="AK206">
            <v>42976</v>
          </cell>
          <cell r="AY206">
            <v>0</v>
          </cell>
          <cell r="AZ206">
            <v>0</v>
          </cell>
          <cell r="BA206">
            <v>0</v>
          </cell>
          <cell r="BS206" t="str">
            <v>B2</v>
          </cell>
          <cell r="BX206" t="str">
            <v>B2</v>
          </cell>
          <cell r="CB206">
            <v>4</v>
          </cell>
          <cell r="CC206" t="str">
            <v>Beverage, Food and Tobacco</v>
          </cell>
          <cell r="CO206">
            <v>22</v>
          </cell>
          <cell r="CP206" t="str">
            <v>Food Products</v>
          </cell>
          <cell r="CY206">
            <v>3</v>
          </cell>
        </row>
        <row r="207">
          <cell r="A207" t="str">
            <v>DYNEGY POWER LLC</v>
          </cell>
          <cell r="B207" t="str">
            <v>DYNEGY POWER LLC</v>
          </cell>
          <cell r="E207" t="str">
            <v>Pending</v>
          </cell>
          <cell r="G207" t="str">
            <v>Preliminary</v>
          </cell>
          <cell r="I207" t="str">
            <v>USA</v>
          </cell>
          <cell r="R207" t="str">
            <v>USD</v>
          </cell>
          <cell r="U207">
            <v>0</v>
          </cell>
          <cell r="W207">
            <v>0</v>
          </cell>
          <cell r="X207">
            <v>0</v>
          </cell>
          <cell r="Y207">
            <v>0</v>
          </cell>
          <cell r="Z207">
            <v>0</v>
          </cell>
          <cell r="AA207">
            <v>0</v>
          </cell>
          <cell r="AE207" t="str">
            <v>LX120588</v>
          </cell>
          <cell r="AF207">
            <v>1.0488</v>
          </cell>
          <cell r="AI207">
            <v>775</v>
          </cell>
          <cell r="AK207">
            <v>42587</v>
          </cell>
          <cell r="AY207">
            <v>0</v>
          </cell>
          <cell r="AZ207">
            <v>0</v>
          </cell>
          <cell r="BA207">
            <v>0</v>
          </cell>
          <cell r="BS207" t="str">
            <v>B2     *-</v>
          </cell>
          <cell r="BX207" t="str">
            <v>B2 /*-</v>
          </cell>
          <cell r="CB207">
            <v>32</v>
          </cell>
          <cell r="CC207" t="str">
            <v>Utilities</v>
          </cell>
          <cell r="CO207">
            <v>38</v>
          </cell>
          <cell r="CP207" t="str">
            <v>Utilities</v>
          </cell>
          <cell r="CY207">
            <v>4</v>
          </cell>
        </row>
        <row r="208">
          <cell r="A208" t="str">
            <v>EXOPACK LLC</v>
          </cell>
          <cell r="B208" t="str">
            <v>EXOPACK LLC</v>
          </cell>
          <cell r="C208" t="str">
            <v>B</v>
          </cell>
          <cell r="E208" t="str">
            <v>Pending</v>
          </cell>
          <cell r="G208" t="str">
            <v>Preliminary</v>
          </cell>
          <cell r="I208" t="str">
            <v>USA</v>
          </cell>
          <cell r="R208" t="str">
            <v>USD</v>
          </cell>
          <cell r="U208">
            <v>0</v>
          </cell>
          <cell r="W208">
            <v>0</v>
          </cell>
          <cell r="X208">
            <v>0</v>
          </cell>
          <cell r="Y208">
            <v>0</v>
          </cell>
          <cell r="Z208">
            <v>0</v>
          </cell>
          <cell r="AA208">
            <v>0</v>
          </cell>
          <cell r="AE208" t="str">
            <v>LX119312</v>
          </cell>
          <cell r="AF208">
            <v>0.99750000000000005</v>
          </cell>
          <cell r="AI208">
            <v>500</v>
          </cell>
          <cell r="AK208">
            <v>42886</v>
          </cell>
          <cell r="AY208">
            <v>0</v>
          </cell>
          <cell r="AZ208">
            <v>0</v>
          </cell>
          <cell r="BA208">
            <v>0</v>
          </cell>
          <cell r="BS208" t="str">
            <v>B2-</v>
          </cell>
          <cell r="BX208" t="str">
            <v>B1</v>
          </cell>
          <cell r="CB208">
            <v>11</v>
          </cell>
          <cell r="CC208" t="str">
            <v>Diversified Natural Resources, Precious Metals and Minerals</v>
          </cell>
          <cell r="CO208">
            <v>24</v>
          </cell>
          <cell r="CP208" t="str">
            <v>Forest Products</v>
          </cell>
          <cell r="CY208">
            <v>5</v>
          </cell>
        </row>
        <row r="209">
          <cell r="A209" t="str">
            <v>FLEETPRIDE CORP</v>
          </cell>
          <cell r="B209" t="str">
            <v>FLEETPRIDE CORP</v>
          </cell>
          <cell r="C209" t="str">
            <v>B</v>
          </cell>
          <cell r="E209" t="str">
            <v>Pending</v>
          </cell>
          <cell r="G209" t="str">
            <v>Preliminary</v>
          </cell>
          <cell r="I209" t="str">
            <v>USA</v>
          </cell>
          <cell r="R209" t="str">
            <v>USD</v>
          </cell>
          <cell r="U209">
            <v>0</v>
          </cell>
          <cell r="W209">
            <v>0</v>
          </cell>
          <cell r="X209">
            <v>0</v>
          </cell>
          <cell r="Y209">
            <v>0</v>
          </cell>
          <cell r="Z209">
            <v>0</v>
          </cell>
          <cell r="AA209">
            <v>0</v>
          </cell>
          <cell r="AE209" t="str">
            <v>LX121715</v>
          </cell>
          <cell r="AF209">
            <v>1.01</v>
          </cell>
          <cell r="AI209">
            <v>550</v>
          </cell>
          <cell r="AK209">
            <v>43075</v>
          </cell>
          <cell r="AY209">
            <v>0</v>
          </cell>
          <cell r="AZ209">
            <v>0</v>
          </cell>
          <cell r="BA209">
            <v>0</v>
          </cell>
          <cell r="BS209" t="str">
            <v>B2</v>
          </cell>
          <cell r="BX209" t="str">
            <v>B1</v>
          </cell>
          <cell r="CB209">
            <v>2</v>
          </cell>
          <cell r="CC209" t="str">
            <v>Automobile</v>
          </cell>
          <cell r="CO209">
            <v>3</v>
          </cell>
          <cell r="CP209" t="str">
            <v>Automotive</v>
          </cell>
          <cell r="CY209">
            <v>6</v>
          </cell>
        </row>
        <row r="210">
          <cell r="A210" t="str">
            <v>FRAM GROUP HOLDINGS INC</v>
          </cell>
          <cell r="B210" t="str">
            <v>FRAM GROUP HOLDINGS INC</v>
          </cell>
          <cell r="E210" t="str">
            <v>Pending</v>
          </cell>
          <cell r="G210" t="str">
            <v>Preliminary</v>
          </cell>
          <cell r="I210" t="str">
            <v>USA</v>
          </cell>
          <cell r="R210" t="str">
            <v>USD</v>
          </cell>
          <cell r="U210">
            <v>0</v>
          </cell>
          <cell r="W210">
            <v>0</v>
          </cell>
          <cell r="X210">
            <v>0</v>
          </cell>
          <cell r="Y210">
            <v>0</v>
          </cell>
          <cell r="Z210">
            <v>0</v>
          </cell>
          <cell r="AA210">
            <v>0</v>
          </cell>
          <cell r="AE210" t="str">
            <v>LX120520</v>
          </cell>
          <cell r="AF210">
            <v>1.0125</v>
          </cell>
          <cell r="AI210">
            <v>500</v>
          </cell>
          <cell r="AK210">
            <v>42945</v>
          </cell>
          <cell r="AY210">
            <v>0</v>
          </cell>
          <cell r="AZ210">
            <v>0</v>
          </cell>
          <cell r="BA210">
            <v>0</v>
          </cell>
          <cell r="BS210" t="str">
            <v>B2</v>
          </cell>
          <cell r="BX210" t="str">
            <v>B1</v>
          </cell>
          <cell r="CB210">
            <v>2</v>
          </cell>
          <cell r="CC210" t="str">
            <v>Automobile</v>
          </cell>
          <cell r="CO210">
            <v>3</v>
          </cell>
          <cell r="CP210" t="str">
            <v>Automotive</v>
          </cell>
          <cell r="CY210">
            <v>7</v>
          </cell>
        </row>
        <row r="211">
          <cell r="A211" t="str">
            <v>GRIFOLS INC</v>
          </cell>
          <cell r="B211" t="str">
            <v>GRIFOLS INC</v>
          </cell>
          <cell r="C211" t="str">
            <v>B</v>
          </cell>
          <cell r="E211" t="str">
            <v>Pending</v>
          </cell>
          <cell r="G211" t="str">
            <v>Preliminary</v>
          </cell>
          <cell r="I211" t="str">
            <v>USA</v>
          </cell>
          <cell r="R211" t="str">
            <v>USD</v>
          </cell>
          <cell r="U211">
            <v>0</v>
          </cell>
          <cell r="W211">
            <v>0</v>
          </cell>
          <cell r="X211">
            <v>0</v>
          </cell>
          <cell r="Y211">
            <v>0</v>
          </cell>
          <cell r="Z211">
            <v>0</v>
          </cell>
          <cell r="AA211">
            <v>0</v>
          </cell>
          <cell r="AE211" t="str">
            <v>LX122868</v>
          </cell>
          <cell r="AF211">
            <v>1.0024999999999999</v>
          </cell>
          <cell r="AI211">
            <v>350</v>
          </cell>
          <cell r="AK211">
            <v>42890</v>
          </cell>
          <cell r="AY211">
            <v>0</v>
          </cell>
          <cell r="AZ211">
            <v>0</v>
          </cell>
          <cell r="BA211">
            <v>0</v>
          </cell>
          <cell r="BX211" t="str">
            <v>Ba3</v>
          </cell>
          <cell r="CB211">
            <v>17</v>
          </cell>
          <cell r="CC211" t="str">
            <v>Healthcare, Education and Childcare</v>
          </cell>
          <cell r="CO211">
            <v>15</v>
          </cell>
          <cell r="CP211" t="str">
            <v>Drugs</v>
          </cell>
          <cell r="CY211">
            <v>8</v>
          </cell>
        </row>
        <row r="212">
          <cell r="A212" t="str">
            <v>MONITRONICS INTERNATIONA</v>
          </cell>
          <cell r="B212" t="str">
            <v>MONITRONICS INTERNATIONA</v>
          </cell>
          <cell r="C212" t="str">
            <v>B</v>
          </cell>
          <cell r="E212" t="str">
            <v>Pending</v>
          </cell>
          <cell r="G212" t="str">
            <v>Preliminary</v>
          </cell>
          <cell r="I212" t="str">
            <v>USA</v>
          </cell>
          <cell r="R212" t="str">
            <v>USD</v>
          </cell>
          <cell r="U212">
            <v>0</v>
          </cell>
          <cell r="W212">
            <v>0</v>
          </cell>
          <cell r="X212">
            <v>0</v>
          </cell>
          <cell r="Y212">
            <v>0</v>
          </cell>
          <cell r="Z212">
            <v>0</v>
          </cell>
          <cell r="AA212">
            <v>0</v>
          </cell>
          <cell r="AE212" t="str">
            <v>LX123373</v>
          </cell>
          <cell r="AF212">
            <v>1.0087999999999999</v>
          </cell>
          <cell r="AI212">
            <v>425</v>
          </cell>
          <cell r="AK212">
            <v>43182</v>
          </cell>
          <cell r="AY212">
            <v>0</v>
          </cell>
          <cell r="AZ212">
            <v>0</v>
          </cell>
          <cell r="BA212">
            <v>0</v>
          </cell>
          <cell r="BS212" t="str">
            <v>B2</v>
          </cell>
          <cell r="BX212" t="str">
            <v>Ba3</v>
          </cell>
          <cell r="CB212">
            <v>10</v>
          </cell>
          <cell r="CC212" t="str">
            <v>Diversified/Conglomerate Service</v>
          </cell>
          <cell r="CO212">
            <v>8</v>
          </cell>
          <cell r="CP212" t="str">
            <v>Business Equipment and Services</v>
          </cell>
          <cell r="CY212">
            <v>9</v>
          </cell>
        </row>
        <row r="213">
          <cell r="A213" t="str">
            <v>NEXEO SOLUTIONS LLC</v>
          </cell>
          <cell r="B213" t="str">
            <v>NEXEO SOLUTIONS LLC</v>
          </cell>
          <cell r="C213" t="str">
            <v>B</v>
          </cell>
          <cell r="E213" t="str">
            <v>Pending</v>
          </cell>
          <cell r="G213" t="str">
            <v>Preliminary</v>
          </cell>
          <cell r="I213" t="str">
            <v>USA</v>
          </cell>
          <cell r="R213" t="str">
            <v>USD</v>
          </cell>
          <cell r="U213">
            <v>0</v>
          </cell>
          <cell r="W213">
            <v>0</v>
          </cell>
          <cell r="X213">
            <v>0</v>
          </cell>
          <cell r="Y213">
            <v>0</v>
          </cell>
          <cell r="Z213">
            <v>0</v>
          </cell>
          <cell r="AA213">
            <v>0</v>
          </cell>
          <cell r="AE213" t="str">
            <v>LX118202</v>
          </cell>
          <cell r="AF213">
            <v>0.98499999999999999</v>
          </cell>
          <cell r="AI213">
            <v>375</v>
          </cell>
          <cell r="AK213">
            <v>43008</v>
          </cell>
          <cell r="AY213">
            <v>0</v>
          </cell>
          <cell r="AZ213">
            <v>0</v>
          </cell>
          <cell r="BA213">
            <v>0</v>
          </cell>
          <cell r="BX213" t="str">
            <v>B1</v>
          </cell>
          <cell r="CB213">
            <v>6</v>
          </cell>
          <cell r="CC213" t="str">
            <v>Chemicals, Plastics and Rubber</v>
          </cell>
          <cell r="CO213">
            <v>10</v>
          </cell>
          <cell r="CP213" t="str">
            <v>Chemical/plastics</v>
          </cell>
          <cell r="CY213">
            <v>10</v>
          </cell>
        </row>
        <row r="214">
          <cell r="A214" t="str">
            <v>SEITEL INC</v>
          </cell>
          <cell r="B214" t="str">
            <v>SEITEL INC</v>
          </cell>
          <cell r="E214" t="str">
            <v>Pending</v>
          </cell>
          <cell r="G214" t="str">
            <v>Preliminary</v>
          </cell>
          <cell r="I214" t="str">
            <v>USA</v>
          </cell>
          <cell r="R214" t="str">
            <v>USD</v>
          </cell>
          <cell r="U214">
            <v>0</v>
          </cell>
          <cell r="W214">
            <v>0</v>
          </cell>
          <cell r="X214">
            <v>0</v>
          </cell>
          <cell r="Y214">
            <v>0</v>
          </cell>
          <cell r="Z214">
            <v>0</v>
          </cell>
          <cell r="AA214">
            <v>0</v>
          </cell>
          <cell r="AE214" t="str">
            <v>NEWISSUE</v>
          </cell>
          <cell r="AF214">
            <v>1</v>
          </cell>
          <cell r="AI214">
            <v>700</v>
          </cell>
          <cell r="AK214">
            <v>43212</v>
          </cell>
          <cell r="AY214">
            <v>0</v>
          </cell>
          <cell r="AZ214">
            <v>0</v>
          </cell>
          <cell r="BA214">
            <v>0</v>
          </cell>
          <cell r="BS214" t="str">
            <v>B3</v>
          </cell>
          <cell r="CB214">
            <v>24</v>
          </cell>
          <cell r="CC214" t="str">
            <v>Oil and Gas</v>
          </cell>
          <cell r="CO214">
            <v>32</v>
          </cell>
          <cell r="CP214" t="str">
            <v>Oil and Gas</v>
          </cell>
          <cell r="CY214">
            <v>11</v>
          </cell>
        </row>
        <row r="215">
          <cell r="A215" t="str">
            <v>SPRINGLEAF FINANCIAL FUNDIN</v>
          </cell>
          <cell r="B215" t="str">
            <v>SPRINGLEAF FINANCIAL FUNDIN</v>
          </cell>
          <cell r="C215" t="str">
            <v>NEW</v>
          </cell>
          <cell r="E215" t="str">
            <v>Pending</v>
          </cell>
          <cell r="G215" t="str">
            <v>Preliminary</v>
          </cell>
          <cell r="I215" t="str">
            <v>USA</v>
          </cell>
          <cell r="R215" t="str">
            <v>USD</v>
          </cell>
          <cell r="U215">
            <v>0</v>
          </cell>
          <cell r="W215">
            <v>0</v>
          </cell>
          <cell r="X215">
            <v>0</v>
          </cell>
          <cell r="Y215">
            <v>0</v>
          </cell>
          <cell r="Z215">
            <v>0</v>
          </cell>
          <cell r="AA215">
            <v>0</v>
          </cell>
          <cell r="AE215" t="str">
            <v>LX119136</v>
          </cell>
          <cell r="AF215">
            <v>0.94130000000000003</v>
          </cell>
          <cell r="AI215">
            <v>425</v>
          </cell>
          <cell r="AK215">
            <v>42865</v>
          </cell>
          <cell r="AY215">
            <v>0</v>
          </cell>
          <cell r="AZ215">
            <v>0</v>
          </cell>
          <cell r="BA215">
            <v>0</v>
          </cell>
          <cell r="BS215" t="str">
            <v>B3</v>
          </cell>
          <cell r="BX215" t="str">
            <v>B2</v>
          </cell>
          <cell r="CB215">
            <v>14</v>
          </cell>
          <cell r="CC215" t="str">
            <v>Finance</v>
          </cell>
          <cell r="CO215">
            <v>20</v>
          </cell>
          <cell r="CP215" t="str">
            <v>Financial Intermediaries</v>
          </cell>
          <cell r="CY215">
            <v>12</v>
          </cell>
        </row>
        <row r="216">
          <cell r="A216" t="str">
            <v>BROCK HOLDINGS III INC</v>
          </cell>
          <cell r="B216" t="str">
            <v>BROCK HOLDINGS III INC</v>
          </cell>
          <cell r="C216" t="str">
            <v>B</v>
          </cell>
          <cell r="E216" t="str">
            <v>Pending</v>
          </cell>
          <cell r="G216" t="str">
            <v>Preliminary</v>
          </cell>
          <cell r="I216" t="str">
            <v>USA</v>
          </cell>
          <cell r="R216" t="str">
            <v>USD</v>
          </cell>
          <cell r="U216">
            <v>0</v>
          </cell>
          <cell r="W216">
            <v>0</v>
          </cell>
          <cell r="X216">
            <v>0</v>
          </cell>
          <cell r="Y216">
            <v>0</v>
          </cell>
          <cell r="Z216">
            <v>0</v>
          </cell>
          <cell r="AA216">
            <v>0</v>
          </cell>
          <cell r="AE216" t="str">
            <v>LX118451</v>
          </cell>
          <cell r="AF216">
            <v>0.99750000000000005</v>
          </cell>
          <cell r="AI216">
            <v>450</v>
          </cell>
          <cell r="AK216">
            <v>42810</v>
          </cell>
          <cell r="AY216">
            <v>0</v>
          </cell>
          <cell r="AZ216">
            <v>0</v>
          </cell>
          <cell r="BA216">
            <v>0</v>
          </cell>
          <cell r="BS216" t="str">
            <v>B2</v>
          </cell>
          <cell r="BX216" t="str">
            <v>B1</v>
          </cell>
          <cell r="CB216">
            <v>0</v>
          </cell>
          <cell r="CO216" t="str">
            <v>Not Known</v>
          </cell>
          <cell r="CY216">
            <v>13</v>
          </cell>
        </row>
        <row r="217">
          <cell r="A217" t="str">
            <v>BROCK HOLDINGS III INC</v>
          </cell>
          <cell r="B217" t="str">
            <v>BROCK HOLDINGS III INC</v>
          </cell>
          <cell r="E217" t="str">
            <v>Pending</v>
          </cell>
          <cell r="G217" t="str">
            <v>Preliminary</v>
          </cell>
          <cell r="I217" t="str">
            <v>USA</v>
          </cell>
          <cell r="R217" t="str">
            <v>USD</v>
          </cell>
          <cell r="U217">
            <v>0</v>
          </cell>
          <cell r="W217">
            <v>0</v>
          </cell>
          <cell r="X217">
            <v>0</v>
          </cell>
          <cell r="Y217">
            <v>0</v>
          </cell>
          <cell r="Z217">
            <v>0</v>
          </cell>
          <cell r="AA217">
            <v>0</v>
          </cell>
          <cell r="AE217" t="str">
            <v>LX118449</v>
          </cell>
          <cell r="AF217">
            <v>0.97629999999999995</v>
          </cell>
          <cell r="AI217">
            <v>825</v>
          </cell>
          <cell r="AK217">
            <v>43175</v>
          </cell>
          <cell r="AY217">
            <v>0</v>
          </cell>
          <cell r="AZ217">
            <v>0</v>
          </cell>
          <cell r="BA217">
            <v>0</v>
          </cell>
          <cell r="BS217" t="str">
            <v>B2</v>
          </cell>
          <cell r="BX217" t="str">
            <v>Caa1</v>
          </cell>
          <cell r="CB217">
            <v>0</v>
          </cell>
          <cell r="CO217" t="str">
            <v>Not Known</v>
          </cell>
          <cell r="CY217">
            <v>14</v>
          </cell>
        </row>
        <row r="218">
          <cell r="A218" t="str">
            <v>BROCK HOLDINGS III INC</v>
          </cell>
          <cell r="B218" t="str">
            <v>BROCK HOLDINGS III INC</v>
          </cell>
          <cell r="C218" t="str">
            <v>B</v>
          </cell>
          <cell r="E218" t="str">
            <v>Pending</v>
          </cell>
          <cell r="G218" t="str">
            <v>Preliminary</v>
          </cell>
          <cell r="I218" t="str">
            <v>USA</v>
          </cell>
          <cell r="R218" t="str">
            <v>USD</v>
          </cell>
          <cell r="U218">
            <v>0</v>
          </cell>
          <cell r="W218">
            <v>0</v>
          </cell>
          <cell r="X218">
            <v>0</v>
          </cell>
          <cell r="Y218">
            <v>0</v>
          </cell>
          <cell r="Z218">
            <v>0</v>
          </cell>
          <cell r="AA218">
            <v>0</v>
          </cell>
          <cell r="AE218" t="str">
            <v>LX118451</v>
          </cell>
          <cell r="AF218">
            <v>0.99750000000000005</v>
          </cell>
          <cell r="AI218">
            <v>450</v>
          </cell>
          <cell r="AK218">
            <v>42810</v>
          </cell>
          <cell r="AY218">
            <v>0</v>
          </cell>
          <cell r="AZ218">
            <v>0</v>
          </cell>
          <cell r="BA218">
            <v>0</v>
          </cell>
          <cell r="BS218" t="str">
            <v>B2</v>
          </cell>
          <cell r="BX218" t="str">
            <v>B1</v>
          </cell>
          <cell r="CB218">
            <v>0</v>
          </cell>
          <cell r="CO218" t="str">
            <v>Not Known</v>
          </cell>
          <cell r="CY218">
            <v>15</v>
          </cell>
        </row>
        <row r="219">
          <cell r="A219" t="str">
            <v>CEQUEL COMMUNICATIONS LLC</v>
          </cell>
          <cell r="B219" t="str">
            <v>CEQUEL COMMUNICATIONS LLC</v>
          </cell>
          <cell r="C219" t="str">
            <v>B</v>
          </cell>
          <cell r="E219" t="str">
            <v>Pending</v>
          </cell>
          <cell r="G219" t="str">
            <v>Preliminary</v>
          </cell>
          <cell r="I219" t="str">
            <v>USA</v>
          </cell>
          <cell r="R219" t="str">
            <v>USD</v>
          </cell>
          <cell r="U219">
            <v>0</v>
          </cell>
          <cell r="W219">
            <v>0</v>
          </cell>
          <cell r="X219">
            <v>0</v>
          </cell>
          <cell r="Y219">
            <v>0</v>
          </cell>
          <cell r="Z219">
            <v>0</v>
          </cell>
          <cell r="AA219">
            <v>0</v>
          </cell>
          <cell r="AE219" t="str">
            <v>LX122823</v>
          </cell>
          <cell r="AF219">
            <v>0.98750000000000004</v>
          </cell>
          <cell r="AI219">
            <v>300</v>
          </cell>
          <cell r="AK219">
            <v>43510</v>
          </cell>
          <cell r="AY219">
            <v>0</v>
          </cell>
          <cell r="AZ219">
            <v>0</v>
          </cell>
          <cell r="BA219">
            <v>0</v>
          </cell>
          <cell r="BS219" t="str">
            <v>WR</v>
          </cell>
          <cell r="BX219" t="str">
            <v>Ba2</v>
          </cell>
          <cell r="CB219">
            <v>0</v>
          </cell>
          <cell r="CO219" t="str">
            <v>Not Known</v>
          </cell>
          <cell r="CY219">
            <v>16</v>
          </cell>
        </row>
        <row r="220">
          <cell r="A220" t="str">
            <v>COMM CORP OF AMERICA</v>
          </cell>
          <cell r="B220" t="str">
            <v>COMM CORP OF AMERICA</v>
          </cell>
          <cell r="E220" t="str">
            <v>Pending</v>
          </cell>
          <cell r="G220" t="str">
            <v>Preliminary</v>
          </cell>
          <cell r="I220" t="str">
            <v>USA</v>
          </cell>
          <cell r="R220" t="str">
            <v>USD</v>
          </cell>
          <cell r="U220">
            <v>0</v>
          </cell>
          <cell r="W220">
            <v>0</v>
          </cell>
          <cell r="X220">
            <v>0</v>
          </cell>
          <cell r="Y220">
            <v>0</v>
          </cell>
          <cell r="Z220">
            <v>0</v>
          </cell>
          <cell r="AA220">
            <v>0</v>
          </cell>
          <cell r="AI220">
            <v>650</v>
          </cell>
          <cell r="AY220">
            <v>0</v>
          </cell>
          <cell r="AZ220">
            <v>0</v>
          </cell>
          <cell r="BA220">
            <v>0</v>
          </cell>
          <cell r="BS220" t="str">
            <v>B3</v>
          </cell>
          <cell r="BX220" t="str">
            <v>B2</v>
          </cell>
          <cell r="CB220">
            <v>0</v>
          </cell>
          <cell r="CO220" t="str">
            <v>Not Known</v>
          </cell>
          <cell r="CY220">
            <v>17</v>
          </cell>
        </row>
        <row r="221">
          <cell r="A221" t="str">
            <v>EMERGENCY MEDICAL SERVICES</v>
          </cell>
          <cell r="B221" t="str">
            <v>EMERGENCY MEDICAL SERVICES</v>
          </cell>
          <cell r="C221" t="str">
            <v>B</v>
          </cell>
          <cell r="E221" t="str">
            <v>Pending</v>
          </cell>
          <cell r="G221" t="str">
            <v>Preliminary</v>
          </cell>
          <cell r="I221" t="str">
            <v>USA</v>
          </cell>
          <cell r="R221" t="str">
            <v>USD</v>
          </cell>
          <cell r="U221">
            <v>0</v>
          </cell>
          <cell r="W221">
            <v>0</v>
          </cell>
          <cell r="X221">
            <v>0</v>
          </cell>
          <cell r="Y221">
            <v>0</v>
          </cell>
          <cell r="Z221">
            <v>0</v>
          </cell>
          <cell r="AA221">
            <v>0</v>
          </cell>
          <cell r="AE221" t="str">
            <v>LX119010</v>
          </cell>
          <cell r="AF221">
            <v>1.0038</v>
          </cell>
          <cell r="AI221">
            <v>375</v>
          </cell>
          <cell r="AK221">
            <v>43245</v>
          </cell>
          <cell r="AY221">
            <v>0</v>
          </cell>
          <cell r="AZ221">
            <v>0</v>
          </cell>
          <cell r="BA221">
            <v>0</v>
          </cell>
          <cell r="BS221" t="str">
            <v>B2</v>
          </cell>
          <cell r="BX221" t="str">
            <v>B1</v>
          </cell>
          <cell r="CB221">
            <v>0</v>
          </cell>
          <cell r="CO221" t="str">
            <v>Not Known</v>
          </cell>
          <cell r="CY221">
            <v>18</v>
          </cell>
        </row>
        <row r="222">
          <cell r="A222" t="str">
            <v>GOODMAN GLOBAL INC</v>
          </cell>
          <cell r="B222" t="str">
            <v>GOODMAN GLOBAL INC</v>
          </cell>
          <cell r="C222" t="str">
            <v>B-NEW</v>
          </cell>
          <cell r="E222" t="str">
            <v>Pending</v>
          </cell>
          <cell r="G222" t="str">
            <v>Preliminary</v>
          </cell>
          <cell r="I222" t="str">
            <v>USA</v>
          </cell>
          <cell r="R222" t="str">
            <v>USD</v>
          </cell>
          <cell r="U222">
            <v>0</v>
          </cell>
          <cell r="W222">
            <v>0</v>
          </cell>
          <cell r="X222">
            <v>0</v>
          </cell>
          <cell r="Y222">
            <v>0</v>
          </cell>
          <cell r="Z222">
            <v>0</v>
          </cell>
          <cell r="AA222">
            <v>0</v>
          </cell>
          <cell r="AE222" t="str">
            <v>LX116665</v>
          </cell>
          <cell r="AF222">
            <v>1.01</v>
          </cell>
          <cell r="AI222">
            <v>400</v>
          </cell>
          <cell r="AK222">
            <v>42671</v>
          </cell>
          <cell r="AY222">
            <v>0</v>
          </cell>
          <cell r="AZ222">
            <v>0</v>
          </cell>
          <cell r="BA222">
            <v>0</v>
          </cell>
          <cell r="BS222" t="str">
            <v>B1</v>
          </cell>
          <cell r="BX222" t="str">
            <v>B1</v>
          </cell>
          <cell r="CB222">
            <v>0</v>
          </cell>
          <cell r="CO222" t="str">
            <v>Not Known</v>
          </cell>
          <cell r="CY222">
            <v>19</v>
          </cell>
        </row>
        <row r="223">
          <cell r="A223" t="str">
            <v>KASIMA LLC</v>
          </cell>
          <cell r="B223" t="str">
            <v>KASIMA LLC</v>
          </cell>
          <cell r="C223" t="str">
            <v>B</v>
          </cell>
          <cell r="E223" t="str">
            <v>Pending</v>
          </cell>
          <cell r="G223" t="str">
            <v>Preliminary</v>
          </cell>
          <cell r="I223" t="str">
            <v>USA</v>
          </cell>
          <cell r="R223" t="str">
            <v>USD</v>
          </cell>
          <cell r="U223">
            <v>0</v>
          </cell>
          <cell r="W223">
            <v>0</v>
          </cell>
          <cell r="X223">
            <v>0</v>
          </cell>
          <cell r="Y223">
            <v>0</v>
          </cell>
          <cell r="Z223">
            <v>0</v>
          </cell>
          <cell r="AA223">
            <v>0</v>
          </cell>
          <cell r="AE223" t="str">
            <v>LX118655</v>
          </cell>
          <cell r="AF223">
            <v>0.99</v>
          </cell>
          <cell r="AI223">
            <v>375</v>
          </cell>
          <cell r="AK223">
            <v>42819</v>
          </cell>
          <cell r="AY223">
            <v>0</v>
          </cell>
          <cell r="AZ223">
            <v>0</v>
          </cell>
          <cell r="BA223">
            <v>0</v>
          </cell>
          <cell r="BX223" t="str">
            <v>Baa1</v>
          </cell>
          <cell r="CB223">
            <v>0</v>
          </cell>
          <cell r="CO223" t="str">
            <v>Not Known</v>
          </cell>
          <cell r="CY223">
            <v>20</v>
          </cell>
        </row>
        <row r="224">
          <cell r="A224" t="str">
            <v>LONESTAR INTERMEDIATE SUPER</v>
          </cell>
          <cell r="B224" t="str">
            <v>LONESTAR INTERMEDIATE SUPER</v>
          </cell>
          <cell r="E224" t="str">
            <v>Pending</v>
          </cell>
          <cell r="G224" t="str">
            <v>Preliminary</v>
          </cell>
          <cell r="I224" t="str">
            <v>USA</v>
          </cell>
          <cell r="R224" t="str">
            <v>USD</v>
          </cell>
          <cell r="U224">
            <v>0</v>
          </cell>
          <cell r="W224">
            <v>0</v>
          </cell>
          <cell r="X224">
            <v>0</v>
          </cell>
          <cell r="Y224">
            <v>0</v>
          </cell>
          <cell r="Z224">
            <v>0</v>
          </cell>
          <cell r="AA224">
            <v>0</v>
          </cell>
          <cell r="AE224" t="str">
            <v>LX122967</v>
          </cell>
          <cell r="AF224">
            <v>1.0225</v>
          </cell>
          <cell r="AI224">
            <v>950</v>
          </cell>
          <cell r="AK224">
            <v>43684</v>
          </cell>
          <cell r="AY224">
            <v>0</v>
          </cell>
          <cell r="AZ224">
            <v>0</v>
          </cell>
          <cell r="BA224">
            <v>0</v>
          </cell>
          <cell r="CB224">
            <v>0</v>
          </cell>
          <cell r="CO224" t="str">
            <v>Not Known</v>
          </cell>
          <cell r="CY224">
            <v>21</v>
          </cell>
        </row>
        <row r="225">
          <cell r="A225" t="str">
            <v>REYNOLDS GROUP HOLDINGS</v>
          </cell>
          <cell r="B225" t="str">
            <v>REYNOLDS GROUP HOLDINGS</v>
          </cell>
          <cell r="C225" t="str">
            <v>C</v>
          </cell>
          <cell r="E225" t="str">
            <v>Pending</v>
          </cell>
          <cell r="G225" t="str">
            <v>Preliminary</v>
          </cell>
          <cell r="I225" t="str">
            <v>USA</v>
          </cell>
          <cell r="R225" t="str">
            <v>USD</v>
          </cell>
          <cell r="U225">
            <v>0</v>
          </cell>
          <cell r="W225">
            <v>0</v>
          </cell>
          <cell r="X225">
            <v>0</v>
          </cell>
          <cell r="Y225">
            <v>0</v>
          </cell>
          <cell r="Z225">
            <v>0</v>
          </cell>
          <cell r="AA225">
            <v>0</v>
          </cell>
          <cell r="AE225" t="str">
            <v>LX120493</v>
          </cell>
          <cell r="AF225">
            <v>1.0163</v>
          </cell>
          <cell r="AI225">
            <v>525</v>
          </cell>
          <cell r="AK225">
            <v>43321</v>
          </cell>
          <cell r="AY225">
            <v>0</v>
          </cell>
          <cell r="AZ225">
            <v>0</v>
          </cell>
          <cell r="BA225">
            <v>0</v>
          </cell>
          <cell r="BX225" t="str">
            <v>Ba3</v>
          </cell>
          <cell r="CB225">
            <v>0</v>
          </cell>
          <cell r="CO225" t="str">
            <v>Not Known</v>
          </cell>
          <cell r="CY225">
            <v>22</v>
          </cell>
        </row>
        <row r="226">
          <cell r="A226" t="str">
            <v>RPI FINANCE TRUST</v>
          </cell>
          <cell r="B226" t="str">
            <v>RPI FINANCE TRUST</v>
          </cell>
          <cell r="C226" t="str">
            <v>B</v>
          </cell>
          <cell r="E226" t="str">
            <v>Pending</v>
          </cell>
          <cell r="G226" t="str">
            <v>Preliminary</v>
          </cell>
          <cell r="I226" t="str">
            <v>USA</v>
          </cell>
          <cell r="R226" t="str">
            <v>USD</v>
          </cell>
          <cell r="U226">
            <v>0</v>
          </cell>
          <cell r="W226">
            <v>0</v>
          </cell>
          <cell r="X226">
            <v>0</v>
          </cell>
          <cell r="Y226">
            <v>0</v>
          </cell>
          <cell r="Z226">
            <v>0</v>
          </cell>
          <cell r="AA226">
            <v>0</v>
          </cell>
          <cell r="AE226" t="str">
            <v>LX120548</v>
          </cell>
          <cell r="AF226">
            <v>0.98880000000000001</v>
          </cell>
          <cell r="AI226">
            <v>300</v>
          </cell>
          <cell r="AK226">
            <v>43230</v>
          </cell>
          <cell r="AY226">
            <v>0</v>
          </cell>
          <cell r="AZ226">
            <v>0</v>
          </cell>
          <cell r="BA226">
            <v>0</v>
          </cell>
          <cell r="BX226" t="str">
            <v>Baa2</v>
          </cell>
          <cell r="CB226">
            <v>0</v>
          </cell>
          <cell r="CO226" t="str">
            <v>Not Known</v>
          </cell>
          <cell r="CY226">
            <v>23</v>
          </cell>
        </row>
        <row r="227">
          <cell r="A227" t="str">
            <v>SENSUS USA INC</v>
          </cell>
          <cell r="B227" t="str">
            <v>SENSUS USA INC</v>
          </cell>
          <cell r="E227" t="str">
            <v>Pending</v>
          </cell>
          <cell r="G227" t="str">
            <v>Preliminary</v>
          </cell>
          <cell r="I227" t="str">
            <v>USA</v>
          </cell>
          <cell r="R227" t="str">
            <v>USD</v>
          </cell>
          <cell r="U227">
            <v>0</v>
          </cell>
          <cell r="W227">
            <v>0</v>
          </cell>
          <cell r="X227">
            <v>0</v>
          </cell>
          <cell r="Y227">
            <v>0</v>
          </cell>
          <cell r="Z227">
            <v>0</v>
          </cell>
          <cell r="AA227">
            <v>0</v>
          </cell>
          <cell r="AE227" t="str">
            <v>LX118922</v>
          </cell>
          <cell r="AF227">
            <v>1.0049999999999999</v>
          </cell>
          <cell r="AI227">
            <v>350</v>
          </cell>
          <cell r="AK227">
            <v>42864</v>
          </cell>
          <cell r="AY227">
            <v>0</v>
          </cell>
          <cell r="AZ227">
            <v>0</v>
          </cell>
          <cell r="BA227">
            <v>0</v>
          </cell>
          <cell r="BS227" t="str">
            <v>B2</v>
          </cell>
          <cell r="BX227" t="str">
            <v>Ba3</v>
          </cell>
          <cell r="CB227">
            <v>0</v>
          </cell>
          <cell r="CO227" t="str">
            <v>Not Known</v>
          </cell>
          <cell r="CY227">
            <v>24</v>
          </cell>
        </row>
        <row r="228">
          <cell r="A228" t="str">
            <v>SOPHIA LP</v>
          </cell>
          <cell r="B228" t="str">
            <v>SOPHIA LP</v>
          </cell>
          <cell r="C228" t="str">
            <v>B</v>
          </cell>
          <cell r="E228" t="str">
            <v>Pending</v>
          </cell>
          <cell r="G228" t="str">
            <v>Preliminary</v>
          </cell>
          <cell r="I228" t="str">
            <v>USA</v>
          </cell>
          <cell r="R228" t="str">
            <v>USD</v>
          </cell>
          <cell r="U228">
            <v>0</v>
          </cell>
          <cell r="W228">
            <v>0</v>
          </cell>
          <cell r="X228">
            <v>0</v>
          </cell>
          <cell r="Y228">
            <v>0</v>
          </cell>
          <cell r="Z228">
            <v>0</v>
          </cell>
          <cell r="AA228">
            <v>0</v>
          </cell>
          <cell r="AF228">
            <v>1.0187999999999999</v>
          </cell>
          <cell r="AI228">
            <v>500</v>
          </cell>
          <cell r="AK228">
            <v>43300</v>
          </cell>
          <cell r="AY228">
            <v>0</v>
          </cell>
          <cell r="AZ228">
            <v>0</v>
          </cell>
          <cell r="BA228">
            <v>0</v>
          </cell>
          <cell r="BX228" t="str">
            <v>B1</v>
          </cell>
          <cell r="CB228">
            <v>0</v>
          </cell>
          <cell r="CO228" t="str">
            <v>Not Known</v>
          </cell>
          <cell r="CY228">
            <v>25</v>
          </cell>
        </row>
        <row r="229">
          <cell r="A229" t="str">
            <v>SRAM LLC</v>
          </cell>
          <cell r="B229" t="str">
            <v>SRAM LLC</v>
          </cell>
          <cell r="E229" t="str">
            <v>Pending</v>
          </cell>
          <cell r="G229" t="str">
            <v>Preliminary</v>
          </cell>
          <cell r="I229" t="str">
            <v>USA</v>
          </cell>
          <cell r="R229" t="str">
            <v>USD</v>
          </cell>
          <cell r="U229">
            <v>0</v>
          </cell>
          <cell r="W229">
            <v>0</v>
          </cell>
          <cell r="X229">
            <v>0</v>
          </cell>
          <cell r="Y229">
            <v>0</v>
          </cell>
          <cell r="Z229">
            <v>0</v>
          </cell>
          <cell r="AA229">
            <v>0</v>
          </cell>
          <cell r="AF229">
            <v>1.0063</v>
          </cell>
          <cell r="AI229">
            <v>300</v>
          </cell>
          <cell r="AK229">
            <v>43258</v>
          </cell>
          <cell r="AY229">
            <v>0</v>
          </cell>
          <cell r="AZ229">
            <v>0</v>
          </cell>
          <cell r="BA229">
            <v>0</v>
          </cell>
          <cell r="BX229" t="str">
            <v>Ba3</v>
          </cell>
          <cell r="CB229">
            <v>0</v>
          </cell>
          <cell r="CO229" t="str">
            <v>Not Known</v>
          </cell>
          <cell r="CY229">
            <v>26</v>
          </cell>
        </row>
        <row r="230">
          <cell r="A230" t="str">
            <v>TRICORBRAUN INC</v>
          </cell>
          <cell r="B230" t="str">
            <v>TRICORBRAUN INC</v>
          </cell>
          <cell r="E230" t="str">
            <v>Pending</v>
          </cell>
          <cell r="G230" t="str">
            <v>Preliminary</v>
          </cell>
          <cell r="I230" t="str">
            <v>USA</v>
          </cell>
          <cell r="R230" t="str">
            <v>USD</v>
          </cell>
          <cell r="U230">
            <v>0</v>
          </cell>
          <cell r="W230">
            <v>0</v>
          </cell>
          <cell r="X230">
            <v>0</v>
          </cell>
          <cell r="Y230">
            <v>0</v>
          </cell>
          <cell r="Z230">
            <v>0</v>
          </cell>
          <cell r="AA230">
            <v>0</v>
          </cell>
          <cell r="AF230">
            <v>1</v>
          </cell>
          <cell r="AI230">
            <v>300</v>
          </cell>
          <cell r="AK230">
            <v>42856</v>
          </cell>
          <cell r="AY230">
            <v>0</v>
          </cell>
          <cell r="AZ230">
            <v>0</v>
          </cell>
          <cell r="BA230">
            <v>0</v>
          </cell>
          <cell r="BS230" t="str">
            <v>B2</v>
          </cell>
          <cell r="BX230" t="str">
            <v>B1</v>
          </cell>
          <cell r="CB230">
            <v>0</v>
          </cell>
          <cell r="CO230" t="str">
            <v>Not Known</v>
          </cell>
          <cell r="CY230">
            <v>27</v>
          </cell>
        </row>
        <row r="231">
          <cell r="A231" t="str">
            <v>WESCO AIRCRAFT HARDWARE COR</v>
          </cell>
          <cell r="B231" t="str">
            <v>WESCO AIRCRAFT HARDWARE COR</v>
          </cell>
          <cell r="C231" t="str">
            <v>B</v>
          </cell>
          <cell r="E231" t="str">
            <v>Pending</v>
          </cell>
          <cell r="G231" t="str">
            <v>Preliminary</v>
          </cell>
          <cell r="I231" t="str">
            <v>USA</v>
          </cell>
          <cell r="R231" t="str">
            <v>USD</v>
          </cell>
          <cell r="U231">
            <v>0</v>
          </cell>
          <cell r="W231">
            <v>0</v>
          </cell>
          <cell r="X231">
            <v>0</v>
          </cell>
          <cell r="Y231">
            <v>0</v>
          </cell>
          <cell r="Z231">
            <v>0</v>
          </cell>
          <cell r="AA231">
            <v>0</v>
          </cell>
          <cell r="AE231" t="str">
            <v>LX118748</v>
          </cell>
          <cell r="AF231">
            <v>1.01</v>
          </cell>
          <cell r="AI231">
            <v>300</v>
          </cell>
          <cell r="AK231">
            <v>42832</v>
          </cell>
          <cell r="AY231">
            <v>0</v>
          </cell>
          <cell r="AZ231">
            <v>0</v>
          </cell>
          <cell r="BA231">
            <v>0</v>
          </cell>
          <cell r="BS231" t="str">
            <v>Ba3</v>
          </cell>
          <cell r="BX231" t="str">
            <v>Ba3</v>
          </cell>
          <cell r="CB231">
            <v>0</v>
          </cell>
          <cell r="CO231" t="str">
            <v>Not Known</v>
          </cell>
          <cell r="CY231">
            <v>28</v>
          </cell>
        </row>
        <row r="232">
          <cell r="A232" t="str">
            <v>WM BOLTHOUSE FARMS INC</v>
          </cell>
          <cell r="B232" t="str">
            <v>WM BOLTHOUSE FARMS INC</v>
          </cell>
          <cell r="C232" t="str">
            <v>B</v>
          </cell>
          <cell r="E232" t="str">
            <v>Pending</v>
          </cell>
          <cell r="G232" t="str">
            <v>Preliminary</v>
          </cell>
          <cell r="I232" t="str">
            <v>USA</v>
          </cell>
          <cell r="R232" t="str">
            <v>USD</v>
          </cell>
          <cell r="U232">
            <v>0</v>
          </cell>
          <cell r="W232">
            <v>0</v>
          </cell>
          <cell r="X232">
            <v>0</v>
          </cell>
          <cell r="Y232">
            <v>0</v>
          </cell>
          <cell r="Z232">
            <v>0</v>
          </cell>
          <cell r="AA232">
            <v>0</v>
          </cell>
          <cell r="AE232" t="str">
            <v>LX113400</v>
          </cell>
          <cell r="AF232">
            <v>1.0075000000000001</v>
          </cell>
          <cell r="AI232">
            <v>350</v>
          </cell>
          <cell r="AK232">
            <v>42411</v>
          </cell>
          <cell r="AY232">
            <v>0</v>
          </cell>
          <cell r="AZ232">
            <v>0</v>
          </cell>
          <cell r="BA232">
            <v>0</v>
          </cell>
          <cell r="BS232" t="str">
            <v>B2</v>
          </cell>
          <cell r="BX232" t="str">
            <v>B1</v>
          </cell>
          <cell r="CB232">
            <v>0</v>
          </cell>
          <cell r="CO232" t="str">
            <v>Not Known</v>
          </cell>
          <cell r="CY232">
            <v>29</v>
          </cell>
        </row>
        <row r="233">
          <cell r="U233">
            <v>0</v>
          </cell>
          <cell r="W233">
            <v>0</v>
          </cell>
          <cell r="X233">
            <v>0</v>
          </cell>
          <cell r="Y233">
            <v>0</v>
          </cell>
          <cell r="Z233">
            <v>0</v>
          </cell>
          <cell r="AA233">
            <v>0</v>
          </cell>
          <cell r="AY233">
            <v>0</v>
          </cell>
          <cell r="AZ233">
            <v>0</v>
          </cell>
          <cell r="BA233">
            <v>0</v>
          </cell>
          <cell r="CB233">
            <v>0</v>
          </cell>
          <cell r="CO233" t="str">
            <v>Not Known</v>
          </cell>
          <cell r="CY233">
            <v>0</v>
          </cell>
        </row>
        <row r="234">
          <cell r="U234">
            <v>0</v>
          </cell>
          <cell r="W234">
            <v>0</v>
          </cell>
          <cell r="X234">
            <v>0</v>
          </cell>
          <cell r="Y234">
            <v>0</v>
          </cell>
          <cell r="Z234">
            <v>0</v>
          </cell>
          <cell r="AA234">
            <v>0</v>
          </cell>
          <cell r="AY234">
            <v>0</v>
          </cell>
          <cell r="AZ234">
            <v>0</v>
          </cell>
          <cell r="BA234">
            <v>0</v>
          </cell>
          <cell r="CB234">
            <v>0</v>
          </cell>
          <cell r="CO234" t="str">
            <v>Not Known</v>
          </cell>
          <cell r="CY234">
            <v>0</v>
          </cell>
        </row>
        <row r="235">
          <cell r="U235">
            <v>0</v>
          </cell>
          <cell r="W235">
            <v>0</v>
          </cell>
          <cell r="X235">
            <v>0</v>
          </cell>
          <cell r="Y235">
            <v>0</v>
          </cell>
          <cell r="Z235">
            <v>0</v>
          </cell>
          <cell r="AA235">
            <v>0</v>
          </cell>
          <cell r="AY235">
            <v>0</v>
          </cell>
          <cell r="AZ235">
            <v>0</v>
          </cell>
          <cell r="BA235">
            <v>0</v>
          </cell>
          <cell r="CB235">
            <v>0</v>
          </cell>
          <cell r="CO235" t="str">
            <v>Not Known</v>
          </cell>
          <cell r="CY235">
            <v>0</v>
          </cell>
        </row>
        <row r="236">
          <cell r="U236">
            <v>0</v>
          </cell>
          <cell r="W236">
            <v>0</v>
          </cell>
          <cell r="X236">
            <v>0</v>
          </cell>
          <cell r="Y236">
            <v>0</v>
          </cell>
          <cell r="Z236">
            <v>0</v>
          </cell>
          <cell r="AA236">
            <v>0</v>
          </cell>
          <cell r="AY236">
            <v>0</v>
          </cell>
          <cell r="AZ236">
            <v>0</v>
          </cell>
          <cell r="BA236">
            <v>0</v>
          </cell>
          <cell r="CB236">
            <v>0</v>
          </cell>
          <cell r="CO236" t="str">
            <v>Not Known</v>
          </cell>
          <cell r="CY236">
            <v>0</v>
          </cell>
        </row>
        <row r="237">
          <cell r="U237">
            <v>0</v>
          </cell>
          <cell r="W237">
            <v>0</v>
          </cell>
          <cell r="X237">
            <v>0</v>
          </cell>
          <cell r="Y237">
            <v>0</v>
          </cell>
          <cell r="Z237">
            <v>0</v>
          </cell>
          <cell r="AA237">
            <v>0</v>
          </cell>
          <cell r="AY237">
            <v>0</v>
          </cell>
          <cell r="AZ237">
            <v>0</v>
          </cell>
          <cell r="BA237">
            <v>0</v>
          </cell>
          <cell r="CB237">
            <v>0</v>
          </cell>
          <cell r="CO237" t="str">
            <v>Not Known</v>
          </cell>
          <cell r="CY237">
            <v>0</v>
          </cell>
        </row>
        <row r="238">
          <cell r="U238">
            <v>0</v>
          </cell>
          <cell r="W238">
            <v>0</v>
          </cell>
          <cell r="X238">
            <v>0</v>
          </cell>
          <cell r="Y238">
            <v>0</v>
          </cell>
          <cell r="Z238">
            <v>0</v>
          </cell>
          <cell r="AA238">
            <v>0</v>
          </cell>
          <cell r="AY238">
            <v>0</v>
          </cell>
          <cell r="AZ238">
            <v>0</v>
          </cell>
          <cell r="BA238">
            <v>0</v>
          </cell>
          <cell r="BB238">
            <v>0</v>
          </cell>
          <cell r="CB238">
            <v>0</v>
          </cell>
          <cell r="CO238" t="str">
            <v>Not Known</v>
          </cell>
          <cell r="CY238">
            <v>0</v>
          </cell>
          <cell r="CZ238" t="str">
            <v>||</v>
          </cell>
        </row>
        <row r="239">
          <cell r="A239" t="str">
            <v>*****</v>
          </cell>
          <cell r="B239" t="str">
            <v>*****</v>
          </cell>
          <cell r="C239" t="str">
            <v>*****</v>
          </cell>
          <cell r="D239" t="str">
            <v>*****</v>
          </cell>
          <cell r="E239" t="str">
            <v>*****</v>
          </cell>
          <cell r="F239" t="str">
            <v>*****</v>
          </cell>
          <cell r="G239" t="str">
            <v>*****</v>
          </cell>
          <cell r="H239" t="str">
            <v>*****</v>
          </cell>
          <cell r="I239" t="str">
            <v>*****</v>
          </cell>
          <cell r="J239" t="str">
            <v>*****</v>
          </cell>
          <cell r="K239" t="str">
            <v>*****</v>
          </cell>
          <cell r="L239" t="str">
            <v>*****</v>
          </cell>
          <cell r="M239" t="str">
            <v>*****</v>
          </cell>
          <cell r="N239" t="str">
            <v>*****</v>
          </cell>
          <cell r="O239" t="str">
            <v>*****</v>
          </cell>
          <cell r="P239" t="str">
            <v>*****</v>
          </cell>
          <cell r="Q239" t="str">
            <v>*****</v>
          </cell>
          <cell r="R239" t="str">
            <v>*****</v>
          </cell>
          <cell r="S239" t="str">
            <v>*****</v>
          </cell>
          <cell r="T239" t="str">
            <v>*****</v>
          </cell>
          <cell r="U239" t="str">
            <v>*****</v>
          </cell>
          <cell r="V239" t="str">
            <v>*****</v>
          </cell>
          <cell r="W239" t="str">
            <v>*****</v>
          </cell>
          <cell r="X239" t="str">
            <v>*****</v>
          </cell>
          <cell r="Y239" t="str">
            <v>*****</v>
          </cell>
          <cell r="Z239" t="str">
            <v>*****</v>
          </cell>
          <cell r="AA239" t="str">
            <v>*****</v>
          </cell>
          <cell r="AB239" t="str">
            <v>*****</v>
          </cell>
          <cell r="AC239" t="str">
            <v>*****</v>
          </cell>
          <cell r="AD239" t="str">
            <v>*****</v>
          </cell>
          <cell r="AE239" t="str">
            <v>*****</v>
          </cell>
          <cell r="AF239" t="str">
            <v>*****</v>
          </cell>
          <cell r="AG239" t="str">
            <v>*****</v>
          </cell>
          <cell r="AH239" t="str">
            <v>*****</v>
          </cell>
          <cell r="AI239" t="str">
            <v>*****</v>
          </cell>
          <cell r="AJ239" t="str">
            <v>*****</v>
          </cell>
          <cell r="AK239" t="str">
            <v>*****</v>
          </cell>
          <cell r="AL239" t="str">
            <v>*****</v>
          </cell>
          <cell r="AM239" t="str">
            <v>*****</v>
          </cell>
          <cell r="AN239" t="str">
            <v>*****</v>
          </cell>
          <cell r="AO239" t="str">
            <v>*****</v>
          </cell>
          <cell r="AP239" t="str">
            <v>*****</v>
          </cell>
          <cell r="AQ239" t="str">
            <v>*****</v>
          </cell>
          <cell r="AR239" t="str">
            <v>*****</v>
          </cell>
          <cell r="AS239" t="str">
            <v>*****</v>
          </cell>
          <cell r="AT239" t="str">
            <v>*****</v>
          </cell>
          <cell r="AU239" t="str">
            <v>*****</v>
          </cell>
          <cell r="AV239" t="str">
            <v>*****</v>
          </cell>
          <cell r="AW239" t="str">
            <v>*****</v>
          </cell>
          <cell r="AX239" t="str">
            <v>*****</v>
          </cell>
          <cell r="AY239" t="str">
            <v>*****</v>
          </cell>
          <cell r="AZ239" t="str">
            <v>*****</v>
          </cell>
          <cell r="BA239" t="str">
            <v>*****</v>
          </cell>
          <cell r="BB239" t="str">
            <v>*****</v>
          </cell>
          <cell r="BC239" t="str">
            <v>*****</v>
          </cell>
          <cell r="BD239" t="str">
            <v>*****</v>
          </cell>
          <cell r="BE239" t="str">
            <v>*****</v>
          </cell>
          <cell r="BF239" t="str">
            <v>*****</v>
          </cell>
          <cell r="BG239" t="str">
            <v>*****</v>
          </cell>
          <cell r="BH239" t="str">
            <v>*****</v>
          </cell>
          <cell r="BI239" t="str">
            <v>*****</v>
          </cell>
          <cell r="BJ239" t="str">
            <v>*****</v>
          </cell>
          <cell r="BK239" t="str">
            <v>*****</v>
          </cell>
          <cell r="BL239" t="str">
            <v>*****</v>
          </cell>
          <cell r="BM239" t="str">
            <v>*****</v>
          </cell>
          <cell r="BN239" t="str">
            <v>*****</v>
          </cell>
          <cell r="BO239" t="str">
            <v>*****</v>
          </cell>
          <cell r="BP239" t="str">
            <v>*****</v>
          </cell>
          <cell r="BQ239" t="str">
            <v>*****</v>
          </cell>
          <cell r="BR239" t="str">
            <v>*****</v>
          </cell>
          <cell r="BS239" t="str">
            <v>*****</v>
          </cell>
          <cell r="BT239" t="str">
            <v>*****</v>
          </cell>
          <cell r="BU239" t="str">
            <v>*****</v>
          </cell>
          <cell r="BV239" t="str">
            <v>*****</v>
          </cell>
          <cell r="BW239" t="str">
            <v>*****</v>
          </cell>
          <cell r="BX239" t="str">
            <v>*****</v>
          </cell>
          <cell r="BY239" t="str">
            <v>*****</v>
          </cell>
          <cell r="BZ239" t="str">
            <v>*****</v>
          </cell>
          <cell r="CA239" t="str">
            <v>*****</v>
          </cell>
          <cell r="CB239" t="str">
            <v>*****</v>
          </cell>
          <cell r="CC239" t="str">
            <v>*****</v>
          </cell>
          <cell r="CD239" t="str">
            <v>*****</v>
          </cell>
          <cell r="CE239" t="str">
            <v>*****</v>
          </cell>
          <cell r="CF239" t="str">
            <v>*****</v>
          </cell>
          <cell r="CG239" t="str">
            <v>*****</v>
          </cell>
          <cell r="CH239" t="str">
            <v>*****</v>
          </cell>
          <cell r="CI239" t="str">
            <v>*****</v>
          </cell>
          <cell r="CJ239" t="str">
            <v>*****</v>
          </cell>
          <cell r="CK239" t="str">
            <v>*****</v>
          </cell>
          <cell r="CL239" t="str">
            <v>*****</v>
          </cell>
          <cell r="CM239" t="str">
            <v>*****</v>
          </cell>
          <cell r="CN239" t="str">
            <v>*****</v>
          </cell>
          <cell r="CO239" t="str">
            <v>*****</v>
          </cell>
          <cell r="CP239" t="str">
            <v>*****</v>
          </cell>
          <cell r="CQ239" t="str">
            <v>*****</v>
          </cell>
          <cell r="CR239" t="str">
            <v>*****</v>
          </cell>
          <cell r="CS239" t="str">
            <v>*****</v>
          </cell>
          <cell r="CT239" t="str">
            <v>*****</v>
          </cell>
          <cell r="CY239">
            <v>0</v>
          </cell>
          <cell r="CZ239" t="str">
            <v>||</v>
          </cell>
        </row>
        <row r="240">
          <cell r="A240" t="str">
            <v>REPAID</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row>
        <row r="241">
          <cell r="A241" t="str">
            <v>Fidelity National Information Services, Inc.</v>
          </cell>
          <cell r="B241" t="str">
            <v>Fidelity National Information Services, Inc.</v>
          </cell>
          <cell r="C241" t="str">
            <v>Term B Loan</v>
          </cell>
          <cell r="D241" t="str">
            <v>Settled</v>
          </cell>
          <cell r="F241" t="str">
            <v>Buy</v>
          </cell>
          <cell r="S241">
            <v>0</v>
          </cell>
          <cell r="V241" t="str">
            <v>Principal Payment</v>
          </cell>
          <cell r="Y241">
            <v>0</v>
          </cell>
          <cell r="Z241">
            <v>0</v>
          </cell>
          <cell r="AB241">
            <v>0</v>
          </cell>
          <cell r="AF241">
            <v>1.0037499999999999</v>
          </cell>
        </row>
        <row r="242">
          <cell r="A242" t="str">
            <v>Fidelity National Information Services, Inc.</v>
          </cell>
          <cell r="B242" t="str">
            <v>Fidelity National Information Services, Inc.</v>
          </cell>
          <cell r="C242" t="str">
            <v>Term B Loan</v>
          </cell>
          <cell r="D242" t="str">
            <v>Settled</v>
          </cell>
          <cell r="F242" t="str">
            <v>Repay</v>
          </cell>
          <cell r="S242">
            <v>0</v>
          </cell>
          <cell r="V242" t="str">
            <v>Principal Payment</v>
          </cell>
          <cell r="Y242">
            <v>0</v>
          </cell>
          <cell r="Z242">
            <v>0</v>
          </cell>
          <cell r="AB242">
            <v>0</v>
          </cell>
          <cell r="AC242" t="str">
            <v>Economic Benefit</v>
          </cell>
          <cell r="AF242">
            <v>1</v>
          </cell>
        </row>
        <row r="243">
          <cell r="F243" t="str">
            <v>Buy</v>
          </cell>
          <cell r="Y243">
            <v>0</v>
          </cell>
          <cell r="Z243">
            <v>0</v>
          </cell>
          <cell r="AB243">
            <v>0</v>
          </cell>
        </row>
        <row r="244">
          <cell r="F244" t="str">
            <v>Repay</v>
          </cell>
          <cell r="Y244">
            <v>0</v>
          </cell>
          <cell r="Z244">
            <v>0</v>
          </cell>
          <cell r="AB244">
            <v>0</v>
          </cell>
        </row>
        <row r="245">
          <cell r="F245" t="str">
            <v>Buy</v>
          </cell>
          <cell r="Y245">
            <v>0</v>
          </cell>
          <cell r="Z245">
            <v>0</v>
          </cell>
          <cell r="AB245">
            <v>0</v>
          </cell>
        </row>
        <row r="246">
          <cell r="F246" t="str">
            <v>Repay</v>
          </cell>
          <cell r="Y246">
            <v>0</v>
          </cell>
          <cell r="Z246">
            <v>0</v>
          </cell>
          <cell r="AB246">
            <v>0</v>
          </cell>
        </row>
        <row r="247">
          <cell r="F247" t="str">
            <v>Buy</v>
          </cell>
          <cell r="Y247">
            <v>0</v>
          </cell>
          <cell r="Z247">
            <v>0</v>
          </cell>
          <cell r="AB247">
            <v>0</v>
          </cell>
          <cell r="CZ247" t="str">
            <v>||</v>
          </cell>
        </row>
        <row r="248">
          <cell r="A248" t="str">
            <v>*****</v>
          </cell>
          <cell r="B248" t="str">
            <v>*****</v>
          </cell>
          <cell r="C248" t="str">
            <v>*****</v>
          </cell>
          <cell r="D248" t="str">
            <v>*****</v>
          </cell>
          <cell r="E248" t="str">
            <v>*****</v>
          </cell>
          <cell r="F248" t="str">
            <v>*****</v>
          </cell>
          <cell r="G248" t="str">
            <v>*****</v>
          </cell>
          <cell r="H248" t="str">
            <v>*****</v>
          </cell>
          <cell r="I248" t="str">
            <v>*****</v>
          </cell>
          <cell r="J248" t="str">
            <v>*****</v>
          </cell>
          <cell r="K248" t="str">
            <v>*****</v>
          </cell>
          <cell r="L248" t="str">
            <v>*****</v>
          </cell>
          <cell r="M248" t="str">
            <v>*****</v>
          </cell>
          <cell r="N248" t="str">
            <v>*****</v>
          </cell>
          <cell r="O248" t="str">
            <v>*****</v>
          </cell>
          <cell r="P248" t="str">
            <v>*****</v>
          </cell>
          <cell r="Q248" t="str">
            <v>*****</v>
          </cell>
          <cell r="R248" t="str">
            <v>*****</v>
          </cell>
          <cell r="S248" t="str">
            <v>*****</v>
          </cell>
          <cell r="T248" t="str">
            <v>*****</v>
          </cell>
          <cell r="U248" t="str">
            <v>*****</v>
          </cell>
          <cell r="V248" t="str">
            <v>*****</v>
          </cell>
          <cell r="W248" t="str">
            <v>*****</v>
          </cell>
          <cell r="X248" t="str">
            <v>*****</v>
          </cell>
          <cell r="Y248" t="str">
            <v>*****</v>
          </cell>
          <cell r="Z248" t="str">
            <v>*****</v>
          </cell>
          <cell r="AA248" t="str">
            <v>*****</v>
          </cell>
          <cell r="AB248" t="str">
            <v>*****</v>
          </cell>
          <cell r="AC248" t="str">
            <v>*****</v>
          </cell>
          <cell r="AD248" t="str">
            <v>*****</v>
          </cell>
          <cell r="AE248" t="str">
            <v>*****</v>
          </cell>
          <cell r="AF248" t="str">
            <v>*****</v>
          </cell>
          <cell r="AG248" t="str">
            <v>*****</v>
          </cell>
          <cell r="AH248" t="str">
            <v>*****</v>
          </cell>
          <cell r="AI248" t="str">
            <v>*****</v>
          </cell>
          <cell r="AJ248" t="str">
            <v>*****</v>
          </cell>
          <cell r="AK248" t="str">
            <v>*****</v>
          </cell>
          <cell r="AL248" t="str">
            <v>*****</v>
          </cell>
          <cell r="AM248" t="str">
            <v>*****</v>
          </cell>
          <cell r="AN248" t="str">
            <v>*****</v>
          </cell>
          <cell r="AO248" t="str">
            <v>*****</v>
          </cell>
          <cell r="AP248" t="str">
            <v>*****</v>
          </cell>
          <cell r="AQ248" t="str">
            <v>*****</v>
          </cell>
          <cell r="AR248" t="str">
            <v>*****</v>
          </cell>
          <cell r="AS248" t="str">
            <v>*****</v>
          </cell>
          <cell r="AT248" t="str">
            <v>*****</v>
          </cell>
          <cell r="AU248" t="str">
            <v>*****</v>
          </cell>
          <cell r="AV248" t="str">
            <v>*****</v>
          </cell>
          <cell r="AW248" t="str">
            <v>*****</v>
          </cell>
          <cell r="AX248" t="str">
            <v>*****</v>
          </cell>
          <cell r="AY248" t="str">
            <v>*****</v>
          </cell>
          <cell r="AZ248" t="str">
            <v>*****</v>
          </cell>
          <cell r="BA248" t="str">
            <v>*****</v>
          </cell>
          <cell r="BB248" t="str">
            <v>*****</v>
          </cell>
          <cell r="BC248" t="str">
            <v>*****</v>
          </cell>
          <cell r="BD248" t="str">
            <v>*****</v>
          </cell>
          <cell r="BE248" t="str">
            <v>*****</v>
          </cell>
          <cell r="BF248" t="str">
            <v>*****</v>
          </cell>
          <cell r="BG248" t="str">
            <v>*****</v>
          </cell>
          <cell r="BH248" t="str">
            <v>*****</v>
          </cell>
          <cell r="BI248" t="str">
            <v>*****</v>
          </cell>
          <cell r="BJ248" t="str">
            <v>*****</v>
          </cell>
          <cell r="BK248" t="str">
            <v>*****</v>
          </cell>
          <cell r="BL248" t="str">
            <v>*****</v>
          </cell>
          <cell r="BM248" t="str">
            <v>*****</v>
          </cell>
          <cell r="BN248" t="str">
            <v>*****</v>
          </cell>
          <cell r="BO248" t="str">
            <v>*****</v>
          </cell>
          <cell r="BP248" t="str">
            <v>*****</v>
          </cell>
          <cell r="BQ248" t="str">
            <v>*****</v>
          </cell>
          <cell r="BR248" t="str">
            <v>*****</v>
          </cell>
          <cell r="BS248" t="str">
            <v>*****</v>
          </cell>
          <cell r="BT248" t="str">
            <v>*****</v>
          </cell>
          <cell r="BU248" t="str">
            <v>*****</v>
          </cell>
          <cell r="BV248" t="str">
            <v>*****</v>
          </cell>
          <cell r="BW248" t="str">
            <v>*****</v>
          </cell>
          <cell r="BX248" t="str">
            <v>*****</v>
          </cell>
          <cell r="BY248" t="str">
            <v>*****</v>
          </cell>
          <cell r="BZ248" t="str">
            <v>*****</v>
          </cell>
          <cell r="CA248" t="str">
            <v>*****</v>
          </cell>
          <cell r="CB248" t="str">
            <v>*****</v>
          </cell>
          <cell r="CC248" t="str">
            <v>*****</v>
          </cell>
          <cell r="CD248" t="str">
            <v>*****</v>
          </cell>
          <cell r="CE248" t="str">
            <v>*****</v>
          </cell>
          <cell r="CF248" t="str">
            <v>*****</v>
          </cell>
          <cell r="CG248" t="str">
            <v>*****</v>
          </cell>
          <cell r="CH248" t="str">
            <v>*****</v>
          </cell>
          <cell r="CI248" t="str">
            <v>*****</v>
          </cell>
          <cell r="CJ248" t="str">
            <v>*****</v>
          </cell>
          <cell r="CK248" t="str">
            <v>*****</v>
          </cell>
          <cell r="CL248" t="str">
            <v>*****</v>
          </cell>
          <cell r="CM248" t="str">
            <v>*****</v>
          </cell>
          <cell r="CN248" t="str">
            <v>*****</v>
          </cell>
          <cell r="CO248" t="str">
            <v>*****</v>
          </cell>
          <cell r="CP248" t="str">
            <v>*****</v>
          </cell>
          <cell r="CQ248" t="str">
            <v>*****</v>
          </cell>
          <cell r="CR248" t="str">
            <v>*****</v>
          </cell>
          <cell r="CS248" t="str">
            <v>*****</v>
          </cell>
          <cell r="CT248" t="str">
            <v>*****</v>
          </cell>
          <cell r="CY248" t="str">
            <v>*****</v>
          </cell>
          <cell r="CZ248" t="str">
            <v>||</v>
          </cell>
        </row>
        <row r="249">
          <cell r="A249" t="str">
            <v>SOLD</v>
          </cell>
          <cell r="B249">
            <v>0</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cell r="BM249">
            <v>0</v>
          </cell>
          <cell r="BN249">
            <v>0</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Y249">
            <v>0</v>
          </cell>
        </row>
        <row r="250">
          <cell r="A250" t="str">
            <v>B&amp;G Foods, Inc.</v>
          </cell>
          <cell r="B250" t="str">
            <v>B&amp;G Foods, Inc.</v>
          </cell>
          <cell r="C250" t="str">
            <v>Tranche B Term  Loan</v>
          </cell>
          <cell r="D250" t="str">
            <v>Settled</v>
          </cell>
          <cell r="F250" t="str">
            <v>Buy</v>
          </cell>
          <cell r="S250">
            <v>0</v>
          </cell>
          <cell r="V250" t="str">
            <v>Regular Sale</v>
          </cell>
          <cell r="X250">
            <v>0</v>
          </cell>
          <cell r="Y250">
            <v>0</v>
          </cell>
          <cell r="Z250">
            <v>0</v>
          </cell>
          <cell r="AB250">
            <v>0</v>
          </cell>
          <cell r="AE250" t="str">
            <v>LX121591</v>
          </cell>
          <cell r="AF250">
            <v>1.0049999999999999</v>
          </cell>
        </row>
        <row r="251">
          <cell r="A251" t="str">
            <v>B&amp;G Foods, Inc.</v>
          </cell>
          <cell r="B251" t="str">
            <v>B&amp;G Foods, Inc.</v>
          </cell>
          <cell r="C251" t="str">
            <v>Tranche B Term  Loan</v>
          </cell>
          <cell r="D251" t="str">
            <v>Settled</v>
          </cell>
          <cell r="F251" t="str">
            <v>Sell</v>
          </cell>
          <cell r="S251">
            <v>0</v>
          </cell>
          <cell r="V251" t="str">
            <v>Regular Sale</v>
          </cell>
          <cell r="X251">
            <v>0</v>
          </cell>
          <cell r="Y251">
            <v>0</v>
          </cell>
          <cell r="Z251">
            <v>0</v>
          </cell>
          <cell r="AB251">
            <v>0</v>
          </cell>
          <cell r="AE251" t="str">
            <v>LX121591</v>
          </cell>
          <cell r="AF251">
            <v>1.0049999999999999</v>
          </cell>
          <cell r="AM251" t="str">
            <v>CREDIT SUISSE</v>
          </cell>
          <cell r="AO251">
            <v>40984</v>
          </cell>
          <cell r="AP251">
            <v>41016</v>
          </cell>
        </row>
        <row r="252">
          <cell r="F252" t="str">
            <v>Buy</v>
          </cell>
          <cell r="X252">
            <v>0</v>
          </cell>
          <cell r="Y252">
            <v>0</v>
          </cell>
          <cell r="Z252">
            <v>0</v>
          </cell>
          <cell r="AB252">
            <v>0</v>
          </cell>
        </row>
        <row r="253">
          <cell r="F253" t="str">
            <v>Sell</v>
          </cell>
          <cell r="X253">
            <v>0</v>
          </cell>
          <cell r="Y253">
            <v>0</v>
          </cell>
          <cell r="Z253">
            <v>0</v>
          </cell>
          <cell r="AB253">
            <v>0</v>
          </cell>
        </row>
        <row r="254">
          <cell r="F254" t="str">
            <v>Buy</v>
          </cell>
          <cell r="X254">
            <v>0</v>
          </cell>
          <cell r="Y254">
            <v>0</v>
          </cell>
          <cell r="Z254">
            <v>0</v>
          </cell>
          <cell r="AB254">
            <v>0</v>
          </cell>
        </row>
        <row r="255">
          <cell r="F255" t="str">
            <v>Sell</v>
          </cell>
          <cell r="X255">
            <v>0</v>
          </cell>
          <cell r="Y255">
            <v>0</v>
          </cell>
          <cell r="Z255">
            <v>0</v>
          </cell>
          <cell r="AB255">
            <v>0</v>
          </cell>
        </row>
        <row r="256">
          <cell r="F256" t="str">
            <v>Buy</v>
          </cell>
          <cell r="X256">
            <v>0</v>
          </cell>
          <cell r="Y256">
            <v>0</v>
          </cell>
          <cell r="Z256">
            <v>0</v>
          </cell>
          <cell r="AB256">
            <v>0</v>
          </cell>
        </row>
        <row r="257">
          <cell r="F257" t="str">
            <v>Sell</v>
          </cell>
          <cell r="X257">
            <v>0</v>
          </cell>
          <cell r="Y257">
            <v>0</v>
          </cell>
          <cell r="Z257">
            <v>0</v>
          </cell>
          <cell r="AB257">
            <v>0</v>
          </cell>
        </row>
        <row r="258">
          <cell r="F258" t="str">
            <v>Buy</v>
          </cell>
          <cell r="Y258">
            <v>0</v>
          </cell>
          <cell r="Z258">
            <v>0</v>
          </cell>
          <cell r="AB258">
            <v>0</v>
          </cell>
          <cell r="CZ258" t="str">
            <v>||</v>
          </cell>
        </row>
        <row r="259">
          <cell r="F259" t="str">
            <v>Sell</v>
          </cell>
          <cell r="Y259">
            <v>0</v>
          </cell>
          <cell r="Z259">
            <v>0</v>
          </cell>
          <cell r="AB259">
            <v>0</v>
          </cell>
          <cell r="CZ259" t="str">
            <v>||</v>
          </cell>
        </row>
        <row r="260">
          <cell r="Y260">
            <v>0</v>
          </cell>
          <cell r="Z260">
            <v>0</v>
          </cell>
          <cell r="AB260">
            <v>0</v>
          </cell>
        </row>
        <row r="261">
          <cell r="A261" t="str">
            <v>*****</v>
          </cell>
          <cell r="B261" t="str">
            <v>*****</v>
          </cell>
          <cell r="C261" t="str">
            <v>*****</v>
          </cell>
          <cell r="D261" t="str">
            <v>*****</v>
          </cell>
          <cell r="E261" t="str">
            <v>*****</v>
          </cell>
          <cell r="F261" t="str">
            <v>*****</v>
          </cell>
          <cell r="G261" t="str">
            <v>*****</v>
          </cell>
          <cell r="H261" t="str">
            <v>*****</v>
          </cell>
          <cell r="I261" t="str">
            <v>*****</v>
          </cell>
          <cell r="J261" t="str">
            <v>*****</v>
          </cell>
          <cell r="K261" t="str">
            <v>*****</v>
          </cell>
          <cell r="L261" t="str">
            <v>*****</v>
          </cell>
          <cell r="M261" t="str">
            <v>*****</v>
          </cell>
          <cell r="N261" t="str">
            <v>*****</v>
          </cell>
          <cell r="O261" t="str">
            <v>*****</v>
          </cell>
          <cell r="P261" t="str">
            <v>*****</v>
          </cell>
          <cell r="Q261" t="str">
            <v>*****</v>
          </cell>
          <cell r="R261" t="str">
            <v>*****</v>
          </cell>
          <cell r="S261" t="str">
            <v>*****</v>
          </cell>
          <cell r="T261" t="str">
            <v>*****</v>
          </cell>
          <cell r="U261" t="str">
            <v>*****</v>
          </cell>
          <cell r="V261" t="str">
            <v>*****</v>
          </cell>
          <cell r="W261" t="str">
            <v>*****</v>
          </cell>
          <cell r="X261" t="str">
            <v>*****</v>
          </cell>
          <cell r="Y261" t="str">
            <v>*****</v>
          </cell>
          <cell r="Z261" t="str">
            <v>*****</v>
          </cell>
          <cell r="AA261" t="str">
            <v>*****</v>
          </cell>
          <cell r="AB261" t="str">
            <v>*****</v>
          </cell>
          <cell r="AC261" t="str">
            <v>*****</v>
          </cell>
          <cell r="AD261" t="str">
            <v>*****</v>
          </cell>
          <cell r="AE261" t="str">
            <v>*****</v>
          </cell>
          <cell r="AF261" t="str">
            <v>*****</v>
          </cell>
          <cell r="AG261" t="str">
            <v>*****</v>
          </cell>
          <cell r="AH261" t="str">
            <v>*****</v>
          </cell>
          <cell r="AI261" t="str">
            <v>*****</v>
          </cell>
          <cell r="AJ261" t="str">
            <v>*****</v>
          </cell>
          <cell r="AK261" t="str">
            <v>*****</v>
          </cell>
          <cell r="AL261" t="str">
            <v>*****</v>
          </cell>
          <cell r="AM261" t="str">
            <v>*****</v>
          </cell>
          <cell r="AN261" t="str">
            <v>*****</v>
          </cell>
          <cell r="AO261" t="str">
            <v>*****</v>
          </cell>
          <cell r="AP261" t="str">
            <v>*****</v>
          </cell>
          <cell r="AQ261" t="str">
            <v>*****</v>
          </cell>
          <cell r="AR261" t="str">
            <v>*****</v>
          </cell>
          <cell r="AS261" t="str">
            <v>*****</v>
          </cell>
          <cell r="AT261" t="str">
            <v>*****</v>
          </cell>
          <cell r="AU261" t="str">
            <v>*****</v>
          </cell>
          <cell r="AV261" t="str">
            <v>*****</v>
          </cell>
          <cell r="AW261" t="str">
            <v>*****</v>
          </cell>
          <cell r="AX261" t="str">
            <v>*****</v>
          </cell>
          <cell r="AY261" t="str">
            <v>*****</v>
          </cell>
          <cell r="AZ261" t="str">
            <v>*****</v>
          </cell>
          <cell r="BA261" t="str">
            <v>*****</v>
          </cell>
          <cell r="BB261" t="str">
            <v>*****</v>
          </cell>
          <cell r="BC261" t="str">
            <v>*****</v>
          </cell>
          <cell r="BD261" t="str">
            <v>*****</v>
          </cell>
          <cell r="BE261" t="str">
            <v>*****</v>
          </cell>
          <cell r="BF261" t="str">
            <v>*****</v>
          </cell>
          <cell r="BG261" t="str">
            <v>*****</v>
          </cell>
          <cell r="BH261" t="str">
            <v>*****</v>
          </cell>
          <cell r="BI261" t="str">
            <v>*****</v>
          </cell>
          <cell r="BJ261" t="str">
            <v>*****</v>
          </cell>
          <cell r="BK261" t="str">
            <v>*****</v>
          </cell>
          <cell r="BL261" t="str">
            <v>*****</v>
          </cell>
          <cell r="BM261" t="str">
            <v>*****</v>
          </cell>
          <cell r="BN261" t="str">
            <v>*****</v>
          </cell>
          <cell r="BO261" t="str">
            <v>*****</v>
          </cell>
          <cell r="BP261" t="str">
            <v>*****</v>
          </cell>
          <cell r="BQ261" t="str">
            <v>*****</v>
          </cell>
          <cell r="BR261" t="str">
            <v>*****</v>
          </cell>
          <cell r="BS261" t="str">
            <v>*****</v>
          </cell>
          <cell r="BT261" t="str">
            <v>*****</v>
          </cell>
          <cell r="BU261" t="str">
            <v>*****</v>
          </cell>
          <cell r="BV261" t="str">
            <v>*****</v>
          </cell>
          <cell r="BW261" t="str">
            <v>*****</v>
          </cell>
          <cell r="BX261" t="str">
            <v>*****</v>
          </cell>
          <cell r="BY261" t="str">
            <v>*****</v>
          </cell>
          <cell r="BZ261" t="str">
            <v>*****</v>
          </cell>
          <cell r="CA261" t="str">
            <v>*****</v>
          </cell>
          <cell r="CB261" t="str">
            <v>*****</v>
          </cell>
          <cell r="CC261" t="str">
            <v>*****</v>
          </cell>
          <cell r="CD261" t="str">
            <v>*****</v>
          </cell>
          <cell r="CE261" t="str">
            <v>*****</v>
          </cell>
          <cell r="CF261" t="str">
            <v>*****</v>
          </cell>
          <cell r="CG261" t="str">
            <v>*****</v>
          </cell>
          <cell r="CH261" t="str">
            <v>*****</v>
          </cell>
          <cell r="CI261" t="str">
            <v>*****</v>
          </cell>
          <cell r="CJ261" t="str">
            <v>*****</v>
          </cell>
          <cell r="CK261" t="str">
            <v>*****</v>
          </cell>
          <cell r="CL261" t="str">
            <v>*****</v>
          </cell>
          <cell r="CM261" t="str">
            <v>*****</v>
          </cell>
          <cell r="CN261" t="str">
            <v>*****</v>
          </cell>
          <cell r="CO261" t="str">
            <v>*****</v>
          </cell>
          <cell r="CP261" t="str">
            <v>*****</v>
          </cell>
          <cell r="CQ261" t="str">
            <v>*****</v>
          </cell>
          <cell r="CR261" t="str">
            <v>*****</v>
          </cell>
          <cell r="CS261" t="str">
            <v>*****</v>
          </cell>
          <cell r="CT261" t="str">
            <v>*****</v>
          </cell>
          <cell r="CY261" t="str">
            <v>*****</v>
          </cell>
          <cell r="CZ261" t="str">
            <v>||</v>
          </cell>
        </row>
        <row r="273">
          <cell r="E273" t="str">
            <v>Approved/</v>
          </cell>
          <cell r="G273" t="str">
            <v>Settlement Status</v>
          </cell>
          <cell r="I273" t="str">
            <v>Country of</v>
          </cell>
          <cell r="J273" t="str">
            <v>Asset</v>
          </cell>
          <cell r="K273" t="str">
            <v>Loan</v>
          </cell>
          <cell r="L273" t="str">
            <v>Loan /</v>
          </cell>
          <cell r="M273" t="str">
            <v>Fixed /</v>
          </cell>
          <cell r="N273" t="str">
            <v>Second</v>
          </cell>
          <cell r="O273" t="str">
            <v>Middle</v>
          </cell>
          <cell r="P273" t="str">
            <v>Revolver?</v>
          </cell>
          <cell r="Q273" t="str">
            <v>Participation?</v>
          </cell>
          <cell r="R273" t="str">
            <v>Currency</v>
          </cell>
          <cell r="BP273" t="str">
            <v>Asset</v>
          </cell>
          <cell r="BQ273" t="str">
            <v>Rating</v>
          </cell>
          <cell r="BS273" t="str">
            <v>Moody's</v>
          </cell>
          <cell r="CB273">
            <v>0</v>
          </cell>
          <cell r="CC273" t="str">
            <v>MOODY'S INDUSTRY CLASSIFICATION</v>
          </cell>
          <cell r="CE273" t="str">
            <v>Asset</v>
          </cell>
          <cell r="CF273" t="str">
            <v>Rating</v>
          </cell>
          <cell r="CO273">
            <v>0</v>
          </cell>
          <cell r="CP273" t="str">
            <v>S&amp;P INDUSTRY CLASSIFICATION</v>
          </cell>
          <cell r="CR273" t="str">
            <v>Hedge #</v>
          </cell>
          <cell r="CS273" t="str">
            <v>Pay Freq.</v>
          </cell>
        </row>
        <row r="274">
          <cell r="E274" t="str">
            <v>Pending</v>
          </cell>
          <cell r="G274">
            <v>0</v>
          </cell>
          <cell r="I274" t="str">
            <v>Domicile</v>
          </cell>
          <cell r="J274" t="str">
            <v>Scource</v>
          </cell>
          <cell r="K274" t="str">
            <v>Seniority</v>
          </cell>
          <cell r="L274" t="str">
            <v>Bond?</v>
          </cell>
          <cell r="M274" t="str">
            <v>Float?</v>
          </cell>
          <cell r="N274" t="str">
            <v>Lien?</v>
          </cell>
          <cell r="O274" t="str">
            <v>Market?</v>
          </cell>
          <cell r="P274">
            <v>0</v>
          </cell>
          <cell r="Q274">
            <v>0</v>
          </cell>
          <cell r="R274">
            <v>0</v>
          </cell>
          <cell r="BP274" t="str">
            <v>Type</v>
          </cell>
          <cell r="BQ274" t="str">
            <v>Status</v>
          </cell>
          <cell r="BS274" t="str">
            <v>Ratings</v>
          </cell>
          <cell r="CB274">
            <v>0</v>
          </cell>
          <cell r="CC274">
            <v>0</v>
          </cell>
          <cell r="CE274" t="str">
            <v>Types</v>
          </cell>
          <cell r="CF274" t="str">
            <v>Status</v>
          </cell>
          <cell r="CO274">
            <v>0</v>
          </cell>
          <cell r="CP274">
            <v>0</v>
          </cell>
          <cell r="CR274" t="str">
            <v>1</v>
          </cell>
          <cell r="CS274" t="str">
            <v>Annually</v>
          </cell>
        </row>
        <row r="275">
          <cell r="E275" t="str">
            <v>Approved</v>
          </cell>
          <cell r="G275" t="str">
            <v>Preliminary</v>
          </cell>
          <cell r="I275" t="str">
            <v>Australia</v>
          </cell>
          <cell r="J275" t="str">
            <v>Primary</v>
          </cell>
          <cell r="K275" t="str">
            <v>Snr Secured</v>
          </cell>
          <cell r="L275" t="str">
            <v>Bond</v>
          </cell>
          <cell r="M275" t="str">
            <v>Fixed</v>
          </cell>
          <cell r="N275" t="str">
            <v>Y</v>
          </cell>
          <cell r="O275" t="str">
            <v>Y</v>
          </cell>
          <cell r="P275" t="str">
            <v>Rev.</v>
          </cell>
          <cell r="Q275" t="str">
            <v>Part.</v>
          </cell>
          <cell r="R275" t="str">
            <v>AUD</v>
          </cell>
          <cell r="BP275" t="str">
            <v>Sr Sec. Loan</v>
          </cell>
          <cell r="BQ275" t="str">
            <v>Positive</v>
          </cell>
          <cell r="BS275" t="str">
            <v>Aaa</v>
          </cell>
          <cell r="BY275" t="str">
            <v>Actual</v>
          </cell>
          <cell r="BZ275" t="str">
            <v>P</v>
          </cell>
          <cell r="CB275">
            <v>0</v>
          </cell>
          <cell r="CC275" t="str">
            <v>Not Known</v>
          </cell>
          <cell r="CE275" t="str">
            <v>Sr Sec. Loan</v>
          </cell>
          <cell r="CF275" t="str">
            <v>Positive</v>
          </cell>
          <cell r="CO275">
            <v>0</v>
          </cell>
          <cell r="CP275" t="str">
            <v>Not Known</v>
          </cell>
          <cell r="CR275" t="str">
            <v>2</v>
          </cell>
          <cell r="CS275" t="str">
            <v>Semi-annually</v>
          </cell>
        </row>
        <row r="276">
          <cell r="E276" t="str">
            <v>Pending</v>
          </cell>
          <cell r="G276" t="str">
            <v>Final</v>
          </cell>
          <cell r="I276" t="str">
            <v>Austria</v>
          </cell>
          <cell r="J276" t="str">
            <v>Secondary</v>
          </cell>
          <cell r="K276" t="str">
            <v>Jnr Secured</v>
          </cell>
          <cell r="L276" t="str">
            <v>Equity</v>
          </cell>
          <cell r="M276" t="str">
            <v>Float</v>
          </cell>
          <cell r="N276" t="str">
            <v>N</v>
          </cell>
          <cell r="O276" t="str">
            <v>N</v>
          </cell>
          <cell r="P276" t="str">
            <v>Not Rev.</v>
          </cell>
          <cell r="Q276" t="str">
            <v>Not Part.</v>
          </cell>
          <cell r="R276" t="str">
            <v>CAD</v>
          </cell>
          <cell r="BP276" t="str">
            <v>Non-Sr Sec. Loan/Bond</v>
          </cell>
          <cell r="BQ276" t="str">
            <v>Stable</v>
          </cell>
          <cell r="BS276" t="str">
            <v>Aa1</v>
          </cell>
          <cell r="BY276" t="str">
            <v>Anticipated</v>
          </cell>
          <cell r="BZ276" t="str">
            <v>S</v>
          </cell>
          <cell r="CB276">
            <v>1</v>
          </cell>
          <cell r="CC276" t="str">
            <v>Aerospace and Defense</v>
          </cell>
          <cell r="CE276" t="str">
            <v>Sr UnSec. Loan</v>
          </cell>
          <cell r="CF276" t="str">
            <v>Stable</v>
          </cell>
          <cell r="CO276">
            <v>1</v>
          </cell>
          <cell r="CP276" t="str">
            <v>Aerospace and defense</v>
          </cell>
          <cell r="CR276" t="str">
            <v>3</v>
          </cell>
          <cell r="CS276" t="str">
            <v>Quarterly</v>
          </cell>
        </row>
        <row r="277">
          <cell r="E277" t="str">
            <v>Declined</v>
          </cell>
          <cell r="G277" t="str">
            <v>Closed</v>
          </cell>
          <cell r="I277" t="str">
            <v>Belgium</v>
          </cell>
          <cell r="K277" t="str">
            <v>Snr Unsecured</v>
          </cell>
          <cell r="L277" t="str">
            <v>Loan</v>
          </cell>
          <cell r="R277" t="str">
            <v>CHF</v>
          </cell>
          <cell r="BP277" t="str">
            <v>Synthetic</v>
          </cell>
          <cell r="BQ277" t="str">
            <v>Negative</v>
          </cell>
          <cell r="BS277" t="str">
            <v>Aa2</v>
          </cell>
          <cell r="CB277">
            <v>2</v>
          </cell>
          <cell r="CC277" t="str">
            <v>Automobile</v>
          </cell>
          <cell r="CE277" t="str">
            <v>Sub. Loan</v>
          </cell>
          <cell r="CF277" t="str">
            <v>Negative</v>
          </cell>
          <cell r="CO277">
            <v>2</v>
          </cell>
          <cell r="CP277" t="str">
            <v>Air transport</v>
          </cell>
          <cell r="CR277" t="str">
            <v>4</v>
          </cell>
          <cell r="CS277" t="str">
            <v>Monthly</v>
          </cell>
        </row>
        <row r="278">
          <cell r="E278" t="str">
            <v>Withdrawn</v>
          </cell>
          <cell r="G278" t="str">
            <v>Bought</v>
          </cell>
          <cell r="I278" t="str">
            <v>Canada</v>
          </cell>
          <cell r="K278" t="str">
            <v>Subordinated</v>
          </cell>
          <cell r="L278" t="str">
            <v>Option</v>
          </cell>
          <cell r="R278" t="str">
            <v>EUR</v>
          </cell>
          <cell r="AT278" t="str">
            <v>JPMSI</v>
          </cell>
          <cell r="BP278" t="str">
            <v>DIP</v>
          </cell>
          <cell r="BS278" t="str">
            <v>Aa3</v>
          </cell>
          <cell r="CB278">
            <v>3</v>
          </cell>
          <cell r="CC278" t="str">
            <v>Banking</v>
          </cell>
          <cell r="CE278" t="str">
            <v>Bond</v>
          </cell>
          <cell r="CO278">
            <v>3</v>
          </cell>
          <cell r="CP278" t="str">
            <v>Automotive</v>
          </cell>
          <cell r="CR278" t="str">
            <v>5</v>
          </cell>
          <cell r="CS278">
            <v>3</v>
          </cell>
        </row>
        <row r="279">
          <cell r="E279" t="str">
            <v>In Process</v>
          </cell>
          <cell r="G279" t="str">
            <v>Sold</v>
          </cell>
          <cell r="I279" t="str">
            <v>Denmark</v>
          </cell>
          <cell r="R279" t="str">
            <v>GBP</v>
          </cell>
          <cell r="AT279" t="str">
            <v>Non - JPMSI</v>
          </cell>
          <cell r="BP279" t="str">
            <v>Equity</v>
          </cell>
          <cell r="BS279" t="str">
            <v>A1</v>
          </cell>
          <cell r="CB279">
            <v>4</v>
          </cell>
          <cell r="CC279" t="str">
            <v>Beverage, Food and Tobacco</v>
          </cell>
          <cell r="CE279" t="str">
            <v>Synthetic</v>
          </cell>
          <cell r="CO279">
            <v>4</v>
          </cell>
          <cell r="CP279" t="str">
            <v>Beverage and tobacco</v>
          </cell>
          <cell r="CR279" t="str">
            <v>6</v>
          </cell>
          <cell r="CS279">
            <v>4</v>
          </cell>
        </row>
        <row r="280">
          <cell r="E280" t="str">
            <v>Awaiting Info</v>
          </cell>
          <cell r="I280" t="str">
            <v>Finland</v>
          </cell>
          <cell r="R280" t="str">
            <v>HKD</v>
          </cell>
          <cell r="BP280" t="str">
            <v>Option</v>
          </cell>
          <cell r="BS280" t="str">
            <v>A2</v>
          </cell>
          <cell r="CB280">
            <v>5</v>
          </cell>
          <cell r="CC280" t="str">
            <v>Buildings and Real Estate</v>
          </cell>
          <cell r="CE280" t="str">
            <v>Equity</v>
          </cell>
          <cell r="CO280">
            <v>5</v>
          </cell>
          <cell r="CP280" t="str">
            <v>Broadcast radio and television</v>
          </cell>
          <cell r="CR280" t="str">
            <v>7</v>
          </cell>
          <cell r="CS280">
            <v>5</v>
          </cell>
        </row>
        <row r="281">
          <cell r="I281" t="str">
            <v>France</v>
          </cell>
          <cell r="R281" t="str">
            <v>JPY</v>
          </cell>
          <cell r="BP281" t="str">
            <v>Struct. Fin.</v>
          </cell>
          <cell r="BS281" t="str">
            <v>A3</v>
          </cell>
          <cell r="CB281">
            <v>6</v>
          </cell>
          <cell r="CC281" t="str">
            <v>Chemicals, Plastics and Rubber</v>
          </cell>
          <cell r="CE281" t="str">
            <v>Option</v>
          </cell>
          <cell r="CO281">
            <v>6</v>
          </cell>
          <cell r="CP281" t="str">
            <v>Brokerages/dealers/investment houses</v>
          </cell>
          <cell r="CR281" t="str">
            <v>8</v>
          </cell>
          <cell r="CS281">
            <v>6</v>
          </cell>
        </row>
        <row r="282">
          <cell r="I282" t="str">
            <v>Germany</v>
          </cell>
          <cell r="R282" t="str">
            <v>NOK</v>
          </cell>
          <cell r="BS282" t="str">
            <v>Baa1</v>
          </cell>
          <cell r="CB282">
            <v>7</v>
          </cell>
          <cell r="CC282" t="str">
            <v>Containers, Packaging and Glass</v>
          </cell>
          <cell r="CE282" t="str">
            <v>DIP</v>
          </cell>
          <cell r="CO282">
            <v>7</v>
          </cell>
          <cell r="CP282" t="str">
            <v>Building and development</v>
          </cell>
          <cell r="CR282" t="str">
            <v>9</v>
          </cell>
          <cell r="CS282">
            <v>7</v>
          </cell>
        </row>
        <row r="283">
          <cell r="I283" t="str">
            <v>Ireland</v>
          </cell>
          <cell r="R283" t="str">
            <v>NZD</v>
          </cell>
          <cell r="BS283" t="str">
            <v>Baa2</v>
          </cell>
          <cell r="CB283">
            <v>8</v>
          </cell>
          <cell r="CC283" t="str">
            <v>Personal and Non-Durable Consumer Products (Manufacturing Only)</v>
          </cell>
          <cell r="CO283">
            <v>8</v>
          </cell>
          <cell r="CP283" t="str">
            <v>Business equipment and services</v>
          </cell>
          <cell r="CR283" t="str">
            <v>10</v>
          </cell>
          <cell r="CS283">
            <v>8</v>
          </cell>
        </row>
        <row r="284">
          <cell r="I284" t="str">
            <v>Italy</v>
          </cell>
          <cell r="R284" t="str">
            <v>SEK</v>
          </cell>
          <cell r="BS284" t="str">
            <v>Baa3</v>
          </cell>
          <cell r="CB284">
            <v>9</v>
          </cell>
          <cell r="CC284" t="str">
            <v>Diversified/Conglomerate Manufacturing</v>
          </cell>
          <cell r="CO284">
            <v>9</v>
          </cell>
          <cell r="CP284" t="str">
            <v>Cable and Satellite television</v>
          </cell>
        </row>
        <row r="285">
          <cell r="I285" t="str">
            <v>Luxembourg</v>
          </cell>
          <cell r="R285" t="str">
            <v>USD</v>
          </cell>
          <cell r="BS285" t="str">
            <v>Ba1</v>
          </cell>
          <cell r="CB285">
            <v>10</v>
          </cell>
          <cell r="CC285" t="str">
            <v>Diversified/Conglomerate Service</v>
          </cell>
          <cell r="CO285">
            <v>10</v>
          </cell>
          <cell r="CP285" t="str">
            <v>Chemical/plastics</v>
          </cell>
        </row>
        <row r="286">
          <cell r="I286" t="str">
            <v>Netherlands</v>
          </cell>
          <cell r="BS286" t="str">
            <v>Ba2</v>
          </cell>
          <cell r="CB286">
            <v>11</v>
          </cell>
          <cell r="CC286" t="str">
            <v>Diversified Natural Resources, Precious Metals and Minerals</v>
          </cell>
          <cell r="CO286">
            <v>11</v>
          </cell>
          <cell r="CP286" t="str">
            <v>Clothing/textiles</v>
          </cell>
        </row>
        <row r="287">
          <cell r="I287" t="str">
            <v>Norway</v>
          </cell>
          <cell r="BS287" t="str">
            <v>Ba3</v>
          </cell>
          <cell r="CB287">
            <v>12</v>
          </cell>
          <cell r="CC287" t="str">
            <v>Ecological</v>
          </cell>
          <cell r="CO287">
            <v>12</v>
          </cell>
          <cell r="CP287" t="str">
            <v>Conglomerates</v>
          </cell>
        </row>
        <row r="288">
          <cell r="I288" t="str">
            <v>Portugal</v>
          </cell>
          <cell r="BS288" t="str">
            <v>B1</v>
          </cell>
          <cell r="CB288">
            <v>13</v>
          </cell>
          <cell r="CC288" t="str">
            <v>Electronics</v>
          </cell>
          <cell r="CO288">
            <v>13</v>
          </cell>
          <cell r="CP288" t="str">
            <v>Containers and glass products</v>
          </cell>
        </row>
        <row r="289">
          <cell r="I289" t="str">
            <v>Spain</v>
          </cell>
          <cell r="BS289" t="str">
            <v>B2</v>
          </cell>
          <cell r="CB289">
            <v>14</v>
          </cell>
          <cell r="CC289" t="str">
            <v>Finance</v>
          </cell>
          <cell r="CO289">
            <v>14</v>
          </cell>
          <cell r="CP289" t="str">
            <v>Cosmetics/toiletries</v>
          </cell>
        </row>
        <row r="290">
          <cell r="I290" t="str">
            <v>Sweden</v>
          </cell>
          <cell r="BS290" t="str">
            <v>B3</v>
          </cell>
          <cell r="CB290">
            <v>15</v>
          </cell>
          <cell r="CC290" t="str">
            <v>Farming and Agriculture</v>
          </cell>
          <cell r="CO290">
            <v>15</v>
          </cell>
          <cell r="CP290" t="str">
            <v>Drugs</v>
          </cell>
        </row>
        <row r="291">
          <cell r="I291" t="str">
            <v>Switzerland</v>
          </cell>
          <cell r="BS291" t="str">
            <v>Caa1</v>
          </cell>
          <cell r="CB291">
            <v>16</v>
          </cell>
          <cell r="CC291" t="str">
            <v>Grocery</v>
          </cell>
          <cell r="CO291">
            <v>16</v>
          </cell>
          <cell r="CP291" t="str">
            <v>Ecological services and equipment</v>
          </cell>
        </row>
        <row r="292">
          <cell r="I292" t="str">
            <v>UK</v>
          </cell>
          <cell r="BS292" t="str">
            <v>Caa2</v>
          </cell>
          <cell r="CB292">
            <v>17</v>
          </cell>
          <cell r="CC292" t="str">
            <v>Healthcare, Education and Childcare</v>
          </cell>
          <cell r="CO292">
            <v>17</v>
          </cell>
          <cell r="CP292" t="str">
            <v>Electronics/electric</v>
          </cell>
        </row>
        <row r="293">
          <cell r="I293" t="str">
            <v>USA</v>
          </cell>
          <cell r="BS293" t="str">
            <v>Caa3</v>
          </cell>
          <cell r="CB293">
            <v>18</v>
          </cell>
          <cell r="CC293" t="str">
            <v>Home and Office Furnishings, Housewares and Durable Consumer Products</v>
          </cell>
          <cell r="CO293">
            <v>18</v>
          </cell>
          <cell r="CP293" t="str">
            <v>Equipment leasing</v>
          </cell>
        </row>
        <row r="294">
          <cell r="BS294" t="str">
            <v>Ca</v>
          </cell>
          <cell r="CB294">
            <v>19</v>
          </cell>
          <cell r="CC294" t="str">
            <v>Hotels, Motels, Inns and Gaming</v>
          </cell>
          <cell r="CO294">
            <v>19</v>
          </cell>
          <cell r="CP294" t="str">
            <v>Farming/agriculture (Agricultural products and equipment)</v>
          </cell>
        </row>
        <row r="295">
          <cell r="BS295" t="str">
            <v>C</v>
          </cell>
          <cell r="CB295">
            <v>20</v>
          </cell>
          <cell r="CC295" t="str">
            <v>Insurance</v>
          </cell>
          <cell r="CO295">
            <v>20</v>
          </cell>
          <cell r="CP295" t="str">
            <v>Financial intermediaries</v>
          </cell>
        </row>
        <row r="296">
          <cell r="BS296" t="str">
            <v>D</v>
          </cell>
          <cell r="CB296">
            <v>21</v>
          </cell>
          <cell r="CC296" t="str">
            <v>Leisure, Amusement, Motion Pictures, Entertainment</v>
          </cell>
          <cell r="CO296">
            <v>21</v>
          </cell>
          <cell r="CP296" t="str">
            <v>Food/drug retailers</v>
          </cell>
        </row>
        <row r="297">
          <cell r="BS297" t="str">
            <v>WR</v>
          </cell>
          <cell r="CB297">
            <v>22</v>
          </cell>
          <cell r="CC297" t="str">
            <v>Machinery (Non-Agriculture, Non-Construction and Non-Electronic)</v>
          </cell>
          <cell r="CO297">
            <v>22</v>
          </cell>
          <cell r="CP297" t="str">
            <v>Food products</v>
          </cell>
        </row>
        <row r="298">
          <cell r="CB298">
            <v>23</v>
          </cell>
          <cell r="CC298" t="str">
            <v>Mining, Steel, Iron and Non-Precious Metals</v>
          </cell>
          <cell r="CO298">
            <v>23</v>
          </cell>
          <cell r="CP298" t="str">
            <v>Food service</v>
          </cell>
        </row>
        <row r="299">
          <cell r="CB299">
            <v>24</v>
          </cell>
          <cell r="CC299" t="str">
            <v>Oil and Gas</v>
          </cell>
          <cell r="CO299">
            <v>24</v>
          </cell>
          <cell r="CP299" t="str">
            <v>Forest products</v>
          </cell>
        </row>
        <row r="300">
          <cell r="CB300">
            <v>25</v>
          </cell>
          <cell r="CC300" t="str">
            <v>Personal, Food and Miscellaneous Services</v>
          </cell>
          <cell r="CO300">
            <v>25</v>
          </cell>
          <cell r="CP300" t="str">
            <v>Health care</v>
          </cell>
        </row>
        <row r="301">
          <cell r="CB301">
            <v>26</v>
          </cell>
          <cell r="CC301" t="str">
            <v>Printing and Publishing</v>
          </cell>
          <cell r="CO301">
            <v>26</v>
          </cell>
          <cell r="CP301" t="str">
            <v>Home furnishings</v>
          </cell>
        </row>
        <row r="302">
          <cell r="CB302">
            <v>27</v>
          </cell>
          <cell r="CC302" t="str">
            <v>Cargo Transport</v>
          </cell>
          <cell r="CO302">
            <v>27</v>
          </cell>
          <cell r="CP302" t="str">
            <v>Lodging and casinos</v>
          </cell>
        </row>
        <row r="303">
          <cell r="CB303">
            <v>28</v>
          </cell>
          <cell r="CC303" t="str">
            <v>Retail Store</v>
          </cell>
          <cell r="CO303">
            <v>28</v>
          </cell>
          <cell r="CP303" t="str">
            <v>Industrial equipment</v>
          </cell>
        </row>
        <row r="304">
          <cell r="CB304">
            <v>29</v>
          </cell>
          <cell r="CC304" t="str">
            <v>Telecommunications</v>
          </cell>
          <cell r="CO304">
            <v>29</v>
          </cell>
          <cell r="CP304" t="str">
            <v>Insurance</v>
          </cell>
        </row>
        <row r="305">
          <cell r="CB305">
            <v>30</v>
          </cell>
          <cell r="CC305" t="str">
            <v>Textiles and Leather</v>
          </cell>
          <cell r="CO305">
            <v>30</v>
          </cell>
          <cell r="CP305" t="str">
            <v>Leisure goods/Activities/Movies</v>
          </cell>
        </row>
        <row r="306">
          <cell r="CB306">
            <v>31</v>
          </cell>
          <cell r="CC306" t="str">
            <v>Personal Transportation</v>
          </cell>
          <cell r="CO306">
            <v>31</v>
          </cell>
          <cell r="CP306" t="str">
            <v>Nonferrous metals/minerals</v>
          </cell>
        </row>
        <row r="307">
          <cell r="CB307">
            <v>32</v>
          </cell>
          <cell r="CC307" t="str">
            <v>Utilities</v>
          </cell>
          <cell r="CO307">
            <v>32</v>
          </cell>
          <cell r="CP307" t="str">
            <v>Oil and Gas</v>
          </cell>
        </row>
        <row r="308">
          <cell r="CB308">
            <v>33</v>
          </cell>
          <cell r="CC308" t="str">
            <v>Broadcasting and Entertainment</v>
          </cell>
          <cell r="CO308">
            <v>33</v>
          </cell>
          <cell r="CP308" t="str">
            <v>Publishing</v>
          </cell>
        </row>
        <row r="309">
          <cell r="CB309">
            <v>34</v>
          </cell>
          <cell r="CC309" t="str">
            <v>Structured Finance</v>
          </cell>
          <cell r="CO309">
            <v>34</v>
          </cell>
          <cell r="CP309" t="str">
            <v>Rail industries</v>
          </cell>
        </row>
        <row r="310">
          <cell r="CB310">
            <v>35</v>
          </cell>
          <cell r="CC310" t="str">
            <v>ABS-auto</v>
          </cell>
          <cell r="CO310">
            <v>35</v>
          </cell>
          <cell r="CP310" t="str">
            <v>Retailers (other than food/drug)</v>
          </cell>
        </row>
        <row r="311">
          <cell r="CB311">
            <v>36</v>
          </cell>
          <cell r="CC311" t="str">
            <v>ABS-aircraft lease</v>
          </cell>
          <cell r="CO311">
            <v>36</v>
          </cell>
          <cell r="CP311" t="str">
            <v>Steel</v>
          </cell>
        </row>
        <row r="312">
          <cell r="CB312">
            <v>37</v>
          </cell>
          <cell r="CC312" t="str">
            <v>ABS-credit card</v>
          </cell>
          <cell r="CO312">
            <v>37</v>
          </cell>
          <cell r="CP312" t="str">
            <v>Surface transport</v>
          </cell>
        </row>
        <row r="313">
          <cell r="CB313">
            <v>38</v>
          </cell>
          <cell r="CC313" t="str">
            <v>ABS-entertainment</v>
          </cell>
          <cell r="CO313">
            <v>38</v>
          </cell>
          <cell r="CP313" t="str">
            <v>Utilities</v>
          </cell>
        </row>
        <row r="314">
          <cell r="CB314">
            <v>39</v>
          </cell>
          <cell r="CC314" t="str">
            <v>ABS-HEL</v>
          </cell>
          <cell r="CO314">
            <v>39</v>
          </cell>
          <cell r="CP314" t="str">
            <v>Telecommunications</v>
          </cell>
        </row>
        <row r="315">
          <cell r="CB315">
            <v>40</v>
          </cell>
          <cell r="CC315" t="str">
            <v>ABS-MH</v>
          </cell>
          <cell r="CO315">
            <v>40</v>
          </cell>
          <cell r="CP315" t="str">
            <v>Project Finance</v>
          </cell>
        </row>
        <row r="316">
          <cell r="CB316">
            <v>41</v>
          </cell>
          <cell r="CC316" t="str">
            <v>ABS-student loans</v>
          </cell>
          <cell r="CO316">
            <v>41</v>
          </cell>
          <cell r="CP316" t="str">
            <v>Reserve</v>
          </cell>
        </row>
        <row r="317">
          <cell r="CB317">
            <v>42</v>
          </cell>
          <cell r="CC317" t="str">
            <v>ABS-residential A mtg</v>
          </cell>
          <cell r="CO317">
            <v>42</v>
          </cell>
          <cell r="CP317" t="str">
            <v>Reserve</v>
          </cell>
        </row>
        <row r="318">
          <cell r="CB318">
            <v>43</v>
          </cell>
          <cell r="CC318" t="str">
            <v>ABS-residential B&amp;C mtg</v>
          </cell>
          <cell r="CO318">
            <v>43</v>
          </cell>
          <cell r="CP318" t="str">
            <v>Reserve</v>
          </cell>
        </row>
        <row r="319">
          <cell r="CB319">
            <v>44</v>
          </cell>
          <cell r="CC319" t="str">
            <v>ABS-CMBS Conduit</v>
          </cell>
          <cell r="CO319">
            <v>44</v>
          </cell>
          <cell r="CP319" t="str">
            <v>Reserve</v>
          </cell>
        </row>
        <row r="320">
          <cell r="CB320">
            <v>45</v>
          </cell>
          <cell r="CC320" t="str">
            <v>ABS-CMBS CTL</v>
          </cell>
          <cell r="CO320">
            <v>45</v>
          </cell>
          <cell r="CP320" t="str">
            <v>Reserve</v>
          </cell>
        </row>
        <row r="321">
          <cell r="CB321">
            <v>46</v>
          </cell>
          <cell r="CC321" t="str">
            <v>ABS-CMBS Large Loan</v>
          </cell>
          <cell r="CO321">
            <v>46</v>
          </cell>
          <cell r="CP321" t="str">
            <v>Reserve</v>
          </cell>
        </row>
        <row r="322">
          <cell r="CB322">
            <v>47</v>
          </cell>
          <cell r="CC322" t="str">
            <v>ABS-SBL</v>
          </cell>
          <cell r="CO322">
            <v>47</v>
          </cell>
          <cell r="CP322" t="str">
            <v>Reserve</v>
          </cell>
        </row>
        <row r="323">
          <cell r="CB323">
            <v>48</v>
          </cell>
          <cell r="CC323" t="str">
            <v>ABS-Tax Liens</v>
          </cell>
          <cell r="CO323">
            <v>48</v>
          </cell>
          <cell r="CP323" t="str">
            <v>Reserve</v>
          </cell>
        </row>
        <row r="324">
          <cell r="CB324">
            <v>49</v>
          </cell>
          <cell r="CC324" t="str">
            <v>ABS-Mutual Fund Fees</v>
          </cell>
          <cell r="CO324">
            <v>49</v>
          </cell>
          <cell r="CP324" t="str">
            <v>Reserve</v>
          </cell>
        </row>
        <row r="325">
          <cell r="CB325">
            <v>50</v>
          </cell>
          <cell r="CC325" t="str">
            <v>ABS-Structured Settlements</v>
          </cell>
          <cell r="CO325">
            <v>50</v>
          </cell>
          <cell r="CP325" t="str">
            <v>Reserve</v>
          </cell>
        </row>
        <row r="326">
          <cell r="CB326">
            <v>51</v>
          </cell>
          <cell r="CC326" t="str">
            <v>ABS-Utility</v>
          </cell>
          <cell r="CO326">
            <v>51</v>
          </cell>
          <cell r="CP326" t="str">
            <v>CDO</v>
          </cell>
        </row>
        <row r="327">
          <cell r="CB327">
            <v>52</v>
          </cell>
          <cell r="CC327" t="str">
            <v>REITS- Hotel</v>
          </cell>
          <cell r="CO327">
            <v>52</v>
          </cell>
          <cell r="CP327" t="str">
            <v>ABS Consumer</v>
          </cell>
        </row>
        <row r="328">
          <cell r="CB328">
            <v>53</v>
          </cell>
          <cell r="CC328" t="str">
            <v>REITS- Multi Family</v>
          </cell>
          <cell r="CO328">
            <v>53</v>
          </cell>
          <cell r="CP328" t="str">
            <v>ABS Commercial</v>
          </cell>
        </row>
        <row r="329">
          <cell r="CB329">
            <v>54</v>
          </cell>
          <cell r="CC329" t="str">
            <v>REITS- Office</v>
          </cell>
          <cell r="CO329">
            <v>54</v>
          </cell>
          <cell r="CP329" t="str">
            <v>CMBS Diversified (Conduit and CTL)</v>
          </cell>
        </row>
        <row r="330">
          <cell r="CB330">
            <v>55</v>
          </cell>
          <cell r="CC330" t="str">
            <v>REITS- Retail</v>
          </cell>
          <cell r="CO330">
            <v>55</v>
          </cell>
          <cell r="CP330" t="str">
            <v>CMBS (Large Loan, Single Borrower, and Single Property)</v>
          </cell>
        </row>
        <row r="331">
          <cell r="CB331">
            <v>56</v>
          </cell>
          <cell r="CC331" t="str">
            <v>REITS- Industrial</v>
          </cell>
          <cell r="CO331">
            <v>56</v>
          </cell>
          <cell r="CP331" t="str">
            <v>REITs and REOCs</v>
          </cell>
        </row>
        <row r="332">
          <cell r="CB332">
            <v>57</v>
          </cell>
          <cell r="CC332" t="str">
            <v>REITS- Healthcare</v>
          </cell>
          <cell r="CO332">
            <v>57</v>
          </cell>
          <cell r="CP332" t="str">
            <v>RMBS A</v>
          </cell>
        </row>
        <row r="333">
          <cell r="CB333">
            <v>58</v>
          </cell>
          <cell r="CC333" t="str">
            <v>REITS- Self-storage</v>
          </cell>
          <cell r="CO333">
            <v>58</v>
          </cell>
          <cell r="CP333" t="str">
            <v>RMBS B&amp;C, HELs, HELOCs, and Tax Lien</v>
          </cell>
        </row>
        <row r="334">
          <cell r="CB334">
            <v>59</v>
          </cell>
          <cell r="CC334" t="str">
            <v>REITS- Diversified</v>
          </cell>
          <cell r="CO334">
            <v>59</v>
          </cell>
          <cell r="CP334" t="str">
            <v>Manufactured Housing</v>
          </cell>
        </row>
        <row r="335">
          <cell r="CB335">
            <v>60</v>
          </cell>
          <cell r="CC335" t="str">
            <v>EM CBO</v>
          </cell>
          <cell r="CO335">
            <v>60</v>
          </cell>
          <cell r="CP335" t="str">
            <v>U.S. Agency (Explicitly Guaranteed)</v>
          </cell>
        </row>
        <row r="336">
          <cell r="CB336">
            <v>61</v>
          </cell>
          <cell r="CC336" t="str">
            <v>HY CBO</v>
          </cell>
          <cell r="CO336">
            <v>61</v>
          </cell>
          <cell r="CP336" t="str">
            <v>Monoline/FER Guaranteed</v>
          </cell>
        </row>
        <row r="337">
          <cell r="CB337">
            <v>62</v>
          </cell>
          <cell r="CC337" t="str">
            <v>IG CBO</v>
          </cell>
          <cell r="CO337">
            <v>62</v>
          </cell>
          <cell r="CP337" t="str">
            <v>Non-FER Company Guaranteed</v>
          </cell>
        </row>
        <row r="338">
          <cell r="CB338">
            <v>63</v>
          </cell>
          <cell r="CC338" t="str">
            <v>Real Estate CBO</v>
          </cell>
          <cell r="CO338">
            <v>63</v>
          </cell>
          <cell r="CP338" t="str">
            <v>FFELP Student Loans (Over 70% FFELP)</v>
          </cell>
        </row>
      </sheetData>
      <sheetData sheetId="2"/>
      <sheetData sheetId="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dex"/>
      <sheetName val="Control Panel"/>
      <sheetName val="Stresses Graph"/>
      <sheetName val="Stresses UP"/>
      <sheetName val="Stresses DOWN"/>
      <sheetName val="Calibration Parameters"/>
      <sheetName val="Disclaimer"/>
      <sheetName val="Hidden - Calibration Text"/>
      <sheetName val="whgcs relp"/>
    </sheetNames>
    <sheetDataSet>
      <sheetData sheetId="0" refreshError="1"/>
      <sheetData sheetId="1">
        <row r="6">
          <cell r="D6">
            <v>3.3E-3</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ci"/>
      <sheetName val="Inputs"/>
      <sheetName val="Scen 1"/>
      <sheetName val="Scen 2"/>
      <sheetName val="Scen 3"/>
      <sheetName val="Scen 4"/>
      <sheetName val="Scen 5"/>
      <sheetName val="__FDSCACHE__"/>
      <sheetName val="Target"/>
      <sheetName val="10-Year DCF"/>
      <sheetName val="5-Year DCF"/>
      <sheetName val="Acq Scen1"/>
      <sheetName val="Acq Scen 2"/>
      <sheetName val="Acq Scen 3"/>
      <sheetName val="Acq Scen 4"/>
      <sheetName val="Acq Scen 5"/>
      <sheetName val="Acquiror"/>
      <sheetName val="Val-Matrix"/>
      <sheetName val="Switches"/>
      <sheetName val="Sources &amp; Uses"/>
      <sheetName val="AdditionalPrintCode"/>
      <sheetName val="MainPrintCode"/>
      <sheetName val="Combined"/>
      <sheetName val="Combined  PF BS"/>
      <sheetName val="LBO Summary"/>
      <sheetName val="LBO Financials"/>
      <sheetName val="LBO PF BS"/>
      <sheetName val="Spinoff"/>
      <sheetName val="SPIN PFBS "/>
      <sheetName val="PF Comb Summary"/>
      <sheetName val="Ssor"/>
      <sheetName val="Funds Flow"/>
      <sheetName val="Financials"/>
      <sheetName val="shtLookup"/>
      <sheetName val="926 Data Register"/>
      <sheetName val="Form 8621"/>
      <sheetName val="SNL Dump"/>
      <sheetName val="casesmodel5"/>
      <sheetName val="Monthly &amp; Cum. NOI"/>
      <sheetName val="Sens Anal"/>
      <sheetName val="1st Qtr Alloc."/>
      <sheetName val="Portfolio"/>
      <sheetName val="Listes"/>
      <sheetName val="Control Download"/>
      <sheetName val="Sheet1"/>
      <sheetName val=" Template"/>
      <sheetName val="FS Preparation Procedures"/>
      <sheetName val="DIL4"/>
    </sheetNames>
    <sheetDataSet>
      <sheetData sheetId="0" refreshError="1"/>
      <sheetData sheetId="1" refreshError="1">
        <row r="3">
          <cell r="B3" t="str">
            <v>F:\USERS\RCopans\Models\[modl1.xls]Debt Paydown  9/25/01  6:10 PM</v>
          </cell>
        </row>
        <row r="5">
          <cell r="F5" t="str">
            <v>PROJECT DISCOVERY</v>
          </cell>
        </row>
        <row r="7">
          <cell r="F7" t="str">
            <v>Telescope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arre de AF"/>
      <sheetName val="Altas  "/>
      <sheetName val="EQUIP.COMP.CONCORD"/>
      <sheetName val="Bajas"/>
      <sheetName val="EQ.DE COMP CONCORD"/>
      <sheetName val="XREF"/>
      <sheetName val="Tickmarks"/>
      <sheetName val="Amarre"/>
      <sheetName val="Altas"/>
      <sheetName val="MMA"/>
      <sheetName val="Company"/>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Aplicações"/>
      <sheetName val="TesteRend"/>
      <sheetName val="Investimentos"/>
      <sheetName val="Equity"/>
      <sheetName val="ProvaEquity"/>
      <sheetName val="XREF"/>
      <sheetName val="Tickmarks"/>
      <sheetName val="Mapa"/>
      <sheetName val="Mapa 311202"/>
      <sheetName val="comp. extratos"/>
      <sheetName val="Rendimentos"/>
      <sheetName val="Relação"/>
      <sheetName val="Circulariz"/>
      <sheetName val="AFinanc"/>
      <sheetName val="Comentários"/>
      <sheetName val="PL"/>
      <sheetName val="#REF"/>
      <sheetName val="P1 - Sumário"/>
      <sheetName val="P2 - Lead"/>
      <sheetName val="P3 - Mapa de Aplicações 31.1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STIONS"/>
      <sheetName val="Exhibit A"/>
      <sheetName val="Exhibit B"/>
      <sheetName val="Exhibit D"/>
      <sheetName val="Exhibit C"/>
      <sheetName val="Exhibit E"/>
      <sheetName val="Exhibit F"/>
      <sheetName val="Additional Explanations"/>
      <sheetName val="Additional Schedules"/>
      <sheetName val="Sheet3"/>
      <sheetName val="Sheet2"/>
      <sheetName val="RESUMEN  D-4 2008 Aud MEX"/>
    </sheetNames>
    <sheetDataSet>
      <sheetData sheetId="0">
        <row r="1">
          <cell r="B1" t="str">
            <v xml:space="preserve">Reporting Package: </v>
          </cell>
        </row>
      </sheetData>
      <sheetData sheetId="1" refreshError="1"/>
      <sheetData sheetId="2">
        <row r="15">
          <cell r="AA15">
            <v>232449.43335094207</v>
          </cell>
        </row>
      </sheetData>
      <sheetData sheetId="3" refreshError="1"/>
      <sheetData sheetId="4" refreshError="1"/>
      <sheetData sheetId="5" refreshError="1"/>
      <sheetData sheetId="6" refreshError="1"/>
      <sheetData sheetId="7" refreshError="1"/>
      <sheetData sheetId="8" refreshError="1"/>
      <sheetData sheetId="9">
        <row r="10">
          <cell r="O10">
            <v>181941.84000000008</v>
          </cell>
        </row>
      </sheetData>
      <sheetData sheetId="10">
        <row r="3">
          <cell r="C3">
            <v>-6717400</v>
          </cell>
        </row>
      </sheetData>
      <sheetData sheetId="1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3"/>
      <sheetName val="Dep."/>
      <sheetName val="EDO. COSTO"/>
      <sheetName val="ING. CAP."/>
      <sheetName val="INV.FINAL"/>
      <sheetName val="COMPRAS"/>
      <sheetName val="3er. DOC. "/>
      <sheetName val="REPOMO 00 "/>
      <sheetName val="3er. CAPITL."/>
      <sheetName val="RESUMEN  D-4 2008 Aud MEX"/>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ivo circulante"/>
      <sheetName val="RLP Permanente"/>
      <sheetName val="passivo"/>
      <sheetName val="FOPAG"/>
      <sheetName val="Cutoff"/>
      <sheetName val="AFinanc"/>
      <sheetName val="TesteRend"/>
      <sheetName val="XREF"/>
      <sheetName val="Tickmarks"/>
    </sheetNames>
    <sheetDataSet>
      <sheetData sheetId="0"/>
      <sheetData sheetId="1"/>
      <sheetData sheetId="2"/>
      <sheetData sheetId="3" refreshError="1"/>
      <sheetData sheetId="4" refreshError="1"/>
      <sheetData sheetId="5"/>
      <sheetData sheetId="6" refreshError="1"/>
      <sheetData sheetId="7"/>
      <sheetData sheetId="8"/>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do. costo"/>
      <sheetName val="Integración CxP"/>
      <sheetName val="XREF"/>
      <sheetName val="Tickmarks"/>
      <sheetName val="COMPRAS"/>
      <sheetName val="CFR One Pager"/>
    </sheetNames>
    <sheetDataSet>
      <sheetData sheetId="0"/>
      <sheetData sheetId="1"/>
      <sheetData sheetId="2"/>
      <sheetData sheetId="3"/>
      <sheetData sheetId="4" refreshError="1"/>
      <sheetData sheetId="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 D-4"/>
      <sheetName val="Diferidos"/>
      <sheetName val="CONCIL.DEF"/>
      <sheetName val="DIF.99"/>
      <sheetName val="part. deduc99"/>
      <sheetName val="Taxreconcil99"/>
      <sheetName val="Factores de acumulación  y CIF"/>
      <sheetName val="Aport. p-fut aumentos"/>
      <sheetName val="Construcciones en proceso"/>
      <sheetName val="Ajuste para registro Disb.14"/>
      <sheetName val="Ajuste para registro Disb.15"/>
      <sheetName val="INPC dic 99"/>
      <sheetName val="XREF"/>
      <sheetName val="Tickmarks"/>
      <sheetName val="Conciliación fiscal previa"/>
      <sheetName val="Resumen COMPIN"/>
      <sheetName val="Créditos"/>
      <sheetName val="Resumen y BANCOS M.N."/>
      <sheetName val="BANCOS M.E."/>
      <sheetName val="INV. M.N."/>
      <sheetName val="INV. M.E."/>
      <sheetName val="Proveedores nacionales"/>
      <sheetName val="Proveedores  extranjeros"/>
      <sheetName val="Perdidas fiscale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aria"/>
      <sheetName val="Rev. Global Dep. Dic."/>
      <sheetName val="Céd. Dep. Sep."/>
      <sheetName val="Altas  Sep."/>
      <sheetName val="MMA Sep."/>
      <sheetName val="MMA Dic"/>
      <sheetName val="Rev. altas"/>
      <sheetName val="Tránsito"/>
      <sheetName val="Altas Dic."/>
      <sheetName val="Pol. Cap."/>
      <sheetName val="Ced. Dep. Dic"/>
      <sheetName val="Rev. Global Dep. Sep."/>
      <sheetName val="Bajas Res-Cont"/>
      <sheetName val="Bajas Res-Fiscal"/>
      <sheetName val="Tickmarks"/>
      <sheetName val="Links"/>
      <sheetName val="NO DEDUCIBLES Y NO ACUM"/>
      <sheetName val="Worksheet in 15640 Revisión 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__FDSCACHE__"/>
      <sheetName val="Main"/>
      <sheetName val="Graph_Detail"/>
      <sheetName val="Sum"/>
      <sheetName val="AMC Multiples"/>
      <sheetName val="Summary - Detail"/>
      <sheetName val="Summary (2)"/>
      <sheetName val="Sources"/>
      <sheetName val="Summary (3)"/>
      <sheetName val="Origen y Aplic"/>
      <sheetName val="Regal Equity Comps (v8)"/>
      <sheetName val="GraphP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Yadav (Contractor)" refreshedDate="46184.876971527781" createdVersion="8" refreshedVersion="8" minRefreshableVersion="3" recordCount="147" xr:uid="{02F01C8D-CA36-4005-B3A6-FC08ED20AB5C}">
  <cacheSource type="worksheet">
    <worksheetSource name="Financials2026"/>
  </cacheSource>
  <cacheFields count="69">
    <cacheField name="Transaction Type" numFmtId="0">
      <sharedItems count="5">
        <s v="Contract"/>
        <s v="event driven"/>
        <s v="Invoice Driven"/>
        <s v="Capitalization"/>
        <s v="Amortization"/>
      </sharedItems>
    </cacheField>
    <cacheField name="D365 Legal Vendor name" numFmtId="0">
      <sharedItems/>
    </cacheField>
    <cacheField name="DBA / AKA / Passthrough" numFmtId="0">
      <sharedItems containsBlank="1"/>
    </cacheField>
    <cacheField name="Project ID" numFmtId="0">
      <sharedItems/>
    </cacheField>
    <cacheField name="Project Name" numFmtId="0">
      <sharedItems/>
    </cacheField>
    <cacheField name="Domain" numFmtId="0">
      <sharedItems/>
    </cacheField>
    <cacheField name="Domain Owner" numFmtId="0">
      <sharedItems containsBlank="1" count="10">
        <s v="Danny Borkowski"/>
        <s v="Melissa Tumminia"/>
        <s v="Devang Shah"/>
        <s v="John Spencer"/>
        <s v="Erik Wynkoop"/>
        <s v="Dan Royer"/>
        <s v="N/A"/>
        <e v="#N/A" u="1"/>
        <m u="1"/>
        <s v="George Kazamia" u="1"/>
      </sharedItems>
    </cacheField>
    <cacheField name="Contract Start" numFmtId="0">
      <sharedItems containsDate="1" containsBlank="1" containsMixedTypes="1" minDate="2021-12-15T00:00:00" maxDate="2026-07-02T00:00:00"/>
    </cacheField>
    <cacheField name="Contract End" numFmtId="0">
      <sharedItems containsDate="1" containsBlank="1" containsMixedTypes="1" minDate="2025-03-03T00:00:00" maxDate="2029-04-20T00:00:00"/>
    </cacheField>
    <cacheField name="Application" numFmtId="0">
      <sharedItems containsBlank="1"/>
    </cacheField>
    <cacheField name="Project Details" numFmtId="0">
      <sharedItems/>
    </cacheField>
    <cacheField name="Category" numFmtId="0">
      <sharedItems/>
    </cacheField>
    <cacheField name="Sub-Category1" numFmtId="0">
      <sharedItems containsBlank="1" count="9">
        <s v="Software"/>
        <s v="OOE"/>
        <s v="MS"/>
        <s v="Infrastructure"/>
        <s v="Labor/ T&amp;M"/>
        <s v="FPC"/>
        <s v="Capitalization"/>
        <s v="Hardware"/>
        <m u="1"/>
      </sharedItems>
    </cacheField>
    <cacheField name="Sub-Category2" numFmtId="0">
      <sharedItems/>
    </cacheField>
    <cacheField name="Contract Type" numFmtId="0">
      <sharedItems containsBlank="1"/>
    </cacheField>
    <cacheField name="MGMT View Category (OneStream)" numFmtId="0">
      <sharedItems/>
    </cacheField>
    <cacheField name="Onestream Account" numFmtId="0">
      <sharedItems/>
    </cacheField>
    <cacheField name="A/P Account Name" numFmtId="0">
      <sharedItems/>
    </cacheField>
    <cacheField name="Accounting Treatment" numFmtId="0">
      <sharedItems/>
    </cacheField>
    <cacheField name="2025 Actuals" numFmtId="166">
      <sharedItems containsString="0" containsBlank="1" containsNumber="1" minValue="-3700000" maxValue="7121037.5"/>
    </cacheField>
    <cacheField name="2026 Initial Budget" numFmtId="166">
      <sharedItems containsString="0" containsBlank="1" containsNumber="1" minValue="-4000000" maxValue="7500000"/>
    </cacheField>
    <cacheField name="2026 Final Budget" numFmtId="166">
      <sharedItems containsString="0" containsBlank="1" containsNumber="1" minValue="-4000000" maxValue="7500000"/>
    </cacheField>
    <cacheField name="2026 (Actuals + Forecast)" numFmtId="166">
      <sharedItems containsSemiMixedTypes="0" containsString="0" containsNumber="1" minValue="-4000000.0000000005" maxValue="6852968.5600000005"/>
    </cacheField>
    <cacheField name="2026 Opportunity" numFmtId="166">
      <sharedItems containsSemiMixedTypes="0" containsString="0" containsNumber="1" minValue="-647031.43999999948" maxValue="0"/>
    </cacheField>
    <cacheField name="2026 Risk" numFmtId="166">
      <sharedItems containsSemiMixedTypes="0" containsString="0" containsNumber="1" minValue="0" maxValue="729600"/>
    </cacheField>
    <cacheField name="2026 Net Position" numFmtId="166">
      <sharedItems containsSemiMixedTypes="0" containsString="0" containsNumber="1" minValue="-647031.43999999948" maxValue="729600"/>
    </cacheField>
    <cacheField name="Notes" numFmtId="0">
      <sharedItems containsBlank="1"/>
    </cacheField>
    <cacheField name="Jan FC" numFmtId="166">
      <sharedItems containsString="0" containsBlank="1" containsNumber="1" minValue="-333333.33333333331" maxValue="625000"/>
    </cacheField>
    <cacheField name="Feb FC" numFmtId="166">
      <sharedItems containsString="0" containsBlank="1" containsNumber="1" minValue="-333333.33333333331" maxValue="625000"/>
    </cacheField>
    <cacheField name="Mar FC" numFmtId="0">
      <sharedItems containsString="0" containsBlank="1" containsNumber="1" minValue="-333333.33333333331" maxValue="625000"/>
    </cacheField>
    <cacheField name="Apr FC" numFmtId="166">
      <sharedItems containsString="0" containsBlank="1" containsNumber="1" minValue="-333333.33333333331" maxValue="625000"/>
    </cacheField>
    <cacheField name="May FC" numFmtId="166">
      <sharedItems containsString="0" containsBlank="1" containsNumber="1" minValue="-333333.33333333331" maxValue="625000"/>
    </cacheField>
    <cacheField name="Jun FC" numFmtId="166">
      <sharedItems containsString="0" containsBlank="1" containsNumber="1" minValue="-333333.33333333331" maxValue="625000"/>
    </cacheField>
    <cacheField name="Jul FC" numFmtId="0">
      <sharedItems containsString="0" containsBlank="1" containsNumber="1" minValue="-333333.33333333331" maxValue="625000"/>
    </cacheField>
    <cacheField name="Aug FC" numFmtId="166">
      <sharedItems containsString="0" containsBlank="1" containsNumber="1" minValue="-333333.33333333331" maxValue="625000"/>
    </cacheField>
    <cacheField name="Sep FC" numFmtId="0">
      <sharedItems containsString="0" containsBlank="1" containsNumber="1" minValue="-333333.33333333331" maxValue="625000"/>
    </cacheField>
    <cacheField name="Oct FC" numFmtId="0">
      <sharedItems containsString="0" containsBlank="1" containsNumber="1" minValue="-333333.33333333331" maxValue="625000"/>
    </cacheField>
    <cacheField name="Nov FC" numFmtId="0">
      <sharedItems containsString="0" containsBlank="1" containsNumber="1" minValue="-333333.33333333331" maxValue="625000"/>
    </cacheField>
    <cacheField name="Dec FC" numFmtId="166">
      <sharedItems containsString="0" containsBlank="1" containsNumber="1" minValue="-333333.33333333331" maxValue="725503"/>
    </cacheField>
    <cacheField name="Total - FC" numFmtId="166">
      <sharedItems containsSemiMixedTypes="0" containsString="0" containsNumber="1" minValue="-4000000.0000000005" maxValue="7483224"/>
    </cacheField>
    <cacheField name="Jun-Dec FC" numFmtId="166">
      <sharedItems containsSemiMixedTypes="0" containsString="0" containsNumber="1" minValue="-2333333.333333333" maxValue="4358224"/>
    </cacheField>
    <cacheField name="Jan AC" numFmtId="166">
      <sharedItems containsString="0" containsBlank="1" containsNumber="1" minValue="-333333.33333333331" maxValue="660370.4"/>
    </cacheField>
    <cacheField name="Feb AC" numFmtId="166">
      <sharedItems containsString="0" containsBlank="1" containsNumber="1" minValue="-333333.33333333331" maxValue="603859.57000000007"/>
    </cacheField>
    <cacheField name="Mar AC" numFmtId="0">
      <sharedItems containsString="0" containsBlank="1" containsNumber="1" minValue="-333333.33333333331" maxValue="627545.69000000006"/>
    </cacheField>
    <cacheField name="Apr AC" numFmtId="166">
      <sharedItems containsString="0" containsBlank="1" containsNumber="1" minValue="-333333.33333333331" maxValue="602395.04999999993"/>
    </cacheField>
    <cacheField name="May AC" numFmtId="166">
      <sharedItems containsString="0" containsBlank="1" containsNumber="1" minValue="-333333.33333333331" maxValue="333776.63"/>
    </cacheField>
    <cacheField name="Jun AC" numFmtId="166">
      <sharedItems containsString="0" containsBlank="1" containsNumber="1" minValue="-333333.33333333331" maxValue="633397.85"/>
    </cacheField>
    <cacheField name="Jul AC" numFmtId="0">
      <sharedItems containsString="0" containsBlank="1" containsNumber="1" minValue="-333333.33333333331" maxValue="333776.63"/>
    </cacheField>
    <cacheField name="Aug AC" numFmtId="166">
      <sharedItems containsString="0" containsBlank="1" containsNumber="1" minValue="-333333.33333333331" maxValue="333776.63"/>
    </cacheField>
    <cacheField name="Sep AC" numFmtId="0">
      <sharedItems containsString="0" containsBlank="1" containsNumber="1" minValue="-333333.33333333331" maxValue="333776.63"/>
    </cacheField>
    <cacheField name="Oct AC" numFmtId="0">
      <sharedItems containsString="0" containsBlank="1" containsNumber="1" minValue="-333333.33333333331" maxValue="333776.63"/>
    </cacheField>
    <cacheField name="Nov AC" numFmtId="0">
      <sharedItems containsString="0" containsBlank="1" containsNumber="1" minValue="-333333.33333333331" maxValue="333776.63"/>
    </cacheField>
    <cacheField name="Dec AC" numFmtId="166">
      <sharedItems containsString="0" containsBlank="1" containsNumber="1" minValue="-333333.33333333331" maxValue="333776.63"/>
    </cacheField>
    <cacheField name="Total Actuals" numFmtId="166">
      <sharedItems containsSemiMixedTypes="0" containsString="0" containsNumber="1" minValue="-4000000.0000000005" maxValue="4073475.3699999992"/>
    </cacheField>
    <cacheField name="Jan Opp/Risk" numFmtId="166">
      <sharedItems containsSemiMixedTypes="0" containsString="0" containsNumber="1" minValue="-16576" maxValue="68155.81"/>
    </cacheField>
    <cacheField name="Feb Opp./Risk" numFmtId="166">
      <sharedItems containsSemiMixedTypes="0" containsString="0" containsNumber="1" minValue="-21256" maxValue="55922.8"/>
    </cacheField>
    <cacheField name="Mar Opp./Risk" numFmtId="166">
      <sharedItems containsSemiMixedTypes="0" containsString="0" containsNumber="1" minValue="-34875" maxValue="72920.559999999983"/>
    </cacheField>
    <cacheField name="Apr Opp./Risk" numFmtId="166">
      <sharedItems containsSemiMixedTypes="0" containsString="0" containsNumber="1" minValue="-232868.65" maxValue="8814.31"/>
    </cacheField>
    <cacheField name="May Opp./Risk" numFmtId="166">
      <sharedItems containsSemiMixedTypes="0" containsString="0" containsNumber="1" minValue="-624426.15" maxValue="50309.000000000015"/>
    </cacheField>
    <cacheField name="Jun Opp./Risk" numFmtId="166">
      <sharedItems containsSemiMixedTypes="0" containsString="0" containsNumber="1" minValue="-183156.23333333331" maxValue="8397.8499999999767"/>
    </cacheField>
    <cacheField name="Jul Opp./Risk" numFmtId="166">
      <sharedItems containsSemiMixedTypes="0" containsString="0" containsNumber="1" minValue="-625000" maxValue="6533.8508333333302"/>
    </cacheField>
    <cacheField name="Aug Opp./Risk" numFmtId="166">
      <sharedItems containsSemiMixedTypes="0" containsString="0" containsNumber="1" minValue="-625000" maxValue="6533.8508333333302"/>
    </cacheField>
    <cacheField name="Sep Opp./Risk" numFmtId="166">
      <sharedItems containsSemiMixedTypes="0" containsString="0" containsNumber="1" minValue="-625000" maxValue="6533.8508333333302"/>
    </cacheField>
    <cacheField name="Oct Opp./Risk" numFmtId="166">
      <sharedItems containsSemiMixedTypes="0" containsString="0" containsNumber="1" minValue="-625000" maxValue="6533.8508333333302"/>
    </cacheField>
    <cacheField name="Nov Opp./Risk" numFmtId="166">
      <sharedItems containsSemiMixedTypes="0" containsString="0" containsNumber="1" minValue="-625000" maxValue="6533.8508333333302"/>
    </cacheField>
    <cacheField name="Dec Opp./Risk" numFmtId="166">
      <sharedItems containsSemiMixedTypes="0" containsString="0" containsNumber="1" minValue="-725503" maxValue="6533.8508333333302"/>
    </cacheField>
    <cacheField name="Total Opp./Risk" numFmtId="166">
      <sharedItems containsSemiMixedTypes="0" containsString="0" containsNumber="1" minValue="-4355081.59" maxValue="78406.209999999963"/>
    </cacheField>
    <cacheField name="Notes - Swati" numFmtId="0">
      <sharedItems containsBlank="1" longText="1"/>
    </cacheField>
    <cacheField name="Jan-Apr Actuals" numFmtId="166">
      <sharedItems containsSemiMixedTypes="0" containsString="0" containsNumber="1" minValue="-1333333.3333333333" maxValue="2494170.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ti Yadav (Contractor)" refreshedDate="46184.877307291667" createdVersion="8" refreshedVersion="8" minRefreshableVersion="3" recordCount="147" xr:uid="{17190919-F5DB-453B-BFEE-CA7BB8BD005A}">
  <cacheSource type="worksheet">
    <worksheetSource name="Financials2026[[Transaction Type]:[Notes - Swati]]"/>
  </cacheSource>
  <cacheFields count="68">
    <cacheField name="Transaction Type" numFmtId="0">
      <sharedItems containsBlank="1" count="7">
        <s v="Contract"/>
        <s v="event driven"/>
        <s v="Invoice Driven"/>
        <s v="Capitalization"/>
        <s v="Amortization"/>
        <m u="1"/>
        <s v="Subtotal" u="1"/>
      </sharedItems>
    </cacheField>
    <cacheField name="D365 Legal Vendor name" numFmtId="0">
      <sharedItems containsBlank="1" count="82">
        <s v="Microsoft Corporation"/>
        <s v="T&amp;E - Refer to Concur"/>
        <s v="Archetype Consulting, Inc."/>
        <s v="VPMA Global Services LLC"/>
        <s v="G Treasury SS, LLC"/>
        <s v="SuperTrader, Inc."/>
        <s v="CDW DIRECT LLC"/>
        <s v="COGENT COMMUNICATIONS, INC"/>
        <s v="LEVEL 3 COMMUNICATIONS"/>
        <s v="Bell Mobility Inc."/>
        <s v="Zoom Video Communications, Inc."/>
        <s v="Other"/>
        <s v="Bloomberg Finance L.P."/>
        <s v="PitchBook Data, Inc."/>
        <s v="City of Chicago"/>
        <s v="New York State Department of Taxation and Finance"/>
        <s v="Nterone Corporation"/>
        <s v="Coforge DPA NA Inc."/>
        <s v="Cognizant Worldwide Limited"/>
        <s v="Andersen Tax Holdings"/>
        <s v="Virteva LLC"/>
        <s v="Broadridge Output  Solutions"/>
        <s v="Finastra Technology, Inc"/>
        <s v="Indus Valley Partners Corporation"/>
        <s v="Workday, Inc."/>
        <s v="BWise Internal Control Inc."/>
        <s v="Cloud Navigators LLC"/>
        <s v="FinDox Inc."/>
        <s v="HSO Enterprise Solutions LLC"/>
        <s v="Incloud, LLC"/>
        <s v="Inogic Tech India Private Limited"/>
        <s v="Lucid Software, Inc."/>
        <s v="Macabacus, Inc."/>
        <s v="Monday.com Ltd"/>
        <s v="NewRocket, LLC"/>
        <s v="Oracle America, Inc."/>
        <s v="RFPIO INC. (Responsive)"/>
        <s v="SALESFORCE COM INC"/>
        <s v="Siemens Industry Software, Inc."/>
        <s v="SS&amp;C GIDS, Inc."/>
        <s v="SonarSource SA"/>
        <s v="SHI International Corp"/>
        <s v="Smarsh Inc."/>
        <s v="DigiCert, Inc."/>
        <s v="Datadog, Inc."/>
        <s v="ClickTime.com Inc."/>
        <s v="Cloud Software Group (formally Tibco)"/>
        <s v="CloudFlare"/>
        <s v="Litera"/>
        <s v="Alation Inc."/>
        <s v="BroadVantage"/>
        <s v="Equisolve, Inc."/>
        <s v="MARKIT NORTH AMERICA, INC."/>
        <s v="Intelligent Business Platforms LLC"/>
        <s v="Seismic Software Inc."/>
        <s v="Software Capitalization"/>
        <s v="Amortization/Multiple"/>
        <s v="PactFi Inc."/>
        <s v="AT&amp;T Corp"/>
        <s v="Beanfield Technologies, Inc."/>
        <s v="Cogent Canada, Inc."/>
        <s v="Amazon Capital Services, Inc."/>
        <s v="General Office Expense - Refer to Concur"/>
        <s v="ICE Benchmark Administration Ltd"/>
        <s v="SaferKid, Inc. (FirmScribe)"/>
        <s v="Cisco Systems, Inc."/>
        <s v="j2 Cloud Services, Inc."/>
        <s v="LoopUp"/>
        <s v="Verizon Wireless Services LLC"/>
        <s v="ASX Benchmarks PTY limited"/>
        <s v="Fitch Solutions, Inc."/>
        <s v="THOMSON REUTERS MARKETS LLC"/>
        <s v="TSX Inc."/>
        <s v="Sky Road"/>
        <s v="2026 PH"/>
        <s v="OpenAI, L.L.C. (“OpenAI”)"/>
        <s v="Allvue Systems, LLC"/>
        <s v="OneStream Software, LLC"/>
        <s v="Norske Finansielle Referanser AS"/>
        <s v="CME Group"/>
        <m u="1"/>
        <s v="Nore" u="1"/>
      </sharedItems>
    </cacheField>
    <cacheField name="DBA / AKA / Passthrough" numFmtId="0">
      <sharedItems containsBlank="1"/>
    </cacheField>
    <cacheField name="Project ID" numFmtId="0">
      <sharedItems count="35">
        <s v="Prj000350"/>
        <s v="Prj000266"/>
        <s v="Prj000344"/>
        <s v="Prj000603"/>
        <s v="Prj000290"/>
        <s v="Prj000381"/>
        <s v="Prj000426"/>
        <s v="Prj000403"/>
        <s v="T&amp;M"/>
        <s v="Prj000467"/>
        <s v="Prj000404"/>
        <s v="Prj000469"/>
        <s v="Prj000458"/>
        <s v="Prj000548"/>
        <s v="Prj000446"/>
        <s v="Prj000342"/>
        <s v="Prj000358"/>
        <s v="Prj000427"/>
        <s v="Prj000410"/>
        <s v="Prj000472"/>
        <s v="N/A"/>
        <s v="Amortization"/>
        <s v="Prj000228"/>
        <s v="Prj000556"/>
        <s v="Prj000353"/>
        <s v="Prj000489"/>
        <s v="Prj000482"/>
        <s v="Prj000211"/>
        <s v="Prj000477"/>
        <s v="Prj000447"/>
        <s v="Prj000476"/>
        <s v="Prj000402"/>
        <s v="Prj000278"/>
        <s v="Prj000296"/>
        <s v="TBC" u="1"/>
      </sharedItems>
    </cacheField>
    <cacheField name="Project Name" numFmtId="0">
      <sharedItems/>
    </cacheField>
    <cacheField name="Domain" numFmtId="0">
      <sharedItems/>
    </cacheField>
    <cacheField name="Domain Owner" numFmtId="0">
      <sharedItems count="8">
        <s v="Danny Borkowski"/>
        <s v="Melissa Tumminia"/>
        <s v="Devang Shah"/>
        <s v="John Spencer"/>
        <s v="Erik Wynkoop"/>
        <s v="Dan Royer"/>
        <s v="N/A"/>
        <e v="#N/A" u="1"/>
      </sharedItems>
    </cacheField>
    <cacheField name="Contract Start" numFmtId="0">
      <sharedItems containsDate="1" containsBlank="1" containsMixedTypes="1" minDate="2021-12-15T00:00:00" maxDate="2026-07-02T00:00:00"/>
    </cacheField>
    <cacheField name="Contract End" numFmtId="0">
      <sharedItems containsDate="1" containsBlank="1" containsMixedTypes="1" minDate="2025-03-03T00:00:00" maxDate="2029-04-20T00:00:00"/>
    </cacheField>
    <cacheField name="Application" numFmtId="0">
      <sharedItems containsBlank="1"/>
    </cacheField>
    <cacheField name="Project Details" numFmtId="0">
      <sharedItems/>
    </cacheField>
    <cacheField name="Category" numFmtId="0">
      <sharedItems/>
    </cacheField>
    <cacheField name="Sub-Category1" numFmtId="0">
      <sharedItems containsBlank="1" count="9">
        <s v="Software"/>
        <s v="OOE"/>
        <s v="MS"/>
        <s v="Infrastructure"/>
        <s v="Labor/ T&amp;M"/>
        <s v="FPC"/>
        <s v="Capitalization"/>
        <s v="Hardware"/>
        <m u="1"/>
      </sharedItems>
    </cacheField>
    <cacheField name="Sub-Category2" numFmtId="0">
      <sharedItems/>
    </cacheField>
    <cacheField name="Contract Type" numFmtId="0">
      <sharedItems containsBlank="1"/>
    </cacheField>
    <cacheField name="MGMT View Category (OneStream)" numFmtId="0">
      <sharedItems/>
    </cacheField>
    <cacheField name="Onestream Account" numFmtId="0">
      <sharedItems/>
    </cacheField>
    <cacheField name="A/P Account Name" numFmtId="0">
      <sharedItems/>
    </cacheField>
    <cacheField name="Accounting Treatment" numFmtId="0">
      <sharedItems/>
    </cacheField>
    <cacheField name="2025 Actuals" numFmtId="166">
      <sharedItems containsString="0" containsBlank="1" containsNumber="1" minValue="-3700000" maxValue="7121037.5"/>
    </cacheField>
    <cacheField name="2026 Initial Budget" numFmtId="166">
      <sharedItems containsString="0" containsBlank="1" containsNumber="1" minValue="-4000000" maxValue="7500000"/>
    </cacheField>
    <cacheField name="2026 Final Budget" numFmtId="166">
      <sharedItems containsString="0" containsBlank="1" containsNumber="1" minValue="-4000000" maxValue="7500000"/>
    </cacheField>
    <cacheField name="2026 (Actuals + Forecast)" numFmtId="166">
      <sharedItems containsSemiMixedTypes="0" containsString="0" containsNumber="1" minValue="-4000000.0000000005" maxValue="6852968.5600000005"/>
    </cacheField>
    <cacheField name="2026 Opportunity" numFmtId="166">
      <sharedItems containsSemiMixedTypes="0" containsString="0" containsNumber="1" minValue="-647031.43999999948" maxValue="0"/>
    </cacheField>
    <cacheField name="2026 Risk" numFmtId="166">
      <sharedItems containsSemiMixedTypes="0" containsString="0" containsNumber="1" minValue="0" maxValue="729600"/>
    </cacheField>
    <cacheField name="2026 Net Position" numFmtId="166">
      <sharedItems containsSemiMixedTypes="0" containsString="0" containsNumber="1" minValue="-647031.43999999948" maxValue="729600"/>
    </cacheField>
    <cacheField name="Notes" numFmtId="0">
      <sharedItems containsBlank="1"/>
    </cacheField>
    <cacheField name="Jan FC" numFmtId="166">
      <sharedItems containsString="0" containsBlank="1" containsNumber="1" minValue="-333333.33333333331" maxValue="625000"/>
    </cacheField>
    <cacheField name="Feb FC" numFmtId="166">
      <sharedItems containsString="0" containsBlank="1" containsNumber="1" minValue="-333333.33333333331" maxValue="625000"/>
    </cacheField>
    <cacheField name="Mar FC" numFmtId="0">
      <sharedItems containsString="0" containsBlank="1" containsNumber="1" minValue="-333333.33333333331" maxValue="625000"/>
    </cacheField>
    <cacheField name="Apr FC" numFmtId="166">
      <sharedItems containsString="0" containsBlank="1" containsNumber="1" minValue="-333333.33333333331" maxValue="625000"/>
    </cacheField>
    <cacheField name="May FC" numFmtId="166">
      <sharedItems containsString="0" containsBlank="1" containsNumber="1" minValue="-333333.33333333331" maxValue="625000"/>
    </cacheField>
    <cacheField name="Jun FC" numFmtId="166">
      <sharedItems containsString="0" containsBlank="1" containsNumber="1" minValue="-333333.33333333331" maxValue="625000"/>
    </cacheField>
    <cacheField name="Jul FC" numFmtId="0">
      <sharedItems containsString="0" containsBlank="1" containsNumber="1" minValue="-333333.33333333331" maxValue="625000"/>
    </cacheField>
    <cacheField name="Aug FC" numFmtId="166">
      <sharedItems containsString="0" containsBlank="1" containsNumber="1" minValue="-333333.33333333331" maxValue="625000"/>
    </cacheField>
    <cacheField name="Sep FC" numFmtId="0">
      <sharedItems containsString="0" containsBlank="1" containsNumber="1" minValue="-333333.33333333331" maxValue="625000"/>
    </cacheField>
    <cacheField name="Oct FC" numFmtId="0">
      <sharedItems containsString="0" containsBlank="1" containsNumber="1" minValue="-333333.33333333331" maxValue="625000"/>
    </cacheField>
    <cacheField name="Nov FC" numFmtId="0">
      <sharedItems containsString="0" containsBlank="1" containsNumber="1" minValue="-333333.33333333331" maxValue="625000"/>
    </cacheField>
    <cacheField name="Dec FC" numFmtId="166">
      <sharedItems containsString="0" containsBlank="1" containsNumber="1" minValue="-333333.33333333331" maxValue="725503"/>
    </cacheField>
    <cacheField name="Total - FC" numFmtId="166">
      <sharedItems containsSemiMixedTypes="0" containsString="0" containsNumber="1" minValue="-4000000.0000000005" maxValue="7483224"/>
    </cacheField>
    <cacheField name="Jun-Dec FC" numFmtId="166">
      <sharedItems containsSemiMixedTypes="0" containsString="0" containsNumber="1" minValue="-2333333.333333333" maxValue="4358224"/>
    </cacheField>
    <cacheField name="Jan AC" numFmtId="166">
      <sharedItems containsString="0" containsBlank="1" containsNumber="1" minValue="-333333.33333333331" maxValue="660370.4"/>
    </cacheField>
    <cacheField name="Feb AC" numFmtId="166">
      <sharedItems containsString="0" containsBlank="1" containsNumber="1" minValue="-333333.33333333331" maxValue="603859.57000000007"/>
    </cacheField>
    <cacheField name="Mar AC" numFmtId="0">
      <sharedItems containsString="0" containsBlank="1" containsNumber="1" minValue="-333333.33333333331" maxValue="627545.69000000006"/>
    </cacheField>
    <cacheField name="Apr AC" numFmtId="166">
      <sharedItems containsString="0" containsBlank="1" containsNumber="1" minValue="-333333.33333333331" maxValue="602395.04999999993"/>
    </cacheField>
    <cacheField name="May AC" numFmtId="166">
      <sharedItems containsString="0" containsBlank="1" containsNumber="1" minValue="-333333.33333333331" maxValue="333776.63"/>
    </cacheField>
    <cacheField name="Jun AC" numFmtId="166">
      <sharedItems containsString="0" containsBlank="1" containsNumber="1" minValue="-333333.33333333331" maxValue="633397.85"/>
    </cacheField>
    <cacheField name="Jul AC" numFmtId="0">
      <sharedItems containsString="0" containsBlank="1" containsNumber="1" minValue="-333333.33333333331" maxValue="333776.63"/>
    </cacheField>
    <cacheField name="Aug AC" numFmtId="166">
      <sharedItems containsString="0" containsBlank="1" containsNumber="1" minValue="-333333.33333333331" maxValue="333776.63"/>
    </cacheField>
    <cacheField name="Sep AC" numFmtId="0">
      <sharedItems containsString="0" containsBlank="1" containsNumber="1" minValue="-333333.33333333331" maxValue="333776.63"/>
    </cacheField>
    <cacheField name="Oct AC" numFmtId="0">
      <sharedItems containsString="0" containsBlank="1" containsNumber="1" minValue="-333333.33333333331" maxValue="333776.63"/>
    </cacheField>
    <cacheField name="Nov AC" numFmtId="0">
      <sharedItems containsString="0" containsBlank="1" containsNumber="1" minValue="-333333.33333333331" maxValue="333776.63"/>
    </cacheField>
    <cacheField name="Dec AC" numFmtId="166">
      <sharedItems containsString="0" containsBlank="1" containsNumber="1" minValue="-333333.33333333331" maxValue="333776.63"/>
    </cacheField>
    <cacheField name="Total Actuals" numFmtId="166">
      <sharedItems containsSemiMixedTypes="0" containsString="0" containsNumber="1" minValue="-4000000.0000000005" maxValue="4073475.3699999992"/>
    </cacheField>
    <cacheField name="Jan Opp/Risk" numFmtId="166">
      <sharedItems containsSemiMixedTypes="0" containsString="0" containsNumber="1" minValue="-16576" maxValue="68155.81"/>
    </cacheField>
    <cacheField name="Feb Opp./Risk" numFmtId="166">
      <sharedItems containsSemiMixedTypes="0" containsString="0" containsNumber="1" minValue="-21256" maxValue="55922.8"/>
    </cacheField>
    <cacheField name="Mar Opp./Risk" numFmtId="166">
      <sharedItems containsSemiMixedTypes="0" containsString="0" containsNumber="1" minValue="-34875" maxValue="72920.559999999983"/>
    </cacheField>
    <cacheField name="Apr Opp./Risk" numFmtId="166">
      <sharedItems containsSemiMixedTypes="0" containsString="0" containsNumber="1" minValue="-232868.65" maxValue="8814.31"/>
    </cacheField>
    <cacheField name="May Opp./Risk" numFmtId="166">
      <sharedItems containsSemiMixedTypes="0" containsString="0" containsNumber="1" minValue="-624426.15" maxValue="50309.000000000015"/>
    </cacheField>
    <cacheField name="Jun Opp./Risk" numFmtId="166">
      <sharedItems containsSemiMixedTypes="0" containsString="0" containsNumber="1" minValue="-183156.23333333331" maxValue="8397.8499999999767"/>
    </cacheField>
    <cacheField name="Jul Opp./Risk" numFmtId="166">
      <sharedItems containsSemiMixedTypes="0" containsString="0" containsNumber="1" minValue="-625000" maxValue="6533.8508333333302"/>
    </cacheField>
    <cacheField name="Aug Opp./Risk" numFmtId="166">
      <sharedItems containsSemiMixedTypes="0" containsString="0" containsNumber="1" minValue="-625000" maxValue="6533.8508333333302"/>
    </cacheField>
    <cacheField name="Sep Opp./Risk" numFmtId="166">
      <sharedItems containsSemiMixedTypes="0" containsString="0" containsNumber="1" minValue="-625000" maxValue="6533.8508333333302"/>
    </cacheField>
    <cacheField name="Oct Opp./Risk" numFmtId="166">
      <sharedItems containsSemiMixedTypes="0" containsString="0" containsNumber="1" minValue="-625000" maxValue="6533.8508333333302"/>
    </cacheField>
    <cacheField name="Nov Opp./Risk" numFmtId="166">
      <sharedItems containsSemiMixedTypes="0" containsString="0" containsNumber="1" minValue="-625000" maxValue="6533.8508333333302"/>
    </cacheField>
    <cacheField name="Dec Opp./Risk" numFmtId="166">
      <sharedItems containsSemiMixedTypes="0" containsString="0" containsNumber="1" minValue="-725503" maxValue="6533.8508333333302"/>
    </cacheField>
    <cacheField name="Total Opp./Risk" numFmtId="166">
      <sharedItems containsSemiMixedTypes="0" containsString="0" containsNumber="1" minValue="-4355081.59" maxValue="78406.209999999963"/>
    </cacheField>
    <cacheField name="Notes - Swati"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s v="Microsoft Corporation"/>
    <s v="Microsoft D365 F&amp;O and CRM"/>
    <s v="Prj000350"/>
    <s v="Support - Infrastructure for Tech"/>
    <s v="Infrastructure Services, Controls &amp; User Enablement"/>
    <x v="0"/>
    <d v="2025-06-01T00:00:00"/>
    <d v="2028-05-31T00:00:00"/>
    <s v="CRM Lic"/>
    <s v="Prj000350-Support - Infrastructure for Tech"/>
    <s v="Non-Labor"/>
    <x v="0"/>
    <s v="Software"/>
    <s v="CRM Lic"/>
    <s v="Information Technology"/>
    <s v="Software - Licenses"/>
    <s v="Software - Licenses"/>
    <s v="Annual Prepaid"/>
    <n v="351839.43333333335"/>
    <n v="361000"/>
    <n v="361000"/>
    <n v="371392.66666666663"/>
    <n v="0"/>
    <n v="10392.666666666628"/>
    <n v="10392.666666666628"/>
    <s v="Renewed 6/1/25, anniversary date true-up-CRM (Prepaid)"/>
    <n v="30083.333333333332"/>
    <n v="30083.333333333332"/>
    <n v="30083.333333333332"/>
    <n v="30083.333333333332"/>
    <n v="30083.333333333332"/>
    <n v="31568"/>
    <n v="31568"/>
    <n v="31568"/>
    <n v="31568"/>
    <n v="31568"/>
    <n v="31568"/>
    <n v="31568"/>
    <n v="371392.66666666663"/>
    <n v="220976"/>
    <n v="30083.333333333332"/>
    <n v="30083.333333333332"/>
    <n v="30083.333333333332"/>
    <n v="30083.333333333332"/>
    <n v="30083.333333333332"/>
    <m/>
    <m/>
    <m/>
    <m/>
    <m/>
    <m/>
    <m/>
    <n v="150416.66666666666"/>
    <n v="0"/>
    <n v="0"/>
    <n v="0"/>
    <n v="0"/>
    <n v="0"/>
    <n v="-31568"/>
    <n v="-31568"/>
    <n v="-31568"/>
    <n v="-31568"/>
    <n v="-31568"/>
    <n v="-31568"/>
    <n v="-31568"/>
    <n v="-220976"/>
    <m/>
    <n v="120333.33333333333"/>
  </r>
  <r>
    <x v="0"/>
    <s v="Microsoft Corporation"/>
    <s v="Microsoft D365 F&amp;O and CRM"/>
    <s v="Prj000350"/>
    <s v="Support - Infrastructure for Tech"/>
    <s v="Infrastructure Services, Controls &amp; User Enablement"/>
    <x v="0"/>
    <d v="2025-06-01T00:00:00"/>
    <d v="2028-05-31T00:00:00"/>
    <s v="F&amp;O Lic"/>
    <s v="Prj000350-Support - Infrastructure for Tech"/>
    <s v="Non-Labor"/>
    <x v="0"/>
    <s v="Software"/>
    <s v="F&amp;O Lic"/>
    <s v="Information Technology"/>
    <s v="Software - Licenses"/>
    <s v="Software - Licenses"/>
    <s v="Annual Prepaid"/>
    <n v="104417"/>
    <n v="179000"/>
    <n v="179000"/>
    <n v="273923.73333333334"/>
    <n v="0"/>
    <n v="94923.733333333337"/>
    <n v="94923.733333333337"/>
    <s v="Renewed 6/1/25, anniversary date true-up-F&amp;O (Prepaid)"/>
    <n v="14916.666666666666"/>
    <n v="14916.666666666666"/>
    <n v="14916.666666666666"/>
    <n v="14916.666666666666"/>
    <n v="14916.666666666666"/>
    <n v="28477.200000000001"/>
    <n v="28477.200000000001"/>
    <n v="28477.200000000001"/>
    <n v="28477.200000000001"/>
    <n v="28477.200000000001"/>
    <n v="28477.200000000001"/>
    <n v="28477.200000000001"/>
    <n v="273923.7333333334"/>
    <n v="199340.40000000002"/>
    <n v="14916.666666666666"/>
    <n v="14916.666666666666"/>
    <n v="14916.666666666666"/>
    <n v="14916.666666666666"/>
    <n v="14916.666666666666"/>
    <m/>
    <m/>
    <m/>
    <m/>
    <m/>
    <m/>
    <m/>
    <n v="74583.333333333328"/>
    <n v="0"/>
    <n v="0"/>
    <n v="0"/>
    <n v="0"/>
    <n v="0"/>
    <n v="-28477.200000000001"/>
    <n v="-28477.200000000001"/>
    <n v="-28477.200000000001"/>
    <n v="-28477.200000000001"/>
    <n v="-28477.200000000001"/>
    <n v="-28477.200000000001"/>
    <n v="-28477.200000000001"/>
    <n v="-199340.40000000002"/>
    <m/>
    <n v="59666.666666666664"/>
  </r>
  <r>
    <x v="1"/>
    <s v="T&amp;E - Refer to Concur"/>
    <m/>
    <s v="Prj000266"/>
    <s v="Support - Internal Tech Workforce Activities"/>
    <s v="Cos, PMO &amp; Enterprise Technology"/>
    <x v="1"/>
    <s v="NA"/>
    <s v="NA"/>
    <m/>
    <s v="Prj000266-Support - Internal Tech Workforce Activities"/>
    <s v="Non-Labor"/>
    <x v="1"/>
    <s v="OOE"/>
    <m/>
    <s v="Travel &amp; Entertainment"/>
    <s v="Travel &amp; Entertainment Expense"/>
    <s v="T&amp;E (Multiple)"/>
    <s v="Refer to Concur"/>
    <n v="211257"/>
    <n v="259449"/>
    <n v="259449"/>
    <n v="159448.85000000003"/>
    <n v="-100000.14999999997"/>
    <n v="0"/>
    <n v="-100000.14999999997"/>
    <s v="$100K not to be utilised as per Leon's instructions"/>
    <n v="11185.549999999997"/>
    <n v="7399.97"/>
    <n v="16129.190000000002"/>
    <n v="25262"/>
    <n v="23681.14"/>
    <m/>
    <m/>
    <m/>
    <m/>
    <m/>
    <m/>
    <n v="75791"/>
    <n v="159448.85"/>
    <n v="75791"/>
    <n v="11185.549999999997"/>
    <n v="7399.97"/>
    <n v="16129.190000000002"/>
    <n v="25262"/>
    <n v="23681.14"/>
    <m/>
    <m/>
    <m/>
    <m/>
    <m/>
    <m/>
    <m/>
    <n v="83657.850000000006"/>
    <n v="0"/>
    <n v="0"/>
    <n v="0"/>
    <n v="0"/>
    <n v="0"/>
    <n v="0"/>
    <n v="0"/>
    <n v="0"/>
    <n v="0"/>
    <n v="0"/>
    <n v="0"/>
    <n v="-75791"/>
    <n v="-75791"/>
    <s v="Concur project reimbursement cost can't be predicted, hence buffer kept in Dec"/>
    <n v="59976.71"/>
  </r>
  <r>
    <x v="0"/>
    <s v="Archetype Consulting, Inc."/>
    <m/>
    <s v="Prj000344"/>
    <s v="Support - Prod support for Finance Applications"/>
    <s v="Finance &amp; Treasury Technology"/>
    <x v="2"/>
    <d v="2025-01-09T00:00:00"/>
    <d v="2026-01-09T00:00:00"/>
    <m/>
    <s v="Prj000344-Support - Prod support for Finance Applications"/>
    <s v="Labor"/>
    <x v="2"/>
    <s v="RTB- MS"/>
    <s v="FPC"/>
    <s v="Outsourced"/>
    <s v="Run the Business Contractors and Outsource Services"/>
    <s v="RTB Expenses - Contractor"/>
    <s v="Monthly Expensed"/>
    <n v="91200"/>
    <n v="100000"/>
    <n v="100000"/>
    <n v="100015"/>
    <n v="0"/>
    <n v="15"/>
    <n v="15"/>
    <s v="check for contract copy"/>
    <n v="7600"/>
    <n v="7600"/>
    <n v="7600"/>
    <n v="7600"/>
    <n v="7600"/>
    <n v="7600"/>
    <n v="7600"/>
    <n v="7600"/>
    <n v="7600"/>
    <n v="7600"/>
    <n v="7600"/>
    <n v="7600"/>
    <n v="91200"/>
    <n v="53200"/>
    <n v="7600"/>
    <n v="7600"/>
    <n v="8675"/>
    <n v="7600"/>
    <n v="15340"/>
    <n v="7600"/>
    <m/>
    <m/>
    <m/>
    <m/>
    <m/>
    <m/>
    <n v="54415"/>
    <n v="0"/>
    <n v="0"/>
    <n v="1075"/>
    <n v="0"/>
    <n v="7740"/>
    <n v="0"/>
    <n v="-7600"/>
    <n v="-7600"/>
    <n v="-7600"/>
    <n v="-7600"/>
    <n v="-7600"/>
    <n v="-7600"/>
    <n v="-36785"/>
    <s v="Budget v/s Actuals, additional work for April'26 invoiced in May"/>
    <n v="31475"/>
  </r>
  <r>
    <x v="0"/>
    <s v="VPMA Global Services LLC"/>
    <s v="Control M"/>
    <s v="Prj000350"/>
    <s v="Support - Infrastructure for Tech"/>
    <s v="Infrastructure Services, Controls &amp; User Enablement"/>
    <x v="0"/>
    <d v="2025-07-15T00:00:00"/>
    <d v="2026-07-14T00:00:00"/>
    <s v="Control M"/>
    <s v="Prj000350-Support - Infrastructure for Tech"/>
    <s v="Non-Labor"/>
    <x v="0"/>
    <s v="Software"/>
    <m/>
    <s v="Information Technology"/>
    <s v="Software - Licenses"/>
    <s v="Software - Licenses"/>
    <s v="Annual Expensed"/>
    <n v="37630"/>
    <n v="39512"/>
    <n v="39512"/>
    <n v="39512"/>
    <n v="0"/>
    <n v="0"/>
    <n v="0"/>
    <m/>
    <m/>
    <m/>
    <m/>
    <m/>
    <m/>
    <m/>
    <n v="39512"/>
    <m/>
    <m/>
    <m/>
    <m/>
    <m/>
    <n v="39512"/>
    <n v="39512"/>
    <m/>
    <m/>
    <m/>
    <m/>
    <m/>
    <m/>
    <m/>
    <m/>
    <m/>
    <m/>
    <m/>
    <m/>
    <n v="0"/>
    <n v="0"/>
    <n v="0"/>
    <n v="0"/>
    <n v="0"/>
    <n v="0"/>
    <n v="0"/>
    <n v="-39512"/>
    <n v="0"/>
    <n v="0"/>
    <n v="0"/>
    <n v="0"/>
    <n v="0"/>
    <n v="-39512"/>
    <m/>
    <n v="0"/>
  </r>
  <r>
    <x v="0"/>
    <s v="G Treasury SS, LLC"/>
    <m/>
    <s v="Prj000344"/>
    <s v="Support - Prod support for Finance Applications"/>
    <s v="Finance &amp; Treasury Technology"/>
    <x v="2"/>
    <s v="NA"/>
    <s v="NA"/>
    <m/>
    <s v="Prj000344-Support - Prod support for Finance Applications"/>
    <s v="Non-Labor"/>
    <x v="0"/>
    <s v="Software"/>
    <m/>
    <s v="Information Technology"/>
    <s v="Managed Service - Core"/>
    <s v="Support Services"/>
    <s v="Potential Opportunity"/>
    <n v="14000"/>
    <n v="14700"/>
    <n v="14700"/>
    <n v="14700"/>
    <n v="0"/>
    <n v="0"/>
    <n v="0"/>
    <s v="Potential Opp."/>
    <m/>
    <m/>
    <m/>
    <m/>
    <m/>
    <m/>
    <m/>
    <m/>
    <m/>
    <m/>
    <m/>
    <n v="14700"/>
    <n v="14700"/>
    <n v="14700"/>
    <m/>
    <m/>
    <m/>
    <m/>
    <m/>
    <m/>
    <m/>
    <m/>
    <m/>
    <m/>
    <m/>
    <m/>
    <n v="0"/>
    <n v="0"/>
    <n v="0"/>
    <n v="0"/>
    <n v="0"/>
    <n v="0"/>
    <n v="0"/>
    <n v="0"/>
    <n v="0"/>
    <n v="0"/>
    <n v="0"/>
    <n v="0"/>
    <n v="-14700"/>
    <n v="-14700"/>
    <m/>
    <n v="0"/>
  </r>
  <r>
    <x v="0"/>
    <s v="G Treasury SS, LLC"/>
    <m/>
    <s v="Prj000603"/>
    <s v="Implement - Cash Matching Recon Solution"/>
    <s v="Finance &amp; Treasury Technology"/>
    <x v="2"/>
    <d v="2026-04-08T00:00:00"/>
    <d v="2027-04-07T00:00:00"/>
    <m/>
    <s v="Prj000603-Implement - Cash Matching Recon Solution"/>
    <s v="Non-Labor"/>
    <x v="0"/>
    <s v="Software"/>
    <m/>
    <s v="Information Technology"/>
    <s v="Managed Service - Core"/>
    <s v="Support Services"/>
    <s v="Annual Expensed"/>
    <m/>
    <m/>
    <m/>
    <n v="41250"/>
    <n v="0"/>
    <n v="41250"/>
    <n v="41250"/>
    <s v="Solvexia Bank Reconciliation ImplementationFees"/>
    <m/>
    <m/>
    <m/>
    <n v="7500"/>
    <n v="2400"/>
    <m/>
    <m/>
    <m/>
    <m/>
    <m/>
    <m/>
    <n v="31350"/>
    <n v="41250"/>
    <n v="31350"/>
    <m/>
    <m/>
    <m/>
    <n v="7500"/>
    <n v="2400"/>
    <m/>
    <m/>
    <m/>
    <m/>
    <m/>
    <m/>
    <m/>
    <n v="9900"/>
    <n v="0"/>
    <n v="0"/>
    <n v="0"/>
    <n v="0"/>
    <n v="0"/>
    <n v="0"/>
    <n v="0"/>
    <n v="0"/>
    <n v="0"/>
    <n v="0"/>
    <n v="0"/>
    <n v="-31350"/>
    <n v="-31350"/>
    <s v="New risk, unbudgeted - cash matching Gtreausry"/>
    <n v="7500"/>
  </r>
  <r>
    <x v="0"/>
    <s v="SuperTrader, Inc."/>
    <s v="LevPro"/>
    <s v="Prj000290"/>
    <s v="Support - Asset Management Applications"/>
    <s v="Asset Management Tech"/>
    <x v="3"/>
    <s v="Monthly"/>
    <s v="Monthly"/>
    <m/>
    <s v="Prj000290-Support - Asset Management Applications"/>
    <s v="Non-Labor"/>
    <x v="0"/>
    <s v="Software"/>
    <s v="FPC"/>
    <s v="Information Technology"/>
    <s v="Software - Licenses"/>
    <s v="CTB Expenses - Consulting"/>
    <s v="Monthly Expensed; Potential Opportunity"/>
    <n v="40000"/>
    <n v="42000"/>
    <n v="42000"/>
    <n v="42000"/>
    <n v="0"/>
    <n v="0"/>
    <n v="0"/>
    <s v="For LevPro Support work"/>
    <n v="3500"/>
    <n v="3500"/>
    <n v="3500"/>
    <n v="3500"/>
    <n v="3500"/>
    <n v="3500"/>
    <n v="3500"/>
    <n v="3500"/>
    <n v="3500"/>
    <n v="3500"/>
    <n v="3500"/>
    <n v="500"/>
    <n v="39000"/>
    <n v="21500"/>
    <n v="1000"/>
    <n v="2500"/>
    <n v="10000"/>
    <m/>
    <m/>
    <m/>
    <m/>
    <m/>
    <m/>
    <m/>
    <m/>
    <m/>
    <n v="13500"/>
    <n v="-2500"/>
    <n v="-1000"/>
    <n v="6500"/>
    <n v="-3500"/>
    <n v="-3500"/>
    <n v="-3500"/>
    <n v="-3500"/>
    <n v="-3500"/>
    <n v="-3500"/>
    <n v="-3500"/>
    <n v="-3500"/>
    <n v="-500"/>
    <n v="-25500"/>
    <s v="This cost is not fixed and will be fluctuating per month, $10K is part of WSO web to hosting transistion and should be part of $504K"/>
    <n v="13500"/>
  </r>
  <r>
    <x v="0"/>
    <s v="CDW DIRECT LLC"/>
    <m/>
    <s v="Prj00035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237545.39"/>
    <n v="180000"/>
    <n v="180000"/>
    <n v="165100.70000000001"/>
    <n v="-14899.299999999988"/>
    <n v="0"/>
    <n v="-14899.299999999988"/>
    <s v="Network Managed Services (Network Operation Centre (NOC))"/>
    <n v="15000"/>
    <n v="15000"/>
    <n v="15000"/>
    <n v="15000"/>
    <n v="15000"/>
    <n v="15725"/>
    <n v="15725"/>
    <n v="15725"/>
    <n v="15725"/>
    <n v="15725"/>
    <n v="15725"/>
    <n v="15725"/>
    <n v="185075"/>
    <n v="110075"/>
    <n v="11005.14"/>
    <n v="11005.14"/>
    <n v="11005.14"/>
    <n v="11005.14"/>
    <n v="11005.14"/>
    <m/>
    <m/>
    <m/>
    <m/>
    <m/>
    <m/>
    <m/>
    <n v="55025.7"/>
    <n v="-3994.8600000000006"/>
    <n v="-3994.8600000000006"/>
    <n v="-3994.8600000000006"/>
    <n v="-3994.8600000000006"/>
    <n v="-3994.8600000000006"/>
    <n v="-15725"/>
    <n v="-15725"/>
    <n v="-15725"/>
    <n v="-15725"/>
    <n v="-15725"/>
    <n v="-15725"/>
    <n v="-15725"/>
    <n v="-130049.3"/>
    <s v="Budget v/s Actuals, revised rate as per new contract, ad hoc 240/hr charge for engeenering support part of contract"/>
    <n v="44020.56"/>
  </r>
  <r>
    <x v="0"/>
    <s v="COGENT COMMUNICATIONS, INC"/>
    <m/>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32767"/>
    <n v="35314"/>
    <n v="35314"/>
    <n v="35702.549999999996"/>
    <n v="0"/>
    <n v="388.54999999999563"/>
    <n v="388.54999999999563"/>
    <s v="  "/>
    <n v="2943"/>
    <n v="2943"/>
    <n v="2943"/>
    <n v="2943"/>
    <n v="2943"/>
    <n v="2943"/>
    <n v="2943"/>
    <n v="2943"/>
    <n v="2943"/>
    <n v="2943"/>
    <n v="2943"/>
    <n v="2941"/>
    <n v="35314"/>
    <n v="20599"/>
    <n v="2802.71"/>
    <n v="2802.71"/>
    <n v="2802.71"/>
    <n v="3742.71"/>
    <n v="2952.71"/>
    <n v="2952.71"/>
    <m/>
    <m/>
    <m/>
    <m/>
    <m/>
    <m/>
    <n v="18056.259999999998"/>
    <n v="-140.28999999999996"/>
    <n v="-140.28999999999996"/>
    <n v="-140.28999999999996"/>
    <n v="799.71"/>
    <n v="9.7100000000000364"/>
    <n v="9.7100000000000364"/>
    <n v="-2943"/>
    <n v="-2943"/>
    <n v="-2943"/>
    <n v="-2943"/>
    <n v="-2943"/>
    <n v="-2941"/>
    <n v="-17257.739999999998"/>
    <s v="Budget v/s Actuals"/>
    <n v="12150.84"/>
  </r>
  <r>
    <x v="0"/>
    <s v="LEVEL 3 COMMUNICATIONS"/>
    <s v="Lumen"/>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23746"/>
    <n v="25439"/>
    <n v="25439"/>
    <n v="24935.936666666668"/>
    <n v="-503.06333333333168"/>
    <n v="0"/>
    <n v="-503.06333333333168"/>
    <s v="  "/>
    <n v="2119.9166666666665"/>
    <n v="2119.9166666666665"/>
    <n v="2119.9166666666665"/>
    <n v="2119.9166666666665"/>
    <n v="2119.9166666666665"/>
    <n v="2119.9166666666665"/>
    <n v="2119.9166666666665"/>
    <n v="2119.9166666666665"/>
    <n v="2119.9166666666665"/>
    <n v="2119.9166666666665"/>
    <n v="2119.9166666666665"/>
    <n v="2119.9166666666665"/>
    <n v="25439.000000000004"/>
    <n v="14839.416666666664"/>
    <n v="2019.14"/>
    <n v="2019.24"/>
    <n v="2019.24"/>
    <n v="2019.45"/>
    <n v="2019.45"/>
    <n v="2019.45"/>
    <m/>
    <m/>
    <m/>
    <m/>
    <m/>
    <m/>
    <n v="12115.970000000001"/>
    <n v="-100.77666666666642"/>
    <n v="-100.67666666666651"/>
    <n v="-100.67666666666651"/>
    <n v="-100.46666666666647"/>
    <n v="-100.46666666666647"/>
    <n v="-100.46666666666647"/>
    <n v="-2119.9166666666665"/>
    <n v="-2119.9166666666665"/>
    <n v="-2119.9166666666665"/>
    <n v="-2119.9166666666665"/>
    <n v="-2119.9166666666665"/>
    <n v="-2119.9166666666665"/>
    <n v="-13323.029999999997"/>
    <s v="Budget v/s Actuals"/>
    <n v="8077.07"/>
  </r>
  <r>
    <x v="0"/>
    <s v="Bell Mobility Inc."/>
    <m/>
    <s v="Prj000350"/>
    <s v="Support - Infrastructure for Tech"/>
    <s v="Infrastructure Services, Controls &amp; User Enablement"/>
    <x v="0"/>
    <d v="2025-01-01T00:00:00"/>
    <d v="2025-12-31T00:00:00"/>
    <m/>
    <s v="Prj000350-Support - Infrastructure for Tech"/>
    <s v="Non-Labor"/>
    <x v="3"/>
    <s v="Infrastructure"/>
    <s v="Utility"/>
    <s v="Office expense"/>
    <s v="General Office Expense"/>
    <s v="Office Expense - Telephone &amp; FAX"/>
    <s v="Quarterly Expensed"/>
    <n v="2726"/>
    <n v="2863"/>
    <n v="2863"/>
    <n v="2863"/>
    <n v="0"/>
    <n v="0"/>
    <n v="0"/>
    <m/>
    <m/>
    <m/>
    <n v="715.75"/>
    <m/>
    <m/>
    <n v="715.75"/>
    <m/>
    <m/>
    <n v="715.75"/>
    <m/>
    <m/>
    <n v="715.75"/>
    <n v="2863"/>
    <n v="2147.25"/>
    <m/>
    <m/>
    <m/>
    <m/>
    <m/>
    <m/>
    <m/>
    <m/>
    <m/>
    <m/>
    <m/>
    <m/>
    <n v="0"/>
    <n v="0"/>
    <n v="0"/>
    <n v="-715.75"/>
    <n v="0"/>
    <n v="0"/>
    <n v="-715.75"/>
    <n v="0"/>
    <n v="0"/>
    <n v="-715.75"/>
    <n v="0"/>
    <n v="0"/>
    <n v="-715.75"/>
    <n v="-2863"/>
    <m/>
    <n v="0"/>
  </r>
  <r>
    <x v="0"/>
    <s v="Zoom Video Communications, Inc."/>
    <m/>
    <s v="Prj000350"/>
    <s v="Support - Infrastructure for Tech"/>
    <s v="Infrastructure Services, Controls &amp; User Enablement"/>
    <x v="0"/>
    <d v="2025-10-17T00:00:00"/>
    <d v="2026-10-16T00:00:00"/>
    <s v="Zoom"/>
    <s v="Prj000350-Support - Infrastructure for Tech"/>
    <s v="Non-Labor"/>
    <x v="3"/>
    <s v="Infrastructure"/>
    <m/>
    <s v="Office expense"/>
    <s v="General Office Expense"/>
    <s v="Office Expense - Telephone &amp; FAX"/>
    <s v="Annual Expensed"/>
    <n v="14686"/>
    <n v="15750"/>
    <n v="15750"/>
    <n v="15750"/>
    <n v="0"/>
    <n v="0"/>
    <n v="0"/>
    <s v="Contract lower than 3+9"/>
    <m/>
    <m/>
    <m/>
    <m/>
    <m/>
    <m/>
    <m/>
    <m/>
    <m/>
    <n v="15750"/>
    <m/>
    <m/>
    <n v="15750"/>
    <n v="15750"/>
    <m/>
    <m/>
    <m/>
    <m/>
    <m/>
    <m/>
    <m/>
    <m/>
    <m/>
    <m/>
    <m/>
    <m/>
    <n v="0"/>
    <n v="0"/>
    <n v="0"/>
    <n v="0"/>
    <n v="0"/>
    <n v="0"/>
    <n v="0"/>
    <n v="0"/>
    <n v="0"/>
    <n v="0"/>
    <n v="-15750"/>
    <n v="0"/>
    <n v="0"/>
    <n v="-15750"/>
    <m/>
    <n v="0"/>
  </r>
  <r>
    <x v="2"/>
    <s v="Other"/>
    <m/>
    <s v="Prj000350"/>
    <s v="Support - Infrastructure for Tech"/>
    <s v="Infrastructure Services, Controls &amp; User Enablement"/>
    <x v="0"/>
    <s v="NA"/>
    <s v="NA"/>
    <m/>
    <s v="Prj000350-Support - Infrastructure for Tech"/>
    <s v="Non-Labor"/>
    <x v="3"/>
    <s v="Infrastructure"/>
    <m/>
    <s v="Office expense"/>
    <s v="General Office Expense"/>
    <s v="Office Expense - Telephone &amp; FAX"/>
    <s v="Potential Opportunity"/>
    <n v="0"/>
    <n v="52500"/>
    <n v="52500"/>
    <n v="52500"/>
    <n v="0"/>
    <n v="0"/>
    <n v="0"/>
    <s v="Hard Opportunity"/>
    <m/>
    <m/>
    <m/>
    <m/>
    <m/>
    <m/>
    <m/>
    <m/>
    <m/>
    <m/>
    <m/>
    <n v="52500"/>
    <n v="52500"/>
    <n v="52500"/>
    <m/>
    <m/>
    <m/>
    <m/>
    <m/>
    <m/>
    <m/>
    <m/>
    <m/>
    <m/>
    <m/>
    <m/>
    <n v="0"/>
    <n v="0"/>
    <n v="0"/>
    <n v="0"/>
    <n v="0"/>
    <n v="0"/>
    <n v="0"/>
    <n v="0"/>
    <n v="0"/>
    <n v="0"/>
    <n v="0"/>
    <n v="0"/>
    <n v="-52500"/>
    <n v="-52500"/>
    <m/>
    <n v="0"/>
  </r>
  <r>
    <x v="0"/>
    <s v="Bloomberg Finance L.P."/>
    <m/>
    <s v="Prj000381"/>
    <s v="Support - Prod Support for Credit Apps"/>
    <s v="Credit Technology"/>
    <x v="2"/>
    <s v="Monthly"/>
    <s v="Monthly"/>
    <m/>
    <s v="Prj000381-Support - Prod Support for Credit Apps"/>
    <s v="Non-Labor"/>
    <x v="1"/>
    <s v="OOE"/>
    <s v="Subscriptions"/>
    <s v="Subscription Services"/>
    <s v="Subscription Services"/>
    <s v="Office Expense"/>
    <s v="Monthly Expensed"/>
    <n v="13064.939999999999"/>
    <n v="14886"/>
    <n v="14886"/>
    <n v="13065.06"/>
    <n v="-1820.9400000000005"/>
    <n v="0"/>
    <n v="-1820.9400000000005"/>
    <s v="Subscription"/>
    <n v="1088.76"/>
    <n v="1088.76"/>
    <n v="1088.76"/>
    <n v="1088.76"/>
    <n v="1088.76"/>
    <n v="1088.76"/>
    <n v="1088.76"/>
    <n v="1088.76"/>
    <n v="1088.76"/>
    <n v="1088.76"/>
    <n v="1088.76"/>
    <n v="1088.76"/>
    <n v="13065.12"/>
    <n v="7621.3200000000006"/>
    <n v="1088.76"/>
    <n v="1088.74"/>
    <n v="1088.76"/>
    <n v="1088.74"/>
    <n v="1088.74"/>
    <m/>
    <m/>
    <m/>
    <m/>
    <m/>
    <m/>
    <m/>
    <n v="5443.74"/>
    <n v="0"/>
    <n v="-1.999999999998181E-2"/>
    <n v="0"/>
    <n v="-1.999999999998181E-2"/>
    <n v="-1.999999999998181E-2"/>
    <n v="-1088.76"/>
    <n v="-1088.76"/>
    <n v="-1088.76"/>
    <n v="-1088.76"/>
    <n v="-1088.76"/>
    <n v="-1088.76"/>
    <n v="-1088.76"/>
    <n v="-7621.380000000001"/>
    <s v="Budget v/s Actuals"/>
    <n v="4355"/>
  </r>
  <r>
    <x v="0"/>
    <s v="PitchBook Data, Inc."/>
    <m/>
    <s v="Prj000426"/>
    <s v="Implement - Minor Enhancements for Sales"/>
    <s v="Asset Management Technology &amp; Data Services"/>
    <x v="4"/>
    <d v="2025-06-30T00:00:00"/>
    <d v="2027-06-29T00:00:00"/>
    <m/>
    <s v="Prj000426-Implement - Minor Enhancements for Sales"/>
    <s v="Non-Labor"/>
    <x v="1"/>
    <s v="OOE"/>
    <m/>
    <s v="Subscription Services"/>
    <s v="Subscription Services"/>
    <s v="Office Expense"/>
    <s v="Annual Expensed"/>
    <n v="11845"/>
    <n v="12200"/>
    <n v="12200"/>
    <n v="12200"/>
    <n v="0"/>
    <n v="0"/>
    <n v="0"/>
    <s v="2 Yrs yr1 11845 (paid in 2025) &amp; yr2 12200 (to be paid in 2026)"/>
    <m/>
    <m/>
    <m/>
    <m/>
    <m/>
    <m/>
    <m/>
    <m/>
    <m/>
    <m/>
    <m/>
    <n v="12200"/>
    <n v="12200"/>
    <n v="12200"/>
    <m/>
    <m/>
    <m/>
    <m/>
    <m/>
    <m/>
    <m/>
    <m/>
    <m/>
    <m/>
    <m/>
    <m/>
    <n v="0"/>
    <n v="0"/>
    <n v="0"/>
    <n v="0"/>
    <n v="0"/>
    <n v="0"/>
    <n v="0"/>
    <n v="0"/>
    <n v="0"/>
    <n v="0"/>
    <n v="0"/>
    <n v="0"/>
    <n v="-12200"/>
    <n v="-12200"/>
    <m/>
    <n v="0"/>
  </r>
  <r>
    <x v="1"/>
    <s v="City of Chicago"/>
    <s v="Sales VAT Tax"/>
    <s v="Prj000266"/>
    <s v="Support - Internal Tech Workforce Activities"/>
    <s v="Cos, PMO &amp; Enterprise Technology"/>
    <x v="1"/>
    <s v="NA"/>
    <s v="NA"/>
    <m/>
    <s v="Prj000266-Support - Internal Tech Workforce Activities"/>
    <s v="Non-Labor"/>
    <x v="1"/>
    <s v="OOE"/>
    <m/>
    <s v="HST &amp; sales VAT tax"/>
    <s v="Sales Tax VAT"/>
    <s v="Sales Tax Expense"/>
    <s v="Annual Expensed"/>
    <n v="225000"/>
    <n v="236250"/>
    <n v="236250"/>
    <n v="236250"/>
    <n v="0"/>
    <n v="0"/>
    <n v="0"/>
    <s v="Parked for 2026 Sales Tax"/>
    <m/>
    <m/>
    <m/>
    <m/>
    <m/>
    <m/>
    <m/>
    <m/>
    <m/>
    <m/>
    <m/>
    <n v="236250"/>
    <n v="236250"/>
    <n v="236250"/>
    <m/>
    <m/>
    <m/>
    <m/>
    <m/>
    <m/>
    <m/>
    <m/>
    <m/>
    <m/>
    <m/>
    <m/>
    <n v="0"/>
    <n v="0"/>
    <n v="0"/>
    <n v="0"/>
    <n v="0"/>
    <n v="0"/>
    <n v="0"/>
    <n v="0"/>
    <n v="0"/>
    <n v="0"/>
    <n v="0"/>
    <n v="0"/>
    <n v="-236250"/>
    <n v="-236250"/>
    <m/>
    <n v="0"/>
  </r>
  <r>
    <x v="1"/>
    <s v="New York State Department of Taxation and Finance"/>
    <s v="Sales VAT Tax"/>
    <s v="Prj000266"/>
    <s v="Support - Internal Tech Workforce Activities"/>
    <s v="Cos, PMO &amp; Enterprise Technology"/>
    <x v="1"/>
    <s v="NA"/>
    <s v="NA"/>
    <m/>
    <s v="Prj000266-Support - Internal Tech Workforce Activities"/>
    <s v="Non-Labor"/>
    <x v="1"/>
    <s v="OOE"/>
    <m/>
    <s v="HST &amp; sales VAT tax"/>
    <s v="Sales Tax VAT"/>
    <s v="Sales Tax Expense"/>
    <s v="Annual Expensed"/>
    <n v="135000"/>
    <n v="141750"/>
    <n v="141750"/>
    <n v="141750"/>
    <n v="0"/>
    <n v="0"/>
    <n v="0"/>
    <s v="Parked for 2026 Sales Tax"/>
    <m/>
    <m/>
    <m/>
    <m/>
    <m/>
    <m/>
    <m/>
    <m/>
    <m/>
    <m/>
    <m/>
    <n v="141750"/>
    <n v="141750"/>
    <n v="141750"/>
    <m/>
    <m/>
    <m/>
    <m/>
    <m/>
    <m/>
    <m/>
    <m/>
    <m/>
    <m/>
    <m/>
    <m/>
    <n v="0"/>
    <n v="0"/>
    <n v="0"/>
    <n v="0"/>
    <n v="0"/>
    <n v="0"/>
    <n v="0"/>
    <n v="0"/>
    <n v="0"/>
    <n v="0"/>
    <n v="0"/>
    <n v="0"/>
    <n v="-141750"/>
    <n v="-141750"/>
    <m/>
    <n v="0"/>
  </r>
  <r>
    <x v="1"/>
    <s v="Nterone Corporation"/>
    <s v="Nterone"/>
    <s v="Prj000266"/>
    <s v="Support - Internal Tech Workforce Activities"/>
    <s v="Cos, PMO &amp; Enterprise Technology"/>
    <x v="1"/>
    <s v="NA"/>
    <s v="NA"/>
    <m/>
    <s v="Prj000266-Support - Internal Tech Workforce Activities"/>
    <s v="Non-Labor"/>
    <x v="1"/>
    <s v="OOE"/>
    <m/>
    <s v="Travel &amp; Entertainment"/>
    <s v="Training/Seminars/Conference Spend"/>
    <s v="External Training"/>
    <s v="Potential Opportunity"/>
    <n v="16285"/>
    <n v="17099"/>
    <n v="17099"/>
    <n v="17099"/>
    <n v="0"/>
    <n v="0"/>
    <n v="0"/>
    <s v="  "/>
    <m/>
    <m/>
    <m/>
    <m/>
    <m/>
    <m/>
    <m/>
    <m/>
    <m/>
    <m/>
    <m/>
    <n v="17099"/>
    <n v="17099"/>
    <n v="17099"/>
    <m/>
    <m/>
    <m/>
    <m/>
    <m/>
    <m/>
    <m/>
    <m/>
    <m/>
    <m/>
    <m/>
    <m/>
    <n v="0"/>
    <n v="0"/>
    <n v="0"/>
    <n v="0"/>
    <n v="0"/>
    <n v="0"/>
    <n v="0"/>
    <n v="0"/>
    <n v="0"/>
    <n v="0"/>
    <n v="0"/>
    <n v="0"/>
    <n v="-17099"/>
    <n v="-17099"/>
    <m/>
    <n v="0"/>
  </r>
  <r>
    <x v="0"/>
    <s v="Coforge DPA NA Inc."/>
    <m/>
    <s v="Prj000403"/>
    <s v="Support - L2 CoE Management for Tech Horizontals"/>
    <s v="Tech Shared Services"/>
    <x v="5"/>
    <d v="2026-01-01T00:00:00"/>
    <d v="2026-12-31T00:00:00"/>
    <m/>
    <s v="Prj000403-Support - L2 CoE Management for Tech Horizontals"/>
    <s v="Labor"/>
    <x v="2"/>
    <s v="RTB- MS"/>
    <s v="L2 SOW FPC"/>
    <s v="Information Technology"/>
    <s v="Managed Service - Core"/>
    <s v="Managed Service - Core"/>
    <s v="Monthly Expensed"/>
    <n v="1357227"/>
    <n v="1359552"/>
    <n v="1359552"/>
    <n v="1359552"/>
    <n v="0"/>
    <n v="0"/>
    <n v="0"/>
    <s v="L2 SOW FPC"/>
    <n v="113296"/>
    <n v="113296"/>
    <n v="113296"/>
    <n v="113296"/>
    <n v="113296"/>
    <n v="113296"/>
    <n v="113296"/>
    <n v="113296"/>
    <n v="113296"/>
    <n v="113296"/>
    <n v="113296"/>
    <n v="113296"/>
    <n v="1359552"/>
    <n v="793072"/>
    <n v="113296"/>
    <n v="113296"/>
    <n v="113296"/>
    <n v="113296"/>
    <n v="113296"/>
    <m/>
    <m/>
    <m/>
    <m/>
    <m/>
    <m/>
    <m/>
    <n v="566480"/>
    <n v="0"/>
    <n v="0"/>
    <n v="0"/>
    <n v="0"/>
    <n v="0"/>
    <n v="-113296"/>
    <n v="-113296"/>
    <n v="-113296"/>
    <n v="-113296"/>
    <n v="-113296"/>
    <n v="-113296"/>
    <n v="-113296"/>
    <n v="-793072"/>
    <m/>
    <n v="453184"/>
  </r>
  <r>
    <x v="0"/>
    <s v="Cognizant Worldwide Limited"/>
    <m/>
    <s v="T&amp;M"/>
    <s v="T&amp;M"/>
    <s v=""/>
    <x v="1"/>
    <d v="2026-01-01T00:00:00"/>
    <d v="2026-12-31T00:00:00"/>
    <s v="D365 CRM"/>
    <s v="T&amp;M-T&amp;M"/>
    <s v="Labor"/>
    <x v="4"/>
    <s v="RTB- T&amp;M"/>
    <s v="T&amp;M"/>
    <s v="Outsourced"/>
    <s v="Run the Business Contractors and Outsource Services"/>
    <s v="RTB Expenses - Contractor"/>
    <s v="Monthly Expensed"/>
    <n v="302712"/>
    <n v="32832.000000000007"/>
    <n v="218880"/>
    <n v="213572"/>
    <n v="-5308"/>
    <n v="0"/>
    <n v="-5308"/>
    <s v="T&amp;M"/>
    <n v="18240"/>
    <n v="18240"/>
    <n v="18240"/>
    <n v="18240"/>
    <n v="18240"/>
    <n v="18240"/>
    <n v="18240"/>
    <n v="18240"/>
    <n v="18240"/>
    <n v="18240"/>
    <n v="18240"/>
    <n v="18240"/>
    <n v="218880"/>
    <n v="127680"/>
    <n v="16128"/>
    <n v="16464"/>
    <n v="16588"/>
    <n v="19104"/>
    <n v="17608"/>
    <m/>
    <m/>
    <m/>
    <m/>
    <m/>
    <m/>
    <m/>
    <n v="85892"/>
    <n v="-2112"/>
    <n v="-1776"/>
    <n v="-1652"/>
    <n v="864"/>
    <n v="-632"/>
    <n v="-18240"/>
    <n v="-18240"/>
    <n v="-18240"/>
    <n v="-18240"/>
    <n v="-18240"/>
    <n v="-18240"/>
    <n v="-18240"/>
    <n v="-132988"/>
    <s v="Budget v/s Actuals, allocations are based on capacity planning forecast"/>
    <n v="68284"/>
  </r>
  <r>
    <x v="0"/>
    <s v="Andersen Tax Holdings"/>
    <s v="1Rivet"/>
    <s v="T&amp;M"/>
    <s v="T&amp;M"/>
    <s v=""/>
    <x v="5"/>
    <d v="2026-01-01T00:00:00"/>
    <d v="2026-12-31T00:00:00"/>
    <m/>
    <s v="T&amp;M-T&amp;M"/>
    <s v="Labor"/>
    <x v="4"/>
    <s v="RTB- T&amp;M"/>
    <s v="T&amp;M"/>
    <s v="Outsourced"/>
    <s v="Run the Business Contractors and Outsource Services"/>
    <s v="RTB Expenses - Contractor"/>
    <s v="Monthly Expensed"/>
    <n v="3007993"/>
    <n v="1580266.3960475361"/>
    <n v="1438080"/>
    <n v="1426303"/>
    <n v="-11777"/>
    <n v="0"/>
    <n v="-11777"/>
    <s v="Support SOW + Desktop Support- T&amp;M, QA is not part of our budget"/>
    <n v="119840"/>
    <n v="119840"/>
    <n v="119840"/>
    <n v="119840"/>
    <n v="119840"/>
    <n v="119840"/>
    <n v="119840"/>
    <n v="119840"/>
    <n v="119840"/>
    <n v="119840"/>
    <n v="119840"/>
    <n v="119840"/>
    <n v="1438080"/>
    <n v="838880"/>
    <n v="115160"/>
    <n v="107611"/>
    <n v="124972"/>
    <m/>
    <m/>
    <m/>
    <m/>
    <m/>
    <m/>
    <m/>
    <m/>
    <m/>
    <n v="347743"/>
    <n v="-4680"/>
    <n v="-12229"/>
    <n v="5132"/>
    <n v="-119840"/>
    <n v="-119840"/>
    <n v="-119840"/>
    <n v="-119840"/>
    <n v="-119840"/>
    <n v="-119840"/>
    <n v="-119840"/>
    <n v="-119840"/>
    <n v="-119840"/>
    <n v="-1090337"/>
    <s v="Budget v/s Actuals, allocations are based on capacity planning forecast"/>
    <n v="347743"/>
  </r>
  <r>
    <x v="0"/>
    <s v="Andersen Tax Holdings"/>
    <s v="1Rivet"/>
    <s v="T&amp;M"/>
    <s v="T&amp;M"/>
    <s v=""/>
    <x v="0"/>
    <d v="2026-01-01T00:00:00"/>
    <d v="2026-12-31T00:00:00"/>
    <m/>
    <s v="T&amp;M-T&amp;M"/>
    <s v="Labor"/>
    <x v="4"/>
    <s v="RTB- T&amp;M"/>
    <s v="T&amp;M"/>
    <s v="Outsourced"/>
    <s v="Run the Business Contractors and Outsource Services"/>
    <s v="RTB Expenses - Contractor"/>
    <s v="Monthly Expensed"/>
    <n v="3007993"/>
    <n v="424425.54146080924"/>
    <n v="414080"/>
    <n v="332698"/>
    <n v="-81382"/>
    <n v="0"/>
    <n v="-81382"/>
    <s v="Support SOW + Desktop Support- T&amp;M, QA is not part of our budget"/>
    <n v="38560"/>
    <n v="38560"/>
    <n v="38560"/>
    <n v="38560"/>
    <n v="38560"/>
    <n v="22720"/>
    <n v="22720"/>
    <n v="22720"/>
    <n v="22720"/>
    <n v="22720"/>
    <n v="22720"/>
    <n v="22720"/>
    <n v="351840"/>
    <n v="159040"/>
    <n v="30336"/>
    <n v="27266"/>
    <n v="38936"/>
    <m/>
    <m/>
    <m/>
    <m/>
    <m/>
    <m/>
    <m/>
    <m/>
    <m/>
    <n v="96538"/>
    <n v="-8224"/>
    <n v="-11294"/>
    <n v="376"/>
    <n v="-38560"/>
    <n v="-38560"/>
    <n v="-22720"/>
    <n v="-22720"/>
    <n v="-22720"/>
    <n v="-22720"/>
    <n v="-22720"/>
    <n v="-22720"/>
    <n v="-22720"/>
    <n v="-255302"/>
    <s v="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
    <n v="96538"/>
  </r>
  <r>
    <x v="0"/>
    <s v="Andersen Tax Holdings"/>
    <s v="1Rivet"/>
    <s v="T&amp;M"/>
    <s v="T&amp;M"/>
    <s v=""/>
    <x v="2"/>
    <d v="2026-01-01T00:00:00"/>
    <d v="2026-12-31T00:00:00"/>
    <m/>
    <s v="T&amp;M-T&amp;M"/>
    <s v="Labor"/>
    <x v="4"/>
    <s v="RTB- T&amp;M"/>
    <s v="T&amp;M"/>
    <s v="Outsourced"/>
    <s v="Run the Business Contractors and Outsource Services"/>
    <s v="RTB Expenses - Contractor"/>
    <s v="Monthly Expensed"/>
    <n v="3007993"/>
    <n v="1527639.5780478038"/>
    <n v="1505280"/>
    <n v="1234896"/>
    <n v="-270384"/>
    <n v="0"/>
    <n v="-270384"/>
    <s v="Support SOW + Desktop Support- T&amp;M, QA is not part of our budget"/>
    <n v="125440"/>
    <n v="125440"/>
    <n v="125440"/>
    <n v="125440"/>
    <n v="125440"/>
    <n v="104440"/>
    <n v="104440"/>
    <n v="86520"/>
    <n v="86520"/>
    <n v="86520"/>
    <n v="86520"/>
    <n v="86520"/>
    <n v="1268680"/>
    <n v="641480"/>
    <n v="108864"/>
    <n v="104184"/>
    <n v="129488"/>
    <m/>
    <m/>
    <m/>
    <m/>
    <m/>
    <m/>
    <m/>
    <m/>
    <m/>
    <n v="342536"/>
    <n v="-16576"/>
    <n v="-21256"/>
    <n v="4048"/>
    <n v="-125440"/>
    <n v="-125440"/>
    <n v="-104440"/>
    <n v="-104440"/>
    <n v="-86520"/>
    <n v="-86520"/>
    <n v="-86520"/>
    <n v="-86520"/>
    <n v="-86520"/>
    <n v="-926144"/>
    <s v="Budget v/s Actuals, saving of $21K/m on Nilesh's exit, Akram's exit saving from Aug $112"/>
    <n v="342536"/>
  </r>
  <r>
    <x v="0"/>
    <s v="Andersen Tax Holdings"/>
    <s v="1Rivet"/>
    <s v="T&amp;M"/>
    <s v="T&amp;M"/>
    <s v=""/>
    <x v="1"/>
    <d v="2026-01-01T00:00:00"/>
    <d v="2026-12-31T00:00:00"/>
    <m/>
    <s v="T&amp;M-T&amp;M"/>
    <s v="Labor"/>
    <x v="4"/>
    <s v="RTB- T&amp;M"/>
    <s v="T&amp;M"/>
    <s v="Outsourced"/>
    <s v="Run the Business Contractors and Outsource Services"/>
    <s v="RTB Expenses - Contractor"/>
    <s v="Monthly Expensed"/>
    <n v="3007993"/>
    <n v="116948.48444385102"/>
    <n v="291840"/>
    <n v="294272"/>
    <n v="0"/>
    <n v="2432"/>
    <n v="2432"/>
    <s v="Support SOW + Desktop Support- T&amp;M, QA is not part of our budget"/>
    <n v="24320"/>
    <n v="24320"/>
    <n v="24320"/>
    <n v="24320"/>
    <n v="24320"/>
    <n v="24320"/>
    <n v="24320"/>
    <n v="24320"/>
    <n v="24320"/>
    <n v="24320"/>
    <n v="24320"/>
    <n v="24320"/>
    <n v="291840"/>
    <n v="170240"/>
    <n v="24320"/>
    <n v="24320"/>
    <n v="26752"/>
    <m/>
    <m/>
    <m/>
    <m/>
    <m/>
    <m/>
    <m/>
    <m/>
    <m/>
    <n v="75392"/>
    <n v="0"/>
    <n v="0"/>
    <n v="2432"/>
    <n v="-24320"/>
    <n v="-24320"/>
    <n v="-24320"/>
    <n v="-24320"/>
    <n v="-24320"/>
    <n v="-24320"/>
    <n v="-24320"/>
    <n v="-24320"/>
    <n v="-24320"/>
    <n v="-216448"/>
    <s v="Budget v/s Actuals, allocations are based on capacity planning forecast"/>
    <n v="75392"/>
  </r>
  <r>
    <x v="0"/>
    <s v="Virteva LLC"/>
    <s v="Crossfuze"/>
    <s v="Prj000467"/>
    <s v="Support - Enterprise Tech Helpdesk"/>
    <s v="Tech Shared Services"/>
    <x v="5"/>
    <s v="Monthly"/>
    <s v="Monthly"/>
    <m/>
    <s v="Prj000467-Support - Enterprise Tech Helpdesk"/>
    <s v="Labor"/>
    <x v="2"/>
    <s v="RTB- MS"/>
    <s v="FPC"/>
    <s v="Outsourced"/>
    <s v="Run the Business Contractors and Outsource Services"/>
    <s v="RTB Expenses - Contractor"/>
    <s v="Monthly Expensed"/>
    <n v="178950"/>
    <n v="190000"/>
    <n v="190000"/>
    <n v="116650"/>
    <n v="-73350"/>
    <n v="0"/>
    <n v="-73350"/>
    <s v="Revised contract pending approval - $5950/mo"/>
    <n v="15000"/>
    <n v="15000"/>
    <n v="15000"/>
    <n v="15000"/>
    <n v="15000"/>
    <n v="5950"/>
    <n v="5950"/>
    <n v="5950"/>
    <n v="5950"/>
    <n v="5950"/>
    <n v="5950"/>
    <n v="5950"/>
    <n v="116650"/>
    <n v="41650"/>
    <n v="15000"/>
    <n v="15000"/>
    <n v="15000"/>
    <n v="15000"/>
    <n v="15000"/>
    <m/>
    <m/>
    <m/>
    <m/>
    <m/>
    <m/>
    <m/>
    <n v="75000"/>
    <n v="0"/>
    <n v="0"/>
    <n v="0"/>
    <n v="0"/>
    <n v="0"/>
    <n v="-5950"/>
    <n v="-5950"/>
    <n v="-5950"/>
    <n v="-5950"/>
    <n v="-5950"/>
    <n v="-5950"/>
    <n v="-5950"/>
    <n v="-41650"/>
    <s v="Budget v/s Actuals"/>
    <n v="60000"/>
  </r>
  <r>
    <x v="0"/>
    <s v="Coforge DPA NA Inc."/>
    <m/>
    <s v="Prj000404"/>
    <s v="Support - QA CoE Management for Tech Horizontals"/>
    <s v="Tech Shared Services"/>
    <x v="4"/>
    <d v="2026-01-01T00:00:00"/>
    <d v="2026-12-31T00:00:00"/>
    <m/>
    <s v="Prj000404-Support - QA CoE Management for Tech Horizontals"/>
    <s v="Labor"/>
    <x v="2"/>
    <s v="RTB- MS"/>
    <s v="QA SOW FPC"/>
    <s v="Outsourced"/>
    <s v="Run the Business Contractors and Outsource Services"/>
    <s v="RTB Expenses - Contractor"/>
    <s v="Monthly Expensed"/>
    <n v="780191"/>
    <n v="345000"/>
    <n v="345000"/>
    <n v="592000"/>
    <n v="0"/>
    <n v="247000"/>
    <n v="247000"/>
    <s v="QA SOW FPC - [KA - Feb23] - Updated forecast from Mar to Dec based on the new contract that superseeded the original one"/>
    <n v="28750"/>
    <n v="28750"/>
    <n v="41750"/>
    <n v="54750"/>
    <n v="54750"/>
    <n v="54750"/>
    <n v="54750"/>
    <n v="54750"/>
    <n v="54750"/>
    <n v="54750"/>
    <n v="54750"/>
    <n v="54750"/>
    <n v="592000"/>
    <n v="383250"/>
    <n v="28750"/>
    <n v="28750"/>
    <n v="41750"/>
    <n v="54750"/>
    <m/>
    <m/>
    <m/>
    <m/>
    <m/>
    <m/>
    <m/>
    <m/>
    <n v="154000"/>
    <n v="0"/>
    <n v="0"/>
    <n v="0"/>
    <n v="0"/>
    <n v="-54750"/>
    <n v="-54750"/>
    <n v="-54750"/>
    <n v="-54750"/>
    <n v="-54750"/>
    <n v="-54750"/>
    <n v="-54750"/>
    <n v="-54750"/>
    <n v="-438000"/>
    <s v="QA book work reallocation from L1/L2 support per new QA contract that superseded original._x000a_This is a category shift - work previously in Labor/T&amp;M now flows through MS under the new QA contract structure. The offsetting $70K opportunity in Labor/T&amp;M category partially mitigates this risk."/>
    <n v="154000"/>
  </r>
  <r>
    <x v="0"/>
    <s v="Coforge DPA NA Inc."/>
    <m/>
    <s v="T&amp;M"/>
    <s v="T&amp;M"/>
    <s v=""/>
    <x v="5"/>
    <d v="2026-01-01T00:00:00"/>
    <d v="2026-12-31T00:00:00"/>
    <m/>
    <s v="T&amp;M-T&amp;M"/>
    <s v="Labor"/>
    <x v="4"/>
    <s v="RTB- T&amp;M"/>
    <s v="T&amp;M"/>
    <s v="Outsourced"/>
    <s v="Run the Business Contractors and Outsource Services"/>
    <s v="RTB Expenses - Contractor"/>
    <s v="Monthly Expensed"/>
    <n v="1019762.75"/>
    <n v="180884.67598475222"/>
    <n v="403200"/>
    <n v="558763.91999999993"/>
    <n v="0"/>
    <n v="155563.91999999993"/>
    <n v="155563.91999999993"/>
    <s v="T&amp;M - [KA - Feb 23] - Forcast updated from Feb to Dec, based on Raymond's exit. This T&amp;M forecast is adjusted in the new QA contract. Adjusted monthly rate starting Apr based on Shanky's exit"/>
    <n v="33600"/>
    <n v="33600"/>
    <n v="33600"/>
    <n v="33600"/>
    <n v="33600"/>
    <n v="33600"/>
    <n v="33600"/>
    <n v="33600"/>
    <n v="33600"/>
    <n v="33600"/>
    <n v="33600"/>
    <n v="33600"/>
    <n v="403200"/>
    <n v="235200"/>
    <n v="56960.56"/>
    <n v="89522.8"/>
    <n v="106520.55999999998"/>
    <n v="36960"/>
    <n v="33600"/>
    <m/>
    <m/>
    <m/>
    <m/>
    <m/>
    <m/>
    <m/>
    <n v="323563.92"/>
    <n v="23360.559999999998"/>
    <n v="55922.8"/>
    <n v="72920.559999999983"/>
    <n v="3360"/>
    <n v="0"/>
    <n v="-33600"/>
    <n v="-33600"/>
    <n v="-33600"/>
    <n v="-33600"/>
    <n v="-33600"/>
    <n v="-33600"/>
    <n v="-33600"/>
    <n v="-79636.080000000016"/>
    <s v="Budget v/s Actuals, allocations are based on capacity planning forecast"/>
    <n v="289963.92"/>
  </r>
  <r>
    <x v="0"/>
    <s v="Coforge DPA NA Inc."/>
    <m/>
    <s v="T&amp;M"/>
    <s v="T&amp;M"/>
    <s v=""/>
    <x v="2"/>
    <d v="2026-01-01T00:00:00"/>
    <d v="2026-12-31T00:00:00"/>
    <m/>
    <s v="T&amp;M-T&amp;M"/>
    <s v="Labor"/>
    <x v="4"/>
    <s v="RTB- T&amp;M"/>
    <s v="T&amp;M"/>
    <s v="Outsourced"/>
    <s v="Run the Business Contractors and Outsource Services"/>
    <s v="RTB Expenses - Contractor"/>
    <s v="Monthly Expensed"/>
    <n v="1019762.75"/>
    <n v="245679.18678526054"/>
    <n v="252000"/>
    <n v="244650"/>
    <n v="-7350"/>
    <n v="0"/>
    <n v="-7350"/>
    <s v="T&amp;M - [KA - Feb 23] - Forcast updated from Feb to Dec, based on Raymond's exit. This T&amp;M forecast is adjusted in the new QA contract. Adjusted monthly rate starting Apr based on Shanky's exit"/>
    <n v="21000"/>
    <n v="21000"/>
    <n v="21000"/>
    <n v="21000"/>
    <n v="21000"/>
    <n v="21000"/>
    <n v="21000"/>
    <n v="21000"/>
    <n v="21000"/>
    <n v="21000"/>
    <n v="21000"/>
    <n v="21000"/>
    <n v="252000"/>
    <n v="147000"/>
    <n v="21000"/>
    <n v="19950"/>
    <n v="23100"/>
    <n v="17850"/>
    <n v="15750"/>
    <m/>
    <m/>
    <m/>
    <m/>
    <m/>
    <m/>
    <m/>
    <n v="97650"/>
    <n v="0"/>
    <n v="-1050"/>
    <n v="2100"/>
    <n v="-3150"/>
    <n v="-5250"/>
    <n v="-21000"/>
    <n v="-21000"/>
    <n v="-21000"/>
    <n v="-21000"/>
    <n v="-21000"/>
    <n v="-21000"/>
    <n v="-21000"/>
    <n v="-154350"/>
    <s v="Budget v/s Actuals, allocations are based on capacity planning forecast"/>
    <n v="81900"/>
  </r>
  <r>
    <x v="0"/>
    <s v="Coforge DPA NA Inc."/>
    <m/>
    <s v="T&amp;M"/>
    <s v="T&amp;M"/>
    <s v=""/>
    <x v="4"/>
    <d v="2026-01-01T00:00:00"/>
    <d v="2026-12-31T00:00:00"/>
    <m/>
    <s v="T&amp;M-T&amp;M"/>
    <s v="Labor"/>
    <x v="4"/>
    <s v="RTB- T&amp;M"/>
    <s v="T&amp;M"/>
    <s v="Outsourced"/>
    <s v="Run the Business Contractors and Outsource Services"/>
    <s v="RTB Expenses - Contractor"/>
    <s v="Monthly Expensed"/>
    <n v="1019762.75"/>
    <n v="539054.33290978405"/>
    <n v="600000"/>
    <n v="294640"/>
    <n v="-305360"/>
    <n v="0"/>
    <n v="-305360"/>
    <s v="T&amp;M - [KA - Feb 23] - Forcast updated from Feb to Dec, based on Raymond's exit. This T&amp;M forecast is adjusted in the new QA contract. Adjusted monthly rate starting Apr based on Shanky's exit"/>
    <n v="50000"/>
    <n v="24000"/>
    <n v="24000"/>
    <n v="24000"/>
    <n v="24000"/>
    <n v="24000"/>
    <n v="24000"/>
    <n v="24000"/>
    <n v="24000"/>
    <n v="24000"/>
    <n v="24000"/>
    <n v="24000"/>
    <n v="314000"/>
    <n v="168000"/>
    <n v="44800"/>
    <n v="22800"/>
    <n v="0"/>
    <n v="26400"/>
    <n v="32640"/>
    <m/>
    <m/>
    <m/>
    <m/>
    <m/>
    <m/>
    <m/>
    <n v="126640"/>
    <n v="-5200"/>
    <n v="-1200"/>
    <n v="-24000"/>
    <n v="2400"/>
    <n v="8640"/>
    <n v="-24000"/>
    <n v="-24000"/>
    <n v="-24000"/>
    <n v="-24000"/>
    <n v="-24000"/>
    <n v="-24000"/>
    <n v="-24000"/>
    <n v="-187360"/>
    <s v="Raymonds exit gave 26k T&amp;M oppurtunity since Feb but QA resources were hired at same cost, QA book work reallocation from L1/L2 support per new QA contract that superseded original."/>
    <n v="94000"/>
  </r>
  <r>
    <x v="0"/>
    <s v="Coforge DPA NA Inc."/>
    <m/>
    <s v="T&amp;M"/>
    <s v="T&amp;M"/>
    <s v=""/>
    <x v="1"/>
    <d v="2026-01-01T00:00:00"/>
    <d v="2026-12-31T00:00:00"/>
    <m/>
    <s v="T&amp;M-T&amp;M"/>
    <s v="Labor"/>
    <x v="4"/>
    <s v="RTB- T&amp;M"/>
    <s v="T&amp;M"/>
    <s v="Outsourced"/>
    <s v="Run the Business Contractors and Outsource Services"/>
    <s v="RTB Expenses - Contractor"/>
    <s v="Monthly Expensed"/>
    <n v="1019762.75"/>
    <n v="431963.4053367218"/>
    <n v="161280"/>
    <n v="84176"/>
    <n v="-77104"/>
    <n v="0"/>
    <n v="-77104"/>
    <s v="T&amp;M - [KA - Feb 23] - Forcast updated from Feb to Dec, based on Raymond's exit. This T&amp;M forecast is adjusted in the new QA contract. Adjusted monthly rate starting Apr based on Shanky's exit"/>
    <n v="13440"/>
    <n v="13440"/>
    <n v="13440"/>
    <n v="5440"/>
    <n v="5440"/>
    <n v="5440"/>
    <n v="5440"/>
    <n v="5440"/>
    <n v="5440"/>
    <n v="5440"/>
    <n v="5440"/>
    <n v="5440"/>
    <n v="89280"/>
    <n v="38080"/>
    <n v="11152"/>
    <n v="11296"/>
    <n v="13584"/>
    <n v="4624"/>
    <n v="5440"/>
    <m/>
    <m/>
    <m/>
    <m/>
    <m/>
    <m/>
    <m/>
    <n v="46096"/>
    <n v="-2288"/>
    <n v="-2144"/>
    <n v="144"/>
    <n v="-816"/>
    <n v="0"/>
    <n v="-5440"/>
    <n v="-5440"/>
    <n v="-5440"/>
    <n v="-5440"/>
    <n v="-5440"/>
    <n v="-5440"/>
    <n v="-5440"/>
    <n v="-43184"/>
    <s v="Opp offset with 1Rivet risk (Swati replacinf Shanky) + Budget v/s Actuals"/>
    <n v="40656"/>
  </r>
  <r>
    <x v="0"/>
    <s v="Coforge DPA NA Inc."/>
    <m/>
    <s v="T&amp;M"/>
    <s v="T&amp;M"/>
    <s v=""/>
    <x v="4"/>
    <d v="2026-05-15T00:00:00"/>
    <d v="2026-12-31T00:00:00"/>
    <m/>
    <s v="T&amp;M-T&amp;M"/>
    <s v="Labor"/>
    <x v="4"/>
    <s v="RTB- T&amp;M"/>
    <s v="T&amp;M"/>
    <s v="Outsourced"/>
    <s v="Run the Business Contractors and Outsource Services"/>
    <s v="RTB Expenses - Contractor"/>
    <s v="Monthly Expensed"/>
    <n v="0"/>
    <n v="0"/>
    <n v="230400"/>
    <n v="230400"/>
    <n v="0"/>
    <n v="0"/>
    <n v="0"/>
    <s v="New UAT hired"/>
    <m/>
    <m/>
    <m/>
    <m/>
    <n v="15360"/>
    <n v="30720"/>
    <n v="30720"/>
    <n v="30720"/>
    <n v="30720"/>
    <n v="30720"/>
    <n v="30720"/>
    <n v="30720"/>
    <n v="230400"/>
    <n v="215040"/>
    <m/>
    <m/>
    <m/>
    <m/>
    <m/>
    <m/>
    <m/>
    <m/>
    <m/>
    <m/>
    <m/>
    <m/>
    <n v="0"/>
    <n v="0"/>
    <n v="0"/>
    <n v="0"/>
    <n v="0"/>
    <n v="-15360"/>
    <n v="-30720"/>
    <n v="-30720"/>
    <n v="-30720"/>
    <n v="-30720"/>
    <n v="-30720"/>
    <n v="-30720"/>
    <n v="-30720"/>
    <n v="-230400"/>
    <s v="New UAT lead Anand, WSO placeholder utilised"/>
    <n v="0"/>
  </r>
  <r>
    <x v="0"/>
    <s v="Broadridge Output  Solutions"/>
    <m/>
    <s v="Prj000290"/>
    <s v="Support - Asset Management Applications"/>
    <s v="Asset Management Tech"/>
    <x v="3"/>
    <d v="2021-12-15T00:00:00"/>
    <d v="2026-12-14T00:00:00"/>
    <s v="Centry CLO"/>
    <s v="Prj000290-Support - Asset Management Applications"/>
    <s v="Non-Labor"/>
    <x v="0"/>
    <s v="Software"/>
    <s v="License"/>
    <s v="Information Technology"/>
    <s v="Software - Core"/>
    <s v="Software - Core"/>
    <s v="Quarterly Prepaid"/>
    <n v="1039565.6499999999"/>
    <n v="1091543.9324999999"/>
    <n v="1091543.9324999999"/>
    <n v="1141852.6399999999"/>
    <n v="0"/>
    <n v="50308.707500000019"/>
    <n v="50308.707500000019"/>
    <s v="Quarterly Prepaid, Manor park license fees unbudgeted"/>
    <n v="117486.73333333334"/>
    <n v="92793.753333333341"/>
    <n v="117939.75333333334"/>
    <n v="149042.80666666667"/>
    <n v="98639.296666666676"/>
    <n v="98639.296666666676"/>
    <n v="208501"/>
    <m/>
    <m/>
    <n v="208501"/>
    <m/>
    <m/>
    <n v="1091543.6400000001"/>
    <n v="515641.29666666669"/>
    <n v="117486.73333333334"/>
    <n v="92793.753333333341"/>
    <n v="117939.75333333334"/>
    <n v="149042.80666666667"/>
    <n v="148948.29666666669"/>
    <n v="98639.296666666676"/>
    <m/>
    <m/>
    <m/>
    <m/>
    <m/>
    <m/>
    <n v="724850.64000000013"/>
    <n v="0"/>
    <n v="0"/>
    <n v="0"/>
    <n v="0"/>
    <n v="50309.000000000015"/>
    <n v="0"/>
    <n v="-208501"/>
    <n v="0"/>
    <n v="0"/>
    <n v="-208501"/>
    <n v="0"/>
    <n v="0"/>
    <n v="-366693"/>
    <s v="Budget v/s Actuals, ends this year will be renewed next year for half the cost of this year"/>
    <n v="477263.04666666675"/>
  </r>
  <r>
    <x v="0"/>
    <s v="Finastra Technology, Inc"/>
    <s v="LIQ"/>
    <s v="Prj000469"/>
    <s v="Support - Prod Support for Ops Apps"/>
    <s v="Operations Technology"/>
    <x v="2"/>
    <d v="2026-01-15T00:00:00"/>
    <d v="2027-01-14T00:00:00"/>
    <s v="LIQ - Loan IQ"/>
    <s v="Prj000469-Support - Prod Support for Ops Apps"/>
    <s v="Non-Labor"/>
    <x v="0"/>
    <s v="Software"/>
    <s v="Software"/>
    <s v="Information Technology"/>
    <s v="Software - Core"/>
    <s v="Software - Core"/>
    <s v="Annual Prepaid"/>
    <n v="2866540"/>
    <n v="3617396"/>
    <n v="3617396"/>
    <n v="4073475.3699999992"/>
    <n v="0"/>
    <n v="456079.36999999918"/>
    <n v="456079.36999999918"/>
    <s v="Recurring License Fee/Maintenance for the period 1-Jan-2026 to 14-Jan-2026 and Subscription Fees for the period 15-Jan-2026 to 14-Jan-2027"/>
    <n v="333776.63"/>
    <n v="333776.63"/>
    <n v="333776.63"/>
    <n v="333776.63"/>
    <n v="333776.63"/>
    <n v="333776.63"/>
    <n v="333776.63"/>
    <n v="333776.63"/>
    <n v="333776.63"/>
    <n v="333776.63"/>
    <n v="333776.63"/>
    <n v="333776.63"/>
    <n v="4005319.5599999991"/>
    <n v="2336436.4099999997"/>
    <n v="401932.44"/>
    <n v="333776.63"/>
    <n v="333776.63"/>
    <n v="333776.63"/>
    <n v="333776.63"/>
    <n v="333776.63"/>
    <n v="333776.63"/>
    <n v="333776.63"/>
    <n v="333776.63"/>
    <n v="333776.63"/>
    <n v="333776.63"/>
    <n v="333776.63"/>
    <n v="4073475.3699999992"/>
    <n v="68155.81"/>
    <n v="0"/>
    <n v="0"/>
    <n v="0"/>
    <n v="0"/>
    <n v="0"/>
    <n v="0"/>
    <n v="0"/>
    <n v="0"/>
    <n v="0"/>
    <n v="0"/>
    <n v="0"/>
    <n v="68155.81"/>
    <s v="Sales tax unbudgeted + actual over budget estimated"/>
    <n v="1403262.33"/>
  </r>
  <r>
    <x v="0"/>
    <s v="Indus Valley Partners Corporation"/>
    <s v="IVP"/>
    <s v="Prj000458"/>
    <s v="Support - Data Analytics Office"/>
    <s v="Enterprise Architecture, Data Analytics &amp; AI"/>
    <x v="5"/>
    <d v="2025-11-07T00:00:00"/>
    <d v="2026-11-06T00:00:00"/>
    <s v="Polaris/EDM/SecMast Core"/>
    <s v="Prj000458-Support - Data Analytics Office"/>
    <s v="Non-Labor"/>
    <x v="0"/>
    <s v="Software"/>
    <s v="Software"/>
    <s v="Information Technology"/>
    <s v="Software - Core"/>
    <s v="Software - Core"/>
    <s v="Annual Prepaid"/>
    <n v="889688"/>
    <n v="1051185.52165"/>
    <n v="1051185.52165"/>
    <n v="835409.9"/>
    <n v="-215775.62164999999"/>
    <n v="0"/>
    <n v="-215775.62164999999"/>
    <s v="IVP EDM, Polaris, Security Master Year 3 SaaS Fees/ Production License Fee + Annual Consulting Fee for IVP EDM, Polaris, Security Master-Prepaid"/>
    <n v="103138.49"/>
    <n v="81363.490000000005"/>
    <n v="81363.490000000005"/>
    <n v="81363.490000000005"/>
    <n v="81363.490000000005"/>
    <n v="81363.490000000005"/>
    <n v="81363.490000000005"/>
    <n v="81363.490000000005"/>
    <n v="81363.490000000005"/>
    <n v="81363.490000000005"/>
    <m/>
    <m/>
    <n v="835409.9"/>
    <n v="406817.45"/>
    <n v="103138.49"/>
    <n v="81363.490000000005"/>
    <n v="81363.490000000005"/>
    <n v="81363.490000000005"/>
    <n v="81363.490000000005"/>
    <n v="81363.490000000005"/>
    <n v="81363.490000000005"/>
    <n v="81363.490000000005"/>
    <n v="81363.490000000005"/>
    <n v="81363.490000000005"/>
    <m/>
    <m/>
    <n v="835409.9"/>
    <n v="0"/>
    <n v="0"/>
    <n v="0"/>
    <n v="0"/>
    <n v="0"/>
    <n v="0"/>
    <n v="0"/>
    <n v="0"/>
    <n v="0"/>
    <n v="0"/>
    <n v="0"/>
    <n v="0"/>
    <n v="0"/>
    <s v="Budget v/s Actuals"/>
    <n v="347228.96"/>
  </r>
  <r>
    <x v="0"/>
    <s v="Indus Valley Partners Corporation"/>
    <s v="IVP"/>
    <s v="Prj000548"/>
    <s v="Implement - Reporting for Internal Audit"/>
    <s v="Enterprise Architecture, Data Analytics &amp; AI"/>
    <x v="5"/>
    <d v="2025-07-01T00:00:00"/>
    <d v="2026-06-30T00:00:00"/>
    <s v="Polaris/EDM/SecMast Hosting"/>
    <s v="Prj000548-Implement - Reporting for Internal Audit"/>
    <s v="Non-Labor"/>
    <x v="0"/>
    <s v="Software"/>
    <m/>
    <s v="Information Technology"/>
    <s v="Software - Core"/>
    <s v="Software - Core"/>
    <s v="Annual Prepaid"/>
    <n v="100000"/>
    <n v="200000"/>
    <n v="200000"/>
    <n v="199999.99999999997"/>
    <n v="-2.9103830456733704E-11"/>
    <n v="0"/>
    <n v="-2.9103830456733704E-11"/>
    <s v="Polaris/EDM/SecMast- Prod. &amp; UAT Hosting Fee-Prepaid till Jun2026, to be renewed post Jun2026"/>
    <n v="16666.666666666668"/>
    <n v="16666.666666666668"/>
    <n v="16666.666666666668"/>
    <n v="16666.666666666668"/>
    <n v="16666.666666666668"/>
    <n v="16666.666666666668"/>
    <n v="16666.666666666668"/>
    <n v="16666.666666666668"/>
    <n v="16666.666666666668"/>
    <n v="16666.666666666668"/>
    <n v="16666.666666666668"/>
    <n v="16666.666666666668"/>
    <n v="199999.99999999997"/>
    <n v="116666.66666666669"/>
    <n v="16666.666666666668"/>
    <n v="16666.666666666668"/>
    <n v="16666.666666666668"/>
    <n v="16666.666666666668"/>
    <n v="16666.666666666668"/>
    <n v="16666.666666666668"/>
    <m/>
    <m/>
    <m/>
    <m/>
    <m/>
    <m/>
    <n v="100000.00000000001"/>
    <n v="0"/>
    <n v="0"/>
    <n v="0"/>
    <n v="0"/>
    <n v="0"/>
    <n v="0"/>
    <n v="-16666.666666666668"/>
    <n v="-16666.666666666668"/>
    <n v="-16666.666666666668"/>
    <n v="-16666.666666666668"/>
    <n v="-16666.666666666668"/>
    <n v="-16666.666666666668"/>
    <n v="-100000.00000000001"/>
    <m/>
    <n v="66666.666666666672"/>
  </r>
  <r>
    <x v="0"/>
    <s v="Indus Valley Partners Corporation"/>
    <s v="IVP"/>
    <s v="Prj000458"/>
    <s v="Support - Data Analytics Office"/>
    <s v="Enterprise Architecture, Data Analytics &amp; AI"/>
    <x v="5"/>
    <d v="2026-05-01T00:00:00"/>
    <d v="2027-04-30T00:00:00"/>
    <s v="Polaris/EDM/SecMast Hosting"/>
    <s v="Prj000458-Support - Data Analytics Office"/>
    <s v="Non-Labor"/>
    <x v="0"/>
    <s v="Software"/>
    <s v="Software"/>
    <s v="Information Technology"/>
    <s v="Software - Core"/>
    <s v="Software - Core"/>
    <s v="Annual Prepaid"/>
    <n v="66666.666666666672"/>
    <n v="100000"/>
    <n v="100000"/>
    <n v="99999.999999999985"/>
    <n v="-1.4551915228366852E-11"/>
    <n v="0"/>
    <n v="-1.4551915228366852E-11"/>
    <s v="Polaris/EDM/SecMast- Disaster Recovery Hosting Fee-Prepaid till Apr2027, to be renewed post Apr2027"/>
    <n v="8333.3333333333339"/>
    <n v="8333.3333333333339"/>
    <n v="8333.3333333333339"/>
    <n v="8333.3333333333339"/>
    <n v="8333.3333333333339"/>
    <n v="8333.3333333333339"/>
    <n v="8333.3333333333339"/>
    <n v="8333.3333333333339"/>
    <n v="8333.3333333333339"/>
    <n v="8333.3333333333339"/>
    <n v="8333.3333333333339"/>
    <n v="8333.3333333333339"/>
    <n v="99999.999999999985"/>
    <n v="58333.333333333343"/>
    <n v="8333.3333333333339"/>
    <n v="8333.3333333333339"/>
    <n v="8333.3333333333339"/>
    <n v="8333.3333333333339"/>
    <n v="8333.3333333333339"/>
    <n v="8333.3333333333339"/>
    <n v="8333.3333333333339"/>
    <n v="8333.3333333333339"/>
    <n v="8333.3333333333339"/>
    <n v="8333.3333333333339"/>
    <n v="8333.3333333333339"/>
    <n v="8333.3333333333339"/>
    <n v="99999.999999999985"/>
    <n v="0"/>
    <n v="0"/>
    <n v="0"/>
    <n v="0"/>
    <n v="0"/>
    <n v="0"/>
    <n v="0"/>
    <n v="0"/>
    <n v="0"/>
    <n v="0"/>
    <n v="0"/>
    <n v="0"/>
    <n v="0"/>
    <m/>
    <n v="33333.333333333336"/>
  </r>
  <r>
    <x v="0"/>
    <s v="Workday, Inc."/>
    <m/>
    <s v="Prj000446"/>
    <s v="Implement - Minor Enhancements for Enterprise Apps"/>
    <s v="Cos, PMO &amp; Enterprise Technology"/>
    <x v="1"/>
    <d v="2026-03-01T00:00:00"/>
    <d v="2027-02-28T00:00:00"/>
    <s v="Workday"/>
    <s v="Prj000446-Implement - Minor Enhancements for Enterprise Apps"/>
    <s v="Non-Labor"/>
    <x v="0"/>
    <s v="Software"/>
    <s v="Software"/>
    <s v="Information Technology"/>
    <s v="Software - Core"/>
    <s v="Software - Core"/>
    <s v="Annual Prepaid"/>
    <n v="464992"/>
    <n v="440671.35000000003"/>
    <n v="440671.35000000003"/>
    <n v="440671.00000000006"/>
    <n v="-0.34999999997671694"/>
    <n v="0"/>
    <n v="-0.34999999997671694"/>
    <s v="Misposting PREPAID in 2025; paid $419,687/- in Mar2025. Renewed as Prepaid in Mar 2026.-Added opportunity in Dec for extra support work as rec. my Melissa"/>
    <m/>
    <m/>
    <n v="36234.200000000004"/>
    <n v="36234.200000000004"/>
    <n v="36234.200000000004"/>
    <n v="36234.200000000004"/>
    <n v="36234.200000000004"/>
    <n v="36234.200000000004"/>
    <n v="36234.200000000004"/>
    <n v="36234.200000000004"/>
    <n v="36234.200000000004"/>
    <n v="114563.20000000001"/>
    <n v="440671.00000000006"/>
    <n v="331968.40000000002"/>
    <m/>
    <m/>
    <n v="36234.200000000004"/>
    <n v="36234.200000000004"/>
    <n v="36234.200000000004"/>
    <n v="36234.200000000004"/>
    <n v="36234.200000000004"/>
    <n v="36234.200000000004"/>
    <n v="36234.200000000004"/>
    <n v="36234.200000000004"/>
    <n v="36234.200000000004"/>
    <n v="36234.200000000004"/>
    <n v="362342.00000000006"/>
    <n v="0"/>
    <n v="0"/>
    <n v="0"/>
    <n v="0"/>
    <n v="0"/>
    <n v="0"/>
    <n v="0"/>
    <n v="0"/>
    <n v="0"/>
    <n v="0"/>
    <n v="0"/>
    <n v="-78329"/>
    <n v="-78329"/>
    <s v="Extra added in Dec for extra support work requested by Melissa"/>
    <n v="72468.400000000009"/>
  </r>
  <r>
    <x v="0"/>
    <s v="Microsoft Corporation"/>
    <m/>
    <s v="Prj000350"/>
    <s v="Support - Infrastructure for Tech"/>
    <s v="Infrastructure Services, Controls &amp; User Enablement"/>
    <x v="0"/>
    <s v="Monthly"/>
    <s v="Monthly"/>
    <m/>
    <s v="Prj000350-Support - Infrastructure for Tech"/>
    <s v="Non-Labor"/>
    <x v="0"/>
    <s v="Software"/>
    <s v="Monthly Incremental"/>
    <s v="Information Technology"/>
    <s v="Software - Licenses"/>
    <s v="Software - Licenses"/>
    <s v="Monthly Expensed"/>
    <n v="12685"/>
    <n v="15000"/>
    <n v="15000"/>
    <n v="14999.48"/>
    <n v="-0.52000000000043656"/>
    <n v="0"/>
    <n v="-0.52000000000043656"/>
    <s v="Monthly Incremental - Potential Opportunity-Monthly Incremental - Potential Opportunity"/>
    <n v="1250"/>
    <n v="1250"/>
    <n v="1250"/>
    <n v="1967"/>
    <n v="1967"/>
    <n v="1250"/>
    <n v="1250"/>
    <n v="1250"/>
    <n v="1250"/>
    <n v="1250"/>
    <n v="1250"/>
    <n v="2871"/>
    <n v="18055"/>
    <n v="10371"/>
    <n v="0"/>
    <n v="0"/>
    <n v="696.32"/>
    <n v="1966.08"/>
    <n v="1966.08"/>
    <n v="1966.08"/>
    <m/>
    <m/>
    <m/>
    <m/>
    <m/>
    <m/>
    <n v="6594.5599999999995"/>
    <n v="-1250"/>
    <n v="-1250"/>
    <n v="-553.67999999999995"/>
    <n v="-0.92000000000007276"/>
    <n v="-0.92000000000007276"/>
    <n v="716.07999999999993"/>
    <n v="-1250"/>
    <n v="-1250"/>
    <n v="-1250"/>
    <n v="-1250"/>
    <n v="-1250"/>
    <n v="-2871"/>
    <n v="-11460.44"/>
    <s v="Fluctuation per month, Dec has buffer"/>
    <n v="2662.4"/>
  </r>
  <r>
    <x v="0"/>
    <s v="Microsoft Corporation"/>
    <m/>
    <s v="Prj000342"/>
    <s v="Support - Site Reliability Engineering for Tech"/>
    <s v="Infrastructure Services, Controls &amp; User Enablement"/>
    <x v="0"/>
    <d v="2024-06-01T00:00:00"/>
    <d v="2027-05-31T00:00:00"/>
    <m/>
    <s v="Prj000342-Support - Site Reliability Engineering for Tech"/>
    <s v="Non-Labor"/>
    <x v="3"/>
    <s v="Infrastructure"/>
    <s v="MS Cloud"/>
    <s v="Information Technology"/>
    <s v="Managed Service - Cloud"/>
    <s v="Managed Service - Cloud"/>
    <s v="Monthly Expensed"/>
    <n v="7121037.5"/>
    <n v="7500000"/>
    <n v="7500000"/>
    <n v="6852968.5600000005"/>
    <n v="-647031.43999999948"/>
    <n v="0"/>
    <n v="-647031.43999999948"/>
    <s v="3 YR $16MM Commitment;_x000a_Potential Incremental spend for Project Evolution-MS Cloud"/>
    <n v="625000"/>
    <n v="625000"/>
    <n v="625000"/>
    <n v="625000"/>
    <n v="625000"/>
    <n v="625000"/>
    <n v="625000"/>
    <n v="625000"/>
    <n v="625000"/>
    <n v="625000"/>
    <n v="625000"/>
    <n v="608224"/>
    <n v="7483224"/>
    <n v="4358224"/>
    <n v="660370.4"/>
    <n v="603859.57000000007"/>
    <n v="627545.69000000006"/>
    <n v="602395.04999999993"/>
    <n v="573.85"/>
    <n v="633397.85"/>
    <m/>
    <m/>
    <m/>
    <m/>
    <m/>
    <m/>
    <n v="3128142.41"/>
    <n v="35370.400000000023"/>
    <n v="-21140.429999999935"/>
    <n v="2545.6900000000605"/>
    <n v="-22604.95000000007"/>
    <n v="-624426.15"/>
    <n v="8397.8499999999767"/>
    <n v="-625000"/>
    <n v="-625000"/>
    <n v="-625000"/>
    <n v="-625000"/>
    <n v="-625000"/>
    <n v="-608224"/>
    <n v="-4355081.59"/>
    <s v="Fluctuation per month, Risk adjusted in Dec"/>
    <n v="2494170.71"/>
  </r>
  <r>
    <x v="0"/>
    <s v="BWise Internal Control Inc."/>
    <s v="SAI360"/>
    <s v="Prj000446"/>
    <s v="Implement - Minor Enhancements for Enterprise Apps"/>
    <s v="Cos, PMO &amp; Enterprise Technology"/>
    <x v="1"/>
    <d v="2025-08-01T00:00:00"/>
    <d v="2026-07-31T00:00:00"/>
    <m/>
    <s v="Prj000446-Implement - Minor Enhancements for Enterprise Apps"/>
    <s v="Non-Labor"/>
    <x v="0"/>
    <s v="Software"/>
    <s v="Software License"/>
    <s v="Information Technology"/>
    <s v="Software - Licenses"/>
    <s v="Software - Licenses"/>
    <s v="Annual Prepaid"/>
    <n v="40500"/>
    <n v="99225"/>
    <n v="99225"/>
    <n v="99225"/>
    <n v="0"/>
    <n v="0"/>
    <n v="0"/>
    <s v="Prepaid-Prepaid"/>
    <n v="8100"/>
    <n v="8100"/>
    <n v="8100"/>
    <n v="8100"/>
    <n v="8100"/>
    <n v="8100"/>
    <n v="8100"/>
    <n v="8505"/>
    <n v="8505"/>
    <n v="8505"/>
    <n v="8505"/>
    <n v="8505"/>
    <n v="99225"/>
    <n v="58725"/>
    <n v="8100"/>
    <n v="8100"/>
    <n v="8100"/>
    <n v="8100"/>
    <n v="8100"/>
    <n v="8100"/>
    <n v="8100"/>
    <m/>
    <m/>
    <m/>
    <m/>
    <m/>
    <n v="56700"/>
    <n v="0"/>
    <n v="0"/>
    <n v="0"/>
    <n v="0"/>
    <n v="0"/>
    <n v="0"/>
    <n v="0"/>
    <n v="-8505"/>
    <n v="-8505"/>
    <n v="-8505"/>
    <n v="-8505"/>
    <n v="-8505"/>
    <n v="-42525"/>
    <m/>
    <n v="32400"/>
  </r>
  <r>
    <x v="0"/>
    <s v="CDW DIRECT LLC"/>
    <s v="CDW (b)"/>
    <s v="Prj000350"/>
    <s v="Support - Infrastructure for Tech"/>
    <s v="Infrastructure Services, Controls &amp; User Enablement"/>
    <x v="0"/>
    <d v="2026-01-01T00:00:00"/>
    <d v="2026-12-31T00:00:00"/>
    <s v="NCE M365 Jan - Dec Mthly Invoice"/>
    <s v="Prj000350-Support - Infrastructure for Tech"/>
    <s v="Non-Labor"/>
    <x v="0"/>
    <s v="Software"/>
    <m/>
    <s v="Information Technology"/>
    <s v="Software - Licenses"/>
    <s v="Software - Licenses"/>
    <s v="Monthly Expensed"/>
    <n v="59388.740000000013"/>
    <n v="86949.723000000013"/>
    <n v="86949.723000000013"/>
    <n v="80544.812250000003"/>
    <n v="-6404.91075000001"/>
    <n v="0"/>
    <n v="-6404.91075000001"/>
    <s v="NCE M365 E5"/>
    <n v="840.88"/>
    <n v="1681.7600000000002"/>
    <n v="7245.8102500000014"/>
    <n v="7245.8102500000014"/>
    <n v="7245.8102500000014"/>
    <n v="7245.8102500000014"/>
    <n v="7245.8102500000014"/>
    <n v="7245.8102500000014"/>
    <n v="7245.8102500000014"/>
    <n v="7245.8102500000014"/>
    <n v="7245.8102500000014"/>
    <n v="19214.810250000002"/>
    <n v="86949.742500000022"/>
    <n v="62689.671750000009"/>
    <n v="840.88"/>
    <n v="1681.7600000000002"/>
    <n v="840.88000000000011"/>
    <m/>
    <m/>
    <m/>
    <m/>
    <m/>
    <m/>
    <m/>
    <m/>
    <m/>
    <n v="3363.5200000000004"/>
    <n v="0"/>
    <n v="0"/>
    <n v="-6404.9302500000013"/>
    <n v="-7245.8102500000014"/>
    <n v="-7245.8102500000014"/>
    <n v="-7245.8102500000014"/>
    <n v="-7245.8102500000014"/>
    <n v="-7245.8102500000014"/>
    <n v="-7245.8102500000014"/>
    <n v="-7245.8102500000014"/>
    <n v="-7245.8102500000014"/>
    <n v="-19214.810250000002"/>
    <n v="-83586.222500000018"/>
    <s v="Microsoft 365 E5 &amp; Teams Room Pro"/>
    <n v="3363.5200000000004"/>
  </r>
  <r>
    <x v="0"/>
    <s v="CDW DIRECT LLC"/>
    <s v="CDW (b)"/>
    <s v="Prj000350"/>
    <s v="Support - Infrastructure for Tech"/>
    <s v="Infrastructure Services, Controls &amp; User Enablement"/>
    <x v="0"/>
    <d v="2025-10-01T00:00:00"/>
    <d v="2026-09-30T00:00:00"/>
    <s v="Proofpoint"/>
    <s v="Prj000350-Support - Infrastructure for Tech"/>
    <s v="Non-Labor"/>
    <x v="0"/>
    <s v="Software"/>
    <m/>
    <s v="Information Technology"/>
    <s v="Software - Licenses"/>
    <s v="Software - Licenses"/>
    <s v="Annual Expensed"/>
    <n v="79876"/>
    <n v="63000"/>
    <n v="63000"/>
    <n v="63000.37"/>
    <n v="0"/>
    <n v="0.37000000000261934"/>
    <n v="0.37000000000261934"/>
    <s v="Proofpoint Sftwr, paid in 2025. To be renewed in Q3/Q4 2026"/>
    <m/>
    <m/>
    <m/>
    <m/>
    <n v="2274.37"/>
    <m/>
    <m/>
    <m/>
    <m/>
    <m/>
    <m/>
    <n v="60726"/>
    <n v="63000.37"/>
    <n v="60726"/>
    <m/>
    <m/>
    <m/>
    <m/>
    <n v="2274.37"/>
    <m/>
    <m/>
    <m/>
    <m/>
    <m/>
    <m/>
    <m/>
    <n v="2274.37"/>
    <n v="0"/>
    <n v="0"/>
    <n v="0"/>
    <n v="0"/>
    <n v="0"/>
    <n v="0"/>
    <n v="0"/>
    <n v="0"/>
    <n v="0"/>
    <n v="0"/>
    <n v="0"/>
    <n v="-60726"/>
    <n v="-60726"/>
    <s v="proofpoint patrol for organisation"/>
    <n v="0"/>
  </r>
  <r>
    <x v="0"/>
    <s v="CDW DIRECT LLC"/>
    <s v="CDW Microsoft (a)"/>
    <s v="Prj000342"/>
    <s v="Support - Site Reliability Engineering for Tech"/>
    <s v="Infrastructure Services, Controls &amp; User Enablement"/>
    <x v="0"/>
    <d v="2025-09-01T00:00:00"/>
    <d v="2026-08-31T00:00:00"/>
    <s v="Syskit Point"/>
    <s v="Prj000342-Support - Site Reliability Engineering for Tech"/>
    <s v="Non-Labor"/>
    <x v="0"/>
    <s v="Software"/>
    <m/>
    <s v="Information Technology"/>
    <s v="Software - Licenses"/>
    <s v="Software - Licenses"/>
    <s v="Annual Expensed"/>
    <n v="31521"/>
    <n v="33096.819000000003"/>
    <n v="33096.819000000003"/>
    <n v="33096.819000000003"/>
    <n v="0"/>
    <n v="0"/>
    <n v="0"/>
    <s v="Syskit Point Sftwr"/>
    <m/>
    <m/>
    <m/>
    <m/>
    <m/>
    <m/>
    <m/>
    <m/>
    <n v="33096.819000000003"/>
    <m/>
    <m/>
    <m/>
    <n v="33096.819000000003"/>
    <n v="33096.819000000003"/>
    <m/>
    <m/>
    <m/>
    <m/>
    <m/>
    <m/>
    <m/>
    <m/>
    <m/>
    <m/>
    <m/>
    <m/>
    <n v="0"/>
    <n v="0"/>
    <n v="0"/>
    <n v="0"/>
    <n v="0"/>
    <n v="0"/>
    <n v="0"/>
    <n v="0"/>
    <n v="0"/>
    <n v="-33096.819000000003"/>
    <n v="0"/>
    <n v="0"/>
    <n v="0"/>
    <n v="-33096.819000000003"/>
    <m/>
    <n v="0"/>
  </r>
  <r>
    <x v="0"/>
    <s v="CDW DIRECT LLC"/>
    <s v="CDW Microsoft (a)"/>
    <s v="Prj000358"/>
    <s v="Support - Security Operations for Cybersecurity"/>
    <s v="Infrastructure Services, Controls &amp; User Enablement"/>
    <x v="0"/>
    <s v="NA"/>
    <s v="NA"/>
    <m/>
    <s v="Prj000358-Support - Security Operations for Cybersecurity"/>
    <s v="Non-Labor"/>
    <x v="0"/>
    <s v="Software"/>
    <m/>
    <s v="Information Technology"/>
    <s v="Software - Licenses"/>
    <s v="Software - Licenses"/>
    <s v="Annual Expensed"/>
    <n v="60310"/>
    <n v="63325.5"/>
    <n v="63325.5"/>
    <n v="63325.5"/>
    <n v="0"/>
    <n v="0"/>
    <n v="0"/>
    <s v="Misc Other Software - New Joiners-Potential Opp"/>
    <m/>
    <m/>
    <n v="1100.47"/>
    <m/>
    <m/>
    <m/>
    <m/>
    <n v="62225.03"/>
    <m/>
    <m/>
    <m/>
    <m/>
    <n v="63325.5"/>
    <n v="62225.03"/>
    <m/>
    <m/>
    <n v="1100.47"/>
    <m/>
    <m/>
    <m/>
    <m/>
    <m/>
    <m/>
    <m/>
    <m/>
    <m/>
    <n v="1100.47"/>
    <n v="0"/>
    <n v="0"/>
    <n v="0"/>
    <n v="0"/>
    <n v="0"/>
    <n v="0"/>
    <n v="0"/>
    <n v="-62225.03"/>
    <n v="0"/>
    <n v="0"/>
    <n v="0"/>
    <n v="0"/>
    <n v="-62225.03"/>
    <m/>
    <n v="1100.47"/>
  </r>
  <r>
    <x v="0"/>
    <s v="Cloud Navigators LLC"/>
    <s v="Cloud Navigator"/>
    <s v="Prj000403"/>
    <s v="Support - L2 CoE Management for Tech Horizontals"/>
    <s v="Tech Shared Services"/>
    <x v="5"/>
    <d v="2026-06-01T00:00:00"/>
    <d v="2027-05-31T00:00:00"/>
    <m/>
    <s v="Prj000403-Support - L2 CoE Management for Tech Horizontals"/>
    <s v="Non-Labor"/>
    <x v="0"/>
    <s v="Software"/>
    <s v="Software"/>
    <s v="Information Technology"/>
    <s v="Software - Licenses"/>
    <s v="Software - Licenses"/>
    <s v="Annual Expensed"/>
    <n v="9600"/>
    <n v="10080"/>
    <n v="10080"/>
    <n v="10080"/>
    <n v="0"/>
    <n v="0"/>
    <n v="0"/>
    <s v="IAM Cloud – Cloud Drive Mapper Corporate 300 users - 1 year"/>
    <m/>
    <m/>
    <m/>
    <m/>
    <n v="4800"/>
    <n v="5280"/>
    <m/>
    <m/>
    <m/>
    <m/>
    <m/>
    <m/>
    <n v="10080"/>
    <n v="5280"/>
    <m/>
    <m/>
    <m/>
    <m/>
    <n v="4800"/>
    <m/>
    <m/>
    <m/>
    <m/>
    <m/>
    <m/>
    <m/>
    <n v="4800"/>
    <n v="0"/>
    <n v="0"/>
    <n v="0"/>
    <n v="0"/>
    <n v="0"/>
    <n v="-5280"/>
    <n v="0"/>
    <n v="0"/>
    <n v="0"/>
    <n v="0"/>
    <n v="0"/>
    <n v="0"/>
    <n v="-5280"/>
    <s v="Maybe an opportunity unless any further contract pending"/>
    <n v="0"/>
  </r>
  <r>
    <x v="0"/>
    <s v="FinDox Inc."/>
    <s v="FinDox is now Octus"/>
    <s v="Prj000290"/>
    <s v="Support - Asset Management Applications"/>
    <s v="Asset Management Tech"/>
    <x v="3"/>
    <d v="2026-04-01T00:00:00"/>
    <d v="2027-03-31T00:00:00"/>
    <s v="FinDox Core"/>
    <s v="Prj000290-Support - Asset Management Applications"/>
    <s v="Non-Labor"/>
    <x v="0"/>
    <s v="Software"/>
    <s v="Annual Software"/>
    <s v="Information Technology"/>
    <s v="Software - Licenses"/>
    <s v="Software - Licenses"/>
    <s v="Annual Expensed"/>
    <n v="230262.5"/>
    <n v="238897.86250000002"/>
    <n v="238897.86250000002"/>
    <n v="232868.65"/>
    <n v="-6029.2125000000233"/>
    <n v="0"/>
    <n v="-6029.2125000000233"/>
    <s v="Total contract - 342k IT cost 232k recharge to Liquid Credit 109k"/>
    <m/>
    <m/>
    <m/>
    <n v="232868.65"/>
    <m/>
    <m/>
    <m/>
    <m/>
    <m/>
    <m/>
    <m/>
    <m/>
    <n v="232868.65"/>
    <n v="0"/>
    <m/>
    <m/>
    <m/>
    <m/>
    <m/>
    <m/>
    <m/>
    <m/>
    <m/>
    <m/>
    <m/>
    <m/>
    <n v="0"/>
    <n v="0"/>
    <n v="0"/>
    <n v="0"/>
    <n v="-232868.65"/>
    <n v="0"/>
    <n v="0"/>
    <n v="0"/>
    <n v="0"/>
    <n v="0"/>
    <n v="0"/>
    <n v="0"/>
    <n v="0"/>
    <n v="-232868.65"/>
    <s v="Saving on budget v/s actual, prepaid cost of 232k expected for 12 months. Kindly spread for 9 months, total 342k our cost 232k, 109k is of liquid credit team"/>
    <n v="0"/>
  </r>
  <r>
    <x v="0"/>
    <s v="HSO Enterprise Solutions LLC"/>
    <s v="AKA Enterprises"/>
    <s v="Prj000344"/>
    <s v="Support - Prod support for Finance Applications"/>
    <s v="Finance &amp; Treasury Technology"/>
    <x v="2"/>
    <d v="2026-02-01T00:00:00"/>
    <d v="2027-01-31T00:00:00"/>
    <m/>
    <s v="Prj000344-Support - Prod support for Finance Applications"/>
    <s v="Non-Labor"/>
    <x v="0"/>
    <s v="Software"/>
    <m/>
    <s v="Information Technology"/>
    <s v="Software - Licenses"/>
    <s v="Software - Licenses"/>
    <s v="Annual Expensed"/>
    <n v="12000"/>
    <n v="12600"/>
    <n v="12600"/>
    <n v="12000"/>
    <n v="-600"/>
    <n v="0"/>
    <n v="-600"/>
    <s v="  "/>
    <m/>
    <n v="12600"/>
    <m/>
    <m/>
    <m/>
    <m/>
    <m/>
    <m/>
    <m/>
    <m/>
    <m/>
    <m/>
    <n v="12600"/>
    <n v="0"/>
    <m/>
    <n v="12000"/>
    <m/>
    <m/>
    <m/>
    <m/>
    <m/>
    <m/>
    <m/>
    <m/>
    <m/>
    <m/>
    <n v="12000"/>
    <n v="0"/>
    <n v="-600"/>
    <n v="0"/>
    <n v="0"/>
    <n v="0"/>
    <n v="0"/>
    <n v="0"/>
    <n v="0"/>
    <n v="0"/>
    <n v="0"/>
    <n v="0"/>
    <n v="0"/>
    <n v="-600"/>
    <s v="Budget v/s Actuals"/>
    <n v="12000"/>
  </r>
  <r>
    <x v="0"/>
    <s v="Incloud, LLC"/>
    <s v="Ontra"/>
    <s v="Prj000446"/>
    <s v="Implement - Minor Enhancements for Enterprise Apps"/>
    <s v="Cos, PMO &amp; Enterprise Technology"/>
    <x v="1"/>
    <d v="2025-07-19T00:00:00"/>
    <d v="2026-07-18T00:00:00"/>
    <s v="Ontra / Insight Funds"/>
    <s v="Prj000446-Implement - Minor Enhancements for Enterprise Apps"/>
    <s v="Non-Labor"/>
    <x v="0"/>
    <s v="Software"/>
    <m/>
    <s v="Information Technology"/>
    <s v="Software - Licenses"/>
    <s v="Software - Licenses"/>
    <s v="Annual Expensed"/>
    <n v="85330.79"/>
    <n v="90000"/>
    <n v="90000"/>
    <n v="90000"/>
    <n v="0"/>
    <n v="0"/>
    <n v="0"/>
    <s v="Prepaid in 2025-confirm if IT is taking this cost in 2026"/>
    <m/>
    <m/>
    <m/>
    <m/>
    <m/>
    <m/>
    <m/>
    <n v="90000"/>
    <m/>
    <m/>
    <m/>
    <m/>
    <n v="90000"/>
    <n v="90000"/>
    <m/>
    <m/>
    <m/>
    <m/>
    <m/>
    <m/>
    <m/>
    <m/>
    <m/>
    <m/>
    <m/>
    <m/>
    <n v="0"/>
    <n v="0"/>
    <n v="0"/>
    <n v="0"/>
    <n v="0"/>
    <n v="0"/>
    <n v="0"/>
    <n v="0"/>
    <n v="-90000"/>
    <n v="0"/>
    <n v="0"/>
    <n v="0"/>
    <n v="0"/>
    <n v="-90000"/>
    <m/>
    <n v="0"/>
  </r>
  <r>
    <x v="0"/>
    <s v="Indus Valley Partners Corporation"/>
    <s v="IVP"/>
    <s v="Prj000344"/>
    <s v="Support - Prod support for Finance Applications"/>
    <s v="Finance &amp; Treasury Technology"/>
    <x v="2"/>
    <d v="2026-04-20T00:00:00"/>
    <d v="2029-04-19T00:00:00"/>
    <s v="Recon, this annual cost was projected at 96K but actuals cost was 101k since over threshold it is spread over 12 months as prepaid from May'26-Apr'26 in accounting records"/>
    <s v="Prj000344-Support - Prod support for Finance Applications"/>
    <s v="Non-Labor"/>
    <x v="0"/>
    <s v="Software"/>
    <s v="Software"/>
    <s v="Information Technology"/>
    <s v="Software - Licenses"/>
    <s v="Software - Licenses"/>
    <s v="Annual Expensed"/>
    <n v="80119"/>
    <n v="96543"/>
    <n v="96543"/>
    <n v="101291"/>
    <n v="0"/>
    <n v="4748"/>
    <n v="4748"/>
    <s v="Recon, this annual cost was projected at 96K but actuals cost was 101k since over threshold it is spread over 12 months as prepaid from May'26-Apr'26 in accounting records"/>
    <m/>
    <m/>
    <m/>
    <m/>
    <n v="96543"/>
    <m/>
    <m/>
    <m/>
    <m/>
    <m/>
    <m/>
    <m/>
    <n v="96543"/>
    <n v="0"/>
    <m/>
    <m/>
    <m/>
    <m/>
    <n v="101291"/>
    <m/>
    <m/>
    <m/>
    <m/>
    <m/>
    <m/>
    <m/>
    <n v="101291"/>
    <n v="0"/>
    <n v="0"/>
    <n v="0"/>
    <n v="0"/>
    <n v="4748"/>
    <n v="0"/>
    <n v="0"/>
    <n v="0"/>
    <n v="0"/>
    <n v="0"/>
    <n v="0"/>
    <n v="0"/>
    <n v="4748"/>
    <s v="Prepaid, to be deferred"/>
    <n v="0"/>
  </r>
  <r>
    <x v="0"/>
    <s v="Indus Valley Partners Corporation"/>
    <s v="IVP"/>
    <s v="Prj000344"/>
    <s v="Support - Prod support for Finance Applications"/>
    <s v="Finance &amp; Treasury Technology"/>
    <x v="2"/>
    <d v="2024-12-14T00:00:00"/>
    <d v="2025-12-13T00:00:00"/>
    <s v="ExpMgr Hositng"/>
    <s v="Prj000344-Support - Prod support for Finance Applications"/>
    <s v="Non-Labor"/>
    <x v="0"/>
    <s v="Software"/>
    <s v="Software"/>
    <s v="Information Technology"/>
    <s v="Software - Licenses"/>
    <s v="Software - Licenses"/>
    <s v="Annual Expensed"/>
    <n v="12000"/>
    <n v="14460"/>
    <n v="14460"/>
    <n v="14460"/>
    <n v="0"/>
    <n v="0"/>
    <n v="0"/>
    <s v="ExpMgr"/>
    <m/>
    <m/>
    <m/>
    <n v="14460"/>
    <m/>
    <m/>
    <m/>
    <m/>
    <m/>
    <m/>
    <m/>
    <m/>
    <n v="14460"/>
    <n v="0"/>
    <m/>
    <m/>
    <m/>
    <m/>
    <m/>
    <m/>
    <m/>
    <m/>
    <m/>
    <m/>
    <m/>
    <m/>
    <n v="0"/>
    <n v="0"/>
    <n v="0"/>
    <n v="0"/>
    <n v="-14460"/>
    <n v="0"/>
    <n v="0"/>
    <n v="0"/>
    <n v="0"/>
    <n v="0"/>
    <n v="0"/>
    <n v="0"/>
    <n v="0"/>
    <n v="-14460"/>
    <m/>
    <n v="0"/>
  </r>
  <r>
    <x v="0"/>
    <s v="Indus Valley Partners Corporation"/>
    <s v="IVP"/>
    <s v="Prj000458"/>
    <s v="Support - Data Analytics Office"/>
    <s v="Enterprise Architecture, Data Analytics &amp; AI"/>
    <x v="5"/>
    <d v="2024-11-07T00:00:00"/>
    <d v="2025-11-06T00:00:00"/>
    <s v="Navigate"/>
    <s v="Prj000458-Support - Data Analytics Office"/>
    <s v="Non-Labor"/>
    <x v="0"/>
    <s v="Software"/>
    <s v="Software"/>
    <s v="Information Technology"/>
    <s v="Software - Licenses"/>
    <s v="Software - Licenses"/>
    <s v="Annual Expensed"/>
    <n v="80161"/>
    <n v="59783.0625"/>
    <n v="59783.0625"/>
    <n v="59783.0625"/>
    <n v="0"/>
    <n v="0"/>
    <n v="0"/>
    <s v="Navigate"/>
    <m/>
    <m/>
    <m/>
    <m/>
    <m/>
    <m/>
    <m/>
    <m/>
    <m/>
    <m/>
    <n v="59783.0625"/>
    <m/>
    <n v="59783.0625"/>
    <n v="59783.0625"/>
    <m/>
    <m/>
    <m/>
    <m/>
    <m/>
    <m/>
    <m/>
    <m/>
    <m/>
    <m/>
    <m/>
    <m/>
    <n v="0"/>
    <n v="0"/>
    <n v="0"/>
    <n v="0"/>
    <n v="0"/>
    <n v="0"/>
    <n v="0"/>
    <n v="0"/>
    <n v="0"/>
    <n v="0"/>
    <n v="0"/>
    <n v="-59783.0625"/>
    <n v="0"/>
    <n v="-59783.0625"/>
    <m/>
    <n v="0"/>
  </r>
  <r>
    <x v="0"/>
    <s v="Inogic Tech India Private Limited"/>
    <s v="Maplytics"/>
    <s v="Prj000427"/>
    <s v="Implement - Minor Enhancements for Marketing"/>
    <s v="Asset Management Technology &amp; Data Services"/>
    <x v="4"/>
    <d v="2026-01-21T00:00:00"/>
    <d v="2027-01-30T00:00:00"/>
    <m/>
    <s v="Prj000427-Implement - Minor Enhancements for Marketing"/>
    <s v="Non-Labor"/>
    <x v="0"/>
    <s v="Software"/>
    <m/>
    <s v="Information Technology"/>
    <s v="Software - Licenses"/>
    <s v="Software - Licenses"/>
    <s v="Annual Expensed"/>
    <n v="1200"/>
    <n v="1260"/>
    <n v="1260"/>
    <n v="1260"/>
    <n v="0"/>
    <n v="0"/>
    <n v="0"/>
    <s v="  "/>
    <n v="1260"/>
    <n v="0"/>
    <n v="0"/>
    <n v="0"/>
    <n v="0"/>
    <n v="0"/>
    <n v="0"/>
    <n v="0"/>
    <n v="0"/>
    <n v="0"/>
    <n v="0"/>
    <n v="0"/>
    <n v="1260"/>
    <n v="0"/>
    <n v="1260"/>
    <n v="0"/>
    <n v="0"/>
    <n v="0"/>
    <n v="0"/>
    <n v="0"/>
    <n v="0"/>
    <n v="0"/>
    <n v="0"/>
    <n v="0"/>
    <n v="0"/>
    <n v="0"/>
    <n v="1260"/>
    <n v="0"/>
    <n v="0"/>
    <n v="0"/>
    <n v="0"/>
    <n v="0"/>
    <n v="0"/>
    <n v="0"/>
    <n v="0"/>
    <n v="0"/>
    <n v="0"/>
    <n v="0"/>
    <n v="0"/>
    <n v="0"/>
    <m/>
    <n v="1260"/>
  </r>
  <r>
    <x v="0"/>
    <s v="Lucid Software, Inc."/>
    <s v="Lucid Software"/>
    <s v="Prj000410"/>
    <s v="Support - Tech Enablement 2026"/>
    <s v="Infrastructure Services, Controls &amp; User Enablement"/>
    <x v="0"/>
    <d v="2025-09-12T00:00:00"/>
    <d v="2026-06-01T00:00:00"/>
    <s v="Lucidscale Team / Suite"/>
    <s v="Prj000410-Support - Tech Enablement 2026"/>
    <s v="Non-Labor"/>
    <x v="0"/>
    <s v="Software"/>
    <m/>
    <s v="Information Technology"/>
    <s v="Software - Licenses"/>
    <s v="Software - Licenses"/>
    <s v="Annual Expensed"/>
    <n v="1643.58"/>
    <n v="1725.759"/>
    <n v="1725.759"/>
    <n v="1726"/>
    <n v="0"/>
    <n v="0.24099999999998545"/>
    <n v="0.24099999999998545"/>
    <s v="  Lucid Suite"/>
    <m/>
    <m/>
    <m/>
    <m/>
    <m/>
    <m/>
    <m/>
    <m/>
    <n v="1726"/>
    <m/>
    <m/>
    <m/>
    <n v="1726"/>
    <n v="1726"/>
    <m/>
    <m/>
    <m/>
    <m/>
    <m/>
    <m/>
    <m/>
    <m/>
    <m/>
    <m/>
    <m/>
    <m/>
    <n v="0"/>
    <n v="0"/>
    <n v="0"/>
    <n v="0"/>
    <n v="0"/>
    <n v="0"/>
    <n v="0"/>
    <n v="0"/>
    <n v="0"/>
    <n v="-1726"/>
    <n v="0"/>
    <n v="0"/>
    <n v="0"/>
    <n v="-1726"/>
    <m/>
    <n v="0"/>
  </r>
  <r>
    <x v="0"/>
    <s v="Lucid Software, Inc."/>
    <s v="Lucid Software"/>
    <s v="Prj000410"/>
    <s v="Support - Tech Enablement 2026"/>
    <s v="Infrastructure Services, Controls &amp; User Enablement"/>
    <x v="0"/>
    <d v="2025-06-01T00:00:00"/>
    <d v="2026-06-02T00:00:00"/>
    <s v="Lucidscale Team / Suite"/>
    <s v="Prj000410-Support - Tech Enablement 2026"/>
    <s v="Non-Labor"/>
    <x v="0"/>
    <s v="Software"/>
    <m/>
    <s v="Information Technology"/>
    <s v="Software - Licenses"/>
    <s v="Software - Licenses"/>
    <s v="Annual Expensed"/>
    <n v="24823.59"/>
    <n v="26064.769500000002"/>
    <n v="26064.769500000002"/>
    <n v="26065"/>
    <n v="0"/>
    <n v="0.23049999999784632"/>
    <n v="0.23049999999784632"/>
    <s v="  Lucid Suite and Cloud Accelerator"/>
    <m/>
    <m/>
    <m/>
    <m/>
    <n v="26065"/>
    <m/>
    <m/>
    <m/>
    <m/>
    <m/>
    <m/>
    <m/>
    <n v="26065"/>
    <n v="0"/>
    <m/>
    <m/>
    <m/>
    <m/>
    <m/>
    <m/>
    <m/>
    <m/>
    <m/>
    <m/>
    <m/>
    <m/>
    <n v="0"/>
    <n v="0"/>
    <n v="0"/>
    <n v="0"/>
    <n v="0"/>
    <n v="-26065"/>
    <n v="0"/>
    <n v="0"/>
    <n v="0"/>
    <n v="0"/>
    <n v="0"/>
    <n v="0"/>
    <n v="0"/>
    <n v="-26065"/>
    <m/>
    <n v="0"/>
  </r>
  <r>
    <x v="0"/>
    <s v="Macabacus, Inc."/>
    <s v="Macabacus"/>
    <s v="Prj000344"/>
    <s v="Support - Prod support for Finance Applications"/>
    <s v="Finance &amp; Treasury Technology"/>
    <x v="2"/>
    <d v="2025-04-23T00:00:00"/>
    <d v="2026-04-23T00:00:00"/>
    <s v="XLS Modeler - Annual"/>
    <s v="Prj000344-Support - Prod support for Finance Applications"/>
    <s v="Non-Labor"/>
    <x v="0"/>
    <s v="Software"/>
    <m/>
    <s v="Information Technology"/>
    <s v="Software - Licenses"/>
    <s v="Software - Licenses"/>
    <s v="Annual Expensed"/>
    <n v="1297"/>
    <n v="1361.8500000000001"/>
    <n v="1361.8500000000001"/>
    <n v="1719.9"/>
    <n v="0"/>
    <n v="358.04999999999995"/>
    <n v="358.04999999999995"/>
    <s v="  "/>
    <m/>
    <m/>
    <m/>
    <n v="1362"/>
    <m/>
    <m/>
    <m/>
    <m/>
    <m/>
    <m/>
    <m/>
    <m/>
    <n v="1362"/>
    <n v="0"/>
    <m/>
    <m/>
    <m/>
    <n v="1719.9"/>
    <m/>
    <m/>
    <m/>
    <m/>
    <m/>
    <m/>
    <m/>
    <m/>
    <n v="1719.9"/>
    <n v="0"/>
    <n v="0"/>
    <n v="0"/>
    <n v="357.90000000000009"/>
    <n v="0"/>
    <n v="0"/>
    <n v="0"/>
    <n v="0"/>
    <n v="0"/>
    <n v="0"/>
    <n v="0"/>
    <n v="0"/>
    <n v="357.90000000000009"/>
    <s v="Budget v/s Actuals"/>
    <n v="1719.9"/>
  </r>
  <r>
    <x v="0"/>
    <s v="Macabacus, Inc."/>
    <s v="Macabacus"/>
    <s v="Prj000344"/>
    <s v="Support - Prod support for Finance Applications"/>
    <s v="Finance &amp; Treasury Technology"/>
    <x v="2"/>
    <d v="2026-02-03T00:00:00"/>
    <d v="2027-02-03T00:00:00"/>
    <s v="Suit License"/>
    <s v="Prj000344-Support - Prod support for Finance Applications"/>
    <s v="Non-Labor"/>
    <x v="0"/>
    <s v="Software"/>
    <m/>
    <s v="Information Technology"/>
    <s v="Software - Licenses"/>
    <s v="Software - Licenses"/>
    <s v="Annual Expensed"/>
    <n v="1323"/>
    <n v="1389.15"/>
    <n v="1389.15"/>
    <n v="1472.85"/>
    <n v="0"/>
    <n v="83.699999999999818"/>
    <n v="83.699999999999818"/>
    <s v="  "/>
    <m/>
    <n v="1389"/>
    <m/>
    <m/>
    <m/>
    <m/>
    <m/>
    <m/>
    <m/>
    <m/>
    <m/>
    <m/>
    <n v="1389"/>
    <n v="0"/>
    <m/>
    <n v="1472.85"/>
    <m/>
    <m/>
    <m/>
    <m/>
    <m/>
    <m/>
    <m/>
    <m/>
    <m/>
    <m/>
    <n v="1472.85"/>
    <n v="0"/>
    <n v="83.849999999999909"/>
    <n v="0"/>
    <n v="0"/>
    <n v="0"/>
    <n v="0"/>
    <n v="0"/>
    <n v="0"/>
    <n v="0"/>
    <n v="0"/>
    <n v="0"/>
    <n v="0"/>
    <n v="83.849999999999909"/>
    <s v="Budget v/s Actuals"/>
    <n v="1472.85"/>
  </r>
  <r>
    <x v="0"/>
    <s v="Microsoft Corporation"/>
    <s v="TBD could be CDW Microsoft (a)"/>
    <s v="Prj000350"/>
    <s v="Support - Infrastructure for Tech"/>
    <s v="Infrastructure Services, Controls &amp; User Enablement"/>
    <x v="0"/>
    <d v="2025-06-01T00:00:00"/>
    <d v="2028-05-31T00:00:00"/>
    <s v="MS Enterprise"/>
    <s v="Prj000350-Support - Infrastructure for Tech"/>
    <s v="Non-Labor"/>
    <x v="0"/>
    <s v="Software"/>
    <s v="Entpr Lic"/>
    <s v="Information Technology"/>
    <s v="Software - Licenses"/>
    <s v="Software - Licenses"/>
    <s v="Annual Prepaid"/>
    <n v="1916944.1866666665"/>
    <n v="1900385"/>
    <n v="1900385"/>
    <n v="2073920.716666667"/>
    <n v="0"/>
    <n v="173535.71666666702"/>
    <n v="173535.71666666702"/>
    <s v="Renewed 6/1/25, anniversary date true-up-Entpr Lic (Prepaid)"/>
    <n v="158365.41666666666"/>
    <n v="158365.41666666666"/>
    <n v="158365.41666666666"/>
    <n v="158365.41666666666"/>
    <n v="158365.41666666666"/>
    <n v="183156.23333333331"/>
    <n v="183156.23333333331"/>
    <n v="183156.23333333331"/>
    <n v="183156.23333333331"/>
    <n v="183156.23333333331"/>
    <n v="183156.23333333331"/>
    <n v="183156.23333333331"/>
    <n v="2073920.7166666668"/>
    <n v="1282093.6333333333"/>
    <n v="158365.41666666666"/>
    <n v="158365.41666666666"/>
    <n v="158365.41666666666"/>
    <n v="158365.41666666666"/>
    <n v="158365.41666666666"/>
    <m/>
    <m/>
    <m/>
    <m/>
    <m/>
    <m/>
    <m/>
    <n v="791827.08333333326"/>
    <n v="0"/>
    <n v="0"/>
    <n v="0"/>
    <n v="0"/>
    <n v="0"/>
    <n v="-183156.23333333331"/>
    <n v="-183156.23333333331"/>
    <n v="-183156.23333333331"/>
    <n v="-183156.23333333331"/>
    <n v="-183156.23333333331"/>
    <n v="-183156.23333333331"/>
    <n v="-183156.23333333331"/>
    <n v="-1282093.6333333333"/>
    <m/>
    <n v="633461.66666666663"/>
  </r>
  <r>
    <x v="0"/>
    <s v="Monday.com Ltd"/>
    <s v="Monday.com"/>
    <s v="Prj000410"/>
    <s v="Support - Tech Enablement 2026"/>
    <s v="Infrastructure Services, Controls &amp; User Enablement"/>
    <x v="0"/>
    <d v="2025-06-14T00:00:00"/>
    <d v="2026-06-13T00:00:00"/>
    <s v="Management Enterprise 600 Seats"/>
    <s v="Prj000410-Support - Tech Enablement 2026"/>
    <s v="Non-Labor"/>
    <x v="0"/>
    <s v="Software"/>
    <m/>
    <s v="Information Technology"/>
    <s v="Software - Licenses"/>
    <s v="Software - Licenses"/>
    <s v="Annual Prepaid"/>
    <n v="174358"/>
    <n v="307613.80000000005"/>
    <n v="307613.80000000005"/>
    <n v="299366.66666666669"/>
    <n v="-8247.1333333333605"/>
    <n v="0"/>
    <n v="-8247.1333333333605"/>
    <s v="Paid as Prepaid in 2025; to be renewed in 2026-Paid as Prepaid in 2025; to be renewed in 2026"/>
    <n v="24908.333333333332"/>
    <n v="24908.333333333332"/>
    <n v="24908.333333333332"/>
    <n v="24908.333333333332"/>
    <n v="24908.333333333332"/>
    <n v="24975"/>
    <n v="24975"/>
    <n v="24975"/>
    <n v="24975"/>
    <n v="24975"/>
    <n v="24975"/>
    <n v="24975"/>
    <n v="299366.66666666663"/>
    <n v="174825"/>
    <n v="24908.333333333332"/>
    <n v="24908.333333333332"/>
    <n v="24908.333333333332"/>
    <n v="24908.333333333332"/>
    <n v="24908.333333333332"/>
    <m/>
    <m/>
    <m/>
    <m/>
    <m/>
    <m/>
    <m/>
    <n v="124541.66666666666"/>
    <n v="0"/>
    <n v="0"/>
    <n v="0"/>
    <n v="0"/>
    <n v="0"/>
    <n v="-24975"/>
    <n v="-24975"/>
    <n v="-24975"/>
    <n v="-24975"/>
    <n v="-24975"/>
    <n v="-24975"/>
    <n v="-24975"/>
    <n v="-174825"/>
    <s v="Contract Savings"/>
    <n v="99633.333333333328"/>
  </r>
  <r>
    <x v="0"/>
    <s v="NewRocket, LLC"/>
    <s v="ServiceNow Liac"/>
    <s v="Prj000350"/>
    <s v="Support - Infrastructure for Tech"/>
    <s v="Infrastructure Services, Controls &amp; User Enablement"/>
    <x v="0"/>
    <d v="2025-12-19T00:00:00"/>
    <d v="2026-12-18T00:00:00"/>
    <s v="ServiceNow Agile Team + Various"/>
    <s v="Prj000350-Support - Infrastructure for Tech"/>
    <s v="Non-Labor"/>
    <x v="0"/>
    <s v="Software"/>
    <s v="Software License 1"/>
    <s v="Information Technology"/>
    <s v="Software - Licenses"/>
    <s v="Software - Licenses"/>
    <s v="Annual Prepaid"/>
    <n v="437527.60583333333"/>
    <n v="361049"/>
    <n v="361049"/>
    <n v="461680.95416666666"/>
    <n v="0"/>
    <n v="100631.95416666666"/>
    <n v="100631.95416666666"/>
    <s v="Prepaid in 2025; to be renewed in Dec 2026-Prepaid in 2025; to be renewed in Dec 2026"/>
    <n v="41970.995833333327"/>
    <n v="41970.995833333327"/>
    <n v="41970.995833333327"/>
    <n v="41970.995833333327"/>
    <n v="41970.995833333327"/>
    <n v="41970.995833333327"/>
    <n v="41970.995833333327"/>
    <n v="41970.995833333327"/>
    <n v="41970.995833333327"/>
    <n v="41970.995833333327"/>
    <n v="41970.995833333327"/>
    <m/>
    <n v="461680.95416666666"/>
    <n v="251825.97499999995"/>
    <n v="41970.995833333327"/>
    <n v="41970.995833333327"/>
    <n v="41970.995833333327"/>
    <n v="41970.995833333327"/>
    <n v="41970.995833333327"/>
    <n v="41970.995833333327"/>
    <n v="41970.995833333327"/>
    <n v="41970.995833333327"/>
    <n v="41970.995833333327"/>
    <n v="41970.995833333327"/>
    <n v="41970.995833333327"/>
    <m/>
    <n v="461680.95416666666"/>
    <n v="0"/>
    <n v="0"/>
    <n v="0"/>
    <n v="0"/>
    <n v="0"/>
    <n v="0"/>
    <n v="0"/>
    <n v="0"/>
    <n v="0"/>
    <n v="0"/>
    <n v="0"/>
    <n v="0"/>
    <n v="0"/>
    <s v="This was to be charged back to Cyber, but now tech has to bear the cost. Danny's email is proof"/>
    <n v="167883.98333333331"/>
  </r>
  <r>
    <x v="0"/>
    <s v="NewRocket, LLC"/>
    <s v="ServiceNow Liac"/>
    <s v="Prj000350"/>
    <s v="Support - Infrastructure for Tech"/>
    <s v="Infrastructure Services, Controls &amp; User Enablement"/>
    <x v="0"/>
    <d v="2024-12-19T00:00:00"/>
    <d v="2025-12-18T00:00:00"/>
    <s v="ServiceNow Security Operations Enterprise - VR NRUSCINV-000450"/>
    <s v="Prj000350-Support - Infrastructure for Tech"/>
    <s v="Non-Labor"/>
    <x v="0"/>
    <s v="Software"/>
    <s v="Amount per Invoice"/>
    <s v="Information Technology"/>
    <s v="Software - Licenses"/>
    <s v="Software - Licenses"/>
    <s v="Annual Expensed"/>
    <n v="0"/>
    <n v="34875"/>
    <n v="34875"/>
    <n v="34875"/>
    <n v="0"/>
    <n v="0"/>
    <n v="0"/>
    <s v="Paid for 2025 in Dec 2024, need to renew in 2026-Paid for 2025 in Dec 2024, need to renew in 2026"/>
    <m/>
    <m/>
    <n v="34875"/>
    <m/>
    <m/>
    <m/>
    <m/>
    <m/>
    <m/>
    <m/>
    <m/>
    <m/>
    <n v="34875"/>
    <n v="0"/>
    <m/>
    <m/>
    <m/>
    <m/>
    <m/>
    <m/>
    <m/>
    <m/>
    <m/>
    <m/>
    <m/>
    <m/>
    <n v="0"/>
    <n v="0"/>
    <n v="0"/>
    <n v="-34875"/>
    <n v="0"/>
    <n v="0"/>
    <n v="0"/>
    <n v="0"/>
    <n v="0"/>
    <n v="0"/>
    <n v="0"/>
    <n v="0"/>
    <n v="0"/>
    <n v="-34875"/>
    <m/>
    <n v="0"/>
  </r>
  <r>
    <x v="0"/>
    <s v="NewRocket, LLC"/>
    <s v="ServiceNow Liac"/>
    <s v="Prj000350"/>
    <s v="Support - Infrastructure for Tech"/>
    <s v="Infrastructure Services, Controls &amp; User Enablement"/>
    <x v="0"/>
    <d v="2025-12-19T00:00:00"/>
    <d v="2026-12-18T00:00:00"/>
    <s v="Strategic Portfolio Management (SPM) Pro"/>
    <s v="Prj000350-Support - Infrastructure for Tech"/>
    <s v="Non-Labor"/>
    <x v="0"/>
    <s v="Software"/>
    <s v="Software License 3"/>
    <s v="Information Technology"/>
    <s v="Software - Licenses"/>
    <s v="Software - Licenses"/>
    <s v="Annual Expensed"/>
    <n v="54369.49"/>
    <n v="57087.964500000002"/>
    <n v="57087.964500000002"/>
    <n v="29192"/>
    <n v="-27895.964500000002"/>
    <n v="0"/>
    <n v="-27895.964500000002"/>
    <s v="Strategic Portfolio Management (SPM) Pro, paid in Dec2025, to be renewed in Dec2026-Strategic Portfolio Management (SPM) Pro, paid in Dec2025, to be renewed in Dec2026"/>
    <m/>
    <m/>
    <m/>
    <m/>
    <m/>
    <m/>
    <m/>
    <m/>
    <m/>
    <m/>
    <m/>
    <n v="29192"/>
    <n v="29192"/>
    <n v="29192"/>
    <m/>
    <m/>
    <m/>
    <m/>
    <m/>
    <m/>
    <m/>
    <m/>
    <m/>
    <m/>
    <m/>
    <m/>
    <n v="0"/>
    <n v="0"/>
    <n v="0"/>
    <n v="0"/>
    <n v="0"/>
    <n v="0"/>
    <n v="0"/>
    <n v="0"/>
    <n v="0"/>
    <n v="0"/>
    <n v="0"/>
    <n v="0"/>
    <n v="-29192"/>
    <n v="-29192"/>
    <s v="Budget v/s Actuals"/>
    <n v="0"/>
  </r>
  <r>
    <x v="0"/>
    <s v="Oracle America, Inc."/>
    <s v="Oracle"/>
    <s v="Prj000469"/>
    <s v="Support - Prod Support for Ops Apps"/>
    <s v="Operations Technology"/>
    <x v="2"/>
    <d v="2024-03-11T00:00:00"/>
    <d v="2025-03-10T00:00:00"/>
    <s v="Oracle Java "/>
    <s v="Prj000469-Support - Prod Support for Ops Apps"/>
    <s v="Non-Labor"/>
    <x v="0"/>
    <s v="Software"/>
    <m/>
    <s v="Information Technology"/>
    <s v="Software - Licenses"/>
    <s v="Software - Licenses"/>
    <s v="Annual Expensed"/>
    <n v="8034"/>
    <n v="8435.7000000000007"/>
    <n v="8435.7000000000007"/>
    <n v="8436"/>
    <n v="0"/>
    <n v="0.2999999999992724"/>
    <n v="0.2999999999992724"/>
    <s v="LIQ Java"/>
    <m/>
    <m/>
    <m/>
    <m/>
    <m/>
    <m/>
    <m/>
    <n v="8436"/>
    <m/>
    <m/>
    <m/>
    <m/>
    <n v="8436"/>
    <n v="8436"/>
    <m/>
    <m/>
    <m/>
    <m/>
    <m/>
    <m/>
    <m/>
    <m/>
    <m/>
    <m/>
    <m/>
    <m/>
    <n v="0"/>
    <n v="0"/>
    <n v="0"/>
    <n v="0"/>
    <n v="0"/>
    <n v="0"/>
    <n v="0"/>
    <n v="0"/>
    <n v="-8436"/>
    <n v="0"/>
    <n v="0"/>
    <n v="0"/>
    <n v="0"/>
    <n v="-8436"/>
    <m/>
    <n v="0"/>
  </r>
  <r>
    <x v="0"/>
    <s v="RFPIO INC. (Responsive)"/>
    <s v="Responsive"/>
    <s v="Prj000446"/>
    <s v="Implement - Minor Enhancements for Enterprise Apps"/>
    <s v="Cos, PMO &amp; Enterprise Technology"/>
    <x v="1"/>
    <d v="2026-03-29T00:00:00"/>
    <d v="2027-03-28T00:00:00"/>
    <m/>
    <s v="Prj000446-Implement - Minor Enhancements for Enterprise Apps"/>
    <s v="Non-Labor"/>
    <x v="0"/>
    <s v="Software"/>
    <m/>
    <s v="Information Technology"/>
    <s v="Software - Licenses"/>
    <s v="Software - Licenses"/>
    <s v="Annual Expensed"/>
    <n v="69417.919999999998"/>
    <n v="72888.816000000006"/>
    <n v="72888.816000000006"/>
    <n v="69417.919999999998"/>
    <n v="-3470.8960000000079"/>
    <n v="0"/>
    <n v="-3470.8960000000079"/>
    <s v="  "/>
    <m/>
    <m/>
    <n v="72888.816000000006"/>
    <m/>
    <m/>
    <m/>
    <m/>
    <m/>
    <m/>
    <m/>
    <m/>
    <m/>
    <n v="72888.816000000006"/>
    <n v="0"/>
    <m/>
    <m/>
    <n v="69417.919999999998"/>
    <m/>
    <m/>
    <m/>
    <m/>
    <m/>
    <m/>
    <m/>
    <m/>
    <m/>
    <n v="69417.919999999998"/>
    <n v="0"/>
    <n v="0"/>
    <n v="-3470.8960000000079"/>
    <n v="0"/>
    <n v="0"/>
    <n v="0"/>
    <n v="0"/>
    <n v="0"/>
    <n v="0"/>
    <n v="0"/>
    <n v="0"/>
    <n v="0"/>
    <n v="-3470.8960000000079"/>
    <s v="Budget v/s Actuals"/>
    <n v="69417.919999999998"/>
  </r>
  <r>
    <x v="0"/>
    <s v="SALESFORCE COM INC"/>
    <s v="Salesforce"/>
    <s v="Prj000458"/>
    <s v="Support - Data Analytics Office"/>
    <s v="Enterprise Architecture, Data Analytics &amp; AI"/>
    <x v="5"/>
    <d v="2025-03-29T00:00:00"/>
    <d v="2026-03-28T00:00:00"/>
    <s v="Tableau Creator (5) + Viewer (40) + Explorer (10)"/>
    <s v="Prj000458-Support - Data Analytics Office"/>
    <s v="Non-Labor"/>
    <x v="0"/>
    <s v="Software"/>
    <s v="SAAS Lics"/>
    <s v="Information Technology"/>
    <s v="Software - Licenses"/>
    <s v="Software - Licenses"/>
    <s v="Annual Expensed"/>
    <n v="42342.67"/>
    <n v="44460.15"/>
    <n v="44460.15"/>
    <n v="46713"/>
    <n v="0"/>
    <n v="2252.8499999999985"/>
    <n v="2252.8499999999985"/>
    <m/>
    <m/>
    <m/>
    <n v="44460.15"/>
    <m/>
    <m/>
    <m/>
    <m/>
    <m/>
    <m/>
    <m/>
    <m/>
    <m/>
    <n v="44460.15"/>
    <n v="0"/>
    <m/>
    <m/>
    <n v="46713"/>
    <m/>
    <m/>
    <m/>
    <m/>
    <m/>
    <m/>
    <m/>
    <m/>
    <m/>
    <n v="46713"/>
    <n v="0"/>
    <n v="0"/>
    <n v="2252.8499999999985"/>
    <n v="0"/>
    <n v="0"/>
    <n v="0"/>
    <n v="0"/>
    <n v="0"/>
    <n v="0"/>
    <n v="0"/>
    <n v="0"/>
    <n v="0"/>
    <n v="2252.8499999999985"/>
    <s v="Hard Risk"/>
    <n v="46713"/>
  </r>
  <r>
    <x v="0"/>
    <s v="Siemens Industry Software, Inc."/>
    <s v="Mendix"/>
    <s v="Prj000426"/>
    <s v="Implement - Minor Enhancements for Sales"/>
    <s v="Asset Management Technology &amp; Data Services"/>
    <x v="4"/>
    <d v="2025-11-01T00:00:00"/>
    <d v="2026-10-31T00:00:00"/>
    <m/>
    <s v="Prj000426-Implement - Minor Enhancements for Sales"/>
    <s v="Non-Labor"/>
    <x v="0"/>
    <s v="Software"/>
    <m/>
    <s v="Information Technology"/>
    <s v="Software - Licenses"/>
    <s v="Software - Licenses"/>
    <s v="Annual Expensed"/>
    <n v="81053.040000000008"/>
    <n v="39305.700000000004"/>
    <n v="39305.700000000004"/>
    <n v="39306"/>
    <n v="0"/>
    <n v="0.29999999999563443"/>
    <n v="0.29999999999563443"/>
    <s v="  "/>
    <m/>
    <m/>
    <n v="2028"/>
    <n v="780"/>
    <m/>
    <m/>
    <m/>
    <m/>
    <m/>
    <m/>
    <n v="36498"/>
    <m/>
    <n v="39306"/>
    <n v="36498"/>
    <m/>
    <m/>
    <n v="2028"/>
    <n v="780"/>
    <m/>
    <m/>
    <m/>
    <m/>
    <m/>
    <m/>
    <m/>
    <m/>
    <n v="2808"/>
    <n v="0"/>
    <n v="0"/>
    <n v="0"/>
    <n v="0"/>
    <n v="0"/>
    <n v="0"/>
    <n v="0"/>
    <n v="0"/>
    <n v="0"/>
    <n v="0"/>
    <n v="-36498"/>
    <n v="0"/>
    <n v="-36498"/>
    <m/>
    <n v="2808"/>
  </r>
  <r>
    <x v="0"/>
    <s v="SS&amp;C GIDS, Inc."/>
    <s v="Wealth Distribution Tool (Vendor TBD)"/>
    <s v="Prj000426"/>
    <s v="Implement - Minor Enhancements for Sales"/>
    <s v="Asset Management Technology &amp; Data Services"/>
    <x v="4"/>
    <d v="2025-09-04T00:00:00"/>
    <d v="2026-09-03T00:00:00"/>
    <s v="Walletshare Alts"/>
    <s v="Prj000426-Implement - Minor Enhancements for Sales"/>
    <s v="Non-Labor"/>
    <x v="0"/>
    <s v="Software"/>
    <m/>
    <s v="Information Technology"/>
    <s v="Software - Licenses"/>
    <s v="Software - Licenses"/>
    <s v="Annual Prepaid"/>
    <n v="43706"/>
    <n v="174825"/>
    <n v="174825"/>
    <n v="174825"/>
    <n v="0"/>
    <n v="0"/>
    <n v="0"/>
    <s v="Walletshare renews Sep2026, Set as Prepaid in 2025-Walletshare renews Sep2026, Set as Prepaid in 2025"/>
    <n v="14568.75"/>
    <n v="14568.75"/>
    <n v="14568.75"/>
    <n v="14568.75"/>
    <n v="14568.75"/>
    <n v="14568.75"/>
    <n v="14568.75"/>
    <n v="14568.75"/>
    <n v="14568.75"/>
    <n v="14568.75"/>
    <n v="14568.75"/>
    <n v="14568.75"/>
    <n v="174825"/>
    <n v="101981.25"/>
    <n v="14568.75"/>
    <n v="14568.75"/>
    <n v="14568.75"/>
    <n v="14568.75"/>
    <n v="14568.75"/>
    <n v="14568.75"/>
    <n v="14568.75"/>
    <n v="14568.75"/>
    <n v="14568.75"/>
    <m/>
    <m/>
    <m/>
    <n v="131118.75"/>
    <n v="0"/>
    <n v="0"/>
    <n v="0"/>
    <n v="0"/>
    <n v="0"/>
    <n v="0"/>
    <n v="0"/>
    <n v="0"/>
    <n v="0"/>
    <n v="-14568.75"/>
    <n v="-14568.75"/>
    <n v="-14568.75"/>
    <n v="-43706.25"/>
    <m/>
    <n v="58275"/>
  </r>
  <r>
    <x v="0"/>
    <s v="SonarSource SA"/>
    <s v="Sonarsource"/>
    <s v="Prj000342"/>
    <s v="Support - Site Reliability Engineering for Tech"/>
    <s v="Infrastructure Services, Controls &amp; User Enablement"/>
    <x v="0"/>
    <d v="2025-11-22T00:00:00"/>
    <d v="2026-11-21T00:00:00"/>
    <m/>
    <s v="Prj000342-Support - Site Reliability Engineering for Tech"/>
    <s v="Non-Labor"/>
    <x v="0"/>
    <s v="Software"/>
    <m/>
    <s v="Information Technology"/>
    <s v="Software - Licenses"/>
    <s v="Software - Licenses"/>
    <s v="Annual Expensed"/>
    <n v="4895"/>
    <n v="5407.5"/>
    <n v="5407.5"/>
    <n v="5407.5"/>
    <n v="0"/>
    <n v="0"/>
    <n v="0"/>
    <s v="  "/>
    <m/>
    <m/>
    <m/>
    <m/>
    <m/>
    <m/>
    <m/>
    <m/>
    <m/>
    <m/>
    <m/>
    <n v="5407.5"/>
    <n v="5407.5"/>
    <n v="5407.5"/>
    <m/>
    <m/>
    <m/>
    <m/>
    <m/>
    <m/>
    <m/>
    <m/>
    <m/>
    <m/>
    <m/>
    <m/>
    <n v="0"/>
    <n v="0"/>
    <n v="0"/>
    <n v="0"/>
    <n v="0"/>
    <n v="0"/>
    <n v="0"/>
    <n v="0"/>
    <n v="0"/>
    <n v="0"/>
    <n v="0"/>
    <n v="0"/>
    <n v="-5407.5"/>
    <n v="-5407.5"/>
    <m/>
    <n v="0"/>
  </r>
  <r>
    <x v="0"/>
    <s v="SHI International Corp"/>
    <s v="SHI"/>
    <s v="Prj000350"/>
    <s v="Support - Infrastructure for Tech"/>
    <s v="Infrastructure Services, Controls &amp; User Enablement"/>
    <x v="0"/>
    <d v="2025-10-17T00:00:00"/>
    <d v="2027-10-16T00:00:00"/>
    <s v="Quest Software &amp; Maintenance"/>
    <s v="Prj000350-Support - Infrastructure for Tech"/>
    <s v="Non-Labor"/>
    <x v="0"/>
    <s v="Software"/>
    <s v="Software"/>
    <s v="Information Technology"/>
    <s v="Software - Licenses"/>
    <s v="Software - Licenses"/>
    <s v="NA"/>
    <n v="48135.15"/>
    <m/>
    <m/>
    <n v="0"/>
    <n v="0"/>
    <n v="0"/>
    <n v="0"/>
    <s v="Quest Software- One Identity-Cost of Quest Sofware for 2 years - material diff if we renew for 1 vs 2 yrs"/>
    <m/>
    <m/>
    <m/>
    <m/>
    <m/>
    <m/>
    <m/>
    <m/>
    <m/>
    <m/>
    <m/>
    <m/>
    <n v="0"/>
    <n v="0"/>
    <m/>
    <m/>
    <m/>
    <m/>
    <m/>
    <m/>
    <m/>
    <m/>
    <m/>
    <m/>
    <m/>
    <m/>
    <n v="0"/>
    <n v="0"/>
    <n v="0"/>
    <n v="0"/>
    <n v="0"/>
    <n v="0"/>
    <n v="0"/>
    <n v="0"/>
    <n v="0"/>
    <n v="0"/>
    <n v="0"/>
    <n v="0"/>
    <n v="0"/>
    <n v="0"/>
    <m/>
    <n v="0"/>
  </r>
  <r>
    <x v="0"/>
    <s v="SHI International Corp"/>
    <s v="SHI"/>
    <s v="Prj000467"/>
    <s v="Support - Enterprise Tech Helpdesk"/>
    <s v="Tech Shared Services"/>
    <x v="5"/>
    <d v="2025-10-30T00:00:00"/>
    <d v="2026-10-29T00:00:00"/>
    <s v="Adobe"/>
    <s v="Prj000467-Support - Enterprise Tech Helpdesk"/>
    <s v="Non-Labor"/>
    <x v="0"/>
    <s v="Software"/>
    <s v="Software"/>
    <s v="Information Technology"/>
    <s v="Software - Licenses"/>
    <s v="Software - Licenses"/>
    <s v="Annual Expensed"/>
    <n v="94231.349999999991"/>
    <n v="98942.917499999996"/>
    <n v="98942.917499999996"/>
    <n v="98943.23"/>
    <n v="0"/>
    <n v="0.3125"/>
    <n v="0.3125"/>
    <s v="Adobe"/>
    <n v="957"/>
    <m/>
    <m/>
    <m/>
    <m/>
    <m/>
    <m/>
    <m/>
    <m/>
    <n v="97986"/>
    <m/>
    <m/>
    <n v="98943"/>
    <n v="97986"/>
    <n v="957.23"/>
    <m/>
    <m/>
    <m/>
    <m/>
    <m/>
    <m/>
    <m/>
    <m/>
    <m/>
    <m/>
    <m/>
    <n v="957.23"/>
    <n v="0.23000000000001819"/>
    <n v="0"/>
    <n v="0"/>
    <n v="0"/>
    <n v="0"/>
    <n v="0"/>
    <n v="0"/>
    <n v="0"/>
    <n v="0"/>
    <n v="-97986"/>
    <n v="0"/>
    <n v="0"/>
    <n v="-97985.77"/>
    <m/>
    <n v="957.23"/>
  </r>
  <r>
    <x v="0"/>
    <s v="SHI International Corp"/>
    <s v="SHI"/>
    <s v="Prj000548"/>
    <s v="Implement - Reporting for Internal Audit"/>
    <s v="Enterprise Architecture, Data Analytics &amp; AI"/>
    <x v="5"/>
    <d v="2025-08-01T00:00:00"/>
    <d v="2026-07-31T00:00:00"/>
    <s v=" Erwin Data Modeler License"/>
    <s v="Prj000548-Implement - Reporting for Internal Audit"/>
    <s v="Non-Labor"/>
    <x v="0"/>
    <s v="Software"/>
    <s v="Software"/>
    <s v="Information Technology"/>
    <s v="Software - Licenses"/>
    <s v="Software - Licenses"/>
    <s v="Annual Expensed"/>
    <n v="8804.2099999999991"/>
    <n v="48667.5"/>
    <n v="48667.5"/>
    <n v="48667.5"/>
    <n v="0"/>
    <n v="0"/>
    <n v="0"/>
    <s v="Erwin Data Modeler License"/>
    <m/>
    <m/>
    <m/>
    <m/>
    <m/>
    <m/>
    <m/>
    <m/>
    <m/>
    <n v="48667.5"/>
    <m/>
    <m/>
    <n v="48667.5"/>
    <n v="48667.5"/>
    <m/>
    <m/>
    <m/>
    <m/>
    <m/>
    <m/>
    <m/>
    <m/>
    <m/>
    <m/>
    <m/>
    <m/>
    <n v="0"/>
    <n v="0"/>
    <n v="0"/>
    <n v="0"/>
    <n v="0"/>
    <n v="0"/>
    <n v="0"/>
    <n v="0"/>
    <n v="0"/>
    <n v="0"/>
    <n v="-48667.5"/>
    <n v="0"/>
    <n v="0"/>
    <n v="-48667.5"/>
    <m/>
    <n v="0"/>
  </r>
  <r>
    <x v="0"/>
    <s v="SHI International Corp"/>
    <s v="SHI"/>
    <s v="Prj000458"/>
    <s v="Support - Data Analytics Office"/>
    <s v="Enterprise Architecture, Data Analytics &amp; AI"/>
    <x v="5"/>
    <d v="2025-08-27T00:00:00"/>
    <d v="2026-08-26T00:00:00"/>
    <s v="Rocket Softwre"/>
    <s v="Prj000458-Support - Data Analytics Office"/>
    <s v="Non-Labor"/>
    <x v="0"/>
    <s v="Software"/>
    <s v="Desktop"/>
    <s v="Information Technology"/>
    <s v="Software - Licenses"/>
    <s v="Software - Licenses"/>
    <s v="Annual Expensed"/>
    <n v="837.46"/>
    <n v="68250"/>
    <n v="68250"/>
    <n v="68250"/>
    <n v="0"/>
    <n v="0"/>
    <n v="0"/>
    <s v="Rocket Software - 7K/Yr"/>
    <m/>
    <m/>
    <m/>
    <m/>
    <m/>
    <m/>
    <m/>
    <n v="68250"/>
    <m/>
    <m/>
    <m/>
    <m/>
    <n v="68250"/>
    <n v="68250"/>
    <m/>
    <m/>
    <m/>
    <m/>
    <m/>
    <m/>
    <m/>
    <m/>
    <m/>
    <m/>
    <m/>
    <m/>
    <n v="0"/>
    <n v="0"/>
    <n v="0"/>
    <n v="0"/>
    <n v="0"/>
    <n v="0"/>
    <n v="0"/>
    <n v="0"/>
    <n v="-68250"/>
    <n v="0"/>
    <n v="0"/>
    <n v="0"/>
    <n v="0"/>
    <n v="-68250"/>
    <m/>
    <n v="0"/>
  </r>
  <r>
    <x v="0"/>
    <s v="Coforge DPA NA Inc."/>
    <s v="Coforge UI Path"/>
    <s v="Prj000403"/>
    <s v="Support - L2 CoE Management for Tech Horizontals"/>
    <s v="Tech Shared Services"/>
    <x v="5"/>
    <d v="2025-12-31T00:00:00"/>
    <d v="2026-12-30T00:00:00"/>
    <s v="UiPath"/>
    <s v="Prj000403-Support - L2 CoE Management for Tech Horizontals"/>
    <s v="Non-Labor"/>
    <x v="0"/>
    <s v="Software"/>
    <s v="License"/>
    <s v="Information Technology"/>
    <s v="Software - Licenses"/>
    <s v="Software - Licenses"/>
    <s v="Annual Expensed"/>
    <n v="96041.64"/>
    <n v="100844.1"/>
    <n v="100844.1"/>
    <n v="96041.64"/>
    <n v="-4802.4600000000064"/>
    <n v="0"/>
    <n v="-4802.4600000000064"/>
    <s v="UiPath Sftwr-UiPath Sftwr"/>
    <m/>
    <n v="100844.1"/>
    <m/>
    <m/>
    <m/>
    <m/>
    <m/>
    <m/>
    <m/>
    <m/>
    <m/>
    <m/>
    <n v="100844.1"/>
    <n v="0"/>
    <m/>
    <n v="96041.64"/>
    <m/>
    <m/>
    <m/>
    <m/>
    <m/>
    <m/>
    <m/>
    <m/>
    <m/>
    <m/>
    <n v="96041.64"/>
    <n v="0"/>
    <n v="-4802.4600000000064"/>
    <n v="0"/>
    <n v="0"/>
    <n v="0"/>
    <n v="0"/>
    <n v="0"/>
    <n v="0"/>
    <n v="0"/>
    <n v="0"/>
    <n v="0"/>
    <n v="0"/>
    <n v="-4802.4600000000064"/>
    <s v="Budget v/s Actuals"/>
    <n v="96041.64"/>
  </r>
  <r>
    <x v="0"/>
    <s v="Smarsh Inc."/>
    <s v="Smarsh"/>
    <s v="Prj000446"/>
    <s v="Implement - Minor Enhancements for Enterprise Apps"/>
    <s v="Cos, PMO &amp; Enterprise Technology"/>
    <x v="1"/>
    <d v="2025-12-26T00:00:00"/>
    <d v="2026-12-25T00:00:00"/>
    <s v="Subscription"/>
    <s v="Prj000446-Implement - Minor Enhancements for Enterprise Apps"/>
    <s v="Non-Labor"/>
    <x v="0"/>
    <s v="Software"/>
    <m/>
    <s v="Information Technology"/>
    <s v="Software - Licenses"/>
    <s v="Software - Licenses"/>
    <s v="Annual Expensed"/>
    <n v="71433.45"/>
    <n v="70432.698000000004"/>
    <n v="70432.698000000004"/>
    <n v="70310.907999999996"/>
    <n v="-121.79000000000815"/>
    <n v="0"/>
    <n v="-121.79000000000815"/>
    <m/>
    <n v="200"/>
    <n v="200"/>
    <n v="200"/>
    <n v="200"/>
    <n v="200"/>
    <n v="200"/>
    <n v="200"/>
    <n v="200"/>
    <n v="200"/>
    <n v="200"/>
    <n v="200"/>
    <n v="68232.698000000004"/>
    <n v="70432.698000000004"/>
    <n v="69432.698000000004"/>
    <n v="161.13999999999999"/>
    <n v="161.13999999999999"/>
    <n v="185.31"/>
    <n v="185.31"/>
    <n v="185.31"/>
    <m/>
    <m/>
    <m/>
    <m/>
    <m/>
    <m/>
    <m/>
    <n v="878.21"/>
    <n v="-38.860000000000014"/>
    <n v="-38.860000000000014"/>
    <n v="-14.689999999999998"/>
    <n v="-14.689999999999998"/>
    <n v="-14.689999999999998"/>
    <n v="-200"/>
    <n v="-200"/>
    <n v="-200"/>
    <n v="-200"/>
    <n v="-200"/>
    <n v="-200"/>
    <n v="-68232.698000000004"/>
    <n v="-69554.487999999998"/>
    <m/>
    <n v="692.9"/>
  </r>
  <r>
    <x v="0"/>
    <s v="SuperTrader, Inc."/>
    <s v="LevPro"/>
    <s v="Prj000290"/>
    <s v="Support - Asset Management Applications"/>
    <s v="Asset Management Tech"/>
    <x v="3"/>
    <d v="2025-06-23T00:00:00"/>
    <d v="2026-06-23T00:00:00"/>
    <s v="Levpro"/>
    <s v="Prj000290-Support - Asset Management Applications"/>
    <s v="Non-Labor"/>
    <x v="0"/>
    <s v="Software"/>
    <s v="estimated"/>
    <s v="Information Technology"/>
    <s v="Software - Licenses"/>
    <s v="Software - Licenses"/>
    <s v="Annual Prepaid"/>
    <n v="75833"/>
    <n v="133245.90000000002"/>
    <n v="133245.90000000002"/>
    <n v="133249.31666666665"/>
    <n v="0"/>
    <n v="3.4166666666278616"/>
    <n v="3.4166666666278616"/>
    <s v="Software (Prepaid)"/>
    <n v="10832.650000000003"/>
    <n v="10832.650000000003"/>
    <n v="10832.650000000003"/>
    <n v="10832.650000000003"/>
    <n v="10832.650000000003"/>
    <n v="10832.650000000003"/>
    <n v="11375"/>
    <n v="11375"/>
    <n v="11375"/>
    <n v="11375"/>
    <n v="11375"/>
    <n v="11375"/>
    <n v="133245.90000000002"/>
    <n v="79082.649999999994"/>
    <n v="10833.333333333334"/>
    <n v="10833.333333333334"/>
    <n v="10833.333333333334"/>
    <n v="10833.333333333334"/>
    <n v="10833.333333333334"/>
    <n v="10833.333333333334"/>
    <m/>
    <m/>
    <m/>
    <m/>
    <m/>
    <m/>
    <n v="65000.000000000007"/>
    <n v="0.68333333333066548"/>
    <n v="0.68333333333066548"/>
    <n v="0.68333333333066548"/>
    <n v="0.68333333333066548"/>
    <n v="0.68333333333066548"/>
    <n v="0.68333333333066548"/>
    <n v="-11375"/>
    <n v="-11375"/>
    <n v="-11375"/>
    <n v="-11375"/>
    <n v="-11375"/>
    <n v="-11375"/>
    <n v="-68245.900000000023"/>
    <m/>
    <n v="43333.333333333336"/>
  </r>
  <r>
    <x v="0"/>
    <s v="DigiCert, Inc."/>
    <s v="Digicert"/>
    <s v="Prj000350"/>
    <s v="Support - Infrastructure for Tech"/>
    <s v="Infrastructure Services, Controls &amp; User Enablement"/>
    <x v="0"/>
    <d v="2025-03-03T00:00:00"/>
    <d v="2025-03-03T00:00:00"/>
    <m/>
    <s v="Prj000350-Support - Infrastructure for Tech"/>
    <s v="Non-Labor"/>
    <x v="0"/>
    <s v="Software"/>
    <m/>
    <s v="Information Technology"/>
    <s v="Software - Licenses"/>
    <s v="Software - Licenses"/>
    <s v="Annual Expensed"/>
    <n v="5000"/>
    <n v="5250"/>
    <n v="5250"/>
    <n v="5250"/>
    <n v="0"/>
    <n v="0"/>
    <n v="0"/>
    <m/>
    <m/>
    <m/>
    <n v="5250"/>
    <m/>
    <m/>
    <m/>
    <m/>
    <m/>
    <m/>
    <m/>
    <m/>
    <m/>
    <n v="5250"/>
    <n v="0"/>
    <m/>
    <m/>
    <m/>
    <m/>
    <m/>
    <m/>
    <m/>
    <m/>
    <m/>
    <m/>
    <m/>
    <m/>
    <n v="0"/>
    <n v="0"/>
    <n v="0"/>
    <n v="-5250"/>
    <n v="0"/>
    <n v="0"/>
    <n v="0"/>
    <n v="0"/>
    <n v="0"/>
    <n v="0"/>
    <n v="0"/>
    <n v="0"/>
    <n v="0"/>
    <n v="-5250"/>
    <m/>
    <n v="0"/>
  </r>
  <r>
    <x v="0"/>
    <s v="Datadog, Inc."/>
    <s v="DataDog"/>
    <s v="Prj000403"/>
    <s v="Support - L2 CoE Management for Tech Horizontals"/>
    <s v="Tech Shared Services"/>
    <x v="5"/>
    <s v="Monthly"/>
    <s v="Monthly"/>
    <m/>
    <s v="Prj000403-Support - L2 CoE Management for Tech Horizontals"/>
    <s v="Non-Labor"/>
    <x v="0"/>
    <s v="Software"/>
    <s v="Software"/>
    <s v="Information Technology"/>
    <s v="Software - Licenses"/>
    <s v="Software - Licenses"/>
    <s v="Monthly Expensed"/>
    <n v="23410"/>
    <n v="26288.755499999999"/>
    <n v="26288.755499999999"/>
    <n v="26312.240000000002"/>
    <n v="0"/>
    <n v="23.484500000002299"/>
    <n v="23.484500000002299"/>
    <s v="Sftwr- Potential Risk to look for"/>
    <n v="8984.74"/>
    <n v="2271.65"/>
    <n v="1000"/>
    <n v="1000"/>
    <n v="1000"/>
    <n v="1000"/>
    <n v="1000"/>
    <n v="2190.75"/>
    <n v="2190.75"/>
    <n v="2190.75"/>
    <n v="2190.75"/>
    <n v="1523.75"/>
    <n v="26543.14"/>
    <n v="12286.75"/>
    <n v="8984.74"/>
    <n v="2271.65"/>
    <n v="745.2"/>
    <n v="763.08999999999992"/>
    <n v="1260.81"/>
    <m/>
    <m/>
    <m/>
    <m/>
    <m/>
    <m/>
    <m/>
    <n v="14025.49"/>
    <n v="0"/>
    <n v="0"/>
    <n v="-254.79999999999995"/>
    <n v="-236.91000000000008"/>
    <n v="260.80999999999995"/>
    <n v="-1000"/>
    <n v="-1000"/>
    <n v="-2190.75"/>
    <n v="-2190.75"/>
    <n v="-2190.75"/>
    <n v="-2190.75"/>
    <n v="-1523.75"/>
    <n v="-12517.65"/>
    <s v="Budget v/s Actuals"/>
    <n v="12764.68"/>
  </r>
  <r>
    <x v="0"/>
    <s v="Datadog, Inc."/>
    <s v="DataDog"/>
    <s v="Prj000403"/>
    <s v="Support - L2 CoE Management for Tech Horizontals"/>
    <s v="Tech Shared Services"/>
    <x v="5"/>
    <d v="2025-07-31T00:00:00"/>
    <d v="2026-07-30T00:00:00"/>
    <m/>
    <s v="Prj000403-Support - L2 CoE Management for Tech Horizontals"/>
    <s v="Non-Labor"/>
    <x v="0"/>
    <s v="Software"/>
    <s v="Software"/>
    <s v="Information Technology"/>
    <s v="Software - Licenses"/>
    <s v="Software - Licenses"/>
    <s v="Annual Expensed"/>
    <n v="208572.58"/>
    <n v="91250.25"/>
    <n v="91250.25"/>
    <n v="91250"/>
    <n v="-0.25"/>
    <n v="0"/>
    <n v="-0.25"/>
    <s v="Sftwr- Mis-posting Prepaid"/>
    <m/>
    <m/>
    <m/>
    <m/>
    <m/>
    <m/>
    <m/>
    <n v="91250"/>
    <m/>
    <m/>
    <m/>
    <m/>
    <n v="91250"/>
    <n v="91250"/>
    <m/>
    <m/>
    <m/>
    <m/>
    <m/>
    <m/>
    <m/>
    <m/>
    <m/>
    <m/>
    <m/>
    <m/>
    <n v="0"/>
    <n v="0"/>
    <n v="0"/>
    <n v="0"/>
    <n v="0"/>
    <n v="0"/>
    <n v="0"/>
    <n v="0"/>
    <n v="-91250"/>
    <n v="0"/>
    <n v="0"/>
    <n v="0"/>
    <n v="0"/>
    <n v="-91250"/>
    <m/>
    <n v="0"/>
  </r>
  <r>
    <x v="0"/>
    <s v="ClickTime.com Inc."/>
    <s v="ClickTime"/>
    <s v="Prj000266"/>
    <s v="Support - Internal Tech Workforce Activities"/>
    <s v="Cos, PMO &amp; Enterprise Technology"/>
    <x v="1"/>
    <d v="2025-12-01T00:00:00"/>
    <d v="2026-11-30T00:00:00"/>
    <s v="ClickTime"/>
    <s v="Prj000266-Support - Internal Tech Workforce Activities"/>
    <s v="Non-Labor"/>
    <x v="0"/>
    <s v="Software"/>
    <s v="Software"/>
    <s v="Information Technology"/>
    <s v="Software - Licenses"/>
    <s v="Software - Licenses"/>
    <s v="Annual Expensed"/>
    <n v="37664"/>
    <n v="32760"/>
    <n v="32760"/>
    <n v="32760"/>
    <n v="0"/>
    <n v="0"/>
    <n v="0"/>
    <s v="Renewed/ paid in Dec2025, to be renewed in Dec2026-Renewed/ paid in Dec2025, to be renewed in Dec2026"/>
    <m/>
    <m/>
    <m/>
    <m/>
    <m/>
    <m/>
    <m/>
    <m/>
    <m/>
    <m/>
    <m/>
    <n v="32760"/>
    <n v="32760"/>
    <n v="32760"/>
    <m/>
    <m/>
    <m/>
    <m/>
    <m/>
    <m/>
    <m/>
    <m/>
    <m/>
    <m/>
    <m/>
    <m/>
    <n v="0"/>
    <n v="0"/>
    <n v="0"/>
    <n v="0"/>
    <n v="0"/>
    <n v="0"/>
    <n v="0"/>
    <n v="0"/>
    <n v="0"/>
    <n v="0"/>
    <n v="0"/>
    <n v="0"/>
    <n v="-32760"/>
    <n v="-32760"/>
    <s v="15% - Chicago Personal Property Lease Transaction Tax (PPLTT)"/>
    <n v="0"/>
  </r>
  <r>
    <x v="0"/>
    <s v="CDW DIRECT LLC"/>
    <s v="Think-Cell"/>
    <s v="Prj000266"/>
    <s v="Support - Internal Tech Workforce Activities"/>
    <s v="Cos, PMO &amp; Enterprise Technology"/>
    <x v="1"/>
    <d v="2025-04-16T00:00:00"/>
    <d v="2026-03-15T00:00:00"/>
    <s v="Think-cell parnership"/>
    <s v="Prj000266-Support - Internal Tech Workforce Activities"/>
    <s v="Non-Labor"/>
    <x v="0"/>
    <s v="Software"/>
    <m/>
    <s v="Information Technology"/>
    <s v="Software - Licenses"/>
    <s v="Software - Licenses"/>
    <s v="Annual Expensed"/>
    <n v="2393"/>
    <n v="2512"/>
    <n v="2512"/>
    <n v="8136.97"/>
    <n v="0"/>
    <n v="5624.97"/>
    <n v="5624.97"/>
    <s v="Think Cell"/>
    <m/>
    <m/>
    <m/>
    <n v="2512"/>
    <m/>
    <m/>
    <m/>
    <m/>
    <m/>
    <m/>
    <m/>
    <m/>
    <n v="2512"/>
    <n v="0"/>
    <m/>
    <m/>
    <m/>
    <n v="8136.97"/>
    <m/>
    <m/>
    <m/>
    <m/>
    <m/>
    <m/>
    <m/>
    <m/>
    <n v="8136.97"/>
    <n v="0"/>
    <n v="0"/>
    <n v="0"/>
    <n v="5624.97"/>
    <n v="0"/>
    <n v="0"/>
    <n v="0"/>
    <n v="0"/>
    <n v="0"/>
    <n v="0"/>
    <n v="0"/>
    <n v="0"/>
    <n v="5624.97"/>
    <s v="Thinkcell renewal higher than budgted"/>
    <n v="8136.97"/>
  </r>
  <r>
    <x v="0"/>
    <s v="Cloud Software Group (formally Tibco)"/>
    <s v="TIBCO Spotfire"/>
    <s v="Prj000458"/>
    <s v="Support - Data Analytics Office"/>
    <s v="Enterprise Architecture, Data Analytics &amp; AI"/>
    <x v="5"/>
    <d v="2025-08-31T00:00:00"/>
    <d v="2026-08-30T00:00:00"/>
    <s v="Spotfire"/>
    <s v="Prj000458-Support - Data Analytics Office"/>
    <s v="Non-Labor"/>
    <x v="0"/>
    <s v="Software"/>
    <s v="Production"/>
    <s v="Information Technology"/>
    <s v="Software - Licenses"/>
    <s v="Software - Licenses"/>
    <s v="Annual Prepaid"/>
    <n v="139684"/>
    <n v="139684"/>
    <n v="139684"/>
    <n v="139683.99999999997"/>
    <n v="-2.9103830456733704E-11"/>
    <n v="0"/>
    <n v="-2.9103830456733704E-11"/>
    <s v="Paid as prepaid in 2025, to be renewed in Aug/Sep 2026"/>
    <n v="11640.333333333334"/>
    <n v="11640.333333333334"/>
    <n v="11640.333333333334"/>
    <n v="11640.333333333334"/>
    <n v="11640.333333333334"/>
    <n v="11640.333333333334"/>
    <n v="11640.333333333334"/>
    <n v="11640.333333333334"/>
    <n v="11640.333333333334"/>
    <n v="11640.333333333334"/>
    <n v="11640.333333333334"/>
    <n v="11640.333333333334"/>
    <n v="139683.99999999997"/>
    <n v="81482.333333333328"/>
    <n v="11640.333333333334"/>
    <n v="11640.333333333334"/>
    <n v="11640.333333333334"/>
    <n v="11640.333333333334"/>
    <n v="11640.333333333334"/>
    <n v="11640.333333333334"/>
    <n v="11640.333333333334"/>
    <n v="11640.333333333334"/>
    <m/>
    <m/>
    <m/>
    <m/>
    <n v="93122.666666666657"/>
    <n v="0"/>
    <n v="0"/>
    <n v="0"/>
    <n v="0"/>
    <n v="0"/>
    <n v="0"/>
    <n v="0"/>
    <n v="0"/>
    <n v="-11640.333333333334"/>
    <n v="-11640.333333333334"/>
    <n v="-11640.333333333334"/>
    <n v="-11640.333333333334"/>
    <n v="-46561.333333333336"/>
    <m/>
    <n v="46561.333333333336"/>
  </r>
  <r>
    <x v="0"/>
    <s v="CloudFlare"/>
    <s v="CloudFlare"/>
    <s v="Prj000446"/>
    <s v="Implement - Minor Enhancements for Enterprise Apps"/>
    <s v="Cos, PMO &amp; Enterprise Technology"/>
    <x v="1"/>
    <s v="Monthly"/>
    <s v="Monthly"/>
    <m/>
    <s v="Prj000446-Implement - Minor Enhancements for Enterprise Apps"/>
    <s v="Non-Labor"/>
    <x v="0"/>
    <s v="Software"/>
    <s v="Software"/>
    <s v="Information Technology"/>
    <s v="Software - Licenses"/>
    <s v="Software - Licenses"/>
    <s v="Annual Expensed"/>
    <n v="3000"/>
    <n v="3150"/>
    <n v="3150"/>
    <n v="3150"/>
    <n v="0"/>
    <n v="0"/>
    <n v="0"/>
    <s v="Potential Opp.- we moved to Equisolve to host our website"/>
    <m/>
    <m/>
    <m/>
    <m/>
    <m/>
    <m/>
    <m/>
    <m/>
    <m/>
    <m/>
    <m/>
    <n v="3150"/>
    <n v="3150"/>
    <n v="3150"/>
    <m/>
    <m/>
    <m/>
    <m/>
    <m/>
    <m/>
    <m/>
    <m/>
    <m/>
    <m/>
    <m/>
    <m/>
    <n v="0"/>
    <n v="0"/>
    <n v="0"/>
    <n v="0"/>
    <n v="0"/>
    <n v="0"/>
    <n v="0"/>
    <n v="0"/>
    <n v="0"/>
    <n v="0"/>
    <n v="0"/>
    <n v="0"/>
    <n v="-3150"/>
    <n v="-3150"/>
    <m/>
    <n v="0"/>
  </r>
  <r>
    <x v="0"/>
    <s v="Litera"/>
    <s v="Litera"/>
    <s v="Prj000446"/>
    <s v="Implement - Minor Enhancements for Enterprise Apps"/>
    <s v="Cos, PMO &amp; Enterprise Technology"/>
    <x v="1"/>
    <d v="2025-10-19T00:00:00"/>
    <d v="2026-10-18T00:00:00"/>
    <s v="Litera Compare Desktop"/>
    <s v="Prj000446-Implement - Minor Enhancements for Enterprise Apps"/>
    <s v="Non-Labor"/>
    <x v="0"/>
    <s v="Software"/>
    <s v="Desktop"/>
    <s v="Information Technology"/>
    <s v="Software - Licenses"/>
    <s v="Software - Licenses"/>
    <s v="Annual Expensed"/>
    <n v="2471"/>
    <n v="2594.5500000000002"/>
    <n v="2594.5500000000002"/>
    <n v="2595"/>
    <n v="0"/>
    <n v="0.4499999999998181"/>
    <n v="0.4499999999998181"/>
    <s v="  "/>
    <m/>
    <m/>
    <m/>
    <m/>
    <m/>
    <m/>
    <m/>
    <m/>
    <n v="2595"/>
    <m/>
    <m/>
    <m/>
    <n v="2595"/>
    <n v="2595"/>
    <m/>
    <m/>
    <m/>
    <m/>
    <m/>
    <m/>
    <m/>
    <m/>
    <m/>
    <m/>
    <m/>
    <m/>
    <n v="0"/>
    <n v="0"/>
    <n v="0"/>
    <n v="0"/>
    <n v="0"/>
    <n v="0"/>
    <n v="0"/>
    <n v="0"/>
    <n v="0"/>
    <n v="-2595"/>
    <n v="0"/>
    <n v="0"/>
    <n v="0"/>
    <n v="-2595"/>
    <m/>
    <n v="0"/>
  </r>
  <r>
    <x v="0"/>
    <s v="Alation Inc."/>
    <s v="Alation"/>
    <s v="Prj000458"/>
    <s v="Support - Data Analytics Office"/>
    <s v="Enterprise Architecture, Data Analytics &amp; AI"/>
    <x v="5"/>
    <d v="2025-04-18T00:00:00"/>
    <d v="2026-04-17T00:00:00"/>
    <s v="Alation"/>
    <s v="Prj000458-Support - Data Analytics Office"/>
    <s v="Non-Labor"/>
    <x v="0"/>
    <s v="Software"/>
    <s v="Subscription"/>
    <s v="Information Technology"/>
    <s v="Software - Licenses"/>
    <s v="Software - Licenses"/>
    <s v="Annual Prepaid"/>
    <n v="182520"/>
    <n v="191646"/>
    <n v="191646"/>
    <n v="128265.00749999999"/>
    <n v="-63380.992500000008"/>
    <n v="0"/>
    <n v="-63380.992500000008"/>
    <s v="Contract is Apr-Mar Budegetd 26 - 191K v/s Actual 172K"/>
    <m/>
    <m/>
    <m/>
    <n v="14251.667500000001"/>
    <n v="14251.667500000001"/>
    <n v="14251.667500000001"/>
    <n v="14251.667500000001"/>
    <n v="14251.667500000001"/>
    <n v="14251.667500000001"/>
    <n v="14251.667500000001"/>
    <n v="14251.667500000001"/>
    <n v="14251.667500000001"/>
    <n v="128265.00749999999"/>
    <n v="99761.672500000001"/>
    <m/>
    <m/>
    <m/>
    <n v="14251.667500000001"/>
    <n v="14251.667500000001"/>
    <n v="14251.667500000001"/>
    <n v="14251.667500000001"/>
    <n v="14251.667500000001"/>
    <n v="14251.667500000001"/>
    <n v="14251.667500000001"/>
    <n v="14251.667500000001"/>
    <n v="14251.667500000001"/>
    <n v="128265.00749999999"/>
    <n v="0"/>
    <n v="0"/>
    <n v="0"/>
    <n v="0"/>
    <n v="0"/>
    <n v="0"/>
    <n v="0"/>
    <n v="0"/>
    <n v="0"/>
    <n v="0"/>
    <n v="0"/>
    <n v="0"/>
    <n v="0"/>
    <s v="$43K is prepaid for Jan-Mar 2027, actual saving is $19K budet vs actuals"/>
    <n v="14251.667500000001"/>
  </r>
  <r>
    <x v="0"/>
    <s v="BroadVantage"/>
    <s v="BoardVantage"/>
    <s v="Prj000446"/>
    <s v="Implement - Minor Enhancements for Enterprise Apps"/>
    <s v="Cos, PMO &amp; Enterprise Technology"/>
    <x v="1"/>
    <s v="NA"/>
    <s v="NA"/>
    <m/>
    <s v="Prj000446-Implement - Minor Enhancements for Enterprise Apps"/>
    <s v="Non-Labor"/>
    <x v="0"/>
    <s v="Software"/>
    <m/>
    <s v="Information Technology"/>
    <s v="Software - Licenses"/>
    <s v="Software - Licenses"/>
    <s v="Annual Expensed"/>
    <n v="48000"/>
    <n v="50400"/>
    <n v="50400"/>
    <n v="50400"/>
    <n v="0"/>
    <n v="0"/>
    <n v="0"/>
    <s v="Software for Board of Directors - Potential Opportunity - No activity in 2025 as well"/>
    <m/>
    <m/>
    <m/>
    <m/>
    <m/>
    <m/>
    <m/>
    <m/>
    <m/>
    <m/>
    <m/>
    <n v="50400"/>
    <n v="50400"/>
    <n v="50400"/>
    <m/>
    <m/>
    <m/>
    <m/>
    <m/>
    <m/>
    <m/>
    <m/>
    <m/>
    <m/>
    <m/>
    <m/>
    <n v="0"/>
    <n v="0"/>
    <n v="0"/>
    <n v="0"/>
    <n v="0"/>
    <n v="0"/>
    <n v="0"/>
    <n v="0"/>
    <n v="0"/>
    <n v="0"/>
    <n v="0"/>
    <n v="0"/>
    <n v="-50400"/>
    <n v="-50400"/>
    <m/>
    <n v="0"/>
  </r>
  <r>
    <x v="0"/>
    <s v="Broadridge Output  Solutions"/>
    <m/>
    <s v="Prj000290"/>
    <s v="Support - Asset Management Applications"/>
    <s v="Asset Management Tech"/>
    <x v="3"/>
    <s v="NA"/>
    <s v="NA"/>
    <m/>
    <s v="Prj000290-Support - Asset Management Applications"/>
    <s v="Non-Labor"/>
    <x v="0"/>
    <s v="Software"/>
    <m/>
    <s v="Information Technology"/>
    <s v="Managed Service - Core"/>
    <s v="Support Services"/>
    <s v="Monthly Expensed"/>
    <n v="138759"/>
    <n v="119571.06"/>
    <n v="119571.06"/>
    <n v="109130.55"/>
    <n v="-10440.509999999995"/>
    <n v="0"/>
    <n v="-10440.509999999995"/>
    <s v="Modelling fees"/>
    <n v="9964.2549999999992"/>
    <n v="9964.2549999999992"/>
    <n v="9964.2549999999992"/>
    <n v="9964.2549999999992"/>
    <n v="9964.2549999999992"/>
    <n v="9964.2549999999992"/>
    <n v="9964.2549999999992"/>
    <n v="9964.2549999999992"/>
    <n v="9964.2549999999992"/>
    <n v="9964.2549999999992"/>
    <n v="9964.2549999999992"/>
    <n v="9964.2549999999992"/>
    <n v="119571.06000000001"/>
    <n v="69749.784999999989"/>
    <n v="6188"/>
    <n v="3300"/>
    <m/>
    <m/>
    <m/>
    <m/>
    <m/>
    <m/>
    <m/>
    <m/>
    <m/>
    <m/>
    <n v="9488"/>
    <n v="-3776.2549999999992"/>
    <n v="-6664.2549999999992"/>
    <n v="-9964.2549999999992"/>
    <n v="-9964.2549999999992"/>
    <n v="-9964.2549999999992"/>
    <n v="-9964.2549999999992"/>
    <n v="-9964.2549999999992"/>
    <n v="-9964.2549999999992"/>
    <n v="-9964.2549999999992"/>
    <n v="-9964.2549999999992"/>
    <n v="-9964.2549999999992"/>
    <n v="-9964.2549999999992"/>
    <n v="-110083.06000000001"/>
    <s v="No cost noted in Mar &amp; Apr"/>
    <n v="9488"/>
  </r>
  <r>
    <x v="0"/>
    <s v="BWise Internal Control Inc."/>
    <s v="SAI360"/>
    <s v="Prj000446"/>
    <s v="Implement - Minor Enhancements for Enterprise Apps"/>
    <s v="Cos, PMO &amp; Enterprise Technology"/>
    <x v="1"/>
    <d v="2026-01-01T00:00:00"/>
    <d v="2026-12-31T00:00:00"/>
    <m/>
    <s v="Prj000446-Implement - Minor Enhancements for Enterprise Apps"/>
    <s v="Non-Labor"/>
    <x v="2"/>
    <s v="Software"/>
    <s v="Support Services"/>
    <s v="Outsourced"/>
    <s v="Run the Business Contractors and Outsource Services"/>
    <s v="RTB Expenses - Contractor"/>
    <s v="Annual Expensed"/>
    <n v="29400"/>
    <n v="32400"/>
    <n v="32400"/>
    <n v="32009.25"/>
    <n v="-390.75"/>
    <n v="0"/>
    <n v="-390.75"/>
    <m/>
    <n v="32400"/>
    <n v="0"/>
    <n v="0"/>
    <n v="0"/>
    <n v="0"/>
    <n v="0"/>
    <n v="0"/>
    <n v="0"/>
    <n v="0"/>
    <n v="0"/>
    <n v="0"/>
    <n v="0"/>
    <n v="32400"/>
    <n v="0"/>
    <n v="32009.25"/>
    <n v="0"/>
    <n v="0"/>
    <n v="0"/>
    <n v="0"/>
    <n v="0"/>
    <n v="0"/>
    <n v="0"/>
    <n v="0"/>
    <n v="0"/>
    <n v="0"/>
    <n v="0"/>
    <n v="32009.25"/>
    <n v="-390.75"/>
    <n v="0"/>
    <n v="0"/>
    <n v="0"/>
    <n v="0"/>
    <n v="0"/>
    <n v="0"/>
    <n v="0"/>
    <n v="0"/>
    <n v="0"/>
    <n v="0"/>
    <n v="0"/>
    <n v="-390.75"/>
    <s v="Budget v/s Actuals"/>
    <n v="32009.25"/>
  </r>
  <r>
    <x v="0"/>
    <s v="CDW DIRECT LLC"/>
    <m/>
    <s v="Prj000350"/>
    <s v="Support - Infrastructure for Tech"/>
    <s v="Infrastructure Services, Controls &amp; User Enablement"/>
    <x v="0"/>
    <s v="TBC with Danny"/>
    <s v="TBC with Danny"/>
    <m/>
    <s v="Prj000350-Support - Infrastructure for Tech"/>
    <s v="Non-Labor"/>
    <x v="0"/>
    <s v="Software"/>
    <m/>
    <s v="Information Technology"/>
    <s v="Managed Service - Core"/>
    <s v="Support Services"/>
    <s v="Monthly Expensed"/>
    <n v="449917.66"/>
    <n v="1091630.8800000001"/>
    <n v="1091630.8800000001"/>
    <n v="1091630.6000000001"/>
    <n v="-0.28000000002793968"/>
    <n v="0"/>
    <n v="-0.28000000002793968"/>
    <s v="Comprised of 7 different invoices - SmartNet, Prisma and PA until Jul'25; New Price effective Aug'25 for 5 yr contract_x000a_5 years starting Aug is only Prisma and PA. No SmartNet."/>
    <m/>
    <m/>
    <m/>
    <m/>
    <m/>
    <m/>
    <m/>
    <n v="366127.60000000003"/>
    <m/>
    <m/>
    <m/>
    <n v="725503"/>
    <n v="1091630.6000000001"/>
    <n v="1091630.6000000001"/>
    <m/>
    <m/>
    <m/>
    <m/>
    <m/>
    <m/>
    <m/>
    <m/>
    <m/>
    <m/>
    <m/>
    <m/>
    <n v="0"/>
    <n v="0"/>
    <n v="0"/>
    <n v="0"/>
    <n v="0"/>
    <n v="0"/>
    <n v="0"/>
    <n v="0"/>
    <n v="-366127.60000000003"/>
    <n v="0"/>
    <n v="0"/>
    <n v="0"/>
    <n v="-725503"/>
    <n v="-1091630.6000000001"/>
    <m/>
    <n v="0"/>
  </r>
  <r>
    <x v="0"/>
    <s v="Indus Valley Partners Corporation"/>
    <s v="IVP"/>
    <s v="Prj000403"/>
    <s v="Support - L2 CoE Management for Tech Horizontals"/>
    <s v="Tech Shared Services"/>
    <x v="5"/>
    <d v="2024-05-01T00:00:00"/>
    <d v="2026-11-06T00:00:00"/>
    <s v="Polaris/EDM/SecMast Core l2"/>
    <s v="Prj000403-Support - L2 CoE Management for Tech Horizontals"/>
    <s v="Labor"/>
    <x v="2"/>
    <s v="RTB- MS"/>
    <s v="Managed Services"/>
    <s v="Information Technology"/>
    <s v="Managed Service - Core"/>
    <s v="Managed Service - Core"/>
    <s v="Monthly Expensed"/>
    <n v="222842"/>
    <n v="195584.34"/>
    <n v="195584.34"/>
    <n v="191940"/>
    <n v="-3644.3399999999965"/>
    <n v="0"/>
    <n v="-3644.3399999999965"/>
    <s v="IVP L2 Tech MS"/>
    <n v="15449"/>
    <n v="15449"/>
    <n v="15449"/>
    <n v="15449"/>
    <n v="16268"/>
    <n v="16268"/>
    <n v="16268"/>
    <n v="16268"/>
    <n v="16268"/>
    <n v="16268"/>
    <n v="16268"/>
    <n v="16268"/>
    <n v="191940"/>
    <n v="113876"/>
    <n v="15449"/>
    <n v="15449"/>
    <n v="15449"/>
    <n v="15449"/>
    <n v="16268"/>
    <m/>
    <m/>
    <m/>
    <m/>
    <m/>
    <m/>
    <m/>
    <n v="78064"/>
    <n v="0"/>
    <n v="0"/>
    <n v="0"/>
    <n v="0"/>
    <n v="0"/>
    <n v="-16268"/>
    <n v="-16268"/>
    <n v="-16268"/>
    <n v="-16268"/>
    <n v="-16268"/>
    <n v="-16268"/>
    <n v="-16268"/>
    <n v="-113876"/>
    <s v="Budget v/s Actuals, incremental recon hosting fees CPI -5.3% since May"/>
    <n v="61796"/>
  </r>
  <r>
    <x v="0"/>
    <s v="Indus Valley Partners Corporation"/>
    <s v="IVP"/>
    <s v="Prj000403"/>
    <s v="Support - L2 CoE Management for Tech Horizontals"/>
    <s v="Tech Shared Services"/>
    <x v="5"/>
    <d v="2025-05-01T00:00:00"/>
    <d v="2026-11-06T00:00:00"/>
    <s v="Data MS"/>
    <s v="Prj000403-Support - L2 CoE Management for Tech Horizontals"/>
    <s v="Labor"/>
    <x v="2"/>
    <s v="RTB- MS"/>
    <s v="Managed Services"/>
    <s v="Information Technology"/>
    <s v="Managed Service - Core"/>
    <s v="Managed Service - Core"/>
    <s v="Monthly Expensed"/>
    <n v="57500"/>
    <n v="85455"/>
    <n v="85455"/>
    <n v="74250"/>
    <n v="-11205"/>
    <n v="0"/>
    <n v="-11205"/>
    <s v="Data Managed Srvc"/>
    <n v="6750"/>
    <n v="6750"/>
    <n v="6750"/>
    <n v="6750"/>
    <n v="6750"/>
    <n v="6750"/>
    <n v="6750"/>
    <n v="6750"/>
    <n v="6750"/>
    <n v="6750"/>
    <n v="6750"/>
    <m/>
    <n v="74250"/>
    <n v="40500"/>
    <n v="6750"/>
    <n v="6750"/>
    <n v="6750"/>
    <n v="6750"/>
    <n v="6750"/>
    <m/>
    <m/>
    <m/>
    <m/>
    <m/>
    <m/>
    <m/>
    <n v="33750"/>
    <n v="0"/>
    <n v="0"/>
    <n v="0"/>
    <n v="0"/>
    <n v="0"/>
    <n v="-6750"/>
    <n v="-6750"/>
    <n v="-6750"/>
    <n v="-6750"/>
    <n v="-6750"/>
    <n v="-6750"/>
    <n v="0"/>
    <n v="-40500"/>
    <s v="Budget v/s Actuals"/>
    <n v="27000"/>
  </r>
  <r>
    <x v="0"/>
    <s v="Equisolve, Inc."/>
    <m/>
    <s v="Prj000446"/>
    <s v="Implement - Minor Enhancements for Enterprise Apps"/>
    <s v="Cos, PMO &amp; Enterprise Technology"/>
    <x v="1"/>
    <m/>
    <m/>
    <m/>
    <s v="Prj000446-Implement - Minor Enhancements for Enterprise Apps"/>
    <s v="Non-Labor"/>
    <x v="0"/>
    <s v="Software"/>
    <m/>
    <s v="Information Technology"/>
    <s v="Managed Service - Core"/>
    <s v="Managed Service - Core"/>
    <s v="Monthly Expensed"/>
    <n v="46598.93"/>
    <n v="48934"/>
    <n v="48934"/>
    <n v="48932"/>
    <n v="-2"/>
    <n v="0"/>
    <n v="-2"/>
    <s v="Errouneously paid by BDC CC -32K, Incremental spend 20K-LoungeLizard budget transferred to Equisolve"/>
    <n v="4702"/>
    <n v="1000"/>
    <n v="1000"/>
    <n v="1195"/>
    <n v="1000"/>
    <n v="1000"/>
    <n v="1000"/>
    <n v="1000"/>
    <n v="1000"/>
    <n v="1000"/>
    <n v="1000"/>
    <n v="34037"/>
    <n v="48934"/>
    <n v="40037"/>
    <n v="4704"/>
    <n v="999"/>
    <n v="999"/>
    <n v="1194"/>
    <n v="999"/>
    <n v="999"/>
    <m/>
    <m/>
    <m/>
    <m/>
    <m/>
    <m/>
    <n v="9894"/>
    <n v="2"/>
    <n v="-1"/>
    <n v="-1"/>
    <n v="-1"/>
    <n v="-1"/>
    <n v="-1"/>
    <n v="-1000"/>
    <n v="-1000"/>
    <n v="-1000"/>
    <n v="-1000"/>
    <n v="-1000"/>
    <n v="-34037"/>
    <n v="-39040"/>
    <s v="Addditional work - Site Refresh in March $9.9K &amp; Form modification in April $195"/>
    <n v="7896"/>
  </r>
  <r>
    <x v="0"/>
    <s v="MARKIT NORTH AMERICA, INC."/>
    <s v="S&amp;P Global"/>
    <s v="Prj000469"/>
    <s v="Support - Prod Support for Ops Apps"/>
    <s v="Operations Technology"/>
    <x v="2"/>
    <m/>
    <m/>
    <m/>
    <s v="Prj000469-Support - Prod Support for Ops Apps"/>
    <s v="Non-Labor"/>
    <x v="0"/>
    <s v="Software"/>
    <m/>
    <s v="Information Technology"/>
    <s v="Managed Service - Core"/>
    <s v="Managed Service - Core"/>
    <s v="Quarterly Prepaid"/>
    <n v="3268031.27"/>
    <n v="3500000"/>
    <n v="3500000"/>
    <n v="3525202.9299999997"/>
    <n v="0"/>
    <n v="25202.929999999702"/>
    <n v="25202.929999999702"/>
    <s v="RISK AUM-Potential Dec. Opp"/>
    <n v="261174.96666666667"/>
    <n v="261174.96666666667"/>
    <n v="261174.96666666667"/>
    <n v="253282.01"/>
    <n v="253282.01"/>
    <n v="253282.01"/>
    <n v="330305.33333333331"/>
    <n v="330305.33333333331"/>
    <n v="330305.33333333331"/>
    <n v="330305.33333333331"/>
    <n v="330305.33333333331"/>
    <n v="330305.33333333331"/>
    <n v="3525202.9300000006"/>
    <n v="2235114.0099999998"/>
    <n v="261174.96666666667"/>
    <n v="261174.96666666667"/>
    <n v="261174.96666666667"/>
    <n v="253282.01"/>
    <n v="253282.01"/>
    <n v="253282.01"/>
    <m/>
    <m/>
    <m/>
    <m/>
    <m/>
    <m/>
    <n v="1543370.93"/>
    <n v="0"/>
    <n v="0"/>
    <n v="0"/>
    <n v="0"/>
    <n v="0"/>
    <n v="0"/>
    <n v="-330305.33333333331"/>
    <n v="-330305.33333333331"/>
    <n v="-330305.33333333331"/>
    <n v="-330305.33333333331"/>
    <n v="-330305.33333333331"/>
    <n v="-330305.33333333331"/>
    <n v="-1981831.9999999998"/>
    <s v="WSO Web service + Orion CLO"/>
    <n v="1036806.91"/>
  </r>
  <r>
    <x v="0"/>
    <s v="Microsoft Corporation"/>
    <m/>
    <s v="Prj000350"/>
    <s v="Support - Infrastructure for Tech"/>
    <s v="Infrastructure Services, Controls &amp; User Enablement"/>
    <x v="0"/>
    <d v="2026-06-01T00:00:00"/>
    <d v="2027-05-31T00:00:00"/>
    <m/>
    <s v="Prj000350-Support - Infrastructure for Tech"/>
    <s v="Non-Labor"/>
    <x v="0"/>
    <s v="Software"/>
    <s v="Managed Services"/>
    <s v="Information Technology"/>
    <s v="Managed Service - Core"/>
    <s v="Support Services"/>
    <s v="Annual Prepaid"/>
    <n v="588000"/>
    <n v="596913"/>
    <n v="596913"/>
    <n v="642692"/>
    <n v="0"/>
    <n v="45779"/>
    <n v="45779"/>
    <s v="MS Core, Co-pilot, Azure-Prepaid, renewed in June at $687K 1 year"/>
    <n v="48333.333333333336"/>
    <n v="48333.333333333336"/>
    <n v="48333.333333333336"/>
    <n v="48333.333333333336"/>
    <n v="48333.333333333336"/>
    <n v="57289.333333333336"/>
    <n v="57289.333333333336"/>
    <n v="57289.333333333336"/>
    <n v="57289.333333333336"/>
    <n v="57289.333333333336"/>
    <n v="57289.333333333336"/>
    <n v="57289.333333333336"/>
    <n v="642692"/>
    <n v="401025.33333333331"/>
    <n v="48333.333333333336"/>
    <n v="48333.333333333336"/>
    <n v="48333.333333333336"/>
    <n v="48333.333333333336"/>
    <n v="48333.333333333336"/>
    <n v="57289.346666666672"/>
    <n v="57289.346666666672"/>
    <n v="57289.346666666672"/>
    <n v="57289.346666666672"/>
    <n v="57289.346666666672"/>
    <n v="57289.346666666672"/>
    <n v="57289.346666666672"/>
    <n v="642692.09333333338"/>
    <n v="0"/>
    <n v="0"/>
    <n v="0"/>
    <n v="0"/>
    <n v="0"/>
    <n v="1.3333333336049691E-2"/>
    <n v="1.3333333336049691E-2"/>
    <n v="1.3333333336049691E-2"/>
    <n v="1.3333333336049691E-2"/>
    <n v="1.3333333336049691E-2"/>
    <n v="1.3333333336049691E-2"/>
    <n v="1.3333333336049691E-2"/>
    <n v="9.3333333352347836E-2"/>
    <s v="Renewal at $687K from June26-May-27, paid upfront"/>
    <n v="193333.33333333334"/>
  </r>
  <r>
    <x v="0"/>
    <s v="Indus Valley Partners Corporation"/>
    <s v="IVP"/>
    <s v="T&amp;M"/>
    <s v="T&amp;M"/>
    <s v="Infra Svcs &amp; User Enblt Tech"/>
    <x v="5"/>
    <d v="2026-01-01T00:00:00"/>
    <d v="2026-06-30T00:00:00"/>
    <s v="Prj Mgmt T&amp;M"/>
    <s v="T&amp;M-T&amp;M"/>
    <s v="Labor"/>
    <x v="4"/>
    <s v="RTB- T&amp;M"/>
    <s v="T&amp;M"/>
    <s v="Outsourced"/>
    <s v="Run the Business Contractors and Outsource Services"/>
    <s v="RTB Expenses - Contractor"/>
    <s v="Monthly Expensed"/>
    <n v="433000"/>
    <n v="216000"/>
    <n v="216000"/>
    <n v="488400"/>
    <n v="0"/>
    <n v="272400"/>
    <n v="272400"/>
    <s v="T&amp;M IVP Mgmt (TOM)- Rahul &amp; Vaibhav + 2"/>
    <n v="88000"/>
    <n v="88000"/>
    <n v="88000"/>
    <n v="88000"/>
    <n v="88000"/>
    <n v="88000"/>
    <m/>
    <m/>
    <m/>
    <m/>
    <m/>
    <m/>
    <n v="528000"/>
    <n v="88000"/>
    <n v="73000"/>
    <n v="70200"/>
    <n v="87200"/>
    <n v="82000"/>
    <m/>
    <m/>
    <m/>
    <m/>
    <m/>
    <m/>
    <m/>
    <m/>
    <n v="312400"/>
    <n v="-15000"/>
    <n v="-17800"/>
    <n v="-800"/>
    <n v="-6000"/>
    <n v="-88000"/>
    <n v="-88000"/>
    <n v="0"/>
    <n v="0"/>
    <n v="0"/>
    <n v="0"/>
    <n v="0"/>
    <n v="0"/>
    <n v="-215600"/>
    <s v="Budgeted only for 2 headcount, actual contract was signed for 4 headcounts"/>
    <n v="312400"/>
  </r>
  <r>
    <x v="0"/>
    <s v="Indus Valley Partners Corporation"/>
    <s v="IVP"/>
    <s v="Prj000472"/>
    <s v="Implement - Build Pipes from CORE Systems to IVP"/>
    <s v="Enterprise Architecture, Data Analytics &amp; AI"/>
    <x v="5"/>
    <d v="2026-01-01T00:00:00"/>
    <d v="2026-06-30T00:00:00"/>
    <s v="Polaris/EDM/SecMast Core Implementation"/>
    <s v="Prj000472-Implement - Build Pipes from CORE Systems to IVP"/>
    <s v="Labor"/>
    <x v="5"/>
    <s v="RTB- FPC"/>
    <m/>
    <s v="Information Technology"/>
    <s v="Managed Service - Core"/>
    <s v="RTB Expenses - Contractor"/>
    <s v="Monthly Expensed"/>
    <n v="1612673"/>
    <n v="1344000"/>
    <n v="1344000"/>
    <n v="960000"/>
    <n v="-384000"/>
    <n v="0"/>
    <n v="-384000"/>
    <s v="FPC- IVP Implementation Post Contract - Capitalizable-160K per month from Jan to June 2026 - Capitalizable"/>
    <n v="160000"/>
    <n v="160000"/>
    <n v="160000"/>
    <n v="160000"/>
    <n v="160000"/>
    <n v="160000"/>
    <m/>
    <m/>
    <m/>
    <m/>
    <m/>
    <m/>
    <n v="960000"/>
    <n v="160000"/>
    <n v="160000"/>
    <n v="160000"/>
    <n v="160000"/>
    <n v="160000"/>
    <n v="160000"/>
    <m/>
    <m/>
    <m/>
    <m/>
    <m/>
    <m/>
    <m/>
    <n v="800000"/>
    <n v="0"/>
    <n v="0"/>
    <n v="0"/>
    <n v="0"/>
    <n v="0"/>
    <n v="-160000"/>
    <n v="0"/>
    <n v="0"/>
    <n v="0"/>
    <n v="0"/>
    <n v="0"/>
    <n v="0"/>
    <n v="-160000"/>
    <s v="Budget v/s Actuals"/>
    <n v="640000"/>
  </r>
  <r>
    <x v="0"/>
    <s v="VPMA Global Services LLC"/>
    <s v="Control M"/>
    <s v="Prj000350"/>
    <s v="Support - Infrastructure for Tech"/>
    <s v="Infrastructure Services, Controls &amp; User Enablement"/>
    <x v="0"/>
    <s v="NA"/>
    <s v="NA"/>
    <m/>
    <s v="Prj000350-Support - Infrastructure for Tech"/>
    <s v="Non-Labor"/>
    <x v="0"/>
    <s v="Software"/>
    <s v="FPC"/>
    <s v="Information Technology"/>
    <s v="Software - Core"/>
    <s v="Software - Core"/>
    <s v="Annual Expensed"/>
    <n v="21255"/>
    <n v="22318"/>
    <n v="22318"/>
    <n v="22318"/>
    <n v="0"/>
    <n v="0"/>
    <n v="0"/>
    <m/>
    <m/>
    <m/>
    <m/>
    <n v="22318"/>
    <m/>
    <m/>
    <m/>
    <m/>
    <m/>
    <m/>
    <m/>
    <m/>
    <n v="22318"/>
    <n v="0"/>
    <m/>
    <m/>
    <m/>
    <m/>
    <m/>
    <m/>
    <m/>
    <m/>
    <m/>
    <m/>
    <m/>
    <m/>
    <n v="0"/>
    <n v="0"/>
    <n v="0"/>
    <n v="0"/>
    <n v="-22318"/>
    <n v="0"/>
    <n v="0"/>
    <n v="0"/>
    <n v="0"/>
    <n v="0"/>
    <n v="0"/>
    <n v="0"/>
    <n v="0"/>
    <n v="-22318"/>
    <m/>
    <n v="0"/>
  </r>
  <r>
    <x v="0"/>
    <s v="Intelligent Business Platforms LLC"/>
    <s v="Intellibus"/>
    <s v="T&amp;M"/>
    <s v="T&amp;M"/>
    <s v="Infra Svcs &amp; User Enblt Tech"/>
    <x v="5"/>
    <d v="2026-01-01T00:00:00"/>
    <d v="2026-06-30T00:00:00"/>
    <s v="T&amp;M"/>
    <s v="T&amp;M-T&amp;M"/>
    <s v="Labor"/>
    <x v="4"/>
    <s v="CTB- T&amp;M"/>
    <s v="T&amp;M"/>
    <s v="Consulting"/>
    <s v="Consulting Change the Business"/>
    <s v="CTB Expenses - Consulting"/>
    <s v="Monthly Expensed"/>
    <n v="1877896"/>
    <n v="932960"/>
    <n v="940800"/>
    <n v="923710"/>
    <n v="-17090"/>
    <n v="0"/>
    <n v="-17090"/>
    <s v="T&amp;M - Intellibus"/>
    <n v="156800"/>
    <n v="156800"/>
    <n v="156800"/>
    <n v="156800"/>
    <n v="156800"/>
    <n v="156800"/>
    <m/>
    <m/>
    <m/>
    <m/>
    <m/>
    <m/>
    <n v="940800"/>
    <n v="156800"/>
    <n v="153008"/>
    <n v="138848"/>
    <n v="154496"/>
    <n v="163758"/>
    <m/>
    <m/>
    <m/>
    <m/>
    <m/>
    <m/>
    <m/>
    <m/>
    <n v="610110"/>
    <n v="-3792"/>
    <n v="-17952"/>
    <n v="-2304"/>
    <n v="6958"/>
    <n v="-156800"/>
    <n v="-156800"/>
    <n v="0"/>
    <n v="0"/>
    <n v="0"/>
    <n v="0"/>
    <n v="0"/>
    <n v="0"/>
    <n v="-330690"/>
    <s v="Budget v/s Actuals, allocations are based on capacity planning forecast"/>
    <n v="610110"/>
  </r>
  <r>
    <x v="0"/>
    <s v="Seismic Software Inc."/>
    <m/>
    <s v="Prj000446"/>
    <s v="Implement - Minor Enhancements for Enterprise Apps"/>
    <s v="Cos, PMO &amp; Enterprise Technology"/>
    <x v="1"/>
    <d v="2025-09-01T00:00:00"/>
    <d v="2026-08-31T00:00:00"/>
    <m/>
    <s v="Prj000446-Implement - Minor Enhancements for Enterprise Apps"/>
    <s v="Non-Labor"/>
    <x v="0"/>
    <s v="Software"/>
    <s v="FPC"/>
    <s v="Information Technology"/>
    <s v="Software - Licenses"/>
    <s v="CTB Expenses - Consulting"/>
    <s v="Annual Prepaid"/>
    <n v="56980"/>
    <n v="139031.20000000001"/>
    <n v="139031.20000000001"/>
    <n v="137701.66666666669"/>
    <n v="-1329.5333333333256"/>
    <n v="0"/>
    <n v="-1329.5333333333256"/>
    <s v="FPC TBD Dependent on Investor Reporting Integration into Seismic - Prepaid"/>
    <n v="11396"/>
    <n v="11396"/>
    <n v="11396"/>
    <n v="11396"/>
    <n v="11396"/>
    <n v="11396"/>
    <n v="11396"/>
    <n v="11585.933333333334"/>
    <n v="11585.933333333334"/>
    <n v="11585.933333333334"/>
    <n v="11585.933333333334"/>
    <n v="11585.933333333334"/>
    <n v="137701.66666666669"/>
    <n v="80721.666666666672"/>
    <n v="11396"/>
    <n v="11396"/>
    <n v="11396"/>
    <n v="11396"/>
    <n v="11396"/>
    <n v="11396"/>
    <n v="11396"/>
    <m/>
    <m/>
    <m/>
    <m/>
    <m/>
    <n v="79772"/>
    <n v="0"/>
    <n v="0"/>
    <n v="0"/>
    <n v="0"/>
    <n v="0"/>
    <n v="0"/>
    <n v="0"/>
    <n v="-11585.933333333334"/>
    <n v="-11585.933333333334"/>
    <n v="-11585.933333333334"/>
    <n v="-11585.933333333334"/>
    <n v="-11585.933333333334"/>
    <n v="-57929.666666666672"/>
    <s v="Budget v/s Actuals"/>
    <n v="45584"/>
  </r>
  <r>
    <x v="3"/>
    <s v="Software Capitalization"/>
    <m/>
    <s v="N/A"/>
    <s v="N/A"/>
    <s v="N/A"/>
    <x v="6"/>
    <m/>
    <m/>
    <m/>
    <s v="N/A-N/A"/>
    <s v="Capitalization"/>
    <x v="6"/>
    <s v="CTB- FPC"/>
    <s v="Software Cap"/>
    <s v="Consulting"/>
    <s v="Consulting Change the Business"/>
    <s v="CTB Expenses - Consulting"/>
    <s v="Capitalization"/>
    <n v="-3700000"/>
    <n v="-4000000"/>
    <n v="-4000000"/>
    <n v="-4000000.0000000005"/>
    <n v="-4.6566128730773926E-10"/>
    <n v="0"/>
    <n v="-4.6566128730773926E-10"/>
    <s v="Management cap on Capitalized Software"/>
    <n v="-333333.33333333331"/>
    <n v="-333333.33333333331"/>
    <n v="-333333.33333333331"/>
    <n v="-333333.33333333331"/>
    <n v="-333333.33333333331"/>
    <n v="-333333.33333333331"/>
    <n v="-333333.33333333331"/>
    <n v="-333333.33333333331"/>
    <n v="-333333.33333333331"/>
    <n v="-333333.33333333331"/>
    <n v="-333333.33333333331"/>
    <n v="-333333.33333333331"/>
    <n v="-4000000.0000000005"/>
    <n v="-2333333.333333333"/>
    <n v="-333333.33333333331"/>
    <n v="-333333.33333333331"/>
    <n v="-333333.33333333331"/>
    <n v="-333333.33333333331"/>
    <n v="-333333.33333333331"/>
    <n v="-333333.33333333331"/>
    <n v="-333333.33333333331"/>
    <n v="-333333.33333333331"/>
    <n v="-333333.33333333331"/>
    <n v="-333333.33333333331"/>
    <n v="-333333.33333333331"/>
    <n v="-333333.33333333331"/>
    <n v="-4000000.0000000005"/>
    <n v="0"/>
    <n v="0"/>
    <n v="0"/>
    <n v="0"/>
    <n v="0"/>
    <n v="0"/>
    <n v="0"/>
    <n v="0"/>
    <n v="0"/>
    <n v="0"/>
    <n v="0"/>
    <n v="0"/>
    <n v="0"/>
    <s v="Capitalisation target"/>
    <n v="-1333333.3333333333"/>
  </r>
  <r>
    <x v="4"/>
    <s v="Amortization/Multiple"/>
    <m/>
    <s v="Amortization"/>
    <s v="N/A"/>
    <s v="N/A"/>
    <x v="6"/>
    <s v="N/A"/>
    <s v="N/A"/>
    <s v="N/A"/>
    <s v="Amortization-N/A"/>
    <s v="Amortization"/>
    <x v="1"/>
    <s v="OOE"/>
    <s v="Amortization"/>
    <s v="Information Technology"/>
    <s v="Hosting Agreement Amortization"/>
    <s v="Amortization - Capitalized costs for hosting arrangements"/>
    <s v="Amortization"/>
    <n v="534786"/>
    <m/>
    <n v="1244018"/>
    <n v="1276687.2541666667"/>
    <n v="0"/>
    <n v="32669.254166666651"/>
    <n v="32669.254166666651"/>
    <s v="To check and update as per schedule"/>
    <n v="103668.16666666667"/>
    <n v="103668.16666666667"/>
    <n v="103668.16666666667"/>
    <n v="103668.16666666667"/>
    <n v="103668.16666666667"/>
    <n v="103668.16666666667"/>
    <n v="103668.16666666667"/>
    <n v="103668.16666666667"/>
    <n v="103668.16666666667"/>
    <n v="103668.16666666667"/>
    <n v="103668.16666666667"/>
    <n v="103668.16666666667"/>
    <n v="1244018"/>
    <n v="725677.16666666663"/>
    <n v="110202.0175"/>
    <n v="110202.0175"/>
    <n v="110202.0175"/>
    <n v="110202.0175"/>
    <n v="110202.0175"/>
    <n v="110202.0175"/>
    <n v="110202.0175"/>
    <n v="110202.0175"/>
    <n v="110202.0175"/>
    <n v="110202.0175"/>
    <n v="110202.0175"/>
    <n v="110202.0175"/>
    <n v="1322424.21"/>
    <n v="6533.8508333333302"/>
    <n v="6533.8508333333302"/>
    <n v="6533.8508333333302"/>
    <n v="6533.8508333333302"/>
    <n v="6533.8508333333302"/>
    <n v="6533.8508333333302"/>
    <n v="6533.8508333333302"/>
    <n v="6533.8508333333302"/>
    <n v="6533.8508333333302"/>
    <n v="6533.8508333333302"/>
    <n v="6533.8508333333302"/>
    <n v="6533.8508333333302"/>
    <n v="78406.209999999963"/>
    <s v="All the amortization lines have been merged to one, source is capitalization schedule shared by Darlene. This risk could be setoff againt PH and any other opp on YTD"/>
    <n v="440808.07"/>
  </r>
  <r>
    <x v="0"/>
    <s v="PactFi Inc."/>
    <m/>
    <s v="Prj000381"/>
    <s v="Support - Prod Support for Credit Apps"/>
    <s v="Credit Technology"/>
    <x v="2"/>
    <d v="2026-01-26T00:00:00"/>
    <d v="2027-01-25T00:00:00"/>
    <s v="PactFi Annual Platform Fee"/>
    <s v="Prj000381-Support - Prod Support for Credit Apps"/>
    <s v="Non-Labor"/>
    <x v="0"/>
    <s v="Software"/>
    <m/>
    <s v="Information Technology"/>
    <s v="Software - Licenses"/>
    <s v="CTB Expenses - Consulting"/>
    <s v="Annual Prepaid"/>
    <n v="391950"/>
    <n v="411547.5"/>
    <n v="411547.5"/>
    <n v="544374.99999999988"/>
    <n v="0"/>
    <n v="132827.49999999988"/>
    <n v="132827.49999999988"/>
    <s v="Year 1 of 3: 1/26/26 to 1/25/27 - Capitalizable"/>
    <n v="45364.583333333336"/>
    <n v="45364.583333333336"/>
    <n v="45364.583333333336"/>
    <n v="45364.583333333336"/>
    <n v="45364.583333333336"/>
    <n v="45364.583333333336"/>
    <n v="45364.583333333336"/>
    <n v="45364.583333333336"/>
    <n v="45364.583333333336"/>
    <n v="45364.583333333336"/>
    <n v="45364.583333333336"/>
    <n v="45364.583333333336"/>
    <n v="544374.99999999988"/>
    <n v="317552.08333333331"/>
    <n v="45364.583333333336"/>
    <n v="45364.583333333336"/>
    <n v="45364.583333333336"/>
    <n v="45364.583333333336"/>
    <n v="45364.583333333336"/>
    <n v="45364.583333333336"/>
    <n v="45364.583333333336"/>
    <n v="45364.583333333336"/>
    <n v="45364.583333333336"/>
    <n v="45364.583333333336"/>
    <n v="45364.583333333336"/>
    <n v="45364.583333333336"/>
    <n v="544374.99999999988"/>
    <n v="0"/>
    <n v="0"/>
    <n v="0"/>
    <n v="0"/>
    <n v="0"/>
    <n v="0"/>
    <n v="0"/>
    <n v="0"/>
    <n v="0"/>
    <n v="0"/>
    <n v="0"/>
    <n v="0"/>
    <n v="0"/>
    <s v="Budget v/s Actuals"/>
    <n v="181458.33333333334"/>
  </r>
  <r>
    <x v="0"/>
    <s v="AT&amp;T Corp"/>
    <s v="ACC Business"/>
    <s v="Prj000350"/>
    <s v="Support - Infrastructure for Tech"/>
    <s v="Infrastructure Services, Controls &amp; User Enablement"/>
    <x v="0"/>
    <s v="Monthly"/>
    <s v="Monthly"/>
    <m/>
    <s v="Prj000350-Support - Infrastructure for Tech"/>
    <s v="Non-Labor"/>
    <x v="3"/>
    <s v="Infrastructure"/>
    <s v="Network"/>
    <s v="Information Technology"/>
    <s v="Managed Service - Network"/>
    <s v="Managed Service - Network"/>
    <s v="Monthly Expensed"/>
    <n v="34621"/>
    <n v="36345"/>
    <n v="36345"/>
    <n v="37142.130000000005"/>
    <n v="0"/>
    <n v="797.13000000000466"/>
    <n v="797.13000000000466"/>
    <s v="We are trying to get the invoices from vendor, incorporate new contract"/>
    <n v="3028.75"/>
    <n v="3028.75"/>
    <n v="3028.75"/>
    <n v="3028.75"/>
    <n v="3028.75"/>
    <n v="3028.75"/>
    <n v="3028.75"/>
    <n v="3028.75"/>
    <n v="3028.75"/>
    <n v="3028.75"/>
    <n v="3028.75"/>
    <n v="3028.75"/>
    <n v="36345"/>
    <n v="21201.25"/>
    <n v="3283.4"/>
    <n v="2291.8200000000002"/>
    <n v="4308.16"/>
    <m/>
    <m/>
    <m/>
    <m/>
    <m/>
    <m/>
    <m/>
    <m/>
    <m/>
    <n v="9883.380000000001"/>
    <n v="254.65000000000009"/>
    <n v="-736.92999999999984"/>
    <n v="1279.4099999999999"/>
    <n v="-3028.75"/>
    <n v="-3028.75"/>
    <n v="-3028.75"/>
    <n v="-3028.75"/>
    <n v="-3028.75"/>
    <n v="-3028.75"/>
    <n v="-3028.75"/>
    <n v="-3028.75"/>
    <n v="-3028.75"/>
    <n v="-26461.62"/>
    <s v="Budget v/s actuals"/>
    <n v="9883.380000000001"/>
  </r>
  <r>
    <x v="0"/>
    <s v="Beanfield Technologies, Inc."/>
    <m/>
    <s v="Prj00035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4028"/>
    <n v="4230"/>
    <n v="4230"/>
    <n v="4469.03"/>
    <n v="0"/>
    <n v="239.02999999999975"/>
    <n v="239.02999999999975"/>
    <m/>
    <n v="353"/>
    <n v="353"/>
    <n v="353"/>
    <n v="353"/>
    <n v="353"/>
    <n v="353"/>
    <n v="353"/>
    <n v="353"/>
    <n v="353"/>
    <n v="353"/>
    <n v="353"/>
    <n v="347"/>
    <n v="4230"/>
    <n v="2465"/>
    <n v="370.83"/>
    <n v="375.95"/>
    <n v="371.55"/>
    <n v="371.55"/>
    <n v="514.15"/>
    <n v="514.15"/>
    <m/>
    <m/>
    <m/>
    <m/>
    <m/>
    <m/>
    <n v="2518.1799999999998"/>
    <n v="17.829999999999984"/>
    <n v="22.949999999999989"/>
    <n v="18.550000000000011"/>
    <n v="18.550000000000011"/>
    <n v="161.14999999999998"/>
    <n v="161.14999999999998"/>
    <n v="-353"/>
    <n v="-353"/>
    <n v="-353"/>
    <n v="-353"/>
    <n v="-353"/>
    <n v="-347"/>
    <n v="-1711.8200000000002"/>
    <m/>
    <n v="1489.8799999999999"/>
  </r>
  <r>
    <x v="0"/>
    <s v="Cogent Canada, Inc."/>
    <m/>
    <s v="Prj00035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7239"/>
    <n v="7043"/>
    <n v="7043"/>
    <n v="7241.6659"/>
    <n v="0"/>
    <n v="198.66589999999997"/>
    <n v="198.66589999999997"/>
    <s v="In CAD"/>
    <n v="587"/>
    <n v="587"/>
    <n v="587"/>
    <n v="587"/>
    <n v="587"/>
    <n v="587"/>
    <n v="587"/>
    <n v="587"/>
    <n v="587"/>
    <n v="587"/>
    <n v="587"/>
    <n v="586"/>
    <n v="7043"/>
    <n v="4108"/>
    <n v="620.09"/>
    <n v="628.66"/>
    <n v="627.61749999999995"/>
    <n v="628.64919999999995"/>
    <n v="628.64919999999995"/>
    <n v="859.75"/>
    <m/>
    <m/>
    <m/>
    <m/>
    <m/>
    <m/>
    <n v="3993.4158999999995"/>
    <n v="33.090000000000032"/>
    <n v="41.659999999999968"/>
    <n v="40.61749999999995"/>
    <n v="41.649199999999951"/>
    <n v="41.649199999999951"/>
    <n v="272.75"/>
    <n v="-587"/>
    <n v="-587"/>
    <n v="-587"/>
    <n v="-587"/>
    <n v="-587"/>
    <n v="-586"/>
    <n v="-3049.5841"/>
    <s v="Budget v/s Actuals"/>
    <n v="2505.0166999999997"/>
  </r>
  <r>
    <x v="2"/>
    <s v="Amazon Capital Services, Inc."/>
    <m/>
    <s v="Prj000266"/>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s v="Annual Expensed"/>
    <n v="278"/>
    <n v="292"/>
    <n v="292"/>
    <n v="292"/>
    <n v="0"/>
    <n v="0"/>
    <n v="0"/>
    <s v="  "/>
    <m/>
    <m/>
    <m/>
    <m/>
    <m/>
    <m/>
    <n v="292"/>
    <m/>
    <m/>
    <m/>
    <m/>
    <m/>
    <n v="292"/>
    <n v="292"/>
    <m/>
    <m/>
    <m/>
    <m/>
    <m/>
    <m/>
    <m/>
    <m/>
    <m/>
    <m/>
    <m/>
    <m/>
    <n v="0"/>
    <n v="0"/>
    <n v="0"/>
    <n v="0"/>
    <n v="0"/>
    <n v="0"/>
    <n v="0"/>
    <n v="-292"/>
    <n v="0"/>
    <n v="0"/>
    <n v="0"/>
    <n v="0"/>
    <n v="0"/>
    <n v="-292"/>
    <m/>
    <n v="0"/>
  </r>
  <r>
    <x v="1"/>
    <s v="General Office Expense - Refer to Concur"/>
    <m/>
    <s v="Prj000266"/>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Printing/ Photocopying/ Stationery"/>
    <s v="Refer to Concur"/>
    <n v="10643"/>
    <n v="2900"/>
    <n v="2900"/>
    <n v="8407.75"/>
    <n v="0"/>
    <n v="5507.75"/>
    <n v="5507.75"/>
    <s v="AI Budget reclass pending"/>
    <m/>
    <n v="17"/>
    <m/>
    <n v="2883"/>
    <m/>
    <m/>
    <m/>
    <m/>
    <m/>
    <m/>
    <m/>
    <m/>
    <n v="2900"/>
    <n v="0"/>
    <m/>
    <n v="16.739999999999998"/>
    <m/>
    <n v="7001"/>
    <n v="1390.01"/>
    <m/>
    <m/>
    <m/>
    <m/>
    <m/>
    <m/>
    <m/>
    <n v="8407.75"/>
    <n v="0"/>
    <n v="-0.26000000000000156"/>
    <n v="0"/>
    <n v="4118"/>
    <n v="1390.01"/>
    <n v="0"/>
    <n v="0"/>
    <n v="0"/>
    <n v="0"/>
    <n v="0"/>
    <n v="0"/>
    <n v="0"/>
    <n v="5507.75"/>
    <s v="Claude purchased by Danny for AI Initiative $6495"/>
    <n v="7017.74"/>
  </r>
  <r>
    <x v="0"/>
    <s v="ICE Benchmark Administration Ltd"/>
    <m/>
    <s v="Prj000469"/>
    <s v="Support - Prod Support for Ops Apps"/>
    <s v="Operations Technology"/>
    <x v="2"/>
    <d v="2026-01-01T00:00:00"/>
    <d v="2026-12-31T00:00:00"/>
    <s v="Libor Historical (may be Tax Invoice)"/>
    <s v="Prj000469-Support - Prod Support for Ops Apps"/>
    <s v="Non-Labor"/>
    <x v="1"/>
    <s v="OOE"/>
    <s v="Libor Historical Data"/>
    <s v="Office expense"/>
    <s v="General Office Expense"/>
    <s v="Office Expense - IT Subscriptions"/>
    <s v="Annual Expensed"/>
    <n v="8000"/>
    <n v="8400"/>
    <n v="8400"/>
    <n v="8000"/>
    <n v="-400"/>
    <n v="0"/>
    <n v="-400"/>
    <s v="For Libor Historical Data tax inovice"/>
    <n v="8400"/>
    <m/>
    <m/>
    <m/>
    <m/>
    <m/>
    <m/>
    <m/>
    <m/>
    <m/>
    <m/>
    <m/>
    <n v="8400"/>
    <n v="0"/>
    <n v="8000"/>
    <m/>
    <m/>
    <m/>
    <m/>
    <m/>
    <m/>
    <m/>
    <m/>
    <m/>
    <m/>
    <m/>
    <n v="8000"/>
    <n v="-400"/>
    <n v="0"/>
    <n v="0"/>
    <n v="0"/>
    <n v="0"/>
    <n v="0"/>
    <n v="0"/>
    <n v="0"/>
    <n v="0"/>
    <n v="0"/>
    <n v="0"/>
    <n v="0"/>
    <n v="-400"/>
    <s v="Budget v/s Actuals"/>
    <n v="8000"/>
  </r>
  <r>
    <x v="0"/>
    <s v="SaferKid, Inc. (FirmScribe)"/>
    <m/>
    <s v="Prj000350"/>
    <s v="Support - Infrastructure for Tech"/>
    <s v="Infrastructure Services, Controls &amp; User Enablement"/>
    <x v="0"/>
    <d v="2026-01-06T00:00:00"/>
    <d v="2027-01-06T00:00:00"/>
    <m/>
    <s v="Prj000350-Support - Infrastructure for Tech"/>
    <s v="Non-Labor"/>
    <x v="3"/>
    <s v="Infrastructure"/>
    <m/>
    <s v="Office expense"/>
    <s v="General Office Expense"/>
    <s v="Office Expense - IT Subscriptions"/>
    <s v="Annual Expensed"/>
    <n v="3000"/>
    <n v="3150"/>
    <n v="3150"/>
    <n v="3000"/>
    <n v="-150"/>
    <n v="0"/>
    <n v="-150"/>
    <s v="  "/>
    <m/>
    <n v="3150"/>
    <m/>
    <m/>
    <m/>
    <m/>
    <m/>
    <m/>
    <m/>
    <m/>
    <m/>
    <m/>
    <n v="3150"/>
    <n v="0"/>
    <m/>
    <n v="3000"/>
    <m/>
    <m/>
    <m/>
    <m/>
    <m/>
    <m/>
    <m/>
    <m/>
    <m/>
    <m/>
    <n v="3000"/>
    <n v="0"/>
    <n v="-150"/>
    <n v="0"/>
    <n v="0"/>
    <n v="0"/>
    <n v="0"/>
    <n v="0"/>
    <n v="0"/>
    <n v="0"/>
    <n v="0"/>
    <n v="0"/>
    <n v="0"/>
    <n v="-150"/>
    <s v="Budget v/s Actuals"/>
    <n v="3000"/>
  </r>
  <r>
    <x v="2"/>
    <s v="Cisco Systems, Inc."/>
    <m/>
    <s v="Prj000350"/>
    <s v="Support - Infrastructure for Tech"/>
    <s v="Infrastructure Services, Controls &amp; User Enablement"/>
    <x v="0"/>
    <s v="NA"/>
    <s v="NA"/>
    <m/>
    <s v="Prj000350-Support - Infrastructure for Tech"/>
    <s v="Non-Labor"/>
    <x v="3"/>
    <s v="Infrastructure"/>
    <s v="General Exp"/>
    <s v="Office expense"/>
    <s v="General Office Expense"/>
    <s v="Office Expense - Telephone &amp; FAX"/>
    <s v="Monthly Expensed"/>
    <n v="1594"/>
    <n v="1674"/>
    <n v="1674"/>
    <n v="0"/>
    <n v="-1674"/>
    <n v="0"/>
    <n v="-1674"/>
    <s v="Webex service  has been cancelled in Dec'25, confirmed by Danny"/>
    <m/>
    <m/>
    <m/>
    <m/>
    <m/>
    <m/>
    <m/>
    <m/>
    <m/>
    <m/>
    <m/>
    <m/>
    <n v="0"/>
    <n v="0"/>
    <m/>
    <m/>
    <m/>
    <m/>
    <m/>
    <m/>
    <m/>
    <m/>
    <m/>
    <m/>
    <m/>
    <m/>
    <n v="0"/>
    <n v="0"/>
    <n v="0"/>
    <n v="0"/>
    <n v="0"/>
    <n v="0"/>
    <n v="0"/>
    <n v="0"/>
    <n v="0"/>
    <n v="0"/>
    <n v="0"/>
    <n v="0"/>
    <n v="0"/>
    <n v="0"/>
    <s v="Webex service  has been cancelled in Dec'25, confirmed by Danny"/>
    <n v="0"/>
  </r>
  <r>
    <x v="2"/>
    <s v="j2 Cloud Services, Inc."/>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17438"/>
    <n v="18865"/>
    <n v="18865"/>
    <n v="19510.98"/>
    <n v="0"/>
    <n v="645.97999999999956"/>
    <n v="645.97999999999956"/>
    <s v="  "/>
    <n v="1450.9"/>
    <n v="1585"/>
    <n v="1500"/>
    <n v="1500"/>
    <n v="1500"/>
    <n v="1500"/>
    <n v="1500"/>
    <n v="1500"/>
    <n v="1500"/>
    <n v="1500"/>
    <n v="1500"/>
    <n v="2329"/>
    <n v="18864.900000000001"/>
    <n v="11329"/>
    <n v="1450.9"/>
    <n v="1585"/>
    <n v="1823.33"/>
    <n v="1822.75"/>
    <m/>
    <m/>
    <m/>
    <m/>
    <m/>
    <m/>
    <m/>
    <m/>
    <n v="6681.98"/>
    <n v="0"/>
    <n v="0"/>
    <n v="323.32999999999993"/>
    <n v="322.75"/>
    <n v="-1500"/>
    <n v="-1500"/>
    <n v="-1500"/>
    <n v="-1500"/>
    <n v="-1500"/>
    <n v="-1500"/>
    <n v="-1500"/>
    <n v="-2329"/>
    <n v="-12182.92"/>
    <s v="Budget v/s Actuals"/>
    <n v="6681.98"/>
  </r>
  <r>
    <x v="2"/>
    <s v="LoopUp"/>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32897.4"/>
    <n v="34537"/>
    <n v="34537"/>
    <n v="33990.466666666667"/>
    <n v="-546.53333333333285"/>
    <n v="0"/>
    <n v="-546.53333333333285"/>
    <m/>
    <n v="2878.0833333333335"/>
    <n v="2878.0833333333335"/>
    <n v="2878.0833333333335"/>
    <n v="2878.0833333333335"/>
    <n v="2878.0833333333335"/>
    <n v="2878.0833333333335"/>
    <n v="2878.0833333333335"/>
    <n v="2878.0833333333335"/>
    <n v="2878.0833333333335"/>
    <n v="2878.0833333333335"/>
    <n v="2878.0833333333335"/>
    <n v="2878.0833333333335"/>
    <n v="34536.999999999993"/>
    <n v="20146.583333333332"/>
    <n v="2741.45"/>
    <n v="2741.45"/>
    <n v="2741.45"/>
    <n v="2741.45"/>
    <m/>
    <m/>
    <m/>
    <m/>
    <m/>
    <m/>
    <m/>
    <m/>
    <n v="10965.8"/>
    <n v="-136.63333333333367"/>
    <n v="-136.63333333333367"/>
    <n v="-136.63333333333367"/>
    <n v="-136.63333333333367"/>
    <n v="-2878.0833333333335"/>
    <n v="-2878.0833333333335"/>
    <n v="-2878.0833333333335"/>
    <n v="-2878.0833333333335"/>
    <n v="-2878.0833333333335"/>
    <n v="-2878.0833333333335"/>
    <n v="-2878.0833333333335"/>
    <n v="-2878.0833333333335"/>
    <n v="-23571.200000000001"/>
    <s v="Budget v/s Actuals"/>
    <n v="10965.8"/>
  </r>
  <r>
    <x v="2"/>
    <s v="Verizon Wireless Services LLC"/>
    <m/>
    <s v="Prj00035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401632"/>
    <n v="421713.07500000007"/>
    <n v="421713.07500000007"/>
    <n v="407892.6966666666"/>
    <n v="-13820.378333333472"/>
    <n v="0"/>
    <n v="-13820.378333333472"/>
    <m/>
    <n v="30215.78"/>
    <n v="35893.14"/>
    <n v="35143.583333333336"/>
    <n v="35143.583333333336"/>
    <n v="35143.583333333336"/>
    <n v="35143.583333333336"/>
    <n v="35143.583333333336"/>
    <n v="35143.583333333336"/>
    <n v="35143.583333333336"/>
    <n v="35143.583333333336"/>
    <n v="35143.583333333336"/>
    <n v="39311.583333333299"/>
    <n v="421712.7533333333"/>
    <n v="250173.08333333331"/>
    <n v="30215.78"/>
    <n v="35893.14"/>
    <n v="28032.44"/>
    <n v="28434.67"/>
    <m/>
    <m/>
    <m/>
    <m/>
    <m/>
    <m/>
    <m/>
    <m/>
    <n v="122576.03"/>
    <n v="0"/>
    <n v="0"/>
    <n v="-7111.1433333333371"/>
    <n v="-6708.9133333333375"/>
    <n v="-35143.583333333336"/>
    <n v="-35143.583333333336"/>
    <n v="-35143.583333333336"/>
    <n v="-35143.583333333336"/>
    <n v="-35143.583333333336"/>
    <n v="-35143.583333333336"/>
    <n v="-35143.583333333336"/>
    <n v="-39311.583333333299"/>
    <n v="-299136.72333333339"/>
    <m/>
    <n v="122576.03"/>
  </r>
  <r>
    <x v="0"/>
    <s v="ASX Benchmarks PTY limited"/>
    <m/>
    <s v="Prj000469"/>
    <s v="Support - Prod Support for Ops Apps"/>
    <s v="Operations Technology"/>
    <x v="2"/>
    <d v="2026-01-01T00:00:00"/>
    <d v="2026-12-31T00:00:00"/>
    <m/>
    <s v="Prj000469-Support - Prod Support for Ops Apps"/>
    <s v="Non-Labor"/>
    <x v="1"/>
    <s v="OOE"/>
    <s v="Subscriptions"/>
    <s v="Subscription Services"/>
    <s v="Subscription Services"/>
    <s v="Office Expense"/>
    <s v="Annual Expensed"/>
    <n v="4914"/>
    <n v="4409"/>
    <n v="4409"/>
    <n v="4982.8"/>
    <n v="0"/>
    <n v="573.80000000000018"/>
    <n v="573.80000000000018"/>
    <s v="in AUD"/>
    <n v="4409"/>
    <m/>
    <m/>
    <m/>
    <m/>
    <m/>
    <m/>
    <m/>
    <m/>
    <m/>
    <m/>
    <m/>
    <n v="4409"/>
    <n v="0"/>
    <n v="4982.8"/>
    <m/>
    <m/>
    <m/>
    <m/>
    <m/>
    <m/>
    <m/>
    <m/>
    <m/>
    <m/>
    <m/>
    <n v="4982.8"/>
    <n v="573.80000000000018"/>
    <n v="0"/>
    <n v="0"/>
    <n v="0"/>
    <n v="0"/>
    <n v="0"/>
    <n v="0"/>
    <n v="0"/>
    <n v="0"/>
    <n v="0"/>
    <n v="0"/>
    <n v="0"/>
    <n v="573.80000000000018"/>
    <s v="Budget v/s Actuals"/>
    <n v="4982.8"/>
  </r>
  <r>
    <x v="0"/>
    <s v="Fitch Solutions, Inc."/>
    <m/>
    <s v="Prj000290"/>
    <s v="Support - Asset Management Applications"/>
    <s v="Asset Management Tech"/>
    <x v="3"/>
    <m/>
    <m/>
    <m/>
    <s v="Prj000290-Support - Asset Management Applications"/>
    <s v="Non-Labor"/>
    <x v="1"/>
    <s v="OOE"/>
    <m/>
    <s v="Subscription Services"/>
    <s v="Subscription Services"/>
    <s v="Office Expense"/>
    <s v="Annual Expensed"/>
    <n v="342"/>
    <n v="359"/>
    <n v="359"/>
    <n v="359"/>
    <n v="0"/>
    <n v="0"/>
    <n v="0"/>
    <s v="  "/>
    <m/>
    <m/>
    <n v="359"/>
    <m/>
    <m/>
    <m/>
    <m/>
    <m/>
    <m/>
    <m/>
    <m/>
    <m/>
    <n v="359"/>
    <n v="0"/>
    <m/>
    <m/>
    <m/>
    <m/>
    <m/>
    <m/>
    <m/>
    <m/>
    <m/>
    <m/>
    <m/>
    <m/>
    <n v="0"/>
    <n v="0"/>
    <n v="0"/>
    <n v="-359"/>
    <n v="0"/>
    <n v="0"/>
    <n v="0"/>
    <n v="0"/>
    <n v="0"/>
    <n v="0"/>
    <n v="0"/>
    <n v="0"/>
    <n v="0"/>
    <n v="-359"/>
    <m/>
    <n v="0"/>
  </r>
  <r>
    <x v="0"/>
    <s v="THOMSON REUTERS MARKETS LLC"/>
    <s v="LSEG / Refinitive"/>
    <s v="Prj000469"/>
    <s v="Support - Prod Support for Ops Apps"/>
    <s v="Operations Technology"/>
    <x v="2"/>
    <m/>
    <m/>
    <m/>
    <s v="Prj000469-Support - Prod Support for Ops Apps"/>
    <s v="Non-Labor"/>
    <x v="1"/>
    <s v="OOE"/>
    <s v="Market Data"/>
    <s v="Subscription Services"/>
    <s v="Subscription Services"/>
    <s v="Office Expense"/>
    <s v="Quarterly Expensed"/>
    <n v="64257.05"/>
    <n v="67470"/>
    <n v="67470"/>
    <n v="67964.899999999994"/>
    <n v="0"/>
    <n v="494.89999999999418"/>
    <n v="494.89999999999418"/>
    <s v="  "/>
    <n v="16878.150000000001"/>
    <m/>
    <m/>
    <n v="16867.5"/>
    <m/>
    <m/>
    <n v="16867.5"/>
    <m/>
    <m/>
    <n v="16867.5"/>
    <m/>
    <n v="-13"/>
    <n v="67467.649999999994"/>
    <n v="33722"/>
    <n v="16878.150000000001"/>
    <m/>
    <m/>
    <n v="17364.75"/>
    <m/>
    <m/>
    <m/>
    <m/>
    <m/>
    <m/>
    <m/>
    <m/>
    <n v="34242.9"/>
    <n v="0"/>
    <n v="0"/>
    <n v="0"/>
    <n v="497.25"/>
    <n v="0"/>
    <n v="0"/>
    <n v="-16867.5"/>
    <n v="0"/>
    <n v="0"/>
    <n v="-16867.5"/>
    <n v="0"/>
    <n v="13"/>
    <n v="-33224.75"/>
    <m/>
    <n v="34242.9"/>
  </r>
  <r>
    <x v="0"/>
    <s v="TSX Inc."/>
    <m/>
    <s v="Prj000469"/>
    <s v="Support - Prod Support for Ops Apps"/>
    <s v="Operations Technology"/>
    <x v="2"/>
    <d v="2025-11-01T00:00:00"/>
    <d v="2026-10-31T00:00:00"/>
    <m/>
    <s v="Prj000469-Support - Prod Support for Ops Apps"/>
    <s v="Non-Labor"/>
    <x v="1"/>
    <s v="OOE"/>
    <m/>
    <s v="Subscription Services"/>
    <s v="Subscription Services"/>
    <s v="Office Expense"/>
    <s v="Annual Expensed"/>
    <n v="10000"/>
    <n v="25000"/>
    <n v="25000"/>
    <n v="25000"/>
    <n v="0"/>
    <n v="0"/>
    <n v="0"/>
    <s v="  "/>
    <m/>
    <m/>
    <m/>
    <m/>
    <m/>
    <m/>
    <m/>
    <m/>
    <m/>
    <m/>
    <n v="25000"/>
    <m/>
    <n v="25000"/>
    <n v="25000"/>
    <m/>
    <m/>
    <m/>
    <m/>
    <m/>
    <m/>
    <m/>
    <m/>
    <m/>
    <m/>
    <m/>
    <m/>
    <n v="0"/>
    <n v="0"/>
    <n v="0"/>
    <n v="0"/>
    <n v="0"/>
    <n v="0"/>
    <n v="0"/>
    <n v="0"/>
    <n v="0"/>
    <n v="0"/>
    <n v="0"/>
    <n v="-25000"/>
    <n v="0"/>
    <n v="-25000"/>
    <m/>
    <n v="0"/>
  </r>
  <r>
    <x v="2"/>
    <s v="CDW DIRECT LLC"/>
    <m/>
    <s v="Prj00035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Monthly Expensed"/>
    <n v="79902.28"/>
    <n v="34646"/>
    <n v="34646"/>
    <n v="25341.853333333336"/>
    <n v="-9304.1466666666638"/>
    <n v="0"/>
    <n v="-9304.1466666666638"/>
    <m/>
    <n v="2887.1666666666665"/>
    <n v="2887.1666666666665"/>
    <n v="2887.1666666666665"/>
    <n v="2887.1666666666665"/>
    <n v="2887.1666666666665"/>
    <n v="2887.1666666666665"/>
    <n v="2887.1666666666665"/>
    <n v="2887.1666666666665"/>
    <n v="2887.1666666666665"/>
    <n v="2887.1666666666665"/>
    <n v="2887.1666666666665"/>
    <n v="2887.1666666666665"/>
    <n v="34646.000000000007"/>
    <n v="20210.166666666668"/>
    <n v="971.52"/>
    <n v="142.37"/>
    <n v="349.61"/>
    <n v="781.02"/>
    <m/>
    <m/>
    <m/>
    <m/>
    <m/>
    <m/>
    <m/>
    <m/>
    <n v="2244.52"/>
    <n v="-1915.6466666666665"/>
    <n v="-2744.7966666666666"/>
    <n v="-2537.5566666666664"/>
    <n v="-2106.1466666666665"/>
    <n v="-2887.1666666666665"/>
    <n v="-2887.1666666666665"/>
    <n v="-2887.1666666666665"/>
    <n v="-2887.1666666666665"/>
    <n v="-2887.1666666666665"/>
    <n v="-2887.1666666666665"/>
    <n v="-2887.1666666666665"/>
    <n v="-2887.1666666666665"/>
    <n v="-32401.480000000003"/>
    <s v="Budget v/s Actuals, Techsmith renewal for 1 year included in April"/>
    <n v="2244.52"/>
  </r>
  <r>
    <x v="0"/>
    <s v="SHI International Corp"/>
    <s v="SHI"/>
    <s v="Prj000350"/>
    <s v="Support - Infrastructure for Tech"/>
    <s v="Infrastructure Services, Controls &amp; User Enablement"/>
    <x v="0"/>
    <d v="2026-01-30T00:00:00"/>
    <d v="2027-01-29T00:00:00"/>
    <s v="Papercut SaaS Maintenance"/>
    <s v="Prj000350-Support - Infrastructure for Tech"/>
    <s v="Non-Labor"/>
    <x v="7"/>
    <s v="Hardware"/>
    <m/>
    <s v="Information Technology"/>
    <s v="Hardware - Desktop Equipment"/>
    <s v="Hardware - Desktop Equipment"/>
    <s v="Annual Expensed"/>
    <n v="0"/>
    <n v="0"/>
    <n v="0"/>
    <n v="15583.84"/>
    <n v="0"/>
    <n v="15583.84"/>
    <n v="15583.84"/>
    <s v="Not part of original budget; risk added, category updated from software to hardware since laptop purchase"/>
    <m/>
    <m/>
    <m/>
    <m/>
    <m/>
    <m/>
    <m/>
    <m/>
    <m/>
    <m/>
    <m/>
    <m/>
    <n v="0"/>
    <n v="0"/>
    <n v="0"/>
    <n v="0"/>
    <n v="6769.5300000000007"/>
    <n v="8814.31"/>
    <n v="0"/>
    <n v="0"/>
    <n v="0"/>
    <n v="0"/>
    <n v="0"/>
    <n v="0"/>
    <n v="0"/>
    <n v="0"/>
    <n v="15583.84"/>
    <n v="0"/>
    <n v="0"/>
    <n v="6769.5300000000007"/>
    <n v="8814.31"/>
    <n v="0"/>
    <n v="0"/>
    <n v="0"/>
    <n v="0"/>
    <n v="0"/>
    <n v="0"/>
    <n v="0"/>
    <n v="0"/>
    <n v="15583.84"/>
    <s v="Surface laptop 7, Logitech keyboard and Mouse, Starlite Cable, Monitor unbudgeted"/>
    <n v="15583.84"/>
  </r>
  <r>
    <x v="0"/>
    <s v="SHI International Corp"/>
    <s v="SHI"/>
    <s v="Prj000350"/>
    <s v="Support - Infrastructure for Tech"/>
    <s v="Infrastructure Services, Controls &amp; User Enablement"/>
    <x v="0"/>
    <s v="Monthly"/>
    <s v="Monthly"/>
    <s v="Variable Monthly Usage"/>
    <s v="Prj000350-Support - Infrastructure for Tech"/>
    <s v="Non-Labor"/>
    <x v="3"/>
    <s v="Infrastructure"/>
    <s v="MS Cloud"/>
    <s v="Information Technology"/>
    <s v="Managed Service - Cloud"/>
    <s v="Managed Service - Cloud"/>
    <s v="Monthly Expensed"/>
    <n v="211"/>
    <n v="0"/>
    <n v="0"/>
    <n v="117.14"/>
    <n v="0"/>
    <n v="117.14"/>
    <n v="117.14"/>
    <s v="Variable Monthly Usage - Not budgeted"/>
    <m/>
    <m/>
    <m/>
    <m/>
    <m/>
    <m/>
    <m/>
    <m/>
    <m/>
    <m/>
    <m/>
    <m/>
    <n v="0"/>
    <n v="0"/>
    <n v="26.13"/>
    <n v="24.41"/>
    <n v="23.21"/>
    <n v="43.39"/>
    <m/>
    <m/>
    <m/>
    <m/>
    <m/>
    <m/>
    <m/>
    <m/>
    <n v="117.14"/>
    <n v="26.13"/>
    <n v="24.41"/>
    <n v="23.21"/>
    <n v="43.39"/>
    <n v="0"/>
    <n v="0"/>
    <n v="0"/>
    <n v="0"/>
    <n v="0"/>
    <n v="0"/>
    <n v="0"/>
    <n v="0"/>
    <n v="117.14"/>
    <s v="Hard Risk, unbudgeted"/>
    <n v="117.14"/>
  </r>
  <r>
    <x v="2"/>
    <s v="SHI International Corp"/>
    <s v="SHI"/>
    <s v="Prj000467"/>
    <s v="Support - Enterprise Tech Helpdesk"/>
    <s v="Tech Shared Services"/>
    <x v="5"/>
    <s v="NA"/>
    <s v="NA"/>
    <m/>
    <s v="Prj000467-Support - Enterprise Tech Helpdesk"/>
    <s v="Non-Labor"/>
    <x v="7"/>
    <s v="Hardware"/>
    <m/>
    <s v="Information Technology"/>
    <s v="Hardware - Desktop Equipment"/>
    <s v="Hardware - Desktop Equipment"/>
    <s v="Quarterly Expensed"/>
    <n v="77705"/>
    <n v="81590"/>
    <n v="81590"/>
    <n v="66307.210000000006"/>
    <n v="-15282.789999999994"/>
    <n v="0"/>
    <n v="-15282.789999999994"/>
    <s v="  "/>
    <m/>
    <m/>
    <n v="20397.5"/>
    <m/>
    <m/>
    <n v="20397.5"/>
    <m/>
    <m/>
    <n v="20397.5"/>
    <m/>
    <m/>
    <n v="20397.5"/>
    <n v="81590"/>
    <n v="61192.5"/>
    <m/>
    <m/>
    <n v="5114.71"/>
    <m/>
    <m/>
    <m/>
    <m/>
    <m/>
    <m/>
    <m/>
    <m/>
    <m/>
    <n v="5114.71"/>
    <n v="0"/>
    <n v="0"/>
    <n v="-15282.79"/>
    <n v="0"/>
    <n v="0"/>
    <n v="-20397.5"/>
    <n v="0"/>
    <n v="0"/>
    <n v="-20397.5"/>
    <n v="0"/>
    <n v="0"/>
    <n v="-20397.5"/>
    <n v="-76475.290000000008"/>
    <s v="Budget v/s Actuals"/>
    <n v="5114.71"/>
  </r>
  <r>
    <x v="0"/>
    <s v="Sky Road"/>
    <m/>
    <s v="Prj000228"/>
    <s v="Implement - Portfolio Optimization Tool for LC"/>
    <s v="Asset Management Tech"/>
    <x v="3"/>
    <d v="2025-10-01T00:00:00"/>
    <d v="2026-09-30T00:00:00"/>
    <m/>
    <s v="Prj000228-Implement - Portfolio Optimization Tool for LC"/>
    <s v="Non-Labor"/>
    <x v="0"/>
    <s v="Software"/>
    <m/>
    <s v="Information Technology"/>
    <s v="Software - Core"/>
    <s v="Software - Core"/>
    <s v="Annual Prepaid"/>
    <n v="37500"/>
    <n v="160000"/>
    <n v="160000"/>
    <n v="160000"/>
    <n v="0"/>
    <n v="0"/>
    <n v="0"/>
    <s v="Capitalizable"/>
    <n v="12500"/>
    <n v="12500"/>
    <n v="12500"/>
    <n v="12500"/>
    <n v="12500"/>
    <n v="12500"/>
    <n v="12500"/>
    <n v="12500"/>
    <n v="12500"/>
    <n v="15833"/>
    <n v="15833"/>
    <n v="15834"/>
    <n v="160000"/>
    <n v="97500"/>
    <n v="12500"/>
    <n v="12500"/>
    <n v="12500"/>
    <n v="12500"/>
    <n v="12500"/>
    <n v="12500"/>
    <n v="12500"/>
    <n v="12500"/>
    <n v="12500"/>
    <m/>
    <m/>
    <m/>
    <n v="112500"/>
    <n v="0"/>
    <n v="0"/>
    <n v="0"/>
    <n v="0"/>
    <n v="0"/>
    <n v="0"/>
    <n v="0"/>
    <n v="0"/>
    <n v="0"/>
    <n v="-15833"/>
    <n v="-15833"/>
    <n v="-15834"/>
    <n v="-47500"/>
    <m/>
    <n v="50000"/>
  </r>
  <r>
    <x v="0"/>
    <s v="Coforge DPA NA Inc."/>
    <m/>
    <s v="Prj000556"/>
    <s v="Implement - QA CoE to Additional Platforms"/>
    <s v="Tech Shared Services"/>
    <x v="4"/>
    <m/>
    <m/>
    <m/>
    <s v="Prj000556-Implement - QA CoE to Additional Platforms"/>
    <s v="Labor"/>
    <x v="5"/>
    <s v="RTB- FPC"/>
    <m/>
    <s v="Outsourced"/>
    <s v="Run the Business Contractors and Outsource Services"/>
    <s v="RTB Expenses - Contractor"/>
    <s v="New 2026 BoW"/>
    <n v="0"/>
    <n v="250000"/>
    <n v="250000"/>
    <n v="150000"/>
    <n v="-100000"/>
    <n v="0"/>
    <n v="-100000"/>
    <s v="New 2026 BoW"/>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n v="0"/>
  </r>
  <r>
    <x v="0"/>
    <s v="Coforge DPA NA Inc."/>
    <m/>
    <s v="Prj000353"/>
    <s v="Implement - L1/L2 CoE for Additional Platforms"/>
    <s v="Tech Shared Services"/>
    <x v="5"/>
    <m/>
    <m/>
    <m/>
    <s v="Prj000353-Implement - L1/L2 CoE for Additional Platforms"/>
    <s v="Labor"/>
    <x v="2"/>
    <s v="RTB- MS"/>
    <m/>
    <s v="Outsourced"/>
    <s v="Run the Business Contractors and Outsource Services"/>
    <s v="RTB Expenses - Contractor"/>
    <s v="New 2026 BoW"/>
    <n v="0"/>
    <n v="165000"/>
    <n v="165000"/>
    <n v="165000"/>
    <n v="0"/>
    <n v="0"/>
    <n v="0"/>
    <s v="New 2026 BoW"/>
    <m/>
    <m/>
    <m/>
    <m/>
    <m/>
    <m/>
    <m/>
    <m/>
    <m/>
    <m/>
    <m/>
    <n v="165000"/>
    <n v="165000"/>
    <n v="165000"/>
    <m/>
    <m/>
    <m/>
    <m/>
    <m/>
    <m/>
    <m/>
    <m/>
    <m/>
    <m/>
    <m/>
    <m/>
    <n v="0"/>
    <n v="0"/>
    <n v="0"/>
    <n v="0"/>
    <n v="0"/>
    <n v="0"/>
    <n v="0"/>
    <n v="0"/>
    <n v="0"/>
    <n v="0"/>
    <n v="0"/>
    <n v="0"/>
    <n v="-165000"/>
    <n v="-165000"/>
    <s v="Placeholder funds for new initiatives have been forecasted as per Leon's instruction for utilisation and potential opportunities"/>
    <n v="0"/>
  </r>
  <r>
    <x v="0"/>
    <s v="Finastra Technology, Inc"/>
    <s v="LIQ"/>
    <s v="Prj000489"/>
    <s v="Implement - Strategic Modules for LIQ"/>
    <s v="Operations Technology"/>
    <x v="2"/>
    <m/>
    <m/>
    <m/>
    <s v="Prj000489-Implement - Strategic Modules for LIQ"/>
    <s v="Labor"/>
    <x v="5"/>
    <s v="RTB- FPC"/>
    <m/>
    <s v="Information Technology"/>
    <s v="Managed Service - Core"/>
    <s v="RTB Expenses - Contractor"/>
    <s v="New 2026 BoW"/>
    <n v="0"/>
    <n v="50000"/>
    <n v="50000"/>
    <n v="0"/>
    <n v="-50000"/>
    <n v="0"/>
    <n v="-50000"/>
    <s v="New 2026 BoW (Capitalizable)"/>
    <m/>
    <m/>
    <m/>
    <m/>
    <m/>
    <m/>
    <m/>
    <m/>
    <m/>
    <m/>
    <m/>
    <m/>
    <n v="0"/>
    <n v="0"/>
    <m/>
    <m/>
    <m/>
    <m/>
    <m/>
    <m/>
    <m/>
    <m/>
    <m/>
    <m/>
    <m/>
    <m/>
    <n v="0"/>
    <n v="0"/>
    <n v="0"/>
    <n v="0"/>
    <n v="0"/>
    <n v="0"/>
    <n v="0"/>
    <n v="0"/>
    <n v="0"/>
    <n v="0"/>
    <n v="0"/>
    <n v="0"/>
    <n v="0"/>
    <n v="0"/>
    <s v="Placeholder funds for new initiatives have been forecasted as per Leon's instruction for utilisation and potential opportunities"/>
    <n v="0"/>
  </r>
  <r>
    <x v="0"/>
    <s v="MARKIT NORTH AMERICA, INC."/>
    <s v="S&amp;P Global"/>
    <s v="Prj000482"/>
    <s v="Implement - WSO Own Instance (AM)"/>
    <s v="Operations Technology"/>
    <x v="2"/>
    <m/>
    <m/>
    <m/>
    <s v="Prj000482-Implement - WSO Own Instance (AM)"/>
    <s v="Labor"/>
    <x v="5"/>
    <s v="RTB- FPC"/>
    <m/>
    <s v="Information Technology"/>
    <s v="Managed Service - Core"/>
    <s v="RTB Expenses - Contractor"/>
    <s v="New 2026 BoW"/>
    <m/>
    <n v="850000"/>
    <n v="499600"/>
    <n v="153600"/>
    <n v="-346000"/>
    <n v="0"/>
    <n v="-346000"/>
    <s v="New 2026 BoW"/>
    <m/>
    <m/>
    <m/>
    <m/>
    <m/>
    <m/>
    <m/>
    <m/>
    <m/>
    <m/>
    <m/>
    <n v="153600"/>
    <n v="153600"/>
    <n v="153600"/>
    <m/>
    <m/>
    <m/>
    <m/>
    <m/>
    <m/>
    <m/>
    <m/>
    <m/>
    <m/>
    <m/>
    <m/>
    <n v="0"/>
    <n v="0"/>
    <n v="0"/>
    <n v="0"/>
    <n v="0"/>
    <n v="0"/>
    <n v="0"/>
    <n v="0"/>
    <n v="0"/>
    <n v="0"/>
    <n v="0"/>
    <n v="0"/>
    <n v="-153600"/>
    <n v="-153600"/>
    <s v="Placeholder funds for new initiatives have been forecasted as per Leon's instruction for utilisation and potential opportunities"/>
    <n v="0"/>
  </r>
  <r>
    <x v="0"/>
    <s v="Indus Valley Partners Corporation"/>
    <m/>
    <s v="Prj000482"/>
    <s v="Implement - WSO Own Instance (AM)"/>
    <s v="Operations Technology"/>
    <x v="2"/>
    <d v="2026-05-15T00:00:00"/>
    <d v="2026-07-31T00:00:00"/>
    <m/>
    <s v="Prj000482-Implement - WSO Own Instance (AM)"/>
    <s v="Labor"/>
    <x v="5"/>
    <s v="RTB- FPC"/>
    <m/>
    <s v="Information Technology"/>
    <s v="Managed Service - Core"/>
    <s v="RTB Expenses - Contractor"/>
    <s v="Monthly Expensed"/>
    <m/>
    <n v="0"/>
    <n v="120000"/>
    <n v="120000"/>
    <n v="0"/>
    <n v="0"/>
    <n v="0"/>
    <s v="WSO Migration – IVP Apps Integration"/>
    <m/>
    <m/>
    <m/>
    <m/>
    <n v="40000"/>
    <n v="40000"/>
    <n v="40000"/>
    <m/>
    <m/>
    <m/>
    <m/>
    <m/>
    <n v="120000"/>
    <n v="80000"/>
    <m/>
    <m/>
    <m/>
    <m/>
    <m/>
    <m/>
    <m/>
    <m/>
    <m/>
    <m/>
    <m/>
    <m/>
    <n v="0"/>
    <n v="0"/>
    <n v="0"/>
    <n v="0"/>
    <n v="0"/>
    <n v="-40000"/>
    <n v="-40000"/>
    <n v="-40000"/>
    <n v="0"/>
    <n v="0"/>
    <n v="0"/>
    <n v="0"/>
    <n v="0"/>
    <n v="-120000"/>
    <s v="New FPC &amp; T&amp;M contract with IVP for WSO Migration, we have allocated unutilised funds from Markit to this contract and not considered this as risk"/>
    <n v="0"/>
  </r>
  <r>
    <x v="0"/>
    <s v="MARKIT NORTH AMERICA, INC."/>
    <s v="S&amp;P Global"/>
    <s v="Prj000211"/>
    <s v="Implement - WSO Balance Sheet Mig &amp; Reporting"/>
    <s v="Operations Technology"/>
    <x v="2"/>
    <m/>
    <m/>
    <m/>
    <s v="Prj000211-Implement - WSO Balance Sheet Mig &amp; Reporting"/>
    <s v="Labor"/>
    <x v="5"/>
    <s v="RTB- FPC"/>
    <m/>
    <s v="Information Technology"/>
    <s v="Managed Service - Core"/>
    <s v="RTB Expenses - Contractor"/>
    <s v="New 2026 BoW"/>
    <m/>
    <n v="500000"/>
    <n v="500000"/>
    <n v="0"/>
    <n v="-500000"/>
    <n v="0"/>
    <n v="-500000"/>
    <s v="New 2026 BoW (Capitalizable)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n v="0"/>
  </r>
  <r>
    <x v="0"/>
    <s v="Indus Valley Partners Corporation"/>
    <s v="IVP"/>
    <s v="Prj000477"/>
    <s v="Implement - Odyssey Reporting &amp; Exception Mgmt"/>
    <s v="Enterprise Architecture, Data Analytics &amp; AI"/>
    <x v="5"/>
    <m/>
    <m/>
    <s v="New FPC BOW"/>
    <s v="Prj000477-Implement - Odyssey Reporting &amp; Exception Mgmt"/>
    <s v="Labor"/>
    <x v="5"/>
    <s v="RTB- FPC"/>
    <m/>
    <s v="Outsourced"/>
    <s v="Run the Business Contractors and Outsource Services"/>
    <s v="RTB Expenses - Contractor"/>
    <s v="New 2026 BoW"/>
    <n v="0"/>
    <n v="600000"/>
    <n v="600000"/>
    <n v="600000"/>
    <n v="0"/>
    <n v="0"/>
    <n v="0"/>
    <s v="New 2026 BoW (Capitalizable)"/>
    <m/>
    <m/>
    <m/>
    <m/>
    <m/>
    <m/>
    <m/>
    <m/>
    <m/>
    <m/>
    <m/>
    <n v="600000"/>
    <n v="600000"/>
    <n v="600000"/>
    <m/>
    <m/>
    <m/>
    <m/>
    <m/>
    <m/>
    <m/>
    <m/>
    <m/>
    <m/>
    <m/>
    <m/>
    <n v="0"/>
    <n v="0"/>
    <n v="0"/>
    <n v="0"/>
    <n v="0"/>
    <n v="0"/>
    <n v="0"/>
    <n v="0"/>
    <n v="0"/>
    <n v="0"/>
    <n v="0"/>
    <n v="0"/>
    <n v="-600000"/>
    <n v="-600000"/>
    <s v="Placeholder funds for new initiatives have been forecasted as per Leon's instruction for utilisation and potential opportunities"/>
    <n v="0"/>
  </r>
  <r>
    <x v="0"/>
    <s v="Indus Valley Partners Corporation"/>
    <s v="IVP"/>
    <s v="Prj000548"/>
    <s v="Implement - Reporting for Internal Audit"/>
    <s v="Enterprise Architecture, Data Analytics &amp; AI"/>
    <x v="5"/>
    <m/>
    <m/>
    <s v="New FPC BOW"/>
    <s v="Prj000548-Implement - Reporting for Internal Audit"/>
    <s v="Labor"/>
    <x v="5"/>
    <s v="RTB- FPC"/>
    <m/>
    <s v="Outsourced"/>
    <s v="Run the Business Contractors and Outsource Services"/>
    <s v="RTB Expenses - Contractor"/>
    <s v="New 2026 BoW"/>
    <n v="0"/>
    <n v="500000"/>
    <n v="500000"/>
    <n v="0"/>
    <n v="-500000"/>
    <n v="0"/>
    <n v="-500000"/>
    <s v="New 2026 BoW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n v="0"/>
  </r>
  <r>
    <x v="0"/>
    <s v="NewRocket, LLC"/>
    <s v="ServiceNow Liac"/>
    <s v="Prj000447"/>
    <s v="Implement - Minor Enhancements SNOW - Phase 2"/>
    <s v="Infrastructure Services, Controls &amp; User Enablement"/>
    <x v="0"/>
    <d v="2026-01-01T00:00:00"/>
    <d v="2026-06-21T00:00:00"/>
    <s v="ServiceNow"/>
    <s v="Prj000447-Implement - Minor Enhancements SNOW - Phase 2"/>
    <s v="Labor"/>
    <x v="2"/>
    <s v="RTB- MS"/>
    <s v="Managed Services"/>
    <s v="Information Technology"/>
    <s v="Managed Service - Core"/>
    <s v="Managed Service - Core"/>
    <s v="Monthly Expensed"/>
    <n v="0"/>
    <n v="178500"/>
    <n v="178500"/>
    <n v="174169.56"/>
    <n v="-4330.4400000000023"/>
    <n v="0"/>
    <n v="-4330.4400000000023"/>
    <s v="Monthly SOW"/>
    <n v="29028.26"/>
    <n v="29028.26"/>
    <n v="29028.26"/>
    <n v="29028.26"/>
    <n v="29028.26"/>
    <n v="29028.26"/>
    <m/>
    <m/>
    <m/>
    <m/>
    <m/>
    <m/>
    <n v="174169.56"/>
    <n v="29028.26"/>
    <n v="29028.26"/>
    <n v="29028.26"/>
    <n v="29028.26"/>
    <n v="29028.26"/>
    <n v="29028.26"/>
    <m/>
    <m/>
    <m/>
    <m/>
    <m/>
    <m/>
    <m/>
    <n v="145141.29999999999"/>
    <n v="0"/>
    <n v="0"/>
    <n v="0"/>
    <n v="0"/>
    <n v="0"/>
    <n v="-29028.26"/>
    <n v="0"/>
    <n v="0"/>
    <n v="0"/>
    <n v="0"/>
    <n v="0"/>
    <n v="0"/>
    <n v="-29028.26"/>
    <s v="Budget v/s Actuals"/>
    <n v="116113.04"/>
  </r>
  <r>
    <x v="0"/>
    <s v="SALESFORCE COM INC"/>
    <s v="Salesforce"/>
    <s v="Prj000476"/>
    <s v="Implement - Reporting to Support DGC"/>
    <s v="Enterprise Architecture, Data Analytics &amp; AI"/>
    <x v="5"/>
    <d v="2025-10-13T00:00:00"/>
    <d v="2026-03-28T00:00:00"/>
    <s v="Tableau Licenses"/>
    <s v="Prj000476-Implement - Reporting to Support DGC"/>
    <s v="Non-Labor"/>
    <x v="0"/>
    <s v="Software"/>
    <m/>
    <s v="Information Technology"/>
    <s v="Software - Licenses"/>
    <s v="Software - Licenses"/>
    <s v="Annual Expensed"/>
    <n v="3529.53"/>
    <n v="7470"/>
    <n v="7470"/>
    <n v="7470"/>
    <n v="0"/>
    <n v="0"/>
    <n v="0"/>
    <s v="Paid till Mar2026, might need till 03/2027- Capitalizable"/>
    <m/>
    <m/>
    <m/>
    <m/>
    <m/>
    <m/>
    <m/>
    <m/>
    <m/>
    <m/>
    <n v="7470"/>
    <m/>
    <n v="7470"/>
    <n v="7470"/>
    <m/>
    <m/>
    <m/>
    <m/>
    <m/>
    <m/>
    <m/>
    <m/>
    <m/>
    <m/>
    <m/>
    <m/>
    <n v="0"/>
    <n v="0"/>
    <n v="0"/>
    <n v="0"/>
    <n v="0"/>
    <n v="0"/>
    <n v="0"/>
    <n v="0"/>
    <n v="0"/>
    <n v="0"/>
    <n v="0"/>
    <n v="-7470"/>
    <n v="0"/>
    <n v="-7470"/>
    <m/>
    <n v="0"/>
  </r>
  <r>
    <x v="0"/>
    <s v="Indus Valley Partners Corporation"/>
    <s v="IVP"/>
    <s v="Prj000402"/>
    <s v="Implement - Minor Enhancements for Data Services"/>
    <s v="Asset Management Technology &amp; Data Services"/>
    <x v="4"/>
    <m/>
    <m/>
    <m/>
    <s v="Prj000402-Implement - Minor Enhancements for Data Services"/>
    <s v="Labor"/>
    <x v="2"/>
    <s v="RTB- MS"/>
    <m/>
    <s v="Outsourced"/>
    <s v="Run the Business Contractors and Outsource Services"/>
    <s v="RTB Expenses - Contractor"/>
    <s v="New 2026 BoW"/>
    <n v="0"/>
    <n v="100000"/>
    <n v="100000"/>
    <n v="100000"/>
    <n v="0"/>
    <n v="0"/>
    <n v="0"/>
    <s v="New 2026 BoW"/>
    <m/>
    <m/>
    <m/>
    <m/>
    <m/>
    <m/>
    <m/>
    <m/>
    <m/>
    <m/>
    <m/>
    <n v="100000"/>
    <n v="100000"/>
    <n v="100000"/>
    <m/>
    <m/>
    <m/>
    <m/>
    <m/>
    <m/>
    <m/>
    <m/>
    <m/>
    <m/>
    <m/>
    <m/>
    <n v="0"/>
    <n v="0"/>
    <n v="0"/>
    <n v="0"/>
    <n v="0"/>
    <n v="0"/>
    <n v="0"/>
    <n v="0"/>
    <n v="0"/>
    <n v="0"/>
    <n v="0"/>
    <n v="0"/>
    <n v="-100000"/>
    <n v="-100000"/>
    <s v="Placeholder funds for new initiatives have been forecasted as per Leon's instruction for utilisation and potential opportunities"/>
    <n v="0"/>
  </r>
  <r>
    <x v="0"/>
    <s v="2026 PH"/>
    <m/>
    <s v="Prj000278"/>
    <s v="Implement - Fund Acctn Modules to Support BS Transition"/>
    <s v="Finance &amp; Treasury Technology"/>
    <x v="2"/>
    <m/>
    <m/>
    <m/>
    <s v="Prj000278-Implement - Fund Acctn Modules to Support BS Transition"/>
    <s v="Labor"/>
    <x v="5"/>
    <s v="CTB- FPC"/>
    <m/>
    <s v="Consulting"/>
    <s v="Consulting Change the Business"/>
    <s v="CTB Expenses - Consulting"/>
    <s v="New 2026 BoW"/>
    <n v="0"/>
    <n v="250000"/>
    <n v="250000"/>
    <n v="150000"/>
    <n v="-100000"/>
    <n v="0"/>
    <n v="-100000"/>
    <s v="New 2026 BoW (Capitalizable)"/>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n v="0"/>
  </r>
  <r>
    <x v="0"/>
    <s v="OpenAI, L.L.C. (“OpenAI”)"/>
    <m/>
    <s v="Prj000296"/>
    <s v="Support - PMO Governance &amp; Reporting Activities"/>
    <s v="Cos, PMO &amp; Enterprise Technology"/>
    <x v="1"/>
    <d v="2025-11-10T00:00:00"/>
    <d v="2026-06-17T00:00:00"/>
    <m/>
    <s v="Prj000296-Support - PMO Governance &amp; Reporting Activities"/>
    <s v="Non-Labor"/>
    <x v="0"/>
    <s v="Software"/>
    <m/>
    <s v="Information Technology"/>
    <s v="Software - Core"/>
    <s v="Software - Core"/>
    <s v="New 2026 BoW"/>
    <n v="52988.05"/>
    <n v="100000"/>
    <n v="100000"/>
    <n v="109890"/>
    <n v="0"/>
    <n v="9890"/>
    <n v="9890"/>
    <s v="Unbudgeted tax "/>
    <m/>
    <m/>
    <m/>
    <m/>
    <m/>
    <m/>
    <m/>
    <n v="109890"/>
    <m/>
    <m/>
    <m/>
    <m/>
    <n v="109890"/>
    <n v="109890"/>
    <m/>
    <m/>
    <m/>
    <m/>
    <m/>
    <m/>
    <m/>
    <m/>
    <m/>
    <m/>
    <m/>
    <m/>
    <n v="0"/>
    <n v="0"/>
    <n v="0"/>
    <n v="0"/>
    <n v="0"/>
    <n v="0"/>
    <n v="0"/>
    <n v="0"/>
    <n v="-109890"/>
    <n v="0"/>
    <n v="0"/>
    <n v="0"/>
    <n v="0"/>
    <n v="-109890"/>
    <s v="Placeholder funds for new initiatives have been forecasted as per Leon's instruction for utilisation and potential opportunities"/>
    <n v="0"/>
  </r>
  <r>
    <x v="0"/>
    <s v="Coforge DPA NA Inc."/>
    <m/>
    <s v="Prj000353"/>
    <s v="Implement - L1/L2 CoE for Additional Platforms"/>
    <s v="Tech Shared Services"/>
    <x v="5"/>
    <d v="2026-01-01T00:00:00"/>
    <d v="2026-03-31T00:00:00"/>
    <m/>
    <s v="Prj000353-Implement - L1/L2 CoE for Additional Platforms"/>
    <s v="Labor"/>
    <x v="5"/>
    <s v="RTB- FPC"/>
    <m/>
    <s v="Outsourced"/>
    <s v="Run the Business Contractors and Outsource Services"/>
    <s v="RTB Expenses - Contractor"/>
    <s v="New 2026 BoW"/>
    <n v="0"/>
    <n v="250000"/>
    <n v="250000"/>
    <n v="152500"/>
    <n v="-97500"/>
    <n v="0"/>
    <n v="-97500"/>
    <s v="T&amp;M- Implementing CoE for L1/L2 Platforms"/>
    <m/>
    <m/>
    <m/>
    <m/>
    <m/>
    <m/>
    <m/>
    <m/>
    <m/>
    <m/>
    <m/>
    <n v="152500"/>
    <n v="152500"/>
    <n v="152500"/>
    <m/>
    <m/>
    <m/>
    <m/>
    <m/>
    <m/>
    <m/>
    <m/>
    <m/>
    <m/>
    <m/>
    <m/>
    <n v="0"/>
    <n v="0"/>
    <n v="0"/>
    <n v="0"/>
    <n v="0"/>
    <n v="0"/>
    <n v="0"/>
    <n v="0"/>
    <n v="0"/>
    <n v="0"/>
    <n v="0"/>
    <n v="0"/>
    <n v="-152500"/>
    <n v="-152500"/>
    <s v="Changed from T&amp;M to FPC as per Shanky's KT, March billing to decide final Opp/Risk"/>
    <n v="0"/>
  </r>
  <r>
    <x v="0"/>
    <s v="Coforge DPA NA Inc."/>
    <m/>
    <s v="Prj000296"/>
    <s v="Support - PMO Governance &amp; Reporting Activities"/>
    <s v="Cos, PMO &amp; Enterprise Technology"/>
    <x v="1"/>
    <m/>
    <m/>
    <m/>
    <s v="Prj000296-Support - PMO Governance &amp; Reporting Activities"/>
    <s v="Labor"/>
    <x v="5"/>
    <s v="RTB- FPC"/>
    <m/>
    <s v="Outsourced"/>
    <s v="Run the Business Contractors and Outsource Services"/>
    <s v="RTB Expenses - Contractor"/>
    <s v="New 2026 BoW"/>
    <n v="0"/>
    <n v="100000"/>
    <n v="100000"/>
    <n v="0"/>
    <n v="-100000"/>
    <n v="0"/>
    <n v="-100000"/>
    <s v="New 2026 BoW (batch orchestraion work)"/>
    <m/>
    <m/>
    <m/>
    <m/>
    <m/>
    <m/>
    <m/>
    <m/>
    <m/>
    <m/>
    <m/>
    <m/>
    <n v="0"/>
    <n v="0"/>
    <m/>
    <m/>
    <m/>
    <m/>
    <m/>
    <m/>
    <m/>
    <m/>
    <m/>
    <m/>
    <m/>
    <m/>
    <n v="0"/>
    <n v="0"/>
    <n v="0"/>
    <n v="0"/>
    <n v="0"/>
    <n v="0"/>
    <n v="0"/>
    <n v="0"/>
    <n v="0"/>
    <n v="0"/>
    <n v="0"/>
    <n v="0"/>
    <n v="0"/>
    <n v="0"/>
    <s v="Placeholder funds for new initiatives have been forecasted as per Leon's instruction for utilisation and potential opportunities"/>
    <n v="0"/>
  </r>
  <r>
    <x v="0"/>
    <s v="CDW DIRECT LLC"/>
    <m/>
    <s v="Prj00035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Annual Expensed"/>
    <n v="0"/>
    <n v="0"/>
    <n v="0"/>
    <n v="75000"/>
    <n v="0"/>
    <n v="75000"/>
    <n v="75000"/>
    <s v="2026 Laptops - Danny- Risk"/>
    <m/>
    <m/>
    <m/>
    <m/>
    <m/>
    <m/>
    <m/>
    <m/>
    <m/>
    <m/>
    <m/>
    <n v="75000"/>
    <n v="75000"/>
    <n v="75000"/>
    <m/>
    <m/>
    <m/>
    <m/>
    <m/>
    <m/>
    <m/>
    <m/>
    <m/>
    <m/>
    <m/>
    <m/>
    <n v="0"/>
    <n v="0"/>
    <n v="0"/>
    <n v="0"/>
    <n v="0"/>
    <n v="0"/>
    <n v="0"/>
    <n v="0"/>
    <n v="0"/>
    <n v="0"/>
    <n v="0"/>
    <n v="0"/>
    <n v="-75000"/>
    <n v="-75000"/>
    <s v="New laptops, unbudgeted"/>
    <n v="0"/>
  </r>
  <r>
    <x v="0"/>
    <s v="Allvue Systems, LLC"/>
    <m/>
    <s v="Prj000381"/>
    <s v="Support - Prod Support for Credit Apps"/>
    <s v="Credit Technology"/>
    <x v="2"/>
    <d v="2026-01-01T00:00:00"/>
    <d v="2026-12-31T00:00:00"/>
    <s v="BMS"/>
    <s v="Prj000381-Support - Prod Support for Credit Apps"/>
    <s v="Non-Labor"/>
    <x v="0"/>
    <s v="Software"/>
    <s v="Subscription"/>
    <s v="Information Technology"/>
    <s v="Software - Core"/>
    <s v="Software - Core"/>
    <s v="Annual Prepaid"/>
    <n v="1670024"/>
    <n v="1778445.9000000001"/>
    <n v="1778445.9000000001"/>
    <n v="1864672.0199999998"/>
    <n v="0"/>
    <n v="86226.119999999646"/>
    <n v="86226.119999999646"/>
    <s v="Prepaid 2026"/>
    <n v="155389.33499999999"/>
    <n v="155389.33499999999"/>
    <n v="155389.33499999999"/>
    <n v="155389.33499999999"/>
    <n v="155389.33499999999"/>
    <n v="155389.33499999999"/>
    <n v="155389.33499999999"/>
    <n v="155389.33499999999"/>
    <n v="155389.33499999999"/>
    <n v="155389.33499999999"/>
    <n v="155389.33499999999"/>
    <n v="155389.33499999999"/>
    <n v="1864672.0199999998"/>
    <n v="1087725.345"/>
    <n v="155389.33499999999"/>
    <n v="155389.33499999999"/>
    <n v="155389.33499999999"/>
    <n v="155389.33499999999"/>
    <n v="155389.33499999999"/>
    <n v="155389.33499999999"/>
    <n v="155389.33499999999"/>
    <n v="155389.33499999999"/>
    <n v="155389.33499999999"/>
    <n v="155389.33499999999"/>
    <n v="155389.33499999999"/>
    <n v="155389.33499999999"/>
    <n v="1864672.0199999998"/>
    <n v="0"/>
    <n v="0"/>
    <n v="0"/>
    <n v="0"/>
    <n v="0"/>
    <n v="0"/>
    <n v="0"/>
    <n v="0"/>
    <n v="0"/>
    <n v="0"/>
    <n v="0"/>
    <n v="0"/>
    <n v="0"/>
    <s v="Budget v/s Actuals"/>
    <n v="621557.34"/>
  </r>
  <r>
    <x v="0"/>
    <s v="OneStream Software, LLC"/>
    <s v="OneStream"/>
    <s v="Prj000344"/>
    <s v="Support - Prod support for Finance Applications"/>
    <s v="Finance &amp; Treasury Technology"/>
    <x v="2"/>
    <d v="2025-12-22T00:00:00"/>
    <d v="2026-12-21T00:00:00"/>
    <m/>
    <s v="Prj000344-Support - Prod support for Finance Applications"/>
    <s v="Non-Labor"/>
    <x v="0"/>
    <s v="Software"/>
    <m/>
    <s v="Information Technology"/>
    <s v="Software - Licenses"/>
    <s v="Software - Licenses"/>
    <s v="Annual Prepaid"/>
    <n v="284328.36999999994"/>
    <n v="298544.40000000002"/>
    <n v="298544.40000000002"/>
    <n v="284328.36999999994"/>
    <n v="-14216.030000000086"/>
    <n v="0"/>
    <n v="-14216.030000000086"/>
    <s v="Prepaid 2026"/>
    <n v="23694.030833333334"/>
    <n v="23694.030833333334"/>
    <n v="23694.030833333334"/>
    <n v="23694.030833333334"/>
    <n v="23694.030833333334"/>
    <n v="23694.030833333334"/>
    <n v="23694.030833333334"/>
    <n v="23694.030833333334"/>
    <n v="23694.030833333334"/>
    <n v="23694.030833333334"/>
    <n v="23694.030833333334"/>
    <n v="23694.030833333334"/>
    <n v="284328.36999999994"/>
    <n v="165858.21583333332"/>
    <n v="23694.030833333334"/>
    <n v="23694.030833333334"/>
    <n v="23694.030833333334"/>
    <n v="23694.030833333334"/>
    <n v="23694.030833333334"/>
    <n v="23694.030833333334"/>
    <n v="23694.030833333334"/>
    <n v="23694.030833333334"/>
    <n v="23694.030833333334"/>
    <n v="23694.030833333334"/>
    <n v="23694.030833333334"/>
    <n v="23694.030833333334"/>
    <n v="284328.36999999994"/>
    <n v="0"/>
    <n v="0"/>
    <n v="0"/>
    <n v="0"/>
    <n v="0"/>
    <n v="0"/>
    <n v="0"/>
    <n v="0"/>
    <n v="0"/>
    <n v="0"/>
    <n v="0"/>
    <n v="0"/>
    <n v="0"/>
    <s v="Budget v/s Actuals"/>
    <n v="94776.123333333337"/>
  </r>
  <r>
    <x v="0"/>
    <s v="MARKIT NORTH AMERICA, INC."/>
    <s v="S&amp;P Global/ WSO"/>
    <s v="Prj000469"/>
    <s v="Support - Prod Support for Ops Apps"/>
    <s v="Operations Technology"/>
    <x v="2"/>
    <m/>
    <m/>
    <m/>
    <s v="Prj000469-Support - Prod Support for Ops Apps"/>
    <s v="Non-Labor"/>
    <x v="0"/>
    <s v="Software"/>
    <m/>
    <s v="Information Technology"/>
    <s v="Managed Service - Core"/>
    <s v="Managed Service - Core"/>
    <s v="Annual Expensed"/>
    <n v="0"/>
    <n v="0"/>
    <n v="0"/>
    <n v="232487.75"/>
    <n v="0"/>
    <n v="232487.75"/>
    <n v="232487.75"/>
    <s v="WSO Web Services - Subs/ WSO Web/AUM/SubVar- Potential Risk"/>
    <m/>
    <m/>
    <m/>
    <n v="232487.75"/>
    <m/>
    <m/>
    <m/>
    <m/>
    <m/>
    <m/>
    <m/>
    <m/>
    <n v="232487.75"/>
    <n v="0"/>
    <m/>
    <m/>
    <m/>
    <n v="232487.75"/>
    <m/>
    <m/>
    <m/>
    <m/>
    <m/>
    <m/>
    <m/>
    <m/>
    <n v="232487.75"/>
    <n v="0"/>
    <n v="0"/>
    <n v="0"/>
    <n v="0"/>
    <n v="0"/>
    <n v="0"/>
    <n v="0"/>
    <n v="0"/>
    <n v="0"/>
    <n v="0"/>
    <n v="0"/>
    <n v="0"/>
    <n v="0"/>
    <s v="Unbudgeted risk for 2025 AUM Overusage to be charged back to Operations"/>
    <n v="232487.75"/>
  </r>
  <r>
    <x v="0"/>
    <s v="Intelligent Business Platforms LLC"/>
    <s v="Intellibus"/>
    <s v="T&amp;M"/>
    <s v="T&amp;M"/>
    <s v="Infra Svcs &amp; User Enblt Tech"/>
    <x v="5"/>
    <d v="2026-07-01T00:00:00"/>
    <d v="2026-12-31T00:00:00"/>
    <s v="T&amp;M"/>
    <s v="T&amp;M-T&amp;M"/>
    <s v="Labor"/>
    <x v="4"/>
    <s v="CTB- T&amp;M"/>
    <s v="T&amp;M"/>
    <s v="Consulting"/>
    <s v="Consulting Change the Business"/>
    <s v="CTB Expenses - Consulting"/>
    <s v="Monthly Expensed"/>
    <n v="0"/>
    <n v="0"/>
    <n v="0"/>
    <n v="729600"/>
    <n v="0"/>
    <n v="729600"/>
    <n v="729600"/>
    <s v="T&amp;M- H2-2026 Risk"/>
    <m/>
    <m/>
    <m/>
    <m/>
    <m/>
    <m/>
    <n v="121600"/>
    <n v="121600"/>
    <n v="121600"/>
    <n v="121600"/>
    <n v="121600"/>
    <n v="121600"/>
    <n v="729600"/>
    <n v="729600"/>
    <m/>
    <m/>
    <m/>
    <m/>
    <m/>
    <m/>
    <m/>
    <m/>
    <m/>
    <m/>
    <m/>
    <m/>
    <n v="0"/>
    <n v="0"/>
    <n v="0"/>
    <n v="0"/>
    <n v="0"/>
    <n v="0"/>
    <n v="0"/>
    <n v="-121600"/>
    <n v="-121600"/>
    <n v="-121600"/>
    <n v="-121600"/>
    <n v="-121600"/>
    <n v="-121600"/>
    <n v="-729600"/>
    <s v="Contract expected to extend in second half of 2026, unbudgeted"/>
    <n v="0"/>
  </r>
  <r>
    <x v="0"/>
    <s v="Indus Valley Partners Corporation"/>
    <s v="IVP"/>
    <s v="T&amp;M"/>
    <s v="T&amp;M"/>
    <s v="Infra Svcs &amp; User Enblt Tech"/>
    <x v="5"/>
    <d v="2026-07-01T00:00:00"/>
    <d v="2026-12-31T00:00:00"/>
    <s v="Prj Mgmt T&amp;M"/>
    <s v="T&amp;M-T&amp;M"/>
    <s v="Labor"/>
    <x v="4"/>
    <s v="RTB- T&amp;M"/>
    <s v="T&amp;M"/>
    <s v="Outsourced"/>
    <s v="Run the Business Contractors and Outsource Services"/>
    <s v="RTB Expenses - Contractor"/>
    <s v="Monthly Expensed"/>
    <n v="0"/>
    <n v="0"/>
    <n v="0"/>
    <n v="596608"/>
    <n v="0"/>
    <n v="596608"/>
    <n v="596608"/>
    <s v="Renaissance, H2 unbudgeted extension"/>
    <m/>
    <m/>
    <m/>
    <m/>
    <m/>
    <m/>
    <n v="99434.666666666672"/>
    <n v="99434.666666666672"/>
    <n v="99434.666666666672"/>
    <n v="99434.666666666672"/>
    <n v="99434.666666666672"/>
    <n v="99434.666666666672"/>
    <n v="596608"/>
    <n v="596608"/>
    <m/>
    <m/>
    <m/>
    <m/>
    <m/>
    <m/>
    <m/>
    <m/>
    <m/>
    <m/>
    <m/>
    <m/>
    <n v="0"/>
    <n v="0"/>
    <n v="0"/>
    <n v="0"/>
    <n v="0"/>
    <n v="0"/>
    <n v="0"/>
    <n v="-99434.666666666672"/>
    <n v="-99434.666666666672"/>
    <n v="-99434.666666666672"/>
    <n v="-99434.666666666672"/>
    <n v="-99434.666666666672"/>
    <n v="-99434.666666666672"/>
    <n v="-596608"/>
    <s v="Contract expected to extend in second half of 2026, unbudgeted.  Viabhav-0 .5 Rahul-0 .5 Vedang, + 2 Offshore FTE"/>
    <n v="0"/>
  </r>
  <r>
    <x v="0"/>
    <s v="2026 PH"/>
    <m/>
    <s v="Prj000296"/>
    <s v="Support - PMO Governance &amp; Reporting Activities"/>
    <s v="Cos, PMO &amp; Enterprise Technology"/>
    <x v="1"/>
    <s v="NA"/>
    <s v="NA"/>
    <m/>
    <s v="Prj000296-Support - PMO Governance &amp; Reporting Activities"/>
    <s v="Labor"/>
    <x v="5"/>
    <s v="RTB- FPC"/>
    <m/>
    <s v="Outsourced"/>
    <s v="Run the Business Contractors and Outsource Services"/>
    <s v="RTB Expenses - Contractor"/>
    <s v="NA"/>
    <n v="0"/>
    <n v="0"/>
    <n v="12896"/>
    <n v="12896"/>
    <n v="0"/>
    <n v="0"/>
    <n v="0"/>
    <s v="Hard Opportunity- Variance from OneStream Budget vs IT Budget"/>
    <n v="0"/>
    <n v="0"/>
    <n v="0"/>
    <n v="0"/>
    <n v="0"/>
    <n v="0"/>
    <n v="0"/>
    <n v="0"/>
    <n v="0"/>
    <n v="0"/>
    <n v="0"/>
    <n v="12896"/>
    <n v="12896"/>
    <n v="12896"/>
    <n v="0"/>
    <n v="0"/>
    <n v="0"/>
    <n v="0"/>
    <n v="0"/>
    <n v="0"/>
    <n v="0"/>
    <n v="0"/>
    <n v="0"/>
    <n v="0"/>
    <n v="0"/>
    <n v="0"/>
    <n v="0"/>
    <n v="0"/>
    <n v="0"/>
    <n v="0"/>
    <n v="0"/>
    <n v="0"/>
    <n v="0"/>
    <n v="0"/>
    <n v="0"/>
    <n v="0"/>
    <n v="0"/>
    <n v="0"/>
    <n v="-12896"/>
    <n v="-12896"/>
    <s v="This place holder is a difference between Onestream the amount initiall budgeted as part of 5 year projection v/s 2026 budget finalised by previous budget preparers, initially the amount was $10848, Then added $2048 to total same as final budget in onestream and final approved amount"/>
    <n v="0"/>
  </r>
  <r>
    <x v="0"/>
    <s v="Andersen Tax Holdings"/>
    <s v="1Rivet"/>
    <s v="T&amp;M"/>
    <s v="T&amp;M"/>
    <s v=""/>
    <x v="1"/>
    <d v="2026-03-16T00:00:00"/>
    <d v="2026-12-31T00:00:00"/>
    <m/>
    <s v="T&amp;M-T&amp;M"/>
    <s v="Labor"/>
    <x v="4"/>
    <s v="RTB- T&amp;M"/>
    <s v="T&amp;M"/>
    <s v="Outsourced"/>
    <s v="Run the Business Contractors and Outsource Services"/>
    <s v="RTB Expenses - Contractor"/>
    <s v="Monthly Expensed"/>
    <m/>
    <m/>
    <n v="0"/>
    <n v="71440"/>
    <n v="0"/>
    <n v="71440"/>
    <n v="71440"/>
    <s v="Swati Yadav"/>
    <m/>
    <m/>
    <n v="3760"/>
    <n v="7520"/>
    <n v="7520"/>
    <n v="7520"/>
    <n v="7520"/>
    <n v="7520"/>
    <n v="7520"/>
    <n v="7520"/>
    <n v="7520"/>
    <n v="7520"/>
    <n v="71440"/>
    <n v="52640"/>
    <n v="0"/>
    <m/>
    <m/>
    <m/>
    <m/>
    <m/>
    <m/>
    <m/>
    <m/>
    <m/>
    <m/>
    <m/>
    <n v="0"/>
    <n v="0"/>
    <n v="0"/>
    <n v="-3760"/>
    <n v="-7520"/>
    <n v="-7520"/>
    <n v="-7520"/>
    <n v="-7520"/>
    <n v="-7520"/>
    <n v="-7520"/>
    <n v="-7520"/>
    <n v="-7520"/>
    <n v="-7520"/>
    <n v="-71440"/>
    <s v="Cost to be setoff with Coforge (Swati replacing Shanky)"/>
    <n v="0"/>
  </r>
  <r>
    <x v="0"/>
    <s v="Andersen Tax Holdings"/>
    <s v="1Rivet"/>
    <s v="T&amp;M"/>
    <s v="T&amp;M"/>
    <s v=""/>
    <x v="0"/>
    <d v="2026-02-04T00:00:00"/>
    <d v="2026-07-31T00:00:00"/>
    <m/>
    <s v="T&amp;M-T&amp;M"/>
    <s v="Labor"/>
    <x v="4"/>
    <s v="RTB- T&amp;M"/>
    <s v="T&amp;M"/>
    <s v="Outsourced"/>
    <s v="Run the Business Contractors and Outsource Services"/>
    <s v="RTB Expenses - Contractor"/>
    <s v="Monthly Expensed"/>
    <m/>
    <m/>
    <n v="0"/>
    <n v="37224"/>
    <n v="0"/>
    <n v="37224"/>
    <n v="37224"/>
    <s v="Danny's extra 1Rivet HC - Risk"/>
    <m/>
    <m/>
    <n v="7520"/>
    <n v="7520"/>
    <n v="7520"/>
    <n v="7520"/>
    <n v="7520"/>
    <m/>
    <m/>
    <m/>
    <m/>
    <m/>
    <n v="37600"/>
    <n v="15040"/>
    <n v="0"/>
    <m/>
    <n v="7144"/>
    <m/>
    <m/>
    <m/>
    <m/>
    <m/>
    <m/>
    <m/>
    <m/>
    <m/>
    <n v="7144"/>
    <n v="0"/>
    <n v="0"/>
    <n v="-376"/>
    <n v="-7520"/>
    <n v="-7520"/>
    <n v="-7520"/>
    <n v="-7520"/>
    <n v="0"/>
    <n v="0"/>
    <n v="0"/>
    <n v="0"/>
    <n v="0"/>
    <n v="-30456"/>
    <s v="Extra resource requested by Danny from 1Rivet to replace Acenture resources, unbudgeted (Arif Inamdar)"/>
    <n v="7144"/>
  </r>
  <r>
    <x v="0"/>
    <s v="Norske Finansielle Referanser AS"/>
    <s v="Nore"/>
    <s v="Prj000469"/>
    <s v="Support - Prod Support for Ops Apps"/>
    <s v="Operations Technology"/>
    <x v="2"/>
    <d v="2026-03-01T00:00:00"/>
    <d v="2026-12-31T00:00:00"/>
    <m/>
    <s v="Prj000469-Support - Prod Support for Ops Apps"/>
    <s v="Non-Labor"/>
    <x v="1"/>
    <s v="OOE"/>
    <s v="Market Data"/>
    <s v="Subscription Services"/>
    <s v="Subscription Services"/>
    <s v="Office Expense"/>
    <s v="Quarterly Expensed"/>
    <n v="0"/>
    <n v="0"/>
    <n v="0"/>
    <n v="15208"/>
    <n v="0"/>
    <n v="15208"/>
    <n v="15208"/>
    <m/>
    <m/>
    <m/>
    <m/>
    <n v="15208"/>
    <m/>
    <m/>
    <m/>
    <m/>
    <m/>
    <m/>
    <m/>
    <m/>
    <n v="15208"/>
    <n v="0"/>
    <m/>
    <m/>
    <m/>
    <n v="15208"/>
    <m/>
    <m/>
    <m/>
    <m/>
    <m/>
    <m/>
    <m/>
    <m/>
    <n v="15208"/>
    <n v="0"/>
    <n v="0"/>
    <n v="0"/>
    <n v="0"/>
    <n v="0"/>
    <n v="0"/>
    <n v="0"/>
    <n v="0"/>
    <n v="0"/>
    <n v="0"/>
    <n v="0"/>
    <n v="0"/>
    <n v="0"/>
    <s v="Nore is data source provider for Refinitive - not part of initial budget"/>
    <n v="15208"/>
  </r>
  <r>
    <x v="0"/>
    <s v="CME Group"/>
    <m/>
    <s v="Prj000469"/>
    <s v="Support - Prod Support for Ops Apps"/>
    <s v="Operations Technology"/>
    <x v="2"/>
    <d v="2025-12-01T00:00:00"/>
    <d v="2026-12-31T00:00:00"/>
    <s v="LIQ"/>
    <s v="Prj000469-Support - Prod Support for Ops Apps"/>
    <s v="Non-Labor"/>
    <x v="0"/>
    <s v="Software"/>
    <s v="Software License"/>
    <s v="Information Technology"/>
    <s v="Software - Licenses"/>
    <s v="Software - Licenses"/>
    <s v="Annual Expensed"/>
    <n v="0"/>
    <n v="0"/>
    <n v="0"/>
    <n v="92000"/>
    <n v="0"/>
    <n v="92000"/>
    <n v="92000"/>
    <s v="This was not part of initial budget"/>
    <m/>
    <m/>
    <m/>
    <n v="92000"/>
    <m/>
    <m/>
    <m/>
    <m/>
    <m/>
    <m/>
    <m/>
    <m/>
    <n v="92000"/>
    <n v="0"/>
    <m/>
    <m/>
    <m/>
    <n v="92000"/>
    <m/>
    <m/>
    <m/>
    <m/>
    <m/>
    <m/>
    <m/>
    <m/>
    <n v="92000"/>
    <n v="0"/>
    <n v="0"/>
    <n v="0"/>
    <n v="0"/>
    <n v="0"/>
    <n v="0"/>
    <n v="0"/>
    <n v="0"/>
    <n v="0"/>
    <n v="0"/>
    <n v="0"/>
    <n v="0"/>
    <n v="0"/>
    <s v="Unbudgeted, New risk - CME Group SOFR License"/>
    <n v="9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x v="0"/>
    <x v="0"/>
    <s v="Microsoft D365 F&amp;O and CRM"/>
    <x v="0"/>
    <s v="Support - Infrastructure for Tech"/>
    <s v="Infrastructure Services, Controls &amp; User Enablement"/>
    <x v="0"/>
    <d v="2025-06-01T00:00:00"/>
    <d v="2028-05-31T00:00:00"/>
    <s v="CRM Lic"/>
    <s v="Prj000350-Support - Infrastructure for Tech"/>
    <s v="Non-Labor"/>
    <x v="0"/>
    <s v="Software"/>
    <s v="CRM Lic"/>
    <s v="Information Technology"/>
    <s v="Software - Licenses"/>
    <s v="Software - Licenses"/>
    <s v="Annual Prepaid"/>
    <n v="351839.43333333335"/>
    <n v="361000"/>
    <n v="361000"/>
    <n v="371392.66666666663"/>
    <n v="0"/>
    <n v="10392.666666666628"/>
    <n v="10392.666666666628"/>
    <s v="Renewed 6/1/25, anniversary date true-up-CRM (Prepaid)"/>
    <n v="30083.333333333332"/>
    <n v="30083.333333333332"/>
    <n v="30083.333333333332"/>
    <n v="30083.333333333332"/>
    <n v="30083.333333333332"/>
    <n v="31568"/>
    <n v="31568"/>
    <n v="31568"/>
    <n v="31568"/>
    <n v="31568"/>
    <n v="31568"/>
    <n v="31568"/>
    <n v="371392.66666666663"/>
    <n v="220976"/>
    <n v="30083.333333333332"/>
    <n v="30083.333333333332"/>
    <n v="30083.333333333332"/>
    <n v="30083.333333333332"/>
    <n v="30083.333333333332"/>
    <m/>
    <m/>
    <m/>
    <m/>
    <m/>
    <m/>
    <m/>
    <n v="150416.66666666666"/>
    <n v="0"/>
    <n v="0"/>
    <n v="0"/>
    <n v="0"/>
    <n v="0"/>
    <n v="-31568"/>
    <n v="-31568"/>
    <n v="-31568"/>
    <n v="-31568"/>
    <n v="-31568"/>
    <n v="-31568"/>
    <n v="-31568"/>
    <n v="-220976"/>
    <m/>
  </r>
  <r>
    <x v="0"/>
    <x v="0"/>
    <s v="Microsoft D365 F&amp;O and CRM"/>
    <x v="0"/>
    <s v="Support - Infrastructure for Tech"/>
    <s v="Infrastructure Services, Controls &amp; User Enablement"/>
    <x v="0"/>
    <d v="2025-06-01T00:00:00"/>
    <d v="2028-05-31T00:00:00"/>
    <s v="F&amp;O Lic"/>
    <s v="Prj000350-Support - Infrastructure for Tech"/>
    <s v="Non-Labor"/>
    <x v="0"/>
    <s v="Software"/>
    <s v="F&amp;O Lic"/>
    <s v="Information Technology"/>
    <s v="Software - Licenses"/>
    <s v="Software - Licenses"/>
    <s v="Annual Prepaid"/>
    <n v="104417"/>
    <n v="179000"/>
    <n v="179000"/>
    <n v="273923.73333333334"/>
    <n v="0"/>
    <n v="94923.733333333337"/>
    <n v="94923.733333333337"/>
    <s v="Renewed 6/1/25, anniversary date true-up-F&amp;O (Prepaid)"/>
    <n v="14916.666666666666"/>
    <n v="14916.666666666666"/>
    <n v="14916.666666666666"/>
    <n v="14916.666666666666"/>
    <n v="14916.666666666666"/>
    <n v="28477.200000000001"/>
    <n v="28477.200000000001"/>
    <n v="28477.200000000001"/>
    <n v="28477.200000000001"/>
    <n v="28477.200000000001"/>
    <n v="28477.200000000001"/>
    <n v="28477.200000000001"/>
    <n v="273923.7333333334"/>
    <n v="199340.40000000002"/>
    <n v="14916.666666666666"/>
    <n v="14916.666666666666"/>
    <n v="14916.666666666666"/>
    <n v="14916.666666666666"/>
    <n v="14916.666666666666"/>
    <m/>
    <m/>
    <m/>
    <m/>
    <m/>
    <m/>
    <m/>
    <n v="74583.333333333328"/>
    <n v="0"/>
    <n v="0"/>
    <n v="0"/>
    <n v="0"/>
    <n v="0"/>
    <n v="-28477.200000000001"/>
    <n v="-28477.200000000001"/>
    <n v="-28477.200000000001"/>
    <n v="-28477.200000000001"/>
    <n v="-28477.200000000001"/>
    <n v="-28477.200000000001"/>
    <n v="-28477.200000000001"/>
    <n v="-199340.40000000002"/>
    <m/>
  </r>
  <r>
    <x v="1"/>
    <x v="1"/>
    <m/>
    <x v="1"/>
    <s v="Support - Internal Tech Workforce Activities"/>
    <s v="Cos, PMO &amp; Enterprise Technology"/>
    <x v="1"/>
    <s v="NA"/>
    <s v="NA"/>
    <m/>
    <s v="Prj000266-Support - Internal Tech Workforce Activities"/>
    <s v="Non-Labor"/>
    <x v="1"/>
    <s v="OOE"/>
    <m/>
    <s v="Travel &amp; Entertainment"/>
    <s v="Travel &amp; Entertainment Expense"/>
    <s v="T&amp;E (Multiple)"/>
    <s v="Refer to Concur"/>
    <n v="211257"/>
    <n v="259449"/>
    <n v="259449"/>
    <n v="159448.85000000003"/>
    <n v="-100000.14999999997"/>
    <n v="0"/>
    <n v="-100000.14999999997"/>
    <s v="$100K not to be utilised as per Leon's instructions"/>
    <n v="11185.549999999997"/>
    <n v="7399.97"/>
    <n v="16129.190000000002"/>
    <n v="25262"/>
    <n v="23681.14"/>
    <m/>
    <m/>
    <m/>
    <m/>
    <m/>
    <m/>
    <n v="75791"/>
    <n v="159448.85"/>
    <n v="75791"/>
    <n v="11185.549999999997"/>
    <n v="7399.97"/>
    <n v="16129.190000000002"/>
    <n v="25262"/>
    <n v="23681.14"/>
    <m/>
    <m/>
    <m/>
    <m/>
    <m/>
    <m/>
    <m/>
    <n v="83657.850000000006"/>
    <n v="0"/>
    <n v="0"/>
    <n v="0"/>
    <n v="0"/>
    <n v="0"/>
    <n v="0"/>
    <n v="0"/>
    <n v="0"/>
    <n v="0"/>
    <n v="0"/>
    <n v="0"/>
    <n v="-75791"/>
    <n v="-75791"/>
    <s v="Concur project reimbursement cost can't be predicted, hence buffer kept in Dec"/>
  </r>
  <r>
    <x v="0"/>
    <x v="2"/>
    <m/>
    <x v="2"/>
    <s v="Support - Prod support for Finance Applications"/>
    <s v="Finance &amp; Treasury Technology"/>
    <x v="2"/>
    <d v="2025-01-09T00:00:00"/>
    <d v="2026-01-09T00:00:00"/>
    <m/>
    <s v="Prj000344-Support - Prod support for Finance Applications"/>
    <s v="Labor"/>
    <x v="2"/>
    <s v="RTB- MS"/>
    <s v="FPC"/>
    <s v="Outsourced"/>
    <s v="Run the Business Contractors and Outsource Services"/>
    <s v="RTB Expenses - Contractor"/>
    <s v="Monthly Expensed"/>
    <n v="91200"/>
    <n v="100000"/>
    <n v="100000"/>
    <n v="100015"/>
    <n v="0"/>
    <n v="15"/>
    <n v="15"/>
    <s v="check for contract copy"/>
    <n v="7600"/>
    <n v="7600"/>
    <n v="7600"/>
    <n v="7600"/>
    <n v="7600"/>
    <n v="7600"/>
    <n v="7600"/>
    <n v="7600"/>
    <n v="7600"/>
    <n v="7600"/>
    <n v="7600"/>
    <n v="7600"/>
    <n v="91200"/>
    <n v="53200"/>
    <n v="7600"/>
    <n v="7600"/>
    <n v="8675"/>
    <n v="7600"/>
    <n v="15340"/>
    <n v="7600"/>
    <m/>
    <m/>
    <m/>
    <m/>
    <m/>
    <m/>
    <n v="54415"/>
    <n v="0"/>
    <n v="0"/>
    <n v="1075"/>
    <n v="0"/>
    <n v="7740"/>
    <n v="0"/>
    <n v="-7600"/>
    <n v="-7600"/>
    <n v="-7600"/>
    <n v="-7600"/>
    <n v="-7600"/>
    <n v="-7600"/>
    <n v="-36785"/>
    <s v="Budget v/s Actuals, additional work for April'26 invoiced in May"/>
  </r>
  <r>
    <x v="0"/>
    <x v="3"/>
    <s v="Control M"/>
    <x v="0"/>
    <s v="Support - Infrastructure for Tech"/>
    <s v="Infrastructure Services, Controls &amp; User Enablement"/>
    <x v="0"/>
    <d v="2025-07-15T00:00:00"/>
    <d v="2026-07-14T00:00:00"/>
    <s v="Control M"/>
    <s v="Prj000350-Support - Infrastructure for Tech"/>
    <s v="Non-Labor"/>
    <x v="0"/>
    <s v="Software"/>
    <m/>
    <s v="Information Technology"/>
    <s v="Software - Licenses"/>
    <s v="Software - Licenses"/>
    <s v="Annual Expensed"/>
    <n v="37630"/>
    <n v="39512"/>
    <n v="39512"/>
    <n v="39512"/>
    <n v="0"/>
    <n v="0"/>
    <n v="0"/>
    <m/>
    <m/>
    <m/>
    <m/>
    <m/>
    <m/>
    <m/>
    <n v="39512"/>
    <m/>
    <m/>
    <m/>
    <m/>
    <m/>
    <n v="39512"/>
    <n v="39512"/>
    <m/>
    <m/>
    <m/>
    <m/>
    <m/>
    <m/>
    <m/>
    <m/>
    <m/>
    <m/>
    <m/>
    <m/>
    <n v="0"/>
    <n v="0"/>
    <n v="0"/>
    <n v="0"/>
    <n v="0"/>
    <n v="0"/>
    <n v="0"/>
    <n v="-39512"/>
    <n v="0"/>
    <n v="0"/>
    <n v="0"/>
    <n v="0"/>
    <n v="0"/>
    <n v="-39512"/>
    <m/>
  </r>
  <r>
    <x v="0"/>
    <x v="4"/>
    <m/>
    <x v="2"/>
    <s v="Support - Prod support for Finance Applications"/>
    <s v="Finance &amp; Treasury Technology"/>
    <x v="2"/>
    <s v="NA"/>
    <s v="NA"/>
    <m/>
    <s v="Prj000344-Support - Prod support for Finance Applications"/>
    <s v="Non-Labor"/>
    <x v="0"/>
    <s v="Software"/>
    <m/>
    <s v="Information Technology"/>
    <s v="Managed Service - Core"/>
    <s v="Support Services"/>
    <s v="Potential Opportunity"/>
    <n v="14000"/>
    <n v="14700"/>
    <n v="14700"/>
    <n v="14700"/>
    <n v="0"/>
    <n v="0"/>
    <n v="0"/>
    <s v="Potential Opp."/>
    <m/>
    <m/>
    <m/>
    <m/>
    <m/>
    <m/>
    <m/>
    <m/>
    <m/>
    <m/>
    <m/>
    <n v="14700"/>
    <n v="14700"/>
    <n v="14700"/>
    <m/>
    <m/>
    <m/>
    <m/>
    <m/>
    <m/>
    <m/>
    <m/>
    <m/>
    <m/>
    <m/>
    <m/>
    <n v="0"/>
    <n v="0"/>
    <n v="0"/>
    <n v="0"/>
    <n v="0"/>
    <n v="0"/>
    <n v="0"/>
    <n v="0"/>
    <n v="0"/>
    <n v="0"/>
    <n v="0"/>
    <n v="0"/>
    <n v="-14700"/>
    <n v="-14700"/>
    <m/>
  </r>
  <r>
    <x v="0"/>
    <x v="4"/>
    <m/>
    <x v="3"/>
    <s v="Implement - Cash Matching Recon Solution"/>
    <s v="Finance &amp; Treasury Technology"/>
    <x v="2"/>
    <d v="2026-04-08T00:00:00"/>
    <d v="2027-04-07T00:00:00"/>
    <m/>
    <s v="Prj000603-Implement - Cash Matching Recon Solution"/>
    <s v="Non-Labor"/>
    <x v="0"/>
    <s v="Software"/>
    <m/>
    <s v="Information Technology"/>
    <s v="Managed Service - Core"/>
    <s v="Support Services"/>
    <s v="Annual Expensed"/>
    <m/>
    <m/>
    <m/>
    <n v="41250"/>
    <n v="0"/>
    <n v="41250"/>
    <n v="41250"/>
    <s v="Solvexia Bank Reconciliation ImplementationFees"/>
    <m/>
    <m/>
    <m/>
    <n v="7500"/>
    <n v="2400"/>
    <m/>
    <m/>
    <m/>
    <m/>
    <m/>
    <m/>
    <n v="31350"/>
    <n v="41250"/>
    <n v="31350"/>
    <m/>
    <m/>
    <m/>
    <n v="7500"/>
    <n v="2400"/>
    <m/>
    <m/>
    <m/>
    <m/>
    <m/>
    <m/>
    <m/>
    <n v="9900"/>
    <n v="0"/>
    <n v="0"/>
    <n v="0"/>
    <n v="0"/>
    <n v="0"/>
    <n v="0"/>
    <n v="0"/>
    <n v="0"/>
    <n v="0"/>
    <n v="0"/>
    <n v="0"/>
    <n v="-31350"/>
    <n v="-31350"/>
    <s v="New risk, unbudgeted - cash matching Gtreausry"/>
  </r>
  <r>
    <x v="0"/>
    <x v="5"/>
    <s v="LevPro"/>
    <x v="4"/>
    <s v="Support - Asset Management Applications"/>
    <s v="Asset Management Tech"/>
    <x v="3"/>
    <s v="Monthly"/>
    <s v="Monthly"/>
    <m/>
    <s v="Prj000290-Support - Asset Management Applications"/>
    <s v="Non-Labor"/>
    <x v="0"/>
    <s v="Software"/>
    <s v="FPC"/>
    <s v="Information Technology"/>
    <s v="Software - Licenses"/>
    <s v="CTB Expenses - Consulting"/>
    <s v="Monthly Expensed; Potential Opportunity"/>
    <n v="40000"/>
    <n v="42000"/>
    <n v="42000"/>
    <n v="42000"/>
    <n v="0"/>
    <n v="0"/>
    <n v="0"/>
    <s v="For LevPro Support work"/>
    <n v="3500"/>
    <n v="3500"/>
    <n v="3500"/>
    <n v="3500"/>
    <n v="3500"/>
    <n v="3500"/>
    <n v="3500"/>
    <n v="3500"/>
    <n v="3500"/>
    <n v="3500"/>
    <n v="3500"/>
    <n v="500"/>
    <n v="39000"/>
    <n v="21500"/>
    <n v="1000"/>
    <n v="2500"/>
    <n v="10000"/>
    <m/>
    <m/>
    <m/>
    <m/>
    <m/>
    <m/>
    <m/>
    <m/>
    <m/>
    <n v="13500"/>
    <n v="-2500"/>
    <n v="-1000"/>
    <n v="6500"/>
    <n v="-3500"/>
    <n v="-3500"/>
    <n v="-3500"/>
    <n v="-3500"/>
    <n v="-3500"/>
    <n v="-3500"/>
    <n v="-3500"/>
    <n v="-3500"/>
    <n v="-500"/>
    <n v="-25500"/>
    <s v="This cost is not fixed and will be fluctuating per month, $10K is part of WSO web to hosting transistion and should be part of $504K"/>
  </r>
  <r>
    <x v="0"/>
    <x v="6"/>
    <m/>
    <x v="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237545.39"/>
    <n v="180000"/>
    <n v="180000"/>
    <n v="165100.70000000001"/>
    <n v="-14899.299999999988"/>
    <n v="0"/>
    <n v="-14899.299999999988"/>
    <s v="Network Managed Services (Network Operation Centre (NOC))"/>
    <n v="15000"/>
    <n v="15000"/>
    <n v="15000"/>
    <n v="15000"/>
    <n v="15000"/>
    <n v="15725"/>
    <n v="15725"/>
    <n v="15725"/>
    <n v="15725"/>
    <n v="15725"/>
    <n v="15725"/>
    <n v="15725"/>
    <n v="185075"/>
    <n v="110075"/>
    <n v="11005.14"/>
    <n v="11005.14"/>
    <n v="11005.14"/>
    <n v="11005.14"/>
    <n v="11005.14"/>
    <m/>
    <m/>
    <m/>
    <m/>
    <m/>
    <m/>
    <m/>
    <n v="55025.7"/>
    <n v="-3994.8600000000006"/>
    <n v="-3994.8600000000006"/>
    <n v="-3994.8600000000006"/>
    <n v="-3994.8600000000006"/>
    <n v="-3994.8600000000006"/>
    <n v="-15725"/>
    <n v="-15725"/>
    <n v="-15725"/>
    <n v="-15725"/>
    <n v="-15725"/>
    <n v="-15725"/>
    <n v="-15725"/>
    <n v="-130049.3"/>
    <s v="Budget v/s Actuals, revised rate as per new contract, ad hoc 240/hr charge for engeenering support part of contract"/>
  </r>
  <r>
    <x v="0"/>
    <x v="7"/>
    <m/>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32767"/>
    <n v="35314"/>
    <n v="35314"/>
    <n v="35702.549999999996"/>
    <n v="0"/>
    <n v="388.54999999999563"/>
    <n v="388.54999999999563"/>
    <s v="  "/>
    <n v="2943"/>
    <n v="2943"/>
    <n v="2943"/>
    <n v="2943"/>
    <n v="2943"/>
    <n v="2943"/>
    <n v="2943"/>
    <n v="2943"/>
    <n v="2943"/>
    <n v="2943"/>
    <n v="2943"/>
    <n v="2941"/>
    <n v="35314"/>
    <n v="20599"/>
    <n v="2802.71"/>
    <n v="2802.71"/>
    <n v="2802.71"/>
    <n v="3742.71"/>
    <n v="2952.71"/>
    <n v="2952.71"/>
    <m/>
    <m/>
    <m/>
    <m/>
    <m/>
    <m/>
    <n v="18056.259999999998"/>
    <n v="-140.28999999999996"/>
    <n v="-140.28999999999996"/>
    <n v="-140.28999999999996"/>
    <n v="799.71"/>
    <n v="9.7100000000000364"/>
    <n v="9.7100000000000364"/>
    <n v="-2943"/>
    <n v="-2943"/>
    <n v="-2943"/>
    <n v="-2943"/>
    <n v="-2943"/>
    <n v="-2941"/>
    <n v="-17257.739999999998"/>
    <s v="Budget v/s Actuals"/>
  </r>
  <r>
    <x v="0"/>
    <x v="8"/>
    <s v="Lumen"/>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23746"/>
    <n v="25439"/>
    <n v="25439"/>
    <n v="24935.936666666668"/>
    <n v="-503.06333333333168"/>
    <n v="0"/>
    <n v="-503.06333333333168"/>
    <s v="  "/>
    <n v="2119.9166666666665"/>
    <n v="2119.9166666666665"/>
    <n v="2119.9166666666665"/>
    <n v="2119.9166666666665"/>
    <n v="2119.9166666666665"/>
    <n v="2119.9166666666665"/>
    <n v="2119.9166666666665"/>
    <n v="2119.9166666666665"/>
    <n v="2119.9166666666665"/>
    <n v="2119.9166666666665"/>
    <n v="2119.9166666666665"/>
    <n v="2119.9166666666665"/>
    <n v="25439.000000000004"/>
    <n v="14839.416666666664"/>
    <n v="2019.14"/>
    <n v="2019.24"/>
    <n v="2019.24"/>
    <n v="2019.45"/>
    <n v="2019.45"/>
    <n v="2019.45"/>
    <m/>
    <m/>
    <m/>
    <m/>
    <m/>
    <m/>
    <n v="12115.970000000001"/>
    <n v="-100.77666666666642"/>
    <n v="-100.67666666666651"/>
    <n v="-100.67666666666651"/>
    <n v="-100.46666666666647"/>
    <n v="-100.46666666666647"/>
    <n v="-100.46666666666647"/>
    <n v="-2119.9166666666665"/>
    <n v="-2119.9166666666665"/>
    <n v="-2119.9166666666665"/>
    <n v="-2119.9166666666665"/>
    <n v="-2119.9166666666665"/>
    <n v="-2119.9166666666665"/>
    <n v="-13323.029999999997"/>
    <s v="Budget v/s Actuals"/>
  </r>
  <r>
    <x v="0"/>
    <x v="9"/>
    <m/>
    <x v="0"/>
    <s v="Support - Infrastructure for Tech"/>
    <s v="Infrastructure Services, Controls &amp; User Enablement"/>
    <x v="0"/>
    <d v="2025-01-01T00:00:00"/>
    <d v="2025-12-31T00:00:00"/>
    <m/>
    <s v="Prj000350-Support - Infrastructure for Tech"/>
    <s v="Non-Labor"/>
    <x v="3"/>
    <s v="Infrastructure"/>
    <s v="Utility"/>
    <s v="Office expense"/>
    <s v="General Office Expense"/>
    <s v="Office Expense - Telephone &amp; FAX"/>
    <s v="Quarterly Expensed"/>
    <n v="2726"/>
    <n v="2863"/>
    <n v="2863"/>
    <n v="2863"/>
    <n v="0"/>
    <n v="0"/>
    <n v="0"/>
    <m/>
    <m/>
    <m/>
    <n v="715.75"/>
    <m/>
    <m/>
    <n v="715.75"/>
    <m/>
    <m/>
    <n v="715.75"/>
    <m/>
    <m/>
    <n v="715.75"/>
    <n v="2863"/>
    <n v="2147.25"/>
    <m/>
    <m/>
    <m/>
    <m/>
    <m/>
    <m/>
    <m/>
    <m/>
    <m/>
    <m/>
    <m/>
    <m/>
    <n v="0"/>
    <n v="0"/>
    <n v="0"/>
    <n v="-715.75"/>
    <n v="0"/>
    <n v="0"/>
    <n v="-715.75"/>
    <n v="0"/>
    <n v="0"/>
    <n v="-715.75"/>
    <n v="0"/>
    <n v="0"/>
    <n v="-715.75"/>
    <n v="-2863"/>
    <m/>
  </r>
  <r>
    <x v="0"/>
    <x v="10"/>
    <m/>
    <x v="0"/>
    <s v="Support - Infrastructure for Tech"/>
    <s v="Infrastructure Services, Controls &amp; User Enablement"/>
    <x v="0"/>
    <d v="2025-10-17T00:00:00"/>
    <d v="2026-10-16T00:00:00"/>
    <s v="Zoom"/>
    <s v="Prj000350-Support - Infrastructure for Tech"/>
    <s v="Non-Labor"/>
    <x v="3"/>
    <s v="Infrastructure"/>
    <m/>
    <s v="Office expense"/>
    <s v="General Office Expense"/>
    <s v="Office Expense - Telephone &amp; FAX"/>
    <s v="Annual Expensed"/>
    <n v="14686"/>
    <n v="15750"/>
    <n v="15750"/>
    <n v="15750"/>
    <n v="0"/>
    <n v="0"/>
    <n v="0"/>
    <s v="Contract lower than 3+9"/>
    <m/>
    <m/>
    <m/>
    <m/>
    <m/>
    <m/>
    <m/>
    <m/>
    <m/>
    <n v="15750"/>
    <m/>
    <m/>
    <n v="15750"/>
    <n v="15750"/>
    <m/>
    <m/>
    <m/>
    <m/>
    <m/>
    <m/>
    <m/>
    <m/>
    <m/>
    <m/>
    <m/>
    <m/>
    <n v="0"/>
    <n v="0"/>
    <n v="0"/>
    <n v="0"/>
    <n v="0"/>
    <n v="0"/>
    <n v="0"/>
    <n v="0"/>
    <n v="0"/>
    <n v="0"/>
    <n v="-15750"/>
    <n v="0"/>
    <n v="0"/>
    <n v="-15750"/>
    <m/>
  </r>
  <r>
    <x v="2"/>
    <x v="11"/>
    <m/>
    <x v="0"/>
    <s v="Support - Infrastructure for Tech"/>
    <s v="Infrastructure Services, Controls &amp; User Enablement"/>
    <x v="0"/>
    <s v="NA"/>
    <s v="NA"/>
    <m/>
    <s v="Prj000350-Support - Infrastructure for Tech"/>
    <s v="Non-Labor"/>
    <x v="3"/>
    <s v="Infrastructure"/>
    <m/>
    <s v="Office expense"/>
    <s v="General Office Expense"/>
    <s v="Office Expense - Telephone &amp; FAX"/>
    <s v="Potential Opportunity"/>
    <n v="0"/>
    <n v="52500"/>
    <n v="52500"/>
    <n v="52500"/>
    <n v="0"/>
    <n v="0"/>
    <n v="0"/>
    <s v="Hard Opportunity"/>
    <m/>
    <m/>
    <m/>
    <m/>
    <m/>
    <m/>
    <m/>
    <m/>
    <m/>
    <m/>
    <m/>
    <n v="52500"/>
    <n v="52500"/>
    <n v="52500"/>
    <m/>
    <m/>
    <m/>
    <m/>
    <m/>
    <m/>
    <m/>
    <m/>
    <m/>
    <m/>
    <m/>
    <m/>
    <n v="0"/>
    <n v="0"/>
    <n v="0"/>
    <n v="0"/>
    <n v="0"/>
    <n v="0"/>
    <n v="0"/>
    <n v="0"/>
    <n v="0"/>
    <n v="0"/>
    <n v="0"/>
    <n v="0"/>
    <n v="-52500"/>
    <n v="-52500"/>
    <m/>
  </r>
  <r>
    <x v="0"/>
    <x v="12"/>
    <m/>
    <x v="5"/>
    <s v="Support - Prod Support for Credit Apps"/>
    <s v="Credit Technology"/>
    <x v="2"/>
    <s v="Monthly"/>
    <s v="Monthly"/>
    <m/>
    <s v="Prj000381-Support - Prod Support for Credit Apps"/>
    <s v="Non-Labor"/>
    <x v="1"/>
    <s v="OOE"/>
    <s v="Subscriptions"/>
    <s v="Subscription Services"/>
    <s v="Subscription Services"/>
    <s v="Office Expense"/>
    <s v="Monthly Expensed"/>
    <n v="13064.939999999999"/>
    <n v="14886"/>
    <n v="14886"/>
    <n v="13065.06"/>
    <n v="-1820.9400000000005"/>
    <n v="0"/>
    <n v="-1820.9400000000005"/>
    <s v="Subscription"/>
    <n v="1088.76"/>
    <n v="1088.76"/>
    <n v="1088.76"/>
    <n v="1088.76"/>
    <n v="1088.76"/>
    <n v="1088.76"/>
    <n v="1088.76"/>
    <n v="1088.76"/>
    <n v="1088.76"/>
    <n v="1088.76"/>
    <n v="1088.76"/>
    <n v="1088.76"/>
    <n v="13065.12"/>
    <n v="7621.3200000000006"/>
    <n v="1088.76"/>
    <n v="1088.74"/>
    <n v="1088.76"/>
    <n v="1088.74"/>
    <n v="1088.74"/>
    <m/>
    <m/>
    <m/>
    <m/>
    <m/>
    <m/>
    <m/>
    <n v="5443.74"/>
    <n v="0"/>
    <n v="-1.999999999998181E-2"/>
    <n v="0"/>
    <n v="-1.999999999998181E-2"/>
    <n v="-1.999999999998181E-2"/>
    <n v="-1088.76"/>
    <n v="-1088.76"/>
    <n v="-1088.76"/>
    <n v="-1088.76"/>
    <n v="-1088.76"/>
    <n v="-1088.76"/>
    <n v="-1088.76"/>
    <n v="-7621.380000000001"/>
    <s v="Budget v/s Actuals"/>
  </r>
  <r>
    <x v="0"/>
    <x v="13"/>
    <m/>
    <x v="6"/>
    <s v="Implement - Minor Enhancements for Sales"/>
    <s v="Asset Management Technology &amp; Data Services"/>
    <x v="4"/>
    <d v="2025-06-30T00:00:00"/>
    <d v="2027-06-29T00:00:00"/>
    <m/>
    <s v="Prj000426-Implement - Minor Enhancements for Sales"/>
    <s v="Non-Labor"/>
    <x v="1"/>
    <s v="OOE"/>
    <m/>
    <s v="Subscription Services"/>
    <s v="Subscription Services"/>
    <s v="Office Expense"/>
    <s v="Annual Expensed"/>
    <n v="11845"/>
    <n v="12200"/>
    <n v="12200"/>
    <n v="12200"/>
    <n v="0"/>
    <n v="0"/>
    <n v="0"/>
    <s v="2 Yrs yr1 11845 (paid in 2025) &amp; yr2 12200 (to be paid in 2026)"/>
    <m/>
    <m/>
    <m/>
    <m/>
    <m/>
    <m/>
    <m/>
    <m/>
    <m/>
    <m/>
    <m/>
    <n v="12200"/>
    <n v="12200"/>
    <n v="12200"/>
    <m/>
    <m/>
    <m/>
    <m/>
    <m/>
    <m/>
    <m/>
    <m/>
    <m/>
    <m/>
    <m/>
    <m/>
    <n v="0"/>
    <n v="0"/>
    <n v="0"/>
    <n v="0"/>
    <n v="0"/>
    <n v="0"/>
    <n v="0"/>
    <n v="0"/>
    <n v="0"/>
    <n v="0"/>
    <n v="0"/>
    <n v="0"/>
    <n v="-12200"/>
    <n v="-12200"/>
    <m/>
  </r>
  <r>
    <x v="1"/>
    <x v="14"/>
    <s v="Sales VAT Tax"/>
    <x v="1"/>
    <s v="Support - Internal Tech Workforce Activities"/>
    <s v="Cos, PMO &amp; Enterprise Technology"/>
    <x v="1"/>
    <s v="NA"/>
    <s v="NA"/>
    <m/>
    <s v="Prj000266-Support - Internal Tech Workforce Activities"/>
    <s v="Non-Labor"/>
    <x v="1"/>
    <s v="OOE"/>
    <m/>
    <s v="HST &amp; sales VAT tax"/>
    <s v="Sales Tax VAT"/>
    <s v="Sales Tax Expense"/>
    <s v="Annual Expensed"/>
    <n v="225000"/>
    <n v="236250"/>
    <n v="236250"/>
    <n v="236250"/>
    <n v="0"/>
    <n v="0"/>
    <n v="0"/>
    <s v="Parked for 2026 Sales Tax"/>
    <m/>
    <m/>
    <m/>
    <m/>
    <m/>
    <m/>
    <m/>
    <m/>
    <m/>
    <m/>
    <m/>
    <n v="236250"/>
    <n v="236250"/>
    <n v="236250"/>
    <m/>
    <m/>
    <m/>
    <m/>
    <m/>
    <m/>
    <m/>
    <m/>
    <m/>
    <m/>
    <m/>
    <m/>
    <n v="0"/>
    <n v="0"/>
    <n v="0"/>
    <n v="0"/>
    <n v="0"/>
    <n v="0"/>
    <n v="0"/>
    <n v="0"/>
    <n v="0"/>
    <n v="0"/>
    <n v="0"/>
    <n v="0"/>
    <n v="-236250"/>
    <n v="-236250"/>
    <m/>
  </r>
  <r>
    <x v="1"/>
    <x v="15"/>
    <s v="Sales VAT Tax"/>
    <x v="1"/>
    <s v="Support - Internal Tech Workforce Activities"/>
    <s v="Cos, PMO &amp; Enterprise Technology"/>
    <x v="1"/>
    <s v="NA"/>
    <s v="NA"/>
    <m/>
    <s v="Prj000266-Support - Internal Tech Workforce Activities"/>
    <s v="Non-Labor"/>
    <x v="1"/>
    <s v="OOE"/>
    <m/>
    <s v="HST &amp; sales VAT tax"/>
    <s v="Sales Tax VAT"/>
    <s v="Sales Tax Expense"/>
    <s v="Annual Expensed"/>
    <n v="135000"/>
    <n v="141750"/>
    <n v="141750"/>
    <n v="141750"/>
    <n v="0"/>
    <n v="0"/>
    <n v="0"/>
    <s v="Parked for 2026 Sales Tax"/>
    <m/>
    <m/>
    <m/>
    <m/>
    <m/>
    <m/>
    <m/>
    <m/>
    <m/>
    <m/>
    <m/>
    <n v="141750"/>
    <n v="141750"/>
    <n v="141750"/>
    <m/>
    <m/>
    <m/>
    <m/>
    <m/>
    <m/>
    <m/>
    <m/>
    <m/>
    <m/>
    <m/>
    <m/>
    <n v="0"/>
    <n v="0"/>
    <n v="0"/>
    <n v="0"/>
    <n v="0"/>
    <n v="0"/>
    <n v="0"/>
    <n v="0"/>
    <n v="0"/>
    <n v="0"/>
    <n v="0"/>
    <n v="0"/>
    <n v="-141750"/>
    <n v="-141750"/>
    <m/>
  </r>
  <r>
    <x v="1"/>
    <x v="16"/>
    <s v="Nterone"/>
    <x v="1"/>
    <s v="Support - Internal Tech Workforce Activities"/>
    <s v="Cos, PMO &amp; Enterprise Technology"/>
    <x v="1"/>
    <s v="NA"/>
    <s v="NA"/>
    <m/>
    <s v="Prj000266-Support - Internal Tech Workforce Activities"/>
    <s v="Non-Labor"/>
    <x v="1"/>
    <s v="OOE"/>
    <m/>
    <s v="Travel &amp; Entertainment"/>
    <s v="Training/Seminars/Conference Spend"/>
    <s v="External Training"/>
    <s v="Potential Opportunity"/>
    <n v="16285"/>
    <n v="17099"/>
    <n v="17099"/>
    <n v="17099"/>
    <n v="0"/>
    <n v="0"/>
    <n v="0"/>
    <s v="  "/>
    <m/>
    <m/>
    <m/>
    <m/>
    <m/>
    <m/>
    <m/>
    <m/>
    <m/>
    <m/>
    <m/>
    <n v="17099"/>
    <n v="17099"/>
    <n v="17099"/>
    <m/>
    <m/>
    <m/>
    <m/>
    <m/>
    <m/>
    <m/>
    <m/>
    <m/>
    <m/>
    <m/>
    <m/>
    <n v="0"/>
    <n v="0"/>
    <n v="0"/>
    <n v="0"/>
    <n v="0"/>
    <n v="0"/>
    <n v="0"/>
    <n v="0"/>
    <n v="0"/>
    <n v="0"/>
    <n v="0"/>
    <n v="0"/>
    <n v="-17099"/>
    <n v="-17099"/>
    <m/>
  </r>
  <r>
    <x v="0"/>
    <x v="17"/>
    <m/>
    <x v="7"/>
    <s v="Support - L2 CoE Management for Tech Horizontals"/>
    <s v="Tech Shared Services"/>
    <x v="5"/>
    <d v="2026-01-01T00:00:00"/>
    <d v="2026-12-31T00:00:00"/>
    <m/>
    <s v="Prj000403-Support - L2 CoE Management for Tech Horizontals"/>
    <s v="Labor"/>
    <x v="2"/>
    <s v="RTB- MS"/>
    <s v="L2 SOW FPC"/>
    <s v="Information Technology"/>
    <s v="Managed Service - Core"/>
    <s v="Managed Service - Core"/>
    <s v="Monthly Expensed"/>
    <n v="1357227"/>
    <n v="1359552"/>
    <n v="1359552"/>
    <n v="1359552"/>
    <n v="0"/>
    <n v="0"/>
    <n v="0"/>
    <s v="L2 SOW FPC"/>
    <n v="113296"/>
    <n v="113296"/>
    <n v="113296"/>
    <n v="113296"/>
    <n v="113296"/>
    <n v="113296"/>
    <n v="113296"/>
    <n v="113296"/>
    <n v="113296"/>
    <n v="113296"/>
    <n v="113296"/>
    <n v="113296"/>
    <n v="1359552"/>
    <n v="793072"/>
    <n v="113296"/>
    <n v="113296"/>
    <n v="113296"/>
    <n v="113296"/>
    <n v="113296"/>
    <m/>
    <m/>
    <m/>
    <m/>
    <m/>
    <m/>
    <m/>
    <n v="566480"/>
    <n v="0"/>
    <n v="0"/>
    <n v="0"/>
    <n v="0"/>
    <n v="0"/>
    <n v="-113296"/>
    <n v="-113296"/>
    <n v="-113296"/>
    <n v="-113296"/>
    <n v="-113296"/>
    <n v="-113296"/>
    <n v="-113296"/>
    <n v="-793072"/>
    <m/>
  </r>
  <r>
    <x v="0"/>
    <x v="18"/>
    <m/>
    <x v="8"/>
    <s v="T&amp;M"/>
    <s v=""/>
    <x v="1"/>
    <d v="2026-01-01T00:00:00"/>
    <d v="2026-12-31T00:00:00"/>
    <s v="D365 CRM"/>
    <s v="T&amp;M-T&amp;M"/>
    <s v="Labor"/>
    <x v="4"/>
    <s v="RTB- T&amp;M"/>
    <s v="T&amp;M"/>
    <s v="Outsourced"/>
    <s v="Run the Business Contractors and Outsource Services"/>
    <s v="RTB Expenses - Contractor"/>
    <s v="Monthly Expensed"/>
    <n v="302712"/>
    <n v="32832.000000000007"/>
    <n v="218880"/>
    <n v="213572"/>
    <n v="-5308"/>
    <n v="0"/>
    <n v="-5308"/>
    <s v="T&amp;M"/>
    <n v="18240"/>
    <n v="18240"/>
    <n v="18240"/>
    <n v="18240"/>
    <n v="18240"/>
    <n v="18240"/>
    <n v="18240"/>
    <n v="18240"/>
    <n v="18240"/>
    <n v="18240"/>
    <n v="18240"/>
    <n v="18240"/>
    <n v="218880"/>
    <n v="127680"/>
    <n v="16128"/>
    <n v="16464"/>
    <n v="16588"/>
    <n v="19104"/>
    <n v="17608"/>
    <m/>
    <m/>
    <m/>
    <m/>
    <m/>
    <m/>
    <m/>
    <n v="85892"/>
    <n v="-2112"/>
    <n v="-1776"/>
    <n v="-1652"/>
    <n v="864"/>
    <n v="-632"/>
    <n v="-18240"/>
    <n v="-18240"/>
    <n v="-18240"/>
    <n v="-18240"/>
    <n v="-18240"/>
    <n v="-18240"/>
    <n v="-18240"/>
    <n v="-132988"/>
    <s v="Budget v/s Actuals, allocations are based on capacity planning forecast"/>
  </r>
  <r>
    <x v="0"/>
    <x v="19"/>
    <s v="1Rivet"/>
    <x v="8"/>
    <s v="T&amp;M"/>
    <s v=""/>
    <x v="5"/>
    <d v="2026-01-01T00:00:00"/>
    <d v="2026-12-31T00:00:00"/>
    <m/>
    <s v="T&amp;M-T&amp;M"/>
    <s v="Labor"/>
    <x v="4"/>
    <s v="RTB- T&amp;M"/>
    <s v="T&amp;M"/>
    <s v="Outsourced"/>
    <s v="Run the Business Contractors and Outsource Services"/>
    <s v="RTB Expenses - Contractor"/>
    <s v="Monthly Expensed"/>
    <n v="3007993"/>
    <n v="1580266.3960475361"/>
    <n v="1438080"/>
    <n v="1426303"/>
    <n v="-11777"/>
    <n v="0"/>
    <n v="-11777"/>
    <s v="Support SOW + Desktop Support- T&amp;M, QA is not part of our budget"/>
    <n v="119840"/>
    <n v="119840"/>
    <n v="119840"/>
    <n v="119840"/>
    <n v="119840"/>
    <n v="119840"/>
    <n v="119840"/>
    <n v="119840"/>
    <n v="119840"/>
    <n v="119840"/>
    <n v="119840"/>
    <n v="119840"/>
    <n v="1438080"/>
    <n v="838880"/>
    <n v="115160"/>
    <n v="107611"/>
    <n v="124972"/>
    <m/>
    <m/>
    <m/>
    <m/>
    <m/>
    <m/>
    <m/>
    <m/>
    <m/>
    <n v="347743"/>
    <n v="-4680"/>
    <n v="-12229"/>
    <n v="5132"/>
    <n v="-119840"/>
    <n v="-119840"/>
    <n v="-119840"/>
    <n v="-119840"/>
    <n v="-119840"/>
    <n v="-119840"/>
    <n v="-119840"/>
    <n v="-119840"/>
    <n v="-119840"/>
    <n v="-1090337"/>
    <s v="Budget v/s Actuals, allocations are based on capacity planning forecast"/>
  </r>
  <r>
    <x v="0"/>
    <x v="19"/>
    <s v="1Rivet"/>
    <x v="8"/>
    <s v="T&amp;M"/>
    <s v=""/>
    <x v="0"/>
    <d v="2026-01-01T00:00:00"/>
    <d v="2026-12-31T00:00:00"/>
    <m/>
    <s v="T&amp;M-T&amp;M"/>
    <s v="Labor"/>
    <x v="4"/>
    <s v="RTB- T&amp;M"/>
    <s v="T&amp;M"/>
    <s v="Outsourced"/>
    <s v="Run the Business Contractors and Outsource Services"/>
    <s v="RTB Expenses - Contractor"/>
    <s v="Monthly Expensed"/>
    <n v="3007993"/>
    <n v="424425.54146080924"/>
    <n v="414080"/>
    <n v="332698"/>
    <n v="-81382"/>
    <n v="0"/>
    <n v="-81382"/>
    <s v="Support SOW + Desktop Support- T&amp;M, QA is not part of our budget"/>
    <n v="38560"/>
    <n v="38560"/>
    <n v="38560"/>
    <n v="38560"/>
    <n v="38560"/>
    <n v="22720"/>
    <n v="22720"/>
    <n v="22720"/>
    <n v="22720"/>
    <n v="22720"/>
    <n v="22720"/>
    <n v="22720"/>
    <n v="351840"/>
    <n v="159040"/>
    <n v="30336"/>
    <n v="27266"/>
    <n v="38936"/>
    <m/>
    <m/>
    <m/>
    <m/>
    <m/>
    <m/>
    <m/>
    <m/>
    <m/>
    <n v="96538"/>
    <n v="-8224"/>
    <n v="-11294"/>
    <n v="376"/>
    <n v="-38560"/>
    <n v="-38560"/>
    <n v="-22720"/>
    <n v="-22720"/>
    <n v="-22720"/>
    <n v="-22720"/>
    <n v="-22720"/>
    <n v="-22720"/>
    <n v="-22720"/>
    <n v="-255302"/>
    <s v="Danny's share in initial contract was $372K, but 2 additional resources were hired to replace Acenture resources, difference $41.6K between budget ($3.65M) and Actual contract( $3.7M) has been added for Danny to cover partial risk of swap, Arif is added separately while Shailesh annual forecast is $90640 but after adjusting against $41600 additional unbudgeted risk is $48640. Saving of $99/hour on Piyush exit from May (replaced by Survesh)"/>
  </r>
  <r>
    <x v="0"/>
    <x v="19"/>
    <s v="1Rivet"/>
    <x v="8"/>
    <s v="T&amp;M"/>
    <s v=""/>
    <x v="2"/>
    <d v="2026-01-01T00:00:00"/>
    <d v="2026-12-31T00:00:00"/>
    <m/>
    <s v="T&amp;M-T&amp;M"/>
    <s v="Labor"/>
    <x v="4"/>
    <s v="RTB- T&amp;M"/>
    <s v="T&amp;M"/>
    <s v="Outsourced"/>
    <s v="Run the Business Contractors and Outsource Services"/>
    <s v="RTB Expenses - Contractor"/>
    <s v="Monthly Expensed"/>
    <n v="3007993"/>
    <n v="1527639.5780478038"/>
    <n v="1505280"/>
    <n v="1234896"/>
    <n v="-270384"/>
    <n v="0"/>
    <n v="-270384"/>
    <s v="Support SOW + Desktop Support- T&amp;M, QA is not part of our budget"/>
    <n v="125440"/>
    <n v="125440"/>
    <n v="125440"/>
    <n v="125440"/>
    <n v="125440"/>
    <n v="104440"/>
    <n v="104440"/>
    <n v="86520"/>
    <n v="86520"/>
    <n v="86520"/>
    <n v="86520"/>
    <n v="86520"/>
    <n v="1268680"/>
    <n v="641480"/>
    <n v="108864"/>
    <n v="104184"/>
    <n v="129488"/>
    <m/>
    <m/>
    <m/>
    <m/>
    <m/>
    <m/>
    <m/>
    <m/>
    <m/>
    <n v="342536"/>
    <n v="-16576"/>
    <n v="-21256"/>
    <n v="4048"/>
    <n v="-125440"/>
    <n v="-125440"/>
    <n v="-104440"/>
    <n v="-104440"/>
    <n v="-86520"/>
    <n v="-86520"/>
    <n v="-86520"/>
    <n v="-86520"/>
    <n v="-86520"/>
    <n v="-926144"/>
    <s v="Budget v/s Actuals, saving of $21K/m on Nilesh's exit, Akram's exit saving from Aug $112"/>
  </r>
  <r>
    <x v="0"/>
    <x v="19"/>
    <s v="1Rivet"/>
    <x v="8"/>
    <s v="T&amp;M"/>
    <s v=""/>
    <x v="1"/>
    <d v="2026-01-01T00:00:00"/>
    <d v="2026-12-31T00:00:00"/>
    <m/>
    <s v="T&amp;M-T&amp;M"/>
    <s v="Labor"/>
    <x v="4"/>
    <s v="RTB- T&amp;M"/>
    <s v="T&amp;M"/>
    <s v="Outsourced"/>
    <s v="Run the Business Contractors and Outsource Services"/>
    <s v="RTB Expenses - Contractor"/>
    <s v="Monthly Expensed"/>
    <n v="3007993"/>
    <n v="116948.48444385102"/>
    <n v="291840"/>
    <n v="294272"/>
    <n v="0"/>
    <n v="2432"/>
    <n v="2432"/>
    <s v="Support SOW + Desktop Support- T&amp;M, QA is not part of our budget"/>
    <n v="24320"/>
    <n v="24320"/>
    <n v="24320"/>
    <n v="24320"/>
    <n v="24320"/>
    <n v="24320"/>
    <n v="24320"/>
    <n v="24320"/>
    <n v="24320"/>
    <n v="24320"/>
    <n v="24320"/>
    <n v="24320"/>
    <n v="291840"/>
    <n v="170240"/>
    <n v="24320"/>
    <n v="24320"/>
    <n v="26752"/>
    <m/>
    <m/>
    <m/>
    <m/>
    <m/>
    <m/>
    <m/>
    <m/>
    <m/>
    <n v="75392"/>
    <n v="0"/>
    <n v="0"/>
    <n v="2432"/>
    <n v="-24320"/>
    <n v="-24320"/>
    <n v="-24320"/>
    <n v="-24320"/>
    <n v="-24320"/>
    <n v="-24320"/>
    <n v="-24320"/>
    <n v="-24320"/>
    <n v="-24320"/>
    <n v="-216448"/>
    <s v="Budget v/s Actuals, allocations are based on capacity planning forecast"/>
  </r>
  <r>
    <x v="0"/>
    <x v="20"/>
    <s v="Crossfuze"/>
    <x v="9"/>
    <s v="Support - Enterprise Tech Helpdesk"/>
    <s v="Tech Shared Services"/>
    <x v="5"/>
    <s v="Monthly"/>
    <s v="Monthly"/>
    <m/>
    <s v="Prj000467-Support - Enterprise Tech Helpdesk"/>
    <s v="Labor"/>
    <x v="2"/>
    <s v="RTB- MS"/>
    <s v="FPC"/>
    <s v="Outsourced"/>
    <s v="Run the Business Contractors and Outsource Services"/>
    <s v="RTB Expenses - Contractor"/>
    <s v="Monthly Expensed"/>
    <n v="178950"/>
    <n v="190000"/>
    <n v="190000"/>
    <n v="116650"/>
    <n v="-73350"/>
    <n v="0"/>
    <n v="-73350"/>
    <s v="Revised contract pending approval - $5950/mo"/>
    <n v="15000"/>
    <n v="15000"/>
    <n v="15000"/>
    <n v="15000"/>
    <n v="15000"/>
    <n v="5950"/>
    <n v="5950"/>
    <n v="5950"/>
    <n v="5950"/>
    <n v="5950"/>
    <n v="5950"/>
    <n v="5950"/>
    <n v="116650"/>
    <n v="41650"/>
    <n v="15000"/>
    <n v="15000"/>
    <n v="15000"/>
    <n v="15000"/>
    <n v="15000"/>
    <m/>
    <m/>
    <m/>
    <m/>
    <m/>
    <m/>
    <m/>
    <n v="75000"/>
    <n v="0"/>
    <n v="0"/>
    <n v="0"/>
    <n v="0"/>
    <n v="0"/>
    <n v="-5950"/>
    <n v="-5950"/>
    <n v="-5950"/>
    <n v="-5950"/>
    <n v="-5950"/>
    <n v="-5950"/>
    <n v="-5950"/>
    <n v="-41650"/>
    <s v="Budget v/s Actuals"/>
  </r>
  <r>
    <x v="0"/>
    <x v="17"/>
    <m/>
    <x v="10"/>
    <s v="Support - QA CoE Management for Tech Horizontals"/>
    <s v="Tech Shared Services"/>
    <x v="4"/>
    <d v="2026-01-01T00:00:00"/>
    <d v="2026-12-31T00:00:00"/>
    <m/>
    <s v="Prj000404-Support - QA CoE Management for Tech Horizontals"/>
    <s v="Labor"/>
    <x v="2"/>
    <s v="RTB- MS"/>
    <s v="QA SOW FPC"/>
    <s v="Outsourced"/>
    <s v="Run the Business Contractors and Outsource Services"/>
    <s v="RTB Expenses - Contractor"/>
    <s v="Monthly Expensed"/>
    <n v="780191"/>
    <n v="345000"/>
    <n v="345000"/>
    <n v="592000"/>
    <n v="0"/>
    <n v="247000"/>
    <n v="247000"/>
    <s v="QA SOW FPC - [KA - Feb23] - Updated forecast from Mar to Dec based on the new contract that superseeded the original one"/>
    <n v="28750"/>
    <n v="28750"/>
    <n v="41750"/>
    <n v="54750"/>
    <n v="54750"/>
    <n v="54750"/>
    <n v="54750"/>
    <n v="54750"/>
    <n v="54750"/>
    <n v="54750"/>
    <n v="54750"/>
    <n v="54750"/>
    <n v="592000"/>
    <n v="383250"/>
    <n v="28750"/>
    <n v="28750"/>
    <n v="41750"/>
    <n v="54750"/>
    <m/>
    <m/>
    <m/>
    <m/>
    <m/>
    <m/>
    <m/>
    <m/>
    <n v="154000"/>
    <n v="0"/>
    <n v="0"/>
    <n v="0"/>
    <n v="0"/>
    <n v="-54750"/>
    <n v="-54750"/>
    <n v="-54750"/>
    <n v="-54750"/>
    <n v="-54750"/>
    <n v="-54750"/>
    <n v="-54750"/>
    <n v="-54750"/>
    <n v="-438000"/>
    <s v="QA book work reallocation from L1/L2 support per new QA contract that superseded original._x000a_This is a category shift - work previously in Labor/T&amp;M now flows through MS under the new QA contract structure. The offsetting $70K opportunity in Labor/T&amp;M category partially mitigates this risk."/>
  </r>
  <r>
    <x v="0"/>
    <x v="17"/>
    <m/>
    <x v="8"/>
    <s v="T&amp;M"/>
    <s v=""/>
    <x v="5"/>
    <d v="2026-01-01T00:00:00"/>
    <d v="2026-12-31T00:00:00"/>
    <m/>
    <s v="T&amp;M-T&amp;M"/>
    <s v="Labor"/>
    <x v="4"/>
    <s v="RTB- T&amp;M"/>
    <s v="T&amp;M"/>
    <s v="Outsourced"/>
    <s v="Run the Business Contractors and Outsource Services"/>
    <s v="RTB Expenses - Contractor"/>
    <s v="Monthly Expensed"/>
    <n v="1019762.75"/>
    <n v="180884.67598475222"/>
    <n v="403200"/>
    <n v="558763.91999999993"/>
    <n v="0"/>
    <n v="155563.91999999993"/>
    <n v="155563.91999999993"/>
    <s v="T&amp;M - [KA - Feb 23] - Forcast updated from Feb to Dec, based on Raymond's exit. This T&amp;M forecast is adjusted in the new QA contract. Adjusted monthly rate starting Apr based on Shanky's exit"/>
    <n v="33600"/>
    <n v="33600"/>
    <n v="33600"/>
    <n v="33600"/>
    <n v="33600"/>
    <n v="33600"/>
    <n v="33600"/>
    <n v="33600"/>
    <n v="33600"/>
    <n v="33600"/>
    <n v="33600"/>
    <n v="33600"/>
    <n v="403200"/>
    <n v="235200"/>
    <n v="56960.56"/>
    <n v="89522.8"/>
    <n v="106520.55999999998"/>
    <n v="36960"/>
    <n v="33600"/>
    <m/>
    <m/>
    <m/>
    <m/>
    <m/>
    <m/>
    <m/>
    <n v="323563.92"/>
    <n v="23360.559999999998"/>
    <n v="55922.8"/>
    <n v="72920.559999999983"/>
    <n v="3360"/>
    <n v="0"/>
    <n v="-33600"/>
    <n v="-33600"/>
    <n v="-33600"/>
    <n v="-33600"/>
    <n v="-33600"/>
    <n v="-33600"/>
    <n v="-33600"/>
    <n v="-79636.080000000016"/>
    <s v="Budget v/s Actuals, allocations are based on capacity planning forecast"/>
  </r>
  <r>
    <x v="0"/>
    <x v="17"/>
    <m/>
    <x v="8"/>
    <s v="T&amp;M"/>
    <s v=""/>
    <x v="2"/>
    <d v="2026-01-01T00:00:00"/>
    <d v="2026-12-31T00:00:00"/>
    <m/>
    <s v="T&amp;M-T&amp;M"/>
    <s v="Labor"/>
    <x v="4"/>
    <s v="RTB- T&amp;M"/>
    <s v="T&amp;M"/>
    <s v="Outsourced"/>
    <s v="Run the Business Contractors and Outsource Services"/>
    <s v="RTB Expenses - Contractor"/>
    <s v="Monthly Expensed"/>
    <n v="1019762.75"/>
    <n v="245679.18678526054"/>
    <n v="252000"/>
    <n v="244650"/>
    <n v="-7350"/>
    <n v="0"/>
    <n v="-7350"/>
    <s v="T&amp;M - [KA - Feb 23] - Forcast updated from Feb to Dec, based on Raymond's exit. This T&amp;M forecast is adjusted in the new QA contract. Adjusted monthly rate starting Apr based on Shanky's exit"/>
    <n v="21000"/>
    <n v="21000"/>
    <n v="21000"/>
    <n v="21000"/>
    <n v="21000"/>
    <n v="21000"/>
    <n v="21000"/>
    <n v="21000"/>
    <n v="21000"/>
    <n v="21000"/>
    <n v="21000"/>
    <n v="21000"/>
    <n v="252000"/>
    <n v="147000"/>
    <n v="21000"/>
    <n v="19950"/>
    <n v="23100"/>
    <n v="17850"/>
    <n v="15750"/>
    <m/>
    <m/>
    <m/>
    <m/>
    <m/>
    <m/>
    <m/>
    <n v="97650"/>
    <n v="0"/>
    <n v="-1050"/>
    <n v="2100"/>
    <n v="-3150"/>
    <n v="-5250"/>
    <n v="-21000"/>
    <n v="-21000"/>
    <n v="-21000"/>
    <n v="-21000"/>
    <n v="-21000"/>
    <n v="-21000"/>
    <n v="-21000"/>
    <n v="-154350"/>
    <s v="Budget v/s Actuals, allocations are based on capacity planning forecast"/>
  </r>
  <r>
    <x v="0"/>
    <x v="17"/>
    <m/>
    <x v="8"/>
    <s v="T&amp;M"/>
    <s v=""/>
    <x v="4"/>
    <d v="2026-01-01T00:00:00"/>
    <d v="2026-12-31T00:00:00"/>
    <m/>
    <s v="T&amp;M-T&amp;M"/>
    <s v="Labor"/>
    <x v="4"/>
    <s v="RTB- T&amp;M"/>
    <s v="T&amp;M"/>
    <s v="Outsourced"/>
    <s v="Run the Business Contractors and Outsource Services"/>
    <s v="RTB Expenses - Contractor"/>
    <s v="Monthly Expensed"/>
    <n v="1019762.75"/>
    <n v="539054.33290978405"/>
    <n v="600000"/>
    <n v="294640"/>
    <n v="-305360"/>
    <n v="0"/>
    <n v="-305360"/>
    <s v="T&amp;M - [KA - Feb 23] - Forcast updated from Feb to Dec, based on Raymond's exit. This T&amp;M forecast is adjusted in the new QA contract. Adjusted monthly rate starting Apr based on Shanky's exit"/>
    <n v="50000"/>
    <n v="24000"/>
    <n v="24000"/>
    <n v="24000"/>
    <n v="24000"/>
    <n v="24000"/>
    <n v="24000"/>
    <n v="24000"/>
    <n v="24000"/>
    <n v="24000"/>
    <n v="24000"/>
    <n v="24000"/>
    <n v="314000"/>
    <n v="168000"/>
    <n v="44800"/>
    <n v="22800"/>
    <n v="0"/>
    <n v="26400"/>
    <n v="32640"/>
    <m/>
    <m/>
    <m/>
    <m/>
    <m/>
    <m/>
    <m/>
    <n v="126640"/>
    <n v="-5200"/>
    <n v="-1200"/>
    <n v="-24000"/>
    <n v="2400"/>
    <n v="8640"/>
    <n v="-24000"/>
    <n v="-24000"/>
    <n v="-24000"/>
    <n v="-24000"/>
    <n v="-24000"/>
    <n v="-24000"/>
    <n v="-24000"/>
    <n v="-187360"/>
    <s v="Raymonds exit gave 26k T&amp;M oppurtunity since Feb but QA resources were hired at same cost, QA book work reallocation from L1/L2 support per new QA contract that superseded original."/>
  </r>
  <r>
    <x v="0"/>
    <x v="17"/>
    <m/>
    <x v="8"/>
    <s v="T&amp;M"/>
    <s v=""/>
    <x v="1"/>
    <d v="2026-01-01T00:00:00"/>
    <d v="2026-12-31T00:00:00"/>
    <m/>
    <s v="T&amp;M-T&amp;M"/>
    <s v="Labor"/>
    <x v="4"/>
    <s v="RTB- T&amp;M"/>
    <s v="T&amp;M"/>
    <s v="Outsourced"/>
    <s v="Run the Business Contractors and Outsource Services"/>
    <s v="RTB Expenses - Contractor"/>
    <s v="Monthly Expensed"/>
    <n v="1019762.75"/>
    <n v="431963.4053367218"/>
    <n v="161280"/>
    <n v="84176"/>
    <n v="-77104"/>
    <n v="0"/>
    <n v="-77104"/>
    <s v="T&amp;M - [KA - Feb 23] - Forcast updated from Feb to Dec, based on Raymond's exit. This T&amp;M forecast is adjusted in the new QA contract. Adjusted monthly rate starting Apr based on Shanky's exit"/>
    <n v="13440"/>
    <n v="13440"/>
    <n v="13440"/>
    <n v="5440"/>
    <n v="5440"/>
    <n v="5440"/>
    <n v="5440"/>
    <n v="5440"/>
    <n v="5440"/>
    <n v="5440"/>
    <n v="5440"/>
    <n v="5440"/>
    <n v="89280"/>
    <n v="38080"/>
    <n v="11152"/>
    <n v="11296"/>
    <n v="13584"/>
    <n v="4624"/>
    <n v="5440"/>
    <m/>
    <m/>
    <m/>
    <m/>
    <m/>
    <m/>
    <m/>
    <n v="46096"/>
    <n v="-2288"/>
    <n v="-2144"/>
    <n v="144"/>
    <n v="-816"/>
    <n v="0"/>
    <n v="-5440"/>
    <n v="-5440"/>
    <n v="-5440"/>
    <n v="-5440"/>
    <n v="-5440"/>
    <n v="-5440"/>
    <n v="-5440"/>
    <n v="-43184"/>
    <s v="Opp offset with 1Rivet risk (Swati replacinf Shanky) + Budget v/s Actuals"/>
  </r>
  <r>
    <x v="0"/>
    <x v="17"/>
    <m/>
    <x v="8"/>
    <s v="T&amp;M"/>
    <s v=""/>
    <x v="4"/>
    <d v="2026-05-15T00:00:00"/>
    <d v="2026-12-31T00:00:00"/>
    <m/>
    <s v="T&amp;M-T&amp;M"/>
    <s v="Labor"/>
    <x v="4"/>
    <s v="RTB- T&amp;M"/>
    <s v="T&amp;M"/>
    <s v="Outsourced"/>
    <s v="Run the Business Contractors and Outsource Services"/>
    <s v="RTB Expenses - Contractor"/>
    <s v="Monthly Expensed"/>
    <n v="0"/>
    <n v="0"/>
    <n v="230400"/>
    <n v="230400"/>
    <n v="0"/>
    <n v="0"/>
    <n v="0"/>
    <s v="New UAT hired"/>
    <m/>
    <m/>
    <m/>
    <m/>
    <n v="15360"/>
    <n v="30720"/>
    <n v="30720"/>
    <n v="30720"/>
    <n v="30720"/>
    <n v="30720"/>
    <n v="30720"/>
    <n v="30720"/>
    <n v="230400"/>
    <n v="215040"/>
    <m/>
    <m/>
    <m/>
    <m/>
    <m/>
    <m/>
    <m/>
    <m/>
    <m/>
    <m/>
    <m/>
    <m/>
    <n v="0"/>
    <n v="0"/>
    <n v="0"/>
    <n v="0"/>
    <n v="0"/>
    <n v="-15360"/>
    <n v="-30720"/>
    <n v="-30720"/>
    <n v="-30720"/>
    <n v="-30720"/>
    <n v="-30720"/>
    <n v="-30720"/>
    <n v="-30720"/>
    <n v="-230400"/>
    <s v="New UAT lead Anand, WSO placeholder utilised"/>
  </r>
  <r>
    <x v="0"/>
    <x v="21"/>
    <m/>
    <x v="4"/>
    <s v="Support - Asset Management Applications"/>
    <s v="Asset Management Tech"/>
    <x v="3"/>
    <d v="2021-12-15T00:00:00"/>
    <d v="2026-12-14T00:00:00"/>
    <s v="Centry CLO"/>
    <s v="Prj000290-Support - Asset Management Applications"/>
    <s v="Non-Labor"/>
    <x v="0"/>
    <s v="Software"/>
    <s v="License"/>
    <s v="Information Technology"/>
    <s v="Software - Core"/>
    <s v="Software - Core"/>
    <s v="Quarterly Prepaid"/>
    <n v="1039565.6499999999"/>
    <n v="1091543.9324999999"/>
    <n v="1091543.9324999999"/>
    <n v="1141852.6399999999"/>
    <n v="0"/>
    <n v="50308.707500000019"/>
    <n v="50308.707500000019"/>
    <s v="Quarterly Prepaid, Manor park license fees unbudgeted"/>
    <n v="117486.73333333334"/>
    <n v="92793.753333333341"/>
    <n v="117939.75333333334"/>
    <n v="149042.80666666667"/>
    <n v="98639.296666666676"/>
    <n v="98639.296666666676"/>
    <n v="208501"/>
    <m/>
    <m/>
    <n v="208501"/>
    <m/>
    <m/>
    <n v="1091543.6400000001"/>
    <n v="515641.29666666669"/>
    <n v="117486.73333333334"/>
    <n v="92793.753333333341"/>
    <n v="117939.75333333334"/>
    <n v="149042.80666666667"/>
    <n v="148948.29666666669"/>
    <n v="98639.296666666676"/>
    <m/>
    <m/>
    <m/>
    <m/>
    <m/>
    <m/>
    <n v="724850.64000000013"/>
    <n v="0"/>
    <n v="0"/>
    <n v="0"/>
    <n v="0"/>
    <n v="50309.000000000015"/>
    <n v="0"/>
    <n v="-208501"/>
    <n v="0"/>
    <n v="0"/>
    <n v="-208501"/>
    <n v="0"/>
    <n v="0"/>
    <n v="-366693"/>
    <s v="Budget v/s Actuals, ends this year will be renewed next year for half the cost of this year"/>
  </r>
  <r>
    <x v="0"/>
    <x v="22"/>
    <s v="LIQ"/>
    <x v="11"/>
    <s v="Support - Prod Support for Ops Apps"/>
    <s v="Operations Technology"/>
    <x v="2"/>
    <d v="2026-01-15T00:00:00"/>
    <d v="2027-01-14T00:00:00"/>
    <s v="LIQ - Loan IQ"/>
    <s v="Prj000469-Support - Prod Support for Ops Apps"/>
    <s v="Non-Labor"/>
    <x v="0"/>
    <s v="Software"/>
    <s v="Software"/>
    <s v="Information Technology"/>
    <s v="Software - Core"/>
    <s v="Software - Core"/>
    <s v="Annual Prepaid"/>
    <n v="2866540"/>
    <n v="3617396"/>
    <n v="3617396"/>
    <n v="4073475.3699999992"/>
    <n v="0"/>
    <n v="456079.36999999918"/>
    <n v="456079.36999999918"/>
    <s v="Recurring License Fee/Maintenance for the period 1-Jan-2026 to 14-Jan-2026 and Subscription Fees for the period 15-Jan-2026 to 14-Jan-2027"/>
    <n v="333776.63"/>
    <n v="333776.63"/>
    <n v="333776.63"/>
    <n v="333776.63"/>
    <n v="333776.63"/>
    <n v="333776.63"/>
    <n v="333776.63"/>
    <n v="333776.63"/>
    <n v="333776.63"/>
    <n v="333776.63"/>
    <n v="333776.63"/>
    <n v="333776.63"/>
    <n v="4005319.5599999991"/>
    <n v="2336436.4099999997"/>
    <n v="401932.44"/>
    <n v="333776.63"/>
    <n v="333776.63"/>
    <n v="333776.63"/>
    <n v="333776.63"/>
    <n v="333776.63"/>
    <n v="333776.63"/>
    <n v="333776.63"/>
    <n v="333776.63"/>
    <n v="333776.63"/>
    <n v="333776.63"/>
    <n v="333776.63"/>
    <n v="4073475.3699999992"/>
    <n v="68155.81"/>
    <n v="0"/>
    <n v="0"/>
    <n v="0"/>
    <n v="0"/>
    <n v="0"/>
    <n v="0"/>
    <n v="0"/>
    <n v="0"/>
    <n v="0"/>
    <n v="0"/>
    <n v="0"/>
    <n v="68155.81"/>
    <s v="Sales tax unbudgeted + actual over budget estimated"/>
  </r>
  <r>
    <x v="0"/>
    <x v="23"/>
    <s v="IVP"/>
    <x v="12"/>
    <s v="Support - Data Analytics Office"/>
    <s v="Enterprise Architecture, Data Analytics &amp; AI"/>
    <x v="5"/>
    <d v="2025-11-07T00:00:00"/>
    <d v="2026-11-06T00:00:00"/>
    <s v="Polaris/EDM/SecMast Core"/>
    <s v="Prj000458-Support - Data Analytics Office"/>
    <s v="Non-Labor"/>
    <x v="0"/>
    <s v="Software"/>
    <s v="Software"/>
    <s v="Information Technology"/>
    <s v="Software - Core"/>
    <s v="Software - Core"/>
    <s v="Annual Prepaid"/>
    <n v="889688"/>
    <n v="1051185.52165"/>
    <n v="1051185.52165"/>
    <n v="835409.9"/>
    <n v="-215775.62164999999"/>
    <n v="0"/>
    <n v="-215775.62164999999"/>
    <s v="IVP EDM, Polaris, Security Master Year 3 SaaS Fees/ Production License Fee + Annual Consulting Fee for IVP EDM, Polaris, Security Master-Prepaid"/>
    <n v="103138.49"/>
    <n v="81363.490000000005"/>
    <n v="81363.490000000005"/>
    <n v="81363.490000000005"/>
    <n v="81363.490000000005"/>
    <n v="81363.490000000005"/>
    <n v="81363.490000000005"/>
    <n v="81363.490000000005"/>
    <n v="81363.490000000005"/>
    <n v="81363.490000000005"/>
    <m/>
    <m/>
    <n v="835409.9"/>
    <n v="406817.45"/>
    <n v="103138.49"/>
    <n v="81363.490000000005"/>
    <n v="81363.490000000005"/>
    <n v="81363.490000000005"/>
    <n v="81363.490000000005"/>
    <n v="81363.490000000005"/>
    <n v="81363.490000000005"/>
    <n v="81363.490000000005"/>
    <n v="81363.490000000005"/>
    <n v="81363.490000000005"/>
    <m/>
    <m/>
    <n v="835409.9"/>
    <n v="0"/>
    <n v="0"/>
    <n v="0"/>
    <n v="0"/>
    <n v="0"/>
    <n v="0"/>
    <n v="0"/>
    <n v="0"/>
    <n v="0"/>
    <n v="0"/>
    <n v="0"/>
    <n v="0"/>
    <n v="0"/>
    <s v="Budget v/s Actuals"/>
  </r>
  <r>
    <x v="0"/>
    <x v="23"/>
    <s v="IVP"/>
    <x v="13"/>
    <s v="Implement - Reporting for Internal Audit"/>
    <s v="Enterprise Architecture, Data Analytics &amp; AI"/>
    <x v="5"/>
    <d v="2025-07-01T00:00:00"/>
    <d v="2026-06-30T00:00:00"/>
    <s v="Polaris/EDM/SecMast Hosting"/>
    <s v="Prj000548-Implement - Reporting for Internal Audit"/>
    <s v="Non-Labor"/>
    <x v="0"/>
    <s v="Software"/>
    <m/>
    <s v="Information Technology"/>
    <s v="Software - Core"/>
    <s v="Software - Core"/>
    <s v="Annual Prepaid"/>
    <n v="100000"/>
    <n v="200000"/>
    <n v="200000"/>
    <n v="199999.99999999997"/>
    <n v="-2.9103830456733704E-11"/>
    <n v="0"/>
    <n v="-2.9103830456733704E-11"/>
    <s v="Polaris/EDM/SecMast- Prod. &amp; UAT Hosting Fee-Prepaid till Jun2026, to be renewed post Jun2026"/>
    <n v="16666.666666666668"/>
    <n v="16666.666666666668"/>
    <n v="16666.666666666668"/>
    <n v="16666.666666666668"/>
    <n v="16666.666666666668"/>
    <n v="16666.666666666668"/>
    <n v="16666.666666666668"/>
    <n v="16666.666666666668"/>
    <n v="16666.666666666668"/>
    <n v="16666.666666666668"/>
    <n v="16666.666666666668"/>
    <n v="16666.666666666668"/>
    <n v="199999.99999999997"/>
    <n v="116666.66666666669"/>
    <n v="16666.666666666668"/>
    <n v="16666.666666666668"/>
    <n v="16666.666666666668"/>
    <n v="16666.666666666668"/>
    <n v="16666.666666666668"/>
    <n v="16666.666666666668"/>
    <m/>
    <m/>
    <m/>
    <m/>
    <m/>
    <m/>
    <n v="100000.00000000001"/>
    <n v="0"/>
    <n v="0"/>
    <n v="0"/>
    <n v="0"/>
    <n v="0"/>
    <n v="0"/>
    <n v="-16666.666666666668"/>
    <n v="-16666.666666666668"/>
    <n v="-16666.666666666668"/>
    <n v="-16666.666666666668"/>
    <n v="-16666.666666666668"/>
    <n v="-16666.666666666668"/>
    <n v="-100000.00000000001"/>
    <m/>
  </r>
  <r>
    <x v="0"/>
    <x v="23"/>
    <s v="IVP"/>
    <x v="12"/>
    <s v="Support - Data Analytics Office"/>
    <s v="Enterprise Architecture, Data Analytics &amp; AI"/>
    <x v="5"/>
    <d v="2026-05-01T00:00:00"/>
    <d v="2027-04-30T00:00:00"/>
    <s v="Polaris/EDM/SecMast Hosting"/>
    <s v="Prj000458-Support - Data Analytics Office"/>
    <s v="Non-Labor"/>
    <x v="0"/>
    <s v="Software"/>
    <s v="Software"/>
    <s v="Information Technology"/>
    <s v="Software - Core"/>
    <s v="Software - Core"/>
    <s v="Annual Prepaid"/>
    <n v="66666.666666666672"/>
    <n v="100000"/>
    <n v="100000"/>
    <n v="99999.999999999985"/>
    <n v="-1.4551915228366852E-11"/>
    <n v="0"/>
    <n v="-1.4551915228366852E-11"/>
    <s v="Polaris/EDM/SecMast- Disaster Recovery Hosting Fee-Prepaid till Apr2027, to be renewed post Apr2027"/>
    <n v="8333.3333333333339"/>
    <n v="8333.3333333333339"/>
    <n v="8333.3333333333339"/>
    <n v="8333.3333333333339"/>
    <n v="8333.3333333333339"/>
    <n v="8333.3333333333339"/>
    <n v="8333.3333333333339"/>
    <n v="8333.3333333333339"/>
    <n v="8333.3333333333339"/>
    <n v="8333.3333333333339"/>
    <n v="8333.3333333333339"/>
    <n v="8333.3333333333339"/>
    <n v="99999.999999999985"/>
    <n v="58333.333333333343"/>
    <n v="8333.3333333333339"/>
    <n v="8333.3333333333339"/>
    <n v="8333.3333333333339"/>
    <n v="8333.3333333333339"/>
    <n v="8333.3333333333339"/>
    <n v="8333.3333333333339"/>
    <n v="8333.3333333333339"/>
    <n v="8333.3333333333339"/>
    <n v="8333.3333333333339"/>
    <n v="8333.3333333333339"/>
    <n v="8333.3333333333339"/>
    <n v="8333.3333333333339"/>
    <n v="99999.999999999985"/>
    <n v="0"/>
    <n v="0"/>
    <n v="0"/>
    <n v="0"/>
    <n v="0"/>
    <n v="0"/>
    <n v="0"/>
    <n v="0"/>
    <n v="0"/>
    <n v="0"/>
    <n v="0"/>
    <n v="0"/>
    <n v="0"/>
    <m/>
  </r>
  <r>
    <x v="0"/>
    <x v="24"/>
    <m/>
    <x v="14"/>
    <s v="Implement - Minor Enhancements for Enterprise Apps"/>
    <s v="Cos, PMO &amp; Enterprise Technology"/>
    <x v="1"/>
    <d v="2026-03-01T00:00:00"/>
    <d v="2027-02-28T00:00:00"/>
    <s v="Workday"/>
    <s v="Prj000446-Implement - Minor Enhancements for Enterprise Apps"/>
    <s v="Non-Labor"/>
    <x v="0"/>
    <s v="Software"/>
    <s v="Software"/>
    <s v="Information Technology"/>
    <s v="Software - Core"/>
    <s v="Software - Core"/>
    <s v="Annual Prepaid"/>
    <n v="464992"/>
    <n v="440671.35000000003"/>
    <n v="440671.35000000003"/>
    <n v="440671.00000000006"/>
    <n v="-0.34999999997671694"/>
    <n v="0"/>
    <n v="-0.34999999997671694"/>
    <s v="Misposting PREPAID in 2025; paid $419,687/- in Mar2025. Renewed as Prepaid in Mar 2026.-Added opportunity in Dec for extra support work as rec. my Melissa"/>
    <m/>
    <m/>
    <n v="36234.200000000004"/>
    <n v="36234.200000000004"/>
    <n v="36234.200000000004"/>
    <n v="36234.200000000004"/>
    <n v="36234.200000000004"/>
    <n v="36234.200000000004"/>
    <n v="36234.200000000004"/>
    <n v="36234.200000000004"/>
    <n v="36234.200000000004"/>
    <n v="114563.20000000001"/>
    <n v="440671.00000000006"/>
    <n v="331968.40000000002"/>
    <m/>
    <m/>
    <n v="36234.200000000004"/>
    <n v="36234.200000000004"/>
    <n v="36234.200000000004"/>
    <n v="36234.200000000004"/>
    <n v="36234.200000000004"/>
    <n v="36234.200000000004"/>
    <n v="36234.200000000004"/>
    <n v="36234.200000000004"/>
    <n v="36234.200000000004"/>
    <n v="36234.200000000004"/>
    <n v="362342.00000000006"/>
    <n v="0"/>
    <n v="0"/>
    <n v="0"/>
    <n v="0"/>
    <n v="0"/>
    <n v="0"/>
    <n v="0"/>
    <n v="0"/>
    <n v="0"/>
    <n v="0"/>
    <n v="0"/>
    <n v="-78329"/>
    <n v="-78329"/>
    <s v="Extra added in Dec for extra support work requested by Melissa"/>
  </r>
  <r>
    <x v="0"/>
    <x v="0"/>
    <m/>
    <x v="0"/>
    <s v="Support - Infrastructure for Tech"/>
    <s v="Infrastructure Services, Controls &amp; User Enablement"/>
    <x v="0"/>
    <s v="Monthly"/>
    <s v="Monthly"/>
    <m/>
    <s v="Prj000350-Support - Infrastructure for Tech"/>
    <s v="Non-Labor"/>
    <x v="0"/>
    <s v="Software"/>
    <s v="Monthly Incremental"/>
    <s v="Information Technology"/>
    <s v="Software - Licenses"/>
    <s v="Software - Licenses"/>
    <s v="Monthly Expensed"/>
    <n v="12685"/>
    <n v="15000"/>
    <n v="15000"/>
    <n v="14999.48"/>
    <n v="-0.52000000000043656"/>
    <n v="0"/>
    <n v="-0.52000000000043656"/>
    <s v="Monthly Incremental - Potential Opportunity-Monthly Incremental - Potential Opportunity"/>
    <n v="1250"/>
    <n v="1250"/>
    <n v="1250"/>
    <n v="1967"/>
    <n v="1967"/>
    <n v="1250"/>
    <n v="1250"/>
    <n v="1250"/>
    <n v="1250"/>
    <n v="1250"/>
    <n v="1250"/>
    <n v="2871"/>
    <n v="18055"/>
    <n v="10371"/>
    <n v="0"/>
    <n v="0"/>
    <n v="696.32"/>
    <n v="1966.08"/>
    <n v="1966.08"/>
    <n v="1966.08"/>
    <m/>
    <m/>
    <m/>
    <m/>
    <m/>
    <m/>
    <n v="6594.5599999999995"/>
    <n v="-1250"/>
    <n v="-1250"/>
    <n v="-553.67999999999995"/>
    <n v="-0.92000000000007276"/>
    <n v="-0.92000000000007276"/>
    <n v="716.07999999999993"/>
    <n v="-1250"/>
    <n v="-1250"/>
    <n v="-1250"/>
    <n v="-1250"/>
    <n v="-1250"/>
    <n v="-2871"/>
    <n v="-11460.44"/>
    <s v="Fluctuation per month, Dec has buffer"/>
  </r>
  <r>
    <x v="0"/>
    <x v="0"/>
    <m/>
    <x v="15"/>
    <s v="Support - Site Reliability Engineering for Tech"/>
    <s v="Infrastructure Services, Controls &amp; User Enablement"/>
    <x v="0"/>
    <d v="2024-06-01T00:00:00"/>
    <d v="2027-05-31T00:00:00"/>
    <m/>
    <s v="Prj000342-Support - Site Reliability Engineering for Tech"/>
    <s v="Non-Labor"/>
    <x v="3"/>
    <s v="Infrastructure"/>
    <s v="MS Cloud"/>
    <s v="Information Technology"/>
    <s v="Managed Service - Cloud"/>
    <s v="Managed Service - Cloud"/>
    <s v="Monthly Expensed"/>
    <n v="7121037.5"/>
    <n v="7500000"/>
    <n v="7500000"/>
    <n v="6852968.5600000005"/>
    <n v="-647031.43999999948"/>
    <n v="0"/>
    <n v="-647031.43999999948"/>
    <s v="3 YR $16MM Commitment;_x000a_Potential Incremental spend for Project Evolution-MS Cloud"/>
    <n v="625000"/>
    <n v="625000"/>
    <n v="625000"/>
    <n v="625000"/>
    <n v="625000"/>
    <n v="625000"/>
    <n v="625000"/>
    <n v="625000"/>
    <n v="625000"/>
    <n v="625000"/>
    <n v="625000"/>
    <n v="608224"/>
    <n v="7483224"/>
    <n v="4358224"/>
    <n v="660370.4"/>
    <n v="603859.57000000007"/>
    <n v="627545.69000000006"/>
    <n v="602395.04999999993"/>
    <n v="573.85"/>
    <n v="633397.85"/>
    <m/>
    <m/>
    <m/>
    <m/>
    <m/>
    <m/>
    <n v="3128142.41"/>
    <n v="35370.400000000023"/>
    <n v="-21140.429999999935"/>
    <n v="2545.6900000000605"/>
    <n v="-22604.95000000007"/>
    <n v="-624426.15"/>
    <n v="8397.8499999999767"/>
    <n v="-625000"/>
    <n v="-625000"/>
    <n v="-625000"/>
    <n v="-625000"/>
    <n v="-625000"/>
    <n v="-608224"/>
    <n v="-4355081.59"/>
    <s v="Fluctuation per month, Risk adjusted in Dec"/>
  </r>
  <r>
    <x v="0"/>
    <x v="25"/>
    <s v="SAI360"/>
    <x v="14"/>
    <s v="Implement - Minor Enhancements for Enterprise Apps"/>
    <s v="Cos, PMO &amp; Enterprise Technology"/>
    <x v="1"/>
    <d v="2025-08-01T00:00:00"/>
    <d v="2026-07-31T00:00:00"/>
    <m/>
    <s v="Prj000446-Implement - Minor Enhancements for Enterprise Apps"/>
    <s v="Non-Labor"/>
    <x v="0"/>
    <s v="Software"/>
    <s v="Software License"/>
    <s v="Information Technology"/>
    <s v="Software - Licenses"/>
    <s v="Software - Licenses"/>
    <s v="Annual Prepaid"/>
    <n v="40500"/>
    <n v="99225"/>
    <n v="99225"/>
    <n v="99225"/>
    <n v="0"/>
    <n v="0"/>
    <n v="0"/>
    <s v="Prepaid-Prepaid"/>
    <n v="8100"/>
    <n v="8100"/>
    <n v="8100"/>
    <n v="8100"/>
    <n v="8100"/>
    <n v="8100"/>
    <n v="8100"/>
    <n v="8505"/>
    <n v="8505"/>
    <n v="8505"/>
    <n v="8505"/>
    <n v="8505"/>
    <n v="99225"/>
    <n v="58725"/>
    <n v="8100"/>
    <n v="8100"/>
    <n v="8100"/>
    <n v="8100"/>
    <n v="8100"/>
    <n v="8100"/>
    <n v="8100"/>
    <m/>
    <m/>
    <m/>
    <m/>
    <m/>
    <n v="56700"/>
    <n v="0"/>
    <n v="0"/>
    <n v="0"/>
    <n v="0"/>
    <n v="0"/>
    <n v="0"/>
    <n v="0"/>
    <n v="-8505"/>
    <n v="-8505"/>
    <n v="-8505"/>
    <n v="-8505"/>
    <n v="-8505"/>
    <n v="-42525"/>
    <m/>
  </r>
  <r>
    <x v="0"/>
    <x v="6"/>
    <s v="CDW (b)"/>
    <x v="0"/>
    <s v="Support - Infrastructure for Tech"/>
    <s v="Infrastructure Services, Controls &amp; User Enablement"/>
    <x v="0"/>
    <d v="2026-01-01T00:00:00"/>
    <d v="2026-12-31T00:00:00"/>
    <s v="NCE M365 Jan - Dec Mthly Invoice"/>
    <s v="Prj000350-Support - Infrastructure for Tech"/>
    <s v="Non-Labor"/>
    <x v="0"/>
    <s v="Software"/>
    <m/>
    <s v="Information Technology"/>
    <s v="Software - Licenses"/>
    <s v="Software - Licenses"/>
    <s v="Monthly Expensed"/>
    <n v="59388.740000000013"/>
    <n v="86949.723000000013"/>
    <n v="86949.723000000013"/>
    <n v="80544.812250000003"/>
    <n v="-6404.91075000001"/>
    <n v="0"/>
    <n v="-6404.91075000001"/>
    <s v="NCE M365 E5"/>
    <n v="840.88"/>
    <n v="1681.7600000000002"/>
    <n v="7245.8102500000014"/>
    <n v="7245.8102500000014"/>
    <n v="7245.8102500000014"/>
    <n v="7245.8102500000014"/>
    <n v="7245.8102500000014"/>
    <n v="7245.8102500000014"/>
    <n v="7245.8102500000014"/>
    <n v="7245.8102500000014"/>
    <n v="7245.8102500000014"/>
    <n v="19214.810250000002"/>
    <n v="86949.742500000022"/>
    <n v="62689.671750000009"/>
    <n v="840.88"/>
    <n v="1681.7600000000002"/>
    <n v="840.88000000000011"/>
    <m/>
    <m/>
    <m/>
    <m/>
    <m/>
    <m/>
    <m/>
    <m/>
    <m/>
    <n v="3363.5200000000004"/>
    <n v="0"/>
    <n v="0"/>
    <n v="-6404.9302500000013"/>
    <n v="-7245.8102500000014"/>
    <n v="-7245.8102500000014"/>
    <n v="-7245.8102500000014"/>
    <n v="-7245.8102500000014"/>
    <n v="-7245.8102500000014"/>
    <n v="-7245.8102500000014"/>
    <n v="-7245.8102500000014"/>
    <n v="-7245.8102500000014"/>
    <n v="-19214.810250000002"/>
    <n v="-83586.222500000018"/>
    <s v="Microsoft 365 E5 &amp; Teams Room Pro"/>
  </r>
  <r>
    <x v="0"/>
    <x v="6"/>
    <s v="CDW (b)"/>
    <x v="0"/>
    <s v="Support - Infrastructure for Tech"/>
    <s v="Infrastructure Services, Controls &amp; User Enablement"/>
    <x v="0"/>
    <d v="2025-10-01T00:00:00"/>
    <d v="2026-09-30T00:00:00"/>
    <s v="Proofpoint"/>
    <s v="Prj000350-Support - Infrastructure for Tech"/>
    <s v="Non-Labor"/>
    <x v="0"/>
    <s v="Software"/>
    <m/>
    <s v="Information Technology"/>
    <s v="Software - Licenses"/>
    <s v="Software - Licenses"/>
    <s v="Annual Expensed"/>
    <n v="79876"/>
    <n v="63000"/>
    <n v="63000"/>
    <n v="63000.37"/>
    <n v="0"/>
    <n v="0.37000000000261934"/>
    <n v="0.37000000000261934"/>
    <s v="Proofpoint Sftwr, paid in 2025. To be renewed in Q3/Q4 2026"/>
    <m/>
    <m/>
    <m/>
    <m/>
    <n v="2274.37"/>
    <m/>
    <m/>
    <m/>
    <m/>
    <m/>
    <m/>
    <n v="60726"/>
    <n v="63000.37"/>
    <n v="60726"/>
    <m/>
    <m/>
    <m/>
    <m/>
    <n v="2274.37"/>
    <m/>
    <m/>
    <m/>
    <m/>
    <m/>
    <m/>
    <m/>
    <n v="2274.37"/>
    <n v="0"/>
    <n v="0"/>
    <n v="0"/>
    <n v="0"/>
    <n v="0"/>
    <n v="0"/>
    <n v="0"/>
    <n v="0"/>
    <n v="0"/>
    <n v="0"/>
    <n v="0"/>
    <n v="-60726"/>
    <n v="-60726"/>
    <s v="proofpoint patrol for organisation"/>
  </r>
  <r>
    <x v="0"/>
    <x v="6"/>
    <s v="CDW Microsoft (a)"/>
    <x v="15"/>
    <s v="Support - Site Reliability Engineering for Tech"/>
    <s v="Infrastructure Services, Controls &amp; User Enablement"/>
    <x v="0"/>
    <d v="2025-09-01T00:00:00"/>
    <d v="2026-08-31T00:00:00"/>
    <s v="Syskit Point"/>
    <s v="Prj000342-Support - Site Reliability Engineering for Tech"/>
    <s v="Non-Labor"/>
    <x v="0"/>
    <s v="Software"/>
    <m/>
    <s v="Information Technology"/>
    <s v="Software - Licenses"/>
    <s v="Software - Licenses"/>
    <s v="Annual Expensed"/>
    <n v="31521"/>
    <n v="33096.819000000003"/>
    <n v="33096.819000000003"/>
    <n v="33096.819000000003"/>
    <n v="0"/>
    <n v="0"/>
    <n v="0"/>
    <s v="Syskit Point Sftwr"/>
    <m/>
    <m/>
    <m/>
    <m/>
    <m/>
    <m/>
    <m/>
    <m/>
    <n v="33096.819000000003"/>
    <m/>
    <m/>
    <m/>
    <n v="33096.819000000003"/>
    <n v="33096.819000000003"/>
    <m/>
    <m/>
    <m/>
    <m/>
    <m/>
    <m/>
    <m/>
    <m/>
    <m/>
    <m/>
    <m/>
    <m/>
    <n v="0"/>
    <n v="0"/>
    <n v="0"/>
    <n v="0"/>
    <n v="0"/>
    <n v="0"/>
    <n v="0"/>
    <n v="0"/>
    <n v="0"/>
    <n v="-33096.819000000003"/>
    <n v="0"/>
    <n v="0"/>
    <n v="0"/>
    <n v="-33096.819000000003"/>
    <m/>
  </r>
  <r>
    <x v="0"/>
    <x v="6"/>
    <s v="CDW Microsoft (a)"/>
    <x v="16"/>
    <s v="Support - Security Operations for Cybersecurity"/>
    <s v="Infrastructure Services, Controls &amp; User Enablement"/>
    <x v="0"/>
    <s v="NA"/>
    <s v="NA"/>
    <m/>
    <s v="Prj000358-Support - Security Operations for Cybersecurity"/>
    <s v="Non-Labor"/>
    <x v="0"/>
    <s v="Software"/>
    <m/>
    <s v="Information Technology"/>
    <s v="Software - Licenses"/>
    <s v="Software - Licenses"/>
    <s v="Annual Expensed"/>
    <n v="60310"/>
    <n v="63325.5"/>
    <n v="63325.5"/>
    <n v="63325.5"/>
    <n v="0"/>
    <n v="0"/>
    <n v="0"/>
    <s v="Misc Other Software - New Joiners-Potential Opp"/>
    <m/>
    <m/>
    <n v="1100.47"/>
    <m/>
    <m/>
    <m/>
    <m/>
    <n v="62225.03"/>
    <m/>
    <m/>
    <m/>
    <m/>
    <n v="63325.5"/>
    <n v="62225.03"/>
    <m/>
    <m/>
    <n v="1100.47"/>
    <m/>
    <m/>
    <m/>
    <m/>
    <m/>
    <m/>
    <m/>
    <m/>
    <m/>
    <n v="1100.47"/>
    <n v="0"/>
    <n v="0"/>
    <n v="0"/>
    <n v="0"/>
    <n v="0"/>
    <n v="0"/>
    <n v="0"/>
    <n v="-62225.03"/>
    <n v="0"/>
    <n v="0"/>
    <n v="0"/>
    <n v="0"/>
    <n v="-62225.03"/>
    <m/>
  </r>
  <r>
    <x v="0"/>
    <x v="26"/>
    <s v="Cloud Navigator"/>
    <x v="7"/>
    <s v="Support - L2 CoE Management for Tech Horizontals"/>
    <s v="Tech Shared Services"/>
    <x v="5"/>
    <d v="2026-06-01T00:00:00"/>
    <d v="2027-05-31T00:00:00"/>
    <m/>
    <s v="Prj000403-Support - L2 CoE Management for Tech Horizontals"/>
    <s v="Non-Labor"/>
    <x v="0"/>
    <s v="Software"/>
    <s v="Software"/>
    <s v="Information Technology"/>
    <s v="Software - Licenses"/>
    <s v="Software - Licenses"/>
    <s v="Annual Expensed"/>
    <n v="9600"/>
    <n v="10080"/>
    <n v="10080"/>
    <n v="10080"/>
    <n v="0"/>
    <n v="0"/>
    <n v="0"/>
    <s v="IAM Cloud – Cloud Drive Mapper Corporate 300 users - 1 year"/>
    <m/>
    <m/>
    <m/>
    <m/>
    <n v="4800"/>
    <n v="5280"/>
    <m/>
    <m/>
    <m/>
    <m/>
    <m/>
    <m/>
    <n v="10080"/>
    <n v="5280"/>
    <m/>
    <m/>
    <m/>
    <m/>
    <n v="4800"/>
    <m/>
    <m/>
    <m/>
    <m/>
    <m/>
    <m/>
    <m/>
    <n v="4800"/>
    <n v="0"/>
    <n v="0"/>
    <n v="0"/>
    <n v="0"/>
    <n v="0"/>
    <n v="-5280"/>
    <n v="0"/>
    <n v="0"/>
    <n v="0"/>
    <n v="0"/>
    <n v="0"/>
    <n v="0"/>
    <n v="-5280"/>
    <s v="Maybe an opportunity unless any further contract pending"/>
  </r>
  <r>
    <x v="0"/>
    <x v="27"/>
    <s v="FinDox is now Octus"/>
    <x v="4"/>
    <s v="Support - Asset Management Applications"/>
    <s v="Asset Management Tech"/>
    <x v="3"/>
    <d v="2026-04-01T00:00:00"/>
    <d v="2027-03-31T00:00:00"/>
    <s v="FinDox Core"/>
    <s v="Prj000290-Support - Asset Management Applications"/>
    <s v="Non-Labor"/>
    <x v="0"/>
    <s v="Software"/>
    <s v="Annual Software"/>
    <s v="Information Technology"/>
    <s v="Software - Licenses"/>
    <s v="Software - Licenses"/>
    <s v="Annual Expensed"/>
    <n v="230262.5"/>
    <n v="238897.86250000002"/>
    <n v="238897.86250000002"/>
    <n v="232868.65"/>
    <n v="-6029.2125000000233"/>
    <n v="0"/>
    <n v="-6029.2125000000233"/>
    <s v="Total contract - 342k IT cost 232k recharge to Liquid Credit 109k"/>
    <m/>
    <m/>
    <m/>
    <n v="232868.65"/>
    <m/>
    <m/>
    <m/>
    <m/>
    <m/>
    <m/>
    <m/>
    <m/>
    <n v="232868.65"/>
    <n v="0"/>
    <m/>
    <m/>
    <m/>
    <m/>
    <m/>
    <m/>
    <m/>
    <m/>
    <m/>
    <m/>
    <m/>
    <m/>
    <n v="0"/>
    <n v="0"/>
    <n v="0"/>
    <n v="0"/>
    <n v="-232868.65"/>
    <n v="0"/>
    <n v="0"/>
    <n v="0"/>
    <n v="0"/>
    <n v="0"/>
    <n v="0"/>
    <n v="0"/>
    <n v="0"/>
    <n v="-232868.65"/>
    <s v="Saving on budget v/s actual, prepaid cost of 232k expected for 12 months. Kindly spread for 9 months, total 342k our cost 232k, 109k is of liquid credit team"/>
  </r>
  <r>
    <x v="0"/>
    <x v="28"/>
    <s v="AKA Enterprises"/>
    <x v="2"/>
    <s v="Support - Prod support for Finance Applications"/>
    <s v="Finance &amp; Treasury Technology"/>
    <x v="2"/>
    <d v="2026-02-01T00:00:00"/>
    <d v="2027-01-31T00:00:00"/>
    <m/>
    <s v="Prj000344-Support - Prod support for Finance Applications"/>
    <s v="Non-Labor"/>
    <x v="0"/>
    <s v="Software"/>
    <m/>
    <s v="Information Technology"/>
    <s v="Software - Licenses"/>
    <s v="Software - Licenses"/>
    <s v="Annual Expensed"/>
    <n v="12000"/>
    <n v="12600"/>
    <n v="12600"/>
    <n v="12000"/>
    <n v="-600"/>
    <n v="0"/>
    <n v="-600"/>
    <s v="  "/>
    <m/>
    <n v="12600"/>
    <m/>
    <m/>
    <m/>
    <m/>
    <m/>
    <m/>
    <m/>
    <m/>
    <m/>
    <m/>
    <n v="12600"/>
    <n v="0"/>
    <m/>
    <n v="12000"/>
    <m/>
    <m/>
    <m/>
    <m/>
    <m/>
    <m/>
    <m/>
    <m/>
    <m/>
    <m/>
    <n v="12000"/>
    <n v="0"/>
    <n v="-600"/>
    <n v="0"/>
    <n v="0"/>
    <n v="0"/>
    <n v="0"/>
    <n v="0"/>
    <n v="0"/>
    <n v="0"/>
    <n v="0"/>
    <n v="0"/>
    <n v="0"/>
    <n v="-600"/>
    <s v="Budget v/s Actuals"/>
  </r>
  <r>
    <x v="0"/>
    <x v="29"/>
    <s v="Ontra"/>
    <x v="14"/>
    <s v="Implement - Minor Enhancements for Enterprise Apps"/>
    <s v="Cos, PMO &amp; Enterprise Technology"/>
    <x v="1"/>
    <d v="2025-07-19T00:00:00"/>
    <d v="2026-07-18T00:00:00"/>
    <s v="Ontra / Insight Funds"/>
    <s v="Prj000446-Implement - Minor Enhancements for Enterprise Apps"/>
    <s v="Non-Labor"/>
    <x v="0"/>
    <s v="Software"/>
    <m/>
    <s v="Information Technology"/>
    <s v="Software - Licenses"/>
    <s v="Software - Licenses"/>
    <s v="Annual Expensed"/>
    <n v="85330.79"/>
    <n v="90000"/>
    <n v="90000"/>
    <n v="90000"/>
    <n v="0"/>
    <n v="0"/>
    <n v="0"/>
    <s v="Prepaid in 2025-confirm if IT is taking this cost in 2026"/>
    <m/>
    <m/>
    <m/>
    <m/>
    <m/>
    <m/>
    <m/>
    <n v="90000"/>
    <m/>
    <m/>
    <m/>
    <m/>
    <n v="90000"/>
    <n v="90000"/>
    <m/>
    <m/>
    <m/>
    <m/>
    <m/>
    <m/>
    <m/>
    <m/>
    <m/>
    <m/>
    <m/>
    <m/>
    <n v="0"/>
    <n v="0"/>
    <n v="0"/>
    <n v="0"/>
    <n v="0"/>
    <n v="0"/>
    <n v="0"/>
    <n v="0"/>
    <n v="-90000"/>
    <n v="0"/>
    <n v="0"/>
    <n v="0"/>
    <n v="0"/>
    <n v="-90000"/>
    <m/>
  </r>
  <r>
    <x v="0"/>
    <x v="23"/>
    <s v="IVP"/>
    <x v="2"/>
    <s v="Support - Prod support for Finance Applications"/>
    <s v="Finance &amp; Treasury Technology"/>
    <x v="2"/>
    <d v="2026-04-20T00:00:00"/>
    <d v="2029-04-19T00:00:00"/>
    <s v="Recon, this annual cost was projected at 96K but actuals cost was 101k since over threshold it is spread over 12 months as prepaid from May'26-Apr'26 in accounting records"/>
    <s v="Prj000344-Support - Prod support for Finance Applications"/>
    <s v="Non-Labor"/>
    <x v="0"/>
    <s v="Software"/>
    <s v="Software"/>
    <s v="Information Technology"/>
    <s v="Software - Licenses"/>
    <s v="Software - Licenses"/>
    <s v="Annual Expensed"/>
    <n v="80119"/>
    <n v="96543"/>
    <n v="96543"/>
    <n v="101291"/>
    <n v="0"/>
    <n v="4748"/>
    <n v="4748"/>
    <s v="Recon, this annual cost was projected at 96K but actuals cost was 101k since over threshold it is spread over 12 months as prepaid from May'26-Apr'26 in accounting records"/>
    <m/>
    <m/>
    <m/>
    <m/>
    <n v="96543"/>
    <m/>
    <m/>
    <m/>
    <m/>
    <m/>
    <m/>
    <m/>
    <n v="96543"/>
    <n v="0"/>
    <m/>
    <m/>
    <m/>
    <m/>
    <n v="101291"/>
    <m/>
    <m/>
    <m/>
    <m/>
    <m/>
    <m/>
    <m/>
    <n v="101291"/>
    <n v="0"/>
    <n v="0"/>
    <n v="0"/>
    <n v="0"/>
    <n v="4748"/>
    <n v="0"/>
    <n v="0"/>
    <n v="0"/>
    <n v="0"/>
    <n v="0"/>
    <n v="0"/>
    <n v="0"/>
    <n v="4748"/>
    <s v="Prepaid, to be deferred"/>
  </r>
  <r>
    <x v="0"/>
    <x v="23"/>
    <s v="IVP"/>
    <x v="2"/>
    <s v="Support - Prod support for Finance Applications"/>
    <s v="Finance &amp; Treasury Technology"/>
    <x v="2"/>
    <d v="2024-12-14T00:00:00"/>
    <d v="2025-12-13T00:00:00"/>
    <s v="ExpMgr Hositng"/>
    <s v="Prj000344-Support - Prod support for Finance Applications"/>
    <s v="Non-Labor"/>
    <x v="0"/>
    <s v="Software"/>
    <s v="Software"/>
    <s v="Information Technology"/>
    <s v="Software - Licenses"/>
    <s v="Software - Licenses"/>
    <s v="Annual Expensed"/>
    <n v="12000"/>
    <n v="14460"/>
    <n v="14460"/>
    <n v="14460"/>
    <n v="0"/>
    <n v="0"/>
    <n v="0"/>
    <s v="ExpMgr"/>
    <m/>
    <m/>
    <m/>
    <n v="14460"/>
    <m/>
    <m/>
    <m/>
    <m/>
    <m/>
    <m/>
    <m/>
    <m/>
    <n v="14460"/>
    <n v="0"/>
    <m/>
    <m/>
    <m/>
    <m/>
    <m/>
    <m/>
    <m/>
    <m/>
    <m/>
    <m/>
    <m/>
    <m/>
    <n v="0"/>
    <n v="0"/>
    <n v="0"/>
    <n v="0"/>
    <n v="-14460"/>
    <n v="0"/>
    <n v="0"/>
    <n v="0"/>
    <n v="0"/>
    <n v="0"/>
    <n v="0"/>
    <n v="0"/>
    <n v="0"/>
    <n v="-14460"/>
    <m/>
  </r>
  <r>
    <x v="0"/>
    <x v="23"/>
    <s v="IVP"/>
    <x v="12"/>
    <s v="Support - Data Analytics Office"/>
    <s v="Enterprise Architecture, Data Analytics &amp; AI"/>
    <x v="5"/>
    <d v="2024-11-07T00:00:00"/>
    <d v="2025-11-06T00:00:00"/>
    <s v="Navigate"/>
    <s v="Prj000458-Support - Data Analytics Office"/>
    <s v="Non-Labor"/>
    <x v="0"/>
    <s v="Software"/>
    <s v="Software"/>
    <s v="Information Technology"/>
    <s v="Software - Licenses"/>
    <s v="Software - Licenses"/>
    <s v="Annual Expensed"/>
    <n v="80161"/>
    <n v="59783.0625"/>
    <n v="59783.0625"/>
    <n v="59783.0625"/>
    <n v="0"/>
    <n v="0"/>
    <n v="0"/>
    <s v="Navigate"/>
    <m/>
    <m/>
    <m/>
    <m/>
    <m/>
    <m/>
    <m/>
    <m/>
    <m/>
    <m/>
    <n v="59783.0625"/>
    <m/>
    <n v="59783.0625"/>
    <n v="59783.0625"/>
    <m/>
    <m/>
    <m/>
    <m/>
    <m/>
    <m/>
    <m/>
    <m/>
    <m/>
    <m/>
    <m/>
    <m/>
    <n v="0"/>
    <n v="0"/>
    <n v="0"/>
    <n v="0"/>
    <n v="0"/>
    <n v="0"/>
    <n v="0"/>
    <n v="0"/>
    <n v="0"/>
    <n v="0"/>
    <n v="0"/>
    <n v="-59783.0625"/>
    <n v="0"/>
    <n v="-59783.0625"/>
    <m/>
  </r>
  <r>
    <x v="0"/>
    <x v="30"/>
    <s v="Maplytics"/>
    <x v="17"/>
    <s v="Implement - Minor Enhancements for Marketing"/>
    <s v="Asset Management Technology &amp; Data Services"/>
    <x v="4"/>
    <d v="2026-01-21T00:00:00"/>
    <d v="2027-01-30T00:00:00"/>
    <m/>
    <s v="Prj000427-Implement - Minor Enhancements for Marketing"/>
    <s v="Non-Labor"/>
    <x v="0"/>
    <s v="Software"/>
    <m/>
    <s v="Information Technology"/>
    <s v="Software - Licenses"/>
    <s v="Software - Licenses"/>
    <s v="Annual Expensed"/>
    <n v="1200"/>
    <n v="1260"/>
    <n v="1260"/>
    <n v="1260"/>
    <n v="0"/>
    <n v="0"/>
    <n v="0"/>
    <s v="  "/>
    <n v="1260"/>
    <n v="0"/>
    <n v="0"/>
    <n v="0"/>
    <n v="0"/>
    <n v="0"/>
    <n v="0"/>
    <n v="0"/>
    <n v="0"/>
    <n v="0"/>
    <n v="0"/>
    <n v="0"/>
    <n v="1260"/>
    <n v="0"/>
    <n v="1260"/>
    <n v="0"/>
    <n v="0"/>
    <n v="0"/>
    <n v="0"/>
    <n v="0"/>
    <n v="0"/>
    <n v="0"/>
    <n v="0"/>
    <n v="0"/>
    <n v="0"/>
    <n v="0"/>
    <n v="1260"/>
    <n v="0"/>
    <n v="0"/>
    <n v="0"/>
    <n v="0"/>
    <n v="0"/>
    <n v="0"/>
    <n v="0"/>
    <n v="0"/>
    <n v="0"/>
    <n v="0"/>
    <n v="0"/>
    <n v="0"/>
    <n v="0"/>
    <m/>
  </r>
  <r>
    <x v="0"/>
    <x v="31"/>
    <s v="Lucid Software"/>
    <x v="18"/>
    <s v="Support - Tech Enablement 2026"/>
    <s v="Infrastructure Services, Controls &amp; User Enablement"/>
    <x v="0"/>
    <d v="2025-09-12T00:00:00"/>
    <d v="2026-06-01T00:00:00"/>
    <s v="Lucidscale Team / Suite"/>
    <s v="Prj000410-Support - Tech Enablement 2026"/>
    <s v="Non-Labor"/>
    <x v="0"/>
    <s v="Software"/>
    <m/>
    <s v="Information Technology"/>
    <s v="Software - Licenses"/>
    <s v="Software - Licenses"/>
    <s v="Annual Expensed"/>
    <n v="1643.58"/>
    <n v="1725.759"/>
    <n v="1725.759"/>
    <n v="1726"/>
    <n v="0"/>
    <n v="0.24099999999998545"/>
    <n v="0.24099999999998545"/>
    <s v="  Lucid Suite"/>
    <m/>
    <m/>
    <m/>
    <m/>
    <m/>
    <m/>
    <m/>
    <m/>
    <n v="1726"/>
    <m/>
    <m/>
    <m/>
    <n v="1726"/>
    <n v="1726"/>
    <m/>
    <m/>
    <m/>
    <m/>
    <m/>
    <m/>
    <m/>
    <m/>
    <m/>
    <m/>
    <m/>
    <m/>
    <n v="0"/>
    <n v="0"/>
    <n v="0"/>
    <n v="0"/>
    <n v="0"/>
    <n v="0"/>
    <n v="0"/>
    <n v="0"/>
    <n v="0"/>
    <n v="-1726"/>
    <n v="0"/>
    <n v="0"/>
    <n v="0"/>
    <n v="-1726"/>
    <m/>
  </r>
  <r>
    <x v="0"/>
    <x v="31"/>
    <s v="Lucid Software"/>
    <x v="18"/>
    <s v="Support - Tech Enablement 2026"/>
    <s v="Infrastructure Services, Controls &amp; User Enablement"/>
    <x v="0"/>
    <d v="2025-06-01T00:00:00"/>
    <d v="2026-06-02T00:00:00"/>
    <s v="Lucidscale Team / Suite"/>
    <s v="Prj000410-Support - Tech Enablement 2026"/>
    <s v="Non-Labor"/>
    <x v="0"/>
    <s v="Software"/>
    <m/>
    <s v="Information Technology"/>
    <s v="Software - Licenses"/>
    <s v="Software - Licenses"/>
    <s v="Annual Expensed"/>
    <n v="24823.59"/>
    <n v="26064.769500000002"/>
    <n v="26064.769500000002"/>
    <n v="26065"/>
    <n v="0"/>
    <n v="0.23049999999784632"/>
    <n v="0.23049999999784632"/>
    <s v="  Lucid Suite and Cloud Accelerator"/>
    <m/>
    <m/>
    <m/>
    <m/>
    <n v="26065"/>
    <m/>
    <m/>
    <m/>
    <m/>
    <m/>
    <m/>
    <m/>
    <n v="26065"/>
    <n v="0"/>
    <m/>
    <m/>
    <m/>
    <m/>
    <m/>
    <m/>
    <m/>
    <m/>
    <m/>
    <m/>
    <m/>
    <m/>
    <n v="0"/>
    <n v="0"/>
    <n v="0"/>
    <n v="0"/>
    <n v="0"/>
    <n v="-26065"/>
    <n v="0"/>
    <n v="0"/>
    <n v="0"/>
    <n v="0"/>
    <n v="0"/>
    <n v="0"/>
    <n v="0"/>
    <n v="-26065"/>
    <m/>
  </r>
  <r>
    <x v="0"/>
    <x v="32"/>
    <s v="Macabacus"/>
    <x v="2"/>
    <s v="Support - Prod support for Finance Applications"/>
    <s v="Finance &amp; Treasury Technology"/>
    <x v="2"/>
    <d v="2025-04-23T00:00:00"/>
    <d v="2026-04-23T00:00:00"/>
    <s v="XLS Modeler - Annual"/>
    <s v="Prj000344-Support - Prod support for Finance Applications"/>
    <s v="Non-Labor"/>
    <x v="0"/>
    <s v="Software"/>
    <m/>
    <s v="Information Technology"/>
    <s v="Software - Licenses"/>
    <s v="Software - Licenses"/>
    <s v="Annual Expensed"/>
    <n v="1297"/>
    <n v="1361.8500000000001"/>
    <n v="1361.8500000000001"/>
    <n v="1719.9"/>
    <n v="0"/>
    <n v="358.04999999999995"/>
    <n v="358.04999999999995"/>
    <s v="  "/>
    <m/>
    <m/>
    <m/>
    <n v="1362"/>
    <m/>
    <m/>
    <m/>
    <m/>
    <m/>
    <m/>
    <m/>
    <m/>
    <n v="1362"/>
    <n v="0"/>
    <m/>
    <m/>
    <m/>
    <n v="1719.9"/>
    <m/>
    <m/>
    <m/>
    <m/>
    <m/>
    <m/>
    <m/>
    <m/>
    <n v="1719.9"/>
    <n v="0"/>
    <n v="0"/>
    <n v="0"/>
    <n v="357.90000000000009"/>
    <n v="0"/>
    <n v="0"/>
    <n v="0"/>
    <n v="0"/>
    <n v="0"/>
    <n v="0"/>
    <n v="0"/>
    <n v="0"/>
    <n v="357.90000000000009"/>
    <s v="Budget v/s Actuals"/>
  </r>
  <r>
    <x v="0"/>
    <x v="32"/>
    <s v="Macabacus"/>
    <x v="2"/>
    <s v="Support - Prod support for Finance Applications"/>
    <s v="Finance &amp; Treasury Technology"/>
    <x v="2"/>
    <d v="2026-02-03T00:00:00"/>
    <d v="2027-02-03T00:00:00"/>
    <s v="Suit License"/>
    <s v="Prj000344-Support - Prod support for Finance Applications"/>
    <s v="Non-Labor"/>
    <x v="0"/>
    <s v="Software"/>
    <m/>
    <s v="Information Technology"/>
    <s v="Software - Licenses"/>
    <s v="Software - Licenses"/>
    <s v="Annual Expensed"/>
    <n v="1323"/>
    <n v="1389.15"/>
    <n v="1389.15"/>
    <n v="1472.85"/>
    <n v="0"/>
    <n v="83.699999999999818"/>
    <n v="83.699999999999818"/>
    <s v="  "/>
    <m/>
    <n v="1389"/>
    <m/>
    <m/>
    <m/>
    <m/>
    <m/>
    <m/>
    <m/>
    <m/>
    <m/>
    <m/>
    <n v="1389"/>
    <n v="0"/>
    <m/>
    <n v="1472.85"/>
    <m/>
    <m/>
    <m/>
    <m/>
    <m/>
    <m/>
    <m/>
    <m/>
    <m/>
    <m/>
    <n v="1472.85"/>
    <n v="0"/>
    <n v="83.849999999999909"/>
    <n v="0"/>
    <n v="0"/>
    <n v="0"/>
    <n v="0"/>
    <n v="0"/>
    <n v="0"/>
    <n v="0"/>
    <n v="0"/>
    <n v="0"/>
    <n v="0"/>
    <n v="83.849999999999909"/>
    <s v="Budget v/s Actuals"/>
  </r>
  <r>
    <x v="0"/>
    <x v="0"/>
    <s v="TBD could be CDW Microsoft (a)"/>
    <x v="0"/>
    <s v="Support - Infrastructure for Tech"/>
    <s v="Infrastructure Services, Controls &amp; User Enablement"/>
    <x v="0"/>
    <d v="2025-06-01T00:00:00"/>
    <d v="2028-05-31T00:00:00"/>
    <s v="MS Enterprise"/>
    <s v="Prj000350-Support - Infrastructure for Tech"/>
    <s v="Non-Labor"/>
    <x v="0"/>
    <s v="Software"/>
    <s v="Entpr Lic"/>
    <s v="Information Technology"/>
    <s v="Software - Licenses"/>
    <s v="Software - Licenses"/>
    <s v="Annual Prepaid"/>
    <n v="1916944.1866666665"/>
    <n v="1900385"/>
    <n v="1900385"/>
    <n v="2073920.716666667"/>
    <n v="0"/>
    <n v="173535.71666666702"/>
    <n v="173535.71666666702"/>
    <s v="Renewed 6/1/25, anniversary date true-up-Entpr Lic (Prepaid)"/>
    <n v="158365.41666666666"/>
    <n v="158365.41666666666"/>
    <n v="158365.41666666666"/>
    <n v="158365.41666666666"/>
    <n v="158365.41666666666"/>
    <n v="183156.23333333331"/>
    <n v="183156.23333333331"/>
    <n v="183156.23333333331"/>
    <n v="183156.23333333331"/>
    <n v="183156.23333333331"/>
    <n v="183156.23333333331"/>
    <n v="183156.23333333331"/>
    <n v="2073920.7166666668"/>
    <n v="1282093.6333333333"/>
    <n v="158365.41666666666"/>
    <n v="158365.41666666666"/>
    <n v="158365.41666666666"/>
    <n v="158365.41666666666"/>
    <n v="158365.41666666666"/>
    <m/>
    <m/>
    <m/>
    <m/>
    <m/>
    <m/>
    <m/>
    <n v="791827.08333333326"/>
    <n v="0"/>
    <n v="0"/>
    <n v="0"/>
    <n v="0"/>
    <n v="0"/>
    <n v="-183156.23333333331"/>
    <n v="-183156.23333333331"/>
    <n v="-183156.23333333331"/>
    <n v="-183156.23333333331"/>
    <n v="-183156.23333333331"/>
    <n v="-183156.23333333331"/>
    <n v="-183156.23333333331"/>
    <n v="-1282093.6333333333"/>
    <m/>
  </r>
  <r>
    <x v="0"/>
    <x v="33"/>
    <s v="Monday.com"/>
    <x v="18"/>
    <s v="Support - Tech Enablement 2026"/>
    <s v="Infrastructure Services, Controls &amp; User Enablement"/>
    <x v="0"/>
    <d v="2025-06-14T00:00:00"/>
    <d v="2026-06-13T00:00:00"/>
    <s v="Management Enterprise 600 Seats"/>
    <s v="Prj000410-Support - Tech Enablement 2026"/>
    <s v="Non-Labor"/>
    <x v="0"/>
    <s v="Software"/>
    <m/>
    <s v="Information Technology"/>
    <s v="Software - Licenses"/>
    <s v="Software - Licenses"/>
    <s v="Annual Prepaid"/>
    <n v="174358"/>
    <n v="307613.80000000005"/>
    <n v="307613.80000000005"/>
    <n v="299366.66666666669"/>
    <n v="-8247.1333333333605"/>
    <n v="0"/>
    <n v="-8247.1333333333605"/>
    <s v="Paid as Prepaid in 2025; to be renewed in 2026-Paid as Prepaid in 2025; to be renewed in 2026"/>
    <n v="24908.333333333332"/>
    <n v="24908.333333333332"/>
    <n v="24908.333333333332"/>
    <n v="24908.333333333332"/>
    <n v="24908.333333333332"/>
    <n v="24975"/>
    <n v="24975"/>
    <n v="24975"/>
    <n v="24975"/>
    <n v="24975"/>
    <n v="24975"/>
    <n v="24975"/>
    <n v="299366.66666666663"/>
    <n v="174825"/>
    <n v="24908.333333333332"/>
    <n v="24908.333333333332"/>
    <n v="24908.333333333332"/>
    <n v="24908.333333333332"/>
    <n v="24908.333333333332"/>
    <m/>
    <m/>
    <m/>
    <m/>
    <m/>
    <m/>
    <m/>
    <n v="124541.66666666666"/>
    <n v="0"/>
    <n v="0"/>
    <n v="0"/>
    <n v="0"/>
    <n v="0"/>
    <n v="-24975"/>
    <n v="-24975"/>
    <n v="-24975"/>
    <n v="-24975"/>
    <n v="-24975"/>
    <n v="-24975"/>
    <n v="-24975"/>
    <n v="-174825"/>
    <s v="Contract Savings"/>
  </r>
  <r>
    <x v="0"/>
    <x v="34"/>
    <s v="ServiceNow Liac"/>
    <x v="0"/>
    <s v="Support - Infrastructure for Tech"/>
    <s v="Infrastructure Services, Controls &amp; User Enablement"/>
    <x v="0"/>
    <d v="2025-12-19T00:00:00"/>
    <d v="2026-12-18T00:00:00"/>
    <s v="ServiceNow Agile Team + Various"/>
    <s v="Prj000350-Support - Infrastructure for Tech"/>
    <s v="Non-Labor"/>
    <x v="0"/>
    <s v="Software"/>
    <s v="Software License 1"/>
    <s v="Information Technology"/>
    <s v="Software - Licenses"/>
    <s v="Software - Licenses"/>
    <s v="Annual Prepaid"/>
    <n v="437527.60583333333"/>
    <n v="361049"/>
    <n v="361049"/>
    <n v="461680.95416666666"/>
    <n v="0"/>
    <n v="100631.95416666666"/>
    <n v="100631.95416666666"/>
    <s v="Prepaid in 2025; to be renewed in Dec 2026-Prepaid in 2025; to be renewed in Dec 2026"/>
    <n v="41970.995833333327"/>
    <n v="41970.995833333327"/>
    <n v="41970.995833333327"/>
    <n v="41970.995833333327"/>
    <n v="41970.995833333327"/>
    <n v="41970.995833333327"/>
    <n v="41970.995833333327"/>
    <n v="41970.995833333327"/>
    <n v="41970.995833333327"/>
    <n v="41970.995833333327"/>
    <n v="41970.995833333327"/>
    <m/>
    <n v="461680.95416666666"/>
    <n v="251825.97499999995"/>
    <n v="41970.995833333327"/>
    <n v="41970.995833333327"/>
    <n v="41970.995833333327"/>
    <n v="41970.995833333327"/>
    <n v="41970.995833333327"/>
    <n v="41970.995833333327"/>
    <n v="41970.995833333327"/>
    <n v="41970.995833333327"/>
    <n v="41970.995833333327"/>
    <n v="41970.995833333327"/>
    <n v="41970.995833333327"/>
    <m/>
    <n v="461680.95416666666"/>
    <n v="0"/>
    <n v="0"/>
    <n v="0"/>
    <n v="0"/>
    <n v="0"/>
    <n v="0"/>
    <n v="0"/>
    <n v="0"/>
    <n v="0"/>
    <n v="0"/>
    <n v="0"/>
    <n v="0"/>
    <n v="0"/>
    <s v="This was to be charged back to Cyber, but now tech has to bear the cost. Danny's email is proof"/>
  </r>
  <r>
    <x v="0"/>
    <x v="34"/>
    <s v="ServiceNow Liac"/>
    <x v="0"/>
    <s v="Support - Infrastructure for Tech"/>
    <s v="Infrastructure Services, Controls &amp; User Enablement"/>
    <x v="0"/>
    <d v="2024-12-19T00:00:00"/>
    <d v="2025-12-18T00:00:00"/>
    <s v="ServiceNow Security Operations Enterprise - VR NRUSCINV-000450"/>
    <s v="Prj000350-Support - Infrastructure for Tech"/>
    <s v="Non-Labor"/>
    <x v="0"/>
    <s v="Software"/>
    <s v="Amount per Invoice"/>
    <s v="Information Technology"/>
    <s v="Software - Licenses"/>
    <s v="Software - Licenses"/>
    <s v="Annual Expensed"/>
    <n v="0"/>
    <n v="34875"/>
    <n v="34875"/>
    <n v="34875"/>
    <n v="0"/>
    <n v="0"/>
    <n v="0"/>
    <s v="Paid for 2025 in Dec 2024, need to renew in 2026-Paid for 2025 in Dec 2024, need to renew in 2026"/>
    <m/>
    <m/>
    <n v="34875"/>
    <m/>
    <m/>
    <m/>
    <m/>
    <m/>
    <m/>
    <m/>
    <m/>
    <m/>
    <n v="34875"/>
    <n v="0"/>
    <m/>
    <m/>
    <m/>
    <m/>
    <m/>
    <m/>
    <m/>
    <m/>
    <m/>
    <m/>
    <m/>
    <m/>
    <n v="0"/>
    <n v="0"/>
    <n v="0"/>
    <n v="-34875"/>
    <n v="0"/>
    <n v="0"/>
    <n v="0"/>
    <n v="0"/>
    <n v="0"/>
    <n v="0"/>
    <n v="0"/>
    <n v="0"/>
    <n v="0"/>
    <n v="-34875"/>
    <m/>
  </r>
  <r>
    <x v="0"/>
    <x v="34"/>
    <s v="ServiceNow Liac"/>
    <x v="0"/>
    <s v="Support - Infrastructure for Tech"/>
    <s v="Infrastructure Services, Controls &amp; User Enablement"/>
    <x v="0"/>
    <d v="2025-12-19T00:00:00"/>
    <d v="2026-12-18T00:00:00"/>
    <s v="Strategic Portfolio Management (SPM) Pro"/>
    <s v="Prj000350-Support - Infrastructure for Tech"/>
    <s v="Non-Labor"/>
    <x v="0"/>
    <s v="Software"/>
    <s v="Software License 3"/>
    <s v="Information Technology"/>
    <s v="Software - Licenses"/>
    <s v="Software - Licenses"/>
    <s v="Annual Expensed"/>
    <n v="54369.49"/>
    <n v="57087.964500000002"/>
    <n v="57087.964500000002"/>
    <n v="29192"/>
    <n v="-27895.964500000002"/>
    <n v="0"/>
    <n v="-27895.964500000002"/>
    <s v="Strategic Portfolio Management (SPM) Pro, paid in Dec2025, to be renewed in Dec2026-Strategic Portfolio Management (SPM) Pro, paid in Dec2025, to be renewed in Dec2026"/>
    <m/>
    <m/>
    <m/>
    <m/>
    <m/>
    <m/>
    <m/>
    <m/>
    <m/>
    <m/>
    <m/>
    <n v="29192"/>
    <n v="29192"/>
    <n v="29192"/>
    <m/>
    <m/>
    <m/>
    <m/>
    <m/>
    <m/>
    <m/>
    <m/>
    <m/>
    <m/>
    <m/>
    <m/>
    <n v="0"/>
    <n v="0"/>
    <n v="0"/>
    <n v="0"/>
    <n v="0"/>
    <n v="0"/>
    <n v="0"/>
    <n v="0"/>
    <n v="0"/>
    <n v="0"/>
    <n v="0"/>
    <n v="0"/>
    <n v="-29192"/>
    <n v="-29192"/>
    <s v="Budget v/s Actuals"/>
  </r>
  <r>
    <x v="0"/>
    <x v="35"/>
    <s v="Oracle"/>
    <x v="11"/>
    <s v="Support - Prod Support for Ops Apps"/>
    <s v="Operations Technology"/>
    <x v="2"/>
    <d v="2024-03-11T00:00:00"/>
    <d v="2025-03-10T00:00:00"/>
    <s v="Oracle Java "/>
    <s v="Prj000469-Support - Prod Support for Ops Apps"/>
    <s v="Non-Labor"/>
    <x v="0"/>
    <s v="Software"/>
    <m/>
    <s v="Information Technology"/>
    <s v="Software - Licenses"/>
    <s v="Software - Licenses"/>
    <s v="Annual Expensed"/>
    <n v="8034"/>
    <n v="8435.7000000000007"/>
    <n v="8435.7000000000007"/>
    <n v="8436"/>
    <n v="0"/>
    <n v="0.2999999999992724"/>
    <n v="0.2999999999992724"/>
    <s v="LIQ Java"/>
    <m/>
    <m/>
    <m/>
    <m/>
    <m/>
    <m/>
    <m/>
    <n v="8436"/>
    <m/>
    <m/>
    <m/>
    <m/>
    <n v="8436"/>
    <n v="8436"/>
    <m/>
    <m/>
    <m/>
    <m/>
    <m/>
    <m/>
    <m/>
    <m/>
    <m/>
    <m/>
    <m/>
    <m/>
    <n v="0"/>
    <n v="0"/>
    <n v="0"/>
    <n v="0"/>
    <n v="0"/>
    <n v="0"/>
    <n v="0"/>
    <n v="0"/>
    <n v="-8436"/>
    <n v="0"/>
    <n v="0"/>
    <n v="0"/>
    <n v="0"/>
    <n v="-8436"/>
    <m/>
  </r>
  <r>
    <x v="0"/>
    <x v="36"/>
    <s v="Responsive"/>
    <x v="14"/>
    <s v="Implement - Minor Enhancements for Enterprise Apps"/>
    <s v="Cos, PMO &amp; Enterprise Technology"/>
    <x v="1"/>
    <d v="2026-03-29T00:00:00"/>
    <d v="2027-03-28T00:00:00"/>
    <m/>
    <s v="Prj000446-Implement - Minor Enhancements for Enterprise Apps"/>
    <s v="Non-Labor"/>
    <x v="0"/>
    <s v="Software"/>
    <m/>
    <s v="Information Technology"/>
    <s v="Software - Licenses"/>
    <s v="Software - Licenses"/>
    <s v="Annual Expensed"/>
    <n v="69417.919999999998"/>
    <n v="72888.816000000006"/>
    <n v="72888.816000000006"/>
    <n v="69417.919999999998"/>
    <n v="-3470.8960000000079"/>
    <n v="0"/>
    <n v="-3470.8960000000079"/>
    <s v="  "/>
    <m/>
    <m/>
    <n v="72888.816000000006"/>
    <m/>
    <m/>
    <m/>
    <m/>
    <m/>
    <m/>
    <m/>
    <m/>
    <m/>
    <n v="72888.816000000006"/>
    <n v="0"/>
    <m/>
    <m/>
    <n v="69417.919999999998"/>
    <m/>
    <m/>
    <m/>
    <m/>
    <m/>
    <m/>
    <m/>
    <m/>
    <m/>
    <n v="69417.919999999998"/>
    <n v="0"/>
    <n v="0"/>
    <n v="-3470.8960000000079"/>
    <n v="0"/>
    <n v="0"/>
    <n v="0"/>
    <n v="0"/>
    <n v="0"/>
    <n v="0"/>
    <n v="0"/>
    <n v="0"/>
    <n v="0"/>
    <n v="-3470.8960000000079"/>
    <s v="Budget v/s Actuals"/>
  </r>
  <r>
    <x v="0"/>
    <x v="37"/>
    <s v="Salesforce"/>
    <x v="12"/>
    <s v="Support - Data Analytics Office"/>
    <s v="Enterprise Architecture, Data Analytics &amp; AI"/>
    <x v="5"/>
    <d v="2025-03-29T00:00:00"/>
    <d v="2026-03-28T00:00:00"/>
    <s v="Tableau Creator (5) + Viewer (40) + Explorer (10)"/>
    <s v="Prj000458-Support - Data Analytics Office"/>
    <s v="Non-Labor"/>
    <x v="0"/>
    <s v="Software"/>
    <s v="SAAS Lics"/>
    <s v="Information Technology"/>
    <s v="Software - Licenses"/>
    <s v="Software - Licenses"/>
    <s v="Annual Expensed"/>
    <n v="42342.67"/>
    <n v="44460.15"/>
    <n v="44460.15"/>
    <n v="46713"/>
    <n v="0"/>
    <n v="2252.8499999999985"/>
    <n v="2252.8499999999985"/>
    <m/>
    <m/>
    <m/>
    <n v="44460.15"/>
    <m/>
    <m/>
    <m/>
    <m/>
    <m/>
    <m/>
    <m/>
    <m/>
    <m/>
    <n v="44460.15"/>
    <n v="0"/>
    <m/>
    <m/>
    <n v="46713"/>
    <m/>
    <m/>
    <m/>
    <m/>
    <m/>
    <m/>
    <m/>
    <m/>
    <m/>
    <n v="46713"/>
    <n v="0"/>
    <n v="0"/>
    <n v="2252.8499999999985"/>
    <n v="0"/>
    <n v="0"/>
    <n v="0"/>
    <n v="0"/>
    <n v="0"/>
    <n v="0"/>
    <n v="0"/>
    <n v="0"/>
    <n v="0"/>
    <n v="2252.8499999999985"/>
    <s v="Hard Risk"/>
  </r>
  <r>
    <x v="0"/>
    <x v="38"/>
    <s v="Mendix"/>
    <x v="6"/>
    <s v="Implement - Minor Enhancements for Sales"/>
    <s v="Asset Management Technology &amp; Data Services"/>
    <x v="4"/>
    <d v="2025-11-01T00:00:00"/>
    <d v="2026-10-31T00:00:00"/>
    <m/>
    <s v="Prj000426-Implement - Minor Enhancements for Sales"/>
    <s v="Non-Labor"/>
    <x v="0"/>
    <s v="Software"/>
    <m/>
    <s v="Information Technology"/>
    <s v="Software - Licenses"/>
    <s v="Software - Licenses"/>
    <s v="Annual Expensed"/>
    <n v="81053.040000000008"/>
    <n v="39305.700000000004"/>
    <n v="39305.700000000004"/>
    <n v="39306"/>
    <n v="0"/>
    <n v="0.29999999999563443"/>
    <n v="0.29999999999563443"/>
    <s v="  "/>
    <m/>
    <m/>
    <n v="2028"/>
    <n v="780"/>
    <m/>
    <m/>
    <m/>
    <m/>
    <m/>
    <m/>
    <n v="36498"/>
    <m/>
    <n v="39306"/>
    <n v="36498"/>
    <m/>
    <m/>
    <n v="2028"/>
    <n v="780"/>
    <m/>
    <m/>
    <m/>
    <m/>
    <m/>
    <m/>
    <m/>
    <m/>
    <n v="2808"/>
    <n v="0"/>
    <n v="0"/>
    <n v="0"/>
    <n v="0"/>
    <n v="0"/>
    <n v="0"/>
    <n v="0"/>
    <n v="0"/>
    <n v="0"/>
    <n v="0"/>
    <n v="-36498"/>
    <n v="0"/>
    <n v="-36498"/>
    <m/>
  </r>
  <r>
    <x v="0"/>
    <x v="39"/>
    <s v="Wealth Distribution Tool (Vendor TBD)"/>
    <x v="6"/>
    <s v="Implement - Minor Enhancements for Sales"/>
    <s v="Asset Management Technology &amp; Data Services"/>
    <x v="4"/>
    <d v="2025-09-04T00:00:00"/>
    <d v="2026-09-03T00:00:00"/>
    <s v="Walletshare Alts"/>
    <s v="Prj000426-Implement - Minor Enhancements for Sales"/>
    <s v="Non-Labor"/>
    <x v="0"/>
    <s v="Software"/>
    <m/>
    <s v="Information Technology"/>
    <s v="Software - Licenses"/>
    <s v="Software - Licenses"/>
    <s v="Annual Prepaid"/>
    <n v="43706"/>
    <n v="174825"/>
    <n v="174825"/>
    <n v="174825"/>
    <n v="0"/>
    <n v="0"/>
    <n v="0"/>
    <s v="Walletshare renews Sep2026, Set as Prepaid in 2025-Walletshare renews Sep2026, Set as Prepaid in 2025"/>
    <n v="14568.75"/>
    <n v="14568.75"/>
    <n v="14568.75"/>
    <n v="14568.75"/>
    <n v="14568.75"/>
    <n v="14568.75"/>
    <n v="14568.75"/>
    <n v="14568.75"/>
    <n v="14568.75"/>
    <n v="14568.75"/>
    <n v="14568.75"/>
    <n v="14568.75"/>
    <n v="174825"/>
    <n v="101981.25"/>
    <n v="14568.75"/>
    <n v="14568.75"/>
    <n v="14568.75"/>
    <n v="14568.75"/>
    <n v="14568.75"/>
    <n v="14568.75"/>
    <n v="14568.75"/>
    <n v="14568.75"/>
    <n v="14568.75"/>
    <m/>
    <m/>
    <m/>
    <n v="131118.75"/>
    <n v="0"/>
    <n v="0"/>
    <n v="0"/>
    <n v="0"/>
    <n v="0"/>
    <n v="0"/>
    <n v="0"/>
    <n v="0"/>
    <n v="0"/>
    <n v="-14568.75"/>
    <n v="-14568.75"/>
    <n v="-14568.75"/>
    <n v="-43706.25"/>
    <m/>
  </r>
  <r>
    <x v="0"/>
    <x v="40"/>
    <s v="Sonarsource"/>
    <x v="15"/>
    <s v="Support - Site Reliability Engineering for Tech"/>
    <s v="Infrastructure Services, Controls &amp; User Enablement"/>
    <x v="0"/>
    <d v="2025-11-22T00:00:00"/>
    <d v="2026-11-21T00:00:00"/>
    <m/>
    <s v="Prj000342-Support - Site Reliability Engineering for Tech"/>
    <s v="Non-Labor"/>
    <x v="0"/>
    <s v="Software"/>
    <m/>
    <s v="Information Technology"/>
    <s v="Software - Licenses"/>
    <s v="Software - Licenses"/>
    <s v="Annual Expensed"/>
    <n v="4895"/>
    <n v="5407.5"/>
    <n v="5407.5"/>
    <n v="5407.5"/>
    <n v="0"/>
    <n v="0"/>
    <n v="0"/>
    <s v="  "/>
    <m/>
    <m/>
    <m/>
    <m/>
    <m/>
    <m/>
    <m/>
    <m/>
    <m/>
    <m/>
    <m/>
    <n v="5407.5"/>
    <n v="5407.5"/>
    <n v="5407.5"/>
    <m/>
    <m/>
    <m/>
    <m/>
    <m/>
    <m/>
    <m/>
    <m/>
    <m/>
    <m/>
    <m/>
    <m/>
    <n v="0"/>
    <n v="0"/>
    <n v="0"/>
    <n v="0"/>
    <n v="0"/>
    <n v="0"/>
    <n v="0"/>
    <n v="0"/>
    <n v="0"/>
    <n v="0"/>
    <n v="0"/>
    <n v="0"/>
    <n v="-5407.5"/>
    <n v="-5407.5"/>
    <m/>
  </r>
  <r>
    <x v="0"/>
    <x v="41"/>
    <s v="SHI"/>
    <x v="0"/>
    <s v="Support - Infrastructure for Tech"/>
    <s v="Infrastructure Services, Controls &amp; User Enablement"/>
    <x v="0"/>
    <d v="2025-10-17T00:00:00"/>
    <d v="2027-10-16T00:00:00"/>
    <s v="Quest Software &amp; Maintenance"/>
    <s v="Prj000350-Support - Infrastructure for Tech"/>
    <s v="Non-Labor"/>
    <x v="0"/>
    <s v="Software"/>
    <s v="Software"/>
    <s v="Information Technology"/>
    <s v="Software - Licenses"/>
    <s v="Software - Licenses"/>
    <s v="NA"/>
    <n v="48135.15"/>
    <m/>
    <m/>
    <n v="0"/>
    <n v="0"/>
    <n v="0"/>
    <n v="0"/>
    <s v="Quest Software- One Identity-Cost of Quest Sofware for 2 years - material diff if we renew for 1 vs 2 yrs"/>
    <m/>
    <m/>
    <m/>
    <m/>
    <m/>
    <m/>
    <m/>
    <m/>
    <m/>
    <m/>
    <m/>
    <m/>
    <n v="0"/>
    <n v="0"/>
    <m/>
    <m/>
    <m/>
    <m/>
    <m/>
    <m/>
    <m/>
    <m/>
    <m/>
    <m/>
    <m/>
    <m/>
    <n v="0"/>
    <n v="0"/>
    <n v="0"/>
    <n v="0"/>
    <n v="0"/>
    <n v="0"/>
    <n v="0"/>
    <n v="0"/>
    <n v="0"/>
    <n v="0"/>
    <n v="0"/>
    <n v="0"/>
    <n v="0"/>
    <n v="0"/>
    <m/>
  </r>
  <r>
    <x v="0"/>
    <x v="41"/>
    <s v="SHI"/>
    <x v="9"/>
    <s v="Support - Enterprise Tech Helpdesk"/>
    <s v="Tech Shared Services"/>
    <x v="5"/>
    <d v="2025-10-30T00:00:00"/>
    <d v="2026-10-29T00:00:00"/>
    <s v="Adobe"/>
    <s v="Prj000467-Support - Enterprise Tech Helpdesk"/>
    <s v="Non-Labor"/>
    <x v="0"/>
    <s v="Software"/>
    <s v="Software"/>
    <s v="Information Technology"/>
    <s v="Software - Licenses"/>
    <s v="Software - Licenses"/>
    <s v="Annual Expensed"/>
    <n v="94231.349999999991"/>
    <n v="98942.917499999996"/>
    <n v="98942.917499999996"/>
    <n v="98943.23"/>
    <n v="0"/>
    <n v="0.3125"/>
    <n v="0.3125"/>
    <s v="Adobe"/>
    <n v="957"/>
    <m/>
    <m/>
    <m/>
    <m/>
    <m/>
    <m/>
    <m/>
    <m/>
    <n v="97986"/>
    <m/>
    <m/>
    <n v="98943"/>
    <n v="97986"/>
    <n v="957.23"/>
    <m/>
    <m/>
    <m/>
    <m/>
    <m/>
    <m/>
    <m/>
    <m/>
    <m/>
    <m/>
    <m/>
    <n v="957.23"/>
    <n v="0.23000000000001819"/>
    <n v="0"/>
    <n v="0"/>
    <n v="0"/>
    <n v="0"/>
    <n v="0"/>
    <n v="0"/>
    <n v="0"/>
    <n v="0"/>
    <n v="-97986"/>
    <n v="0"/>
    <n v="0"/>
    <n v="-97985.77"/>
    <m/>
  </r>
  <r>
    <x v="0"/>
    <x v="41"/>
    <s v="SHI"/>
    <x v="13"/>
    <s v="Implement - Reporting for Internal Audit"/>
    <s v="Enterprise Architecture, Data Analytics &amp; AI"/>
    <x v="5"/>
    <d v="2025-08-01T00:00:00"/>
    <d v="2026-07-31T00:00:00"/>
    <s v=" Erwin Data Modeler License"/>
    <s v="Prj000548-Implement - Reporting for Internal Audit"/>
    <s v="Non-Labor"/>
    <x v="0"/>
    <s v="Software"/>
    <s v="Software"/>
    <s v="Information Technology"/>
    <s v="Software - Licenses"/>
    <s v="Software - Licenses"/>
    <s v="Annual Expensed"/>
    <n v="8804.2099999999991"/>
    <n v="48667.5"/>
    <n v="48667.5"/>
    <n v="48667.5"/>
    <n v="0"/>
    <n v="0"/>
    <n v="0"/>
    <s v="Erwin Data Modeler License"/>
    <m/>
    <m/>
    <m/>
    <m/>
    <m/>
    <m/>
    <m/>
    <m/>
    <m/>
    <n v="48667.5"/>
    <m/>
    <m/>
    <n v="48667.5"/>
    <n v="48667.5"/>
    <m/>
    <m/>
    <m/>
    <m/>
    <m/>
    <m/>
    <m/>
    <m/>
    <m/>
    <m/>
    <m/>
    <m/>
    <n v="0"/>
    <n v="0"/>
    <n v="0"/>
    <n v="0"/>
    <n v="0"/>
    <n v="0"/>
    <n v="0"/>
    <n v="0"/>
    <n v="0"/>
    <n v="0"/>
    <n v="-48667.5"/>
    <n v="0"/>
    <n v="0"/>
    <n v="-48667.5"/>
    <m/>
  </r>
  <r>
    <x v="0"/>
    <x v="41"/>
    <s v="SHI"/>
    <x v="12"/>
    <s v="Support - Data Analytics Office"/>
    <s v="Enterprise Architecture, Data Analytics &amp; AI"/>
    <x v="5"/>
    <d v="2025-08-27T00:00:00"/>
    <d v="2026-08-26T00:00:00"/>
    <s v="Rocket Softwre"/>
    <s v="Prj000458-Support - Data Analytics Office"/>
    <s v="Non-Labor"/>
    <x v="0"/>
    <s v="Software"/>
    <s v="Desktop"/>
    <s v="Information Technology"/>
    <s v="Software - Licenses"/>
    <s v="Software - Licenses"/>
    <s v="Annual Expensed"/>
    <n v="837.46"/>
    <n v="68250"/>
    <n v="68250"/>
    <n v="68250"/>
    <n v="0"/>
    <n v="0"/>
    <n v="0"/>
    <s v="Rocket Software - 7K/Yr"/>
    <m/>
    <m/>
    <m/>
    <m/>
    <m/>
    <m/>
    <m/>
    <n v="68250"/>
    <m/>
    <m/>
    <m/>
    <m/>
    <n v="68250"/>
    <n v="68250"/>
    <m/>
    <m/>
    <m/>
    <m/>
    <m/>
    <m/>
    <m/>
    <m/>
    <m/>
    <m/>
    <m/>
    <m/>
    <n v="0"/>
    <n v="0"/>
    <n v="0"/>
    <n v="0"/>
    <n v="0"/>
    <n v="0"/>
    <n v="0"/>
    <n v="0"/>
    <n v="-68250"/>
    <n v="0"/>
    <n v="0"/>
    <n v="0"/>
    <n v="0"/>
    <n v="-68250"/>
    <m/>
  </r>
  <r>
    <x v="0"/>
    <x v="17"/>
    <s v="Coforge UI Path"/>
    <x v="7"/>
    <s v="Support - L2 CoE Management for Tech Horizontals"/>
    <s v="Tech Shared Services"/>
    <x v="5"/>
    <d v="2025-12-31T00:00:00"/>
    <d v="2026-12-30T00:00:00"/>
    <s v="UiPath"/>
    <s v="Prj000403-Support - L2 CoE Management for Tech Horizontals"/>
    <s v="Non-Labor"/>
    <x v="0"/>
    <s v="Software"/>
    <s v="License"/>
    <s v="Information Technology"/>
    <s v="Software - Licenses"/>
    <s v="Software - Licenses"/>
    <s v="Annual Expensed"/>
    <n v="96041.64"/>
    <n v="100844.1"/>
    <n v="100844.1"/>
    <n v="96041.64"/>
    <n v="-4802.4600000000064"/>
    <n v="0"/>
    <n v="-4802.4600000000064"/>
    <s v="UiPath Sftwr-UiPath Sftwr"/>
    <m/>
    <n v="100844.1"/>
    <m/>
    <m/>
    <m/>
    <m/>
    <m/>
    <m/>
    <m/>
    <m/>
    <m/>
    <m/>
    <n v="100844.1"/>
    <n v="0"/>
    <m/>
    <n v="96041.64"/>
    <m/>
    <m/>
    <m/>
    <m/>
    <m/>
    <m/>
    <m/>
    <m/>
    <m/>
    <m/>
    <n v="96041.64"/>
    <n v="0"/>
    <n v="-4802.4600000000064"/>
    <n v="0"/>
    <n v="0"/>
    <n v="0"/>
    <n v="0"/>
    <n v="0"/>
    <n v="0"/>
    <n v="0"/>
    <n v="0"/>
    <n v="0"/>
    <n v="0"/>
    <n v="-4802.4600000000064"/>
    <s v="Budget v/s Actuals"/>
  </r>
  <r>
    <x v="0"/>
    <x v="42"/>
    <s v="Smarsh"/>
    <x v="14"/>
    <s v="Implement - Minor Enhancements for Enterprise Apps"/>
    <s v="Cos, PMO &amp; Enterprise Technology"/>
    <x v="1"/>
    <d v="2025-12-26T00:00:00"/>
    <d v="2026-12-25T00:00:00"/>
    <s v="Subscription"/>
    <s v="Prj000446-Implement - Minor Enhancements for Enterprise Apps"/>
    <s v="Non-Labor"/>
    <x v="0"/>
    <s v="Software"/>
    <m/>
    <s v="Information Technology"/>
    <s v="Software - Licenses"/>
    <s v="Software - Licenses"/>
    <s v="Annual Expensed"/>
    <n v="71433.45"/>
    <n v="70432.698000000004"/>
    <n v="70432.698000000004"/>
    <n v="70310.907999999996"/>
    <n v="-121.79000000000815"/>
    <n v="0"/>
    <n v="-121.79000000000815"/>
    <m/>
    <n v="200"/>
    <n v="200"/>
    <n v="200"/>
    <n v="200"/>
    <n v="200"/>
    <n v="200"/>
    <n v="200"/>
    <n v="200"/>
    <n v="200"/>
    <n v="200"/>
    <n v="200"/>
    <n v="68232.698000000004"/>
    <n v="70432.698000000004"/>
    <n v="69432.698000000004"/>
    <n v="161.13999999999999"/>
    <n v="161.13999999999999"/>
    <n v="185.31"/>
    <n v="185.31"/>
    <n v="185.31"/>
    <m/>
    <m/>
    <m/>
    <m/>
    <m/>
    <m/>
    <m/>
    <n v="878.21"/>
    <n v="-38.860000000000014"/>
    <n v="-38.860000000000014"/>
    <n v="-14.689999999999998"/>
    <n v="-14.689999999999998"/>
    <n v="-14.689999999999998"/>
    <n v="-200"/>
    <n v="-200"/>
    <n v="-200"/>
    <n v="-200"/>
    <n v="-200"/>
    <n v="-200"/>
    <n v="-68232.698000000004"/>
    <n v="-69554.487999999998"/>
    <m/>
  </r>
  <r>
    <x v="0"/>
    <x v="5"/>
    <s v="LevPro"/>
    <x v="4"/>
    <s v="Support - Asset Management Applications"/>
    <s v="Asset Management Tech"/>
    <x v="3"/>
    <d v="2025-06-23T00:00:00"/>
    <d v="2026-06-23T00:00:00"/>
    <s v="Levpro"/>
    <s v="Prj000290-Support - Asset Management Applications"/>
    <s v="Non-Labor"/>
    <x v="0"/>
    <s v="Software"/>
    <s v="estimated"/>
    <s v="Information Technology"/>
    <s v="Software - Licenses"/>
    <s v="Software - Licenses"/>
    <s v="Annual Prepaid"/>
    <n v="75833"/>
    <n v="133245.90000000002"/>
    <n v="133245.90000000002"/>
    <n v="133249.31666666665"/>
    <n v="0"/>
    <n v="3.4166666666278616"/>
    <n v="3.4166666666278616"/>
    <s v="Software (Prepaid)"/>
    <n v="10832.650000000003"/>
    <n v="10832.650000000003"/>
    <n v="10832.650000000003"/>
    <n v="10832.650000000003"/>
    <n v="10832.650000000003"/>
    <n v="10832.650000000003"/>
    <n v="11375"/>
    <n v="11375"/>
    <n v="11375"/>
    <n v="11375"/>
    <n v="11375"/>
    <n v="11375"/>
    <n v="133245.90000000002"/>
    <n v="79082.649999999994"/>
    <n v="10833.333333333334"/>
    <n v="10833.333333333334"/>
    <n v="10833.333333333334"/>
    <n v="10833.333333333334"/>
    <n v="10833.333333333334"/>
    <n v="10833.333333333334"/>
    <m/>
    <m/>
    <m/>
    <m/>
    <m/>
    <m/>
    <n v="65000.000000000007"/>
    <n v="0.68333333333066548"/>
    <n v="0.68333333333066548"/>
    <n v="0.68333333333066548"/>
    <n v="0.68333333333066548"/>
    <n v="0.68333333333066548"/>
    <n v="0.68333333333066548"/>
    <n v="-11375"/>
    <n v="-11375"/>
    <n v="-11375"/>
    <n v="-11375"/>
    <n v="-11375"/>
    <n v="-11375"/>
    <n v="-68245.900000000023"/>
    <m/>
  </r>
  <r>
    <x v="0"/>
    <x v="43"/>
    <s v="Digicert"/>
    <x v="0"/>
    <s v="Support - Infrastructure for Tech"/>
    <s v="Infrastructure Services, Controls &amp; User Enablement"/>
    <x v="0"/>
    <d v="2025-03-03T00:00:00"/>
    <d v="2025-03-03T00:00:00"/>
    <m/>
    <s v="Prj000350-Support - Infrastructure for Tech"/>
    <s v="Non-Labor"/>
    <x v="0"/>
    <s v="Software"/>
    <m/>
    <s v="Information Technology"/>
    <s v="Software - Licenses"/>
    <s v="Software - Licenses"/>
    <s v="Annual Expensed"/>
    <n v="5000"/>
    <n v="5250"/>
    <n v="5250"/>
    <n v="5250"/>
    <n v="0"/>
    <n v="0"/>
    <n v="0"/>
    <m/>
    <m/>
    <m/>
    <n v="5250"/>
    <m/>
    <m/>
    <m/>
    <m/>
    <m/>
    <m/>
    <m/>
    <m/>
    <m/>
    <n v="5250"/>
    <n v="0"/>
    <m/>
    <m/>
    <m/>
    <m/>
    <m/>
    <m/>
    <m/>
    <m/>
    <m/>
    <m/>
    <m/>
    <m/>
    <n v="0"/>
    <n v="0"/>
    <n v="0"/>
    <n v="-5250"/>
    <n v="0"/>
    <n v="0"/>
    <n v="0"/>
    <n v="0"/>
    <n v="0"/>
    <n v="0"/>
    <n v="0"/>
    <n v="0"/>
    <n v="0"/>
    <n v="-5250"/>
    <m/>
  </r>
  <r>
    <x v="0"/>
    <x v="44"/>
    <s v="DataDog"/>
    <x v="7"/>
    <s v="Support - L2 CoE Management for Tech Horizontals"/>
    <s v="Tech Shared Services"/>
    <x v="5"/>
    <s v="Monthly"/>
    <s v="Monthly"/>
    <m/>
    <s v="Prj000403-Support - L2 CoE Management for Tech Horizontals"/>
    <s v="Non-Labor"/>
    <x v="0"/>
    <s v="Software"/>
    <s v="Software"/>
    <s v="Information Technology"/>
    <s v="Software - Licenses"/>
    <s v="Software - Licenses"/>
    <s v="Monthly Expensed"/>
    <n v="23410"/>
    <n v="26288.755499999999"/>
    <n v="26288.755499999999"/>
    <n v="26312.240000000002"/>
    <n v="0"/>
    <n v="23.484500000002299"/>
    <n v="23.484500000002299"/>
    <s v="Sftwr- Potential Risk to look for"/>
    <n v="8984.74"/>
    <n v="2271.65"/>
    <n v="1000"/>
    <n v="1000"/>
    <n v="1000"/>
    <n v="1000"/>
    <n v="1000"/>
    <n v="2190.75"/>
    <n v="2190.75"/>
    <n v="2190.75"/>
    <n v="2190.75"/>
    <n v="1523.75"/>
    <n v="26543.14"/>
    <n v="12286.75"/>
    <n v="8984.74"/>
    <n v="2271.65"/>
    <n v="745.2"/>
    <n v="763.08999999999992"/>
    <n v="1260.81"/>
    <m/>
    <m/>
    <m/>
    <m/>
    <m/>
    <m/>
    <m/>
    <n v="14025.49"/>
    <n v="0"/>
    <n v="0"/>
    <n v="-254.79999999999995"/>
    <n v="-236.91000000000008"/>
    <n v="260.80999999999995"/>
    <n v="-1000"/>
    <n v="-1000"/>
    <n v="-2190.75"/>
    <n v="-2190.75"/>
    <n v="-2190.75"/>
    <n v="-2190.75"/>
    <n v="-1523.75"/>
    <n v="-12517.65"/>
    <s v="Budget v/s Actuals"/>
  </r>
  <r>
    <x v="0"/>
    <x v="44"/>
    <s v="DataDog"/>
    <x v="7"/>
    <s v="Support - L2 CoE Management for Tech Horizontals"/>
    <s v="Tech Shared Services"/>
    <x v="5"/>
    <d v="2025-07-31T00:00:00"/>
    <d v="2026-07-30T00:00:00"/>
    <m/>
    <s v="Prj000403-Support - L2 CoE Management for Tech Horizontals"/>
    <s v="Non-Labor"/>
    <x v="0"/>
    <s v="Software"/>
    <s v="Software"/>
    <s v="Information Technology"/>
    <s v="Software - Licenses"/>
    <s v="Software - Licenses"/>
    <s v="Annual Expensed"/>
    <n v="208572.58"/>
    <n v="91250.25"/>
    <n v="91250.25"/>
    <n v="91250"/>
    <n v="-0.25"/>
    <n v="0"/>
    <n v="-0.25"/>
    <s v="Sftwr- Mis-posting Prepaid"/>
    <m/>
    <m/>
    <m/>
    <m/>
    <m/>
    <m/>
    <m/>
    <n v="91250"/>
    <m/>
    <m/>
    <m/>
    <m/>
    <n v="91250"/>
    <n v="91250"/>
    <m/>
    <m/>
    <m/>
    <m/>
    <m/>
    <m/>
    <m/>
    <m/>
    <m/>
    <m/>
    <m/>
    <m/>
    <n v="0"/>
    <n v="0"/>
    <n v="0"/>
    <n v="0"/>
    <n v="0"/>
    <n v="0"/>
    <n v="0"/>
    <n v="0"/>
    <n v="-91250"/>
    <n v="0"/>
    <n v="0"/>
    <n v="0"/>
    <n v="0"/>
    <n v="-91250"/>
    <m/>
  </r>
  <r>
    <x v="0"/>
    <x v="45"/>
    <s v="ClickTime"/>
    <x v="1"/>
    <s v="Support - Internal Tech Workforce Activities"/>
    <s v="Cos, PMO &amp; Enterprise Technology"/>
    <x v="1"/>
    <d v="2025-12-01T00:00:00"/>
    <d v="2026-11-30T00:00:00"/>
    <s v="ClickTime"/>
    <s v="Prj000266-Support - Internal Tech Workforce Activities"/>
    <s v="Non-Labor"/>
    <x v="0"/>
    <s v="Software"/>
    <s v="Software"/>
    <s v="Information Technology"/>
    <s v="Software - Licenses"/>
    <s v="Software - Licenses"/>
    <s v="Annual Expensed"/>
    <n v="37664"/>
    <n v="32760"/>
    <n v="32760"/>
    <n v="32760"/>
    <n v="0"/>
    <n v="0"/>
    <n v="0"/>
    <s v="Renewed/ paid in Dec2025, to be renewed in Dec2026-Renewed/ paid in Dec2025, to be renewed in Dec2026"/>
    <m/>
    <m/>
    <m/>
    <m/>
    <m/>
    <m/>
    <m/>
    <m/>
    <m/>
    <m/>
    <m/>
    <n v="32760"/>
    <n v="32760"/>
    <n v="32760"/>
    <m/>
    <m/>
    <m/>
    <m/>
    <m/>
    <m/>
    <m/>
    <m/>
    <m/>
    <m/>
    <m/>
    <m/>
    <n v="0"/>
    <n v="0"/>
    <n v="0"/>
    <n v="0"/>
    <n v="0"/>
    <n v="0"/>
    <n v="0"/>
    <n v="0"/>
    <n v="0"/>
    <n v="0"/>
    <n v="0"/>
    <n v="0"/>
    <n v="-32760"/>
    <n v="-32760"/>
    <s v="15% - Chicago Personal Property Lease Transaction Tax (PPLTT)"/>
  </r>
  <r>
    <x v="0"/>
    <x v="6"/>
    <s v="Think-Cell"/>
    <x v="1"/>
    <s v="Support - Internal Tech Workforce Activities"/>
    <s v="Cos, PMO &amp; Enterprise Technology"/>
    <x v="1"/>
    <d v="2025-04-16T00:00:00"/>
    <d v="2026-03-15T00:00:00"/>
    <s v="Think-cell parnership"/>
    <s v="Prj000266-Support - Internal Tech Workforce Activities"/>
    <s v="Non-Labor"/>
    <x v="0"/>
    <s v="Software"/>
    <m/>
    <s v="Information Technology"/>
    <s v="Software - Licenses"/>
    <s v="Software - Licenses"/>
    <s v="Annual Expensed"/>
    <n v="2393"/>
    <n v="2512"/>
    <n v="2512"/>
    <n v="8136.97"/>
    <n v="0"/>
    <n v="5624.97"/>
    <n v="5624.97"/>
    <s v="Think Cell"/>
    <m/>
    <m/>
    <m/>
    <n v="2512"/>
    <m/>
    <m/>
    <m/>
    <m/>
    <m/>
    <m/>
    <m/>
    <m/>
    <n v="2512"/>
    <n v="0"/>
    <m/>
    <m/>
    <m/>
    <n v="8136.97"/>
    <m/>
    <m/>
    <m/>
    <m/>
    <m/>
    <m/>
    <m/>
    <m/>
    <n v="8136.97"/>
    <n v="0"/>
    <n v="0"/>
    <n v="0"/>
    <n v="5624.97"/>
    <n v="0"/>
    <n v="0"/>
    <n v="0"/>
    <n v="0"/>
    <n v="0"/>
    <n v="0"/>
    <n v="0"/>
    <n v="0"/>
    <n v="5624.97"/>
    <s v="Thinkcell renewal higher than budgted"/>
  </r>
  <r>
    <x v="0"/>
    <x v="46"/>
    <s v="TIBCO Spotfire"/>
    <x v="12"/>
    <s v="Support - Data Analytics Office"/>
    <s v="Enterprise Architecture, Data Analytics &amp; AI"/>
    <x v="5"/>
    <d v="2025-08-31T00:00:00"/>
    <d v="2026-08-30T00:00:00"/>
    <s v="Spotfire"/>
    <s v="Prj000458-Support - Data Analytics Office"/>
    <s v="Non-Labor"/>
    <x v="0"/>
    <s v="Software"/>
    <s v="Production"/>
    <s v="Information Technology"/>
    <s v="Software - Licenses"/>
    <s v="Software - Licenses"/>
    <s v="Annual Prepaid"/>
    <n v="139684"/>
    <n v="139684"/>
    <n v="139684"/>
    <n v="139683.99999999997"/>
    <n v="-2.9103830456733704E-11"/>
    <n v="0"/>
    <n v="-2.9103830456733704E-11"/>
    <s v="Paid as prepaid in 2025, to be renewed in Aug/Sep 2026"/>
    <n v="11640.333333333334"/>
    <n v="11640.333333333334"/>
    <n v="11640.333333333334"/>
    <n v="11640.333333333334"/>
    <n v="11640.333333333334"/>
    <n v="11640.333333333334"/>
    <n v="11640.333333333334"/>
    <n v="11640.333333333334"/>
    <n v="11640.333333333334"/>
    <n v="11640.333333333334"/>
    <n v="11640.333333333334"/>
    <n v="11640.333333333334"/>
    <n v="139683.99999999997"/>
    <n v="81482.333333333328"/>
    <n v="11640.333333333334"/>
    <n v="11640.333333333334"/>
    <n v="11640.333333333334"/>
    <n v="11640.333333333334"/>
    <n v="11640.333333333334"/>
    <n v="11640.333333333334"/>
    <n v="11640.333333333334"/>
    <n v="11640.333333333334"/>
    <m/>
    <m/>
    <m/>
    <m/>
    <n v="93122.666666666657"/>
    <n v="0"/>
    <n v="0"/>
    <n v="0"/>
    <n v="0"/>
    <n v="0"/>
    <n v="0"/>
    <n v="0"/>
    <n v="0"/>
    <n v="-11640.333333333334"/>
    <n v="-11640.333333333334"/>
    <n v="-11640.333333333334"/>
    <n v="-11640.333333333334"/>
    <n v="-46561.333333333336"/>
    <m/>
  </r>
  <r>
    <x v="0"/>
    <x v="47"/>
    <s v="CloudFlare"/>
    <x v="14"/>
    <s v="Implement - Minor Enhancements for Enterprise Apps"/>
    <s v="Cos, PMO &amp; Enterprise Technology"/>
    <x v="1"/>
    <s v="Monthly"/>
    <s v="Monthly"/>
    <m/>
    <s v="Prj000446-Implement - Minor Enhancements for Enterprise Apps"/>
    <s v="Non-Labor"/>
    <x v="0"/>
    <s v="Software"/>
    <s v="Software"/>
    <s v="Information Technology"/>
    <s v="Software - Licenses"/>
    <s v="Software - Licenses"/>
    <s v="Annual Expensed"/>
    <n v="3000"/>
    <n v="3150"/>
    <n v="3150"/>
    <n v="3150"/>
    <n v="0"/>
    <n v="0"/>
    <n v="0"/>
    <s v="Potential Opp.- we moved to Equisolve to host our website"/>
    <m/>
    <m/>
    <m/>
    <m/>
    <m/>
    <m/>
    <m/>
    <m/>
    <m/>
    <m/>
    <m/>
    <n v="3150"/>
    <n v="3150"/>
    <n v="3150"/>
    <m/>
    <m/>
    <m/>
    <m/>
    <m/>
    <m/>
    <m/>
    <m/>
    <m/>
    <m/>
    <m/>
    <m/>
    <n v="0"/>
    <n v="0"/>
    <n v="0"/>
    <n v="0"/>
    <n v="0"/>
    <n v="0"/>
    <n v="0"/>
    <n v="0"/>
    <n v="0"/>
    <n v="0"/>
    <n v="0"/>
    <n v="0"/>
    <n v="-3150"/>
    <n v="-3150"/>
    <m/>
  </r>
  <r>
    <x v="0"/>
    <x v="48"/>
    <s v="Litera"/>
    <x v="14"/>
    <s v="Implement - Minor Enhancements for Enterprise Apps"/>
    <s v="Cos, PMO &amp; Enterprise Technology"/>
    <x v="1"/>
    <d v="2025-10-19T00:00:00"/>
    <d v="2026-10-18T00:00:00"/>
    <s v="Litera Compare Desktop"/>
    <s v="Prj000446-Implement - Minor Enhancements for Enterprise Apps"/>
    <s v="Non-Labor"/>
    <x v="0"/>
    <s v="Software"/>
    <s v="Desktop"/>
    <s v="Information Technology"/>
    <s v="Software - Licenses"/>
    <s v="Software - Licenses"/>
    <s v="Annual Expensed"/>
    <n v="2471"/>
    <n v="2594.5500000000002"/>
    <n v="2594.5500000000002"/>
    <n v="2595"/>
    <n v="0"/>
    <n v="0.4499999999998181"/>
    <n v="0.4499999999998181"/>
    <s v="  "/>
    <m/>
    <m/>
    <m/>
    <m/>
    <m/>
    <m/>
    <m/>
    <m/>
    <n v="2595"/>
    <m/>
    <m/>
    <m/>
    <n v="2595"/>
    <n v="2595"/>
    <m/>
    <m/>
    <m/>
    <m/>
    <m/>
    <m/>
    <m/>
    <m/>
    <m/>
    <m/>
    <m/>
    <m/>
    <n v="0"/>
    <n v="0"/>
    <n v="0"/>
    <n v="0"/>
    <n v="0"/>
    <n v="0"/>
    <n v="0"/>
    <n v="0"/>
    <n v="0"/>
    <n v="-2595"/>
    <n v="0"/>
    <n v="0"/>
    <n v="0"/>
    <n v="-2595"/>
    <m/>
  </r>
  <r>
    <x v="0"/>
    <x v="49"/>
    <s v="Alation"/>
    <x v="12"/>
    <s v="Support - Data Analytics Office"/>
    <s v="Enterprise Architecture, Data Analytics &amp; AI"/>
    <x v="5"/>
    <d v="2025-04-18T00:00:00"/>
    <d v="2026-04-17T00:00:00"/>
    <s v="Alation"/>
    <s v="Prj000458-Support - Data Analytics Office"/>
    <s v="Non-Labor"/>
    <x v="0"/>
    <s v="Software"/>
    <s v="Subscription"/>
    <s v="Information Technology"/>
    <s v="Software - Licenses"/>
    <s v="Software - Licenses"/>
    <s v="Annual Prepaid"/>
    <n v="182520"/>
    <n v="191646"/>
    <n v="191646"/>
    <n v="128265.00749999999"/>
    <n v="-63380.992500000008"/>
    <n v="0"/>
    <n v="-63380.992500000008"/>
    <s v="Contract is Apr-Mar Budegetd 26 - 191K v/s Actual 172K"/>
    <m/>
    <m/>
    <m/>
    <n v="14251.667500000001"/>
    <n v="14251.667500000001"/>
    <n v="14251.667500000001"/>
    <n v="14251.667500000001"/>
    <n v="14251.667500000001"/>
    <n v="14251.667500000001"/>
    <n v="14251.667500000001"/>
    <n v="14251.667500000001"/>
    <n v="14251.667500000001"/>
    <n v="128265.00749999999"/>
    <n v="99761.672500000001"/>
    <m/>
    <m/>
    <m/>
    <n v="14251.667500000001"/>
    <n v="14251.667500000001"/>
    <n v="14251.667500000001"/>
    <n v="14251.667500000001"/>
    <n v="14251.667500000001"/>
    <n v="14251.667500000001"/>
    <n v="14251.667500000001"/>
    <n v="14251.667500000001"/>
    <n v="14251.667500000001"/>
    <n v="128265.00749999999"/>
    <n v="0"/>
    <n v="0"/>
    <n v="0"/>
    <n v="0"/>
    <n v="0"/>
    <n v="0"/>
    <n v="0"/>
    <n v="0"/>
    <n v="0"/>
    <n v="0"/>
    <n v="0"/>
    <n v="0"/>
    <n v="0"/>
    <s v="$43K is prepaid for Jan-Mar 2027, actual saving is $19K budet vs actuals"/>
  </r>
  <r>
    <x v="0"/>
    <x v="50"/>
    <s v="BoardVantage"/>
    <x v="14"/>
    <s v="Implement - Minor Enhancements for Enterprise Apps"/>
    <s v="Cos, PMO &amp; Enterprise Technology"/>
    <x v="1"/>
    <s v="NA"/>
    <s v="NA"/>
    <m/>
    <s v="Prj000446-Implement - Minor Enhancements for Enterprise Apps"/>
    <s v="Non-Labor"/>
    <x v="0"/>
    <s v="Software"/>
    <m/>
    <s v="Information Technology"/>
    <s v="Software - Licenses"/>
    <s v="Software - Licenses"/>
    <s v="Annual Expensed"/>
    <n v="48000"/>
    <n v="50400"/>
    <n v="50400"/>
    <n v="50400"/>
    <n v="0"/>
    <n v="0"/>
    <n v="0"/>
    <s v="Software for Board of Directors - Potential Opportunity - No activity in 2025 as well"/>
    <m/>
    <m/>
    <m/>
    <m/>
    <m/>
    <m/>
    <m/>
    <m/>
    <m/>
    <m/>
    <m/>
    <n v="50400"/>
    <n v="50400"/>
    <n v="50400"/>
    <m/>
    <m/>
    <m/>
    <m/>
    <m/>
    <m/>
    <m/>
    <m/>
    <m/>
    <m/>
    <m/>
    <m/>
    <n v="0"/>
    <n v="0"/>
    <n v="0"/>
    <n v="0"/>
    <n v="0"/>
    <n v="0"/>
    <n v="0"/>
    <n v="0"/>
    <n v="0"/>
    <n v="0"/>
    <n v="0"/>
    <n v="0"/>
    <n v="-50400"/>
    <n v="-50400"/>
    <m/>
  </r>
  <r>
    <x v="0"/>
    <x v="21"/>
    <m/>
    <x v="4"/>
    <s v="Support - Asset Management Applications"/>
    <s v="Asset Management Tech"/>
    <x v="3"/>
    <s v="NA"/>
    <s v="NA"/>
    <m/>
    <s v="Prj000290-Support - Asset Management Applications"/>
    <s v="Non-Labor"/>
    <x v="0"/>
    <s v="Software"/>
    <m/>
    <s v="Information Technology"/>
    <s v="Managed Service - Core"/>
    <s v="Support Services"/>
    <s v="Monthly Expensed"/>
    <n v="138759"/>
    <n v="119571.06"/>
    <n v="119571.06"/>
    <n v="109130.55"/>
    <n v="-10440.509999999995"/>
    <n v="0"/>
    <n v="-10440.509999999995"/>
    <s v="Modelling fees"/>
    <n v="9964.2549999999992"/>
    <n v="9964.2549999999992"/>
    <n v="9964.2549999999992"/>
    <n v="9964.2549999999992"/>
    <n v="9964.2549999999992"/>
    <n v="9964.2549999999992"/>
    <n v="9964.2549999999992"/>
    <n v="9964.2549999999992"/>
    <n v="9964.2549999999992"/>
    <n v="9964.2549999999992"/>
    <n v="9964.2549999999992"/>
    <n v="9964.2549999999992"/>
    <n v="119571.06000000001"/>
    <n v="69749.784999999989"/>
    <n v="6188"/>
    <n v="3300"/>
    <m/>
    <m/>
    <m/>
    <m/>
    <m/>
    <m/>
    <m/>
    <m/>
    <m/>
    <m/>
    <n v="9488"/>
    <n v="-3776.2549999999992"/>
    <n v="-6664.2549999999992"/>
    <n v="-9964.2549999999992"/>
    <n v="-9964.2549999999992"/>
    <n v="-9964.2549999999992"/>
    <n v="-9964.2549999999992"/>
    <n v="-9964.2549999999992"/>
    <n v="-9964.2549999999992"/>
    <n v="-9964.2549999999992"/>
    <n v="-9964.2549999999992"/>
    <n v="-9964.2549999999992"/>
    <n v="-9964.2549999999992"/>
    <n v="-110083.06000000001"/>
    <s v="No cost noted in Mar &amp; Apr"/>
  </r>
  <r>
    <x v="0"/>
    <x v="25"/>
    <s v="SAI360"/>
    <x v="14"/>
    <s v="Implement - Minor Enhancements for Enterprise Apps"/>
    <s v="Cos, PMO &amp; Enterprise Technology"/>
    <x v="1"/>
    <d v="2026-01-01T00:00:00"/>
    <d v="2026-12-31T00:00:00"/>
    <m/>
    <s v="Prj000446-Implement - Minor Enhancements for Enterprise Apps"/>
    <s v="Non-Labor"/>
    <x v="2"/>
    <s v="Software"/>
    <s v="Support Services"/>
    <s v="Outsourced"/>
    <s v="Run the Business Contractors and Outsource Services"/>
    <s v="RTB Expenses - Contractor"/>
    <s v="Annual Expensed"/>
    <n v="29400"/>
    <n v="32400"/>
    <n v="32400"/>
    <n v="32009.25"/>
    <n v="-390.75"/>
    <n v="0"/>
    <n v="-390.75"/>
    <m/>
    <n v="32400"/>
    <n v="0"/>
    <n v="0"/>
    <n v="0"/>
    <n v="0"/>
    <n v="0"/>
    <n v="0"/>
    <n v="0"/>
    <n v="0"/>
    <n v="0"/>
    <n v="0"/>
    <n v="0"/>
    <n v="32400"/>
    <n v="0"/>
    <n v="32009.25"/>
    <n v="0"/>
    <n v="0"/>
    <n v="0"/>
    <n v="0"/>
    <n v="0"/>
    <n v="0"/>
    <n v="0"/>
    <n v="0"/>
    <n v="0"/>
    <n v="0"/>
    <n v="0"/>
    <n v="32009.25"/>
    <n v="-390.75"/>
    <n v="0"/>
    <n v="0"/>
    <n v="0"/>
    <n v="0"/>
    <n v="0"/>
    <n v="0"/>
    <n v="0"/>
    <n v="0"/>
    <n v="0"/>
    <n v="0"/>
    <n v="0"/>
    <n v="-390.75"/>
    <s v="Budget v/s Actuals"/>
  </r>
  <r>
    <x v="0"/>
    <x v="6"/>
    <m/>
    <x v="0"/>
    <s v="Support - Infrastructure for Tech"/>
    <s v="Infrastructure Services, Controls &amp; User Enablement"/>
    <x v="0"/>
    <s v="TBC with Danny"/>
    <s v="TBC with Danny"/>
    <m/>
    <s v="Prj000350-Support - Infrastructure for Tech"/>
    <s v="Non-Labor"/>
    <x v="0"/>
    <s v="Software"/>
    <m/>
    <s v="Information Technology"/>
    <s v="Managed Service - Core"/>
    <s v="Support Services"/>
    <s v="Monthly Expensed"/>
    <n v="449917.66"/>
    <n v="1091630.8800000001"/>
    <n v="1091630.8800000001"/>
    <n v="1091630.6000000001"/>
    <n v="-0.28000000002793968"/>
    <n v="0"/>
    <n v="-0.28000000002793968"/>
    <s v="Comprised of 7 different invoices - SmartNet, Prisma and PA until Jul'25; New Price effective Aug'25 for 5 yr contract_x000a_5 years starting Aug is only Prisma and PA. No SmartNet."/>
    <m/>
    <m/>
    <m/>
    <m/>
    <m/>
    <m/>
    <m/>
    <n v="366127.60000000003"/>
    <m/>
    <m/>
    <m/>
    <n v="725503"/>
    <n v="1091630.6000000001"/>
    <n v="1091630.6000000001"/>
    <m/>
    <m/>
    <m/>
    <m/>
    <m/>
    <m/>
    <m/>
    <m/>
    <m/>
    <m/>
    <m/>
    <m/>
    <n v="0"/>
    <n v="0"/>
    <n v="0"/>
    <n v="0"/>
    <n v="0"/>
    <n v="0"/>
    <n v="0"/>
    <n v="0"/>
    <n v="-366127.60000000003"/>
    <n v="0"/>
    <n v="0"/>
    <n v="0"/>
    <n v="-725503"/>
    <n v="-1091630.6000000001"/>
    <m/>
  </r>
  <r>
    <x v="0"/>
    <x v="23"/>
    <s v="IVP"/>
    <x v="7"/>
    <s v="Support - L2 CoE Management for Tech Horizontals"/>
    <s v="Tech Shared Services"/>
    <x v="5"/>
    <d v="2024-05-01T00:00:00"/>
    <d v="2026-11-06T00:00:00"/>
    <s v="Polaris/EDM/SecMast Core l2"/>
    <s v="Prj000403-Support - L2 CoE Management for Tech Horizontals"/>
    <s v="Labor"/>
    <x v="2"/>
    <s v="RTB- MS"/>
    <s v="Managed Services"/>
    <s v="Information Technology"/>
    <s v="Managed Service - Core"/>
    <s v="Managed Service - Core"/>
    <s v="Monthly Expensed"/>
    <n v="222842"/>
    <n v="195584.34"/>
    <n v="195584.34"/>
    <n v="191940"/>
    <n v="-3644.3399999999965"/>
    <n v="0"/>
    <n v="-3644.3399999999965"/>
    <s v="IVP L2 Tech MS"/>
    <n v="15449"/>
    <n v="15449"/>
    <n v="15449"/>
    <n v="15449"/>
    <n v="16268"/>
    <n v="16268"/>
    <n v="16268"/>
    <n v="16268"/>
    <n v="16268"/>
    <n v="16268"/>
    <n v="16268"/>
    <n v="16268"/>
    <n v="191940"/>
    <n v="113876"/>
    <n v="15449"/>
    <n v="15449"/>
    <n v="15449"/>
    <n v="15449"/>
    <n v="16268"/>
    <m/>
    <m/>
    <m/>
    <m/>
    <m/>
    <m/>
    <m/>
    <n v="78064"/>
    <n v="0"/>
    <n v="0"/>
    <n v="0"/>
    <n v="0"/>
    <n v="0"/>
    <n v="-16268"/>
    <n v="-16268"/>
    <n v="-16268"/>
    <n v="-16268"/>
    <n v="-16268"/>
    <n v="-16268"/>
    <n v="-16268"/>
    <n v="-113876"/>
    <s v="Budget v/s Actuals, incremental recon hosting fees CPI -5.3% since May"/>
  </r>
  <r>
    <x v="0"/>
    <x v="23"/>
    <s v="IVP"/>
    <x v="7"/>
    <s v="Support - L2 CoE Management for Tech Horizontals"/>
    <s v="Tech Shared Services"/>
    <x v="5"/>
    <d v="2025-05-01T00:00:00"/>
    <d v="2026-11-06T00:00:00"/>
    <s v="Data MS"/>
    <s v="Prj000403-Support - L2 CoE Management for Tech Horizontals"/>
    <s v="Labor"/>
    <x v="2"/>
    <s v="RTB- MS"/>
    <s v="Managed Services"/>
    <s v="Information Technology"/>
    <s v="Managed Service - Core"/>
    <s v="Managed Service - Core"/>
    <s v="Monthly Expensed"/>
    <n v="57500"/>
    <n v="85455"/>
    <n v="85455"/>
    <n v="74250"/>
    <n v="-11205"/>
    <n v="0"/>
    <n v="-11205"/>
    <s v="Data Managed Srvc"/>
    <n v="6750"/>
    <n v="6750"/>
    <n v="6750"/>
    <n v="6750"/>
    <n v="6750"/>
    <n v="6750"/>
    <n v="6750"/>
    <n v="6750"/>
    <n v="6750"/>
    <n v="6750"/>
    <n v="6750"/>
    <m/>
    <n v="74250"/>
    <n v="40500"/>
    <n v="6750"/>
    <n v="6750"/>
    <n v="6750"/>
    <n v="6750"/>
    <n v="6750"/>
    <m/>
    <m/>
    <m/>
    <m/>
    <m/>
    <m/>
    <m/>
    <n v="33750"/>
    <n v="0"/>
    <n v="0"/>
    <n v="0"/>
    <n v="0"/>
    <n v="0"/>
    <n v="-6750"/>
    <n v="-6750"/>
    <n v="-6750"/>
    <n v="-6750"/>
    <n v="-6750"/>
    <n v="-6750"/>
    <n v="0"/>
    <n v="-40500"/>
    <s v="Budget v/s Actuals"/>
  </r>
  <r>
    <x v="0"/>
    <x v="51"/>
    <m/>
    <x v="14"/>
    <s v="Implement - Minor Enhancements for Enterprise Apps"/>
    <s v="Cos, PMO &amp; Enterprise Technology"/>
    <x v="1"/>
    <m/>
    <m/>
    <m/>
    <s v="Prj000446-Implement - Minor Enhancements for Enterprise Apps"/>
    <s v="Non-Labor"/>
    <x v="0"/>
    <s v="Software"/>
    <m/>
    <s v="Information Technology"/>
    <s v="Managed Service - Core"/>
    <s v="Managed Service - Core"/>
    <s v="Monthly Expensed"/>
    <n v="46598.93"/>
    <n v="48934"/>
    <n v="48934"/>
    <n v="48932"/>
    <n v="-2"/>
    <n v="0"/>
    <n v="-2"/>
    <s v="Errouneously paid by BDC CC -32K, Incremental spend 20K-LoungeLizard budget transferred to Equisolve"/>
    <n v="4702"/>
    <n v="1000"/>
    <n v="1000"/>
    <n v="1195"/>
    <n v="1000"/>
    <n v="1000"/>
    <n v="1000"/>
    <n v="1000"/>
    <n v="1000"/>
    <n v="1000"/>
    <n v="1000"/>
    <n v="34037"/>
    <n v="48934"/>
    <n v="40037"/>
    <n v="4704"/>
    <n v="999"/>
    <n v="999"/>
    <n v="1194"/>
    <n v="999"/>
    <n v="999"/>
    <m/>
    <m/>
    <m/>
    <m/>
    <m/>
    <m/>
    <n v="9894"/>
    <n v="2"/>
    <n v="-1"/>
    <n v="-1"/>
    <n v="-1"/>
    <n v="-1"/>
    <n v="-1"/>
    <n v="-1000"/>
    <n v="-1000"/>
    <n v="-1000"/>
    <n v="-1000"/>
    <n v="-1000"/>
    <n v="-34037"/>
    <n v="-39040"/>
    <s v="Addditional work - Site Refresh in March $9.9K &amp; Form modification in April $195"/>
  </r>
  <r>
    <x v="0"/>
    <x v="52"/>
    <s v="S&amp;P Global"/>
    <x v="11"/>
    <s v="Support - Prod Support for Ops Apps"/>
    <s v="Operations Technology"/>
    <x v="2"/>
    <m/>
    <m/>
    <m/>
    <s v="Prj000469-Support - Prod Support for Ops Apps"/>
    <s v="Non-Labor"/>
    <x v="0"/>
    <s v="Software"/>
    <m/>
    <s v="Information Technology"/>
    <s v="Managed Service - Core"/>
    <s v="Managed Service - Core"/>
    <s v="Quarterly Prepaid"/>
    <n v="3268031.27"/>
    <n v="3500000"/>
    <n v="3500000"/>
    <n v="3525202.9299999997"/>
    <n v="0"/>
    <n v="25202.929999999702"/>
    <n v="25202.929999999702"/>
    <s v="RISK AUM-Potential Dec. Opp"/>
    <n v="261174.96666666667"/>
    <n v="261174.96666666667"/>
    <n v="261174.96666666667"/>
    <n v="253282.01"/>
    <n v="253282.01"/>
    <n v="253282.01"/>
    <n v="330305.33333333331"/>
    <n v="330305.33333333331"/>
    <n v="330305.33333333331"/>
    <n v="330305.33333333331"/>
    <n v="330305.33333333331"/>
    <n v="330305.33333333331"/>
    <n v="3525202.9300000006"/>
    <n v="2235114.0099999998"/>
    <n v="261174.96666666667"/>
    <n v="261174.96666666667"/>
    <n v="261174.96666666667"/>
    <n v="253282.01"/>
    <n v="253282.01"/>
    <n v="253282.01"/>
    <m/>
    <m/>
    <m/>
    <m/>
    <m/>
    <m/>
    <n v="1543370.93"/>
    <n v="0"/>
    <n v="0"/>
    <n v="0"/>
    <n v="0"/>
    <n v="0"/>
    <n v="0"/>
    <n v="-330305.33333333331"/>
    <n v="-330305.33333333331"/>
    <n v="-330305.33333333331"/>
    <n v="-330305.33333333331"/>
    <n v="-330305.33333333331"/>
    <n v="-330305.33333333331"/>
    <n v="-1981831.9999999998"/>
    <s v="WSO Web service + Orion CLO"/>
  </r>
  <r>
    <x v="0"/>
    <x v="0"/>
    <m/>
    <x v="0"/>
    <s v="Support - Infrastructure for Tech"/>
    <s v="Infrastructure Services, Controls &amp; User Enablement"/>
    <x v="0"/>
    <d v="2026-06-01T00:00:00"/>
    <d v="2027-05-31T00:00:00"/>
    <m/>
    <s v="Prj000350-Support - Infrastructure for Tech"/>
    <s v="Non-Labor"/>
    <x v="0"/>
    <s v="Software"/>
    <s v="Managed Services"/>
    <s v="Information Technology"/>
    <s v="Managed Service - Core"/>
    <s v="Support Services"/>
    <s v="Annual Prepaid"/>
    <n v="588000"/>
    <n v="596913"/>
    <n v="596913"/>
    <n v="642692"/>
    <n v="0"/>
    <n v="45779"/>
    <n v="45779"/>
    <s v="MS Core, Co-pilot, Azure-Prepaid, renewed in June at $687K 1 year"/>
    <n v="48333.333333333336"/>
    <n v="48333.333333333336"/>
    <n v="48333.333333333336"/>
    <n v="48333.333333333336"/>
    <n v="48333.333333333336"/>
    <n v="57289.333333333336"/>
    <n v="57289.333333333336"/>
    <n v="57289.333333333336"/>
    <n v="57289.333333333336"/>
    <n v="57289.333333333336"/>
    <n v="57289.333333333336"/>
    <n v="57289.333333333336"/>
    <n v="642692"/>
    <n v="401025.33333333331"/>
    <n v="48333.333333333336"/>
    <n v="48333.333333333336"/>
    <n v="48333.333333333336"/>
    <n v="48333.333333333336"/>
    <n v="48333.333333333336"/>
    <n v="57289.346666666672"/>
    <n v="57289.346666666672"/>
    <n v="57289.346666666672"/>
    <n v="57289.346666666672"/>
    <n v="57289.346666666672"/>
    <n v="57289.346666666672"/>
    <n v="57289.346666666672"/>
    <n v="642692.09333333338"/>
    <n v="0"/>
    <n v="0"/>
    <n v="0"/>
    <n v="0"/>
    <n v="0"/>
    <n v="1.3333333336049691E-2"/>
    <n v="1.3333333336049691E-2"/>
    <n v="1.3333333336049691E-2"/>
    <n v="1.3333333336049691E-2"/>
    <n v="1.3333333336049691E-2"/>
    <n v="1.3333333336049691E-2"/>
    <n v="1.3333333336049691E-2"/>
    <n v="9.3333333352347836E-2"/>
    <s v="Renewal at $687K from June26-May-27, paid upfront"/>
  </r>
  <r>
    <x v="0"/>
    <x v="23"/>
    <s v="IVP"/>
    <x v="8"/>
    <s v="T&amp;M"/>
    <s v="Infra Svcs &amp; User Enblt Tech"/>
    <x v="5"/>
    <d v="2026-01-01T00:00:00"/>
    <d v="2026-06-30T00:00:00"/>
    <s v="Prj Mgmt T&amp;M"/>
    <s v="T&amp;M-T&amp;M"/>
    <s v="Labor"/>
    <x v="4"/>
    <s v="RTB- T&amp;M"/>
    <s v="T&amp;M"/>
    <s v="Outsourced"/>
    <s v="Run the Business Contractors and Outsource Services"/>
    <s v="RTB Expenses - Contractor"/>
    <s v="Monthly Expensed"/>
    <n v="433000"/>
    <n v="216000"/>
    <n v="216000"/>
    <n v="488400"/>
    <n v="0"/>
    <n v="272400"/>
    <n v="272400"/>
    <s v="T&amp;M IVP Mgmt (TOM)- Rahul &amp; Vaibhav + 2"/>
    <n v="88000"/>
    <n v="88000"/>
    <n v="88000"/>
    <n v="88000"/>
    <n v="88000"/>
    <n v="88000"/>
    <m/>
    <m/>
    <m/>
    <m/>
    <m/>
    <m/>
    <n v="528000"/>
    <n v="88000"/>
    <n v="73000"/>
    <n v="70200"/>
    <n v="87200"/>
    <n v="82000"/>
    <m/>
    <m/>
    <m/>
    <m/>
    <m/>
    <m/>
    <m/>
    <m/>
    <n v="312400"/>
    <n v="-15000"/>
    <n v="-17800"/>
    <n v="-800"/>
    <n v="-6000"/>
    <n v="-88000"/>
    <n v="-88000"/>
    <n v="0"/>
    <n v="0"/>
    <n v="0"/>
    <n v="0"/>
    <n v="0"/>
    <n v="0"/>
    <n v="-215600"/>
    <s v="Budgeted only for 2 headcount, actual contract was signed for 4 headcounts"/>
  </r>
  <r>
    <x v="0"/>
    <x v="23"/>
    <s v="IVP"/>
    <x v="19"/>
    <s v="Implement - Build Pipes from CORE Systems to IVP"/>
    <s v="Enterprise Architecture, Data Analytics &amp; AI"/>
    <x v="5"/>
    <d v="2026-01-01T00:00:00"/>
    <d v="2026-06-30T00:00:00"/>
    <s v="Polaris/EDM/SecMast Core Implementation"/>
    <s v="Prj000472-Implement - Build Pipes from CORE Systems to IVP"/>
    <s v="Labor"/>
    <x v="5"/>
    <s v="RTB- FPC"/>
    <m/>
    <s v="Information Technology"/>
    <s v="Managed Service - Core"/>
    <s v="RTB Expenses - Contractor"/>
    <s v="Monthly Expensed"/>
    <n v="1612673"/>
    <n v="1344000"/>
    <n v="1344000"/>
    <n v="960000"/>
    <n v="-384000"/>
    <n v="0"/>
    <n v="-384000"/>
    <s v="FPC- IVP Implementation Post Contract - Capitalizable-160K per month from Jan to June 2026 - Capitalizable"/>
    <n v="160000"/>
    <n v="160000"/>
    <n v="160000"/>
    <n v="160000"/>
    <n v="160000"/>
    <n v="160000"/>
    <m/>
    <m/>
    <m/>
    <m/>
    <m/>
    <m/>
    <n v="960000"/>
    <n v="160000"/>
    <n v="160000"/>
    <n v="160000"/>
    <n v="160000"/>
    <n v="160000"/>
    <n v="160000"/>
    <m/>
    <m/>
    <m/>
    <m/>
    <m/>
    <m/>
    <m/>
    <n v="800000"/>
    <n v="0"/>
    <n v="0"/>
    <n v="0"/>
    <n v="0"/>
    <n v="0"/>
    <n v="-160000"/>
    <n v="0"/>
    <n v="0"/>
    <n v="0"/>
    <n v="0"/>
    <n v="0"/>
    <n v="0"/>
    <n v="-160000"/>
    <s v="Budget v/s Actuals"/>
  </r>
  <r>
    <x v="0"/>
    <x v="3"/>
    <s v="Control M"/>
    <x v="0"/>
    <s v="Support - Infrastructure for Tech"/>
    <s v="Infrastructure Services, Controls &amp; User Enablement"/>
    <x v="0"/>
    <s v="NA"/>
    <s v="NA"/>
    <m/>
    <s v="Prj000350-Support - Infrastructure for Tech"/>
    <s v="Non-Labor"/>
    <x v="0"/>
    <s v="Software"/>
    <s v="FPC"/>
    <s v="Information Technology"/>
    <s v="Software - Core"/>
    <s v="Software - Core"/>
    <s v="Annual Expensed"/>
    <n v="21255"/>
    <n v="22318"/>
    <n v="22318"/>
    <n v="22318"/>
    <n v="0"/>
    <n v="0"/>
    <n v="0"/>
    <m/>
    <m/>
    <m/>
    <m/>
    <n v="22318"/>
    <m/>
    <m/>
    <m/>
    <m/>
    <m/>
    <m/>
    <m/>
    <m/>
    <n v="22318"/>
    <n v="0"/>
    <m/>
    <m/>
    <m/>
    <m/>
    <m/>
    <m/>
    <m/>
    <m/>
    <m/>
    <m/>
    <m/>
    <m/>
    <n v="0"/>
    <n v="0"/>
    <n v="0"/>
    <n v="0"/>
    <n v="-22318"/>
    <n v="0"/>
    <n v="0"/>
    <n v="0"/>
    <n v="0"/>
    <n v="0"/>
    <n v="0"/>
    <n v="0"/>
    <n v="0"/>
    <n v="-22318"/>
    <m/>
  </r>
  <r>
    <x v="0"/>
    <x v="53"/>
    <s v="Intellibus"/>
    <x v="8"/>
    <s v="T&amp;M"/>
    <s v="Infra Svcs &amp; User Enblt Tech"/>
    <x v="5"/>
    <d v="2026-01-01T00:00:00"/>
    <d v="2026-06-30T00:00:00"/>
    <s v="T&amp;M"/>
    <s v="T&amp;M-T&amp;M"/>
    <s v="Labor"/>
    <x v="4"/>
    <s v="CTB- T&amp;M"/>
    <s v="T&amp;M"/>
    <s v="Consulting"/>
    <s v="Consulting Change the Business"/>
    <s v="CTB Expenses - Consulting"/>
    <s v="Monthly Expensed"/>
    <n v="1877896"/>
    <n v="932960"/>
    <n v="940800"/>
    <n v="923710"/>
    <n v="-17090"/>
    <n v="0"/>
    <n v="-17090"/>
    <s v="T&amp;M - Intellibus"/>
    <n v="156800"/>
    <n v="156800"/>
    <n v="156800"/>
    <n v="156800"/>
    <n v="156800"/>
    <n v="156800"/>
    <m/>
    <m/>
    <m/>
    <m/>
    <m/>
    <m/>
    <n v="940800"/>
    <n v="156800"/>
    <n v="153008"/>
    <n v="138848"/>
    <n v="154496"/>
    <n v="163758"/>
    <m/>
    <m/>
    <m/>
    <m/>
    <m/>
    <m/>
    <m/>
    <m/>
    <n v="610110"/>
    <n v="-3792"/>
    <n v="-17952"/>
    <n v="-2304"/>
    <n v="6958"/>
    <n v="-156800"/>
    <n v="-156800"/>
    <n v="0"/>
    <n v="0"/>
    <n v="0"/>
    <n v="0"/>
    <n v="0"/>
    <n v="0"/>
    <n v="-330690"/>
    <s v="Budget v/s Actuals, allocations are based on capacity planning forecast"/>
  </r>
  <r>
    <x v="0"/>
    <x v="54"/>
    <m/>
    <x v="14"/>
    <s v="Implement - Minor Enhancements for Enterprise Apps"/>
    <s v="Cos, PMO &amp; Enterprise Technology"/>
    <x v="1"/>
    <d v="2025-09-01T00:00:00"/>
    <d v="2026-08-31T00:00:00"/>
    <m/>
    <s v="Prj000446-Implement - Minor Enhancements for Enterprise Apps"/>
    <s v="Non-Labor"/>
    <x v="0"/>
    <s v="Software"/>
    <s v="FPC"/>
    <s v="Information Technology"/>
    <s v="Software - Licenses"/>
    <s v="CTB Expenses - Consulting"/>
    <s v="Annual Prepaid"/>
    <n v="56980"/>
    <n v="139031.20000000001"/>
    <n v="139031.20000000001"/>
    <n v="137701.66666666669"/>
    <n v="-1329.5333333333256"/>
    <n v="0"/>
    <n v="-1329.5333333333256"/>
    <s v="FPC TBD Dependent on Investor Reporting Integration into Seismic - Prepaid"/>
    <n v="11396"/>
    <n v="11396"/>
    <n v="11396"/>
    <n v="11396"/>
    <n v="11396"/>
    <n v="11396"/>
    <n v="11396"/>
    <n v="11585.933333333334"/>
    <n v="11585.933333333334"/>
    <n v="11585.933333333334"/>
    <n v="11585.933333333334"/>
    <n v="11585.933333333334"/>
    <n v="137701.66666666669"/>
    <n v="80721.666666666672"/>
    <n v="11396"/>
    <n v="11396"/>
    <n v="11396"/>
    <n v="11396"/>
    <n v="11396"/>
    <n v="11396"/>
    <n v="11396"/>
    <m/>
    <m/>
    <m/>
    <m/>
    <m/>
    <n v="79772"/>
    <n v="0"/>
    <n v="0"/>
    <n v="0"/>
    <n v="0"/>
    <n v="0"/>
    <n v="0"/>
    <n v="0"/>
    <n v="-11585.933333333334"/>
    <n v="-11585.933333333334"/>
    <n v="-11585.933333333334"/>
    <n v="-11585.933333333334"/>
    <n v="-11585.933333333334"/>
    <n v="-57929.666666666672"/>
    <s v="Budget v/s Actuals"/>
  </r>
  <r>
    <x v="3"/>
    <x v="55"/>
    <m/>
    <x v="20"/>
    <s v="N/A"/>
    <s v="N/A"/>
    <x v="6"/>
    <m/>
    <m/>
    <m/>
    <s v="N/A-N/A"/>
    <s v="Capitalization"/>
    <x v="6"/>
    <s v="CTB- FPC"/>
    <s v="Software Cap"/>
    <s v="Consulting"/>
    <s v="Consulting Change the Business"/>
    <s v="CTB Expenses - Consulting"/>
    <s v="Capitalization"/>
    <n v="-3700000"/>
    <n v="-4000000"/>
    <n v="-4000000"/>
    <n v="-4000000.0000000005"/>
    <n v="-4.6566128730773926E-10"/>
    <n v="0"/>
    <n v="-4.6566128730773926E-10"/>
    <s v="Management cap on Capitalized Software"/>
    <n v="-333333.33333333331"/>
    <n v="-333333.33333333331"/>
    <n v="-333333.33333333331"/>
    <n v="-333333.33333333331"/>
    <n v="-333333.33333333331"/>
    <n v="-333333.33333333331"/>
    <n v="-333333.33333333331"/>
    <n v="-333333.33333333331"/>
    <n v="-333333.33333333331"/>
    <n v="-333333.33333333331"/>
    <n v="-333333.33333333331"/>
    <n v="-333333.33333333331"/>
    <n v="-4000000.0000000005"/>
    <n v="-2333333.333333333"/>
    <n v="-333333.33333333331"/>
    <n v="-333333.33333333331"/>
    <n v="-333333.33333333331"/>
    <n v="-333333.33333333331"/>
    <n v="-333333.33333333331"/>
    <n v="-333333.33333333331"/>
    <n v="-333333.33333333331"/>
    <n v="-333333.33333333331"/>
    <n v="-333333.33333333331"/>
    <n v="-333333.33333333331"/>
    <n v="-333333.33333333331"/>
    <n v="-333333.33333333331"/>
    <n v="-4000000.0000000005"/>
    <n v="0"/>
    <n v="0"/>
    <n v="0"/>
    <n v="0"/>
    <n v="0"/>
    <n v="0"/>
    <n v="0"/>
    <n v="0"/>
    <n v="0"/>
    <n v="0"/>
    <n v="0"/>
    <n v="0"/>
    <n v="0"/>
    <s v="Capitalisation target"/>
  </r>
  <r>
    <x v="4"/>
    <x v="56"/>
    <m/>
    <x v="21"/>
    <s v="N/A"/>
    <s v="N/A"/>
    <x v="6"/>
    <s v="N/A"/>
    <s v="N/A"/>
    <s v="N/A"/>
    <s v="Amortization-N/A"/>
    <s v="Amortization"/>
    <x v="1"/>
    <s v="OOE"/>
    <s v="Amortization"/>
    <s v="Information Technology"/>
    <s v="Hosting Agreement Amortization"/>
    <s v="Amortization - Capitalized costs for hosting arrangements"/>
    <s v="Amortization"/>
    <n v="534786"/>
    <m/>
    <n v="1244018"/>
    <n v="1276687.2541666667"/>
    <n v="0"/>
    <n v="32669.254166666651"/>
    <n v="32669.254166666651"/>
    <s v="To check and update as per schedule"/>
    <n v="103668.16666666667"/>
    <n v="103668.16666666667"/>
    <n v="103668.16666666667"/>
    <n v="103668.16666666667"/>
    <n v="103668.16666666667"/>
    <n v="103668.16666666667"/>
    <n v="103668.16666666667"/>
    <n v="103668.16666666667"/>
    <n v="103668.16666666667"/>
    <n v="103668.16666666667"/>
    <n v="103668.16666666667"/>
    <n v="103668.16666666667"/>
    <n v="1244018"/>
    <n v="725677.16666666663"/>
    <n v="110202.0175"/>
    <n v="110202.0175"/>
    <n v="110202.0175"/>
    <n v="110202.0175"/>
    <n v="110202.0175"/>
    <n v="110202.0175"/>
    <n v="110202.0175"/>
    <n v="110202.0175"/>
    <n v="110202.0175"/>
    <n v="110202.0175"/>
    <n v="110202.0175"/>
    <n v="110202.0175"/>
    <n v="1322424.21"/>
    <n v="6533.8508333333302"/>
    <n v="6533.8508333333302"/>
    <n v="6533.8508333333302"/>
    <n v="6533.8508333333302"/>
    <n v="6533.8508333333302"/>
    <n v="6533.8508333333302"/>
    <n v="6533.8508333333302"/>
    <n v="6533.8508333333302"/>
    <n v="6533.8508333333302"/>
    <n v="6533.8508333333302"/>
    <n v="6533.8508333333302"/>
    <n v="6533.8508333333302"/>
    <n v="78406.209999999963"/>
    <s v="All the amortization lines have been merged to one, source is capitalization schedule shared by Darlene. This risk could be setoff againt PH and any other opp on YTD"/>
  </r>
  <r>
    <x v="0"/>
    <x v="57"/>
    <m/>
    <x v="5"/>
    <s v="Support - Prod Support for Credit Apps"/>
    <s v="Credit Technology"/>
    <x v="2"/>
    <d v="2026-01-26T00:00:00"/>
    <d v="2027-01-25T00:00:00"/>
    <s v="PactFi Annual Platform Fee"/>
    <s v="Prj000381-Support - Prod Support for Credit Apps"/>
    <s v="Non-Labor"/>
    <x v="0"/>
    <s v="Software"/>
    <m/>
    <s v="Information Technology"/>
    <s v="Software - Licenses"/>
    <s v="CTB Expenses - Consulting"/>
    <s v="Annual Prepaid"/>
    <n v="391950"/>
    <n v="411547.5"/>
    <n v="411547.5"/>
    <n v="544374.99999999988"/>
    <n v="0"/>
    <n v="132827.49999999988"/>
    <n v="132827.49999999988"/>
    <s v="Year 1 of 3: 1/26/26 to 1/25/27 - Capitalizable"/>
    <n v="45364.583333333336"/>
    <n v="45364.583333333336"/>
    <n v="45364.583333333336"/>
    <n v="45364.583333333336"/>
    <n v="45364.583333333336"/>
    <n v="45364.583333333336"/>
    <n v="45364.583333333336"/>
    <n v="45364.583333333336"/>
    <n v="45364.583333333336"/>
    <n v="45364.583333333336"/>
    <n v="45364.583333333336"/>
    <n v="45364.583333333336"/>
    <n v="544374.99999999988"/>
    <n v="317552.08333333331"/>
    <n v="45364.583333333336"/>
    <n v="45364.583333333336"/>
    <n v="45364.583333333336"/>
    <n v="45364.583333333336"/>
    <n v="45364.583333333336"/>
    <n v="45364.583333333336"/>
    <n v="45364.583333333336"/>
    <n v="45364.583333333336"/>
    <n v="45364.583333333336"/>
    <n v="45364.583333333336"/>
    <n v="45364.583333333336"/>
    <n v="45364.583333333336"/>
    <n v="544374.99999999988"/>
    <n v="0"/>
    <n v="0"/>
    <n v="0"/>
    <n v="0"/>
    <n v="0"/>
    <n v="0"/>
    <n v="0"/>
    <n v="0"/>
    <n v="0"/>
    <n v="0"/>
    <n v="0"/>
    <n v="0"/>
    <n v="0"/>
    <s v="Budget v/s Actuals"/>
  </r>
  <r>
    <x v="0"/>
    <x v="58"/>
    <s v="ACC Business"/>
    <x v="0"/>
    <s v="Support - Infrastructure for Tech"/>
    <s v="Infrastructure Services, Controls &amp; User Enablement"/>
    <x v="0"/>
    <s v="Monthly"/>
    <s v="Monthly"/>
    <m/>
    <s v="Prj000350-Support - Infrastructure for Tech"/>
    <s v="Non-Labor"/>
    <x v="3"/>
    <s v="Infrastructure"/>
    <s v="Network"/>
    <s v="Information Technology"/>
    <s v="Managed Service - Network"/>
    <s v="Managed Service - Network"/>
    <s v="Monthly Expensed"/>
    <n v="34621"/>
    <n v="36345"/>
    <n v="36345"/>
    <n v="37142.130000000005"/>
    <n v="0"/>
    <n v="797.13000000000466"/>
    <n v="797.13000000000466"/>
    <s v="We are trying to get the invoices from vendor, incorporate new contract"/>
    <n v="3028.75"/>
    <n v="3028.75"/>
    <n v="3028.75"/>
    <n v="3028.75"/>
    <n v="3028.75"/>
    <n v="3028.75"/>
    <n v="3028.75"/>
    <n v="3028.75"/>
    <n v="3028.75"/>
    <n v="3028.75"/>
    <n v="3028.75"/>
    <n v="3028.75"/>
    <n v="36345"/>
    <n v="21201.25"/>
    <n v="3283.4"/>
    <n v="2291.8200000000002"/>
    <n v="4308.16"/>
    <m/>
    <m/>
    <m/>
    <m/>
    <m/>
    <m/>
    <m/>
    <m/>
    <m/>
    <n v="9883.380000000001"/>
    <n v="254.65000000000009"/>
    <n v="-736.92999999999984"/>
    <n v="1279.4099999999999"/>
    <n v="-3028.75"/>
    <n v="-3028.75"/>
    <n v="-3028.75"/>
    <n v="-3028.75"/>
    <n v="-3028.75"/>
    <n v="-3028.75"/>
    <n v="-3028.75"/>
    <n v="-3028.75"/>
    <n v="-3028.75"/>
    <n v="-26461.62"/>
    <s v="Budget v/s actuals"/>
  </r>
  <r>
    <x v="0"/>
    <x v="59"/>
    <m/>
    <x v="0"/>
    <s v="Support - Infrastructure for Tech"/>
    <s v="Infrastructure Services, Controls &amp; User Enablement"/>
    <x v="0"/>
    <s v="Monthly"/>
    <s v="Monthly"/>
    <m/>
    <s v="Prj000350-Support - Infrastructure for Tech"/>
    <s v="Non-Labor"/>
    <x v="3"/>
    <s v="Infrastructure"/>
    <m/>
    <s v="Information Technology"/>
    <s v="Managed Service - Network"/>
    <s v="Managed Service - Network"/>
    <s v="Monthly Expensed"/>
    <n v="4028"/>
    <n v="4230"/>
    <n v="4230"/>
    <n v="4469.03"/>
    <n v="0"/>
    <n v="239.02999999999975"/>
    <n v="239.02999999999975"/>
    <m/>
    <n v="353"/>
    <n v="353"/>
    <n v="353"/>
    <n v="353"/>
    <n v="353"/>
    <n v="353"/>
    <n v="353"/>
    <n v="353"/>
    <n v="353"/>
    <n v="353"/>
    <n v="353"/>
    <n v="347"/>
    <n v="4230"/>
    <n v="2465"/>
    <n v="370.83"/>
    <n v="375.95"/>
    <n v="371.55"/>
    <n v="371.55"/>
    <n v="514.15"/>
    <n v="514.15"/>
    <m/>
    <m/>
    <m/>
    <m/>
    <m/>
    <m/>
    <n v="2518.1799999999998"/>
    <n v="17.829999999999984"/>
    <n v="22.949999999999989"/>
    <n v="18.550000000000011"/>
    <n v="18.550000000000011"/>
    <n v="161.14999999999998"/>
    <n v="161.14999999999998"/>
    <n v="-353"/>
    <n v="-353"/>
    <n v="-353"/>
    <n v="-353"/>
    <n v="-353"/>
    <n v="-347"/>
    <n v="-1711.8200000000002"/>
    <m/>
  </r>
  <r>
    <x v="0"/>
    <x v="60"/>
    <m/>
    <x v="0"/>
    <s v="Support - Infrastructure for Tech"/>
    <s v="Infrastructure Services, Controls &amp; User Enablement"/>
    <x v="0"/>
    <s v="Monthly"/>
    <s v="Monthly"/>
    <m/>
    <s v="Prj000350-Support - Infrastructure for Tech"/>
    <s v="Non-Labor"/>
    <x v="3"/>
    <s v="Infrastructure"/>
    <s v="MS Network"/>
    <s v="Information Technology"/>
    <s v="Managed Service - Network"/>
    <s v="Managed Service - Network"/>
    <s v="Monthly Expensed"/>
    <n v="7239"/>
    <n v="7043"/>
    <n v="7043"/>
    <n v="7241.6659"/>
    <n v="0"/>
    <n v="198.66589999999997"/>
    <n v="198.66589999999997"/>
    <s v="In CAD"/>
    <n v="587"/>
    <n v="587"/>
    <n v="587"/>
    <n v="587"/>
    <n v="587"/>
    <n v="587"/>
    <n v="587"/>
    <n v="587"/>
    <n v="587"/>
    <n v="587"/>
    <n v="587"/>
    <n v="586"/>
    <n v="7043"/>
    <n v="4108"/>
    <n v="620.09"/>
    <n v="628.66"/>
    <n v="627.61749999999995"/>
    <n v="628.64919999999995"/>
    <n v="628.64919999999995"/>
    <n v="859.75"/>
    <m/>
    <m/>
    <m/>
    <m/>
    <m/>
    <m/>
    <n v="3993.4158999999995"/>
    <n v="33.090000000000032"/>
    <n v="41.659999999999968"/>
    <n v="40.61749999999995"/>
    <n v="41.649199999999951"/>
    <n v="41.649199999999951"/>
    <n v="272.75"/>
    <n v="-587"/>
    <n v="-587"/>
    <n v="-587"/>
    <n v="-587"/>
    <n v="-587"/>
    <n v="-586"/>
    <n v="-3049.5841"/>
    <s v="Budget v/s Actuals"/>
  </r>
  <r>
    <x v="2"/>
    <x v="61"/>
    <m/>
    <x v="1"/>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s v="Annual Expensed"/>
    <n v="278"/>
    <n v="292"/>
    <n v="292"/>
    <n v="292"/>
    <n v="0"/>
    <n v="0"/>
    <n v="0"/>
    <s v="  "/>
    <m/>
    <m/>
    <m/>
    <m/>
    <m/>
    <m/>
    <n v="292"/>
    <m/>
    <m/>
    <m/>
    <m/>
    <m/>
    <n v="292"/>
    <n v="292"/>
    <m/>
    <m/>
    <m/>
    <m/>
    <m/>
    <m/>
    <m/>
    <m/>
    <m/>
    <m/>
    <m/>
    <m/>
    <n v="0"/>
    <n v="0"/>
    <n v="0"/>
    <n v="0"/>
    <n v="0"/>
    <n v="0"/>
    <n v="0"/>
    <n v="-292"/>
    <n v="0"/>
    <n v="0"/>
    <n v="0"/>
    <n v="0"/>
    <n v="0"/>
    <n v="-292"/>
    <m/>
  </r>
  <r>
    <x v="1"/>
    <x v="62"/>
    <m/>
    <x v="1"/>
    <s v="Support - Internal Tech Workforce Activities"/>
    <s v="Cos, PMO &amp; Enterprise Technology"/>
    <x v="1"/>
    <s v="NA"/>
    <s v="NA"/>
    <m/>
    <s v="Prj000266-Support - Internal Tech Workforce Activities"/>
    <s v="Non-Labor"/>
    <x v="3"/>
    <s v="Infrastructure"/>
    <m/>
    <s v="Office expense"/>
    <s v="General Office Expense"/>
    <s v="Office Exp / Supplies / Misc Software/ Printing/ Photocopying/ Stationery"/>
    <s v="Refer to Concur"/>
    <n v="10643"/>
    <n v="2900"/>
    <n v="2900"/>
    <n v="8407.75"/>
    <n v="0"/>
    <n v="5507.75"/>
    <n v="5507.75"/>
    <s v="AI Budget reclass pending"/>
    <m/>
    <n v="17"/>
    <m/>
    <n v="2883"/>
    <m/>
    <m/>
    <m/>
    <m/>
    <m/>
    <m/>
    <m/>
    <m/>
    <n v="2900"/>
    <n v="0"/>
    <m/>
    <n v="16.739999999999998"/>
    <m/>
    <n v="7001"/>
    <n v="1390.01"/>
    <m/>
    <m/>
    <m/>
    <m/>
    <m/>
    <m/>
    <m/>
    <n v="8407.75"/>
    <n v="0"/>
    <n v="-0.26000000000000156"/>
    <n v="0"/>
    <n v="4118"/>
    <n v="1390.01"/>
    <n v="0"/>
    <n v="0"/>
    <n v="0"/>
    <n v="0"/>
    <n v="0"/>
    <n v="0"/>
    <n v="0"/>
    <n v="5507.75"/>
    <s v="Claude purchased by Danny for AI Initiative $6495"/>
  </r>
  <r>
    <x v="0"/>
    <x v="63"/>
    <m/>
    <x v="11"/>
    <s v="Support - Prod Support for Ops Apps"/>
    <s v="Operations Technology"/>
    <x v="2"/>
    <d v="2026-01-01T00:00:00"/>
    <d v="2026-12-31T00:00:00"/>
    <s v="Libor Historical (may be Tax Invoice)"/>
    <s v="Prj000469-Support - Prod Support for Ops Apps"/>
    <s v="Non-Labor"/>
    <x v="1"/>
    <s v="OOE"/>
    <s v="Libor Historical Data"/>
    <s v="Office expense"/>
    <s v="General Office Expense"/>
    <s v="Office Expense - IT Subscriptions"/>
    <s v="Annual Expensed"/>
    <n v="8000"/>
    <n v="8400"/>
    <n v="8400"/>
    <n v="8000"/>
    <n v="-400"/>
    <n v="0"/>
    <n v="-400"/>
    <s v="For Libor Historical Data tax inovice"/>
    <n v="8400"/>
    <m/>
    <m/>
    <m/>
    <m/>
    <m/>
    <m/>
    <m/>
    <m/>
    <m/>
    <m/>
    <m/>
    <n v="8400"/>
    <n v="0"/>
    <n v="8000"/>
    <m/>
    <m/>
    <m/>
    <m/>
    <m/>
    <m/>
    <m/>
    <m/>
    <m/>
    <m/>
    <m/>
    <n v="8000"/>
    <n v="-400"/>
    <n v="0"/>
    <n v="0"/>
    <n v="0"/>
    <n v="0"/>
    <n v="0"/>
    <n v="0"/>
    <n v="0"/>
    <n v="0"/>
    <n v="0"/>
    <n v="0"/>
    <n v="0"/>
    <n v="-400"/>
    <s v="Budget v/s Actuals"/>
  </r>
  <r>
    <x v="0"/>
    <x v="64"/>
    <m/>
    <x v="0"/>
    <s v="Support - Infrastructure for Tech"/>
    <s v="Infrastructure Services, Controls &amp; User Enablement"/>
    <x v="0"/>
    <d v="2026-01-06T00:00:00"/>
    <d v="2027-01-06T00:00:00"/>
    <m/>
    <s v="Prj000350-Support - Infrastructure for Tech"/>
    <s v="Non-Labor"/>
    <x v="3"/>
    <s v="Infrastructure"/>
    <m/>
    <s v="Office expense"/>
    <s v="General Office Expense"/>
    <s v="Office Expense - IT Subscriptions"/>
    <s v="Annual Expensed"/>
    <n v="3000"/>
    <n v="3150"/>
    <n v="3150"/>
    <n v="3000"/>
    <n v="-150"/>
    <n v="0"/>
    <n v="-150"/>
    <s v="  "/>
    <m/>
    <n v="3150"/>
    <m/>
    <m/>
    <m/>
    <m/>
    <m/>
    <m/>
    <m/>
    <m/>
    <m/>
    <m/>
    <n v="3150"/>
    <n v="0"/>
    <m/>
    <n v="3000"/>
    <m/>
    <m/>
    <m/>
    <m/>
    <m/>
    <m/>
    <m/>
    <m/>
    <m/>
    <m/>
    <n v="3000"/>
    <n v="0"/>
    <n v="-150"/>
    <n v="0"/>
    <n v="0"/>
    <n v="0"/>
    <n v="0"/>
    <n v="0"/>
    <n v="0"/>
    <n v="0"/>
    <n v="0"/>
    <n v="0"/>
    <n v="0"/>
    <n v="-150"/>
    <s v="Budget v/s Actuals"/>
  </r>
  <r>
    <x v="2"/>
    <x v="65"/>
    <m/>
    <x v="0"/>
    <s v="Support - Infrastructure for Tech"/>
    <s v="Infrastructure Services, Controls &amp; User Enablement"/>
    <x v="0"/>
    <s v="NA"/>
    <s v="NA"/>
    <m/>
    <s v="Prj000350-Support - Infrastructure for Tech"/>
    <s v="Non-Labor"/>
    <x v="3"/>
    <s v="Infrastructure"/>
    <s v="General Exp"/>
    <s v="Office expense"/>
    <s v="General Office Expense"/>
    <s v="Office Expense - Telephone &amp; FAX"/>
    <s v="Monthly Expensed"/>
    <n v="1594"/>
    <n v="1674"/>
    <n v="1674"/>
    <n v="0"/>
    <n v="-1674"/>
    <n v="0"/>
    <n v="-1674"/>
    <s v="Webex service  has been cancelled in Dec'25, confirmed by Danny"/>
    <m/>
    <m/>
    <m/>
    <m/>
    <m/>
    <m/>
    <m/>
    <m/>
    <m/>
    <m/>
    <m/>
    <m/>
    <n v="0"/>
    <n v="0"/>
    <m/>
    <m/>
    <m/>
    <m/>
    <m/>
    <m/>
    <m/>
    <m/>
    <m/>
    <m/>
    <m/>
    <m/>
    <n v="0"/>
    <n v="0"/>
    <n v="0"/>
    <n v="0"/>
    <n v="0"/>
    <n v="0"/>
    <n v="0"/>
    <n v="0"/>
    <n v="0"/>
    <n v="0"/>
    <n v="0"/>
    <n v="0"/>
    <n v="0"/>
    <n v="0"/>
    <s v="Webex service  has been cancelled in Dec'25, confirmed by Danny"/>
  </r>
  <r>
    <x v="2"/>
    <x v="66"/>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17438"/>
    <n v="18865"/>
    <n v="18865"/>
    <n v="19510.98"/>
    <n v="0"/>
    <n v="645.97999999999956"/>
    <n v="645.97999999999956"/>
    <s v="  "/>
    <n v="1450.9"/>
    <n v="1585"/>
    <n v="1500"/>
    <n v="1500"/>
    <n v="1500"/>
    <n v="1500"/>
    <n v="1500"/>
    <n v="1500"/>
    <n v="1500"/>
    <n v="1500"/>
    <n v="1500"/>
    <n v="2329"/>
    <n v="18864.900000000001"/>
    <n v="11329"/>
    <n v="1450.9"/>
    <n v="1585"/>
    <n v="1823.33"/>
    <n v="1822.75"/>
    <m/>
    <m/>
    <m/>
    <m/>
    <m/>
    <m/>
    <m/>
    <m/>
    <n v="6681.98"/>
    <n v="0"/>
    <n v="0"/>
    <n v="323.32999999999993"/>
    <n v="322.75"/>
    <n v="-1500"/>
    <n v="-1500"/>
    <n v="-1500"/>
    <n v="-1500"/>
    <n v="-1500"/>
    <n v="-1500"/>
    <n v="-1500"/>
    <n v="-2329"/>
    <n v="-12182.92"/>
    <s v="Budget v/s Actuals"/>
  </r>
  <r>
    <x v="2"/>
    <x v="67"/>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32897.4"/>
    <n v="34537"/>
    <n v="34537"/>
    <n v="33990.466666666667"/>
    <n v="-546.53333333333285"/>
    <n v="0"/>
    <n v="-546.53333333333285"/>
    <m/>
    <n v="2878.0833333333335"/>
    <n v="2878.0833333333335"/>
    <n v="2878.0833333333335"/>
    <n v="2878.0833333333335"/>
    <n v="2878.0833333333335"/>
    <n v="2878.0833333333335"/>
    <n v="2878.0833333333335"/>
    <n v="2878.0833333333335"/>
    <n v="2878.0833333333335"/>
    <n v="2878.0833333333335"/>
    <n v="2878.0833333333335"/>
    <n v="2878.0833333333335"/>
    <n v="34536.999999999993"/>
    <n v="20146.583333333332"/>
    <n v="2741.45"/>
    <n v="2741.45"/>
    <n v="2741.45"/>
    <n v="2741.45"/>
    <m/>
    <m/>
    <m/>
    <m/>
    <m/>
    <m/>
    <m/>
    <m/>
    <n v="10965.8"/>
    <n v="-136.63333333333367"/>
    <n v="-136.63333333333367"/>
    <n v="-136.63333333333367"/>
    <n v="-136.63333333333367"/>
    <n v="-2878.0833333333335"/>
    <n v="-2878.0833333333335"/>
    <n v="-2878.0833333333335"/>
    <n v="-2878.0833333333335"/>
    <n v="-2878.0833333333335"/>
    <n v="-2878.0833333333335"/>
    <n v="-2878.0833333333335"/>
    <n v="-2878.0833333333335"/>
    <n v="-23571.200000000001"/>
    <s v="Budget v/s Actuals"/>
  </r>
  <r>
    <x v="2"/>
    <x v="68"/>
    <m/>
    <x v="0"/>
    <s v="Support - Infrastructure for Tech"/>
    <s v="Infrastructure Services, Controls &amp; User Enablement"/>
    <x v="0"/>
    <s v="Monthly"/>
    <s v="Monthly"/>
    <m/>
    <s v="Prj000350-Support - Infrastructure for Tech"/>
    <s v="Non-Labor"/>
    <x v="3"/>
    <s v="Infrastructure"/>
    <m/>
    <s v="Office expense"/>
    <s v="General Office Expense"/>
    <s v="Office Expense - Telephone &amp; FAX"/>
    <s v="Monthly Expensed"/>
    <n v="401632"/>
    <n v="421713.07500000007"/>
    <n v="421713.07500000007"/>
    <n v="407892.6966666666"/>
    <n v="-13820.378333333472"/>
    <n v="0"/>
    <n v="-13820.378333333472"/>
    <m/>
    <n v="30215.78"/>
    <n v="35893.14"/>
    <n v="35143.583333333336"/>
    <n v="35143.583333333336"/>
    <n v="35143.583333333336"/>
    <n v="35143.583333333336"/>
    <n v="35143.583333333336"/>
    <n v="35143.583333333336"/>
    <n v="35143.583333333336"/>
    <n v="35143.583333333336"/>
    <n v="35143.583333333336"/>
    <n v="39311.583333333299"/>
    <n v="421712.7533333333"/>
    <n v="250173.08333333331"/>
    <n v="30215.78"/>
    <n v="35893.14"/>
    <n v="28032.44"/>
    <n v="28434.67"/>
    <m/>
    <m/>
    <m/>
    <m/>
    <m/>
    <m/>
    <m/>
    <m/>
    <n v="122576.03"/>
    <n v="0"/>
    <n v="0"/>
    <n v="-7111.1433333333371"/>
    <n v="-6708.9133333333375"/>
    <n v="-35143.583333333336"/>
    <n v="-35143.583333333336"/>
    <n v="-35143.583333333336"/>
    <n v="-35143.583333333336"/>
    <n v="-35143.583333333336"/>
    <n v="-35143.583333333336"/>
    <n v="-35143.583333333336"/>
    <n v="-39311.583333333299"/>
    <n v="-299136.72333333339"/>
    <m/>
  </r>
  <r>
    <x v="0"/>
    <x v="69"/>
    <m/>
    <x v="11"/>
    <s v="Support - Prod Support for Ops Apps"/>
    <s v="Operations Technology"/>
    <x v="2"/>
    <d v="2026-01-01T00:00:00"/>
    <d v="2026-12-31T00:00:00"/>
    <m/>
    <s v="Prj000469-Support - Prod Support for Ops Apps"/>
    <s v="Non-Labor"/>
    <x v="1"/>
    <s v="OOE"/>
    <s v="Subscriptions"/>
    <s v="Subscription Services"/>
    <s v="Subscription Services"/>
    <s v="Office Expense"/>
    <s v="Annual Expensed"/>
    <n v="4914"/>
    <n v="4409"/>
    <n v="4409"/>
    <n v="4982.8"/>
    <n v="0"/>
    <n v="573.80000000000018"/>
    <n v="573.80000000000018"/>
    <s v="in AUD"/>
    <n v="4409"/>
    <m/>
    <m/>
    <m/>
    <m/>
    <m/>
    <m/>
    <m/>
    <m/>
    <m/>
    <m/>
    <m/>
    <n v="4409"/>
    <n v="0"/>
    <n v="4982.8"/>
    <m/>
    <m/>
    <m/>
    <m/>
    <m/>
    <m/>
    <m/>
    <m/>
    <m/>
    <m/>
    <m/>
    <n v="4982.8"/>
    <n v="573.80000000000018"/>
    <n v="0"/>
    <n v="0"/>
    <n v="0"/>
    <n v="0"/>
    <n v="0"/>
    <n v="0"/>
    <n v="0"/>
    <n v="0"/>
    <n v="0"/>
    <n v="0"/>
    <n v="0"/>
    <n v="573.80000000000018"/>
    <s v="Budget v/s Actuals"/>
  </r>
  <r>
    <x v="0"/>
    <x v="70"/>
    <m/>
    <x v="4"/>
    <s v="Support - Asset Management Applications"/>
    <s v="Asset Management Tech"/>
    <x v="3"/>
    <m/>
    <m/>
    <m/>
    <s v="Prj000290-Support - Asset Management Applications"/>
    <s v="Non-Labor"/>
    <x v="1"/>
    <s v="OOE"/>
    <m/>
    <s v="Subscription Services"/>
    <s v="Subscription Services"/>
    <s v="Office Expense"/>
    <s v="Annual Expensed"/>
    <n v="342"/>
    <n v="359"/>
    <n v="359"/>
    <n v="359"/>
    <n v="0"/>
    <n v="0"/>
    <n v="0"/>
    <s v="  "/>
    <m/>
    <m/>
    <n v="359"/>
    <m/>
    <m/>
    <m/>
    <m/>
    <m/>
    <m/>
    <m/>
    <m/>
    <m/>
    <n v="359"/>
    <n v="0"/>
    <m/>
    <m/>
    <m/>
    <m/>
    <m/>
    <m/>
    <m/>
    <m/>
    <m/>
    <m/>
    <m/>
    <m/>
    <n v="0"/>
    <n v="0"/>
    <n v="0"/>
    <n v="-359"/>
    <n v="0"/>
    <n v="0"/>
    <n v="0"/>
    <n v="0"/>
    <n v="0"/>
    <n v="0"/>
    <n v="0"/>
    <n v="0"/>
    <n v="0"/>
    <n v="-359"/>
    <m/>
  </r>
  <r>
    <x v="0"/>
    <x v="71"/>
    <s v="LSEG / Refinitive"/>
    <x v="11"/>
    <s v="Support - Prod Support for Ops Apps"/>
    <s v="Operations Technology"/>
    <x v="2"/>
    <m/>
    <m/>
    <m/>
    <s v="Prj000469-Support - Prod Support for Ops Apps"/>
    <s v="Non-Labor"/>
    <x v="1"/>
    <s v="OOE"/>
    <s v="Market Data"/>
    <s v="Subscription Services"/>
    <s v="Subscription Services"/>
    <s v="Office Expense"/>
    <s v="Quarterly Expensed"/>
    <n v="64257.05"/>
    <n v="67470"/>
    <n v="67470"/>
    <n v="67964.899999999994"/>
    <n v="0"/>
    <n v="494.89999999999418"/>
    <n v="494.89999999999418"/>
    <s v="  "/>
    <n v="16878.150000000001"/>
    <m/>
    <m/>
    <n v="16867.5"/>
    <m/>
    <m/>
    <n v="16867.5"/>
    <m/>
    <m/>
    <n v="16867.5"/>
    <m/>
    <n v="-13"/>
    <n v="67467.649999999994"/>
    <n v="33722"/>
    <n v="16878.150000000001"/>
    <m/>
    <m/>
    <n v="17364.75"/>
    <m/>
    <m/>
    <m/>
    <m/>
    <m/>
    <m/>
    <m/>
    <m/>
    <n v="34242.9"/>
    <n v="0"/>
    <n v="0"/>
    <n v="0"/>
    <n v="497.25"/>
    <n v="0"/>
    <n v="0"/>
    <n v="-16867.5"/>
    <n v="0"/>
    <n v="0"/>
    <n v="-16867.5"/>
    <n v="0"/>
    <n v="13"/>
    <n v="-33224.75"/>
    <m/>
  </r>
  <r>
    <x v="0"/>
    <x v="72"/>
    <m/>
    <x v="11"/>
    <s v="Support - Prod Support for Ops Apps"/>
    <s v="Operations Technology"/>
    <x v="2"/>
    <d v="2025-11-01T00:00:00"/>
    <d v="2026-10-31T00:00:00"/>
    <m/>
    <s v="Prj000469-Support - Prod Support for Ops Apps"/>
    <s v="Non-Labor"/>
    <x v="1"/>
    <s v="OOE"/>
    <m/>
    <s v="Subscription Services"/>
    <s v="Subscription Services"/>
    <s v="Office Expense"/>
    <s v="Annual Expensed"/>
    <n v="10000"/>
    <n v="25000"/>
    <n v="25000"/>
    <n v="25000"/>
    <n v="0"/>
    <n v="0"/>
    <n v="0"/>
    <s v="  "/>
    <m/>
    <m/>
    <m/>
    <m/>
    <m/>
    <m/>
    <m/>
    <m/>
    <m/>
    <m/>
    <n v="25000"/>
    <m/>
    <n v="25000"/>
    <n v="25000"/>
    <m/>
    <m/>
    <m/>
    <m/>
    <m/>
    <m/>
    <m/>
    <m/>
    <m/>
    <m/>
    <m/>
    <m/>
    <n v="0"/>
    <n v="0"/>
    <n v="0"/>
    <n v="0"/>
    <n v="0"/>
    <n v="0"/>
    <n v="0"/>
    <n v="0"/>
    <n v="0"/>
    <n v="0"/>
    <n v="0"/>
    <n v="-25000"/>
    <n v="0"/>
    <n v="-25000"/>
    <m/>
  </r>
  <r>
    <x v="2"/>
    <x v="6"/>
    <m/>
    <x v="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Monthly Expensed"/>
    <n v="79902.28"/>
    <n v="34646"/>
    <n v="34646"/>
    <n v="25341.853333333336"/>
    <n v="-9304.1466666666638"/>
    <n v="0"/>
    <n v="-9304.1466666666638"/>
    <m/>
    <n v="2887.1666666666665"/>
    <n v="2887.1666666666665"/>
    <n v="2887.1666666666665"/>
    <n v="2887.1666666666665"/>
    <n v="2887.1666666666665"/>
    <n v="2887.1666666666665"/>
    <n v="2887.1666666666665"/>
    <n v="2887.1666666666665"/>
    <n v="2887.1666666666665"/>
    <n v="2887.1666666666665"/>
    <n v="2887.1666666666665"/>
    <n v="2887.1666666666665"/>
    <n v="34646.000000000007"/>
    <n v="20210.166666666668"/>
    <n v="971.52"/>
    <n v="142.37"/>
    <n v="349.61"/>
    <n v="781.02"/>
    <m/>
    <m/>
    <m/>
    <m/>
    <m/>
    <m/>
    <m/>
    <m/>
    <n v="2244.52"/>
    <n v="-1915.6466666666665"/>
    <n v="-2744.7966666666666"/>
    <n v="-2537.5566666666664"/>
    <n v="-2106.1466666666665"/>
    <n v="-2887.1666666666665"/>
    <n v="-2887.1666666666665"/>
    <n v="-2887.1666666666665"/>
    <n v="-2887.1666666666665"/>
    <n v="-2887.1666666666665"/>
    <n v="-2887.1666666666665"/>
    <n v="-2887.1666666666665"/>
    <n v="-2887.1666666666665"/>
    <n v="-32401.480000000003"/>
    <s v="Budget v/s Actuals, Techsmith renewal for 1 year included in April"/>
  </r>
  <r>
    <x v="0"/>
    <x v="41"/>
    <s v="SHI"/>
    <x v="0"/>
    <s v="Support - Infrastructure for Tech"/>
    <s v="Infrastructure Services, Controls &amp; User Enablement"/>
    <x v="0"/>
    <d v="2026-01-30T00:00:00"/>
    <d v="2027-01-29T00:00:00"/>
    <s v="Papercut SaaS Maintenance"/>
    <s v="Prj000350-Support - Infrastructure for Tech"/>
    <s v="Non-Labor"/>
    <x v="7"/>
    <s v="Hardware"/>
    <m/>
    <s v="Information Technology"/>
    <s v="Hardware - Desktop Equipment"/>
    <s v="Hardware - Desktop Equipment"/>
    <s v="Annual Expensed"/>
    <n v="0"/>
    <n v="0"/>
    <n v="0"/>
    <n v="15583.84"/>
    <n v="0"/>
    <n v="15583.84"/>
    <n v="15583.84"/>
    <s v="Not part of original budget; risk added, category updated from software to hardware since laptop purchase"/>
    <m/>
    <m/>
    <m/>
    <m/>
    <m/>
    <m/>
    <m/>
    <m/>
    <m/>
    <m/>
    <m/>
    <m/>
    <n v="0"/>
    <n v="0"/>
    <n v="0"/>
    <n v="0"/>
    <n v="6769.5300000000007"/>
    <n v="8814.31"/>
    <n v="0"/>
    <n v="0"/>
    <n v="0"/>
    <n v="0"/>
    <n v="0"/>
    <n v="0"/>
    <n v="0"/>
    <n v="0"/>
    <n v="15583.84"/>
    <n v="0"/>
    <n v="0"/>
    <n v="6769.5300000000007"/>
    <n v="8814.31"/>
    <n v="0"/>
    <n v="0"/>
    <n v="0"/>
    <n v="0"/>
    <n v="0"/>
    <n v="0"/>
    <n v="0"/>
    <n v="0"/>
    <n v="15583.84"/>
    <s v="Surface laptop 7, Logitech keyboard and Mouse, Starlite Cable, Monitor unbudgeted"/>
  </r>
  <r>
    <x v="0"/>
    <x v="41"/>
    <s v="SHI"/>
    <x v="0"/>
    <s v="Support - Infrastructure for Tech"/>
    <s v="Infrastructure Services, Controls &amp; User Enablement"/>
    <x v="0"/>
    <s v="Monthly"/>
    <s v="Monthly"/>
    <s v="Variable Monthly Usage"/>
    <s v="Prj000350-Support - Infrastructure for Tech"/>
    <s v="Non-Labor"/>
    <x v="3"/>
    <s v="Infrastructure"/>
    <s v="MS Cloud"/>
    <s v="Information Technology"/>
    <s v="Managed Service - Cloud"/>
    <s v="Managed Service - Cloud"/>
    <s v="Monthly Expensed"/>
    <n v="211"/>
    <n v="0"/>
    <n v="0"/>
    <n v="117.14"/>
    <n v="0"/>
    <n v="117.14"/>
    <n v="117.14"/>
    <s v="Variable Monthly Usage - Not budgeted"/>
    <m/>
    <m/>
    <m/>
    <m/>
    <m/>
    <m/>
    <m/>
    <m/>
    <m/>
    <m/>
    <m/>
    <m/>
    <n v="0"/>
    <n v="0"/>
    <n v="26.13"/>
    <n v="24.41"/>
    <n v="23.21"/>
    <n v="43.39"/>
    <m/>
    <m/>
    <m/>
    <m/>
    <m/>
    <m/>
    <m/>
    <m/>
    <n v="117.14"/>
    <n v="26.13"/>
    <n v="24.41"/>
    <n v="23.21"/>
    <n v="43.39"/>
    <n v="0"/>
    <n v="0"/>
    <n v="0"/>
    <n v="0"/>
    <n v="0"/>
    <n v="0"/>
    <n v="0"/>
    <n v="0"/>
    <n v="117.14"/>
    <s v="Hard Risk, unbudgeted"/>
  </r>
  <r>
    <x v="2"/>
    <x v="41"/>
    <s v="SHI"/>
    <x v="9"/>
    <s v="Support - Enterprise Tech Helpdesk"/>
    <s v="Tech Shared Services"/>
    <x v="5"/>
    <s v="NA"/>
    <s v="NA"/>
    <m/>
    <s v="Prj000467-Support - Enterprise Tech Helpdesk"/>
    <s v="Non-Labor"/>
    <x v="7"/>
    <s v="Hardware"/>
    <m/>
    <s v="Information Technology"/>
    <s v="Hardware - Desktop Equipment"/>
    <s v="Hardware - Desktop Equipment"/>
    <s v="Quarterly Expensed"/>
    <n v="77705"/>
    <n v="81590"/>
    <n v="81590"/>
    <n v="66307.210000000006"/>
    <n v="-15282.789999999994"/>
    <n v="0"/>
    <n v="-15282.789999999994"/>
    <s v="  "/>
    <m/>
    <m/>
    <n v="20397.5"/>
    <m/>
    <m/>
    <n v="20397.5"/>
    <m/>
    <m/>
    <n v="20397.5"/>
    <m/>
    <m/>
    <n v="20397.5"/>
    <n v="81590"/>
    <n v="61192.5"/>
    <m/>
    <m/>
    <n v="5114.71"/>
    <m/>
    <m/>
    <m/>
    <m/>
    <m/>
    <m/>
    <m/>
    <m/>
    <m/>
    <n v="5114.71"/>
    <n v="0"/>
    <n v="0"/>
    <n v="-15282.79"/>
    <n v="0"/>
    <n v="0"/>
    <n v="-20397.5"/>
    <n v="0"/>
    <n v="0"/>
    <n v="-20397.5"/>
    <n v="0"/>
    <n v="0"/>
    <n v="-20397.5"/>
    <n v="-76475.290000000008"/>
    <s v="Budget v/s Actuals"/>
  </r>
  <r>
    <x v="0"/>
    <x v="73"/>
    <m/>
    <x v="22"/>
    <s v="Implement - Portfolio Optimization Tool for LC"/>
    <s v="Asset Management Tech"/>
    <x v="3"/>
    <d v="2025-10-01T00:00:00"/>
    <d v="2026-09-30T00:00:00"/>
    <m/>
    <s v="Prj000228-Implement - Portfolio Optimization Tool for LC"/>
    <s v="Non-Labor"/>
    <x v="0"/>
    <s v="Software"/>
    <m/>
    <s v="Information Technology"/>
    <s v="Software - Core"/>
    <s v="Software - Core"/>
    <s v="Annual Prepaid"/>
    <n v="37500"/>
    <n v="160000"/>
    <n v="160000"/>
    <n v="160000"/>
    <n v="0"/>
    <n v="0"/>
    <n v="0"/>
    <s v="Capitalizable"/>
    <n v="12500"/>
    <n v="12500"/>
    <n v="12500"/>
    <n v="12500"/>
    <n v="12500"/>
    <n v="12500"/>
    <n v="12500"/>
    <n v="12500"/>
    <n v="12500"/>
    <n v="15833"/>
    <n v="15833"/>
    <n v="15834"/>
    <n v="160000"/>
    <n v="97500"/>
    <n v="12500"/>
    <n v="12500"/>
    <n v="12500"/>
    <n v="12500"/>
    <n v="12500"/>
    <n v="12500"/>
    <n v="12500"/>
    <n v="12500"/>
    <n v="12500"/>
    <m/>
    <m/>
    <m/>
    <n v="112500"/>
    <n v="0"/>
    <n v="0"/>
    <n v="0"/>
    <n v="0"/>
    <n v="0"/>
    <n v="0"/>
    <n v="0"/>
    <n v="0"/>
    <n v="0"/>
    <n v="-15833"/>
    <n v="-15833"/>
    <n v="-15834"/>
    <n v="-47500"/>
    <m/>
  </r>
  <r>
    <x v="0"/>
    <x v="17"/>
    <m/>
    <x v="23"/>
    <s v="Implement - QA CoE to Additional Platforms"/>
    <s v="Tech Shared Services"/>
    <x v="4"/>
    <m/>
    <m/>
    <m/>
    <s v="Prj000556-Implement - QA CoE to Additional Platforms"/>
    <s v="Labor"/>
    <x v="5"/>
    <s v="RTB- FPC"/>
    <m/>
    <s v="Outsourced"/>
    <s v="Run the Business Contractors and Outsource Services"/>
    <s v="RTB Expenses - Contractor"/>
    <s v="New 2026 BoW"/>
    <n v="0"/>
    <n v="250000"/>
    <n v="250000"/>
    <n v="150000"/>
    <n v="-100000"/>
    <n v="0"/>
    <n v="-100000"/>
    <s v="New 2026 BoW"/>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r>
  <r>
    <x v="0"/>
    <x v="17"/>
    <m/>
    <x v="24"/>
    <s v="Implement - L1/L2 CoE for Additional Platforms"/>
    <s v="Tech Shared Services"/>
    <x v="5"/>
    <m/>
    <m/>
    <m/>
    <s v="Prj000353-Implement - L1/L2 CoE for Additional Platforms"/>
    <s v="Labor"/>
    <x v="2"/>
    <s v="RTB- MS"/>
    <m/>
    <s v="Outsourced"/>
    <s v="Run the Business Contractors and Outsource Services"/>
    <s v="RTB Expenses - Contractor"/>
    <s v="New 2026 BoW"/>
    <n v="0"/>
    <n v="165000"/>
    <n v="165000"/>
    <n v="165000"/>
    <n v="0"/>
    <n v="0"/>
    <n v="0"/>
    <s v="New 2026 BoW"/>
    <m/>
    <m/>
    <m/>
    <m/>
    <m/>
    <m/>
    <m/>
    <m/>
    <m/>
    <m/>
    <m/>
    <n v="165000"/>
    <n v="165000"/>
    <n v="165000"/>
    <m/>
    <m/>
    <m/>
    <m/>
    <m/>
    <m/>
    <m/>
    <m/>
    <m/>
    <m/>
    <m/>
    <m/>
    <n v="0"/>
    <n v="0"/>
    <n v="0"/>
    <n v="0"/>
    <n v="0"/>
    <n v="0"/>
    <n v="0"/>
    <n v="0"/>
    <n v="0"/>
    <n v="0"/>
    <n v="0"/>
    <n v="0"/>
    <n v="-165000"/>
    <n v="-165000"/>
    <s v="Placeholder funds for new initiatives have been forecasted as per Leon's instruction for utilisation and potential opportunities"/>
  </r>
  <r>
    <x v="0"/>
    <x v="22"/>
    <s v="LIQ"/>
    <x v="25"/>
    <s v="Implement - Strategic Modules for LIQ"/>
    <s v="Operations Technology"/>
    <x v="2"/>
    <m/>
    <m/>
    <m/>
    <s v="Prj000489-Implement - Strategic Modules for LIQ"/>
    <s v="Labor"/>
    <x v="5"/>
    <s v="RTB- FPC"/>
    <m/>
    <s v="Information Technology"/>
    <s v="Managed Service - Core"/>
    <s v="RTB Expenses - Contractor"/>
    <s v="New 2026 BoW"/>
    <n v="0"/>
    <n v="50000"/>
    <n v="50000"/>
    <n v="0"/>
    <n v="-50000"/>
    <n v="0"/>
    <n v="-50000"/>
    <s v="New 2026 BoW (Capitalizable)"/>
    <m/>
    <m/>
    <m/>
    <m/>
    <m/>
    <m/>
    <m/>
    <m/>
    <m/>
    <m/>
    <m/>
    <m/>
    <n v="0"/>
    <n v="0"/>
    <m/>
    <m/>
    <m/>
    <m/>
    <m/>
    <m/>
    <m/>
    <m/>
    <m/>
    <m/>
    <m/>
    <m/>
    <n v="0"/>
    <n v="0"/>
    <n v="0"/>
    <n v="0"/>
    <n v="0"/>
    <n v="0"/>
    <n v="0"/>
    <n v="0"/>
    <n v="0"/>
    <n v="0"/>
    <n v="0"/>
    <n v="0"/>
    <n v="0"/>
    <n v="0"/>
    <s v="Placeholder funds for new initiatives have been forecasted as per Leon's instruction for utilisation and potential opportunities"/>
  </r>
  <r>
    <x v="0"/>
    <x v="52"/>
    <s v="S&amp;P Global"/>
    <x v="26"/>
    <s v="Implement - WSO Own Instance (AM)"/>
    <s v="Operations Technology"/>
    <x v="2"/>
    <m/>
    <m/>
    <m/>
    <s v="Prj000482-Implement - WSO Own Instance (AM)"/>
    <s v="Labor"/>
    <x v="5"/>
    <s v="RTB- FPC"/>
    <m/>
    <s v="Information Technology"/>
    <s v="Managed Service - Core"/>
    <s v="RTB Expenses - Contractor"/>
    <s v="New 2026 BoW"/>
    <m/>
    <n v="850000"/>
    <n v="499600"/>
    <n v="153600"/>
    <n v="-346000"/>
    <n v="0"/>
    <n v="-346000"/>
    <s v="New 2026 BoW"/>
    <m/>
    <m/>
    <m/>
    <m/>
    <m/>
    <m/>
    <m/>
    <m/>
    <m/>
    <m/>
    <m/>
    <n v="153600"/>
    <n v="153600"/>
    <n v="153600"/>
    <m/>
    <m/>
    <m/>
    <m/>
    <m/>
    <m/>
    <m/>
    <m/>
    <m/>
    <m/>
    <m/>
    <m/>
    <n v="0"/>
    <n v="0"/>
    <n v="0"/>
    <n v="0"/>
    <n v="0"/>
    <n v="0"/>
    <n v="0"/>
    <n v="0"/>
    <n v="0"/>
    <n v="0"/>
    <n v="0"/>
    <n v="0"/>
    <n v="-153600"/>
    <n v="-153600"/>
    <s v="Placeholder funds for new initiatives have been forecasted as per Leon's instruction for utilisation and potential opportunities"/>
  </r>
  <r>
    <x v="0"/>
    <x v="23"/>
    <m/>
    <x v="26"/>
    <s v="Implement - WSO Own Instance (AM)"/>
    <s v="Operations Technology"/>
    <x v="2"/>
    <d v="2026-05-15T00:00:00"/>
    <d v="2026-07-31T00:00:00"/>
    <m/>
    <s v="Prj000482-Implement - WSO Own Instance (AM)"/>
    <s v="Labor"/>
    <x v="5"/>
    <s v="RTB- FPC"/>
    <m/>
    <s v="Information Technology"/>
    <s v="Managed Service - Core"/>
    <s v="RTB Expenses - Contractor"/>
    <s v="Monthly Expensed"/>
    <m/>
    <n v="0"/>
    <n v="120000"/>
    <n v="120000"/>
    <n v="0"/>
    <n v="0"/>
    <n v="0"/>
    <s v="WSO Migration – IVP Apps Integration"/>
    <m/>
    <m/>
    <m/>
    <m/>
    <n v="40000"/>
    <n v="40000"/>
    <n v="40000"/>
    <m/>
    <m/>
    <m/>
    <m/>
    <m/>
    <n v="120000"/>
    <n v="80000"/>
    <m/>
    <m/>
    <m/>
    <m/>
    <m/>
    <m/>
    <m/>
    <m/>
    <m/>
    <m/>
    <m/>
    <m/>
    <n v="0"/>
    <n v="0"/>
    <n v="0"/>
    <n v="0"/>
    <n v="0"/>
    <n v="-40000"/>
    <n v="-40000"/>
    <n v="-40000"/>
    <n v="0"/>
    <n v="0"/>
    <n v="0"/>
    <n v="0"/>
    <n v="0"/>
    <n v="-120000"/>
    <s v="New FPC &amp; T&amp;M contract with IVP for WSO Migration, we have allocated unutilised funds from Markit to this contract and not considered this as risk"/>
  </r>
  <r>
    <x v="0"/>
    <x v="52"/>
    <s v="S&amp;P Global"/>
    <x v="27"/>
    <s v="Implement - WSO Balance Sheet Mig &amp; Reporting"/>
    <s v="Operations Technology"/>
    <x v="2"/>
    <m/>
    <m/>
    <m/>
    <s v="Prj000211-Implement - WSO Balance Sheet Mig &amp; Reporting"/>
    <s v="Labor"/>
    <x v="5"/>
    <s v="RTB- FPC"/>
    <m/>
    <s v="Information Technology"/>
    <s v="Managed Service - Core"/>
    <s v="RTB Expenses - Contractor"/>
    <s v="New 2026 BoW"/>
    <m/>
    <n v="500000"/>
    <n v="500000"/>
    <n v="0"/>
    <n v="-500000"/>
    <n v="0"/>
    <n v="-500000"/>
    <s v="New 2026 BoW (Capitalizable)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r>
  <r>
    <x v="0"/>
    <x v="23"/>
    <s v="IVP"/>
    <x v="28"/>
    <s v="Implement - Odyssey Reporting &amp; Exception Mgmt"/>
    <s v="Enterprise Architecture, Data Analytics &amp; AI"/>
    <x v="5"/>
    <m/>
    <m/>
    <s v="New FPC BOW"/>
    <s v="Prj000477-Implement - Odyssey Reporting &amp; Exception Mgmt"/>
    <s v="Labor"/>
    <x v="5"/>
    <s v="RTB- FPC"/>
    <m/>
    <s v="Outsourced"/>
    <s v="Run the Business Contractors and Outsource Services"/>
    <s v="RTB Expenses - Contractor"/>
    <s v="New 2026 BoW"/>
    <n v="0"/>
    <n v="600000"/>
    <n v="600000"/>
    <n v="600000"/>
    <n v="0"/>
    <n v="0"/>
    <n v="0"/>
    <s v="New 2026 BoW (Capitalizable)"/>
    <m/>
    <m/>
    <m/>
    <m/>
    <m/>
    <m/>
    <m/>
    <m/>
    <m/>
    <m/>
    <m/>
    <n v="600000"/>
    <n v="600000"/>
    <n v="600000"/>
    <m/>
    <m/>
    <m/>
    <m/>
    <m/>
    <m/>
    <m/>
    <m/>
    <m/>
    <m/>
    <m/>
    <m/>
    <n v="0"/>
    <n v="0"/>
    <n v="0"/>
    <n v="0"/>
    <n v="0"/>
    <n v="0"/>
    <n v="0"/>
    <n v="0"/>
    <n v="0"/>
    <n v="0"/>
    <n v="0"/>
    <n v="0"/>
    <n v="-600000"/>
    <n v="-600000"/>
    <s v="Placeholder funds for new initiatives have been forecasted as per Leon's instruction for utilisation and potential opportunities"/>
  </r>
  <r>
    <x v="0"/>
    <x v="23"/>
    <s v="IVP"/>
    <x v="13"/>
    <s v="Implement - Reporting for Internal Audit"/>
    <s v="Enterprise Architecture, Data Analytics &amp; AI"/>
    <x v="5"/>
    <m/>
    <m/>
    <s v="New FPC BOW"/>
    <s v="Prj000548-Implement - Reporting for Internal Audit"/>
    <s v="Labor"/>
    <x v="5"/>
    <s v="RTB- FPC"/>
    <m/>
    <s v="Outsourced"/>
    <s v="Run the Business Contractors and Outsource Services"/>
    <s v="RTB Expenses - Contractor"/>
    <s v="New 2026 BoW"/>
    <n v="0"/>
    <n v="500000"/>
    <n v="500000"/>
    <n v="0"/>
    <n v="-500000"/>
    <n v="0"/>
    <n v="-500000"/>
    <s v="New 2026 BoW full opportunity as per Leon"/>
    <m/>
    <m/>
    <m/>
    <m/>
    <m/>
    <m/>
    <m/>
    <m/>
    <m/>
    <m/>
    <m/>
    <m/>
    <n v="0"/>
    <n v="0"/>
    <m/>
    <m/>
    <m/>
    <m/>
    <m/>
    <m/>
    <m/>
    <m/>
    <m/>
    <m/>
    <m/>
    <m/>
    <n v="0"/>
    <n v="0"/>
    <n v="0"/>
    <n v="0"/>
    <n v="0"/>
    <n v="0"/>
    <n v="0"/>
    <n v="0"/>
    <n v="0"/>
    <n v="0"/>
    <n v="0"/>
    <n v="0"/>
    <n v="0"/>
    <n v="0"/>
    <s v="Placeholder funds for new initiatives have been forecasted as per Leon's instruction for utilisation and potential opportunities"/>
  </r>
  <r>
    <x v="0"/>
    <x v="34"/>
    <s v="ServiceNow Liac"/>
    <x v="29"/>
    <s v="Implement - Minor Enhancements SNOW - Phase 2"/>
    <s v="Infrastructure Services, Controls &amp; User Enablement"/>
    <x v="0"/>
    <d v="2026-01-01T00:00:00"/>
    <d v="2026-06-21T00:00:00"/>
    <s v="ServiceNow"/>
    <s v="Prj000447-Implement - Minor Enhancements SNOW - Phase 2"/>
    <s v="Labor"/>
    <x v="2"/>
    <s v="RTB- MS"/>
    <s v="Managed Services"/>
    <s v="Information Technology"/>
    <s v="Managed Service - Core"/>
    <s v="Managed Service - Core"/>
    <s v="Monthly Expensed"/>
    <n v="0"/>
    <n v="178500"/>
    <n v="178500"/>
    <n v="174169.56"/>
    <n v="-4330.4400000000023"/>
    <n v="0"/>
    <n v="-4330.4400000000023"/>
    <s v="Monthly SOW"/>
    <n v="29028.26"/>
    <n v="29028.26"/>
    <n v="29028.26"/>
    <n v="29028.26"/>
    <n v="29028.26"/>
    <n v="29028.26"/>
    <m/>
    <m/>
    <m/>
    <m/>
    <m/>
    <m/>
    <n v="174169.56"/>
    <n v="29028.26"/>
    <n v="29028.26"/>
    <n v="29028.26"/>
    <n v="29028.26"/>
    <n v="29028.26"/>
    <n v="29028.26"/>
    <m/>
    <m/>
    <m/>
    <m/>
    <m/>
    <m/>
    <m/>
    <n v="145141.29999999999"/>
    <n v="0"/>
    <n v="0"/>
    <n v="0"/>
    <n v="0"/>
    <n v="0"/>
    <n v="-29028.26"/>
    <n v="0"/>
    <n v="0"/>
    <n v="0"/>
    <n v="0"/>
    <n v="0"/>
    <n v="0"/>
    <n v="-29028.26"/>
    <s v="Budget v/s Actuals"/>
  </r>
  <r>
    <x v="0"/>
    <x v="37"/>
    <s v="Salesforce"/>
    <x v="30"/>
    <s v="Implement - Reporting to Support DGC"/>
    <s v="Enterprise Architecture, Data Analytics &amp; AI"/>
    <x v="5"/>
    <d v="2025-10-13T00:00:00"/>
    <d v="2026-03-28T00:00:00"/>
    <s v="Tableau Licenses"/>
    <s v="Prj000476-Implement - Reporting to Support DGC"/>
    <s v="Non-Labor"/>
    <x v="0"/>
    <s v="Software"/>
    <m/>
    <s v="Information Technology"/>
    <s v="Software - Licenses"/>
    <s v="Software - Licenses"/>
    <s v="Annual Expensed"/>
    <n v="3529.53"/>
    <n v="7470"/>
    <n v="7470"/>
    <n v="7470"/>
    <n v="0"/>
    <n v="0"/>
    <n v="0"/>
    <s v="Paid till Mar2026, might need till 03/2027- Capitalizable"/>
    <m/>
    <m/>
    <m/>
    <m/>
    <m/>
    <m/>
    <m/>
    <m/>
    <m/>
    <m/>
    <n v="7470"/>
    <m/>
    <n v="7470"/>
    <n v="7470"/>
    <m/>
    <m/>
    <m/>
    <m/>
    <m/>
    <m/>
    <m/>
    <m/>
    <m/>
    <m/>
    <m/>
    <m/>
    <n v="0"/>
    <n v="0"/>
    <n v="0"/>
    <n v="0"/>
    <n v="0"/>
    <n v="0"/>
    <n v="0"/>
    <n v="0"/>
    <n v="0"/>
    <n v="0"/>
    <n v="0"/>
    <n v="-7470"/>
    <n v="0"/>
    <n v="-7470"/>
    <m/>
  </r>
  <r>
    <x v="0"/>
    <x v="23"/>
    <s v="IVP"/>
    <x v="31"/>
    <s v="Implement - Minor Enhancements for Data Services"/>
    <s v="Asset Management Technology &amp; Data Services"/>
    <x v="4"/>
    <m/>
    <m/>
    <m/>
    <s v="Prj000402-Implement - Minor Enhancements for Data Services"/>
    <s v="Labor"/>
    <x v="2"/>
    <s v="RTB- MS"/>
    <m/>
    <s v="Outsourced"/>
    <s v="Run the Business Contractors and Outsource Services"/>
    <s v="RTB Expenses - Contractor"/>
    <s v="New 2026 BoW"/>
    <n v="0"/>
    <n v="100000"/>
    <n v="100000"/>
    <n v="100000"/>
    <n v="0"/>
    <n v="0"/>
    <n v="0"/>
    <s v="New 2026 BoW"/>
    <m/>
    <m/>
    <m/>
    <m/>
    <m/>
    <m/>
    <m/>
    <m/>
    <m/>
    <m/>
    <m/>
    <n v="100000"/>
    <n v="100000"/>
    <n v="100000"/>
    <m/>
    <m/>
    <m/>
    <m/>
    <m/>
    <m/>
    <m/>
    <m/>
    <m/>
    <m/>
    <m/>
    <m/>
    <n v="0"/>
    <n v="0"/>
    <n v="0"/>
    <n v="0"/>
    <n v="0"/>
    <n v="0"/>
    <n v="0"/>
    <n v="0"/>
    <n v="0"/>
    <n v="0"/>
    <n v="0"/>
    <n v="0"/>
    <n v="-100000"/>
    <n v="-100000"/>
    <s v="Placeholder funds for new initiatives have been forecasted as per Leon's instruction for utilisation and potential opportunities"/>
  </r>
  <r>
    <x v="0"/>
    <x v="74"/>
    <m/>
    <x v="32"/>
    <s v="Implement - Fund Acctn Modules to Support BS Transition"/>
    <s v="Finance &amp; Treasury Technology"/>
    <x v="2"/>
    <m/>
    <m/>
    <m/>
    <s v="Prj000278-Implement - Fund Acctn Modules to Support BS Transition"/>
    <s v="Labor"/>
    <x v="5"/>
    <s v="CTB- FPC"/>
    <m/>
    <s v="Consulting"/>
    <s v="Consulting Change the Business"/>
    <s v="CTB Expenses - Consulting"/>
    <s v="New 2026 BoW"/>
    <n v="0"/>
    <n v="250000"/>
    <n v="250000"/>
    <n v="150000"/>
    <n v="-100000"/>
    <n v="0"/>
    <n v="-100000"/>
    <s v="New 2026 BoW (Capitalizable)"/>
    <m/>
    <m/>
    <m/>
    <m/>
    <m/>
    <m/>
    <m/>
    <m/>
    <m/>
    <m/>
    <m/>
    <n v="150000"/>
    <n v="150000"/>
    <n v="150000"/>
    <m/>
    <m/>
    <m/>
    <m/>
    <m/>
    <m/>
    <m/>
    <m/>
    <m/>
    <m/>
    <m/>
    <m/>
    <n v="0"/>
    <n v="0"/>
    <n v="0"/>
    <n v="0"/>
    <n v="0"/>
    <n v="0"/>
    <n v="0"/>
    <n v="0"/>
    <n v="0"/>
    <n v="0"/>
    <n v="0"/>
    <n v="0"/>
    <n v="-150000"/>
    <n v="-150000"/>
    <s v="Placeholder funds for new initiatives have been forecasted as per Leon's instruction for utilisation and potential opportunities"/>
  </r>
  <r>
    <x v="0"/>
    <x v="75"/>
    <m/>
    <x v="33"/>
    <s v="Support - PMO Governance &amp; Reporting Activities"/>
    <s v="Cos, PMO &amp; Enterprise Technology"/>
    <x v="1"/>
    <d v="2025-11-10T00:00:00"/>
    <d v="2026-06-17T00:00:00"/>
    <m/>
    <s v="Prj000296-Support - PMO Governance &amp; Reporting Activities"/>
    <s v="Non-Labor"/>
    <x v="0"/>
    <s v="Software"/>
    <m/>
    <s v="Information Technology"/>
    <s v="Software - Core"/>
    <s v="Software - Core"/>
    <s v="New 2026 BoW"/>
    <n v="52988.05"/>
    <n v="100000"/>
    <n v="100000"/>
    <n v="109890"/>
    <n v="0"/>
    <n v="9890"/>
    <n v="9890"/>
    <s v="Unbudgeted tax "/>
    <m/>
    <m/>
    <m/>
    <m/>
    <m/>
    <m/>
    <m/>
    <n v="109890"/>
    <m/>
    <m/>
    <m/>
    <m/>
    <n v="109890"/>
    <n v="109890"/>
    <m/>
    <m/>
    <m/>
    <m/>
    <m/>
    <m/>
    <m/>
    <m/>
    <m/>
    <m/>
    <m/>
    <m/>
    <n v="0"/>
    <n v="0"/>
    <n v="0"/>
    <n v="0"/>
    <n v="0"/>
    <n v="0"/>
    <n v="0"/>
    <n v="0"/>
    <n v="-109890"/>
    <n v="0"/>
    <n v="0"/>
    <n v="0"/>
    <n v="0"/>
    <n v="-109890"/>
    <s v="Placeholder funds for new initiatives have been forecasted as per Leon's instruction for utilisation and potential opportunities"/>
  </r>
  <r>
    <x v="0"/>
    <x v="17"/>
    <m/>
    <x v="24"/>
    <s v="Implement - L1/L2 CoE for Additional Platforms"/>
    <s v="Tech Shared Services"/>
    <x v="5"/>
    <d v="2026-01-01T00:00:00"/>
    <d v="2026-03-31T00:00:00"/>
    <m/>
    <s v="Prj000353-Implement - L1/L2 CoE for Additional Platforms"/>
    <s v="Labor"/>
    <x v="5"/>
    <s v="RTB- FPC"/>
    <m/>
    <s v="Outsourced"/>
    <s v="Run the Business Contractors and Outsource Services"/>
    <s v="RTB Expenses - Contractor"/>
    <s v="New 2026 BoW"/>
    <n v="0"/>
    <n v="250000"/>
    <n v="250000"/>
    <n v="152500"/>
    <n v="-97500"/>
    <n v="0"/>
    <n v="-97500"/>
    <s v="T&amp;M- Implementing CoE for L1/L2 Platforms"/>
    <m/>
    <m/>
    <m/>
    <m/>
    <m/>
    <m/>
    <m/>
    <m/>
    <m/>
    <m/>
    <m/>
    <n v="152500"/>
    <n v="152500"/>
    <n v="152500"/>
    <m/>
    <m/>
    <m/>
    <m/>
    <m/>
    <m/>
    <m/>
    <m/>
    <m/>
    <m/>
    <m/>
    <m/>
    <n v="0"/>
    <n v="0"/>
    <n v="0"/>
    <n v="0"/>
    <n v="0"/>
    <n v="0"/>
    <n v="0"/>
    <n v="0"/>
    <n v="0"/>
    <n v="0"/>
    <n v="0"/>
    <n v="0"/>
    <n v="-152500"/>
    <n v="-152500"/>
    <s v="Changed from T&amp;M to FPC as per Shanky's KT, March billing to decide final Opp/Risk"/>
  </r>
  <r>
    <x v="0"/>
    <x v="17"/>
    <m/>
    <x v="33"/>
    <s v="Support - PMO Governance &amp; Reporting Activities"/>
    <s v="Cos, PMO &amp; Enterprise Technology"/>
    <x v="1"/>
    <m/>
    <m/>
    <m/>
    <s v="Prj000296-Support - PMO Governance &amp; Reporting Activities"/>
    <s v="Labor"/>
    <x v="5"/>
    <s v="RTB- FPC"/>
    <m/>
    <s v="Outsourced"/>
    <s v="Run the Business Contractors and Outsource Services"/>
    <s v="RTB Expenses - Contractor"/>
    <s v="New 2026 BoW"/>
    <n v="0"/>
    <n v="100000"/>
    <n v="100000"/>
    <n v="0"/>
    <n v="-100000"/>
    <n v="0"/>
    <n v="-100000"/>
    <s v="New 2026 BoW (batch orchestraion work)"/>
    <m/>
    <m/>
    <m/>
    <m/>
    <m/>
    <m/>
    <m/>
    <m/>
    <m/>
    <m/>
    <m/>
    <m/>
    <n v="0"/>
    <n v="0"/>
    <m/>
    <m/>
    <m/>
    <m/>
    <m/>
    <m/>
    <m/>
    <m/>
    <m/>
    <m/>
    <m/>
    <m/>
    <n v="0"/>
    <n v="0"/>
    <n v="0"/>
    <n v="0"/>
    <n v="0"/>
    <n v="0"/>
    <n v="0"/>
    <n v="0"/>
    <n v="0"/>
    <n v="0"/>
    <n v="0"/>
    <n v="0"/>
    <n v="0"/>
    <n v="0"/>
    <s v="Placeholder funds for new initiatives have been forecasted as per Leon's instruction for utilisation and potential opportunities"/>
  </r>
  <r>
    <x v="0"/>
    <x v="6"/>
    <m/>
    <x v="0"/>
    <s v="Support - Infrastructure for Tech"/>
    <s v="Infrastructure Services, Controls &amp; User Enablement"/>
    <x v="0"/>
    <s v="NA"/>
    <s v="NA"/>
    <m/>
    <s v="Prj000350-Support - Infrastructure for Tech"/>
    <s v="Non-Labor"/>
    <x v="7"/>
    <s v="Hardware"/>
    <m/>
    <s v="Information Technology"/>
    <s v="Hardware - Desktop Equipment"/>
    <s v="Hardware - Desktop Equipment"/>
    <s v="Annual Expensed"/>
    <n v="0"/>
    <n v="0"/>
    <n v="0"/>
    <n v="75000"/>
    <n v="0"/>
    <n v="75000"/>
    <n v="75000"/>
    <s v="2026 Laptops - Danny- Risk"/>
    <m/>
    <m/>
    <m/>
    <m/>
    <m/>
    <m/>
    <m/>
    <m/>
    <m/>
    <m/>
    <m/>
    <n v="75000"/>
    <n v="75000"/>
    <n v="75000"/>
    <m/>
    <m/>
    <m/>
    <m/>
    <m/>
    <m/>
    <m/>
    <m/>
    <m/>
    <m/>
    <m/>
    <m/>
    <n v="0"/>
    <n v="0"/>
    <n v="0"/>
    <n v="0"/>
    <n v="0"/>
    <n v="0"/>
    <n v="0"/>
    <n v="0"/>
    <n v="0"/>
    <n v="0"/>
    <n v="0"/>
    <n v="0"/>
    <n v="-75000"/>
    <n v="-75000"/>
    <s v="New laptops, unbudgeted"/>
  </r>
  <r>
    <x v="0"/>
    <x v="76"/>
    <m/>
    <x v="5"/>
    <s v="Support - Prod Support for Credit Apps"/>
    <s v="Credit Technology"/>
    <x v="2"/>
    <d v="2026-01-01T00:00:00"/>
    <d v="2026-12-31T00:00:00"/>
    <s v="BMS"/>
    <s v="Prj000381-Support - Prod Support for Credit Apps"/>
    <s v="Non-Labor"/>
    <x v="0"/>
    <s v="Software"/>
    <s v="Subscription"/>
    <s v="Information Technology"/>
    <s v="Software - Core"/>
    <s v="Software - Core"/>
    <s v="Annual Prepaid"/>
    <n v="1670024"/>
    <n v="1778445.9000000001"/>
    <n v="1778445.9000000001"/>
    <n v="1864672.0199999998"/>
    <n v="0"/>
    <n v="86226.119999999646"/>
    <n v="86226.119999999646"/>
    <s v="Prepaid 2026"/>
    <n v="155389.33499999999"/>
    <n v="155389.33499999999"/>
    <n v="155389.33499999999"/>
    <n v="155389.33499999999"/>
    <n v="155389.33499999999"/>
    <n v="155389.33499999999"/>
    <n v="155389.33499999999"/>
    <n v="155389.33499999999"/>
    <n v="155389.33499999999"/>
    <n v="155389.33499999999"/>
    <n v="155389.33499999999"/>
    <n v="155389.33499999999"/>
    <n v="1864672.0199999998"/>
    <n v="1087725.345"/>
    <n v="155389.33499999999"/>
    <n v="155389.33499999999"/>
    <n v="155389.33499999999"/>
    <n v="155389.33499999999"/>
    <n v="155389.33499999999"/>
    <n v="155389.33499999999"/>
    <n v="155389.33499999999"/>
    <n v="155389.33499999999"/>
    <n v="155389.33499999999"/>
    <n v="155389.33499999999"/>
    <n v="155389.33499999999"/>
    <n v="155389.33499999999"/>
    <n v="1864672.0199999998"/>
    <n v="0"/>
    <n v="0"/>
    <n v="0"/>
    <n v="0"/>
    <n v="0"/>
    <n v="0"/>
    <n v="0"/>
    <n v="0"/>
    <n v="0"/>
    <n v="0"/>
    <n v="0"/>
    <n v="0"/>
    <n v="0"/>
    <s v="Budget v/s Actuals"/>
  </r>
  <r>
    <x v="0"/>
    <x v="77"/>
    <s v="OneStream"/>
    <x v="2"/>
    <s v="Support - Prod support for Finance Applications"/>
    <s v="Finance &amp; Treasury Technology"/>
    <x v="2"/>
    <d v="2025-12-22T00:00:00"/>
    <d v="2026-12-21T00:00:00"/>
    <m/>
    <s v="Prj000344-Support - Prod support for Finance Applications"/>
    <s v="Non-Labor"/>
    <x v="0"/>
    <s v="Software"/>
    <m/>
    <s v="Information Technology"/>
    <s v="Software - Licenses"/>
    <s v="Software - Licenses"/>
    <s v="Annual Prepaid"/>
    <n v="284328.36999999994"/>
    <n v="298544.40000000002"/>
    <n v="298544.40000000002"/>
    <n v="284328.36999999994"/>
    <n v="-14216.030000000086"/>
    <n v="0"/>
    <n v="-14216.030000000086"/>
    <s v="Prepaid 2026"/>
    <n v="23694.030833333334"/>
    <n v="23694.030833333334"/>
    <n v="23694.030833333334"/>
    <n v="23694.030833333334"/>
    <n v="23694.030833333334"/>
    <n v="23694.030833333334"/>
    <n v="23694.030833333334"/>
    <n v="23694.030833333334"/>
    <n v="23694.030833333334"/>
    <n v="23694.030833333334"/>
    <n v="23694.030833333334"/>
    <n v="23694.030833333334"/>
    <n v="284328.36999999994"/>
    <n v="165858.21583333332"/>
    <n v="23694.030833333334"/>
    <n v="23694.030833333334"/>
    <n v="23694.030833333334"/>
    <n v="23694.030833333334"/>
    <n v="23694.030833333334"/>
    <n v="23694.030833333334"/>
    <n v="23694.030833333334"/>
    <n v="23694.030833333334"/>
    <n v="23694.030833333334"/>
    <n v="23694.030833333334"/>
    <n v="23694.030833333334"/>
    <n v="23694.030833333334"/>
    <n v="284328.36999999994"/>
    <n v="0"/>
    <n v="0"/>
    <n v="0"/>
    <n v="0"/>
    <n v="0"/>
    <n v="0"/>
    <n v="0"/>
    <n v="0"/>
    <n v="0"/>
    <n v="0"/>
    <n v="0"/>
    <n v="0"/>
    <n v="0"/>
    <s v="Budget v/s Actuals"/>
  </r>
  <r>
    <x v="0"/>
    <x v="52"/>
    <s v="S&amp;P Global/ WSO"/>
    <x v="11"/>
    <s v="Support - Prod Support for Ops Apps"/>
    <s v="Operations Technology"/>
    <x v="2"/>
    <m/>
    <m/>
    <m/>
    <s v="Prj000469-Support - Prod Support for Ops Apps"/>
    <s v="Non-Labor"/>
    <x v="0"/>
    <s v="Software"/>
    <m/>
    <s v="Information Technology"/>
    <s v="Managed Service - Core"/>
    <s v="Managed Service - Core"/>
    <s v="Annual Expensed"/>
    <n v="0"/>
    <n v="0"/>
    <n v="0"/>
    <n v="232487.75"/>
    <n v="0"/>
    <n v="232487.75"/>
    <n v="232487.75"/>
    <s v="WSO Web Services - Subs/ WSO Web/AUM/SubVar- Potential Risk"/>
    <m/>
    <m/>
    <m/>
    <n v="232487.75"/>
    <m/>
    <m/>
    <m/>
    <m/>
    <m/>
    <m/>
    <m/>
    <m/>
    <n v="232487.75"/>
    <n v="0"/>
    <m/>
    <m/>
    <m/>
    <n v="232487.75"/>
    <m/>
    <m/>
    <m/>
    <m/>
    <m/>
    <m/>
    <m/>
    <m/>
    <n v="232487.75"/>
    <n v="0"/>
    <n v="0"/>
    <n v="0"/>
    <n v="0"/>
    <n v="0"/>
    <n v="0"/>
    <n v="0"/>
    <n v="0"/>
    <n v="0"/>
    <n v="0"/>
    <n v="0"/>
    <n v="0"/>
    <n v="0"/>
    <s v="Unbudgeted risk for 2025 AUM Overusage to be charged back to Operations"/>
  </r>
  <r>
    <x v="0"/>
    <x v="53"/>
    <s v="Intellibus"/>
    <x v="8"/>
    <s v="T&amp;M"/>
    <s v="Infra Svcs &amp; User Enblt Tech"/>
    <x v="5"/>
    <d v="2026-07-01T00:00:00"/>
    <d v="2026-12-31T00:00:00"/>
    <s v="T&amp;M"/>
    <s v="T&amp;M-T&amp;M"/>
    <s v="Labor"/>
    <x v="4"/>
    <s v="CTB- T&amp;M"/>
    <s v="T&amp;M"/>
    <s v="Consulting"/>
    <s v="Consulting Change the Business"/>
    <s v="CTB Expenses - Consulting"/>
    <s v="Monthly Expensed"/>
    <n v="0"/>
    <n v="0"/>
    <n v="0"/>
    <n v="729600"/>
    <n v="0"/>
    <n v="729600"/>
    <n v="729600"/>
    <s v="T&amp;M- H2-2026 Risk"/>
    <m/>
    <m/>
    <m/>
    <m/>
    <m/>
    <m/>
    <n v="121600"/>
    <n v="121600"/>
    <n v="121600"/>
    <n v="121600"/>
    <n v="121600"/>
    <n v="121600"/>
    <n v="729600"/>
    <n v="729600"/>
    <m/>
    <m/>
    <m/>
    <m/>
    <m/>
    <m/>
    <m/>
    <m/>
    <m/>
    <m/>
    <m/>
    <m/>
    <n v="0"/>
    <n v="0"/>
    <n v="0"/>
    <n v="0"/>
    <n v="0"/>
    <n v="0"/>
    <n v="0"/>
    <n v="-121600"/>
    <n v="-121600"/>
    <n v="-121600"/>
    <n v="-121600"/>
    <n v="-121600"/>
    <n v="-121600"/>
    <n v="-729600"/>
    <s v="Contract expected to extend in second half of 2026, unbudgeted"/>
  </r>
  <r>
    <x v="0"/>
    <x v="23"/>
    <s v="IVP"/>
    <x v="8"/>
    <s v="T&amp;M"/>
    <s v="Infra Svcs &amp; User Enblt Tech"/>
    <x v="5"/>
    <d v="2026-07-01T00:00:00"/>
    <d v="2026-12-31T00:00:00"/>
    <s v="Prj Mgmt T&amp;M"/>
    <s v="T&amp;M-T&amp;M"/>
    <s v="Labor"/>
    <x v="4"/>
    <s v="RTB- T&amp;M"/>
    <s v="T&amp;M"/>
    <s v="Outsourced"/>
    <s v="Run the Business Contractors and Outsource Services"/>
    <s v="RTB Expenses - Contractor"/>
    <s v="Monthly Expensed"/>
    <n v="0"/>
    <n v="0"/>
    <n v="0"/>
    <n v="596608"/>
    <n v="0"/>
    <n v="596608"/>
    <n v="596608"/>
    <s v="Renaissance, H2 unbudgeted extension"/>
    <m/>
    <m/>
    <m/>
    <m/>
    <m/>
    <m/>
    <n v="99434.666666666672"/>
    <n v="99434.666666666672"/>
    <n v="99434.666666666672"/>
    <n v="99434.666666666672"/>
    <n v="99434.666666666672"/>
    <n v="99434.666666666672"/>
    <n v="596608"/>
    <n v="596608"/>
    <m/>
    <m/>
    <m/>
    <m/>
    <m/>
    <m/>
    <m/>
    <m/>
    <m/>
    <m/>
    <m/>
    <m/>
    <n v="0"/>
    <n v="0"/>
    <n v="0"/>
    <n v="0"/>
    <n v="0"/>
    <n v="0"/>
    <n v="0"/>
    <n v="-99434.666666666672"/>
    <n v="-99434.666666666672"/>
    <n v="-99434.666666666672"/>
    <n v="-99434.666666666672"/>
    <n v="-99434.666666666672"/>
    <n v="-99434.666666666672"/>
    <n v="-596608"/>
    <s v="Contract expected to extend in second half of 2026, unbudgeted.  Viabhav-0 .5 Rahul-0 .5 Vedang, + 2 Offshore FTE"/>
  </r>
  <r>
    <x v="0"/>
    <x v="74"/>
    <m/>
    <x v="33"/>
    <s v="Support - PMO Governance &amp; Reporting Activities"/>
    <s v="Cos, PMO &amp; Enterprise Technology"/>
    <x v="1"/>
    <s v="NA"/>
    <s v="NA"/>
    <m/>
    <s v="Prj000296-Support - PMO Governance &amp; Reporting Activities"/>
    <s v="Labor"/>
    <x v="5"/>
    <s v="RTB- FPC"/>
    <m/>
    <s v="Outsourced"/>
    <s v="Run the Business Contractors and Outsource Services"/>
    <s v="RTB Expenses - Contractor"/>
    <s v="NA"/>
    <n v="0"/>
    <n v="0"/>
    <n v="12896"/>
    <n v="12896"/>
    <n v="0"/>
    <n v="0"/>
    <n v="0"/>
    <s v="Hard Opportunity- Variance from OneStream Budget vs IT Budget"/>
    <n v="0"/>
    <n v="0"/>
    <n v="0"/>
    <n v="0"/>
    <n v="0"/>
    <n v="0"/>
    <n v="0"/>
    <n v="0"/>
    <n v="0"/>
    <n v="0"/>
    <n v="0"/>
    <n v="12896"/>
    <n v="12896"/>
    <n v="12896"/>
    <n v="0"/>
    <n v="0"/>
    <n v="0"/>
    <n v="0"/>
    <n v="0"/>
    <n v="0"/>
    <n v="0"/>
    <n v="0"/>
    <n v="0"/>
    <n v="0"/>
    <n v="0"/>
    <n v="0"/>
    <n v="0"/>
    <n v="0"/>
    <n v="0"/>
    <n v="0"/>
    <n v="0"/>
    <n v="0"/>
    <n v="0"/>
    <n v="0"/>
    <n v="0"/>
    <n v="0"/>
    <n v="0"/>
    <n v="0"/>
    <n v="-12896"/>
    <n v="-12896"/>
    <s v="This place holder is a difference between Onestream the amount initiall budgeted as part of 5 year projection v/s 2026 budget finalised by previous budget preparers, initially the amount was $10848, Then added $2048 to total same as final budget in onestream and final approved amount"/>
  </r>
  <r>
    <x v="0"/>
    <x v="19"/>
    <s v="1Rivet"/>
    <x v="8"/>
    <s v="T&amp;M"/>
    <s v=""/>
    <x v="1"/>
    <d v="2026-03-16T00:00:00"/>
    <d v="2026-12-31T00:00:00"/>
    <m/>
    <s v="T&amp;M-T&amp;M"/>
    <s v="Labor"/>
    <x v="4"/>
    <s v="RTB- T&amp;M"/>
    <s v="T&amp;M"/>
    <s v="Outsourced"/>
    <s v="Run the Business Contractors and Outsource Services"/>
    <s v="RTB Expenses - Contractor"/>
    <s v="Monthly Expensed"/>
    <m/>
    <m/>
    <n v="0"/>
    <n v="71440"/>
    <n v="0"/>
    <n v="71440"/>
    <n v="71440"/>
    <s v="Swati Yadav"/>
    <m/>
    <m/>
    <n v="3760"/>
    <n v="7520"/>
    <n v="7520"/>
    <n v="7520"/>
    <n v="7520"/>
    <n v="7520"/>
    <n v="7520"/>
    <n v="7520"/>
    <n v="7520"/>
    <n v="7520"/>
    <n v="71440"/>
    <n v="52640"/>
    <n v="0"/>
    <m/>
    <m/>
    <m/>
    <m/>
    <m/>
    <m/>
    <m/>
    <m/>
    <m/>
    <m/>
    <m/>
    <n v="0"/>
    <n v="0"/>
    <n v="0"/>
    <n v="-3760"/>
    <n v="-7520"/>
    <n v="-7520"/>
    <n v="-7520"/>
    <n v="-7520"/>
    <n v="-7520"/>
    <n v="-7520"/>
    <n v="-7520"/>
    <n v="-7520"/>
    <n v="-7520"/>
    <n v="-71440"/>
    <s v="Cost to be setoff with Coforge (Swati replacing Shanky)"/>
  </r>
  <r>
    <x v="0"/>
    <x v="19"/>
    <s v="1Rivet"/>
    <x v="8"/>
    <s v="T&amp;M"/>
    <s v=""/>
    <x v="0"/>
    <d v="2026-02-04T00:00:00"/>
    <d v="2026-07-31T00:00:00"/>
    <m/>
    <s v="T&amp;M-T&amp;M"/>
    <s v="Labor"/>
    <x v="4"/>
    <s v="RTB- T&amp;M"/>
    <s v="T&amp;M"/>
    <s v="Outsourced"/>
    <s v="Run the Business Contractors and Outsource Services"/>
    <s v="RTB Expenses - Contractor"/>
    <s v="Monthly Expensed"/>
    <m/>
    <m/>
    <n v="0"/>
    <n v="37224"/>
    <n v="0"/>
    <n v="37224"/>
    <n v="37224"/>
    <s v="Danny's extra 1Rivet HC - Risk"/>
    <m/>
    <m/>
    <n v="7520"/>
    <n v="7520"/>
    <n v="7520"/>
    <n v="7520"/>
    <n v="7520"/>
    <m/>
    <m/>
    <m/>
    <m/>
    <m/>
    <n v="37600"/>
    <n v="15040"/>
    <n v="0"/>
    <m/>
    <n v="7144"/>
    <m/>
    <m/>
    <m/>
    <m/>
    <m/>
    <m/>
    <m/>
    <m/>
    <m/>
    <n v="7144"/>
    <n v="0"/>
    <n v="0"/>
    <n v="-376"/>
    <n v="-7520"/>
    <n v="-7520"/>
    <n v="-7520"/>
    <n v="-7520"/>
    <n v="0"/>
    <n v="0"/>
    <n v="0"/>
    <n v="0"/>
    <n v="0"/>
    <n v="-30456"/>
    <s v="Extra resource requested by Danny from 1Rivet to replace Acenture resources, unbudgeted (Arif Inamdar)"/>
  </r>
  <r>
    <x v="0"/>
    <x v="78"/>
    <s v="Nore"/>
    <x v="11"/>
    <s v="Support - Prod Support for Ops Apps"/>
    <s v="Operations Technology"/>
    <x v="2"/>
    <d v="2026-03-01T00:00:00"/>
    <d v="2026-12-31T00:00:00"/>
    <m/>
    <s v="Prj000469-Support - Prod Support for Ops Apps"/>
    <s v="Non-Labor"/>
    <x v="1"/>
    <s v="OOE"/>
    <s v="Market Data"/>
    <s v="Subscription Services"/>
    <s v="Subscription Services"/>
    <s v="Office Expense"/>
    <s v="Quarterly Expensed"/>
    <n v="0"/>
    <n v="0"/>
    <n v="0"/>
    <n v="15208"/>
    <n v="0"/>
    <n v="15208"/>
    <n v="15208"/>
    <m/>
    <m/>
    <m/>
    <m/>
    <n v="15208"/>
    <m/>
    <m/>
    <m/>
    <m/>
    <m/>
    <m/>
    <m/>
    <m/>
    <n v="15208"/>
    <n v="0"/>
    <m/>
    <m/>
    <m/>
    <n v="15208"/>
    <m/>
    <m/>
    <m/>
    <m/>
    <m/>
    <m/>
    <m/>
    <m/>
    <n v="15208"/>
    <n v="0"/>
    <n v="0"/>
    <n v="0"/>
    <n v="0"/>
    <n v="0"/>
    <n v="0"/>
    <n v="0"/>
    <n v="0"/>
    <n v="0"/>
    <n v="0"/>
    <n v="0"/>
    <n v="0"/>
    <n v="0"/>
    <s v="Nore is data source provider for Refinitive - not part of initial budget"/>
  </r>
  <r>
    <x v="0"/>
    <x v="79"/>
    <m/>
    <x v="11"/>
    <s v="Support - Prod Support for Ops Apps"/>
    <s v="Operations Technology"/>
    <x v="2"/>
    <d v="2025-12-01T00:00:00"/>
    <d v="2026-12-31T00:00:00"/>
    <s v="LIQ"/>
    <s v="Prj000469-Support - Prod Support for Ops Apps"/>
    <s v="Non-Labor"/>
    <x v="0"/>
    <s v="Software"/>
    <s v="Software License"/>
    <s v="Information Technology"/>
    <s v="Software - Licenses"/>
    <s v="Software - Licenses"/>
    <s v="Annual Expensed"/>
    <n v="0"/>
    <n v="0"/>
    <n v="0"/>
    <n v="92000"/>
    <n v="0"/>
    <n v="92000"/>
    <n v="92000"/>
    <s v="This was not part of initial budget"/>
    <m/>
    <m/>
    <m/>
    <n v="92000"/>
    <m/>
    <m/>
    <m/>
    <m/>
    <m/>
    <m/>
    <m/>
    <m/>
    <n v="92000"/>
    <n v="0"/>
    <m/>
    <m/>
    <m/>
    <n v="92000"/>
    <m/>
    <m/>
    <m/>
    <m/>
    <m/>
    <m/>
    <m/>
    <m/>
    <n v="92000"/>
    <n v="0"/>
    <n v="0"/>
    <n v="0"/>
    <n v="0"/>
    <n v="0"/>
    <n v="0"/>
    <n v="0"/>
    <n v="0"/>
    <n v="0"/>
    <n v="0"/>
    <n v="0"/>
    <n v="0"/>
    <n v="0"/>
    <s v="Unbudgeted, New risk - CME Group SOFR Licens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7DABF-1B52-457C-8370-2A4962D9F314}"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9:E37" firstHeaderRow="1" firstDataRow="2" firstDataCol="2" rowPageCount="1" colPageCount="1"/>
  <pivotFields count="68">
    <pivotField axis="axisPage" compact="0" outline="0" multipleItemSelectionAllowed="1" showAll="0">
      <items count="8">
        <item h="1" x="4"/>
        <item h="1" x="3"/>
        <item x="0"/>
        <item x="1"/>
        <item x="2"/>
        <item m="1" x="6"/>
        <item m="1" x="5"/>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9">
        <item sd="0" x="5"/>
        <item sd="0" x="0"/>
        <item sd="0" x="2"/>
        <item sd="0" x="4"/>
        <item sd="0" x="3"/>
        <item sd="0" x="1"/>
        <item sd="0" x="6"/>
        <item sd="0" m="1" x="7"/>
        <item t="default" sd="0"/>
      </items>
    </pivotField>
    <pivotField compact="0" outline="0" showAll="0"/>
    <pivotField compact="0" outline="0" showAll="0"/>
    <pivotField compact="0" outline="0" showAll="0"/>
    <pivotField compact="0" outline="0" showAll="0"/>
    <pivotField compact="0" outline="0" showAll="0"/>
    <pivotField axis="axisRow" compact="0" outline="0" showAll="0">
      <items count="10">
        <item x="6"/>
        <item x="5"/>
        <item x="7"/>
        <item x="3"/>
        <item x="4"/>
        <item x="2"/>
        <item x="1"/>
        <item x="0"/>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6" outline="0" showAll="0"/>
    <pivotField compact="0" numFmtId="166" outline="0" showAll="0"/>
    <pivotField compact="0" numFmtId="166" outline="0" showAll="0"/>
    <pivotField dataField="1"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2">
    <field x="6"/>
    <field x="12"/>
  </rowFields>
  <rowItems count="7">
    <i>
      <x/>
    </i>
    <i>
      <x v="1"/>
    </i>
    <i>
      <x v="2"/>
    </i>
    <i>
      <x v="3"/>
    </i>
    <i>
      <x v="4"/>
    </i>
    <i>
      <x v="5"/>
    </i>
    <i t="grand">
      <x/>
    </i>
  </rowItems>
  <colFields count="1">
    <field x="-2"/>
  </colFields>
  <colItems count="3">
    <i>
      <x/>
    </i>
    <i i="1">
      <x v="1"/>
    </i>
    <i i="2">
      <x v="2"/>
    </i>
  </colItems>
  <pageFields count="1">
    <pageField fld="0" hier="-1"/>
  </pageFields>
  <dataFields count="3">
    <dataField name="Sum of 2026 Final Budget" fld="21" baseField="0" baseItem="0"/>
    <dataField name="YTD Actuals" fld="53" baseField="0" baseItem="0" numFmtId="166"/>
    <dataField name="Sum of 2026 Net Position" fld="25" baseField="0" baseItem="0" numFmtId="166"/>
  </dataFields>
  <formats count="8">
    <format dxfId="142">
      <pivotArea outline="0" collapsedLevelsAreSubtotals="1" fieldPosition="0"/>
    </format>
    <format dxfId="141">
      <pivotArea dataOnly="0" labelOnly="1" outline="0" fieldPosition="0">
        <references count="1">
          <reference field="4294967294" count="1">
            <x v="2"/>
          </reference>
        </references>
      </pivotArea>
    </format>
    <format dxfId="140">
      <pivotArea field="6" type="button" dataOnly="0" labelOnly="1" outline="0" axis="axisRow" fieldPosition="0"/>
    </format>
    <format dxfId="139">
      <pivotArea field="12" type="button" dataOnly="0" labelOnly="1" outline="0" axis="axisRow" fieldPosition="1"/>
    </format>
    <format dxfId="138">
      <pivotArea dataOnly="0" labelOnly="1" outline="0" fieldPosition="0">
        <references count="1">
          <reference field="4294967294" count="3">
            <x v="0"/>
            <x v="1"/>
            <x v="2"/>
          </reference>
        </references>
      </pivotArea>
    </format>
    <format dxfId="137">
      <pivotArea field="6" type="button" dataOnly="0" labelOnly="1" outline="0" axis="axisRow" fieldPosition="0"/>
    </format>
    <format dxfId="136">
      <pivotArea field="12" type="button" dataOnly="0" labelOnly="1" outline="0" axis="axisRow" fieldPosition="1"/>
    </format>
    <format dxfId="13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E3D7B-E078-4652-8CD9-12339E2CDDD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F11" firstHeaderRow="0" firstDataRow="1" firstDataCol="1" rowPageCount="1" colPageCount="1"/>
  <pivotFields count="69">
    <pivotField axis="axisPage" multipleItemSelectionAllowed="1" showAll="0">
      <items count="6">
        <item x="4"/>
        <item h="1"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
        <item x="6"/>
        <item x="5"/>
        <item x="7"/>
        <item x="3"/>
        <item x="4"/>
        <item x="2"/>
        <item x="1"/>
        <item x="0"/>
        <item m="1" x="8"/>
        <item t="default"/>
      </items>
    </pivotField>
    <pivotField showAll="0"/>
    <pivotField showAll="0"/>
    <pivotField showAll="0"/>
    <pivotField showAll="0"/>
    <pivotField showAll="0"/>
    <pivotField showAll="0"/>
    <pivotField showAll="0"/>
    <pivotField showAll="0"/>
    <pivotField dataField="1" showAll="0"/>
    <pivotField dataField="1" numFmtId="166" showAll="0"/>
    <pivotField dataField="1" numFmtId="166" showAll="0"/>
    <pivotField dataField="1" numFmtId="166" showAll="0"/>
    <pivotField dataField="1"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numFmtId="166" showAll="0"/>
  </pivotFields>
  <rowFields count="1">
    <field x="12"/>
  </rowFields>
  <rowItems count="8">
    <i>
      <x v="1"/>
    </i>
    <i>
      <x v="2"/>
    </i>
    <i>
      <x v="3"/>
    </i>
    <i>
      <x v="4"/>
    </i>
    <i>
      <x v="5"/>
    </i>
    <i>
      <x v="6"/>
    </i>
    <i>
      <x v="7"/>
    </i>
    <i t="grand">
      <x/>
    </i>
  </rowItems>
  <colFields count="1">
    <field x="-2"/>
  </colFields>
  <colItems count="5">
    <i>
      <x/>
    </i>
    <i i="1">
      <x v="1"/>
    </i>
    <i i="2">
      <x v="2"/>
    </i>
    <i i="3">
      <x v="3"/>
    </i>
    <i i="4">
      <x v="4"/>
    </i>
  </colItems>
  <pageFields count="1">
    <pageField fld="0" hier="-1"/>
  </pageFields>
  <dataFields count="5">
    <dataField name="Sum of 2026 Final Budget" fld="21" baseField="0" baseItem="0"/>
    <dataField name="Sum of 2026 (Actuals + Forecast)" fld="22" baseField="0" baseItem="0" numFmtId="166"/>
    <dataField name="Sum of 2026 Risk" fld="24" baseField="0" baseItem="0" numFmtId="166"/>
    <dataField name="Sum of 2026 Opportunity" fld="23" baseField="0" baseItem="0" numFmtId="166"/>
    <dataField name="Sum of 2026 Net Position" fld="25" baseField="0" baseItem="0" numFmtId="166"/>
  </dataFields>
  <formats count="2">
    <format dxfId="144">
      <pivotArea outline="0" collapsedLevelsAreSubtotals="1" fieldPosition="0"/>
    </format>
    <format dxfId="143">
      <pivotArea dataOnly="0" labelOnly="1" outline="0" fieldPosition="0">
        <references count="1">
          <reference field="4294967294" count="4">
            <x v="0"/>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E7AC89-29EF-4D09-BBD0-7869DCAC19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0" firstDataRow="1" firstDataCol="1" rowPageCount="2" colPageCount="1"/>
  <pivotFields count="69">
    <pivotField axis="axisPage" multipleItemSelectionAllowed="1" showAll="0">
      <items count="6">
        <item x="4"/>
        <item h="1" x="3"/>
        <item x="0"/>
        <item x="1"/>
        <item x="2"/>
        <item t="default"/>
      </items>
    </pivotField>
    <pivotField showAll="0"/>
    <pivotField showAll="0"/>
    <pivotField showAll="0"/>
    <pivotField showAll="0"/>
    <pivotField showAll="0"/>
    <pivotField axis="axisRow" showAll="0">
      <items count="11">
        <item x="5"/>
        <item x="0"/>
        <item x="2"/>
        <item x="4"/>
        <item m="1" x="9"/>
        <item x="3"/>
        <item x="1"/>
        <item m="1" x="7"/>
        <item x="6"/>
        <item m="1" x="8"/>
        <item t="default"/>
      </items>
    </pivotField>
    <pivotField showAll="0"/>
    <pivotField showAll="0"/>
    <pivotField showAll="0"/>
    <pivotField showAll="0"/>
    <pivotField showAll="0"/>
    <pivotField axis="axisPage" multipleItemSelectionAllowed="1" showAll="0">
      <items count="10">
        <item h="1" x="6"/>
        <item x="5"/>
        <item x="7"/>
        <item x="3"/>
        <item x="4"/>
        <item x="2"/>
        <item x="1"/>
        <item x="0"/>
        <item h="1" m="1" x="8"/>
        <item t="default"/>
      </items>
    </pivotField>
    <pivotField showAll="0"/>
    <pivotField showAll="0"/>
    <pivotField showAll="0"/>
    <pivotField showAll="0"/>
    <pivotField showAll="0"/>
    <pivotField showAll="0"/>
    <pivotField showAll="0"/>
    <pivotField showAll="0"/>
    <pivotField dataField="1" showAll="0"/>
    <pivotField numFmtId="166" showAll="0"/>
    <pivotField dataField="1" numFmtId="166" showAll="0"/>
    <pivotField dataField="1"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numFmtId="166" showAll="0"/>
  </pivotFields>
  <rowFields count="1">
    <field x="6"/>
  </rowFields>
  <rowItems count="8">
    <i>
      <x/>
    </i>
    <i>
      <x v="1"/>
    </i>
    <i>
      <x v="2"/>
    </i>
    <i>
      <x v="3"/>
    </i>
    <i>
      <x v="5"/>
    </i>
    <i>
      <x v="6"/>
    </i>
    <i>
      <x v="8"/>
    </i>
    <i t="grand">
      <x/>
    </i>
  </rowItems>
  <colFields count="1">
    <field x="-2"/>
  </colFields>
  <colItems count="3">
    <i>
      <x/>
    </i>
    <i i="1">
      <x v="1"/>
    </i>
    <i i="2">
      <x v="2"/>
    </i>
  </colItems>
  <pageFields count="2">
    <pageField fld="0" hier="-1"/>
    <pageField fld="12" hier="-1"/>
  </pageFields>
  <dataFields count="3">
    <dataField name="Sum of 2026 Risk" fld="24" baseField="0" baseItem="0" numFmtId="166"/>
    <dataField name="Sum of 2026 Opportunity" fld="23" baseField="0" baseItem="0" numFmtId="166"/>
    <dataField name="Sum of 2026 Final Budget" fld="21" baseField="0" baseItem="0"/>
  </dataFields>
  <formats count="1">
    <format dxfId="1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937CB5-D52D-42C9-9D12-983D3EA44E1F}"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1:M9" firstHeaderRow="1" firstDataRow="2" firstDataCol="1"/>
  <pivotFields count="68">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9">
        <item x="5"/>
        <item x="0"/>
        <item x="2"/>
        <item x="4"/>
        <item x="3"/>
        <item x="1"/>
        <item h="1" x="6"/>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numFmtId="166" outline="0" showAll="0"/>
    <pivotField compact="0" numFmtId="166"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1">
    <field x="6"/>
  </rowFields>
  <rowItems count="7">
    <i>
      <x/>
    </i>
    <i>
      <x v="1"/>
    </i>
    <i>
      <x v="2"/>
    </i>
    <i>
      <x v="3"/>
    </i>
    <i>
      <x v="4"/>
    </i>
    <i>
      <x v="5"/>
    </i>
    <i t="grand">
      <x/>
    </i>
  </rowItems>
  <colFields count="1">
    <field x="-2"/>
  </colFields>
  <colItems count="12">
    <i>
      <x/>
    </i>
    <i i="1">
      <x v="1"/>
    </i>
    <i i="2">
      <x v="2"/>
    </i>
    <i i="3">
      <x v="3"/>
    </i>
    <i i="4">
      <x v="4"/>
    </i>
    <i i="5">
      <x v="5"/>
    </i>
    <i i="6">
      <x v="6"/>
    </i>
    <i i="7">
      <x v="7"/>
    </i>
    <i i="8">
      <x v="8"/>
    </i>
    <i i="9">
      <x v="9"/>
    </i>
    <i i="10">
      <x v="10"/>
    </i>
    <i i="11">
      <x v="11"/>
    </i>
  </colItems>
  <dataFields count="12">
    <dataField name="Sum of Jan FC" fld="27" baseField="0" baseItem="0"/>
    <dataField name="Sum of Jan AC" fld="41" baseField="0" baseItem="0"/>
    <dataField name="Sum of Jan Opp/Risk" fld="54" baseField="0" baseItem="0" numFmtId="166"/>
    <dataField name="Sum of Feb FC" fld="28" baseField="0" baseItem="0"/>
    <dataField name="Sum of Feb AC" fld="42" baseField="0" baseItem="0"/>
    <dataField name="Sum of Feb Opp./Risk" fld="55" baseField="0" baseItem="0" numFmtId="166"/>
    <dataField name="Sum of Mar FC" fld="29" baseField="0" baseItem="0"/>
    <dataField name="Sum of Mar AC" fld="43" baseField="0" baseItem="0"/>
    <dataField name="Sum of Mar Opp./Risk" fld="56" baseField="0" baseItem="0" numFmtId="166"/>
    <dataField name="Sum of Apr FC" fld="30" baseField="0" baseItem="0"/>
    <dataField name="Sum of Apr AC" fld="44" baseField="0" baseItem="0"/>
    <dataField name="Sum of Apr Opp./Risk" fld="57" baseField="0" baseItem="0" numFmtId="166"/>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182AA-FB83-44C7-B9F9-E8BFE32102E0}"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85" firstHeaderRow="0" firstDataRow="1" firstDataCol="1" rowPageCount="1" colPageCount="1"/>
  <pivotFields count="68">
    <pivotField axis="axisPage" compact="0" outline="0" multipleItemSelectionAllowed="1" showAll="0" defaultSubtotal="0">
      <items count="7">
        <item x="4"/>
        <item x="3"/>
        <item x="0"/>
        <item x="1"/>
        <item x="2"/>
        <item m="1" x="5"/>
        <item m="1" x="6"/>
      </items>
    </pivotField>
    <pivotField axis="axisRow" compact="0" outline="0" showAll="0" defaultSubtotal="0">
      <items count="82">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16"/>
        <item x="77"/>
        <item x="75"/>
        <item x="35"/>
        <item x="11"/>
        <item x="57"/>
        <item x="13"/>
        <item x="36"/>
        <item x="64"/>
        <item x="37"/>
        <item x="54"/>
        <item x="41"/>
        <item x="38"/>
        <item x="73"/>
        <item x="42"/>
        <item x="55"/>
        <item x="40"/>
        <item x="39"/>
        <item x="5"/>
        <item x="1"/>
        <item x="71"/>
        <item x="72"/>
        <item x="68"/>
        <item x="20"/>
        <item x="3"/>
        <item x="24"/>
        <item x="10"/>
        <item x="78"/>
        <item m="1" x="80"/>
      </items>
    </pivotField>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numFmtId="166" outline="0" showAll="0" defaultSubtotal="0"/>
    <pivotField dataField="1" compact="0" numFmtId="166" outline="0" showAll="0" defaultSubtotal="0"/>
    <pivotField compact="0" numFmtId="166" outline="0" showAll="0" defaultSubtotal="0"/>
    <pivotField compact="0" numFmtId="166"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outline="0" subtotalTop="0" showAll="0" defaultSubtotal="0"/>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Fields count="1">
    <field x="-2"/>
  </colFields>
  <colItems count="2">
    <i>
      <x/>
    </i>
    <i i="1">
      <x v="1"/>
    </i>
  </colItems>
  <pageFields count="1">
    <pageField fld="0" hier="-1"/>
  </pageFields>
  <dataFields count="2">
    <dataField name="Sum of 2026 Final Budget" fld="21" baseField="0" baseItem="0" numFmtId="166"/>
    <dataField name="Sum of 2026 Opportunity" fld="23" baseField="0" baseItem="0" numFmtId="166"/>
  </dataFields>
  <formats count="23">
    <format dxfId="133">
      <pivotArea outline="0" collapsedLevelsAreSubtotals="1" fieldPosition="0"/>
    </format>
    <format dxfId="132">
      <pivotArea outline="0" fieldPosition="0">
        <references count="2">
          <reference field="4294967294" count="1" selected="0">
            <x v="1"/>
          </reference>
          <reference field="1" count="2" selected="0">
            <x v="5"/>
            <x v="6"/>
          </reference>
        </references>
      </pivotArea>
    </format>
    <format dxfId="131">
      <pivotArea outline="0" fieldPosition="0">
        <references count="2">
          <reference field="4294967294" count="1" selected="0">
            <x v="1"/>
          </reference>
          <reference field="1" count="2" selected="0">
            <x v="14"/>
            <x v="15"/>
          </reference>
        </references>
      </pivotArea>
    </format>
    <format dxfId="130">
      <pivotArea outline="0" fieldPosition="0">
        <references count="2">
          <reference field="4294967294" count="1" selected="0">
            <x v="1"/>
          </reference>
          <reference field="1" count="1" selected="0">
            <x v="25"/>
          </reference>
        </references>
      </pivotArea>
    </format>
    <format dxfId="129">
      <pivotArea outline="0" fieldPosition="0">
        <references count="2">
          <reference field="4294967294" count="1" selected="0">
            <x v="1"/>
          </reference>
          <reference field="1" count="2" selected="0">
            <x v="35"/>
            <x v="36"/>
          </reference>
        </references>
      </pivotArea>
    </format>
    <format dxfId="128">
      <pivotArea outline="0" fieldPosition="0">
        <references count="2">
          <reference field="4294967294" count="1" selected="0">
            <x v="1"/>
          </reference>
          <reference field="1" count="1" selected="0">
            <x v="40"/>
          </reference>
        </references>
      </pivotArea>
    </format>
    <format dxfId="127">
      <pivotArea outline="0" fieldPosition="0">
        <references count="2">
          <reference field="4294967294" count="1" selected="0">
            <x v="1"/>
          </reference>
          <reference field="1" count="1" selected="0">
            <x v="42"/>
          </reference>
        </references>
      </pivotArea>
    </format>
    <format dxfId="126">
      <pivotArea outline="0" fieldPosition="0">
        <references count="2">
          <reference field="4294967294" count="1" selected="0">
            <x v="1"/>
          </reference>
          <reference field="1" count="1" selected="0">
            <x v="44"/>
          </reference>
        </references>
      </pivotArea>
    </format>
    <format dxfId="125">
      <pivotArea outline="0" fieldPosition="0">
        <references count="2">
          <reference field="4294967294" count="1" selected="0">
            <x v="1"/>
          </reference>
          <reference field="1" count="1" selected="0">
            <x v="67"/>
          </reference>
        </references>
      </pivotArea>
    </format>
    <format dxfId="124">
      <pivotArea outline="0" fieldPosition="0">
        <references count="2">
          <reference field="4294967294" count="1" selected="0">
            <x v="1"/>
          </reference>
          <reference field="1" count="3" selected="0">
            <x v="71"/>
            <x v="72"/>
            <x v="73"/>
          </reference>
        </references>
      </pivotArea>
    </format>
    <format dxfId="123">
      <pivotArea outline="0" fieldPosition="0">
        <references count="2">
          <reference field="4294967294" count="1" selected="0">
            <x v="1"/>
          </reference>
          <reference field="1" count="1" selected="0">
            <x v="23"/>
          </reference>
        </references>
      </pivotArea>
    </format>
    <format dxfId="122">
      <pivotArea outline="0" fieldPosition="0">
        <references count="2">
          <reference field="4294967294" count="1" selected="0">
            <x v="1"/>
          </reference>
          <reference field="1" count="1" selected="0">
            <x v="38"/>
          </reference>
        </references>
      </pivotArea>
    </format>
    <format dxfId="121">
      <pivotArea outline="0" fieldPosition="0">
        <references count="2">
          <reference field="4294967294" count="1" selected="0">
            <x v="1"/>
          </reference>
          <reference field="1" count="1" selected="0">
            <x v="47"/>
          </reference>
        </references>
      </pivotArea>
    </format>
    <format dxfId="120">
      <pivotArea outline="0" fieldPosition="0">
        <references count="2">
          <reference field="4294967294" count="1" selected="0">
            <x v="1"/>
          </reference>
          <reference field="1" count="1" selected="0">
            <x v="51"/>
          </reference>
        </references>
      </pivotArea>
    </format>
    <format dxfId="119">
      <pivotArea outline="0" fieldPosition="0">
        <references count="2">
          <reference field="4294967294" count="1" selected="0">
            <x v="1"/>
          </reference>
          <reference field="1" count="1" selected="0">
            <x v="54"/>
          </reference>
        </references>
      </pivotArea>
    </format>
    <format dxfId="118">
      <pivotArea outline="0" fieldPosition="0">
        <references count="2">
          <reference field="4294967294" count="1" selected="0">
            <x v="1"/>
          </reference>
          <reference field="1" count="1" selected="0">
            <x v="76"/>
          </reference>
        </references>
      </pivotArea>
    </format>
    <format dxfId="117">
      <pivotArea outline="0" fieldPosition="0">
        <references count="2">
          <reference field="4294967294" count="1" selected="0">
            <x v="1"/>
          </reference>
          <reference field="1" count="1" selected="0">
            <x v="49"/>
          </reference>
        </references>
      </pivotArea>
    </format>
    <format dxfId="116">
      <pivotArea outline="0" fieldPosition="0">
        <references count="2">
          <reference field="4294967294" count="1" selected="0">
            <x v="1"/>
          </reference>
          <reference field="1" count="1" selected="0">
            <x v="11"/>
          </reference>
        </references>
      </pivotArea>
    </format>
    <format dxfId="115">
      <pivotArea outline="0" fieldPosition="0">
        <references count="2">
          <reference field="4294967294" count="1" selected="0">
            <x v="1"/>
          </reference>
          <reference field="1" count="1" selected="0">
            <x v="63"/>
          </reference>
        </references>
      </pivotArea>
    </format>
    <format dxfId="114">
      <pivotArea outline="0" fieldPosition="0">
        <references count="2">
          <reference field="4294967294" count="1" selected="0">
            <x v="1"/>
          </reference>
          <reference field="1" count="1" selected="0">
            <x v="35"/>
          </reference>
        </references>
      </pivotArea>
    </format>
    <format dxfId="113">
      <pivotArea outline="0" fieldPosition="0">
        <references count="2">
          <reference field="4294967294" count="1" selected="0">
            <x v="1"/>
          </reference>
          <reference field="1" count="1" selected="0">
            <x v="36"/>
          </reference>
        </references>
      </pivotArea>
    </format>
    <format dxfId="112">
      <pivotArea outline="0" fieldPosition="0">
        <references count="2">
          <reference field="4294967294" count="1" selected="0">
            <x v="1"/>
          </reference>
          <reference field="1" count="1" selected="0">
            <x v="14"/>
          </reference>
        </references>
      </pivotArea>
    </format>
    <format dxfId="111">
      <pivotArea outline="0" fieldPosition="0">
        <references count="2">
          <reference field="4294967294" count="1" selected="0">
            <x v="1"/>
          </reference>
          <reference field="1" count="1" selected="0">
            <x v="6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3366AF-9436-4BC7-989D-486A0BEBD46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96" firstHeaderRow="1" firstDataRow="1" firstDataCol="1"/>
  <pivotFields count="68">
    <pivotField showAll="0"/>
    <pivotField axis="axisRow" showAll="0">
      <items count="83">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78"/>
        <item x="16"/>
        <item x="77"/>
        <item x="75"/>
        <item x="35"/>
        <item x="11"/>
        <item x="57"/>
        <item x="13"/>
        <item x="36"/>
        <item x="64"/>
        <item x="37"/>
        <item x="54"/>
        <item x="41"/>
        <item x="38"/>
        <item x="73"/>
        <item x="42"/>
        <item x="55"/>
        <item x="40"/>
        <item x="39"/>
        <item x="5"/>
        <item x="1"/>
        <item x="71"/>
        <item x="72"/>
        <item x="68"/>
        <item x="20"/>
        <item x="3"/>
        <item x="24"/>
        <item x="10"/>
        <item m="1" x="8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s>
  <rowFields count="1">
    <field x="1"/>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Sum of 2026 Risk" fld="24" baseField="0" baseItem="0" numFmtId="166"/>
  </dataFields>
  <formats count="22">
    <format dxfId="110">
      <pivotArea collapsedLevelsAreSubtotals="1" fieldPosition="0">
        <references count="1">
          <reference field="1" count="1">
            <x v="40"/>
          </reference>
        </references>
      </pivotArea>
    </format>
    <format dxfId="109">
      <pivotArea collapsedLevelsAreSubtotals="1" fieldPosition="0">
        <references count="1">
          <reference field="1" count="1">
            <x v="38"/>
          </reference>
        </references>
      </pivotArea>
    </format>
    <format dxfId="108">
      <pivotArea collapsedLevelsAreSubtotals="1" fieldPosition="0">
        <references count="1">
          <reference field="1" count="1">
            <x v="30"/>
          </reference>
        </references>
      </pivotArea>
    </format>
    <format dxfId="107">
      <pivotArea collapsedLevelsAreSubtotals="1" fieldPosition="0">
        <references count="1">
          <reference field="1" count="1">
            <x v="47"/>
          </reference>
        </references>
      </pivotArea>
    </format>
    <format dxfId="106">
      <pivotArea collapsedLevelsAreSubtotals="1" fieldPosition="0">
        <references count="1">
          <reference field="1" count="1">
            <x v="51"/>
          </reference>
        </references>
      </pivotArea>
    </format>
    <format dxfId="105">
      <pivotArea collapsedLevelsAreSubtotals="1" fieldPosition="0">
        <references count="1">
          <reference field="1" count="1">
            <x v="59"/>
          </reference>
        </references>
      </pivotArea>
    </format>
    <format dxfId="104">
      <pivotArea collapsedLevelsAreSubtotals="1" fieldPosition="0">
        <references count="1">
          <reference field="1" count="1">
            <x v="15"/>
          </reference>
        </references>
      </pivotArea>
    </format>
    <format dxfId="103">
      <pivotArea collapsedLevelsAreSubtotals="1" fieldPosition="0">
        <references count="1">
          <reference field="1" count="1">
            <x v="22"/>
          </reference>
        </references>
      </pivotArea>
    </format>
    <format dxfId="102">
      <pivotArea collapsedLevelsAreSubtotals="1" fieldPosition="0">
        <references count="1">
          <reference field="1" count="1">
            <x v="65"/>
          </reference>
        </references>
      </pivotArea>
    </format>
    <format dxfId="101">
      <pivotArea collapsedLevelsAreSubtotals="1" fieldPosition="0">
        <references count="1">
          <reference field="1" count="1">
            <x v="7"/>
          </reference>
        </references>
      </pivotArea>
    </format>
    <format dxfId="100">
      <pivotArea collapsedLevelsAreSubtotals="1" fieldPosition="0">
        <references count="1">
          <reference field="1" count="1">
            <x v="5"/>
          </reference>
        </references>
      </pivotArea>
    </format>
    <format dxfId="99">
      <pivotArea collapsedLevelsAreSubtotals="1" fieldPosition="0">
        <references count="1">
          <reference field="1" count="1">
            <x v="23"/>
          </reference>
        </references>
      </pivotArea>
    </format>
    <format dxfId="98">
      <pivotArea collapsedLevelsAreSubtotals="1" fieldPosition="0">
        <references count="1">
          <reference field="1" count="1">
            <x v="26"/>
          </reference>
        </references>
      </pivotArea>
    </format>
    <format dxfId="97">
      <pivotArea collapsedLevelsAreSubtotals="1" fieldPosition="0">
        <references count="1">
          <reference field="1" count="1">
            <x v="48"/>
          </reference>
        </references>
      </pivotArea>
    </format>
    <format dxfId="96">
      <pivotArea collapsedLevelsAreSubtotals="1" fieldPosition="0">
        <references count="1">
          <reference field="1" count="1">
            <x v="53"/>
          </reference>
        </references>
      </pivotArea>
    </format>
    <format dxfId="95">
      <pivotArea collapsedLevelsAreSubtotals="1" fieldPosition="0">
        <references count="1">
          <reference field="1" count="1">
            <x v="63"/>
          </reference>
        </references>
      </pivotArea>
    </format>
    <format dxfId="94">
      <pivotArea collapsedLevelsAreSubtotals="1" fieldPosition="0">
        <references count="1">
          <reference field="1" count="1">
            <x v="29"/>
          </reference>
        </references>
      </pivotArea>
    </format>
    <format dxfId="93">
      <pivotArea collapsedLevelsAreSubtotals="1" fieldPosition="0">
        <references count="1">
          <reference field="1" count="1">
            <x v="24"/>
          </reference>
        </references>
      </pivotArea>
    </format>
    <format dxfId="92">
      <pivotArea collapsedLevelsAreSubtotals="1" fieldPosition="0">
        <references count="1">
          <reference field="1" count="1">
            <x v="12"/>
          </reference>
        </references>
      </pivotArea>
    </format>
    <format dxfId="91">
      <pivotArea collapsedLevelsAreSubtotals="1" fieldPosition="0">
        <references count="1">
          <reference field="1" count="1">
            <x v="2"/>
          </reference>
        </references>
      </pivotArea>
    </format>
    <format dxfId="90">
      <pivotArea collapsedLevelsAreSubtotals="1" fieldPosition="0">
        <references count="1">
          <reference field="1" count="1">
            <x v="29"/>
          </reference>
        </references>
      </pivotArea>
    </format>
    <format dxfId="89">
      <pivotArea collapsedLevelsAreSubtotals="1" fieldPosition="0">
        <references count="1">
          <reference field="1" count="1">
            <x v="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50F8A6-7B2F-4F71-ABC0-A0BE7AD7C1FC}"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L47" firstHeaderRow="1" firstDataRow="2" firstDataCol="2" rowPageCount="1" colPageCount="1"/>
  <pivotFields count="68">
    <pivotField compact="0" outline="0" showAll="0"/>
    <pivotField compact="0" outline="0" showAll="0"/>
    <pivotField compact="0" outline="0" showAll="0"/>
    <pivotField axis="axisRow" compact="0" outline="0" showAll="0">
      <items count="36">
        <item x="21"/>
        <item x="20"/>
        <item x="27"/>
        <item x="22"/>
        <item x="1"/>
        <item x="32"/>
        <item x="4"/>
        <item x="33"/>
        <item x="15"/>
        <item x="2"/>
        <item x="0"/>
        <item x="24"/>
        <item x="16"/>
        <item x="5"/>
        <item x="31"/>
        <item x="7"/>
        <item x="10"/>
        <item x="18"/>
        <item x="6"/>
        <item x="17"/>
        <item x="14"/>
        <item x="29"/>
        <item x="12"/>
        <item x="9"/>
        <item x="11"/>
        <item x="19"/>
        <item x="30"/>
        <item x="28"/>
        <item x="26"/>
        <item x="25"/>
        <item x="13"/>
        <item x="23"/>
        <item x="8"/>
        <item m="1" x="34"/>
        <item x="3"/>
        <item t="default"/>
      </items>
    </pivotField>
    <pivotField compact="0" outline="0" showAll="0"/>
    <pivotField compact="0" outline="0" showAll="0"/>
    <pivotField axis="axisRow" compact="0" outline="0" showAll="0">
      <items count="9">
        <item x="5"/>
        <item x="0"/>
        <item x="2"/>
        <item x="4"/>
        <item x="3"/>
        <item x="1"/>
        <item h="1" x="6"/>
        <item h="1" m="1" x="7"/>
        <item t="default"/>
      </items>
    </pivotField>
    <pivotField compact="0" outline="0" showAll="0"/>
    <pivotField compact="0" outline="0" showAll="0"/>
    <pivotField compact="0" outline="0" showAll="0"/>
    <pivotField compact="0" outline="0" showAll="0"/>
    <pivotField compact="0" outline="0" showAll="0"/>
    <pivotField axis="axisPage" compact="0" outline="0" showAll="0">
      <items count="10">
        <item x="6"/>
        <item x="5"/>
        <item x="7"/>
        <item x="3"/>
        <item x="4"/>
        <item x="2"/>
        <item x="1"/>
        <item x="0"/>
        <item m="1"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6" outline="0" showAll="0"/>
    <pivotField compact="0" numFmtId="166" outline="0" showAll="0"/>
    <pivotField compact="0" numFmtId="166" outline="0" showAll="0"/>
    <pivotField dataField="1" compact="0" numFmtId="166"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outline="0" showAll="0"/>
  </pivotFields>
  <rowFields count="2">
    <field x="6"/>
    <field x="3"/>
  </rowFields>
  <rowItems count="43">
    <i>
      <x/>
      <x v="11"/>
    </i>
    <i r="1">
      <x v="15"/>
    </i>
    <i r="1">
      <x v="22"/>
    </i>
    <i r="1">
      <x v="23"/>
    </i>
    <i r="1">
      <x v="25"/>
    </i>
    <i r="1">
      <x v="26"/>
    </i>
    <i r="1">
      <x v="27"/>
    </i>
    <i r="1">
      <x v="30"/>
    </i>
    <i r="1">
      <x v="32"/>
    </i>
    <i t="default">
      <x/>
    </i>
    <i>
      <x v="1"/>
      <x v="8"/>
    </i>
    <i r="1">
      <x v="10"/>
    </i>
    <i r="1">
      <x v="12"/>
    </i>
    <i r="1">
      <x v="17"/>
    </i>
    <i r="1">
      <x v="21"/>
    </i>
    <i r="1">
      <x v="32"/>
    </i>
    <i t="default">
      <x v="1"/>
    </i>
    <i>
      <x v="2"/>
      <x v="2"/>
    </i>
    <i r="1">
      <x v="5"/>
    </i>
    <i r="1">
      <x v="9"/>
    </i>
    <i r="1">
      <x v="13"/>
    </i>
    <i r="1">
      <x v="24"/>
    </i>
    <i r="1">
      <x v="28"/>
    </i>
    <i r="1">
      <x v="29"/>
    </i>
    <i r="1">
      <x v="32"/>
    </i>
    <i r="1">
      <x v="34"/>
    </i>
    <i t="default">
      <x v="2"/>
    </i>
    <i>
      <x v="3"/>
      <x v="14"/>
    </i>
    <i r="1">
      <x v="16"/>
    </i>
    <i r="1">
      <x v="18"/>
    </i>
    <i r="1">
      <x v="19"/>
    </i>
    <i r="1">
      <x v="31"/>
    </i>
    <i r="1">
      <x v="32"/>
    </i>
    <i t="default">
      <x v="3"/>
    </i>
    <i>
      <x v="4"/>
      <x v="3"/>
    </i>
    <i r="1">
      <x v="6"/>
    </i>
    <i t="default">
      <x v="4"/>
    </i>
    <i>
      <x v="5"/>
      <x v="4"/>
    </i>
    <i r="1">
      <x v="7"/>
    </i>
    <i r="1">
      <x v="20"/>
    </i>
    <i r="1">
      <x v="32"/>
    </i>
    <i t="default">
      <x v="5"/>
    </i>
    <i t="grand">
      <x/>
    </i>
  </rowItems>
  <colFields count="1">
    <field x="-2"/>
  </colFields>
  <colItems count="10">
    <i>
      <x/>
    </i>
    <i i="1">
      <x v="1"/>
    </i>
    <i i="2">
      <x v="2"/>
    </i>
    <i i="3">
      <x v="3"/>
    </i>
    <i i="4">
      <x v="4"/>
    </i>
    <i i="5">
      <x v="5"/>
    </i>
    <i i="6">
      <x v="6"/>
    </i>
    <i i="7">
      <x v="7"/>
    </i>
    <i i="8">
      <x v="8"/>
    </i>
    <i i="9">
      <x v="9"/>
    </i>
  </colItems>
  <pageFields count="1">
    <pageField fld="12" hier="-1"/>
  </pageFields>
  <dataFields count="10">
    <dataField name="Sum of 2026 Final Budget" fld="21" baseField="0" baseItem="0"/>
    <dataField name="Sum of 2026 Net Position" fld="25" baseField="0" baseItem="0" numFmtId="166"/>
    <dataField name="Sum of Total - FC" fld="39" baseField="0" baseItem="0" numFmtId="166"/>
    <dataField name="Sum of Jan FC" fld="27" baseField="0" baseItem="0"/>
    <dataField name="Sum of Feb FC" fld="28" baseField="0" baseItem="0"/>
    <dataField name="Sum of Mar FC" fld="29" baseField="0" baseItem="0"/>
    <dataField name="Sum of Total Actuals" fld="53" baseField="0" baseItem="0" numFmtId="166"/>
    <dataField name="Sum of Jan AC" fld="41" baseField="0" baseItem="0"/>
    <dataField name="Sum of Feb AC" fld="42" baseField="0" baseItem="0"/>
    <dataField name="Sum of Mar AC" fld="43" baseField="0" baseItem="0"/>
  </dataFields>
  <formats count="10">
    <format dxfId="16">
      <pivotArea type="topRight" dataOnly="0" labelOnly="1" outline="0" offset="B1" fieldPosition="0"/>
    </format>
    <format dxfId="15">
      <pivotArea type="topRight" dataOnly="0" labelOnly="1" outline="0" offset="E1" fieldPosition="0"/>
    </format>
    <format dxfId="14">
      <pivotArea type="topRight" dataOnly="0" labelOnly="1" outline="0" offset="H1" fieldPosition="0"/>
    </format>
    <format dxfId="13">
      <pivotArea outline="0" collapsedLevelsAreSubtotals="1" fieldPosition="0"/>
    </format>
    <format dxfId="12">
      <pivotArea type="topRight" dataOnly="0" labelOnly="1" outline="0" offset="B1" fieldPosition="0"/>
    </format>
    <format dxfId="11">
      <pivotArea type="topRight" dataOnly="0" labelOnly="1" outline="0" offset="E1" fieldPosition="0"/>
    </format>
    <format dxfId="10">
      <pivotArea type="topRight" dataOnly="0" labelOnly="1" outline="0" offset="H1:J1" fieldPosition="0"/>
    </format>
    <format dxfId="9">
      <pivotArea dataOnly="0" labelOnly="1" outline="0" fieldPosition="0">
        <references count="1">
          <reference field="4294967294" count="3">
            <x v="7"/>
            <x v="8"/>
            <x v="9"/>
          </reference>
        </references>
      </pivotArea>
    </format>
    <format dxfId="8">
      <pivotArea type="topRight" dataOnly="0" labelOnly="1" outline="0" offset="G1" fieldPosition="0"/>
    </format>
    <format dxfId="7">
      <pivotArea dataOnly="0" labelOnly="1" outline="0" fieldPosition="0">
        <references count="1">
          <reference field="4294967294" count="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09FFE4-FD37-44EC-ABA3-7345290F41E2}"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O4:U84" firstHeaderRow="1" firstDataRow="2" firstDataCol="1" rowPageCount="2" colPageCount="1"/>
  <pivotFields count="68">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2">
        <item x="74"/>
        <item x="49"/>
        <item x="76"/>
        <item x="61"/>
        <item x="56"/>
        <item x="19"/>
        <item x="2"/>
        <item x="69"/>
        <item x="58"/>
        <item x="59"/>
        <item x="9"/>
        <item x="12"/>
        <item x="21"/>
        <item x="50"/>
        <item x="25"/>
        <item x="6"/>
        <item x="65"/>
        <item x="14"/>
        <item x="45"/>
        <item x="26"/>
        <item x="46"/>
        <item x="47"/>
        <item x="79"/>
        <item x="17"/>
        <item x="60"/>
        <item x="7"/>
        <item x="18"/>
        <item x="44"/>
        <item x="43"/>
        <item x="51"/>
        <item x="22"/>
        <item x="27"/>
        <item x="70"/>
        <item x="4"/>
        <item x="62"/>
        <item x="28"/>
        <item x="63"/>
        <item x="29"/>
        <item x="23"/>
        <item x="30"/>
        <item x="53"/>
        <item x="66"/>
        <item x="8"/>
        <item x="48"/>
        <item x="67"/>
        <item x="31"/>
        <item x="32"/>
        <item x="52"/>
        <item x="0"/>
        <item x="33"/>
        <item x="15"/>
        <item x="34"/>
        <item m="1" x="81"/>
        <item x="78"/>
        <item x="16"/>
        <item x="77"/>
        <item x="75"/>
        <item x="35"/>
        <item x="11"/>
        <item x="57"/>
        <item x="13"/>
        <item x="36"/>
        <item x="64"/>
        <item x="37"/>
        <item x="54"/>
        <item x="41"/>
        <item x="38"/>
        <item x="73"/>
        <item x="42"/>
        <item x="55"/>
        <item x="40"/>
        <item x="39"/>
        <item x="5"/>
        <item x="1"/>
        <item x="71"/>
        <item x="72"/>
        <item x="68"/>
        <item x="20"/>
        <item x="3"/>
        <item x="24"/>
        <item x="10"/>
        <item m="1" x="8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8">
        <item x="5"/>
        <item x="0"/>
        <item x="2"/>
        <item x="4"/>
        <item x="3"/>
        <item x="1"/>
        <item h="1" x="6"/>
        <item h="1" m="1"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9">
        <item h="1" x="6"/>
        <item x="5"/>
        <item x="7"/>
        <item x="3"/>
        <item x="4"/>
        <item x="2"/>
        <item x="1"/>
        <item x="0"/>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ubtotalTop="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
  </rowFields>
  <rowItems count="79">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3"/>
    </i>
    <i>
      <x v="54"/>
    </i>
    <i>
      <x v="55"/>
    </i>
    <i>
      <x v="56"/>
    </i>
    <i>
      <x v="57"/>
    </i>
    <i>
      <x v="58"/>
    </i>
    <i>
      <x v="59"/>
    </i>
    <i>
      <x v="60"/>
    </i>
    <i>
      <x v="61"/>
    </i>
    <i>
      <x v="62"/>
    </i>
    <i>
      <x v="63"/>
    </i>
    <i>
      <x v="64"/>
    </i>
    <i>
      <x v="65"/>
    </i>
    <i>
      <x v="66"/>
    </i>
    <i>
      <x v="67"/>
    </i>
    <i>
      <x v="68"/>
    </i>
    <i>
      <x v="70"/>
    </i>
    <i>
      <x v="71"/>
    </i>
    <i>
      <x v="72"/>
    </i>
    <i>
      <x v="73"/>
    </i>
    <i>
      <x v="74"/>
    </i>
    <i>
      <x v="75"/>
    </i>
    <i>
      <x v="76"/>
    </i>
    <i>
      <x v="77"/>
    </i>
    <i>
      <x v="78"/>
    </i>
    <i>
      <x v="79"/>
    </i>
    <i>
      <x v="80"/>
    </i>
    <i t="grand">
      <x/>
    </i>
  </rowItems>
  <colFields count="1">
    <field x="-2"/>
  </colFields>
  <colItems count="6">
    <i>
      <x/>
    </i>
    <i i="1">
      <x v="1"/>
    </i>
    <i i="2">
      <x v="2"/>
    </i>
    <i i="3">
      <x v="3"/>
    </i>
    <i i="4">
      <x v="4"/>
    </i>
    <i i="5">
      <x v="5"/>
    </i>
  </colItems>
  <pageFields count="2">
    <pageField fld="6" hier="-1"/>
    <pageField fld="12" hier="-1"/>
  </pageFields>
  <dataFields count="6">
    <dataField name="Sum of 2026 Final Budget" fld="21" baseField="0" baseItem="0"/>
    <dataField name="Sum of Jan FC" fld="27" baseField="0" baseItem="0"/>
    <dataField name="Sum of Feb FC" fld="28" baseField="0" baseItem="0"/>
    <dataField name="Sum of Jan AC" fld="41" baseField="0" baseItem="0"/>
    <dataField name="Sum of Feb AC" fld="42" baseField="0" baseItem="0"/>
    <dataField name="Sum of Total Actuals" fld="53"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92086E-22C3-4E96-A6F5-F99E42618563}" name="Financials2026" displayName="Financials2026" ref="A1:BQ148" totalsRowShown="0" headerRowBorderDxfId="88" tableBorderDxfId="87">
  <autoFilter ref="A1:BQ148" xr:uid="{A492086E-22C3-4E96-A6F5-F99E42618563}">
    <filterColumn colId="24">
      <filters>
        <filter val="$0"/>
        <filter val="$25,203"/>
      </filters>
    </filterColumn>
    <filterColumn colId="26">
      <filters>
        <filter val="RISK AUM-Potential Dec. Opp WSO"/>
        <filter val="WSO Migration – IVP Apps Integration"/>
        <filter val="WSO Web Services - Subs/ WSO Web/AUM/SubVar- Potential Risk"/>
      </filters>
    </filterColumn>
  </autoFilter>
  <tableColumns count="69">
    <tableColumn id="1" xr3:uid="{A73B1B11-9BBA-4619-8900-212F6E8EAB15}" name="Transaction Type" dataDxfId="86"/>
    <tableColumn id="2" xr3:uid="{21FE838A-6B88-47B8-84B6-FF10899FF13E}" name="D365 Legal Vendor name" dataDxfId="85"/>
    <tableColumn id="3" xr3:uid="{75152A30-3FCF-4A8C-9B26-97FFB5342F9A}" name="DBA / AKA / Passthrough" dataDxfId="84"/>
    <tableColumn id="4" xr3:uid="{92D14962-72A6-44CC-AD0F-BE2CC9A0138C}" name="Project ID" dataDxfId="83"/>
    <tableColumn id="5" xr3:uid="{243F444A-5A61-400D-B07B-C0393066D378}" name="Project Name" dataDxfId="82"/>
    <tableColumn id="6" xr3:uid="{520A3939-5C73-463F-A001-56F906ACEE8B}" name="Domain" dataDxfId="81"/>
    <tableColumn id="7" xr3:uid="{7EA9F2C7-8108-4C2B-9024-B5F2ED619B4C}" name="Domain Owner" dataDxfId="80"/>
    <tableColumn id="9" xr3:uid="{D6801792-B9AC-4510-9132-4A998BCF0B8A}" name="Contract Start" dataDxfId="79"/>
    <tableColumn id="10" xr3:uid="{BC61DE2D-5DE6-4C9C-B22D-FCAF4BB91866}" name="Contract End" dataDxfId="78"/>
    <tableColumn id="11" xr3:uid="{17245AFF-BC33-4E5A-82D6-C8BC5C4D2C0A}" name="Application" dataDxfId="77"/>
    <tableColumn id="12" xr3:uid="{D4E2B736-1876-47B2-8F71-60184D28FFE3}" name="Project Details" dataDxfId="76">
      <calculatedColumnFormula>D2 &amp; "-" &amp;E2</calculatedColumnFormula>
    </tableColumn>
    <tableColumn id="13" xr3:uid="{2992EB58-48BF-4D95-9FB3-3569D6F12CCF}" name="Category" dataDxfId="75"/>
    <tableColumn id="14" xr3:uid="{A4E40B18-472A-4991-9954-03368E910B8F}" name="Sub-Category1" dataDxfId="74"/>
    <tableColumn id="17" xr3:uid="{97797BDE-C480-461C-9DEA-126170656183}" name="Sub-Category2" dataDxfId="73"/>
    <tableColumn id="21" xr3:uid="{A843BBAA-2261-4EE3-A996-BC0D85291D29}" name="Contract Type" dataDxfId="72"/>
    <tableColumn id="15" xr3:uid="{CAC9DFF6-8DE9-4BB3-A210-C673FF492182}" name="MGMT View Category (OneStream)" dataDxfId="71"/>
    <tableColumn id="18" xr3:uid="{7B24C945-DC36-46FE-BDE9-ACF79E25FBA5}" name="Onestream Account" dataDxfId="70"/>
    <tableColumn id="19" xr3:uid="{3AD397B5-3D72-4E5D-8C8E-8022CA859FDE}" name="A/P Account Name" dataDxfId="69"/>
    <tableColumn id="20" xr3:uid="{A02AC37E-EB10-4D61-8A1F-AED5CDDEA2ED}" name="Accounting Treatment" dataDxfId="68"/>
    <tableColumn id="22" xr3:uid="{0F175FDC-16CE-443C-B071-802D77FA2198}" name="2025 Actuals" dataDxfId="67"/>
    <tableColumn id="23" xr3:uid="{E586F94E-40E0-4AA8-A0DE-21A40521BB7E}" name="2026 Initial Budget" dataDxfId="66" dataCellStyle="Comma"/>
    <tableColumn id="25" xr3:uid="{F506FA27-E67F-4973-B6FB-C040691D4501}" name="2026 Final Budget" dataDxfId="65" dataCellStyle="Comma"/>
    <tableColumn id="26" xr3:uid="{0A3DDD1F-F1B0-4E42-AF64-7AC9C4B7457A}" name="2026 (Actuals + Forecast)" dataDxfId="64" dataCellStyle="Comma">
      <calculatedColumnFormula>AO2+IF(ISBLANK(AP2),AB2,AP2)+IF(ISBLANK(AQ2),AC2,AQ2)+IF(ISBLANK(AR2),AD2,AR2)+IF(ISBLANK(AS2),AE2,AS2)+IF(ISBLANK(AT2),AF2,AT2)</calculatedColumnFormula>
    </tableColumn>
    <tableColumn id="27" xr3:uid="{6863E3D3-21ED-42E8-A3D4-4146C68366E7}" name="2026 Opportunity" dataDxfId="63" dataCellStyle="Comma">
      <calculatedColumnFormula>IF(V2 &gt;= W2, V2 - W2, 0)*-1</calculatedColumnFormula>
    </tableColumn>
    <tableColumn id="28" xr3:uid="{442470D1-D45C-4D5E-A489-4F4FB5D6C611}" name="2026 Risk" dataDxfId="62" dataCellStyle="Comma">
      <calculatedColumnFormula>IF(W2 &gt; V2, W2 - V2, 0)</calculatedColumnFormula>
    </tableColumn>
    <tableColumn id="16" xr3:uid="{C3A535A1-465C-4BDB-930E-D3AEA771FE74}" name="2026 Net Position" dataDxfId="61" dataCellStyle="Comma">
      <calculatedColumnFormula>SUM(Financials2026[[#This Row],[2026 Opportunity]:[2026 Risk]])</calculatedColumnFormula>
    </tableColumn>
    <tableColumn id="29" xr3:uid="{FCA05E22-FF7C-4021-B17C-9E8C70E1763D}" name="Notes" dataDxfId="60"/>
    <tableColumn id="31" xr3:uid="{4054357D-69ED-4798-82D6-D2E485AC991F}" name="Jan FC" dataDxfId="59" dataCellStyle="Comma"/>
    <tableColumn id="32" xr3:uid="{68BBB5EC-7BC3-46CD-9630-E06A04419660}" name="Feb FC" dataDxfId="58" dataCellStyle="Comma"/>
    <tableColumn id="33" xr3:uid="{EE6CFEFA-EA4E-4370-BD34-F2BBD8E43A5C}" name="Mar FC" dataDxfId="57" dataCellStyle="Comma"/>
    <tableColumn id="34" xr3:uid="{6FB2C9B7-F177-40ED-9180-77B97133637C}" name="Apr FC" dataDxfId="56" dataCellStyle="Comma"/>
    <tableColumn id="35" xr3:uid="{A46A09E4-884B-4643-90F0-4362D526E90A}" name="May FC" dataDxfId="55" dataCellStyle="Comma"/>
    <tableColumn id="36" xr3:uid="{B239B931-4938-40AD-A906-FDDC394C46B8}" name="Jun FC" dataDxfId="54" dataCellStyle="Comma"/>
    <tableColumn id="37" xr3:uid="{0803ED62-7223-4309-A851-F5D4FFDDDC50}" name="Jul FC" dataDxfId="53" dataCellStyle="Comma"/>
    <tableColumn id="38" xr3:uid="{5A4D9F88-8E5F-47CC-969F-CDC3A4631048}" name="Aug FC" dataDxfId="52" dataCellStyle="Comma"/>
    <tableColumn id="39" xr3:uid="{1BFC8400-AA4B-4B88-9349-6FE66711301A}" name="Sep FC" dataDxfId="51" dataCellStyle="Comma"/>
    <tableColumn id="40" xr3:uid="{520EA27F-8F12-4612-B5BA-2A7906BC1858}" name="Oct FC" dataDxfId="50" dataCellStyle="Comma"/>
    <tableColumn id="41" xr3:uid="{EC52FAF2-C683-4A54-88DE-24C01F619276}" name="Nov FC" dataDxfId="49" dataCellStyle="Comma"/>
    <tableColumn id="42" xr3:uid="{8BADF9C7-8D22-4264-81AD-DA31067D1CB0}" name="Dec FC" dataDxfId="48" dataCellStyle="Comma"/>
    <tableColumn id="74" xr3:uid="{4CA1816A-A408-406C-A9A3-372724C6B888}" name="Total - FC" dataDxfId="47" dataCellStyle="Comma">
      <calculatedColumnFormula>SUM(Financials2026[[#This Row],[Jan FC]:[Dec FC]])</calculatedColumnFormula>
    </tableColumn>
    <tableColumn id="43" xr3:uid="{DAA2C13C-93C4-40BA-9E2F-E8B86DEC7F47}" name="Jun-Dec FC" dataDxfId="46" dataCellStyle="Comma">
      <calculatedColumnFormula>SUM(AG2:AM2)</calculatedColumnFormula>
    </tableColumn>
    <tableColumn id="56" xr3:uid="{4BC94A84-5F9E-4421-837E-B4883F88F093}" name="Jan AC" dataDxfId="45" dataCellStyle="Comma"/>
    <tableColumn id="55" xr3:uid="{8110AB15-9E34-4028-A675-F4644AF6551A}" name="Feb AC" dataDxfId="44" dataCellStyle="Comma"/>
    <tableColumn id="54" xr3:uid="{4DD21639-ED75-4733-99F2-4042F5D95D38}" name="Mar AC" dataDxfId="43" dataCellStyle="Comma"/>
    <tableColumn id="53" xr3:uid="{EC96DA42-4D63-46F8-97A4-F9C80AF3E510}" name="Apr AC" dataDxfId="42" dataCellStyle="Comma"/>
    <tableColumn id="52" xr3:uid="{574C6E64-7257-4DCB-85E5-A3C1D9CC132A}" name="May AC" dataDxfId="41" dataCellStyle="Comma"/>
    <tableColumn id="51" xr3:uid="{C85494BB-9585-4B16-A414-7F49FC02B55B}" name="Jun AC" dataDxfId="40" dataCellStyle="Comma"/>
    <tableColumn id="50" xr3:uid="{A730A824-E028-4CE1-A4EE-2EC6C9505BB5}" name="Jul AC" dataDxfId="39" dataCellStyle="Comma"/>
    <tableColumn id="49" xr3:uid="{3312D4A3-6FF5-42AE-BA5C-67FDAE8450D6}" name="Aug AC" dataDxfId="38" dataCellStyle="Comma"/>
    <tableColumn id="48" xr3:uid="{B7EB5C8B-AA9B-453B-AE5D-7C522D055E1F}" name="Sep AC" dataDxfId="37" dataCellStyle="Comma"/>
    <tableColumn id="47" xr3:uid="{FD35E1EA-DD5F-4811-ACD9-40CADB078DAF}" name="Oct AC" dataDxfId="36" dataCellStyle="Comma"/>
    <tableColumn id="46" xr3:uid="{D1650156-F34B-49B9-A7F7-52FC5F6F3FCE}" name="Nov AC" dataDxfId="35" dataCellStyle="Comma"/>
    <tableColumn id="30" xr3:uid="{1DB0DB34-9471-48D1-A942-45646369E7BE}" name="Dec AC" dataDxfId="34" dataCellStyle="Comma"/>
    <tableColumn id="75" xr3:uid="{B30F4FA5-2257-4D8E-8E1D-E457546B3E2A}" name="Total Actuals" dataDxfId="33" dataCellStyle="Comma">
      <calculatedColumnFormula>SUM(Financials2026[[#This Row],[Jan AC]:[Dec AC]])</calculatedColumnFormula>
    </tableColumn>
    <tableColumn id="58" xr3:uid="{C3F4F7C4-68CC-4AFB-B1C8-6B908707F8BB}" name="Jan Opp/Risk" dataDxfId="32" dataCellStyle="Comma">
      <calculatedColumnFormula>Financials2026[[#This Row],[Jan AC]]-Financials2026[[#This Row],[Jan FC]]</calculatedColumnFormula>
    </tableColumn>
    <tableColumn id="59" xr3:uid="{FA0EA09D-2E26-4199-847B-623229835C0D}" name="Feb Opp./Risk" dataDxfId="31" dataCellStyle="Comma">
      <calculatedColumnFormula>Financials2026[[#This Row],[Feb AC]]-Financials2026[[#This Row],[Feb FC]]</calculatedColumnFormula>
    </tableColumn>
    <tableColumn id="60" xr3:uid="{ED39AE43-A863-48C1-8F8C-DCAD21A81067}" name="Mar Opp./Risk" dataDxfId="30" dataCellStyle="Comma">
      <calculatedColumnFormula>Financials2026[[#This Row],[Mar AC]]-Financials2026[[#This Row],[Mar FC]]</calculatedColumnFormula>
    </tableColumn>
    <tableColumn id="61" xr3:uid="{176078BC-A9AA-41BF-96C8-CF91FF91FEF4}" name="Apr Opp./Risk" dataDxfId="29" dataCellStyle="Comma">
      <calculatedColumnFormula>Financials2026[[#This Row],[Apr AC]]-Financials2026[[#This Row],[Apr FC]]</calculatedColumnFormula>
    </tableColumn>
    <tableColumn id="62" xr3:uid="{6DA04514-1BE9-4D13-B767-B89724E85FCB}" name="May Opp./Risk" dataDxfId="28" dataCellStyle="Comma">
      <calculatedColumnFormula>Financials2026[[#This Row],[May AC]]-Financials2026[[#This Row],[May FC]]</calculatedColumnFormula>
    </tableColumn>
    <tableColumn id="63" xr3:uid="{81D89985-CF58-425B-BA17-2F207D217CEE}" name="Jun Opp./Risk" dataDxfId="27" dataCellStyle="Comma">
      <calculatedColumnFormula>Financials2026[[#This Row],[Jun AC]]-Financials2026[[#This Row],[Jun FC]]</calculatedColumnFormula>
    </tableColumn>
    <tableColumn id="64" xr3:uid="{4DE636E6-443E-49B2-B9B3-E07C9495F669}" name="Jul Opp./Risk" dataDxfId="26" dataCellStyle="Comma">
      <calculatedColumnFormula>Financials2026[[#This Row],[Jul AC]]-Financials2026[[#This Row],[Jul FC]]</calculatedColumnFormula>
    </tableColumn>
    <tableColumn id="65" xr3:uid="{BAD535B6-5665-44EE-AC99-C48E6F6E7779}" name="Aug Opp./Risk" dataDxfId="25" dataCellStyle="Comma">
      <calculatedColumnFormula>Financials2026[[#This Row],[Aug AC]]-Financials2026[[#This Row],[Aug FC]]</calculatedColumnFormula>
    </tableColumn>
    <tableColumn id="66" xr3:uid="{F8202178-523F-44C8-871A-C3AD3C594338}" name="Sep Opp./Risk" dataDxfId="24" dataCellStyle="Comma">
      <calculatedColumnFormula>Financials2026[[#This Row],[Sep AC]]-Financials2026[[#This Row],[Sep FC]]</calculatedColumnFormula>
    </tableColumn>
    <tableColumn id="67" xr3:uid="{3C0BB1B6-12B1-47CE-927B-B92DA558BB49}" name="Oct Opp./Risk" dataDxfId="23" dataCellStyle="Comma">
      <calculatedColumnFormula>Financials2026[[#This Row],[Oct AC]]-Financials2026[[#This Row],[Oct FC]]</calculatedColumnFormula>
    </tableColumn>
    <tableColumn id="68" xr3:uid="{10B2B2B6-C0A4-45B0-99BA-16A15F4D1D2D}" name="Nov Opp./Risk" dataDxfId="22" dataCellStyle="Comma">
      <calculatedColumnFormula>Financials2026[[#This Row],[Nov AC]]-Financials2026[[#This Row],[Nov FC]]</calculatedColumnFormula>
    </tableColumn>
    <tableColumn id="69" xr3:uid="{059DF35C-8926-41FD-AB61-2BE1307D9123}" name="Dec Opp./Risk" dataDxfId="21" dataCellStyle="Comma">
      <calculatedColumnFormula>Financials2026[[#This Row],[Dec AC]]-Financials2026[[#This Row],[Dec FC]]</calculatedColumnFormula>
    </tableColumn>
    <tableColumn id="76" xr3:uid="{671CCAFC-8BC8-4827-B632-9F92267FDA6B}" name="Total Opp./Risk" dataDxfId="20" dataCellStyle="Comma">
      <calculatedColumnFormula>SUM(Financials2026[[#This Row],[Jan Opp/Risk]:[Dec Opp./Risk]])</calculatedColumnFormula>
    </tableColumn>
    <tableColumn id="45" xr3:uid="{3290BD2B-35D5-4BD4-928D-B5DD54E90225}" name="Notes - Swati" dataDxfId="19" dataCellStyle="Comma"/>
    <tableColumn id="57" xr3:uid="{622EC5AD-14B5-4D42-A9AB-788E787F24F7}" name="Jan-Apr Actuals" dataDxfId="18" dataCellStyle="Comma">
      <calculatedColumnFormula>SUM(Financials2026[[#This Row],[Jan AC]:[Apr AC]])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4D06-972D-4D5D-94BD-67FB6D19BD2E}">
  <sheetPr>
    <tabColor theme="5" tint="0.79998168889431442"/>
  </sheetPr>
  <dimension ref="A1:J37"/>
  <sheetViews>
    <sheetView workbookViewId="0">
      <selection activeCell="A31" sqref="A31"/>
    </sheetView>
  </sheetViews>
  <sheetFormatPr defaultRowHeight="14.4" x14ac:dyDescent="0.3"/>
  <cols>
    <col min="1" max="2" width="17.77734375" bestFit="1" customWidth="1"/>
    <col min="3" max="3" width="21.88671875" bestFit="1" customWidth="1"/>
    <col min="4" max="4" width="15.109375" bestFit="1" customWidth="1"/>
    <col min="5" max="5" width="14.44140625" bestFit="1" customWidth="1"/>
    <col min="6" max="6" width="21.77734375" bestFit="1" customWidth="1"/>
    <col min="7" max="7" width="4.21875" customWidth="1"/>
    <col min="8" max="8" width="4.44140625" customWidth="1"/>
    <col min="9" max="9" width="3.77734375" customWidth="1"/>
    <col min="10" max="10" width="25.6640625" bestFit="1" customWidth="1"/>
  </cols>
  <sheetData>
    <row r="1" spans="1:10" x14ac:dyDescent="0.3">
      <c r="A1" s="8" t="s">
        <v>42</v>
      </c>
      <c r="B1" t="s">
        <v>43</v>
      </c>
      <c r="C1" s="168" t="s">
        <v>556</v>
      </c>
      <c r="D1" s="168"/>
      <c r="E1" s="168"/>
      <c r="F1" s="168"/>
      <c r="J1" s="19" t="s">
        <v>39</v>
      </c>
    </row>
    <row r="2" spans="1:10" x14ac:dyDescent="0.3">
      <c r="C2" s="168"/>
      <c r="D2" s="168"/>
      <c r="E2" s="168"/>
      <c r="F2" s="168"/>
      <c r="J2" s="20">
        <v>44788398</v>
      </c>
    </row>
    <row r="3" spans="1:10" x14ac:dyDescent="0.3">
      <c r="A3" s="8" t="s">
        <v>88</v>
      </c>
      <c r="B3" s="16" t="s">
        <v>0</v>
      </c>
      <c r="C3" t="s">
        <v>842</v>
      </c>
      <c r="D3" s="16" t="s">
        <v>44</v>
      </c>
      <c r="E3" s="16" t="s">
        <v>45</v>
      </c>
      <c r="F3" s="16" t="s">
        <v>495</v>
      </c>
      <c r="J3" s="159">
        <f>GETPIVOTDATA("Sum of 2026 Final Budget",$A$3)-J2</f>
        <v>-4.385000467300415E-2</v>
      </c>
    </row>
    <row r="4" spans="1:10" x14ac:dyDescent="0.3">
      <c r="A4" s="9" t="s">
        <v>2</v>
      </c>
      <c r="B4" s="6">
        <v>4476496</v>
      </c>
      <c r="C4" s="6">
        <v>2298996</v>
      </c>
      <c r="D4" s="6">
        <v>0</v>
      </c>
      <c r="E4" s="6">
        <v>-2177500</v>
      </c>
      <c r="F4" s="6">
        <v>-2177500</v>
      </c>
      <c r="J4" s="45"/>
    </row>
    <row r="5" spans="1:10" x14ac:dyDescent="0.3">
      <c r="A5" s="9" t="s">
        <v>3</v>
      </c>
      <c r="B5" s="6">
        <v>116236</v>
      </c>
      <c r="C5" s="6">
        <v>182232.90333333335</v>
      </c>
      <c r="D5" s="6">
        <v>90583.84</v>
      </c>
      <c r="E5" s="6">
        <v>-24586.936666666657</v>
      </c>
      <c r="F5" s="6">
        <v>65996.90333333335</v>
      </c>
    </row>
    <row r="6" spans="1:10" x14ac:dyDescent="0.3">
      <c r="A6" s="9" t="s">
        <v>4</v>
      </c>
      <c r="B6" s="6">
        <v>8342615.0750000002</v>
      </c>
      <c r="C6" s="6">
        <v>7671884.6059000008</v>
      </c>
      <c r="D6" s="6">
        <v>7894.2458999999999</v>
      </c>
      <c r="E6" s="6">
        <v>-678624.71499999962</v>
      </c>
      <c r="F6" s="6">
        <v>-670730.46909999952</v>
      </c>
    </row>
    <row r="7" spans="1:10" x14ac:dyDescent="0.3">
      <c r="A7" s="9" t="s">
        <v>46</v>
      </c>
      <c r="B7" s="6">
        <v>6671840</v>
      </c>
      <c r="C7" s="6">
        <v>7761352.9199999999</v>
      </c>
      <c r="D7" s="6">
        <v>1865267.92</v>
      </c>
      <c r="E7" s="6">
        <v>-775755</v>
      </c>
      <c r="F7" s="6">
        <v>1089512.92</v>
      </c>
    </row>
    <row r="8" spans="1:10" x14ac:dyDescent="0.3">
      <c r="A8" s="9" t="s">
        <v>5</v>
      </c>
      <c r="B8" s="6">
        <v>2751491.34</v>
      </c>
      <c r="C8" s="6">
        <v>2905585.81</v>
      </c>
      <c r="D8" s="6">
        <v>247015</v>
      </c>
      <c r="E8" s="6">
        <v>-92920.53</v>
      </c>
      <c r="F8" s="6">
        <v>154094.47</v>
      </c>
    </row>
    <row r="9" spans="1:10" x14ac:dyDescent="0.3">
      <c r="A9" s="9" t="s">
        <v>6</v>
      </c>
      <c r="B9" s="6">
        <v>2031290</v>
      </c>
      <c r="C9" s="6">
        <v>1978014.8641666665</v>
      </c>
      <c r="D9" s="6">
        <v>48945.954166666648</v>
      </c>
      <c r="E9" s="6">
        <v>-102221.08999999997</v>
      </c>
      <c r="F9" s="6">
        <v>-53275.135833333319</v>
      </c>
    </row>
    <row r="10" spans="1:10" x14ac:dyDescent="0.3">
      <c r="A10" s="9" t="s">
        <v>7</v>
      </c>
      <c r="B10" s="6">
        <v>20398429.54115</v>
      </c>
      <c r="C10" s="6">
        <v>21600343.210083339</v>
      </c>
      <c r="D10" s="6">
        <v>1564632.1234999988</v>
      </c>
      <c r="E10" s="6">
        <v>-362718.45456666686</v>
      </c>
      <c r="F10" s="6">
        <v>1201913.6689333317</v>
      </c>
    </row>
    <row r="11" spans="1:10" x14ac:dyDescent="0.3">
      <c r="A11" s="9" t="s">
        <v>8</v>
      </c>
      <c r="B11" s="6">
        <v>44788397.956149995</v>
      </c>
      <c r="C11" s="6">
        <v>44398410.313483343</v>
      </c>
      <c r="D11" s="6">
        <v>3824339.0835666656</v>
      </c>
      <c r="E11" s="6">
        <v>-4214326.7262333333</v>
      </c>
      <c r="F11" s="6">
        <v>-389987.6426666677</v>
      </c>
    </row>
    <row r="13" spans="1:10" hidden="1" x14ac:dyDescent="0.3">
      <c r="A13" s="8" t="s">
        <v>42</v>
      </c>
      <c r="B13" t="s">
        <v>43</v>
      </c>
      <c r="E13" s="6"/>
      <c r="F13" s="6"/>
    </row>
    <row r="14" spans="1:10" hidden="1" x14ac:dyDescent="0.3">
      <c r="A14" s="8" t="s">
        <v>47</v>
      </c>
      <c r="B14" t="s">
        <v>43</v>
      </c>
    </row>
    <row r="15" spans="1:10" hidden="1" x14ac:dyDescent="0.3"/>
    <row r="16" spans="1:10" hidden="1" x14ac:dyDescent="0.3">
      <c r="A16" s="8" t="s">
        <v>1</v>
      </c>
      <c r="B16" t="s">
        <v>44</v>
      </c>
      <c r="C16" t="s">
        <v>45</v>
      </c>
      <c r="D16" t="s">
        <v>0</v>
      </c>
    </row>
    <row r="17" spans="1:6" hidden="1" x14ac:dyDescent="0.3">
      <c r="A17" s="9" t="s">
        <v>48</v>
      </c>
      <c r="B17" s="6">
        <v>1756448.5669999998</v>
      </c>
      <c r="C17" s="6">
        <v>-1397808.4541500001</v>
      </c>
      <c r="D17" s="6">
        <v>10007813.59715</v>
      </c>
    </row>
    <row r="18" spans="1:6" hidden="1" x14ac:dyDescent="0.3">
      <c r="A18" s="9" t="s">
        <v>49</v>
      </c>
      <c r="B18" s="6">
        <v>555458.2482333337</v>
      </c>
      <c r="C18" s="6">
        <v>-816190.11024999968</v>
      </c>
      <c r="D18" s="6">
        <v>14217853.790000001</v>
      </c>
    </row>
    <row r="19" spans="1:6" hidden="1" x14ac:dyDescent="0.3">
      <c r="A19" s="9" t="s">
        <v>50</v>
      </c>
      <c r="B19" s="6">
        <v>1087555.4199999985</v>
      </c>
      <c r="C19" s="6">
        <v>-1290770.97</v>
      </c>
      <c r="D19" s="6">
        <v>13152468.5</v>
      </c>
    </row>
    <row r="20" spans="1:6" hidden="1" x14ac:dyDescent="0.3">
      <c r="A20" s="9" t="s">
        <v>51</v>
      </c>
      <c r="B20" s="6">
        <v>247000.3</v>
      </c>
      <c r="C20" s="6">
        <v>-405360</v>
      </c>
      <c r="D20" s="6">
        <v>1752990.7</v>
      </c>
    </row>
    <row r="21" spans="1:6" hidden="1" x14ac:dyDescent="0.3">
      <c r="A21" s="9" t="s">
        <v>52</v>
      </c>
      <c r="B21" s="6">
        <v>50312.124166666646</v>
      </c>
      <c r="C21" s="6">
        <v>-16469.722500000018</v>
      </c>
      <c r="D21" s="6">
        <v>1785617.7549999999</v>
      </c>
    </row>
    <row r="22" spans="1:6" hidden="1" x14ac:dyDescent="0.3">
      <c r="A22" s="9" t="s">
        <v>53</v>
      </c>
      <c r="B22" s="6">
        <v>94895.17</v>
      </c>
      <c r="C22" s="6">
        <v>-287727.46933333331</v>
      </c>
      <c r="D22" s="6">
        <v>2627635.6140000001</v>
      </c>
    </row>
    <row r="23" spans="1:6" hidden="1" x14ac:dyDescent="0.3">
      <c r="A23" s="9" t="s">
        <v>422</v>
      </c>
      <c r="B23" s="6">
        <v>32669.254166666651</v>
      </c>
      <c r="C23" s="6">
        <v>0</v>
      </c>
      <c r="D23" s="6">
        <v>1244018</v>
      </c>
    </row>
    <row r="24" spans="1:6" hidden="1" x14ac:dyDescent="0.3">
      <c r="A24" s="9" t="s">
        <v>8</v>
      </c>
      <c r="B24" s="6">
        <v>3824339.0835666647</v>
      </c>
      <c r="C24" s="6">
        <v>-4214326.7262333324</v>
      </c>
      <c r="D24" s="6">
        <v>44788397.95615001</v>
      </c>
    </row>
    <row r="25" spans="1:6" x14ac:dyDescent="0.3">
      <c r="A25" s="104" t="s">
        <v>525</v>
      </c>
      <c r="B25" s="105">
        <f>B11/1000000</f>
        <v>44.788397956149993</v>
      </c>
      <c r="C25" s="106">
        <f t="shared" ref="C25:F25" si="0">C11/1000000</f>
        <v>44.398410313483339</v>
      </c>
      <c r="D25" s="106">
        <f t="shared" si="0"/>
        <v>3.8243390835666657</v>
      </c>
      <c r="E25" s="106">
        <f t="shared" si="0"/>
        <v>-4.2143267262333337</v>
      </c>
      <c r="F25" s="106">
        <f t="shared" si="0"/>
        <v>-0.38998764266666769</v>
      </c>
    </row>
    <row r="26" spans="1:6" x14ac:dyDescent="0.3">
      <c r="B26" s="43"/>
      <c r="C26" s="43"/>
      <c r="D26" s="43"/>
      <c r="E26" s="43"/>
      <c r="F26" s="43"/>
    </row>
    <row r="27" spans="1:6" x14ac:dyDescent="0.3">
      <c r="A27" s="8" t="s">
        <v>42</v>
      </c>
      <c r="B27" t="s">
        <v>43</v>
      </c>
      <c r="C27" s="169" t="s">
        <v>557</v>
      </c>
      <c r="D27" s="169"/>
      <c r="E27" s="169"/>
    </row>
    <row r="28" spans="1:6" x14ac:dyDescent="0.3">
      <c r="C28" s="169"/>
      <c r="D28" s="169"/>
      <c r="E28" s="169"/>
    </row>
    <row r="29" spans="1:6" x14ac:dyDescent="0.3">
      <c r="C29" s="8" t="s">
        <v>502</v>
      </c>
    </row>
    <row r="30" spans="1:6" ht="28.8" x14ac:dyDescent="0.3">
      <c r="A30" s="107" t="s">
        <v>54</v>
      </c>
      <c r="B30" s="107" t="s">
        <v>47</v>
      </c>
      <c r="C30" s="108" t="s">
        <v>0</v>
      </c>
      <c r="D30" s="108" t="s">
        <v>555</v>
      </c>
      <c r="E30" s="109" t="s">
        <v>495</v>
      </c>
    </row>
    <row r="31" spans="1:6" x14ac:dyDescent="0.3">
      <c r="A31" t="s">
        <v>48</v>
      </c>
      <c r="C31" s="101">
        <v>10007813.59715</v>
      </c>
      <c r="D31" s="101">
        <v>4571560.564166666</v>
      </c>
      <c r="E31" s="101">
        <v>358640.11284999992</v>
      </c>
    </row>
    <row r="32" spans="1:6" x14ac:dyDescent="0.3">
      <c r="A32" t="s">
        <v>49</v>
      </c>
      <c r="C32" s="101">
        <v>14217853.790000001</v>
      </c>
      <c r="D32" s="101">
        <v>5898802.6434000004</v>
      </c>
      <c r="E32" s="101">
        <v>-260731.86201666598</v>
      </c>
    </row>
    <row r="33" spans="1:5" x14ac:dyDescent="0.3">
      <c r="A33" t="s">
        <v>50</v>
      </c>
      <c r="C33" s="101">
        <v>13152468.5</v>
      </c>
      <c r="D33" s="101">
        <v>9323571.629999999</v>
      </c>
      <c r="E33" s="101">
        <v>-203215.55000000173</v>
      </c>
    </row>
    <row r="34" spans="1:5" x14ac:dyDescent="0.3">
      <c r="A34" t="s">
        <v>51</v>
      </c>
      <c r="C34" s="101">
        <v>1752990.7</v>
      </c>
      <c r="D34" s="101">
        <v>415826.75</v>
      </c>
      <c r="E34" s="101">
        <v>-158359.70000000001</v>
      </c>
    </row>
    <row r="35" spans="1:5" x14ac:dyDescent="0.3">
      <c r="A35" t="s">
        <v>52</v>
      </c>
      <c r="C35" s="101">
        <v>1785617.7549999999</v>
      </c>
      <c r="D35" s="101">
        <v>925338.64000000013</v>
      </c>
      <c r="E35" s="101">
        <v>33842.401666666628</v>
      </c>
    </row>
    <row r="36" spans="1:5" x14ac:dyDescent="0.3">
      <c r="A36" t="s">
        <v>53</v>
      </c>
      <c r="C36" s="101">
        <v>2627635.6140000001</v>
      </c>
      <c r="D36" s="101">
        <v>918595.95000000007</v>
      </c>
      <c r="E36" s="101">
        <v>-192832.29933333327</v>
      </c>
    </row>
    <row r="37" spans="1:5" x14ac:dyDescent="0.3">
      <c r="A37" t="s">
        <v>8</v>
      </c>
      <c r="C37" s="101">
        <v>43544379.95615001</v>
      </c>
      <c r="D37" s="101">
        <v>22053696.177566666</v>
      </c>
      <c r="E37" s="101">
        <v>-422656.89683333447</v>
      </c>
    </row>
  </sheetData>
  <mergeCells count="2">
    <mergeCell ref="C1:F2"/>
    <mergeCell ref="C27:E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76273-67DD-45EA-B580-834D9FB1CC30}">
  <sheetPr>
    <tabColor theme="9" tint="0.79998168889431442"/>
  </sheetPr>
  <dimension ref="A1:N147"/>
  <sheetViews>
    <sheetView zoomScaleNormal="100" workbookViewId="0">
      <selection activeCell="E3" sqref="E3"/>
    </sheetView>
  </sheetViews>
  <sheetFormatPr defaultRowHeight="14.4" outlineLevelRow="2" x14ac:dyDescent="0.3"/>
  <cols>
    <col min="1" max="1" width="16.88671875" bestFit="1" customWidth="1"/>
    <col min="2" max="2" width="20.6640625" bestFit="1" customWidth="1"/>
    <col min="3" max="3" width="35.88671875" hidden="1" customWidth="1"/>
    <col min="4" max="4" width="27.21875" customWidth="1"/>
    <col min="5" max="5" width="21.88671875" customWidth="1"/>
    <col min="6" max="6" width="22.109375" customWidth="1"/>
    <col min="7" max="7" width="26.21875" customWidth="1"/>
    <col min="8" max="8" width="23.6640625" customWidth="1"/>
    <col min="9" max="9" width="21.77734375" bestFit="1" customWidth="1"/>
    <col min="10" max="10" width="77.33203125" style="109" hidden="1" customWidth="1"/>
    <col min="11" max="11" width="97.6640625" style="109" customWidth="1"/>
    <col min="12" max="12" width="22.44140625" style="108" customWidth="1"/>
  </cols>
  <sheetData>
    <row r="1" spans="1:12" x14ac:dyDescent="0.3">
      <c r="A1" s="113" t="s">
        <v>562</v>
      </c>
      <c r="B1" s="113" t="s">
        <v>54</v>
      </c>
      <c r="C1" s="113" t="s">
        <v>563</v>
      </c>
      <c r="D1" s="113" t="s">
        <v>55</v>
      </c>
      <c r="E1" s="113" t="s">
        <v>97</v>
      </c>
      <c r="F1" s="113" t="s">
        <v>564</v>
      </c>
      <c r="G1" s="113" t="s">
        <v>565</v>
      </c>
      <c r="H1" s="113" t="s">
        <v>566</v>
      </c>
      <c r="I1" s="113" t="s">
        <v>477</v>
      </c>
      <c r="J1" s="114" t="s">
        <v>567</v>
      </c>
      <c r="K1" s="114" t="s">
        <v>568</v>
      </c>
      <c r="L1" s="114" t="s">
        <v>569</v>
      </c>
    </row>
    <row r="2" spans="1:12" ht="28.8" outlineLevel="2" x14ac:dyDescent="0.3">
      <c r="A2" s="115" t="s">
        <v>2</v>
      </c>
      <c r="B2" s="115" t="s">
        <v>48</v>
      </c>
      <c r="C2" s="115" t="s">
        <v>211</v>
      </c>
      <c r="D2" s="115" t="s">
        <v>181</v>
      </c>
      <c r="E2" s="116">
        <v>250000</v>
      </c>
      <c r="F2" s="116">
        <v>0</v>
      </c>
      <c r="G2" s="116">
        <v>0</v>
      </c>
      <c r="H2" s="116">
        <v>152500</v>
      </c>
      <c r="I2" s="116">
        <v>-97500</v>
      </c>
      <c r="J2" s="117" t="s">
        <v>570</v>
      </c>
      <c r="K2" s="117" t="s">
        <v>571</v>
      </c>
      <c r="L2" s="118" t="s">
        <v>158</v>
      </c>
    </row>
    <row r="3" spans="1:12" ht="72" outlineLevel="2" x14ac:dyDescent="0.3">
      <c r="A3" s="115" t="s">
        <v>2</v>
      </c>
      <c r="B3" s="115" t="s">
        <v>48</v>
      </c>
      <c r="C3" s="115" t="s">
        <v>211</v>
      </c>
      <c r="D3" s="115" t="s">
        <v>208</v>
      </c>
      <c r="E3" s="116">
        <v>2444000</v>
      </c>
      <c r="F3" s="116">
        <v>480000</v>
      </c>
      <c r="G3" s="116">
        <v>480000</v>
      </c>
      <c r="H3" s="116">
        <v>1080000</v>
      </c>
      <c r="I3" s="116">
        <v>-884000</v>
      </c>
      <c r="J3" s="117" t="s">
        <v>573</v>
      </c>
      <c r="K3" s="117" t="s">
        <v>574</v>
      </c>
      <c r="L3" s="118" t="s">
        <v>572</v>
      </c>
    </row>
    <row r="4" spans="1:12" ht="57.6" outlineLevel="1" x14ac:dyDescent="0.3">
      <c r="A4" s="119" t="s">
        <v>2</v>
      </c>
      <c r="B4" s="119" t="s">
        <v>496</v>
      </c>
      <c r="C4" s="115" t="s">
        <v>211</v>
      </c>
      <c r="D4" s="119"/>
      <c r="E4" s="120">
        <f>SUM(E2:E3)</f>
        <v>2694000</v>
      </c>
      <c r="F4" s="120">
        <f>SUM(F2:F3)</f>
        <v>480000</v>
      </c>
      <c r="G4" s="120">
        <f>SUM(G2:G3)</f>
        <v>480000</v>
      </c>
      <c r="H4" s="120">
        <f>SUM(H2:H3)</f>
        <v>1232500</v>
      </c>
      <c r="I4" s="120">
        <f>SUM(I2:I3)</f>
        <v>-981500</v>
      </c>
      <c r="J4" s="117" t="s">
        <v>575</v>
      </c>
      <c r="K4" s="117" t="s">
        <v>576</v>
      </c>
      <c r="L4" s="118" t="s">
        <v>572</v>
      </c>
    </row>
    <row r="5" spans="1:12" ht="28.8" outlineLevel="2" x14ac:dyDescent="0.3">
      <c r="A5" s="115" t="s">
        <v>2</v>
      </c>
      <c r="B5" s="115" t="s">
        <v>50</v>
      </c>
      <c r="C5" s="115" t="s">
        <v>577</v>
      </c>
      <c r="D5" s="115" t="s">
        <v>400</v>
      </c>
      <c r="E5" s="116">
        <v>250000</v>
      </c>
      <c r="F5" s="116">
        <v>0</v>
      </c>
      <c r="G5" s="116">
        <v>0</v>
      </c>
      <c r="H5" s="116">
        <v>250000</v>
      </c>
      <c r="I5" s="116">
        <v>0</v>
      </c>
      <c r="J5" s="121" t="s">
        <v>578</v>
      </c>
      <c r="K5" s="121" t="s">
        <v>579</v>
      </c>
      <c r="L5" s="122" t="s">
        <v>580</v>
      </c>
    </row>
    <row r="6" spans="1:12" ht="28.8" outlineLevel="2" x14ac:dyDescent="0.3">
      <c r="A6" s="115" t="s">
        <v>2</v>
      </c>
      <c r="B6" s="115" t="s">
        <v>50</v>
      </c>
      <c r="C6" s="115" t="s">
        <v>577</v>
      </c>
      <c r="D6" s="115" t="s">
        <v>56</v>
      </c>
      <c r="E6" s="116">
        <v>50000</v>
      </c>
      <c r="F6" s="116">
        <v>0</v>
      </c>
      <c r="G6" s="116">
        <v>0</v>
      </c>
      <c r="H6" s="116">
        <v>50000</v>
      </c>
      <c r="I6" s="116">
        <v>0</v>
      </c>
      <c r="J6" s="121" t="s">
        <v>581</v>
      </c>
      <c r="K6" s="121" t="s">
        <v>582</v>
      </c>
      <c r="L6" s="122" t="s">
        <v>580</v>
      </c>
    </row>
    <row r="7" spans="1:12" ht="28.8" outlineLevel="2" x14ac:dyDescent="0.3">
      <c r="A7" s="115" t="s">
        <v>2</v>
      </c>
      <c r="B7" s="115" t="s">
        <v>50</v>
      </c>
      <c r="C7" s="115" t="s">
        <v>577</v>
      </c>
      <c r="D7" s="115" t="s">
        <v>334</v>
      </c>
      <c r="E7" s="116">
        <v>1350000</v>
      </c>
      <c r="F7" s="116">
        <v>100000</v>
      </c>
      <c r="G7" s="116">
        <v>0</v>
      </c>
      <c r="H7" s="116">
        <v>1020000</v>
      </c>
      <c r="I7" s="116">
        <v>-330000</v>
      </c>
      <c r="J7" s="117" t="s">
        <v>583</v>
      </c>
      <c r="K7" s="117" t="s">
        <v>584</v>
      </c>
      <c r="L7" s="118" t="s">
        <v>572</v>
      </c>
    </row>
    <row r="8" spans="1:12" ht="28.8" outlineLevel="1" x14ac:dyDescent="0.3">
      <c r="A8" s="119" t="s">
        <v>2</v>
      </c>
      <c r="B8" s="119" t="s">
        <v>498</v>
      </c>
      <c r="C8" s="115" t="s">
        <v>577</v>
      </c>
      <c r="D8" s="119"/>
      <c r="E8" s="120">
        <f>SUM(E5:E7)</f>
        <v>1650000</v>
      </c>
      <c r="F8" s="120">
        <f>SUM(F5:F7)</f>
        <v>100000</v>
      </c>
      <c r="G8" s="120">
        <f>SUM(G5:G7)</f>
        <v>0</v>
      </c>
      <c r="H8" s="120">
        <f>SUM(H5:H7)</f>
        <v>1320000</v>
      </c>
      <c r="I8" s="120">
        <f>SUM(I5:I7)</f>
        <v>-330000</v>
      </c>
      <c r="J8" s="117" t="s">
        <v>585</v>
      </c>
      <c r="K8" s="117" t="s">
        <v>586</v>
      </c>
      <c r="L8" s="118" t="s">
        <v>572</v>
      </c>
    </row>
    <row r="9" spans="1:12" ht="28.8" outlineLevel="2" x14ac:dyDescent="0.3">
      <c r="A9" s="115" t="s">
        <v>2</v>
      </c>
      <c r="B9" s="115" t="s">
        <v>51</v>
      </c>
      <c r="C9" s="115" t="s">
        <v>168</v>
      </c>
      <c r="D9" s="115" t="s">
        <v>181</v>
      </c>
      <c r="E9" s="116">
        <v>250000</v>
      </c>
      <c r="F9" s="116">
        <v>20833.333333333299</v>
      </c>
      <c r="G9" s="116">
        <v>0</v>
      </c>
      <c r="H9" s="116">
        <v>208333.33333333299</v>
      </c>
      <c r="I9" s="116">
        <v>-41666.666666666701</v>
      </c>
      <c r="J9" s="117" t="s">
        <v>587</v>
      </c>
      <c r="K9" s="117" t="s">
        <v>588</v>
      </c>
      <c r="L9" s="118" t="s">
        <v>158</v>
      </c>
    </row>
    <row r="10" spans="1:12" ht="28.8" outlineLevel="1" x14ac:dyDescent="0.3">
      <c r="A10" s="119" t="s">
        <v>2</v>
      </c>
      <c r="B10" s="119" t="s">
        <v>499</v>
      </c>
      <c r="C10" s="115" t="s">
        <v>168</v>
      </c>
      <c r="D10" s="119"/>
      <c r="E10" s="120">
        <f>SUM(E9:E9)</f>
        <v>250000</v>
      </c>
      <c r="F10" s="120">
        <f>SUM(F9:F9)</f>
        <v>20833.333333333299</v>
      </c>
      <c r="G10" s="120">
        <f>SUM(G9:G9)</f>
        <v>0</v>
      </c>
      <c r="H10" s="120">
        <f>SUM(H9:H9)</f>
        <v>208333.33333333299</v>
      </c>
      <c r="I10" s="120">
        <f>SUM(I9:I9)</f>
        <v>-41666.666666666701</v>
      </c>
      <c r="J10" s="117" t="s">
        <v>589</v>
      </c>
      <c r="K10" s="117" t="s">
        <v>590</v>
      </c>
      <c r="L10" s="118" t="s">
        <v>572</v>
      </c>
    </row>
    <row r="11" spans="1:12" ht="28.8" outlineLevel="2" x14ac:dyDescent="0.3">
      <c r="A11" s="115" t="s">
        <v>2</v>
      </c>
      <c r="B11" s="115" t="s">
        <v>53</v>
      </c>
      <c r="C11" s="115" t="s">
        <v>591</v>
      </c>
      <c r="D11" s="115" t="s">
        <v>400</v>
      </c>
      <c r="E11" s="116">
        <v>12896</v>
      </c>
      <c r="F11" s="116">
        <v>0</v>
      </c>
      <c r="G11" s="116">
        <v>0</v>
      </c>
      <c r="H11" s="116">
        <v>12896</v>
      </c>
      <c r="I11" s="116">
        <v>0</v>
      </c>
      <c r="J11" s="121" t="s">
        <v>592</v>
      </c>
      <c r="K11" s="121" t="s">
        <v>593</v>
      </c>
      <c r="L11" s="122" t="s">
        <v>580</v>
      </c>
    </row>
    <row r="12" spans="1:12" ht="28.8" outlineLevel="2" x14ac:dyDescent="0.3">
      <c r="A12" s="115" t="s">
        <v>2</v>
      </c>
      <c r="B12" s="115" t="s">
        <v>53</v>
      </c>
      <c r="C12" s="115" t="s">
        <v>591</v>
      </c>
      <c r="D12" s="115" t="s">
        <v>181</v>
      </c>
      <c r="E12" s="116">
        <v>100000</v>
      </c>
      <c r="F12" s="116">
        <v>0</v>
      </c>
      <c r="G12" s="116">
        <v>0</v>
      </c>
      <c r="H12" s="116">
        <v>100000</v>
      </c>
      <c r="I12" s="116">
        <v>0</v>
      </c>
      <c r="J12" s="121" t="s">
        <v>594</v>
      </c>
      <c r="K12" s="121" t="s">
        <v>595</v>
      </c>
      <c r="L12" s="122" t="s">
        <v>580</v>
      </c>
    </row>
    <row r="13" spans="1:12" ht="28.8" outlineLevel="1" x14ac:dyDescent="0.3">
      <c r="A13" s="119" t="s">
        <v>2</v>
      </c>
      <c r="B13" s="119" t="s">
        <v>501</v>
      </c>
      <c r="C13" s="115" t="s">
        <v>591</v>
      </c>
      <c r="D13" s="119"/>
      <c r="E13" s="120">
        <f>SUM(E11:E12)</f>
        <v>112896</v>
      </c>
      <c r="F13" s="120">
        <f>SUM(F11:F12)</f>
        <v>0</v>
      </c>
      <c r="G13" s="120">
        <f>SUM(G11:G12)</f>
        <v>0</v>
      </c>
      <c r="H13" s="120">
        <f>SUM(H11:H12)</f>
        <v>112896</v>
      </c>
      <c r="I13" s="120">
        <f>SUM(I11:I12)</f>
        <v>0</v>
      </c>
      <c r="J13" s="121" t="s">
        <v>596</v>
      </c>
      <c r="K13" s="121" t="s">
        <v>597</v>
      </c>
      <c r="L13" s="122" t="s">
        <v>580</v>
      </c>
    </row>
    <row r="14" spans="1:12" ht="57.6" x14ac:dyDescent="0.3">
      <c r="A14" s="119" t="s">
        <v>598</v>
      </c>
      <c r="B14" s="119"/>
      <c r="C14" s="119"/>
      <c r="D14" s="119"/>
      <c r="E14" s="120">
        <f>SUM(E4,E8,E10,E13)</f>
        <v>4706896</v>
      </c>
      <c r="F14" s="120">
        <f>SUM(F4,F8,F10,F13)</f>
        <v>600833.33333333326</v>
      </c>
      <c r="G14" s="120">
        <f>SUM(G4,G8,G10,G13)</f>
        <v>480000</v>
      </c>
      <c r="H14" s="120">
        <f>SUM(H4,H8,H10,H13)</f>
        <v>2873729.333333333</v>
      </c>
      <c r="I14" s="120">
        <f>SUM(I4,I8,I10,I13)</f>
        <v>-1353166.6666666667</v>
      </c>
      <c r="J14" s="117" t="s">
        <v>599</v>
      </c>
      <c r="K14" s="117" t="s">
        <v>600</v>
      </c>
      <c r="L14" s="118" t="s">
        <v>572</v>
      </c>
    </row>
    <row r="15" spans="1:12" ht="28.8" outlineLevel="2" x14ac:dyDescent="0.3">
      <c r="A15" s="115" t="s">
        <v>3</v>
      </c>
      <c r="B15" s="115" t="s">
        <v>48</v>
      </c>
      <c r="C15" s="115" t="s">
        <v>211</v>
      </c>
      <c r="D15" s="115" t="s">
        <v>70</v>
      </c>
      <c r="E15" s="116">
        <v>81590</v>
      </c>
      <c r="F15" s="116">
        <v>20397.5</v>
      </c>
      <c r="G15" s="116">
        <v>5114.71</v>
      </c>
      <c r="H15" s="116">
        <v>76475.289999999994</v>
      </c>
      <c r="I15" s="116">
        <v>-15282.79</v>
      </c>
      <c r="J15" s="117" t="s">
        <v>601</v>
      </c>
      <c r="K15" s="117" t="s">
        <v>602</v>
      </c>
      <c r="L15" s="118" t="s">
        <v>572</v>
      </c>
    </row>
    <row r="16" spans="1:12" ht="28.8" outlineLevel="1" x14ac:dyDescent="0.3">
      <c r="A16" s="119" t="s">
        <v>3</v>
      </c>
      <c r="B16" s="119" t="s">
        <v>496</v>
      </c>
      <c r="C16" s="115" t="s">
        <v>211</v>
      </c>
      <c r="D16" s="119"/>
      <c r="E16" s="120">
        <f>SUM(E15:E15)</f>
        <v>81590</v>
      </c>
      <c r="F16" s="120">
        <f>SUM(F15:F15)</f>
        <v>20397.5</v>
      </c>
      <c r="G16" s="120">
        <f>SUM(G15:G15)</f>
        <v>5114.71</v>
      </c>
      <c r="H16" s="120">
        <f>SUM(H15:H15)</f>
        <v>76475.289999999994</v>
      </c>
      <c r="I16" s="120">
        <f>SUM(I15:I15)</f>
        <v>-15282.79</v>
      </c>
      <c r="J16" s="117" t="s">
        <v>603</v>
      </c>
      <c r="K16" s="117" t="s">
        <v>604</v>
      </c>
      <c r="L16" s="118" t="s">
        <v>572</v>
      </c>
    </row>
    <row r="17" spans="1:13" ht="43.2" outlineLevel="2" x14ac:dyDescent="0.3">
      <c r="A17" s="115" t="s">
        <v>3</v>
      </c>
      <c r="B17" s="115" t="s">
        <v>49</v>
      </c>
      <c r="C17" s="115" t="s">
        <v>104</v>
      </c>
      <c r="D17" s="115" t="s">
        <v>57</v>
      </c>
      <c r="E17" s="116">
        <v>34646</v>
      </c>
      <c r="F17" s="116">
        <v>8661.5</v>
      </c>
      <c r="G17" s="116">
        <v>1463.5</v>
      </c>
      <c r="H17" s="116">
        <v>108182.5</v>
      </c>
      <c r="I17" s="116">
        <v>67802</v>
      </c>
      <c r="J17" s="123" t="s">
        <v>605</v>
      </c>
      <c r="K17" s="123" t="s">
        <v>606</v>
      </c>
      <c r="L17" s="122" t="s">
        <v>41</v>
      </c>
      <c r="M17" s="124"/>
    </row>
    <row r="18" spans="1:13" ht="28.8" outlineLevel="2" x14ac:dyDescent="0.3">
      <c r="A18" s="115" t="s">
        <v>3</v>
      </c>
      <c r="B18" s="115" t="s">
        <v>49</v>
      </c>
      <c r="C18" s="115" t="s">
        <v>104</v>
      </c>
      <c r="D18" s="115" t="s">
        <v>70</v>
      </c>
      <c r="E18" s="116">
        <v>0</v>
      </c>
      <c r="F18" s="116">
        <v>0</v>
      </c>
      <c r="G18" s="116">
        <v>6769.53</v>
      </c>
      <c r="H18" s="116">
        <v>-6769.53</v>
      </c>
      <c r="I18" s="116">
        <v>6769.53</v>
      </c>
      <c r="J18" s="123" t="s">
        <v>607</v>
      </c>
      <c r="K18" s="123" t="s">
        <v>608</v>
      </c>
      <c r="L18" s="122" t="s">
        <v>41</v>
      </c>
    </row>
    <row r="19" spans="1:13" ht="57.6" outlineLevel="1" x14ac:dyDescent="0.3">
      <c r="A19" s="119" t="s">
        <v>3</v>
      </c>
      <c r="B19" s="119" t="s">
        <v>497</v>
      </c>
      <c r="C19" s="115" t="s">
        <v>104</v>
      </c>
      <c r="D19" s="119"/>
      <c r="E19" s="120">
        <f>SUM(E17:E18)</f>
        <v>34646</v>
      </c>
      <c r="F19" s="120">
        <f>SUM(F17:F18)</f>
        <v>8661.5</v>
      </c>
      <c r="G19" s="120">
        <f>SUM(G17:G18)</f>
        <v>8233.0299999999988</v>
      </c>
      <c r="H19" s="120">
        <f>SUM(H17:H18)</f>
        <v>101412.97</v>
      </c>
      <c r="I19" s="120">
        <f>SUM(I17:I18)</f>
        <v>74571.53</v>
      </c>
      <c r="J19" s="123" t="s">
        <v>609</v>
      </c>
      <c r="K19" s="123" t="s">
        <v>610</v>
      </c>
      <c r="L19" s="122" t="s">
        <v>41</v>
      </c>
    </row>
    <row r="20" spans="1:13" ht="57.6" x14ac:dyDescent="0.3">
      <c r="A20" s="119" t="s">
        <v>611</v>
      </c>
      <c r="B20" s="119"/>
      <c r="C20" s="119"/>
      <c r="D20" s="119"/>
      <c r="E20" s="120">
        <f>SUM(E16,E19)</f>
        <v>116236</v>
      </c>
      <c r="F20" s="120">
        <f>SUM(F16,F19)</f>
        <v>29059</v>
      </c>
      <c r="G20" s="120">
        <f>SUM(G16,G19)</f>
        <v>13347.739999999998</v>
      </c>
      <c r="H20" s="120">
        <f>SUM(H16,H19)</f>
        <v>177888.26</v>
      </c>
      <c r="I20" s="120">
        <f>SUM(I16,I19)</f>
        <v>59288.74</v>
      </c>
      <c r="J20" s="123" t="s">
        <v>612</v>
      </c>
      <c r="K20" s="123" t="s">
        <v>613</v>
      </c>
      <c r="L20" s="122" t="s">
        <v>41</v>
      </c>
    </row>
    <row r="21" spans="1:13" ht="28.8" outlineLevel="2" x14ac:dyDescent="0.3">
      <c r="A21" s="115" t="s">
        <v>4</v>
      </c>
      <c r="B21" s="115" t="s">
        <v>49</v>
      </c>
      <c r="C21" s="115" t="s">
        <v>104</v>
      </c>
      <c r="D21" s="115" t="s">
        <v>58</v>
      </c>
      <c r="E21" s="116">
        <v>36345</v>
      </c>
      <c r="F21" s="116">
        <v>9086.25</v>
      </c>
      <c r="G21" s="116">
        <v>0</v>
      </c>
      <c r="H21" s="116">
        <v>36345</v>
      </c>
      <c r="I21" s="116">
        <v>0</v>
      </c>
      <c r="J21" s="121" t="s">
        <v>614</v>
      </c>
      <c r="K21" s="121" t="s">
        <v>615</v>
      </c>
      <c r="L21" s="122" t="s">
        <v>580</v>
      </c>
    </row>
    <row r="22" spans="1:13" ht="28.8" outlineLevel="2" x14ac:dyDescent="0.3">
      <c r="A22" s="115" t="s">
        <v>4</v>
      </c>
      <c r="B22" s="115" t="s">
        <v>49</v>
      </c>
      <c r="C22" s="115" t="s">
        <v>104</v>
      </c>
      <c r="D22" s="115" t="s">
        <v>59</v>
      </c>
      <c r="E22" s="116">
        <v>4230</v>
      </c>
      <c r="F22" s="116">
        <v>1059</v>
      </c>
      <c r="G22" s="116">
        <v>1118.5354299999999</v>
      </c>
      <c r="H22" s="116">
        <v>3111.4645700000001</v>
      </c>
      <c r="I22" s="116">
        <v>59.535429999999899</v>
      </c>
      <c r="J22" s="125" t="s">
        <v>616</v>
      </c>
      <c r="K22" s="125" t="s">
        <v>617</v>
      </c>
      <c r="L22" s="122" t="s">
        <v>618</v>
      </c>
    </row>
    <row r="23" spans="1:13" ht="28.8" outlineLevel="2" x14ac:dyDescent="0.3">
      <c r="A23" s="115" t="s">
        <v>4</v>
      </c>
      <c r="B23" s="115" t="s">
        <v>49</v>
      </c>
      <c r="C23" s="115" t="s">
        <v>104</v>
      </c>
      <c r="D23" s="115" t="s">
        <v>60</v>
      </c>
      <c r="E23" s="116">
        <v>2863</v>
      </c>
      <c r="F23" s="116">
        <v>715.75</v>
      </c>
      <c r="G23" s="116">
        <v>0</v>
      </c>
      <c r="H23" s="116">
        <v>2863</v>
      </c>
      <c r="I23" s="116">
        <v>0</v>
      </c>
      <c r="J23" s="121" t="s">
        <v>619</v>
      </c>
      <c r="K23" s="121" t="s">
        <v>620</v>
      </c>
      <c r="L23" s="122" t="s">
        <v>580</v>
      </c>
    </row>
    <row r="24" spans="1:13" ht="43.2" outlineLevel="2" x14ac:dyDescent="0.3">
      <c r="A24" s="115" t="s">
        <v>4</v>
      </c>
      <c r="B24" s="115" t="s">
        <v>49</v>
      </c>
      <c r="C24" s="115" t="s">
        <v>104</v>
      </c>
      <c r="D24" s="115" t="s">
        <v>57</v>
      </c>
      <c r="E24" s="116">
        <v>180000</v>
      </c>
      <c r="F24" s="116">
        <v>45000</v>
      </c>
      <c r="G24" s="116">
        <v>33015.42</v>
      </c>
      <c r="H24" s="116">
        <v>146984.57999999999</v>
      </c>
      <c r="I24" s="116">
        <v>-11984.58</v>
      </c>
      <c r="J24" s="117" t="s">
        <v>621</v>
      </c>
      <c r="K24" s="117" t="s">
        <v>622</v>
      </c>
      <c r="L24" s="118" t="s">
        <v>572</v>
      </c>
    </row>
    <row r="25" spans="1:13" ht="28.8" outlineLevel="2" x14ac:dyDescent="0.3">
      <c r="A25" s="115" t="s">
        <v>4</v>
      </c>
      <c r="B25" s="115" t="s">
        <v>49</v>
      </c>
      <c r="C25" s="115" t="s">
        <v>104</v>
      </c>
      <c r="D25" s="115" t="s">
        <v>61</v>
      </c>
      <c r="E25" s="116">
        <v>1674</v>
      </c>
      <c r="F25" s="116">
        <v>0</v>
      </c>
      <c r="G25" s="116">
        <v>0</v>
      </c>
      <c r="H25" s="116">
        <v>0</v>
      </c>
      <c r="I25" s="116">
        <v>-1674</v>
      </c>
      <c r="J25" s="126" t="s">
        <v>623</v>
      </c>
      <c r="K25" s="126" t="s">
        <v>624</v>
      </c>
      <c r="L25" s="122" t="s">
        <v>158</v>
      </c>
    </row>
    <row r="26" spans="1:13" ht="28.8" outlineLevel="2" x14ac:dyDescent="0.3">
      <c r="A26" s="115" t="s">
        <v>4</v>
      </c>
      <c r="B26" s="115" t="s">
        <v>49</v>
      </c>
      <c r="C26" s="115" t="s">
        <v>104</v>
      </c>
      <c r="D26" s="115" t="s">
        <v>62</v>
      </c>
      <c r="E26" s="116">
        <v>7043</v>
      </c>
      <c r="F26" s="116">
        <v>1761</v>
      </c>
      <c r="G26" s="116">
        <v>1876.3675000000001</v>
      </c>
      <c r="H26" s="116">
        <v>5166.6324999999997</v>
      </c>
      <c r="I26" s="116">
        <v>115.36750000000001</v>
      </c>
      <c r="J26" s="125" t="s">
        <v>625</v>
      </c>
      <c r="K26" s="125" t="s">
        <v>626</v>
      </c>
      <c r="L26" s="122" t="s">
        <v>618</v>
      </c>
    </row>
    <row r="27" spans="1:13" ht="28.8" outlineLevel="2" x14ac:dyDescent="0.3">
      <c r="A27" s="115" t="s">
        <v>4</v>
      </c>
      <c r="B27" s="115" t="s">
        <v>49</v>
      </c>
      <c r="C27" s="115" t="s">
        <v>104</v>
      </c>
      <c r="D27" s="115" t="s">
        <v>63</v>
      </c>
      <c r="E27" s="116">
        <v>35314</v>
      </c>
      <c r="F27" s="116">
        <v>8829</v>
      </c>
      <c r="G27" s="116">
        <v>8408.1299999999992</v>
      </c>
      <c r="H27" s="116">
        <v>26905.87</v>
      </c>
      <c r="I27" s="116">
        <v>-420.87000000000302</v>
      </c>
      <c r="J27" s="117" t="s">
        <v>627</v>
      </c>
      <c r="K27" s="117" t="s">
        <v>628</v>
      </c>
      <c r="L27" s="118" t="s">
        <v>572</v>
      </c>
    </row>
    <row r="28" spans="1:13" ht="28.8" outlineLevel="2" x14ac:dyDescent="0.3">
      <c r="A28" s="115" t="s">
        <v>4</v>
      </c>
      <c r="B28" s="115" t="s">
        <v>49</v>
      </c>
      <c r="C28" s="115" t="s">
        <v>104</v>
      </c>
      <c r="D28" s="115" t="s">
        <v>64</v>
      </c>
      <c r="E28" s="116">
        <v>18865</v>
      </c>
      <c r="F28" s="116">
        <v>4535.8999999999996</v>
      </c>
      <c r="G28" s="116">
        <v>4859.2299999999996</v>
      </c>
      <c r="H28" s="116">
        <v>14005.67</v>
      </c>
      <c r="I28" s="116">
        <v>323.23000000000297</v>
      </c>
      <c r="J28" s="125" t="s">
        <v>629</v>
      </c>
      <c r="K28" s="125" t="s">
        <v>630</v>
      </c>
      <c r="L28" s="122" t="s">
        <v>618</v>
      </c>
    </row>
    <row r="29" spans="1:13" ht="28.8" outlineLevel="2" x14ac:dyDescent="0.3">
      <c r="A29" s="115" t="s">
        <v>4</v>
      </c>
      <c r="B29" s="115" t="s">
        <v>49</v>
      </c>
      <c r="C29" s="115" t="s">
        <v>104</v>
      </c>
      <c r="D29" s="115" t="s">
        <v>65</v>
      </c>
      <c r="E29" s="116">
        <v>25439</v>
      </c>
      <c r="F29" s="116">
        <v>6359.75</v>
      </c>
      <c r="G29" s="116">
        <v>6057.62</v>
      </c>
      <c r="H29" s="116">
        <v>19381.38</v>
      </c>
      <c r="I29" s="116">
        <v>-302.12999999999698</v>
      </c>
      <c r="J29" s="117" t="s">
        <v>631</v>
      </c>
      <c r="K29" s="117" t="s">
        <v>632</v>
      </c>
      <c r="L29" s="118" t="s">
        <v>572</v>
      </c>
    </row>
    <row r="30" spans="1:13" ht="28.8" outlineLevel="2" x14ac:dyDescent="0.3">
      <c r="A30" s="115" t="s">
        <v>4</v>
      </c>
      <c r="B30" s="115" t="s">
        <v>49</v>
      </c>
      <c r="C30" s="115" t="s">
        <v>104</v>
      </c>
      <c r="D30" s="115" t="s">
        <v>66</v>
      </c>
      <c r="E30" s="116">
        <v>34537</v>
      </c>
      <c r="F30" s="116">
        <v>8634.25</v>
      </c>
      <c r="G30" s="116">
        <v>8224.35</v>
      </c>
      <c r="H30" s="116">
        <v>26312.65</v>
      </c>
      <c r="I30" s="116">
        <v>-409.900000000001</v>
      </c>
      <c r="J30" s="117" t="s">
        <v>633</v>
      </c>
      <c r="K30" s="117" t="s">
        <v>634</v>
      </c>
      <c r="L30" s="118" t="s">
        <v>572</v>
      </c>
    </row>
    <row r="31" spans="1:13" ht="28.8" outlineLevel="2" x14ac:dyDescent="0.3">
      <c r="A31" s="115" t="s">
        <v>4</v>
      </c>
      <c r="B31" s="115" t="s">
        <v>49</v>
      </c>
      <c r="C31" s="115" t="s">
        <v>104</v>
      </c>
      <c r="D31" s="115" t="s">
        <v>67</v>
      </c>
      <c r="E31" s="116">
        <v>7500000</v>
      </c>
      <c r="F31" s="116">
        <v>1875000</v>
      </c>
      <c r="G31" s="116">
        <v>1891775.66</v>
      </c>
      <c r="H31" s="116">
        <v>5591448.3399999999</v>
      </c>
      <c r="I31" s="116">
        <v>-0.33999999891966598</v>
      </c>
      <c r="J31" s="121" t="s">
        <v>635</v>
      </c>
      <c r="K31" s="121" t="s">
        <v>636</v>
      </c>
      <c r="L31" s="122" t="s">
        <v>580</v>
      </c>
    </row>
    <row r="32" spans="1:13" ht="28.8" outlineLevel="2" x14ac:dyDescent="0.3">
      <c r="A32" s="115" t="s">
        <v>4</v>
      </c>
      <c r="B32" s="115" t="s">
        <v>49</v>
      </c>
      <c r="C32" s="115" t="s">
        <v>104</v>
      </c>
      <c r="D32" s="115" t="s">
        <v>68</v>
      </c>
      <c r="E32" s="116">
        <v>52500</v>
      </c>
      <c r="F32" s="116">
        <v>0</v>
      </c>
      <c r="G32" s="116">
        <v>0</v>
      </c>
      <c r="H32" s="116">
        <v>52500</v>
      </c>
      <c r="I32" s="116">
        <v>0</v>
      </c>
      <c r="J32" s="121" t="s">
        <v>637</v>
      </c>
      <c r="K32" s="121" t="s">
        <v>638</v>
      </c>
      <c r="L32" s="122" t="s">
        <v>580</v>
      </c>
    </row>
    <row r="33" spans="1:13" ht="28.8" outlineLevel="2" x14ac:dyDescent="0.3">
      <c r="A33" s="115" t="s">
        <v>4</v>
      </c>
      <c r="B33" s="115" t="s">
        <v>49</v>
      </c>
      <c r="C33" s="115" t="s">
        <v>104</v>
      </c>
      <c r="D33" s="115" t="s">
        <v>69</v>
      </c>
      <c r="E33" s="116">
        <v>3150</v>
      </c>
      <c r="F33" s="116">
        <v>3150</v>
      </c>
      <c r="G33" s="116">
        <v>3000</v>
      </c>
      <c r="H33" s="116">
        <v>150</v>
      </c>
      <c r="I33" s="116">
        <v>-150</v>
      </c>
      <c r="J33" s="117" t="s">
        <v>639</v>
      </c>
      <c r="K33" s="117" t="s">
        <v>640</v>
      </c>
      <c r="L33" s="118" t="s">
        <v>572</v>
      </c>
    </row>
    <row r="34" spans="1:13" ht="28.8" outlineLevel="2" x14ac:dyDescent="0.3">
      <c r="A34" s="115" t="s">
        <v>4</v>
      </c>
      <c r="B34" s="115" t="s">
        <v>49</v>
      </c>
      <c r="C34" s="115" t="s">
        <v>104</v>
      </c>
      <c r="D34" s="115" t="s">
        <v>70</v>
      </c>
      <c r="E34" s="116">
        <v>0</v>
      </c>
      <c r="F34" s="116">
        <v>0</v>
      </c>
      <c r="G34" s="116">
        <v>73.75</v>
      </c>
      <c r="H34" s="116">
        <v>-73.75</v>
      </c>
      <c r="I34" s="116">
        <v>73.75</v>
      </c>
      <c r="J34" s="125" t="s">
        <v>641</v>
      </c>
      <c r="K34" s="125" t="s">
        <v>642</v>
      </c>
      <c r="L34" s="122" t="s">
        <v>618</v>
      </c>
    </row>
    <row r="35" spans="1:13" ht="28.8" outlineLevel="2" x14ac:dyDescent="0.3">
      <c r="A35" s="115" t="s">
        <v>4</v>
      </c>
      <c r="B35" s="115" t="s">
        <v>49</v>
      </c>
      <c r="C35" s="115" t="s">
        <v>104</v>
      </c>
      <c r="D35" s="115" t="s">
        <v>71</v>
      </c>
      <c r="E35" s="116">
        <v>421713.07500000001</v>
      </c>
      <c r="F35" s="116">
        <v>101252.50333333301</v>
      </c>
      <c r="G35" s="116">
        <v>66108.92</v>
      </c>
      <c r="H35" s="116">
        <v>355603.83333333302</v>
      </c>
      <c r="I35" s="116">
        <v>-0.32166666671400901</v>
      </c>
      <c r="J35" s="121" t="s">
        <v>643</v>
      </c>
      <c r="K35" s="121" t="s">
        <v>644</v>
      </c>
      <c r="L35" s="122" t="s">
        <v>580</v>
      </c>
    </row>
    <row r="36" spans="1:13" ht="28.8" outlineLevel="2" x14ac:dyDescent="0.3">
      <c r="A36" s="115" t="s">
        <v>4</v>
      </c>
      <c r="B36" s="115" t="s">
        <v>49</v>
      </c>
      <c r="C36" s="115" t="s">
        <v>104</v>
      </c>
      <c r="D36" s="115" t="s">
        <v>72</v>
      </c>
      <c r="E36" s="116">
        <v>15750</v>
      </c>
      <c r="F36" s="116">
        <v>0</v>
      </c>
      <c r="G36" s="116">
        <v>0</v>
      </c>
      <c r="H36" s="116">
        <v>15750</v>
      </c>
      <c r="I36" s="116">
        <v>0</v>
      </c>
      <c r="J36" s="121" t="s">
        <v>645</v>
      </c>
      <c r="K36" s="121" t="s">
        <v>646</v>
      </c>
      <c r="L36" s="122" t="s">
        <v>580</v>
      </c>
    </row>
    <row r="37" spans="1:13" ht="28.8" outlineLevel="1" x14ac:dyDescent="0.3">
      <c r="A37" s="119" t="s">
        <v>4</v>
      </c>
      <c r="B37" s="119" t="s">
        <v>497</v>
      </c>
      <c r="C37" s="115" t="s">
        <v>104</v>
      </c>
      <c r="D37" s="119"/>
      <c r="E37" s="120">
        <f>SUM(E21:E36)</f>
        <v>8339423.0750000002</v>
      </c>
      <c r="F37" s="120">
        <f>SUM(F21:F36)</f>
        <v>2065383.4033333329</v>
      </c>
      <c r="G37" s="120">
        <f>SUM(G21:G36)</f>
        <v>2024517.9829299999</v>
      </c>
      <c r="H37" s="120">
        <f>SUM(H21:H36)</f>
        <v>6296454.6704033324</v>
      </c>
      <c r="I37" s="120">
        <f>SUM(I21:I36)</f>
        <v>-14370.258736665632</v>
      </c>
      <c r="J37" s="117" t="s">
        <v>647</v>
      </c>
      <c r="K37" s="117" t="s">
        <v>648</v>
      </c>
      <c r="L37" s="118" t="s">
        <v>572</v>
      </c>
    </row>
    <row r="38" spans="1:13" ht="28.8" outlineLevel="2" x14ac:dyDescent="0.3">
      <c r="A38" s="115" t="s">
        <v>4</v>
      </c>
      <c r="B38" s="115" t="s">
        <v>53</v>
      </c>
      <c r="C38" s="115" t="s">
        <v>591</v>
      </c>
      <c r="D38" s="115" t="s">
        <v>358</v>
      </c>
      <c r="E38" s="116">
        <v>292</v>
      </c>
      <c r="F38" s="116">
        <v>0</v>
      </c>
      <c r="G38" s="116">
        <v>0</v>
      </c>
      <c r="H38" s="116">
        <v>292</v>
      </c>
      <c r="I38" s="116">
        <v>0</v>
      </c>
      <c r="J38" s="121" t="s">
        <v>649</v>
      </c>
      <c r="K38" s="121" t="s">
        <v>650</v>
      </c>
      <c r="L38" s="122" t="s">
        <v>580</v>
      </c>
    </row>
    <row r="39" spans="1:13" ht="28.8" outlineLevel="2" x14ac:dyDescent="0.3">
      <c r="A39" s="115" t="s">
        <v>4</v>
      </c>
      <c r="B39" s="115" t="s">
        <v>53</v>
      </c>
      <c r="C39" s="115" t="s">
        <v>591</v>
      </c>
      <c r="D39" s="115" t="s">
        <v>360</v>
      </c>
      <c r="E39" s="116">
        <v>2900</v>
      </c>
      <c r="F39" s="116">
        <v>258.66666666666703</v>
      </c>
      <c r="G39" s="116">
        <v>16.739999999999998</v>
      </c>
      <c r="H39" s="116">
        <v>2882.9266666666699</v>
      </c>
      <c r="I39" s="116">
        <v>-0.59333333333370297</v>
      </c>
      <c r="J39" s="117" t="s">
        <v>651</v>
      </c>
      <c r="K39" s="117" t="s">
        <v>652</v>
      </c>
      <c r="L39" s="118" t="s">
        <v>572</v>
      </c>
    </row>
    <row r="40" spans="1:13" ht="28.8" outlineLevel="1" x14ac:dyDescent="0.3">
      <c r="A40" s="119" t="s">
        <v>4</v>
      </c>
      <c r="B40" s="119" t="s">
        <v>501</v>
      </c>
      <c r="C40" s="115" t="s">
        <v>591</v>
      </c>
      <c r="D40" s="119"/>
      <c r="E40" s="120">
        <f>SUM(E38:E39)</f>
        <v>3192</v>
      </c>
      <c r="F40" s="120">
        <f>SUM(F38:F39)</f>
        <v>258.66666666666703</v>
      </c>
      <c r="G40" s="120">
        <f>SUM(G38:G39)</f>
        <v>16.739999999999998</v>
      </c>
      <c r="H40" s="120">
        <f>SUM(H38:H39)</f>
        <v>3174.9266666666699</v>
      </c>
      <c r="I40" s="120">
        <f>SUM(I38:I39)</f>
        <v>-0.59333333333370297</v>
      </c>
      <c r="J40" s="117" t="s">
        <v>653</v>
      </c>
      <c r="K40" s="117" t="s">
        <v>654</v>
      </c>
      <c r="L40" s="118" t="s">
        <v>572</v>
      </c>
    </row>
    <row r="41" spans="1:13" ht="86.4" x14ac:dyDescent="0.3">
      <c r="A41" s="119" t="s">
        <v>655</v>
      </c>
      <c r="B41" s="119"/>
      <c r="C41" s="119"/>
      <c r="D41" s="119"/>
      <c r="E41" s="120">
        <f>SUM(E37,E40)</f>
        <v>8342615.0750000002</v>
      </c>
      <c r="F41" s="120">
        <f>SUM(F37,F40)</f>
        <v>2065642.0699999996</v>
      </c>
      <c r="G41" s="120">
        <f>SUM(G37,G40)</f>
        <v>2024534.7229299999</v>
      </c>
      <c r="H41" s="120">
        <f>SUM(H37,H40)</f>
        <v>6299629.5970699992</v>
      </c>
      <c r="I41" s="120">
        <f>SUM(I37,I40)</f>
        <v>-14370.852069998966</v>
      </c>
      <c r="J41" s="117" t="s">
        <v>656</v>
      </c>
      <c r="K41" s="117" t="s">
        <v>657</v>
      </c>
      <c r="L41" s="118" t="s">
        <v>572</v>
      </c>
    </row>
    <row r="42" spans="1:13" ht="57.6" outlineLevel="2" x14ac:dyDescent="0.3">
      <c r="A42" s="115" t="s">
        <v>46</v>
      </c>
      <c r="B42" s="115" t="s">
        <v>48</v>
      </c>
      <c r="C42" s="115" t="s">
        <v>211</v>
      </c>
      <c r="D42" s="115" t="s">
        <v>73</v>
      </c>
      <c r="E42" s="116">
        <v>1438080</v>
      </c>
      <c r="F42" s="116">
        <v>359520</v>
      </c>
      <c r="G42" s="116">
        <v>347743</v>
      </c>
      <c r="H42" s="116">
        <v>1090337</v>
      </c>
      <c r="I42" s="116">
        <v>-11777</v>
      </c>
      <c r="J42" s="117" t="s">
        <v>658</v>
      </c>
      <c r="K42" s="117" t="s">
        <v>659</v>
      </c>
      <c r="L42" s="118" t="s">
        <v>572</v>
      </c>
    </row>
    <row r="43" spans="1:13" ht="86.4" outlineLevel="2" x14ac:dyDescent="0.3">
      <c r="A43" s="115" t="s">
        <v>46</v>
      </c>
      <c r="B43" s="115" t="s">
        <v>48</v>
      </c>
      <c r="C43" s="115" t="s">
        <v>211</v>
      </c>
      <c r="D43" s="115" t="s">
        <v>181</v>
      </c>
      <c r="E43" s="116">
        <v>403200</v>
      </c>
      <c r="F43" s="116">
        <v>100800</v>
      </c>
      <c r="G43" s="116">
        <v>209843.36</v>
      </c>
      <c r="H43" s="116">
        <v>193356.64</v>
      </c>
      <c r="I43" s="116">
        <v>109043.36</v>
      </c>
      <c r="J43" s="123" t="s">
        <v>660</v>
      </c>
      <c r="K43" s="123" t="s">
        <v>661</v>
      </c>
      <c r="L43" s="122" t="s">
        <v>41</v>
      </c>
    </row>
    <row r="44" spans="1:13" ht="86.4" outlineLevel="2" x14ac:dyDescent="0.3">
      <c r="A44" s="115" t="s">
        <v>46</v>
      </c>
      <c r="B44" s="115" t="s">
        <v>48</v>
      </c>
      <c r="C44" s="115" t="s">
        <v>211</v>
      </c>
      <c r="D44" s="115" t="s">
        <v>208</v>
      </c>
      <c r="E44" s="116">
        <v>216000</v>
      </c>
      <c r="F44" s="116">
        <v>264000</v>
      </c>
      <c r="G44" s="116">
        <v>143200</v>
      </c>
      <c r="H44" s="116">
        <v>912800</v>
      </c>
      <c r="I44" s="116">
        <v>807200</v>
      </c>
      <c r="J44" s="125" t="s">
        <v>662</v>
      </c>
      <c r="K44" s="125" t="s">
        <v>663</v>
      </c>
      <c r="L44" s="122" t="s">
        <v>618</v>
      </c>
    </row>
    <row r="45" spans="1:13" ht="86.4" outlineLevel="2" x14ac:dyDescent="0.3">
      <c r="A45" s="115" t="s">
        <v>46</v>
      </c>
      <c r="B45" s="115" t="s">
        <v>48</v>
      </c>
      <c r="C45" s="115" t="s">
        <v>211</v>
      </c>
      <c r="D45" s="115" t="s">
        <v>342</v>
      </c>
      <c r="E45" s="116">
        <v>940800</v>
      </c>
      <c r="F45" s="116">
        <v>470400</v>
      </c>
      <c r="G45" s="116">
        <v>446352</v>
      </c>
      <c r="H45" s="116">
        <v>1435248</v>
      </c>
      <c r="I45" s="116">
        <v>916752</v>
      </c>
      <c r="J45" s="125" t="s">
        <v>664</v>
      </c>
      <c r="K45" s="125" t="s">
        <v>665</v>
      </c>
      <c r="L45" s="122" t="s">
        <v>618</v>
      </c>
    </row>
    <row r="46" spans="1:13" ht="144" outlineLevel="1" x14ac:dyDescent="0.3">
      <c r="A46" s="119" t="s">
        <v>46</v>
      </c>
      <c r="B46" s="119" t="s">
        <v>496</v>
      </c>
      <c r="C46" s="115" t="s">
        <v>211</v>
      </c>
      <c r="D46" s="119"/>
      <c r="E46" s="120">
        <f>SUM(E42:E45)</f>
        <v>2998080</v>
      </c>
      <c r="F46" s="120">
        <f>SUM(F42:F45)</f>
        <v>1194720</v>
      </c>
      <c r="G46" s="120">
        <f>SUM(G42:G45)</f>
        <v>1147138.3599999999</v>
      </c>
      <c r="H46" s="120">
        <f>SUM(H42:H45)</f>
        <v>3631741.64</v>
      </c>
      <c r="I46" s="120">
        <f>SUM(I42:I45)</f>
        <v>1821218.3599999999</v>
      </c>
      <c r="J46" s="125" t="s">
        <v>666</v>
      </c>
      <c r="K46" s="125" t="s">
        <v>667</v>
      </c>
      <c r="L46" s="122" t="s">
        <v>618</v>
      </c>
    </row>
    <row r="47" spans="1:13" ht="86.4" outlineLevel="2" x14ac:dyDescent="0.3">
      <c r="A47" s="115" t="s">
        <v>46</v>
      </c>
      <c r="B47" s="115" t="s">
        <v>49</v>
      </c>
      <c r="C47" s="115" t="s">
        <v>104</v>
      </c>
      <c r="D47" s="115" t="s">
        <v>73</v>
      </c>
      <c r="E47" s="116">
        <v>414080</v>
      </c>
      <c r="F47" s="116">
        <v>123200</v>
      </c>
      <c r="G47" s="116">
        <v>103682</v>
      </c>
      <c r="H47" s="116">
        <v>396638</v>
      </c>
      <c r="I47" s="116">
        <v>66722</v>
      </c>
      <c r="J47" s="123" t="s">
        <v>668</v>
      </c>
      <c r="K47" s="123" t="s">
        <v>669</v>
      </c>
      <c r="L47" s="122" t="s">
        <v>41</v>
      </c>
      <c r="M47" s="124"/>
    </row>
    <row r="48" spans="1:13" ht="72" outlineLevel="1" x14ac:dyDescent="0.3">
      <c r="A48" s="119" t="s">
        <v>46</v>
      </c>
      <c r="B48" s="119" t="s">
        <v>497</v>
      </c>
      <c r="C48" s="115" t="s">
        <v>104</v>
      </c>
      <c r="D48" s="119"/>
      <c r="E48" s="120">
        <f>SUM(E47:E47)</f>
        <v>414080</v>
      </c>
      <c r="F48" s="120">
        <f>SUM(F47:F47)</f>
        <v>123200</v>
      </c>
      <c r="G48" s="120">
        <f>SUM(G47:G47)</f>
        <v>103682</v>
      </c>
      <c r="H48" s="120">
        <f>SUM(H47:H47)</f>
        <v>396638</v>
      </c>
      <c r="I48" s="120">
        <f>SUM(I47:I47)</f>
        <v>66722</v>
      </c>
      <c r="J48" s="123" t="s">
        <v>670</v>
      </c>
      <c r="K48" s="125" t="s">
        <v>671</v>
      </c>
      <c r="L48" s="122" t="s">
        <v>41</v>
      </c>
    </row>
    <row r="49" spans="1:12" ht="43.2" outlineLevel="2" x14ac:dyDescent="0.3">
      <c r="A49" s="115" t="s">
        <v>46</v>
      </c>
      <c r="B49" s="115" t="s">
        <v>50</v>
      </c>
      <c r="C49" s="115" t="s">
        <v>577</v>
      </c>
      <c r="D49" s="115" t="s">
        <v>73</v>
      </c>
      <c r="E49" s="116">
        <v>1505280</v>
      </c>
      <c r="F49" s="116">
        <v>376320</v>
      </c>
      <c r="G49" s="116">
        <v>342536</v>
      </c>
      <c r="H49" s="116">
        <v>1162744</v>
      </c>
      <c r="I49" s="116">
        <v>-33784</v>
      </c>
      <c r="J49" s="117" t="s">
        <v>672</v>
      </c>
      <c r="K49" s="117" t="s">
        <v>673</v>
      </c>
      <c r="L49" s="118" t="s">
        <v>572</v>
      </c>
    </row>
    <row r="50" spans="1:12" ht="43.2" outlineLevel="2" x14ac:dyDescent="0.3">
      <c r="A50" s="115" t="s">
        <v>46</v>
      </c>
      <c r="B50" s="115" t="s">
        <v>50</v>
      </c>
      <c r="C50" s="115" t="s">
        <v>577</v>
      </c>
      <c r="D50" s="115" t="s">
        <v>181</v>
      </c>
      <c r="E50" s="116">
        <v>252000</v>
      </c>
      <c r="F50" s="116">
        <v>63000</v>
      </c>
      <c r="G50" s="116">
        <v>64050</v>
      </c>
      <c r="H50" s="116">
        <v>187950</v>
      </c>
      <c r="I50" s="116">
        <v>1050</v>
      </c>
      <c r="J50" s="125" t="s">
        <v>674</v>
      </c>
      <c r="K50" s="125" t="s">
        <v>675</v>
      </c>
      <c r="L50" s="122" t="s">
        <v>618</v>
      </c>
    </row>
    <row r="51" spans="1:12" ht="43.2" outlineLevel="1" x14ac:dyDescent="0.3">
      <c r="A51" s="119" t="s">
        <v>46</v>
      </c>
      <c r="B51" s="119" t="s">
        <v>498</v>
      </c>
      <c r="C51" s="115" t="s">
        <v>577</v>
      </c>
      <c r="D51" s="119"/>
      <c r="E51" s="120">
        <f>SUM(E49:E50)</f>
        <v>1757280</v>
      </c>
      <c r="F51" s="120">
        <f>SUM(F49:F50)</f>
        <v>439320</v>
      </c>
      <c r="G51" s="120">
        <f>SUM(G49:G50)</f>
        <v>406586</v>
      </c>
      <c r="H51" s="120">
        <f>SUM(H49:H50)</f>
        <v>1350694</v>
      </c>
      <c r="I51" s="120">
        <f>SUM(I49:I50)</f>
        <v>-32734</v>
      </c>
      <c r="J51" s="117" t="s">
        <v>676</v>
      </c>
      <c r="K51" s="117" t="s">
        <v>677</v>
      </c>
      <c r="L51" s="118" t="s">
        <v>572</v>
      </c>
    </row>
    <row r="52" spans="1:12" ht="172.8" outlineLevel="2" x14ac:dyDescent="0.3">
      <c r="A52" s="115" t="s">
        <v>46</v>
      </c>
      <c r="B52" s="115" t="s">
        <v>51</v>
      </c>
      <c r="C52" s="115" t="s">
        <v>168</v>
      </c>
      <c r="D52" s="115" t="s">
        <v>181</v>
      </c>
      <c r="E52" s="116">
        <v>600000</v>
      </c>
      <c r="F52" s="116">
        <v>98000</v>
      </c>
      <c r="G52" s="116">
        <v>67600</v>
      </c>
      <c r="H52" s="116">
        <v>476800</v>
      </c>
      <c r="I52" s="116">
        <v>-86000</v>
      </c>
      <c r="J52" s="117" t="s">
        <v>678</v>
      </c>
      <c r="K52" s="117" t="s">
        <v>679</v>
      </c>
      <c r="L52" s="118" t="s">
        <v>572</v>
      </c>
    </row>
    <row r="53" spans="1:12" ht="100.8" outlineLevel="1" x14ac:dyDescent="0.3">
      <c r="A53" s="119" t="s">
        <v>46</v>
      </c>
      <c r="B53" s="119" t="s">
        <v>499</v>
      </c>
      <c r="C53" s="115" t="s">
        <v>168</v>
      </c>
      <c r="D53" s="119"/>
      <c r="E53" s="120">
        <f>SUM(E52:E52)</f>
        <v>600000</v>
      </c>
      <c r="F53" s="120">
        <f>SUM(F52:F52)</f>
        <v>98000</v>
      </c>
      <c r="G53" s="120">
        <f>SUM(G52:G52)</f>
        <v>67600</v>
      </c>
      <c r="H53" s="120">
        <f>SUM(H52:H52)</f>
        <v>476800</v>
      </c>
      <c r="I53" s="120">
        <f>SUM(I52:I52)</f>
        <v>-86000</v>
      </c>
      <c r="J53" s="117" t="s">
        <v>680</v>
      </c>
      <c r="K53" s="117" t="s">
        <v>681</v>
      </c>
      <c r="L53" s="118" t="s">
        <v>572</v>
      </c>
    </row>
    <row r="54" spans="1:12" ht="72" outlineLevel="2" x14ac:dyDescent="0.3">
      <c r="A54" s="115" t="s">
        <v>46</v>
      </c>
      <c r="B54" s="115" t="s">
        <v>53</v>
      </c>
      <c r="C54" s="115" t="s">
        <v>591</v>
      </c>
      <c r="D54" s="115" t="s">
        <v>73</v>
      </c>
      <c r="E54" s="116">
        <v>291840</v>
      </c>
      <c r="F54" s="116">
        <v>76720</v>
      </c>
      <c r="G54" s="116">
        <v>75392</v>
      </c>
      <c r="H54" s="116">
        <v>287888</v>
      </c>
      <c r="I54" s="116">
        <v>73872</v>
      </c>
      <c r="J54" s="125" t="s">
        <v>682</v>
      </c>
      <c r="K54" s="125" t="s">
        <v>683</v>
      </c>
      <c r="L54" s="122" t="s">
        <v>618</v>
      </c>
    </row>
    <row r="55" spans="1:12" ht="57.6" outlineLevel="2" x14ac:dyDescent="0.3">
      <c r="A55" s="115" t="s">
        <v>46</v>
      </c>
      <c r="B55" s="115" t="s">
        <v>53</v>
      </c>
      <c r="C55" s="115" t="s">
        <v>591</v>
      </c>
      <c r="D55" s="115" t="s">
        <v>181</v>
      </c>
      <c r="E55" s="116">
        <v>161280</v>
      </c>
      <c r="F55" s="116">
        <v>40320</v>
      </c>
      <c r="G55" s="116">
        <v>36032</v>
      </c>
      <c r="H55" s="116">
        <v>53248</v>
      </c>
      <c r="I55" s="116">
        <v>-76288</v>
      </c>
      <c r="J55" s="117" t="s">
        <v>684</v>
      </c>
      <c r="K55" s="117" t="s">
        <v>685</v>
      </c>
      <c r="L55" s="118" t="s">
        <v>572</v>
      </c>
    </row>
    <row r="56" spans="1:12" ht="43.2" outlineLevel="2" x14ac:dyDescent="0.3">
      <c r="A56" s="115" t="s">
        <v>46</v>
      </c>
      <c r="B56" s="115" t="s">
        <v>53</v>
      </c>
      <c r="C56" s="115" t="s">
        <v>591</v>
      </c>
      <c r="D56" s="115" t="s">
        <v>185</v>
      </c>
      <c r="E56" s="116">
        <v>218880</v>
      </c>
      <c r="F56" s="116">
        <v>54720</v>
      </c>
      <c r="G56" s="116">
        <v>49180</v>
      </c>
      <c r="H56" s="116">
        <v>169700</v>
      </c>
      <c r="I56" s="116">
        <v>-5540</v>
      </c>
      <c r="J56" s="117" t="s">
        <v>686</v>
      </c>
      <c r="K56" s="117" t="s">
        <v>687</v>
      </c>
      <c r="L56" s="118" t="s">
        <v>572</v>
      </c>
    </row>
    <row r="57" spans="1:12" ht="57.6" outlineLevel="1" x14ac:dyDescent="0.3">
      <c r="A57" s="119" t="s">
        <v>46</v>
      </c>
      <c r="B57" s="119" t="s">
        <v>501</v>
      </c>
      <c r="C57" s="115" t="s">
        <v>591</v>
      </c>
      <c r="D57" s="119"/>
      <c r="E57" s="120">
        <f>SUM(E54:E56)</f>
        <v>672000</v>
      </c>
      <c r="F57" s="120">
        <f>SUM(F54:F56)</f>
        <v>171760</v>
      </c>
      <c r="G57" s="120">
        <f>SUM(G54:G56)</f>
        <v>160604</v>
      </c>
      <c r="H57" s="120">
        <f>SUM(H54:H56)</f>
        <v>510836</v>
      </c>
      <c r="I57" s="120">
        <f>SUM(I54:I56)</f>
        <v>-7956</v>
      </c>
      <c r="J57" s="117" t="s">
        <v>688</v>
      </c>
      <c r="K57" s="117" t="s">
        <v>689</v>
      </c>
      <c r="L57" s="118" t="s">
        <v>572</v>
      </c>
    </row>
    <row r="58" spans="1:12" ht="230.4" x14ac:dyDescent="0.3">
      <c r="A58" s="119" t="s">
        <v>690</v>
      </c>
      <c r="B58" s="119"/>
      <c r="C58" s="119"/>
      <c r="D58" s="119"/>
      <c r="E58" s="120">
        <f>SUM(E46,E48,E51,E53,E57)</f>
        <v>6441440</v>
      </c>
      <c r="F58" s="120">
        <f>SUM(F46,F48,F51,F53,F57)</f>
        <v>2027000</v>
      </c>
      <c r="G58" s="120">
        <f>SUM(G46,G48,G51,G53,G57)</f>
        <v>1885610.3599999999</v>
      </c>
      <c r="H58" s="120">
        <f>SUM(H46,H48,H51,H53,H57)</f>
        <v>6366709.6400000006</v>
      </c>
      <c r="I58" s="120">
        <f>SUM(I46,I48,I51,I53,I57)</f>
        <v>1761250.3599999999</v>
      </c>
      <c r="J58" s="123" t="s">
        <v>691</v>
      </c>
      <c r="K58" s="123" t="s">
        <v>692</v>
      </c>
      <c r="L58" s="122" t="s">
        <v>41</v>
      </c>
    </row>
    <row r="59" spans="1:12" ht="28.8" outlineLevel="2" x14ac:dyDescent="0.3">
      <c r="A59" s="115" t="s">
        <v>5</v>
      </c>
      <c r="B59" s="115" t="s">
        <v>48</v>
      </c>
      <c r="C59" s="115" t="s">
        <v>211</v>
      </c>
      <c r="D59" s="115" t="s">
        <v>181</v>
      </c>
      <c r="E59" s="116">
        <v>1524552</v>
      </c>
      <c r="F59" s="116">
        <v>339888</v>
      </c>
      <c r="G59" s="116">
        <v>339888</v>
      </c>
      <c r="H59" s="116">
        <v>1184664</v>
      </c>
      <c r="I59" s="116">
        <v>0</v>
      </c>
      <c r="J59" s="121" t="s">
        <v>693</v>
      </c>
      <c r="K59" s="121" t="s">
        <v>694</v>
      </c>
      <c r="L59" s="122" t="s">
        <v>580</v>
      </c>
    </row>
    <row r="60" spans="1:12" ht="43.2" outlineLevel="2" x14ac:dyDescent="0.3">
      <c r="A60" s="115" t="s">
        <v>5</v>
      </c>
      <c r="B60" s="115" t="s">
        <v>48</v>
      </c>
      <c r="C60" s="115" t="s">
        <v>211</v>
      </c>
      <c r="D60" s="115" t="s">
        <v>208</v>
      </c>
      <c r="E60" s="116">
        <v>281039.34000000003</v>
      </c>
      <c r="F60" s="116">
        <v>66597</v>
      </c>
      <c r="G60" s="116">
        <v>66597</v>
      </c>
      <c r="H60" s="116">
        <v>193041</v>
      </c>
      <c r="I60" s="116">
        <v>-21401.34</v>
      </c>
      <c r="J60" s="117" t="s">
        <v>695</v>
      </c>
      <c r="K60" s="117" t="s">
        <v>696</v>
      </c>
      <c r="L60" s="118" t="s">
        <v>572</v>
      </c>
    </row>
    <row r="61" spans="1:12" ht="28.8" outlineLevel="2" x14ac:dyDescent="0.3">
      <c r="A61" s="115" t="s">
        <v>5</v>
      </c>
      <c r="B61" s="115" t="s">
        <v>48</v>
      </c>
      <c r="C61" s="115" t="s">
        <v>211</v>
      </c>
      <c r="D61" s="115" t="s">
        <v>191</v>
      </c>
      <c r="E61" s="116">
        <v>190000</v>
      </c>
      <c r="F61" s="116">
        <v>45000</v>
      </c>
      <c r="G61" s="116">
        <v>45000</v>
      </c>
      <c r="H61" s="116">
        <v>135000</v>
      </c>
      <c r="I61" s="116">
        <v>-10000</v>
      </c>
      <c r="J61" s="117" t="s">
        <v>697</v>
      </c>
      <c r="K61" s="117" t="s">
        <v>698</v>
      </c>
      <c r="L61" s="118" t="s">
        <v>572</v>
      </c>
    </row>
    <row r="62" spans="1:12" ht="72" outlineLevel="1" x14ac:dyDescent="0.3">
      <c r="A62" s="119" t="s">
        <v>5</v>
      </c>
      <c r="B62" s="119" t="s">
        <v>496</v>
      </c>
      <c r="C62" s="115" t="s">
        <v>211</v>
      </c>
      <c r="D62" s="119"/>
      <c r="E62" s="120">
        <f>SUM(E59:E61)</f>
        <v>1995591.34</v>
      </c>
      <c r="F62" s="120">
        <f>SUM(F59:F61)</f>
        <v>451485</v>
      </c>
      <c r="G62" s="120">
        <f>SUM(G59:G61)</f>
        <v>451485</v>
      </c>
      <c r="H62" s="120">
        <f>SUM(H59:H61)</f>
        <v>1512705</v>
      </c>
      <c r="I62" s="120">
        <f>SUM(I59:I61)</f>
        <v>-31401.34</v>
      </c>
      <c r="J62" s="117" t="s">
        <v>699</v>
      </c>
      <c r="K62" s="117" t="s">
        <v>700</v>
      </c>
      <c r="L62" s="118" t="s">
        <v>572</v>
      </c>
    </row>
    <row r="63" spans="1:12" ht="43.2" outlineLevel="2" x14ac:dyDescent="0.3">
      <c r="A63" s="115" t="s">
        <v>5</v>
      </c>
      <c r="B63" s="115" t="s">
        <v>49</v>
      </c>
      <c r="C63" s="115" t="s">
        <v>104</v>
      </c>
      <c r="D63" s="115" t="s">
        <v>74</v>
      </c>
      <c r="E63" s="116">
        <v>178500</v>
      </c>
      <c r="F63" s="116">
        <v>87084.78</v>
      </c>
      <c r="G63" s="116">
        <v>87084.78</v>
      </c>
      <c r="H63" s="116">
        <v>87084.78</v>
      </c>
      <c r="I63" s="116">
        <v>-4330.4399999999996</v>
      </c>
      <c r="J63" s="117" t="s">
        <v>701</v>
      </c>
      <c r="K63" s="117" t="s">
        <v>702</v>
      </c>
      <c r="L63" s="118" t="s">
        <v>572</v>
      </c>
    </row>
    <row r="64" spans="1:12" ht="28.8" outlineLevel="1" x14ac:dyDescent="0.3">
      <c r="A64" s="119" t="s">
        <v>5</v>
      </c>
      <c r="B64" s="119" t="s">
        <v>497</v>
      </c>
      <c r="C64" s="115" t="s">
        <v>104</v>
      </c>
      <c r="D64" s="119"/>
      <c r="E64" s="120">
        <f>SUM(E63:E63)</f>
        <v>178500</v>
      </c>
      <c r="F64" s="120">
        <f>SUM(F63:F63)</f>
        <v>87084.78</v>
      </c>
      <c r="G64" s="120">
        <f>SUM(G63:G63)</f>
        <v>87084.78</v>
      </c>
      <c r="H64" s="120">
        <f>SUM(H63:H63)</f>
        <v>87084.78</v>
      </c>
      <c r="I64" s="120">
        <f>SUM(I63:I63)</f>
        <v>-4330.4399999999996</v>
      </c>
      <c r="J64" s="117" t="s">
        <v>703</v>
      </c>
      <c r="K64" s="117" t="s">
        <v>704</v>
      </c>
      <c r="L64" s="118" t="s">
        <v>572</v>
      </c>
    </row>
    <row r="65" spans="1:12" ht="43.2" outlineLevel="2" x14ac:dyDescent="0.3">
      <c r="A65" s="115" t="s">
        <v>5</v>
      </c>
      <c r="B65" s="115" t="s">
        <v>50</v>
      </c>
      <c r="C65" s="115" t="s">
        <v>577</v>
      </c>
      <c r="D65" s="115" t="s">
        <v>121</v>
      </c>
      <c r="E65" s="116">
        <v>100000</v>
      </c>
      <c r="F65" s="116">
        <v>22800</v>
      </c>
      <c r="G65" s="116">
        <v>23875</v>
      </c>
      <c r="H65" s="116">
        <v>67325</v>
      </c>
      <c r="I65" s="116">
        <v>-7725</v>
      </c>
      <c r="J65" s="117" t="s">
        <v>705</v>
      </c>
      <c r="K65" s="117" t="s">
        <v>706</v>
      </c>
      <c r="L65" s="118" t="s">
        <v>572</v>
      </c>
    </row>
    <row r="66" spans="1:12" ht="28.8" outlineLevel="1" x14ac:dyDescent="0.3">
      <c r="A66" s="119" t="s">
        <v>5</v>
      </c>
      <c r="B66" s="119" t="s">
        <v>498</v>
      </c>
      <c r="C66" s="115" t="s">
        <v>577</v>
      </c>
      <c r="D66" s="119"/>
      <c r="E66" s="120">
        <f>SUM(E65:E65)</f>
        <v>100000</v>
      </c>
      <c r="F66" s="120">
        <f>SUM(F65:F65)</f>
        <v>22800</v>
      </c>
      <c r="G66" s="120">
        <f>SUM(G65:G65)</f>
        <v>23875</v>
      </c>
      <c r="H66" s="120">
        <f>SUM(H65:H65)</f>
        <v>67325</v>
      </c>
      <c r="I66" s="120">
        <f>SUM(I65:I65)</f>
        <v>-7725</v>
      </c>
      <c r="J66" s="117" t="s">
        <v>707</v>
      </c>
      <c r="K66" s="117" t="s">
        <v>708</v>
      </c>
      <c r="L66" s="118" t="s">
        <v>572</v>
      </c>
    </row>
    <row r="67" spans="1:12" ht="86.4" outlineLevel="2" x14ac:dyDescent="0.3">
      <c r="A67" s="115" t="s">
        <v>5</v>
      </c>
      <c r="B67" s="115" t="s">
        <v>51</v>
      </c>
      <c r="C67" s="115" t="s">
        <v>168</v>
      </c>
      <c r="D67" s="115" t="s">
        <v>181</v>
      </c>
      <c r="E67" s="116">
        <v>345000</v>
      </c>
      <c r="F67" s="116">
        <v>99250</v>
      </c>
      <c r="G67" s="116">
        <v>99250</v>
      </c>
      <c r="H67" s="116">
        <v>492750</v>
      </c>
      <c r="I67" s="116">
        <v>247000</v>
      </c>
      <c r="J67" s="125" t="s">
        <v>709</v>
      </c>
      <c r="K67" s="125" t="s">
        <v>710</v>
      </c>
      <c r="L67" s="122" t="s">
        <v>618</v>
      </c>
    </row>
    <row r="68" spans="1:12" ht="28.8" outlineLevel="2" x14ac:dyDescent="0.3">
      <c r="A68" s="115" t="s">
        <v>5</v>
      </c>
      <c r="B68" s="115" t="s">
        <v>51</v>
      </c>
      <c r="C68" s="115" t="s">
        <v>168</v>
      </c>
      <c r="D68" s="115" t="s">
        <v>208</v>
      </c>
      <c r="E68" s="116">
        <v>100000</v>
      </c>
      <c r="F68" s="116">
        <v>0</v>
      </c>
      <c r="G68" s="116">
        <v>0</v>
      </c>
      <c r="H68" s="116">
        <v>100000</v>
      </c>
      <c r="I68" s="116">
        <v>0</v>
      </c>
      <c r="J68" s="121" t="s">
        <v>711</v>
      </c>
      <c r="K68" s="121" t="s">
        <v>712</v>
      </c>
      <c r="L68" s="122" t="s">
        <v>580</v>
      </c>
    </row>
    <row r="69" spans="1:12" ht="57.6" outlineLevel="1" x14ac:dyDescent="0.3">
      <c r="A69" s="119" t="s">
        <v>5</v>
      </c>
      <c r="B69" s="119" t="s">
        <v>499</v>
      </c>
      <c r="C69" s="115" t="s">
        <v>168</v>
      </c>
      <c r="D69" s="119"/>
      <c r="E69" s="120">
        <f>SUM(E67:E68)</f>
        <v>445000</v>
      </c>
      <c r="F69" s="120">
        <f>SUM(F67:F68)</f>
        <v>99250</v>
      </c>
      <c r="G69" s="120">
        <f>SUM(G67:G68)</f>
        <v>99250</v>
      </c>
      <c r="H69" s="120">
        <f>SUM(H67:H68)</f>
        <v>592750</v>
      </c>
      <c r="I69" s="120">
        <f>SUM(I67:I68)</f>
        <v>247000</v>
      </c>
      <c r="J69" s="125" t="s">
        <v>713</v>
      </c>
      <c r="K69" s="125" t="s">
        <v>714</v>
      </c>
      <c r="L69" s="122" t="s">
        <v>618</v>
      </c>
    </row>
    <row r="70" spans="1:12" ht="28.8" outlineLevel="2" x14ac:dyDescent="0.3">
      <c r="A70" s="115" t="s">
        <v>5</v>
      </c>
      <c r="B70" s="115" t="s">
        <v>53</v>
      </c>
      <c r="C70" s="115" t="s">
        <v>591</v>
      </c>
      <c r="D70" s="115" t="s">
        <v>222</v>
      </c>
      <c r="E70" s="116">
        <v>32400</v>
      </c>
      <c r="F70" s="116">
        <v>32400</v>
      </c>
      <c r="G70" s="116">
        <v>32009.25</v>
      </c>
      <c r="H70" s="116">
        <v>390.75</v>
      </c>
      <c r="I70" s="116">
        <v>-390.75</v>
      </c>
      <c r="J70" s="117" t="s">
        <v>715</v>
      </c>
      <c r="K70" s="117" t="s">
        <v>716</v>
      </c>
      <c r="L70" s="118" t="s">
        <v>572</v>
      </c>
    </row>
    <row r="71" spans="1:12" ht="28.8" outlineLevel="1" x14ac:dyDescent="0.3">
      <c r="A71" s="119" t="s">
        <v>5</v>
      </c>
      <c r="B71" s="119" t="s">
        <v>501</v>
      </c>
      <c r="C71" s="115" t="s">
        <v>591</v>
      </c>
      <c r="D71" s="119"/>
      <c r="E71" s="120">
        <f>SUM(E70:E70)</f>
        <v>32400</v>
      </c>
      <c r="F71" s="120">
        <f>SUM(F70:F70)</f>
        <v>32400</v>
      </c>
      <c r="G71" s="120">
        <f>SUM(G70:G70)</f>
        <v>32009.25</v>
      </c>
      <c r="H71" s="120">
        <f>SUM(H70:H70)</f>
        <v>390.75</v>
      </c>
      <c r="I71" s="120">
        <f>SUM(I70:I70)</f>
        <v>-390.75</v>
      </c>
      <c r="J71" s="117" t="s">
        <v>717</v>
      </c>
      <c r="K71" s="117" t="s">
        <v>718</v>
      </c>
      <c r="L71" s="118" t="s">
        <v>572</v>
      </c>
    </row>
    <row r="72" spans="1:12" ht="72" x14ac:dyDescent="0.3">
      <c r="A72" s="119" t="s">
        <v>719</v>
      </c>
      <c r="B72" s="119"/>
      <c r="C72" s="119"/>
      <c r="D72" s="119"/>
      <c r="E72" s="120">
        <f>SUM(E62,E64,E66,E69,E71)</f>
        <v>2751491.34</v>
      </c>
      <c r="F72" s="120">
        <f>SUM(F62,F64,F66,F69,F71)</f>
        <v>693019.78</v>
      </c>
      <c r="G72" s="120">
        <f>SUM(G62,G64,G66,G69,G71)</f>
        <v>693704.03</v>
      </c>
      <c r="H72" s="120">
        <f>SUM(H62,H64,H66,H69,H71)</f>
        <v>2260255.5300000003</v>
      </c>
      <c r="I72" s="120">
        <f>SUM(I62,I64,I66,I69,I71)</f>
        <v>203152.47</v>
      </c>
      <c r="J72" s="125" t="s">
        <v>720</v>
      </c>
      <c r="K72" s="125" t="s">
        <v>721</v>
      </c>
      <c r="L72" s="122" t="s">
        <v>618</v>
      </c>
    </row>
    <row r="73" spans="1:12" ht="28.8" outlineLevel="2" x14ac:dyDescent="0.3">
      <c r="A73" s="115" t="s">
        <v>6</v>
      </c>
      <c r="B73" s="115" t="s">
        <v>50</v>
      </c>
      <c r="C73" s="115" t="s">
        <v>577</v>
      </c>
      <c r="D73" s="115" t="s">
        <v>368</v>
      </c>
      <c r="E73" s="116">
        <v>4409</v>
      </c>
      <c r="F73" s="116">
        <v>4409</v>
      </c>
      <c r="G73" s="116">
        <v>4982.8</v>
      </c>
      <c r="H73" s="116">
        <v>-573.79999999999995</v>
      </c>
      <c r="I73" s="116">
        <v>573.79999999999995</v>
      </c>
      <c r="J73" s="125" t="s">
        <v>722</v>
      </c>
      <c r="K73" s="125" t="s">
        <v>723</v>
      </c>
      <c r="L73" s="122" t="s">
        <v>618</v>
      </c>
    </row>
    <row r="74" spans="1:12" ht="28.8" outlineLevel="2" x14ac:dyDescent="0.3">
      <c r="A74" s="115" t="s">
        <v>6</v>
      </c>
      <c r="B74" s="115" t="s">
        <v>50</v>
      </c>
      <c r="C74" s="115" t="s">
        <v>577</v>
      </c>
      <c r="D74" s="115" t="s">
        <v>159</v>
      </c>
      <c r="E74" s="116">
        <v>14886</v>
      </c>
      <c r="F74" s="116">
        <v>3266.28</v>
      </c>
      <c r="G74" s="116">
        <v>3266.26</v>
      </c>
      <c r="H74" s="116">
        <v>9798.86</v>
      </c>
      <c r="I74" s="116">
        <v>-1820.9</v>
      </c>
      <c r="J74" s="117" t="s">
        <v>724</v>
      </c>
      <c r="K74" s="117" t="s">
        <v>725</v>
      </c>
      <c r="L74" s="118" t="s">
        <v>572</v>
      </c>
    </row>
    <row r="75" spans="1:12" ht="28.8" outlineLevel="2" x14ac:dyDescent="0.3">
      <c r="A75" s="115" t="s">
        <v>6</v>
      </c>
      <c r="B75" s="115" t="s">
        <v>50</v>
      </c>
      <c r="C75" s="115" t="s">
        <v>577</v>
      </c>
      <c r="D75" s="115" t="s">
        <v>133</v>
      </c>
      <c r="E75" s="116"/>
      <c r="F75" s="116">
        <v>0</v>
      </c>
      <c r="G75" s="116">
        <v>0</v>
      </c>
      <c r="H75" s="116">
        <v>41250</v>
      </c>
      <c r="I75" s="116">
        <v>41250</v>
      </c>
      <c r="J75" s="123" t="s">
        <v>726</v>
      </c>
      <c r="K75" s="123" t="s">
        <v>727</v>
      </c>
      <c r="L75" s="122" t="s">
        <v>41</v>
      </c>
    </row>
    <row r="76" spans="1:12" ht="28.8" outlineLevel="2" x14ac:dyDescent="0.3">
      <c r="A76" s="115" t="s">
        <v>6</v>
      </c>
      <c r="B76" s="115" t="s">
        <v>50</v>
      </c>
      <c r="C76" s="115" t="s">
        <v>577</v>
      </c>
      <c r="D76" s="115" t="s">
        <v>362</v>
      </c>
      <c r="E76" s="116">
        <v>8400</v>
      </c>
      <c r="F76" s="116">
        <v>8400</v>
      </c>
      <c r="G76" s="116">
        <v>8000</v>
      </c>
      <c r="H76" s="116">
        <v>400</v>
      </c>
      <c r="I76" s="116">
        <v>-400</v>
      </c>
      <c r="J76" s="117" t="s">
        <v>728</v>
      </c>
      <c r="K76" s="117" t="s">
        <v>729</v>
      </c>
      <c r="L76" s="118" t="s">
        <v>572</v>
      </c>
    </row>
    <row r="77" spans="1:12" ht="28.8" outlineLevel="2" x14ac:dyDescent="0.3">
      <c r="A77" s="115" t="s">
        <v>6</v>
      </c>
      <c r="B77" s="115" t="s">
        <v>50</v>
      </c>
      <c r="C77" s="115" t="s">
        <v>577</v>
      </c>
      <c r="D77" s="115" t="s">
        <v>371</v>
      </c>
      <c r="E77" s="116">
        <v>67470</v>
      </c>
      <c r="F77" s="116">
        <v>16878.150000000001</v>
      </c>
      <c r="G77" s="116">
        <v>16878.150000000001</v>
      </c>
      <c r="H77" s="116">
        <v>50589.5</v>
      </c>
      <c r="I77" s="116">
        <v>-2.3500000000058199</v>
      </c>
      <c r="J77" s="117" t="s">
        <v>730</v>
      </c>
      <c r="K77" s="117" t="s">
        <v>731</v>
      </c>
      <c r="L77" s="118" t="s">
        <v>572</v>
      </c>
    </row>
    <row r="78" spans="1:12" ht="28.8" outlineLevel="2" x14ac:dyDescent="0.3">
      <c r="A78" s="115" t="s">
        <v>6</v>
      </c>
      <c r="B78" s="115" t="s">
        <v>50</v>
      </c>
      <c r="C78" s="115" t="s">
        <v>577</v>
      </c>
      <c r="D78" s="115" t="s">
        <v>374</v>
      </c>
      <c r="E78" s="116">
        <v>25000</v>
      </c>
      <c r="F78" s="116">
        <v>0</v>
      </c>
      <c r="G78" s="116">
        <v>0</v>
      </c>
      <c r="H78" s="116">
        <v>25000</v>
      </c>
      <c r="I78" s="116">
        <v>0</v>
      </c>
      <c r="J78" s="121" t="s">
        <v>730</v>
      </c>
      <c r="K78" s="121" t="s">
        <v>731</v>
      </c>
      <c r="L78" s="122" t="s">
        <v>580</v>
      </c>
    </row>
    <row r="79" spans="1:12" ht="28.8" outlineLevel="2" x14ac:dyDescent="0.3">
      <c r="A79" s="115" t="s">
        <v>6</v>
      </c>
      <c r="B79" s="115" t="s">
        <v>50</v>
      </c>
      <c r="C79" s="115" t="s">
        <v>577</v>
      </c>
      <c r="D79" s="115" t="s">
        <v>487</v>
      </c>
      <c r="E79" s="116">
        <v>0</v>
      </c>
      <c r="F79" s="116">
        <v>0</v>
      </c>
      <c r="G79" s="116">
        <v>0</v>
      </c>
      <c r="H79" s="116">
        <v>15208</v>
      </c>
      <c r="I79" s="116">
        <v>15208</v>
      </c>
      <c r="J79" s="123" t="s">
        <v>732</v>
      </c>
      <c r="K79" s="123" t="s">
        <v>733</v>
      </c>
      <c r="L79" s="122" t="s">
        <v>41</v>
      </c>
    </row>
    <row r="80" spans="1:12" ht="28.8" outlineLevel="1" x14ac:dyDescent="0.3">
      <c r="A80" s="119" t="s">
        <v>6</v>
      </c>
      <c r="B80" s="119" t="s">
        <v>498</v>
      </c>
      <c r="C80" s="115" t="s">
        <v>577</v>
      </c>
      <c r="D80" s="119"/>
      <c r="E80" s="120">
        <f>SUM(E73:E79)</f>
        <v>120165</v>
      </c>
      <c r="F80" s="120">
        <f>SUM(F73:F79)</f>
        <v>32953.43</v>
      </c>
      <c r="G80" s="120">
        <f>SUM(G73:G79)</f>
        <v>33127.210000000006</v>
      </c>
      <c r="H80" s="120">
        <f>SUM(H73:H79)</f>
        <v>141672.56</v>
      </c>
      <c r="I80" s="120">
        <f>SUM(I73:I79)</f>
        <v>54808.549999999996</v>
      </c>
      <c r="J80" s="123" t="s">
        <v>734</v>
      </c>
      <c r="K80" s="123" t="s">
        <v>735</v>
      </c>
      <c r="L80" s="122" t="s">
        <v>41</v>
      </c>
    </row>
    <row r="81" spans="1:12" ht="28.8" outlineLevel="2" x14ac:dyDescent="0.3">
      <c r="A81" s="115" t="s">
        <v>6</v>
      </c>
      <c r="B81" s="115" t="s">
        <v>51</v>
      </c>
      <c r="C81" s="115" t="s">
        <v>168</v>
      </c>
      <c r="D81" s="115" t="s">
        <v>166</v>
      </c>
      <c r="E81" s="116">
        <v>12200</v>
      </c>
      <c r="F81" s="116">
        <v>0</v>
      </c>
      <c r="G81" s="116">
        <v>0</v>
      </c>
      <c r="H81" s="116">
        <v>12200</v>
      </c>
      <c r="I81" s="116">
        <v>0</v>
      </c>
      <c r="J81" s="121" t="s">
        <v>736</v>
      </c>
      <c r="K81" s="121" t="s">
        <v>737</v>
      </c>
      <c r="L81" s="122" t="s">
        <v>580</v>
      </c>
    </row>
    <row r="82" spans="1:12" ht="28.8" outlineLevel="1" x14ac:dyDescent="0.3">
      <c r="A82" s="119" t="s">
        <v>6</v>
      </c>
      <c r="B82" s="119" t="s">
        <v>499</v>
      </c>
      <c r="C82" s="115" t="s">
        <v>168</v>
      </c>
      <c r="D82" s="119"/>
      <c r="E82" s="120">
        <f>SUM(E81:E81)</f>
        <v>12200</v>
      </c>
      <c r="F82" s="120">
        <f>SUM(F81:F81)</f>
        <v>0</v>
      </c>
      <c r="G82" s="120">
        <f>SUM(G81:G81)</f>
        <v>0</v>
      </c>
      <c r="H82" s="120">
        <f>SUM(H81:H81)</f>
        <v>12200</v>
      </c>
      <c r="I82" s="120">
        <f>SUM(I81:I81)</f>
        <v>0</v>
      </c>
      <c r="J82" s="121" t="s">
        <v>738</v>
      </c>
      <c r="K82" s="121" t="s">
        <v>739</v>
      </c>
      <c r="L82" s="122" t="s">
        <v>580</v>
      </c>
    </row>
    <row r="83" spans="1:12" ht="28.8" outlineLevel="2" x14ac:dyDescent="0.3">
      <c r="A83" s="115" t="s">
        <v>6</v>
      </c>
      <c r="B83" s="115" t="s">
        <v>52</v>
      </c>
      <c r="C83" s="115" t="s">
        <v>740</v>
      </c>
      <c r="D83" s="115" t="s">
        <v>370</v>
      </c>
      <c r="E83" s="116">
        <v>359</v>
      </c>
      <c r="F83" s="116">
        <v>359</v>
      </c>
      <c r="G83" s="116">
        <v>0</v>
      </c>
      <c r="H83" s="116">
        <v>359</v>
      </c>
      <c r="I83" s="116">
        <v>0</v>
      </c>
      <c r="J83" s="121" t="s">
        <v>741</v>
      </c>
      <c r="K83" s="121" t="s">
        <v>742</v>
      </c>
      <c r="L83" s="122" t="s">
        <v>580</v>
      </c>
    </row>
    <row r="84" spans="1:12" ht="28.8" outlineLevel="1" x14ac:dyDescent="0.3">
      <c r="A84" s="119" t="s">
        <v>6</v>
      </c>
      <c r="B84" s="119" t="s">
        <v>500</v>
      </c>
      <c r="C84" s="115" t="s">
        <v>740</v>
      </c>
      <c r="D84" s="119"/>
      <c r="E84" s="120">
        <f>SUM(E83:E83)</f>
        <v>359</v>
      </c>
      <c r="F84" s="120">
        <f>SUM(F83:F83)</f>
        <v>359</v>
      </c>
      <c r="G84" s="120">
        <f>SUM(G83:G83)</f>
        <v>0</v>
      </c>
      <c r="H84" s="120">
        <f>SUM(H83:H83)</f>
        <v>359</v>
      </c>
      <c r="I84" s="120">
        <f>SUM(I83:I83)</f>
        <v>0</v>
      </c>
      <c r="J84" s="121" t="s">
        <v>738</v>
      </c>
      <c r="K84" s="121" t="s">
        <v>739</v>
      </c>
      <c r="L84" s="122" t="s">
        <v>580</v>
      </c>
    </row>
    <row r="85" spans="1:12" ht="28.8" outlineLevel="2" x14ac:dyDescent="0.3">
      <c r="A85" s="115" t="s">
        <v>6</v>
      </c>
      <c r="B85" s="115" t="s">
        <v>53</v>
      </c>
      <c r="C85" s="115" t="s">
        <v>591</v>
      </c>
      <c r="D85" s="115" t="s">
        <v>170</v>
      </c>
      <c r="E85" s="116">
        <v>236250</v>
      </c>
      <c r="F85" s="116">
        <v>0</v>
      </c>
      <c r="G85" s="116">
        <v>0</v>
      </c>
      <c r="H85" s="116">
        <v>236250</v>
      </c>
      <c r="I85" s="116">
        <v>0</v>
      </c>
      <c r="J85" s="121" t="s">
        <v>743</v>
      </c>
      <c r="K85" s="121" t="s">
        <v>744</v>
      </c>
      <c r="L85" s="122" t="s">
        <v>580</v>
      </c>
    </row>
    <row r="86" spans="1:12" ht="28.8" outlineLevel="2" x14ac:dyDescent="0.3">
      <c r="A86" s="115" t="s">
        <v>6</v>
      </c>
      <c r="B86" s="115" t="s">
        <v>53</v>
      </c>
      <c r="C86" s="115" t="s">
        <v>591</v>
      </c>
      <c r="D86" s="115" t="s">
        <v>176</v>
      </c>
      <c r="E86" s="116">
        <v>141750</v>
      </c>
      <c r="F86" s="116">
        <v>0</v>
      </c>
      <c r="G86" s="116">
        <v>0</v>
      </c>
      <c r="H86" s="116">
        <v>141750</v>
      </c>
      <c r="I86" s="116">
        <v>0</v>
      </c>
      <c r="J86" s="121" t="s">
        <v>743</v>
      </c>
      <c r="K86" s="121" t="s">
        <v>744</v>
      </c>
      <c r="L86" s="122" t="s">
        <v>580</v>
      </c>
    </row>
    <row r="87" spans="1:12" ht="28.8" outlineLevel="2" x14ac:dyDescent="0.3">
      <c r="A87" s="115" t="s">
        <v>6</v>
      </c>
      <c r="B87" s="115" t="s">
        <v>53</v>
      </c>
      <c r="C87" s="115" t="s">
        <v>591</v>
      </c>
      <c r="D87" s="115" t="s">
        <v>177</v>
      </c>
      <c r="E87" s="116">
        <v>17099</v>
      </c>
      <c r="F87" s="116">
        <v>0</v>
      </c>
      <c r="G87" s="116">
        <v>0</v>
      </c>
      <c r="H87" s="116">
        <v>17099</v>
      </c>
      <c r="I87" s="116">
        <v>0</v>
      </c>
      <c r="J87" s="121" t="s">
        <v>745</v>
      </c>
      <c r="K87" s="121" t="s">
        <v>746</v>
      </c>
      <c r="L87" s="122" t="s">
        <v>580</v>
      </c>
    </row>
    <row r="88" spans="1:12" ht="28.8" outlineLevel="2" x14ac:dyDescent="0.3">
      <c r="A88" s="115" t="s">
        <v>6</v>
      </c>
      <c r="B88" s="115" t="s">
        <v>53</v>
      </c>
      <c r="C88" s="115" t="s">
        <v>591</v>
      </c>
      <c r="D88" s="115" t="s">
        <v>112</v>
      </c>
      <c r="E88" s="116">
        <v>259449</v>
      </c>
      <c r="F88" s="116">
        <v>64862.25</v>
      </c>
      <c r="G88" s="116">
        <v>34714.71</v>
      </c>
      <c r="H88" s="116">
        <v>254882.29</v>
      </c>
      <c r="I88" s="116">
        <v>0.45999999999185098</v>
      </c>
      <c r="J88" s="121" t="s">
        <v>747</v>
      </c>
      <c r="K88" s="121" t="s">
        <v>748</v>
      </c>
      <c r="L88" s="122" t="s">
        <v>580</v>
      </c>
    </row>
    <row r="89" spans="1:12" ht="28.8" outlineLevel="1" x14ac:dyDescent="0.3">
      <c r="A89" s="119" t="s">
        <v>6</v>
      </c>
      <c r="B89" s="119" t="s">
        <v>501</v>
      </c>
      <c r="C89" s="115" t="s">
        <v>591</v>
      </c>
      <c r="D89" s="119"/>
      <c r="E89" s="120">
        <f>SUM(E85:E88)</f>
        <v>654548</v>
      </c>
      <c r="F89" s="120">
        <f>SUM(F85:F88)</f>
        <v>64862.25</v>
      </c>
      <c r="G89" s="120">
        <f>SUM(G85:G88)</f>
        <v>34714.71</v>
      </c>
      <c r="H89" s="120">
        <f>SUM(H85:H88)</f>
        <v>649981.29</v>
      </c>
      <c r="I89" s="120">
        <f>SUM(I85:I88)</f>
        <v>0.45999999999185098</v>
      </c>
      <c r="J89" s="121" t="s">
        <v>738</v>
      </c>
      <c r="K89" s="121" t="s">
        <v>739</v>
      </c>
      <c r="L89" s="122" t="s">
        <v>580</v>
      </c>
    </row>
    <row r="90" spans="1:12" ht="28.8" outlineLevel="2" x14ac:dyDescent="0.3">
      <c r="A90" s="115" t="s">
        <v>6</v>
      </c>
      <c r="B90" s="115" t="s">
        <v>422</v>
      </c>
      <c r="C90" s="115"/>
      <c r="D90" s="115" t="s">
        <v>421</v>
      </c>
      <c r="E90" s="116">
        <v>1244018</v>
      </c>
      <c r="F90" s="116">
        <v>311004.5</v>
      </c>
      <c r="G90" s="116">
        <v>330606.05249999999</v>
      </c>
      <c r="H90" s="116">
        <v>913411.94750000001</v>
      </c>
      <c r="I90" s="116">
        <v>19601.552500000002</v>
      </c>
      <c r="J90" s="125" t="s">
        <v>749</v>
      </c>
      <c r="K90" s="125" t="s">
        <v>750</v>
      </c>
      <c r="L90" s="122" t="s">
        <v>618</v>
      </c>
    </row>
    <row r="91" spans="1:12" ht="28.8" outlineLevel="1" x14ac:dyDescent="0.3">
      <c r="A91" s="119" t="s">
        <v>6</v>
      </c>
      <c r="B91" s="119" t="s">
        <v>751</v>
      </c>
      <c r="C91" s="119"/>
      <c r="D91" s="119"/>
      <c r="E91" s="120">
        <f>SUM(E90:E90)</f>
        <v>1244018</v>
      </c>
      <c r="F91" s="120">
        <f>SUM(F90:F90)</f>
        <v>311004.5</v>
      </c>
      <c r="G91" s="120">
        <f>SUM(G90:G90)</f>
        <v>330606.05249999999</v>
      </c>
      <c r="H91" s="120">
        <f>SUM(H90:H90)</f>
        <v>913411.94750000001</v>
      </c>
      <c r="I91" s="120">
        <f>SUM(I90:I90)</f>
        <v>19601.552500000002</v>
      </c>
      <c r="J91" s="125" t="s">
        <v>752</v>
      </c>
      <c r="K91" s="125" t="s">
        <v>753</v>
      </c>
      <c r="L91" s="122" t="s">
        <v>618</v>
      </c>
    </row>
    <row r="92" spans="1:12" ht="86.4" x14ac:dyDescent="0.3">
      <c r="A92" s="119" t="s">
        <v>754</v>
      </c>
      <c r="B92" s="119"/>
      <c r="C92" s="119"/>
      <c r="D92" s="119"/>
      <c r="E92" s="120">
        <f>SUM(E80,E82,E84,E89,E91)</f>
        <v>2031290</v>
      </c>
      <c r="F92" s="120">
        <f>SUM(F80,F82,F84,F89,F91)</f>
        <v>409179.18</v>
      </c>
      <c r="G92" s="120">
        <f>SUM(G80,G82,G84,G89,G91)</f>
        <v>398447.97250000003</v>
      </c>
      <c r="H92" s="120">
        <f>SUM(H80,H82,H84,H89,H91)</f>
        <v>1717624.7975000001</v>
      </c>
      <c r="I92" s="120">
        <f>SUM(I80,I82,I84,I89,I91)</f>
        <v>74410.562499999985</v>
      </c>
      <c r="J92" s="123" t="s">
        <v>755</v>
      </c>
      <c r="K92" s="123" t="s">
        <v>756</v>
      </c>
      <c r="L92" s="122" t="s">
        <v>41</v>
      </c>
    </row>
    <row r="93" spans="1:12" ht="57.6" outlineLevel="2" x14ac:dyDescent="0.3">
      <c r="A93" s="115" t="s">
        <v>7</v>
      </c>
      <c r="B93" s="115" t="s">
        <v>48</v>
      </c>
      <c r="C93" s="115" t="s">
        <v>211</v>
      </c>
      <c r="D93" s="115" t="s">
        <v>322</v>
      </c>
      <c r="E93" s="116">
        <v>191646</v>
      </c>
      <c r="F93" s="116">
        <v>0</v>
      </c>
      <c r="G93" s="116">
        <v>0</v>
      </c>
      <c r="H93" s="116">
        <v>143734.5</v>
      </c>
      <c r="I93" s="116">
        <v>-47911.5</v>
      </c>
      <c r="J93" s="117" t="s">
        <v>757</v>
      </c>
      <c r="K93" s="117" t="s">
        <v>758</v>
      </c>
      <c r="L93" s="118" t="s">
        <v>572</v>
      </c>
    </row>
    <row r="94" spans="1:12" ht="28.8" outlineLevel="2" x14ac:dyDescent="0.3">
      <c r="A94" s="115" t="s">
        <v>7</v>
      </c>
      <c r="B94" s="115" t="s">
        <v>48</v>
      </c>
      <c r="C94" s="115" t="s">
        <v>211</v>
      </c>
      <c r="D94" s="115" t="s">
        <v>234</v>
      </c>
      <c r="E94" s="116">
        <v>10080</v>
      </c>
      <c r="F94" s="116">
        <v>0</v>
      </c>
      <c r="G94" s="116">
        <v>0</v>
      </c>
      <c r="H94" s="116">
        <v>10080</v>
      </c>
      <c r="I94" s="116">
        <v>0</v>
      </c>
      <c r="J94" s="121" t="s">
        <v>759</v>
      </c>
      <c r="K94" s="121" t="s">
        <v>760</v>
      </c>
      <c r="L94" s="122" t="s">
        <v>580</v>
      </c>
    </row>
    <row r="95" spans="1:12" ht="28.8" outlineLevel="2" x14ac:dyDescent="0.3">
      <c r="A95" s="115" t="s">
        <v>7</v>
      </c>
      <c r="B95" s="115" t="s">
        <v>48</v>
      </c>
      <c r="C95" s="115" t="s">
        <v>211</v>
      </c>
      <c r="D95" s="115" t="s">
        <v>313</v>
      </c>
      <c r="E95" s="116">
        <v>139684</v>
      </c>
      <c r="F95" s="116">
        <v>34921</v>
      </c>
      <c r="G95" s="116">
        <v>34921</v>
      </c>
      <c r="H95" s="116">
        <v>104763</v>
      </c>
      <c r="I95" s="116">
        <v>-2.91038304567337E-11</v>
      </c>
      <c r="J95" s="121" t="s">
        <v>761</v>
      </c>
      <c r="K95" s="121" t="s">
        <v>762</v>
      </c>
      <c r="L95" s="122" t="s">
        <v>580</v>
      </c>
    </row>
    <row r="96" spans="1:12" ht="28.8" outlineLevel="2" x14ac:dyDescent="0.3">
      <c r="A96" s="115" t="s">
        <v>7</v>
      </c>
      <c r="B96" s="115" t="s">
        <v>48</v>
      </c>
      <c r="C96" s="115" t="s">
        <v>211</v>
      </c>
      <c r="D96" s="115" t="s">
        <v>181</v>
      </c>
      <c r="E96" s="116">
        <v>100844.1</v>
      </c>
      <c r="F96" s="116">
        <v>100844.1</v>
      </c>
      <c r="G96" s="116">
        <v>96041.64</v>
      </c>
      <c r="H96" s="116">
        <v>4802.46000000001</v>
      </c>
      <c r="I96" s="116">
        <v>-4802.46000000001</v>
      </c>
      <c r="J96" s="117" t="s">
        <v>763</v>
      </c>
      <c r="K96" s="117" t="s">
        <v>764</v>
      </c>
      <c r="L96" s="118" t="s">
        <v>572</v>
      </c>
    </row>
    <row r="97" spans="1:14" ht="28.8" outlineLevel="2" x14ac:dyDescent="0.3">
      <c r="A97" s="115" t="s">
        <v>7</v>
      </c>
      <c r="B97" s="115" t="s">
        <v>48</v>
      </c>
      <c r="C97" s="115" t="s">
        <v>211</v>
      </c>
      <c r="D97" s="115" t="s">
        <v>304</v>
      </c>
      <c r="E97" s="116">
        <v>117539.0055</v>
      </c>
      <c r="F97" s="116">
        <v>12256.39</v>
      </c>
      <c r="G97" s="116">
        <v>12001.59</v>
      </c>
      <c r="H97" s="116">
        <v>105791.55</v>
      </c>
      <c r="I97" s="116">
        <v>-0.66549999999915599</v>
      </c>
      <c r="J97" s="117" t="s">
        <v>651</v>
      </c>
      <c r="K97" s="117" t="s">
        <v>652</v>
      </c>
      <c r="L97" s="118" t="s">
        <v>572</v>
      </c>
    </row>
    <row r="98" spans="1:14" ht="72" outlineLevel="2" x14ac:dyDescent="0.3">
      <c r="A98" s="115" t="s">
        <v>7</v>
      </c>
      <c r="B98" s="115" t="s">
        <v>48</v>
      </c>
      <c r="C98" s="115" t="s">
        <v>211</v>
      </c>
      <c r="D98" s="115" t="s">
        <v>208</v>
      </c>
      <c r="E98" s="116">
        <v>1410968.58415</v>
      </c>
      <c r="F98" s="116">
        <v>340865.47</v>
      </c>
      <c r="G98" s="116">
        <v>340865.47</v>
      </c>
      <c r="H98" s="116">
        <v>854327.49250000005</v>
      </c>
      <c r="I98" s="116">
        <v>-215775.62164999999</v>
      </c>
      <c r="J98" s="117" t="s">
        <v>765</v>
      </c>
      <c r="K98" s="117" t="s">
        <v>766</v>
      </c>
      <c r="L98" s="118" t="s">
        <v>572</v>
      </c>
    </row>
    <row r="99" spans="1:14" ht="28.8" outlineLevel="2" x14ac:dyDescent="0.3">
      <c r="A99" s="115" t="s">
        <v>7</v>
      </c>
      <c r="B99" s="115" t="s">
        <v>48</v>
      </c>
      <c r="C99" s="115" t="s">
        <v>211</v>
      </c>
      <c r="D99" s="115" t="s">
        <v>278</v>
      </c>
      <c r="E99" s="116">
        <v>51930.15</v>
      </c>
      <c r="F99" s="116">
        <v>44460.15</v>
      </c>
      <c r="G99" s="116">
        <v>46713</v>
      </c>
      <c r="H99" s="116">
        <v>5217.1499999999996</v>
      </c>
      <c r="I99" s="116">
        <v>2252.85</v>
      </c>
      <c r="J99" s="125" t="s">
        <v>767</v>
      </c>
      <c r="K99" s="125" t="s">
        <v>768</v>
      </c>
      <c r="L99" s="122" t="s">
        <v>618</v>
      </c>
    </row>
    <row r="100" spans="1:14" ht="28.8" outlineLevel="2" x14ac:dyDescent="0.3">
      <c r="A100" s="115" t="s">
        <v>7</v>
      </c>
      <c r="B100" s="115" t="s">
        <v>48</v>
      </c>
      <c r="C100" s="115" t="s">
        <v>211</v>
      </c>
      <c r="D100" s="115" t="s">
        <v>70</v>
      </c>
      <c r="E100" s="116">
        <v>215860.41750000001</v>
      </c>
      <c r="F100" s="116">
        <v>957</v>
      </c>
      <c r="G100" s="116">
        <v>957.23</v>
      </c>
      <c r="H100" s="116">
        <v>214903.27</v>
      </c>
      <c r="I100" s="116">
        <v>0.3125</v>
      </c>
      <c r="J100" s="121" t="s">
        <v>651</v>
      </c>
      <c r="K100" s="121" t="s">
        <v>652</v>
      </c>
      <c r="L100" s="122" t="s">
        <v>580</v>
      </c>
    </row>
    <row r="101" spans="1:14" ht="100.8" outlineLevel="1" x14ac:dyDescent="0.3">
      <c r="A101" s="119" t="s">
        <v>7</v>
      </c>
      <c r="B101" s="119" t="s">
        <v>496</v>
      </c>
      <c r="C101" s="115" t="s">
        <v>211</v>
      </c>
      <c r="D101" s="119"/>
      <c r="E101" s="120">
        <f>SUM(E93:E100)</f>
        <v>2238552.25715</v>
      </c>
      <c r="F101" s="120">
        <f>SUM(F93:F100)</f>
        <v>534304.11</v>
      </c>
      <c r="G101" s="120">
        <f>SUM(G93:G100)</f>
        <v>531499.92999999993</v>
      </c>
      <c r="H101" s="120">
        <f>SUM(H93:H100)</f>
        <v>1443619.4224999999</v>
      </c>
      <c r="I101" s="120">
        <f>SUM(I93:I100)</f>
        <v>-266237.08465000003</v>
      </c>
      <c r="J101" s="117" t="s">
        <v>769</v>
      </c>
      <c r="K101" s="117" t="s">
        <v>770</v>
      </c>
      <c r="L101" s="118" t="s">
        <v>572</v>
      </c>
    </row>
    <row r="102" spans="1:14" ht="28.8" outlineLevel="2" x14ac:dyDescent="0.3">
      <c r="A102" s="115" t="s">
        <v>7</v>
      </c>
      <c r="B102" s="115" t="s">
        <v>49</v>
      </c>
      <c r="C102" s="115" t="s">
        <v>104</v>
      </c>
      <c r="D102" s="115" t="s">
        <v>57</v>
      </c>
      <c r="E102" s="116">
        <v>1338002.922</v>
      </c>
      <c r="F102" s="116">
        <v>283776.67025000002</v>
      </c>
      <c r="G102" s="116">
        <v>4463.99</v>
      </c>
      <c r="H102" s="116">
        <v>1333539.0715000001</v>
      </c>
      <c r="I102" s="116">
        <v>-6404.7907500001202</v>
      </c>
      <c r="J102" s="117" t="s">
        <v>771</v>
      </c>
      <c r="K102" s="117" t="s">
        <v>772</v>
      </c>
      <c r="L102" s="118" t="s">
        <v>572</v>
      </c>
    </row>
    <row r="103" spans="1:14" ht="28.8" outlineLevel="2" x14ac:dyDescent="0.3">
      <c r="A103" s="115" t="s">
        <v>7</v>
      </c>
      <c r="B103" s="115" t="s">
        <v>49</v>
      </c>
      <c r="C103" s="115" t="s">
        <v>104</v>
      </c>
      <c r="D103" s="115" t="s">
        <v>75</v>
      </c>
      <c r="E103" s="116">
        <v>5250</v>
      </c>
      <c r="F103" s="116">
        <v>5250</v>
      </c>
      <c r="G103" s="116">
        <v>0</v>
      </c>
      <c r="H103" s="116">
        <v>5250</v>
      </c>
      <c r="I103" s="116">
        <v>0</v>
      </c>
      <c r="J103" s="121" t="s">
        <v>773</v>
      </c>
      <c r="K103" s="121" t="s">
        <v>774</v>
      </c>
      <c r="L103" s="122" t="s">
        <v>580</v>
      </c>
    </row>
    <row r="104" spans="1:14" ht="28.8" outlineLevel="2" x14ac:dyDescent="0.3">
      <c r="A104" s="115" t="s">
        <v>7</v>
      </c>
      <c r="B104" s="115" t="s">
        <v>49</v>
      </c>
      <c r="C104" s="115" t="s">
        <v>104</v>
      </c>
      <c r="D104" s="115" t="s">
        <v>76</v>
      </c>
      <c r="E104" s="116">
        <v>27790.5285</v>
      </c>
      <c r="F104" s="116">
        <v>0</v>
      </c>
      <c r="G104" s="116">
        <v>0</v>
      </c>
      <c r="H104" s="116">
        <v>27791</v>
      </c>
      <c r="I104" s="116">
        <v>0.47149999999783199</v>
      </c>
      <c r="J104" s="121" t="s">
        <v>651</v>
      </c>
      <c r="K104" s="121" t="s">
        <v>652</v>
      </c>
      <c r="L104" s="122" t="s">
        <v>580</v>
      </c>
    </row>
    <row r="105" spans="1:14" ht="28.8" outlineLevel="2" x14ac:dyDescent="0.3">
      <c r="A105" s="115" t="s">
        <v>7</v>
      </c>
      <c r="B105" s="115" t="s">
        <v>49</v>
      </c>
      <c r="C105" s="115" t="s">
        <v>104</v>
      </c>
      <c r="D105" s="115" t="s">
        <v>67</v>
      </c>
      <c r="E105" s="116">
        <v>3052298</v>
      </c>
      <c r="F105" s="116">
        <v>758846.25</v>
      </c>
      <c r="G105" s="116">
        <v>755792.57</v>
      </c>
      <c r="H105" s="116">
        <v>2299559.6466666702</v>
      </c>
      <c r="I105" s="116">
        <v>0.53666666693607101</v>
      </c>
      <c r="J105" s="117" t="s">
        <v>775</v>
      </c>
      <c r="K105" s="117" t="s">
        <v>776</v>
      </c>
      <c r="L105" s="118" t="s">
        <v>572</v>
      </c>
    </row>
    <row r="106" spans="1:14" ht="28.8" outlineLevel="2" x14ac:dyDescent="0.3">
      <c r="A106" s="115" t="s">
        <v>7</v>
      </c>
      <c r="B106" s="115" t="s">
        <v>49</v>
      </c>
      <c r="C106" s="115" t="s">
        <v>104</v>
      </c>
      <c r="D106" s="115" t="s">
        <v>77</v>
      </c>
      <c r="E106" s="116">
        <v>307613.8</v>
      </c>
      <c r="F106" s="116">
        <v>74725</v>
      </c>
      <c r="G106" s="116">
        <v>74725</v>
      </c>
      <c r="H106" s="116">
        <v>229258.05</v>
      </c>
      <c r="I106" s="116">
        <v>-3630.75000000006</v>
      </c>
      <c r="J106" s="117" t="s">
        <v>777</v>
      </c>
      <c r="K106" s="117" t="s">
        <v>778</v>
      </c>
      <c r="L106" s="118" t="s">
        <v>572</v>
      </c>
    </row>
    <row r="107" spans="1:14" ht="86.4" outlineLevel="2" x14ac:dyDescent="0.3">
      <c r="A107" s="115" t="s">
        <v>7</v>
      </c>
      <c r="B107" s="115" t="s">
        <v>49</v>
      </c>
      <c r="C107" s="115" t="s">
        <v>104</v>
      </c>
      <c r="D107" s="115" t="s">
        <v>74</v>
      </c>
      <c r="E107" s="116">
        <v>453011.9645</v>
      </c>
      <c r="F107" s="116">
        <v>160787.98749999999</v>
      </c>
      <c r="G107" s="116">
        <v>125912.9875</v>
      </c>
      <c r="H107" s="116">
        <v>399834.96666666702</v>
      </c>
      <c r="I107" s="116">
        <v>72735.989666666705</v>
      </c>
      <c r="J107" s="123" t="s">
        <v>779</v>
      </c>
      <c r="K107" s="123" t="s">
        <v>780</v>
      </c>
      <c r="L107" s="122" t="s">
        <v>41</v>
      </c>
      <c r="M107" s="124"/>
      <c r="N107" t="s">
        <v>781</v>
      </c>
    </row>
    <row r="108" spans="1:14" ht="28.8" outlineLevel="2" x14ac:dyDescent="0.3">
      <c r="A108" s="115" t="s">
        <v>7</v>
      </c>
      <c r="B108" s="115" t="s">
        <v>49</v>
      </c>
      <c r="C108" s="115" t="s">
        <v>104</v>
      </c>
      <c r="D108" s="115" t="s">
        <v>70</v>
      </c>
      <c r="E108" s="116"/>
      <c r="F108" s="116">
        <v>0</v>
      </c>
      <c r="G108" s="116">
        <v>0</v>
      </c>
      <c r="H108" s="116">
        <v>0</v>
      </c>
      <c r="I108" s="116">
        <v>0</v>
      </c>
      <c r="J108" s="121" t="s">
        <v>649</v>
      </c>
      <c r="K108" s="121" t="s">
        <v>650</v>
      </c>
      <c r="L108" s="122" t="s">
        <v>580</v>
      </c>
      <c r="N108" t="s">
        <v>782</v>
      </c>
    </row>
    <row r="109" spans="1:14" ht="28.8" outlineLevel="2" x14ac:dyDescent="0.3">
      <c r="A109" s="115" t="s">
        <v>7</v>
      </c>
      <c r="B109" s="115" t="s">
        <v>49</v>
      </c>
      <c r="C109" s="115" t="s">
        <v>104</v>
      </c>
      <c r="D109" s="115" t="s">
        <v>78</v>
      </c>
      <c r="E109" s="116">
        <v>5407.5</v>
      </c>
      <c r="F109" s="116">
        <v>0</v>
      </c>
      <c r="G109" s="116">
        <v>0</v>
      </c>
      <c r="H109" s="116">
        <v>5407.5</v>
      </c>
      <c r="I109" s="116">
        <v>0</v>
      </c>
      <c r="J109" s="121" t="s">
        <v>759</v>
      </c>
      <c r="K109" s="121" t="s">
        <v>760</v>
      </c>
      <c r="L109" s="122" t="s">
        <v>580</v>
      </c>
      <c r="N109" t="s">
        <v>783</v>
      </c>
    </row>
    <row r="110" spans="1:14" ht="28.8" outlineLevel="2" x14ac:dyDescent="0.3">
      <c r="A110" s="115" t="s">
        <v>7</v>
      </c>
      <c r="B110" s="115" t="s">
        <v>49</v>
      </c>
      <c r="C110" s="115" t="s">
        <v>104</v>
      </c>
      <c r="D110" s="115" t="s">
        <v>79</v>
      </c>
      <c r="E110" s="116">
        <v>61830</v>
      </c>
      <c r="F110" s="116">
        <v>0</v>
      </c>
      <c r="G110" s="116">
        <v>0</v>
      </c>
      <c r="H110" s="116">
        <v>61830</v>
      </c>
      <c r="I110" s="116">
        <v>0</v>
      </c>
      <c r="J110" s="121" t="s">
        <v>784</v>
      </c>
      <c r="K110" s="121" t="s">
        <v>785</v>
      </c>
      <c r="L110" s="122" t="s">
        <v>580</v>
      </c>
      <c r="N110" t="s">
        <v>786</v>
      </c>
    </row>
    <row r="111" spans="1:14" ht="28.8" outlineLevel="1" x14ac:dyDescent="0.3">
      <c r="A111" s="119" t="s">
        <v>7</v>
      </c>
      <c r="B111" s="119" t="s">
        <v>497</v>
      </c>
      <c r="C111" s="115" t="s">
        <v>104</v>
      </c>
      <c r="D111" s="119"/>
      <c r="E111" s="120">
        <f>SUM(E102:E110)</f>
        <v>5251204.7149999999</v>
      </c>
      <c r="F111" s="120">
        <f>SUM(F102:F110)</f>
        <v>1283385.90775</v>
      </c>
      <c r="G111" s="120">
        <f>SUM(G102:G110)</f>
        <v>960894.54749999999</v>
      </c>
      <c r="H111" s="120">
        <f>SUM(H102:H110)</f>
        <v>4362470.2348333374</v>
      </c>
      <c r="I111" s="120">
        <f>SUM(I102:I110)</f>
        <v>62701.457083333458</v>
      </c>
      <c r="J111" s="123" t="s">
        <v>787</v>
      </c>
      <c r="K111" s="123" t="s">
        <v>788</v>
      </c>
      <c r="L111" s="122" t="s">
        <v>41</v>
      </c>
    </row>
    <row r="112" spans="1:14" ht="28.8" outlineLevel="2" x14ac:dyDescent="0.3">
      <c r="A112" s="115" t="s">
        <v>7</v>
      </c>
      <c r="B112" s="115" t="s">
        <v>50</v>
      </c>
      <c r="C112" s="115" t="s">
        <v>577</v>
      </c>
      <c r="D112" s="115" t="s">
        <v>407</v>
      </c>
      <c r="E112" s="116">
        <v>1778445.9</v>
      </c>
      <c r="F112" s="116">
        <v>466168.005</v>
      </c>
      <c r="G112" s="116">
        <v>466168.005</v>
      </c>
      <c r="H112" s="116">
        <v>1398504.0149999999</v>
      </c>
      <c r="I112" s="116">
        <v>86226.119999999602</v>
      </c>
      <c r="J112" s="123" t="s">
        <v>789</v>
      </c>
      <c r="K112" s="123" t="s">
        <v>790</v>
      </c>
      <c r="L112" s="122" t="s">
        <v>41</v>
      </c>
      <c r="M112" s="124"/>
    </row>
    <row r="113" spans="1:13" ht="28.8" outlineLevel="2" x14ac:dyDescent="0.3">
      <c r="A113" s="115" t="s">
        <v>7</v>
      </c>
      <c r="B113" s="115" t="s">
        <v>50</v>
      </c>
      <c r="C113" s="115" t="s">
        <v>577</v>
      </c>
      <c r="D113" s="115" t="s">
        <v>418</v>
      </c>
      <c r="E113" s="116">
        <v>0</v>
      </c>
      <c r="F113" s="116">
        <v>0</v>
      </c>
      <c r="G113" s="116">
        <v>0</v>
      </c>
      <c r="H113" s="116">
        <v>92000</v>
      </c>
      <c r="I113" s="116">
        <v>92000</v>
      </c>
      <c r="J113" s="123" t="s">
        <v>791</v>
      </c>
      <c r="K113" s="123" t="s">
        <v>792</v>
      </c>
      <c r="L113" s="122" t="s">
        <v>41</v>
      </c>
      <c r="M113" s="124"/>
    </row>
    <row r="114" spans="1:13" ht="28.8" outlineLevel="2" x14ac:dyDescent="0.3">
      <c r="A114" s="115" t="s">
        <v>7</v>
      </c>
      <c r="B114" s="115" t="s">
        <v>50</v>
      </c>
      <c r="C114" s="115" t="s">
        <v>577</v>
      </c>
      <c r="D114" s="115" t="s">
        <v>56</v>
      </c>
      <c r="E114" s="116">
        <v>3617396</v>
      </c>
      <c r="F114" s="116">
        <v>1001329.89</v>
      </c>
      <c r="G114" s="116">
        <v>1069485.7</v>
      </c>
      <c r="H114" s="116">
        <v>2935833.86</v>
      </c>
      <c r="I114" s="116">
        <v>456079.36999999901</v>
      </c>
      <c r="J114" s="123" t="s">
        <v>793</v>
      </c>
      <c r="K114" s="123" t="s">
        <v>794</v>
      </c>
      <c r="L114" s="122" t="s">
        <v>41</v>
      </c>
      <c r="M114" s="124"/>
    </row>
    <row r="115" spans="1:13" ht="28.8" outlineLevel="2" x14ac:dyDescent="0.3">
      <c r="A115" s="115" t="s">
        <v>7</v>
      </c>
      <c r="B115" s="115" t="s">
        <v>50</v>
      </c>
      <c r="C115" s="115" t="s">
        <v>577</v>
      </c>
      <c r="D115" s="115" t="s">
        <v>133</v>
      </c>
      <c r="E115" s="116">
        <v>14700</v>
      </c>
      <c r="F115" s="116">
        <v>0</v>
      </c>
      <c r="G115" s="116">
        <v>0</v>
      </c>
      <c r="H115" s="116">
        <v>14700</v>
      </c>
      <c r="I115" s="116">
        <v>0</v>
      </c>
      <c r="J115" s="121" t="s">
        <v>759</v>
      </c>
      <c r="K115" s="121" t="s">
        <v>760</v>
      </c>
      <c r="L115" s="122" t="s">
        <v>580</v>
      </c>
    </row>
    <row r="116" spans="1:13" ht="28.8" outlineLevel="2" x14ac:dyDescent="0.3">
      <c r="A116" s="115" t="s">
        <v>7</v>
      </c>
      <c r="B116" s="115" t="s">
        <v>50</v>
      </c>
      <c r="C116" s="115" t="s">
        <v>577</v>
      </c>
      <c r="D116" s="115" t="s">
        <v>240</v>
      </c>
      <c r="E116" s="116">
        <v>12600</v>
      </c>
      <c r="F116" s="116">
        <v>12600</v>
      </c>
      <c r="G116" s="116">
        <v>12000</v>
      </c>
      <c r="H116" s="116">
        <v>600</v>
      </c>
      <c r="I116" s="116">
        <v>-600</v>
      </c>
      <c r="J116" s="117" t="s">
        <v>795</v>
      </c>
      <c r="K116" s="117" t="s">
        <v>796</v>
      </c>
      <c r="L116" s="118" t="s">
        <v>572</v>
      </c>
    </row>
    <row r="117" spans="1:13" ht="28.8" outlineLevel="2" x14ac:dyDescent="0.3">
      <c r="A117" s="115" t="s">
        <v>7</v>
      </c>
      <c r="B117" s="115" t="s">
        <v>50</v>
      </c>
      <c r="C117" s="115" t="s">
        <v>577</v>
      </c>
      <c r="D117" s="115" t="s">
        <v>208</v>
      </c>
      <c r="E117" s="116">
        <v>111003</v>
      </c>
      <c r="F117" s="116">
        <v>0</v>
      </c>
      <c r="G117" s="116">
        <v>0</v>
      </c>
      <c r="H117" s="116">
        <v>111003</v>
      </c>
      <c r="I117" s="116">
        <v>0</v>
      </c>
      <c r="J117" s="121" t="s">
        <v>759</v>
      </c>
      <c r="K117" s="121" t="s">
        <v>760</v>
      </c>
      <c r="L117" s="122" t="s">
        <v>580</v>
      </c>
    </row>
    <row r="118" spans="1:13" ht="28.8" outlineLevel="2" x14ac:dyDescent="0.3">
      <c r="A118" s="115" t="s">
        <v>7</v>
      </c>
      <c r="B118" s="115" t="s">
        <v>50</v>
      </c>
      <c r="C118" s="115" t="s">
        <v>577</v>
      </c>
      <c r="D118" s="115" t="s">
        <v>256</v>
      </c>
      <c r="E118" s="116">
        <v>2751</v>
      </c>
      <c r="F118" s="116">
        <v>1389</v>
      </c>
      <c r="G118" s="116">
        <v>1472.85</v>
      </c>
      <c r="H118" s="116">
        <v>1278.1500000000001</v>
      </c>
      <c r="I118" s="116">
        <v>83.849999999999696</v>
      </c>
      <c r="J118" s="117" t="s">
        <v>797</v>
      </c>
      <c r="K118" s="117" t="s">
        <v>798</v>
      </c>
      <c r="L118" s="118" t="s">
        <v>572</v>
      </c>
    </row>
    <row r="119" spans="1:13" ht="28.8" outlineLevel="2" x14ac:dyDescent="0.3">
      <c r="A119" s="115" t="s">
        <v>7</v>
      </c>
      <c r="B119" s="115" t="s">
        <v>50</v>
      </c>
      <c r="C119" s="115" t="s">
        <v>577</v>
      </c>
      <c r="D119" s="115" t="s">
        <v>334</v>
      </c>
      <c r="E119" s="116">
        <v>3500000</v>
      </c>
      <c r="F119" s="116">
        <v>634574.28</v>
      </c>
      <c r="G119" s="116">
        <v>634574.28</v>
      </c>
      <c r="H119" s="116">
        <v>3097913.69</v>
      </c>
      <c r="I119" s="116">
        <v>232487.97</v>
      </c>
      <c r="J119" s="125" t="s">
        <v>799</v>
      </c>
      <c r="K119" s="125" t="s">
        <v>800</v>
      </c>
      <c r="L119" s="122" t="s">
        <v>618</v>
      </c>
    </row>
    <row r="120" spans="1:13" ht="28.8" outlineLevel="2" x14ac:dyDescent="0.3">
      <c r="A120" s="115" t="s">
        <v>7</v>
      </c>
      <c r="B120" s="115" t="s">
        <v>50</v>
      </c>
      <c r="C120" s="115" t="s">
        <v>577</v>
      </c>
      <c r="D120" s="115" t="s">
        <v>410</v>
      </c>
      <c r="E120" s="116">
        <v>298544.40000000002</v>
      </c>
      <c r="F120" s="116">
        <v>71082.092499999999</v>
      </c>
      <c r="G120" s="116">
        <v>71082.092499999999</v>
      </c>
      <c r="H120" s="116">
        <v>213246.2775</v>
      </c>
      <c r="I120" s="116">
        <v>-14216.030000000101</v>
      </c>
      <c r="J120" s="117" t="s">
        <v>801</v>
      </c>
      <c r="K120" s="117" t="s">
        <v>802</v>
      </c>
      <c r="L120" s="118" t="s">
        <v>158</v>
      </c>
    </row>
    <row r="121" spans="1:13" ht="28.8" outlineLevel="2" x14ac:dyDescent="0.3">
      <c r="A121" s="115" t="s">
        <v>7</v>
      </c>
      <c r="B121" s="115" t="s">
        <v>50</v>
      </c>
      <c r="C121" s="115" t="s">
        <v>577</v>
      </c>
      <c r="D121" s="115" t="s">
        <v>272</v>
      </c>
      <c r="E121" s="116">
        <v>8435.7000000000007</v>
      </c>
      <c r="F121" s="116">
        <v>0</v>
      </c>
      <c r="G121" s="116">
        <v>0</v>
      </c>
      <c r="H121" s="116">
        <v>8436</v>
      </c>
      <c r="I121" s="116">
        <v>0.29999999999927202</v>
      </c>
      <c r="J121" s="121" t="s">
        <v>651</v>
      </c>
      <c r="K121" s="121" t="s">
        <v>652</v>
      </c>
      <c r="L121" s="122" t="s">
        <v>580</v>
      </c>
    </row>
    <row r="122" spans="1:13" ht="28.8" outlineLevel="2" x14ac:dyDescent="0.3">
      <c r="A122" s="115" t="s">
        <v>7</v>
      </c>
      <c r="B122" s="115" t="s">
        <v>50</v>
      </c>
      <c r="C122" s="115" t="s">
        <v>577</v>
      </c>
      <c r="D122" s="115" t="s">
        <v>353</v>
      </c>
      <c r="E122" s="116">
        <v>411547.5</v>
      </c>
      <c r="F122" s="116">
        <v>411547.5</v>
      </c>
      <c r="G122" s="116">
        <v>544375</v>
      </c>
      <c r="H122" s="116">
        <v>-132827.5</v>
      </c>
      <c r="I122" s="116">
        <v>132827.5</v>
      </c>
      <c r="J122" s="123" t="s">
        <v>803</v>
      </c>
      <c r="K122" s="123" t="s">
        <v>804</v>
      </c>
      <c r="L122" s="122" t="s">
        <v>41</v>
      </c>
    </row>
    <row r="123" spans="1:13" ht="72" outlineLevel="1" x14ac:dyDescent="0.3">
      <c r="A123" s="119" t="s">
        <v>7</v>
      </c>
      <c r="B123" s="119" t="s">
        <v>498</v>
      </c>
      <c r="C123" s="115" t="s">
        <v>577</v>
      </c>
      <c r="D123" s="119"/>
      <c r="E123" s="120">
        <f>SUM(E112:E122)</f>
        <v>9755423.5</v>
      </c>
      <c r="F123" s="120">
        <f>SUM(F112:F122)</f>
        <v>2598690.7674999996</v>
      </c>
      <c r="G123" s="120">
        <f>SUM(G112:G122)</f>
        <v>2799157.9274999998</v>
      </c>
      <c r="H123" s="120">
        <f>SUM(H112:H122)</f>
        <v>7740687.4924999997</v>
      </c>
      <c r="I123" s="120">
        <f>SUM(I112:I122)</f>
        <v>984889.07999999844</v>
      </c>
      <c r="J123" s="123" t="s">
        <v>805</v>
      </c>
      <c r="K123" s="123" t="s">
        <v>806</v>
      </c>
      <c r="L123" s="122" t="s">
        <v>41</v>
      </c>
    </row>
    <row r="124" spans="1:13" ht="28.8" outlineLevel="2" x14ac:dyDescent="0.3">
      <c r="A124" s="115" t="s">
        <v>7</v>
      </c>
      <c r="B124" s="115" t="s">
        <v>51</v>
      </c>
      <c r="C124" s="115" t="s">
        <v>168</v>
      </c>
      <c r="D124" s="115" t="s">
        <v>248</v>
      </c>
      <c r="E124" s="116">
        <v>1260</v>
      </c>
      <c r="F124" s="116">
        <v>1260</v>
      </c>
      <c r="G124" s="116">
        <v>1260</v>
      </c>
      <c r="H124" s="116">
        <v>0</v>
      </c>
      <c r="I124" s="116">
        <v>0</v>
      </c>
      <c r="J124" s="121" t="s">
        <v>807</v>
      </c>
      <c r="K124" s="121" t="s">
        <v>808</v>
      </c>
      <c r="L124" s="122" t="s">
        <v>580</v>
      </c>
    </row>
    <row r="125" spans="1:13" ht="28.8" outlineLevel="2" x14ac:dyDescent="0.3">
      <c r="A125" s="115" t="s">
        <v>7</v>
      </c>
      <c r="B125" s="115" t="s">
        <v>51</v>
      </c>
      <c r="C125" s="115" t="s">
        <v>168</v>
      </c>
      <c r="D125" s="115" t="s">
        <v>282</v>
      </c>
      <c r="E125" s="116">
        <v>39305.699999999997</v>
      </c>
      <c r="F125" s="116">
        <v>0</v>
      </c>
      <c r="G125" s="116">
        <v>0</v>
      </c>
      <c r="H125" s="116">
        <v>39306</v>
      </c>
      <c r="I125" s="116">
        <v>0.29999999999563398</v>
      </c>
      <c r="J125" s="121" t="s">
        <v>651</v>
      </c>
      <c r="K125" s="121" t="s">
        <v>652</v>
      </c>
      <c r="L125" s="122" t="s">
        <v>580</v>
      </c>
    </row>
    <row r="126" spans="1:13" ht="28.8" outlineLevel="2" x14ac:dyDescent="0.3">
      <c r="A126" s="115" t="s">
        <v>7</v>
      </c>
      <c r="B126" s="115" t="s">
        <v>51</v>
      </c>
      <c r="C126" s="115" t="s">
        <v>168</v>
      </c>
      <c r="D126" s="115" t="s">
        <v>284</v>
      </c>
      <c r="E126" s="116">
        <v>174825</v>
      </c>
      <c r="F126" s="116">
        <v>43706.25</v>
      </c>
      <c r="G126" s="116">
        <v>43706.25</v>
      </c>
      <c r="H126" s="116">
        <v>131118.75</v>
      </c>
      <c r="I126" s="116">
        <v>0</v>
      </c>
      <c r="J126" s="121" t="s">
        <v>759</v>
      </c>
      <c r="K126" s="121" t="s">
        <v>760</v>
      </c>
      <c r="L126" s="122" t="s">
        <v>580</v>
      </c>
    </row>
    <row r="127" spans="1:13" ht="28.8" outlineLevel="1" x14ac:dyDescent="0.3">
      <c r="A127" s="119" t="s">
        <v>7</v>
      </c>
      <c r="B127" s="119" t="s">
        <v>499</v>
      </c>
      <c r="C127" s="115" t="s">
        <v>168</v>
      </c>
      <c r="D127" s="119"/>
      <c r="E127" s="120">
        <f>SUM(E124:E126)</f>
        <v>215390.7</v>
      </c>
      <c r="F127" s="120">
        <f>SUM(F124:F126)</f>
        <v>44966.25</v>
      </c>
      <c r="G127" s="120">
        <f>SUM(G124:G126)</f>
        <v>44966.25</v>
      </c>
      <c r="H127" s="120">
        <f>SUM(H124:H126)</f>
        <v>170424.75</v>
      </c>
      <c r="I127" s="120">
        <f>SUM(I124:I126)</f>
        <v>0.29999999999563398</v>
      </c>
      <c r="J127" s="121" t="s">
        <v>809</v>
      </c>
      <c r="K127" s="121" t="s">
        <v>810</v>
      </c>
      <c r="L127" s="122" t="s">
        <v>580</v>
      </c>
    </row>
    <row r="128" spans="1:13" ht="28.8" outlineLevel="2" x14ac:dyDescent="0.3">
      <c r="A128" s="115" t="s">
        <v>7</v>
      </c>
      <c r="B128" s="115" t="s">
        <v>52</v>
      </c>
      <c r="C128" s="115" t="s">
        <v>740</v>
      </c>
      <c r="D128" s="115" t="s">
        <v>198</v>
      </c>
      <c r="E128" s="116">
        <v>1211114.9924999999</v>
      </c>
      <c r="F128" s="116">
        <v>335708</v>
      </c>
      <c r="G128" s="116">
        <v>337708.24</v>
      </c>
      <c r="H128" s="116">
        <v>873407.05500000005</v>
      </c>
      <c r="I128" s="116">
        <v>2000.5425000001101</v>
      </c>
      <c r="J128" s="125" t="s">
        <v>811</v>
      </c>
      <c r="K128" s="125" t="s">
        <v>812</v>
      </c>
      <c r="L128" s="122" t="s">
        <v>618</v>
      </c>
    </row>
    <row r="129" spans="1:12" ht="28.8" outlineLevel="2" x14ac:dyDescent="0.3">
      <c r="A129" s="115" t="s">
        <v>7</v>
      </c>
      <c r="B129" s="115" t="s">
        <v>52</v>
      </c>
      <c r="C129" s="115" t="s">
        <v>740</v>
      </c>
      <c r="D129" s="115" t="s">
        <v>236</v>
      </c>
      <c r="E129" s="116">
        <v>238897.86249999999</v>
      </c>
      <c r="F129" s="116">
        <v>0</v>
      </c>
      <c r="G129" s="116">
        <v>0</v>
      </c>
      <c r="H129" s="116">
        <v>232868.65</v>
      </c>
      <c r="I129" s="116">
        <v>-6029.2125000000196</v>
      </c>
      <c r="J129" s="117" t="s">
        <v>813</v>
      </c>
      <c r="K129" s="117" t="s">
        <v>814</v>
      </c>
      <c r="L129" s="118" t="s">
        <v>572</v>
      </c>
    </row>
    <row r="130" spans="1:12" ht="28.8" outlineLevel="2" x14ac:dyDescent="0.3">
      <c r="A130" s="115" t="s">
        <v>7</v>
      </c>
      <c r="B130" s="115" t="s">
        <v>52</v>
      </c>
      <c r="C130" s="115" t="s">
        <v>740</v>
      </c>
      <c r="D130" s="115" t="s">
        <v>381</v>
      </c>
      <c r="E130" s="116">
        <v>160000</v>
      </c>
      <c r="F130" s="116">
        <v>37500</v>
      </c>
      <c r="G130" s="116">
        <v>37500</v>
      </c>
      <c r="H130" s="116">
        <v>122500</v>
      </c>
      <c r="I130" s="116">
        <v>0</v>
      </c>
      <c r="J130" s="121" t="s">
        <v>759</v>
      </c>
      <c r="K130" s="121" t="s">
        <v>760</v>
      </c>
      <c r="L130" s="122" t="s">
        <v>580</v>
      </c>
    </row>
    <row r="131" spans="1:12" ht="28.8" outlineLevel="2" x14ac:dyDescent="0.3">
      <c r="A131" s="115" t="s">
        <v>7</v>
      </c>
      <c r="B131" s="115" t="s">
        <v>52</v>
      </c>
      <c r="C131" s="115" t="s">
        <v>740</v>
      </c>
      <c r="D131" s="115" t="s">
        <v>138</v>
      </c>
      <c r="E131" s="116">
        <v>175245.9</v>
      </c>
      <c r="F131" s="116">
        <v>42997.95</v>
      </c>
      <c r="G131" s="116">
        <v>46000</v>
      </c>
      <c r="H131" s="116">
        <v>126245.9</v>
      </c>
      <c r="I131" s="116">
        <v>2.0499999999883598</v>
      </c>
      <c r="J131" s="117" t="s">
        <v>815</v>
      </c>
      <c r="K131" s="117" t="s">
        <v>816</v>
      </c>
      <c r="L131" s="118" t="s">
        <v>572</v>
      </c>
    </row>
    <row r="132" spans="1:12" ht="28.8" outlineLevel="1" x14ac:dyDescent="0.3">
      <c r="A132" s="119" t="s">
        <v>7</v>
      </c>
      <c r="B132" s="119" t="s">
        <v>500</v>
      </c>
      <c r="C132" s="115" t="s">
        <v>740</v>
      </c>
      <c r="D132" s="119"/>
      <c r="E132" s="120">
        <f>SUM(E128:E131)</f>
        <v>1785258.7549999999</v>
      </c>
      <c r="F132" s="120">
        <f>SUM(F128:F131)</f>
        <v>416205.95</v>
      </c>
      <c r="G132" s="120">
        <f>SUM(G128:G131)</f>
        <v>421208.24</v>
      </c>
      <c r="H132" s="120">
        <f>SUM(H128:H131)</f>
        <v>1355021.605</v>
      </c>
      <c r="I132" s="120">
        <f>SUM(I128:I131)</f>
        <v>-4026.6199999999212</v>
      </c>
      <c r="J132" s="117" t="s">
        <v>817</v>
      </c>
      <c r="K132" s="117" t="s">
        <v>818</v>
      </c>
      <c r="L132" s="118" t="s">
        <v>572</v>
      </c>
    </row>
    <row r="133" spans="1:12" ht="28.8" outlineLevel="2" x14ac:dyDescent="0.3">
      <c r="A133" s="115" t="s">
        <v>7</v>
      </c>
      <c r="B133" s="115" t="s">
        <v>53</v>
      </c>
      <c r="C133" s="115" t="s">
        <v>591</v>
      </c>
      <c r="D133" s="115" t="s">
        <v>324</v>
      </c>
      <c r="E133" s="116">
        <v>50400</v>
      </c>
      <c r="F133" s="116">
        <v>0</v>
      </c>
      <c r="G133" s="116">
        <v>0</v>
      </c>
      <c r="H133" s="116">
        <v>50400</v>
      </c>
      <c r="I133" s="116">
        <v>0</v>
      </c>
      <c r="J133" s="121" t="s">
        <v>759</v>
      </c>
      <c r="K133" s="121" t="s">
        <v>760</v>
      </c>
      <c r="L133" s="122" t="s">
        <v>580</v>
      </c>
    </row>
    <row r="134" spans="1:12" ht="28.8" outlineLevel="2" x14ac:dyDescent="0.3">
      <c r="A134" s="115" t="s">
        <v>7</v>
      </c>
      <c r="B134" s="115" t="s">
        <v>53</v>
      </c>
      <c r="C134" s="115" t="s">
        <v>591</v>
      </c>
      <c r="D134" s="115" t="s">
        <v>222</v>
      </c>
      <c r="E134" s="116">
        <v>99225</v>
      </c>
      <c r="F134" s="116">
        <v>24300</v>
      </c>
      <c r="G134" s="116">
        <v>24300</v>
      </c>
      <c r="H134" s="116">
        <v>74925</v>
      </c>
      <c r="I134" s="116">
        <v>0</v>
      </c>
      <c r="J134" s="121" t="s">
        <v>759</v>
      </c>
      <c r="K134" s="121" t="s">
        <v>760</v>
      </c>
      <c r="L134" s="122" t="s">
        <v>580</v>
      </c>
    </row>
    <row r="135" spans="1:12" ht="28.8" outlineLevel="2" x14ac:dyDescent="0.3">
      <c r="A135" s="115" t="s">
        <v>7</v>
      </c>
      <c r="B135" s="115" t="s">
        <v>53</v>
      </c>
      <c r="C135" s="115" t="s">
        <v>591</v>
      </c>
      <c r="D135" s="115" t="s">
        <v>57</v>
      </c>
      <c r="E135" s="116">
        <v>2512</v>
      </c>
      <c r="F135" s="116">
        <v>0</v>
      </c>
      <c r="G135" s="116">
        <v>0</v>
      </c>
      <c r="H135" s="116">
        <v>2512</v>
      </c>
      <c r="I135" s="116">
        <v>0</v>
      </c>
      <c r="J135" s="121" t="s">
        <v>759</v>
      </c>
      <c r="K135" s="121" t="s">
        <v>760</v>
      </c>
      <c r="L135" s="122" t="s">
        <v>580</v>
      </c>
    </row>
    <row r="136" spans="1:12" ht="28.8" outlineLevel="2" x14ac:dyDescent="0.3">
      <c r="A136" s="115" t="s">
        <v>7</v>
      </c>
      <c r="B136" s="115" t="s">
        <v>53</v>
      </c>
      <c r="C136" s="115" t="s">
        <v>591</v>
      </c>
      <c r="D136" s="115" t="s">
        <v>308</v>
      </c>
      <c r="E136" s="116">
        <v>32760</v>
      </c>
      <c r="F136" s="116">
        <v>0</v>
      </c>
      <c r="G136" s="116">
        <v>0</v>
      </c>
      <c r="H136" s="116">
        <v>32760</v>
      </c>
      <c r="I136" s="116">
        <v>0</v>
      </c>
      <c r="J136" s="121" t="s">
        <v>759</v>
      </c>
      <c r="K136" s="121" t="s">
        <v>760</v>
      </c>
      <c r="L136" s="122" t="s">
        <v>580</v>
      </c>
    </row>
    <row r="137" spans="1:12" ht="28.8" outlineLevel="2" x14ac:dyDescent="0.3">
      <c r="A137" s="115" t="s">
        <v>7</v>
      </c>
      <c r="B137" s="115" t="s">
        <v>53</v>
      </c>
      <c r="C137" s="115" t="s">
        <v>591</v>
      </c>
      <c r="D137" s="115" t="s">
        <v>318</v>
      </c>
      <c r="E137" s="116">
        <v>3150</v>
      </c>
      <c r="F137" s="116">
        <v>0</v>
      </c>
      <c r="G137" s="116">
        <v>0</v>
      </c>
      <c r="H137" s="116">
        <v>3150</v>
      </c>
      <c r="I137" s="116">
        <v>0</v>
      </c>
      <c r="J137" s="121" t="s">
        <v>759</v>
      </c>
      <c r="K137" s="121" t="s">
        <v>760</v>
      </c>
      <c r="L137" s="122" t="s">
        <v>580</v>
      </c>
    </row>
    <row r="138" spans="1:12" ht="28.8" outlineLevel="2" x14ac:dyDescent="0.3">
      <c r="A138" s="115" t="s">
        <v>7</v>
      </c>
      <c r="B138" s="115" t="s">
        <v>53</v>
      </c>
      <c r="C138" s="115" t="s">
        <v>591</v>
      </c>
      <c r="D138" s="115" t="s">
        <v>333</v>
      </c>
      <c r="E138" s="116">
        <v>48934</v>
      </c>
      <c r="F138" s="116">
        <v>6702</v>
      </c>
      <c r="G138" s="116">
        <v>6702</v>
      </c>
      <c r="H138" s="116">
        <v>42232</v>
      </c>
      <c r="I138" s="116">
        <v>0</v>
      </c>
      <c r="J138" s="121" t="s">
        <v>759</v>
      </c>
      <c r="K138" s="121" t="s">
        <v>760</v>
      </c>
      <c r="L138" s="122" t="s">
        <v>580</v>
      </c>
    </row>
    <row r="139" spans="1:12" ht="28.8" outlineLevel="2" x14ac:dyDescent="0.3">
      <c r="A139" s="115" t="s">
        <v>7</v>
      </c>
      <c r="B139" s="115" t="s">
        <v>53</v>
      </c>
      <c r="C139" s="115" t="s">
        <v>591</v>
      </c>
      <c r="D139" s="115" t="s">
        <v>242</v>
      </c>
      <c r="E139" s="116">
        <v>90000</v>
      </c>
      <c r="F139" s="116">
        <v>0</v>
      </c>
      <c r="G139" s="116">
        <v>0</v>
      </c>
      <c r="H139" s="116">
        <v>90000</v>
      </c>
      <c r="I139" s="116">
        <v>0</v>
      </c>
      <c r="J139" s="121" t="s">
        <v>759</v>
      </c>
      <c r="K139" s="121" t="s">
        <v>760</v>
      </c>
      <c r="L139" s="122" t="s">
        <v>580</v>
      </c>
    </row>
    <row r="140" spans="1:12" ht="28.8" outlineLevel="2" x14ac:dyDescent="0.3">
      <c r="A140" s="115" t="s">
        <v>7</v>
      </c>
      <c r="B140" s="115" t="s">
        <v>53</v>
      </c>
      <c r="C140" s="115" t="s">
        <v>591</v>
      </c>
      <c r="D140" s="115" t="s">
        <v>320</v>
      </c>
      <c r="E140" s="116">
        <v>2594.5500000000002</v>
      </c>
      <c r="F140" s="116">
        <v>0</v>
      </c>
      <c r="G140" s="116">
        <v>0</v>
      </c>
      <c r="H140" s="116">
        <v>2595</v>
      </c>
      <c r="I140" s="116">
        <v>0.44999999999981799</v>
      </c>
      <c r="J140" s="121" t="s">
        <v>651</v>
      </c>
      <c r="K140" s="121" t="s">
        <v>652</v>
      </c>
      <c r="L140" s="122" t="s">
        <v>580</v>
      </c>
    </row>
    <row r="141" spans="1:12" ht="28.8" outlineLevel="2" x14ac:dyDescent="0.3">
      <c r="A141" s="115" t="s">
        <v>7</v>
      </c>
      <c r="B141" s="115" t="s">
        <v>53</v>
      </c>
      <c r="C141" s="115" t="s">
        <v>591</v>
      </c>
      <c r="D141" s="115" t="s">
        <v>402</v>
      </c>
      <c r="E141" s="116">
        <v>100000</v>
      </c>
      <c r="F141" s="116">
        <v>0</v>
      </c>
      <c r="G141" s="116">
        <v>0</v>
      </c>
      <c r="H141" s="116">
        <v>100000</v>
      </c>
      <c r="I141" s="116">
        <v>0</v>
      </c>
      <c r="J141" s="121" t="s">
        <v>759</v>
      </c>
      <c r="K141" s="121" t="s">
        <v>760</v>
      </c>
      <c r="L141" s="122" t="s">
        <v>580</v>
      </c>
    </row>
    <row r="142" spans="1:12" ht="28.8" outlineLevel="2" x14ac:dyDescent="0.3">
      <c r="A142" s="115" t="s">
        <v>7</v>
      </c>
      <c r="B142" s="115" t="s">
        <v>53</v>
      </c>
      <c r="C142" s="115" t="s">
        <v>591</v>
      </c>
      <c r="D142" s="115" t="s">
        <v>276</v>
      </c>
      <c r="E142" s="116">
        <v>72888.816000000006</v>
      </c>
      <c r="F142" s="116">
        <v>72888.816000000006</v>
      </c>
      <c r="G142" s="116">
        <v>69417.919999999998</v>
      </c>
      <c r="H142" s="116">
        <v>3470.8960000000102</v>
      </c>
      <c r="I142" s="116">
        <v>-3470.8960000000102</v>
      </c>
      <c r="J142" s="117" t="s">
        <v>819</v>
      </c>
      <c r="K142" s="117" t="s">
        <v>820</v>
      </c>
      <c r="L142" s="118" t="s">
        <v>572</v>
      </c>
    </row>
    <row r="143" spans="1:12" ht="28.8" outlineLevel="2" x14ac:dyDescent="0.3">
      <c r="A143" s="115" t="s">
        <v>7</v>
      </c>
      <c r="B143" s="115" t="s">
        <v>53</v>
      </c>
      <c r="C143" s="115" t="s">
        <v>591</v>
      </c>
      <c r="D143" s="115" t="s">
        <v>347</v>
      </c>
      <c r="E143" s="116">
        <v>139031.20000000001</v>
      </c>
      <c r="F143" s="116">
        <v>34188</v>
      </c>
      <c r="G143" s="116">
        <v>34188</v>
      </c>
      <c r="H143" s="116">
        <v>103513.66666666701</v>
      </c>
      <c r="I143" s="116">
        <v>-1329.5333333333299</v>
      </c>
      <c r="J143" s="117" t="s">
        <v>821</v>
      </c>
      <c r="K143" s="117" t="s">
        <v>822</v>
      </c>
      <c r="L143" s="118" t="s">
        <v>572</v>
      </c>
    </row>
    <row r="144" spans="1:12" ht="28.8" outlineLevel="2" x14ac:dyDescent="0.3">
      <c r="A144" s="115" t="s">
        <v>7</v>
      </c>
      <c r="B144" s="115" t="s">
        <v>53</v>
      </c>
      <c r="C144" s="115" t="s">
        <v>591</v>
      </c>
      <c r="D144" s="115" t="s">
        <v>298</v>
      </c>
      <c r="E144" s="116">
        <v>70432.698000000004</v>
      </c>
      <c r="F144" s="116">
        <v>600</v>
      </c>
      <c r="G144" s="116">
        <v>507.59</v>
      </c>
      <c r="H144" s="116">
        <v>69925.107999999993</v>
      </c>
      <c r="I144" s="116">
        <v>-92.410000000003507</v>
      </c>
      <c r="J144" s="117" t="s">
        <v>797</v>
      </c>
      <c r="K144" s="117" t="s">
        <v>798</v>
      </c>
      <c r="L144" s="118" t="s">
        <v>572</v>
      </c>
    </row>
    <row r="145" spans="1:12" ht="28.8" outlineLevel="2" x14ac:dyDescent="0.3">
      <c r="A145" s="115" t="s">
        <v>7</v>
      </c>
      <c r="B145" s="115" t="s">
        <v>53</v>
      </c>
      <c r="C145" s="115" t="s">
        <v>591</v>
      </c>
      <c r="D145" s="115" t="s">
        <v>215</v>
      </c>
      <c r="E145" s="116">
        <v>440671.35</v>
      </c>
      <c r="F145" s="116">
        <v>36234.199999999997</v>
      </c>
      <c r="G145" s="116">
        <v>36234.199999999997</v>
      </c>
      <c r="H145" s="116">
        <v>404436.8</v>
      </c>
      <c r="I145" s="116">
        <v>-0.34999999997671699</v>
      </c>
      <c r="J145" s="121" t="s">
        <v>651</v>
      </c>
      <c r="K145" s="121" t="s">
        <v>652</v>
      </c>
      <c r="L145" s="122" t="s">
        <v>580</v>
      </c>
    </row>
    <row r="146" spans="1:12" ht="28.8" outlineLevel="1" x14ac:dyDescent="0.3">
      <c r="A146" s="119" t="s">
        <v>7</v>
      </c>
      <c r="B146" s="119" t="s">
        <v>501</v>
      </c>
      <c r="C146" s="115" t="s">
        <v>591</v>
      </c>
      <c r="D146" s="119"/>
      <c r="E146" s="120">
        <f>SUM(E133:E145)</f>
        <v>1152599.6140000001</v>
      </c>
      <c r="F146" s="120">
        <f>SUM(F133:F145)</f>
        <v>174913.016</v>
      </c>
      <c r="G146" s="120">
        <f>SUM(G133:G145)</f>
        <v>171349.70999999996</v>
      </c>
      <c r="H146" s="120">
        <f>SUM(H133:H145)</f>
        <v>979920.47066666698</v>
      </c>
      <c r="I146" s="120">
        <f>SUM(I133:I145)</f>
        <v>-4892.7393333333202</v>
      </c>
      <c r="J146" s="117" t="s">
        <v>823</v>
      </c>
      <c r="K146" s="117" t="s">
        <v>824</v>
      </c>
      <c r="L146" s="118" t="s">
        <v>572</v>
      </c>
    </row>
    <row r="147" spans="1:12" ht="72" x14ac:dyDescent="0.3">
      <c r="A147" s="119" t="s">
        <v>825</v>
      </c>
      <c r="B147" s="119"/>
      <c r="C147" s="119"/>
      <c r="D147" s="119"/>
      <c r="E147" s="120">
        <f>SUM(E101,E111,E123,E127,E132,E146)</f>
        <v>20398429.541149996</v>
      </c>
      <c r="F147" s="120">
        <f>SUM(F101,F111,F123,F127,F132,F146)</f>
        <v>5052466.0012499997</v>
      </c>
      <c r="G147" s="120">
        <f>SUM(G101,G111,G123,G127,G132,G146)</f>
        <v>4929076.6049999995</v>
      </c>
      <c r="H147" s="120">
        <f>SUM(H101,H111,H123,H127,H132,H146)</f>
        <v>16052143.975500004</v>
      </c>
      <c r="I147" s="120">
        <f>SUM(I101,I111,I123,I127,I132,I146)</f>
        <v>772434.39309999871</v>
      </c>
      <c r="J147" s="123" t="s">
        <v>826</v>
      </c>
      <c r="K147" s="123" t="s">
        <v>827</v>
      </c>
      <c r="L147" s="122" t="s">
        <v>41</v>
      </c>
    </row>
  </sheetData>
  <autoFilter ref="A1:L147" xr:uid="{B4B02E84-AB2F-474C-AB42-95BF2216A82A}"/>
  <conditionalFormatting sqref="L2:L147">
    <cfRule type="containsText" dxfId="6" priority="1" operator="containsText" text="Hard Risk">
      <formula>NOT(ISERROR(SEARCH("Hard Risk",L2)))</formula>
    </cfRule>
    <cfRule type="containsText" dxfId="5" priority="2" operator="containsText" text="Soft Risk">
      <formula>NOT(ISERROR(SEARCH("Soft Risk",L2)))</formula>
    </cfRule>
    <cfRule type="containsText" dxfId="4" priority="3" operator="containsText" text="Hard Opportunity">
      <formula>NOT(ISERROR(SEARCH("Hard Opportunity",L2)))</formula>
    </cfRule>
    <cfRule type="containsText" dxfId="3" priority="4" operator="containsText" text="Soft Opportunity">
      <formula>NOT(ISERROR(SEARCH("Soft Opportunity",L2)))</formula>
    </cfRule>
    <cfRule type="containsText" dxfId="2" priority="5" operator="containsText" text="Neutral">
      <formula>NOT(ISERROR(SEARCH("Neutral",L2)))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16E3-46D8-4857-915F-4317DB7C8ADA}">
  <sheetPr>
    <tabColor theme="4" tint="0.79998168889431442"/>
  </sheetPr>
  <dimension ref="A1:M15"/>
  <sheetViews>
    <sheetView workbookViewId="0">
      <pane xSplit="1" ySplit="2" topLeftCell="B3" activePane="bottomRight" state="frozen"/>
      <selection pane="topRight" activeCell="B1" sqref="B1"/>
      <selection pane="bottomLeft" activeCell="A3" sqref="A3"/>
      <selection pane="bottomRight" activeCell="L5" sqref="L5"/>
    </sheetView>
  </sheetViews>
  <sheetFormatPr defaultRowHeight="14.4" x14ac:dyDescent="0.3"/>
  <cols>
    <col min="1" max="1" width="15.44140625" bestFit="1" customWidth="1"/>
    <col min="2" max="2" width="12.21875" bestFit="1" customWidth="1"/>
    <col min="3" max="3" width="12.33203125" bestFit="1" customWidth="1"/>
    <col min="4" max="4" width="18" bestFit="1" customWidth="1"/>
    <col min="5" max="5" width="12.6640625" bestFit="1" customWidth="1"/>
    <col min="6" max="6" width="12.77734375" bestFit="1" customWidth="1"/>
    <col min="7" max="7" width="19" bestFit="1" customWidth="1"/>
    <col min="8" max="8" width="12.6640625" bestFit="1" customWidth="1"/>
    <col min="9" max="9" width="12.77734375" bestFit="1" customWidth="1"/>
    <col min="10" max="10" width="19" bestFit="1" customWidth="1"/>
    <col min="11" max="11" width="12.44140625" bestFit="1" customWidth="1"/>
    <col min="12" max="12" width="12.5546875" bestFit="1" customWidth="1"/>
    <col min="13" max="13" width="18.77734375" bestFit="1" customWidth="1"/>
  </cols>
  <sheetData>
    <row r="1" spans="1:13" x14ac:dyDescent="0.3">
      <c r="B1" s="8" t="s">
        <v>502</v>
      </c>
    </row>
    <row r="2" spans="1:13" x14ac:dyDescent="0.3">
      <c r="A2" s="8" t="s">
        <v>54</v>
      </c>
      <c r="B2" t="s">
        <v>503</v>
      </c>
      <c r="C2" t="s">
        <v>504</v>
      </c>
      <c r="D2" t="s">
        <v>522</v>
      </c>
      <c r="E2" t="s">
        <v>505</v>
      </c>
      <c r="F2" t="s">
        <v>506</v>
      </c>
      <c r="G2" t="s">
        <v>523</v>
      </c>
      <c r="H2" t="s">
        <v>507</v>
      </c>
      <c r="I2" t="s">
        <v>508</v>
      </c>
      <c r="J2" t="s">
        <v>524</v>
      </c>
      <c r="K2" t="s">
        <v>843</v>
      </c>
      <c r="L2" t="s">
        <v>844</v>
      </c>
      <c r="M2" t="s">
        <v>845</v>
      </c>
    </row>
    <row r="3" spans="1:13" x14ac:dyDescent="0.3">
      <c r="A3" t="s">
        <v>48</v>
      </c>
      <c r="B3" s="102">
        <v>858455.56333333324</v>
      </c>
      <c r="C3" s="102">
        <v>858344.35333333327</v>
      </c>
      <c r="D3" s="102">
        <v>-111.21000000000276</v>
      </c>
      <c r="E3" s="102">
        <v>929854.57333333325</v>
      </c>
      <c r="F3" s="102">
        <v>932993.91333333333</v>
      </c>
      <c r="G3" s="102">
        <v>3139.3399999999965</v>
      </c>
      <c r="H3" s="102">
        <v>892596.47333333339</v>
      </c>
      <c r="I3" s="102">
        <v>954260.29333333333</v>
      </c>
      <c r="J3" s="102">
        <v>61663.819999999971</v>
      </c>
      <c r="K3" s="102">
        <v>841990.49083333323</v>
      </c>
      <c r="L3" s="102">
        <v>726231.58083333331</v>
      </c>
      <c r="M3" s="102">
        <v>-115758.91</v>
      </c>
    </row>
    <row r="4" spans="1:13" x14ac:dyDescent="0.3">
      <c r="A4" t="s">
        <v>49</v>
      </c>
      <c r="B4" s="102">
        <v>1074720.8158333334</v>
      </c>
      <c r="C4" s="102">
        <v>1094660.7091666665</v>
      </c>
      <c r="D4" s="102">
        <v>19939.893333333359</v>
      </c>
      <c r="E4" s="102">
        <v>1084523.1558333335</v>
      </c>
      <c r="F4" s="102">
        <v>1042923.5591666667</v>
      </c>
      <c r="G4" s="102">
        <v>-41599.596666666599</v>
      </c>
      <c r="H4" s="102">
        <v>1135563.8694166664</v>
      </c>
      <c r="I4" s="102">
        <v>1084743.6866666668</v>
      </c>
      <c r="J4" s="102">
        <v>-50820.182749999934</v>
      </c>
      <c r="K4" s="102">
        <v>1116657.6494166667</v>
      </c>
      <c r="L4" s="102">
        <v>1012372.5583666668</v>
      </c>
      <c r="M4" s="102">
        <v>-104285.09105000006</v>
      </c>
    </row>
    <row r="5" spans="1:13" x14ac:dyDescent="0.3">
      <c r="A5" t="s">
        <v>50</v>
      </c>
      <c r="B5" s="102">
        <v>1004215.4558333334</v>
      </c>
      <c r="C5" s="102">
        <v>1055969.0658333334</v>
      </c>
      <c r="D5" s="102">
        <v>51753.61</v>
      </c>
      <c r="E5" s="102">
        <v>988517.3058333334</v>
      </c>
      <c r="F5" s="102">
        <v>965695.13583333336</v>
      </c>
      <c r="G5" s="102">
        <v>-22822.170000000002</v>
      </c>
      <c r="H5" s="102">
        <v>974528.3058333334</v>
      </c>
      <c r="I5" s="102">
        <v>981751.3058333334</v>
      </c>
      <c r="J5" s="102">
        <v>7223</v>
      </c>
      <c r="K5" s="102">
        <v>1346520.5991666666</v>
      </c>
      <c r="L5" s="102">
        <v>1204325.7291666667</v>
      </c>
      <c r="M5" s="102">
        <v>-142194.87000000002</v>
      </c>
    </row>
    <row r="6" spans="1:13" x14ac:dyDescent="0.3">
      <c r="A6" t="s">
        <v>51</v>
      </c>
      <c r="B6" s="102">
        <v>94578.75</v>
      </c>
      <c r="C6" s="102">
        <v>89378.75</v>
      </c>
      <c r="D6" s="102">
        <v>-5200</v>
      </c>
      <c r="E6" s="102">
        <v>67318.75</v>
      </c>
      <c r="F6" s="102">
        <v>66118.75</v>
      </c>
      <c r="G6" s="102">
        <v>-1200</v>
      </c>
      <c r="H6" s="102">
        <v>82346.75</v>
      </c>
      <c r="I6" s="102">
        <v>58346.75</v>
      </c>
      <c r="J6" s="102">
        <v>-24000</v>
      </c>
      <c r="K6" s="102">
        <v>94098.75</v>
      </c>
      <c r="L6" s="102">
        <v>96498.75</v>
      </c>
      <c r="M6" s="102">
        <v>2400</v>
      </c>
    </row>
    <row r="7" spans="1:13" x14ac:dyDescent="0.3">
      <c r="A7" t="s">
        <v>52</v>
      </c>
      <c r="B7" s="102">
        <v>154283.63833333334</v>
      </c>
      <c r="C7" s="102">
        <v>148008.06666666665</v>
      </c>
      <c r="D7" s="102">
        <v>-6275.5716666666685</v>
      </c>
      <c r="E7" s="102">
        <v>129590.65833333335</v>
      </c>
      <c r="F7" s="102">
        <v>121927.08666666667</v>
      </c>
      <c r="G7" s="102">
        <v>-7663.5716666666685</v>
      </c>
      <c r="H7" s="102">
        <v>155095.65833333335</v>
      </c>
      <c r="I7" s="102">
        <v>151273.08666666667</v>
      </c>
      <c r="J7" s="102">
        <v>-3822.5716666666685</v>
      </c>
      <c r="K7" s="102">
        <v>418708.36166666669</v>
      </c>
      <c r="L7" s="102">
        <v>172376.14</v>
      </c>
      <c r="M7" s="102">
        <v>-246332.22166666668</v>
      </c>
    </row>
    <row r="8" spans="1:13" x14ac:dyDescent="0.3">
      <c r="A8" t="s">
        <v>53</v>
      </c>
      <c r="B8" s="102">
        <v>123983.54999999999</v>
      </c>
      <c r="C8" s="102">
        <v>119155.93999999999</v>
      </c>
      <c r="D8" s="102">
        <v>-4827.6099999999997</v>
      </c>
      <c r="E8" s="102">
        <v>84112.97</v>
      </c>
      <c r="F8" s="102">
        <v>80152.850000000006</v>
      </c>
      <c r="G8" s="102">
        <v>-3960.1200000000003</v>
      </c>
      <c r="H8" s="102">
        <v>205708.20600000001</v>
      </c>
      <c r="I8" s="102">
        <v>199385.62</v>
      </c>
      <c r="J8" s="102">
        <v>-6322.5860000000084</v>
      </c>
      <c r="K8" s="102">
        <v>143302.20000000001</v>
      </c>
      <c r="L8" s="102">
        <v>121237.48000000001</v>
      </c>
      <c r="M8" s="102">
        <v>-22064.719999999998</v>
      </c>
    </row>
    <row r="9" spans="1:13" x14ac:dyDescent="0.3">
      <c r="A9" t="s">
        <v>8</v>
      </c>
      <c r="B9" s="102">
        <v>3310237.773333333</v>
      </c>
      <c r="C9" s="102">
        <v>3365516.8849999993</v>
      </c>
      <c r="D9" s="102">
        <v>55279.111666666693</v>
      </c>
      <c r="E9" s="102">
        <v>3283917.4133333336</v>
      </c>
      <c r="F9" s="102">
        <v>3209811.2950000004</v>
      </c>
      <c r="G9" s="102">
        <v>-74106.118333333274</v>
      </c>
      <c r="H9" s="102">
        <v>3445839.2629166665</v>
      </c>
      <c r="I9" s="102">
        <v>3429760.7425000006</v>
      </c>
      <c r="J9" s="102">
        <v>-16078.520416666641</v>
      </c>
      <c r="K9" s="102">
        <v>3961278.0510833333</v>
      </c>
      <c r="L9" s="102">
        <v>3333042.2383666672</v>
      </c>
      <c r="M9" s="102">
        <v>-628235.81271666673</v>
      </c>
    </row>
    <row r="12" spans="1:13" ht="15" thickBot="1" x14ac:dyDescent="0.35"/>
    <row r="13" spans="1:13" ht="14.4" customHeight="1" x14ac:dyDescent="0.3">
      <c r="F13" s="170">
        <f>(GETPIVOTDATA("Sum of Jan Opp/Risk",$A$1)+GETPIVOTDATA("Sum of Feb Opp./Risk",$A$1)+GETPIVOTDATA("Sum of Mar Opp./Risk",$A$1)+GETPIVOTDATA("Sum of Apr Opp./Risk",$A$1))/1000000</f>
        <v>-0.66314133980000001</v>
      </c>
      <c r="G13" s="173" t="s">
        <v>554</v>
      </c>
      <c r="H13" s="174"/>
      <c r="I13" s="174"/>
      <c r="J13" s="175"/>
    </row>
    <row r="14" spans="1:13" x14ac:dyDescent="0.3">
      <c r="F14" s="171"/>
      <c r="G14" s="176"/>
      <c r="H14" s="177"/>
      <c r="I14" s="177"/>
      <c r="J14" s="178"/>
    </row>
    <row r="15" spans="1:13" ht="15" thickBot="1" x14ac:dyDescent="0.35">
      <c r="F15" s="172"/>
      <c r="G15" s="179"/>
      <c r="H15" s="180"/>
      <c r="I15" s="180"/>
      <c r="J15" s="181"/>
    </row>
  </sheetData>
  <mergeCells count="2">
    <mergeCell ref="F13:F15"/>
    <mergeCell ref="G13:J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FC58-C9F4-43B4-990D-3D97D9C7237A}">
  <sheetPr filterMode="1"/>
  <dimension ref="A2:D85"/>
  <sheetViews>
    <sheetView topLeftCell="A4" workbookViewId="0">
      <selection activeCell="B45" sqref="B45"/>
    </sheetView>
  </sheetViews>
  <sheetFormatPr defaultRowHeight="14.4" x14ac:dyDescent="0.3"/>
  <cols>
    <col min="1" max="1" width="42.77734375" bestFit="1" customWidth="1"/>
    <col min="2" max="2" width="24.109375" bestFit="1" customWidth="1"/>
    <col min="3" max="3" width="23.88671875" bestFit="1" customWidth="1"/>
    <col min="4" max="4" width="17" bestFit="1" customWidth="1"/>
    <col min="5" max="6" width="20.109375" bestFit="1" customWidth="1"/>
    <col min="7" max="7" width="10.109375" bestFit="1" customWidth="1"/>
    <col min="8" max="8" width="9.21875" bestFit="1" customWidth="1"/>
  </cols>
  <sheetData>
    <row r="2" spans="1:4" x14ac:dyDescent="0.3">
      <c r="A2" s="8" t="s">
        <v>42</v>
      </c>
      <c r="B2" t="s">
        <v>490</v>
      </c>
    </row>
    <row r="4" spans="1:4" x14ac:dyDescent="0.3">
      <c r="A4" s="8" t="s">
        <v>55</v>
      </c>
      <c r="B4" t="s">
        <v>0</v>
      </c>
      <c r="C4" t="s">
        <v>45</v>
      </c>
    </row>
    <row r="5" spans="1:4" hidden="1" x14ac:dyDescent="0.3">
      <c r="A5" t="s">
        <v>400</v>
      </c>
      <c r="B5" s="6">
        <v>262896</v>
      </c>
      <c r="C5" s="6">
        <v>-100000</v>
      </c>
    </row>
    <row r="6" spans="1:4" hidden="1" x14ac:dyDescent="0.3">
      <c r="A6" t="s">
        <v>322</v>
      </c>
      <c r="B6" s="6">
        <v>191646</v>
      </c>
      <c r="C6" s="6">
        <v>-63380.992500000008</v>
      </c>
    </row>
    <row r="7" spans="1:4" hidden="1" x14ac:dyDescent="0.3">
      <c r="A7" t="s">
        <v>407</v>
      </c>
      <c r="B7" s="6">
        <v>1778445.9000000001</v>
      </c>
      <c r="C7" s="6">
        <v>0</v>
      </c>
    </row>
    <row r="8" spans="1:4" hidden="1" x14ac:dyDescent="0.3">
      <c r="A8" t="s">
        <v>358</v>
      </c>
      <c r="B8" s="6">
        <v>292</v>
      </c>
      <c r="C8" s="6">
        <v>0</v>
      </c>
    </row>
    <row r="9" spans="1:4" hidden="1" x14ac:dyDescent="0.3">
      <c r="A9" t="s">
        <v>421</v>
      </c>
      <c r="B9" s="6">
        <v>1244018</v>
      </c>
      <c r="C9" s="6">
        <v>0</v>
      </c>
    </row>
    <row r="10" spans="1:4" x14ac:dyDescent="0.3">
      <c r="A10" t="s">
        <v>73</v>
      </c>
      <c r="B10" s="6">
        <v>3649280</v>
      </c>
      <c r="C10" s="6">
        <v>-363543</v>
      </c>
      <c r="D10" t="s">
        <v>492</v>
      </c>
    </row>
    <row r="11" spans="1:4" x14ac:dyDescent="0.3">
      <c r="A11" t="s">
        <v>121</v>
      </c>
      <c r="B11" s="6">
        <v>100000</v>
      </c>
      <c r="C11" s="6">
        <v>0</v>
      </c>
      <c r="D11" t="s">
        <v>492</v>
      </c>
    </row>
    <row r="12" spans="1:4" hidden="1" x14ac:dyDescent="0.3">
      <c r="A12" t="s">
        <v>368</v>
      </c>
      <c r="B12" s="6">
        <v>4409</v>
      </c>
      <c r="C12" s="6">
        <v>0</v>
      </c>
    </row>
    <row r="13" spans="1:4" hidden="1" x14ac:dyDescent="0.3">
      <c r="A13" t="s">
        <v>58</v>
      </c>
      <c r="B13" s="6">
        <v>36345</v>
      </c>
      <c r="C13" s="6">
        <v>0</v>
      </c>
    </row>
    <row r="14" spans="1:4" hidden="1" x14ac:dyDescent="0.3">
      <c r="A14" t="s">
        <v>59</v>
      </c>
      <c r="B14" s="6">
        <v>4230</v>
      </c>
      <c r="C14" s="6">
        <v>0</v>
      </c>
    </row>
    <row r="15" spans="1:4" hidden="1" x14ac:dyDescent="0.3">
      <c r="A15" t="s">
        <v>60</v>
      </c>
      <c r="B15" s="6">
        <v>2863</v>
      </c>
      <c r="C15" s="6">
        <v>0</v>
      </c>
    </row>
    <row r="16" spans="1:4" x14ac:dyDescent="0.3">
      <c r="A16" t="s">
        <v>159</v>
      </c>
      <c r="B16" s="6">
        <v>14886</v>
      </c>
      <c r="C16" s="86">
        <v>-1820.9400000000005</v>
      </c>
    </row>
    <row r="17" spans="1:4" hidden="1" x14ac:dyDescent="0.3">
      <c r="A17" t="s">
        <v>198</v>
      </c>
      <c r="B17" s="6">
        <v>1211114.9924999999</v>
      </c>
      <c r="C17" s="6">
        <v>-10440.509999999995</v>
      </c>
    </row>
    <row r="18" spans="1:4" hidden="1" x14ac:dyDescent="0.3">
      <c r="A18" t="s">
        <v>324</v>
      </c>
      <c r="B18" s="6">
        <v>50400</v>
      </c>
      <c r="C18" s="6">
        <v>0</v>
      </c>
    </row>
    <row r="19" spans="1:4" x14ac:dyDescent="0.3">
      <c r="A19" t="s">
        <v>222</v>
      </c>
      <c r="B19" s="6">
        <v>131625</v>
      </c>
      <c r="C19" s="86">
        <v>-390.75</v>
      </c>
    </row>
    <row r="20" spans="1:4" x14ac:dyDescent="0.3">
      <c r="A20" t="s">
        <v>57</v>
      </c>
      <c r="B20" s="6">
        <v>1555160.9220000003</v>
      </c>
      <c r="C20" s="6">
        <v>-30608.63741666669</v>
      </c>
      <c r="D20" t="s">
        <v>492</v>
      </c>
    </row>
    <row r="21" spans="1:4" hidden="1" x14ac:dyDescent="0.3">
      <c r="A21" t="s">
        <v>61</v>
      </c>
      <c r="B21" s="6">
        <v>1674</v>
      </c>
      <c r="C21" s="6">
        <v>-1674</v>
      </c>
    </row>
    <row r="22" spans="1:4" hidden="1" x14ac:dyDescent="0.3">
      <c r="A22" t="s">
        <v>170</v>
      </c>
      <c r="B22" s="6">
        <v>236250</v>
      </c>
      <c r="C22" s="6">
        <v>0</v>
      </c>
    </row>
    <row r="23" spans="1:4" hidden="1" x14ac:dyDescent="0.3">
      <c r="A23" t="s">
        <v>308</v>
      </c>
      <c r="B23" s="6">
        <v>32760</v>
      </c>
      <c r="C23" s="6">
        <v>0</v>
      </c>
    </row>
    <row r="24" spans="1:4" hidden="1" x14ac:dyDescent="0.3">
      <c r="A24" t="s">
        <v>234</v>
      </c>
      <c r="B24" s="6">
        <v>10080</v>
      </c>
      <c r="C24" s="6">
        <v>0</v>
      </c>
    </row>
    <row r="25" spans="1:4" hidden="1" x14ac:dyDescent="0.3">
      <c r="A25" t="s">
        <v>313</v>
      </c>
      <c r="B25" s="6">
        <v>139684</v>
      </c>
      <c r="C25" s="6">
        <v>-2.9103830456733704E-11</v>
      </c>
    </row>
    <row r="26" spans="1:4" hidden="1" x14ac:dyDescent="0.3">
      <c r="A26" t="s">
        <v>318</v>
      </c>
      <c r="B26" s="6">
        <v>3150</v>
      </c>
      <c r="C26" s="6">
        <v>0</v>
      </c>
    </row>
    <row r="27" spans="1:4" hidden="1" x14ac:dyDescent="0.3">
      <c r="A27" t="s">
        <v>418</v>
      </c>
      <c r="B27" s="6">
        <v>0</v>
      </c>
      <c r="C27" s="6">
        <v>0</v>
      </c>
    </row>
    <row r="28" spans="1:4" x14ac:dyDescent="0.3">
      <c r="A28" t="s">
        <v>181</v>
      </c>
      <c r="B28" s="6">
        <v>4217276.0999999996</v>
      </c>
      <c r="C28" s="86">
        <v>-692116.46</v>
      </c>
    </row>
    <row r="29" spans="1:4" hidden="1" x14ac:dyDescent="0.3">
      <c r="A29" t="s">
        <v>62</v>
      </c>
      <c r="B29" s="6">
        <v>7043</v>
      </c>
      <c r="C29" s="6">
        <v>0</v>
      </c>
    </row>
    <row r="30" spans="1:4" x14ac:dyDescent="0.3">
      <c r="A30" t="s">
        <v>63</v>
      </c>
      <c r="B30" s="6">
        <v>35314</v>
      </c>
      <c r="C30" s="6">
        <v>0</v>
      </c>
    </row>
    <row r="31" spans="1:4" hidden="1" x14ac:dyDescent="0.3">
      <c r="A31" t="s">
        <v>185</v>
      </c>
      <c r="B31" s="6">
        <v>218880</v>
      </c>
      <c r="C31" s="6">
        <v>-5308</v>
      </c>
    </row>
    <row r="32" spans="1:4" hidden="1" x14ac:dyDescent="0.3">
      <c r="A32" t="s">
        <v>304</v>
      </c>
      <c r="B32" s="6">
        <v>117539.0055</v>
      </c>
      <c r="C32" s="6">
        <v>-0.25</v>
      </c>
    </row>
    <row r="33" spans="1:4" hidden="1" x14ac:dyDescent="0.3">
      <c r="A33" t="s">
        <v>75</v>
      </c>
      <c r="B33" s="6">
        <v>5250</v>
      </c>
      <c r="C33" s="6">
        <v>0</v>
      </c>
    </row>
    <row r="34" spans="1:4" hidden="1" x14ac:dyDescent="0.3">
      <c r="A34" t="s">
        <v>333</v>
      </c>
      <c r="B34" s="6">
        <v>48934</v>
      </c>
      <c r="C34" s="6">
        <v>-2</v>
      </c>
    </row>
    <row r="35" spans="1:4" hidden="1" x14ac:dyDescent="0.3">
      <c r="A35" t="s">
        <v>56</v>
      </c>
      <c r="B35" s="6">
        <v>3667396</v>
      </c>
      <c r="C35" s="6">
        <v>-50000</v>
      </c>
    </row>
    <row r="36" spans="1:4" hidden="1" x14ac:dyDescent="0.3">
      <c r="A36" t="s">
        <v>236</v>
      </c>
      <c r="B36" s="6">
        <v>238897.86250000002</v>
      </c>
      <c r="C36" s="6">
        <v>-6029.2125000000233</v>
      </c>
    </row>
    <row r="37" spans="1:4" hidden="1" x14ac:dyDescent="0.3">
      <c r="A37" t="s">
        <v>370</v>
      </c>
      <c r="B37" s="6">
        <v>359</v>
      </c>
      <c r="C37" s="6">
        <v>0</v>
      </c>
    </row>
    <row r="38" spans="1:4" hidden="1" x14ac:dyDescent="0.3">
      <c r="A38" t="s">
        <v>133</v>
      </c>
      <c r="B38" s="6">
        <v>14700</v>
      </c>
      <c r="C38" s="6">
        <v>0</v>
      </c>
    </row>
    <row r="39" spans="1:4" hidden="1" x14ac:dyDescent="0.3">
      <c r="A39" t="s">
        <v>360</v>
      </c>
      <c r="B39" s="6">
        <v>2900</v>
      </c>
      <c r="C39" s="6">
        <v>0</v>
      </c>
    </row>
    <row r="40" spans="1:4" x14ac:dyDescent="0.3">
      <c r="A40" t="s">
        <v>240</v>
      </c>
      <c r="B40" s="6">
        <v>12600</v>
      </c>
      <c r="C40" s="86">
        <v>-600</v>
      </c>
    </row>
    <row r="41" spans="1:4" x14ac:dyDescent="0.3">
      <c r="A41" t="s">
        <v>362</v>
      </c>
      <c r="B41" s="6">
        <v>8400</v>
      </c>
      <c r="C41" s="86">
        <v>-400</v>
      </c>
    </row>
    <row r="42" spans="1:4" hidden="1" x14ac:dyDescent="0.3">
      <c r="A42" t="s">
        <v>242</v>
      </c>
      <c r="B42" s="6">
        <v>90000</v>
      </c>
      <c r="C42" s="6">
        <v>0</v>
      </c>
    </row>
    <row r="43" spans="1:4" x14ac:dyDescent="0.3">
      <c r="A43" t="s">
        <v>208</v>
      </c>
      <c r="B43" s="6">
        <v>4683010.9241500003</v>
      </c>
      <c r="C43" s="86">
        <v>-1114624.96165</v>
      </c>
    </row>
    <row r="44" spans="1:4" hidden="1" x14ac:dyDescent="0.3">
      <c r="A44" t="s">
        <v>248</v>
      </c>
      <c r="B44" s="6">
        <v>1260</v>
      </c>
      <c r="C44" s="6">
        <v>0</v>
      </c>
    </row>
    <row r="45" spans="1:4" x14ac:dyDescent="0.3">
      <c r="A45" t="s">
        <v>342</v>
      </c>
      <c r="B45" s="6">
        <v>940800</v>
      </c>
      <c r="C45" s="6">
        <v>-17090</v>
      </c>
      <c r="D45" t="s">
        <v>492</v>
      </c>
    </row>
    <row r="46" spans="1:4" hidden="1" x14ac:dyDescent="0.3">
      <c r="A46" t="s">
        <v>64</v>
      </c>
      <c r="B46" s="6">
        <v>18865</v>
      </c>
      <c r="C46" s="6">
        <v>0</v>
      </c>
    </row>
    <row r="47" spans="1:4" x14ac:dyDescent="0.3">
      <c r="A47" t="s">
        <v>65</v>
      </c>
      <c r="B47" s="6">
        <v>25439</v>
      </c>
      <c r="C47" s="6">
        <v>-503.06333333333168</v>
      </c>
    </row>
    <row r="48" spans="1:4" hidden="1" x14ac:dyDescent="0.3">
      <c r="A48" t="s">
        <v>320</v>
      </c>
      <c r="B48" s="6">
        <v>2594.5500000000002</v>
      </c>
      <c r="C48" s="6">
        <v>0</v>
      </c>
    </row>
    <row r="49" spans="1:3" x14ac:dyDescent="0.3">
      <c r="A49" t="s">
        <v>66</v>
      </c>
      <c r="B49" s="6">
        <v>34537</v>
      </c>
      <c r="C49" s="6">
        <v>-546.53333333333285</v>
      </c>
    </row>
    <row r="50" spans="1:3" hidden="1" x14ac:dyDescent="0.3">
      <c r="A50" t="s">
        <v>76</v>
      </c>
      <c r="B50" s="6">
        <v>27790.5285</v>
      </c>
      <c r="C50" s="6">
        <v>0</v>
      </c>
    </row>
    <row r="51" spans="1:3" hidden="1" x14ac:dyDescent="0.3">
      <c r="A51" t="s">
        <v>256</v>
      </c>
      <c r="B51" s="6">
        <v>2751</v>
      </c>
      <c r="C51" s="6">
        <v>0</v>
      </c>
    </row>
    <row r="52" spans="1:3" x14ac:dyDescent="0.3">
      <c r="A52" t="s">
        <v>334</v>
      </c>
      <c r="B52" s="6">
        <v>4499600</v>
      </c>
      <c r="C52" s="86">
        <v>-846000</v>
      </c>
    </row>
    <row r="53" spans="1:3" hidden="1" x14ac:dyDescent="0.3">
      <c r="A53" t="s">
        <v>67</v>
      </c>
      <c r="B53" s="6">
        <v>10552298</v>
      </c>
      <c r="C53" s="6">
        <v>-647031.9599999995</v>
      </c>
    </row>
    <row r="54" spans="1:3" x14ac:dyDescent="0.3">
      <c r="A54" t="s">
        <v>77</v>
      </c>
      <c r="B54" s="6">
        <v>307613.80000000005</v>
      </c>
      <c r="C54" s="86">
        <v>-8247.1333333333605</v>
      </c>
    </row>
    <row r="55" spans="1:3" hidden="1" x14ac:dyDescent="0.3">
      <c r="A55" t="s">
        <v>176</v>
      </c>
      <c r="B55" s="6">
        <v>141750</v>
      </c>
      <c r="C55" s="6">
        <v>0</v>
      </c>
    </row>
    <row r="56" spans="1:3" x14ac:dyDescent="0.3">
      <c r="A56" t="s">
        <v>74</v>
      </c>
      <c r="B56" s="6">
        <v>631511.9645</v>
      </c>
      <c r="C56" s="86">
        <v>-32226.404500000004</v>
      </c>
    </row>
    <row r="57" spans="1:3" hidden="1" x14ac:dyDescent="0.3">
      <c r="A57" t="s">
        <v>177</v>
      </c>
      <c r="B57" s="6">
        <v>17099</v>
      </c>
      <c r="C57" s="6">
        <v>0</v>
      </c>
    </row>
    <row r="58" spans="1:3" x14ac:dyDescent="0.3">
      <c r="A58" t="s">
        <v>410</v>
      </c>
      <c r="B58" s="6">
        <v>298544.40000000002</v>
      </c>
      <c r="C58" s="86">
        <v>-14216.030000000086</v>
      </c>
    </row>
    <row r="59" spans="1:3" hidden="1" x14ac:dyDescent="0.3">
      <c r="A59" t="s">
        <v>402</v>
      </c>
      <c r="B59" s="6">
        <v>100000</v>
      </c>
      <c r="C59" s="6">
        <v>0</v>
      </c>
    </row>
    <row r="60" spans="1:3" hidden="1" x14ac:dyDescent="0.3">
      <c r="A60" t="s">
        <v>272</v>
      </c>
      <c r="B60" s="6">
        <v>8435.7000000000007</v>
      </c>
      <c r="C60" s="6">
        <v>0</v>
      </c>
    </row>
    <row r="61" spans="1:3" hidden="1" x14ac:dyDescent="0.3">
      <c r="A61" t="s">
        <v>68</v>
      </c>
      <c r="B61" s="6">
        <v>52500</v>
      </c>
      <c r="C61" s="6">
        <v>0</v>
      </c>
    </row>
    <row r="62" spans="1:3" hidden="1" x14ac:dyDescent="0.3">
      <c r="A62" t="s">
        <v>353</v>
      </c>
      <c r="B62" s="6">
        <v>411547.5</v>
      </c>
      <c r="C62" s="6">
        <v>0</v>
      </c>
    </row>
    <row r="63" spans="1:3" hidden="1" x14ac:dyDescent="0.3">
      <c r="A63" t="s">
        <v>166</v>
      </c>
      <c r="B63" s="6">
        <v>12200</v>
      </c>
      <c r="C63" s="6">
        <v>0</v>
      </c>
    </row>
    <row r="64" spans="1:3" hidden="1" x14ac:dyDescent="0.3">
      <c r="A64" t="s">
        <v>276</v>
      </c>
      <c r="B64" s="6">
        <v>72888.816000000006</v>
      </c>
      <c r="C64" s="6">
        <v>-3470.8960000000079</v>
      </c>
    </row>
    <row r="65" spans="1:3" x14ac:dyDescent="0.3">
      <c r="A65" t="s">
        <v>69</v>
      </c>
      <c r="B65" s="6">
        <v>3150</v>
      </c>
      <c r="C65" s="86">
        <v>-150</v>
      </c>
    </row>
    <row r="66" spans="1:3" hidden="1" x14ac:dyDescent="0.3">
      <c r="A66" t="s">
        <v>278</v>
      </c>
      <c r="B66" s="6">
        <v>51930.15</v>
      </c>
      <c r="C66" s="6">
        <v>0</v>
      </c>
    </row>
    <row r="67" spans="1:3" x14ac:dyDescent="0.3">
      <c r="A67" t="s">
        <v>347</v>
      </c>
      <c r="B67" s="6">
        <v>139031.20000000001</v>
      </c>
      <c r="C67" s="86">
        <v>-1329.5333333333256</v>
      </c>
    </row>
    <row r="68" spans="1:3" hidden="1" x14ac:dyDescent="0.3">
      <c r="A68" t="s">
        <v>70</v>
      </c>
      <c r="B68" s="6">
        <v>297450.41749999998</v>
      </c>
      <c r="C68" s="6">
        <v>-15282.789999999994</v>
      </c>
    </row>
    <row r="69" spans="1:3" hidden="1" x14ac:dyDescent="0.3">
      <c r="A69" t="s">
        <v>282</v>
      </c>
      <c r="B69" s="6">
        <v>39305.700000000004</v>
      </c>
      <c r="C69" s="6">
        <v>0</v>
      </c>
    </row>
    <row r="70" spans="1:3" hidden="1" x14ac:dyDescent="0.3">
      <c r="A70" t="s">
        <v>381</v>
      </c>
      <c r="B70" s="6">
        <v>160000</v>
      </c>
      <c r="C70" s="6">
        <v>0</v>
      </c>
    </row>
    <row r="71" spans="1:3" x14ac:dyDescent="0.3">
      <c r="A71" t="s">
        <v>298</v>
      </c>
      <c r="B71" s="6">
        <v>70432.698000000004</v>
      </c>
      <c r="C71" s="6">
        <v>-121.79000000000815</v>
      </c>
    </row>
    <row r="72" spans="1:3" hidden="1" x14ac:dyDescent="0.3">
      <c r="A72" t="s">
        <v>349</v>
      </c>
      <c r="B72" s="6">
        <v>-4000000</v>
      </c>
      <c r="C72" s="6">
        <v>-4.6566128730773926E-10</v>
      </c>
    </row>
    <row r="73" spans="1:3" hidden="1" x14ac:dyDescent="0.3">
      <c r="A73" t="s">
        <v>78</v>
      </c>
      <c r="B73" s="6">
        <v>5407.5</v>
      </c>
      <c r="C73" s="6">
        <v>0</v>
      </c>
    </row>
    <row r="74" spans="1:3" hidden="1" x14ac:dyDescent="0.3">
      <c r="A74" t="s">
        <v>284</v>
      </c>
      <c r="B74" s="6">
        <v>174825</v>
      </c>
      <c r="C74" s="6">
        <v>0</v>
      </c>
    </row>
    <row r="75" spans="1:3" x14ac:dyDescent="0.3">
      <c r="A75" t="s">
        <v>138</v>
      </c>
      <c r="B75" s="6">
        <v>175245.90000000002</v>
      </c>
      <c r="C75" s="6">
        <v>0</v>
      </c>
    </row>
    <row r="76" spans="1:3" x14ac:dyDescent="0.3">
      <c r="A76" t="s">
        <v>112</v>
      </c>
      <c r="B76" s="6">
        <v>259449</v>
      </c>
      <c r="C76" s="6">
        <v>-100000.14999999997</v>
      </c>
    </row>
    <row r="77" spans="1:3" x14ac:dyDescent="0.3">
      <c r="A77" t="s">
        <v>371</v>
      </c>
      <c r="B77" s="6">
        <v>67470</v>
      </c>
      <c r="C77" s="6">
        <v>0</v>
      </c>
    </row>
    <row r="78" spans="1:3" hidden="1" x14ac:dyDescent="0.3">
      <c r="A78" t="s">
        <v>374</v>
      </c>
      <c r="B78" s="6">
        <v>25000</v>
      </c>
      <c r="C78" s="6">
        <v>0</v>
      </c>
    </row>
    <row r="79" spans="1:3" hidden="1" x14ac:dyDescent="0.3">
      <c r="A79" t="s">
        <v>71</v>
      </c>
      <c r="B79" s="6">
        <v>421713.07500000007</v>
      </c>
      <c r="C79" s="6">
        <v>-13820.378333333472</v>
      </c>
    </row>
    <row r="80" spans="1:3" x14ac:dyDescent="0.3">
      <c r="A80" t="s">
        <v>191</v>
      </c>
      <c r="B80" s="6">
        <v>190000</v>
      </c>
      <c r="C80" s="86">
        <v>-73350</v>
      </c>
    </row>
    <row r="81" spans="1:3" hidden="1" x14ac:dyDescent="0.3">
      <c r="A81" t="s">
        <v>79</v>
      </c>
      <c r="B81" s="6">
        <v>61830</v>
      </c>
      <c r="C81" s="6">
        <v>0</v>
      </c>
    </row>
    <row r="82" spans="1:3" hidden="1" x14ac:dyDescent="0.3">
      <c r="A82" t="s">
        <v>215</v>
      </c>
      <c r="B82" s="6">
        <v>440671.35000000003</v>
      </c>
      <c r="C82" s="6">
        <v>-0.34999999997671694</v>
      </c>
    </row>
    <row r="83" spans="1:3" hidden="1" x14ac:dyDescent="0.3">
      <c r="A83" t="s">
        <v>72</v>
      </c>
      <c r="B83" s="6">
        <v>15750</v>
      </c>
      <c r="C83" s="6">
        <v>0</v>
      </c>
    </row>
    <row r="84" spans="1:3" hidden="1" x14ac:dyDescent="0.3">
      <c r="A84" t="s">
        <v>487</v>
      </c>
      <c r="B84" s="6">
        <v>0</v>
      </c>
      <c r="C84" s="6">
        <v>0</v>
      </c>
    </row>
    <row r="85" spans="1:3" x14ac:dyDescent="0.3">
      <c r="A85" t="s">
        <v>8</v>
      </c>
      <c r="B85" s="6">
        <v>40788397.95615001</v>
      </c>
      <c r="C85" s="6">
        <v>-4214326.7262333333</v>
      </c>
    </row>
  </sheetData>
  <autoFilter ref="A4:G86" xr:uid="{D28EFC58-C9F4-43B4-990D-3D97D9C7237A}">
    <filterColumn colId="2">
      <filters blank="1">
        <filter val="-$1,121,177"/>
        <filter val="-$1,443"/>
        <filter val="-$1,452"/>
        <filter val="-$1,467"/>
        <filter val="-$1,667"/>
        <filter val="-$12,650"/>
        <filter val="-$150"/>
        <filter val="-$19,131"/>
        <filter val="-$2"/>
        <filter val="-$2,120,834"/>
        <filter val="-$2,369"/>
        <filter val="-$201"/>
        <filter val="-$24,656"/>
        <filter val="-$273"/>
        <filter val="-$281"/>
        <filter val="-$3,500"/>
        <filter val="-$304"/>
        <filter val="-$330,000"/>
        <filter val="-$380"/>
        <filter val="-$391"/>
        <filter val="-$400"/>
        <filter val="-$541,608"/>
        <filter val="-$56,652"/>
        <filter val="-$600"/>
        <filter val="-$78"/>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343C-16AA-4AAC-A485-AD8194DD5AAD}">
  <sheetPr filterMode="1"/>
  <dimension ref="A1:O96"/>
  <sheetViews>
    <sheetView topLeftCell="A6" workbookViewId="0">
      <selection activeCell="B45" sqref="B45"/>
    </sheetView>
  </sheetViews>
  <sheetFormatPr defaultRowHeight="14.4" x14ac:dyDescent="0.3"/>
  <cols>
    <col min="1" max="1" width="42.77734375" bestFit="1" customWidth="1"/>
    <col min="2" max="2" width="17.21875" bestFit="1" customWidth="1"/>
    <col min="4" max="4" width="15.109375" bestFit="1" customWidth="1"/>
    <col min="9" max="9" width="9.21875" bestFit="1" customWidth="1"/>
    <col min="13" max="13" width="27.6640625" bestFit="1" customWidth="1"/>
    <col min="14" max="14" width="10.109375" bestFit="1" customWidth="1"/>
  </cols>
  <sheetData>
    <row r="1" spans="1:15" x14ac:dyDescent="0.3">
      <c r="F1" s="182" t="s">
        <v>482</v>
      </c>
      <c r="G1" s="182"/>
      <c r="H1" s="182"/>
      <c r="I1" s="182"/>
      <c r="J1" s="182"/>
      <c r="M1" s="85" t="s">
        <v>484</v>
      </c>
    </row>
    <row r="2" spans="1:15" x14ac:dyDescent="0.3">
      <c r="A2" t="s">
        <v>407</v>
      </c>
      <c r="B2" s="6">
        <v>155389.33499999999</v>
      </c>
      <c r="C2" t="e">
        <v>#N/A</v>
      </c>
      <c r="D2" t="s">
        <v>478</v>
      </c>
      <c r="F2" t="s">
        <v>56</v>
      </c>
      <c r="G2" s="6">
        <v>401932.44</v>
      </c>
      <c r="H2">
        <v>752500</v>
      </c>
      <c r="I2" s="6">
        <v>-350567.56</v>
      </c>
      <c r="J2" t="s">
        <v>481</v>
      </c>
      <c r="M2" s="9" t="s">
        <v>483</v>
      </c>
      <c r="N2" s="87">
        <v>1000</v>
      </c>
    </row>
    <row r="3" spans="1:15" x14ac:dyDescent="0.3">
      <c r="A3" t="s">
        <v>73</v>
      </c>
      <c r="B3" s="6">
        <v>278680</v>
      </c>
      <c r="C3" t="e">
        <v>#N/A</v>
      </c>
      <c r="D3" t="s">
        <v>479</v>
      </c>
      <c r="F3" t="s">
        <v>198</v>
      </c>
      <c r="G3" s="6">
        <v>121674.73333333334</v>
      </c>
      <c r="H3">
        <v>334408.24</v>
      </c>
      <c r="I3" s="86">
        <v>-212733.50666666665</v>
      </c>
      <c r="J3" t="s">
        <v>479</v>
      </c>
      <c r="M3" t="s">
        <v>343</v>
      </c>
      <c r="N3" t="s">
        <v>485</v>
      </c>
      <c r="O3" t="s">
        <v>489</v>
      </c>
    </row>
    <row r="4" spans="1:15" x14ac:dyDescent="0.3">
      <c r="A4" t="s">
        <v>368</v>
      </c>
      <c r="B4" s="6">
        <v>4982.8</v>
      </c>
      <c r="C4" t="e">
        <v>#N/A</v>
      </c>
      <c r="D4" t="s">
        <v>481</v>
      </c>
      <c r="F4" t="s">
        <v>222</v>
      </c>
      <c r="G4" s="6">
        <v>40109.25</v>
      </c>
      <c r="H4">
        <v>32009.25</v>
      </c>
      <c r="I4" s="86">
        <v>8100</v>
      </c>
      <c r="J4" t="s">
        <v>478</v>
      </c>
    </row>
    <row r="5" spans="1:15" x14ac:dyDescent="0.3">
      <c r="A5" t="s">
        <v>313</v>
      </c>
      <c r="B5" s="6">
        <v>11640.333333333334</v>
      </c>
      <c r="C5" t="e">
        <v>#N/A</v>
      </c>
      <c r="D5" t="s">
        <v>478</v>
      </c>
      <c r="F5" t="s">
        <v>57</v>
      </c>
      <c r="G5" s="6">
        <v>12640.999999999998</v>
      </c>
      <c r="H5">
        <v>12705.37</v>
      </c>
      <c r="I5" s="86">
        <v>-64.370000000002619</v>
      </c>
      <c r="J5" t="s">
        <v>479</v>
      </c>
    </row>
    <row r="6" spans="1:15" x14ac:dyDescent="0.3">
      <c r="A6" t="s">
        <v>333</v>
      </c>
      <c r="B6" s="6">
        <v>4704</v>
      </c>
      <c r="C6" t="e">
        <v>#N/A</v>
      </c>
      <c r="D6" t="s">
        <v>479</v>
      </c>
      <c r="F6" t="s">
        <v>56</v>
      </c>
      <c r="G6" s="6">
        <v>401932.44</v>
      </c>
      <c r="H6">
        <v>752500</v>
      </c>
      <c r="I6" s="6">
        <v>-350567.56</v>
      </c>
      <c r="J6" t="s">
        <v>481</v>
      </c>
    </row>
    <row r="7" spans="1:15" x14ac:dyDescent="0.3">
      <c r="A7" t="s">
        <v>77</v>
      </c>
      <c r="B7" s="6">
        <v>24908.333333333332</v>
      </c>
      <c r="C7" t="e">
        <v>#N/A</v>
      </c>
      <c r="D7" t="s">
        <v>478</v>
      </c>
      <c r="F7" t="s">
        <v>208</v>
      </c>
      <c r="G7" s="6">
        <v>383337.49</v>
      </c>
      <c r="H7">
        <v>276974</v>
      </c>
      <c r="I7" s="6">
        <v>106363.48999999999</v>
      </c>
      <c r="J7" t="s">
        <v>479</v>
      </c>
    </row>
    <row r="8" spans="1:15" x14ac:dyDescent="0.3">
      <c r="A8" t="s">
        <v>410</v>
      </c>
      <c r="B8" s="6">
        <v>23694.030833333334</v>
      </c>
      <c r="C8" t="e">
        <v>#N/A</v>
      </c>
      <c r="D8" t="s">
        <v>478</v>
      </c>
      <c r="F8" t="s">
        <v>334</v>
      </c>
      <c r="G8" s="6">
        <v>211524.76</v>
      </c>
      <c r="H8">
        <v>634574.28</v>
      </c>
      <c r="I8" s="6">
        <v>-423049.52</v>
      </c>
      <c r="J8" t="s">
        <v>479</v>
      </c>
    </row>
    <row r="9" spans="1:15" x14ac:dyDescent="0.3">
      <c r="A9" t="s">
        <v>347</v>
      </c>
      <c r="B9" s="6">
        <v>11396</v>
      </c>
      <c r="C9" t="e">
        <v>#N/A</v>
      </c>
      <c r="D9" t="s">
        <v>478</v>
      </c>
      <c r="F9" t="s">
        <v>67</v>
      </c>
      <c r="G9" s="6">
        <v>912069.15</v>
      </c>
      <c r="H9">
        <v>661353.44000000006</v>
      </c>
      <c r="I9" s="6">
        <v>250715.70999999996</v>
      </c>
      <c r="J9" t="s">
        <v>479</v>
      </c>
    </row>
    <row r="10" spans="1:15" x14ac:dyDescent="0.3">
      <c r="A10" t="s">
        <v>381</v>
      </c>
      <c r="B10" s="6">
        <v>12500</v>
      </c>
      <c r="C10" t="e">
        <v>#N/A</v>
      </c>
      <c r="D10" t="s">
        <v>478</v>
      </c>
      <c r="F10" t="s">
        <v>74</v>
      </c>
      <c r="G10" s="6">
        <v>70999.255833333329</v>
      </c>
      <c r="H10">
        <v>29028.26</v>
      </c>
      <c r="I10" s="6">
        <v>41970.995833333334</v>
      </c>
      <c r="J10" t="s">
        <v>479</v>
      </c>
    </row>
    <row r="11" spans="1:15" x14ac:dyDescent="0.3">
      <c r="A11" t="s">
        <v>284</v>
      </c>
      <c r="B11" s="6">
        <v>14568.75</v>
      </c>
      <c r="C11" t="e">
        <v>#N/A</v>
      </c>
      <c r="D11" t="s">
        <v>478</v>
      </c>
      <c r="F11" t="s">
        <v>70</v>
      </c>
      <c r="G11" s="6">
        <v>983.36</v>
      </c>
      <c r="H11">
        <v>5180.1000000000004</v>
      </c>
      <c r="I11" s="6">
        <v>-4196.7400000000007</v>
      </c>
      <c r="J11" t="s">
        <v>479</v>
      </c>
    </row>
    <row r="12" spans="1:15" x14ac:dyDescent="0.3">
      <c r="A12" t="s">
        <v>112</v>
      </c>
      <c r="B12" s="6">
        <v>11185.3</v>
      </c>
      <c r="C12" t="e">
        <v>#N/A</v>
      </c>
      <c r="D12" t="s">
        <v>479</v>
      </c>
      <c r="F12" t="s">
        <v>138</v>
      </c>
      <c r="G12" s="6">
        <v>11833.333333333334</v>
      </c>
      <c r="H12">
        <v>1000</v>
      </c>
      <c r="I12" s="6">
        <v>10833.333333333334</v>
      </c>
      <c r="J12" t="s">
        <v>478</v>
      </c>
    </row>
    <row r="13" spans="1:15" x14ac:dyDescent="0.3">
      <c r="A13" t="s">
        <v>71</v>
      </c>
      <c r="B13" s="6">
        <v>30215.78</v>
      </c>
      <c r="C13" t="e">
        <v>#N/A</v>
      </c>
      <c r="D13" t="s">
        <v>481</v>
      </c>
    </row>
    <row r="15" spans="1:15" x14ac:dyDescent="0.3">
      <c r="A15" s="8" t="s">
        <v>1</v>
      </c>
      <c r="B15" t="s">
        <v>44</v>
      </c>
    </row>
    <row r="16" spans="1:15" hidden="1" x14ac:dyDescent="0.3">
      <c r="A16" s="9" t="s">
        <v>400</v>
      </c>
      <c r="B16" s="6">
        <v>0</v>
      </c>
    </row>
    <row r="17" spans="1:3" hidden="1" x14ac:dyDescent="0.3">
      <c r="A17" s="9" t="s">
        <v>322</v>
      </c>
      <c r="B17" s="6">
        <v>0</v>
      </c>
    </row>
    <row r="18" spans="1:3" x14ac:dyDescent="0.3">
      <c r="A18" s="9" t="s">
        <v>407</v>
      </c>
      <c r="B18" s="86">
        <v>86226.119999999646</v>
      </c>
    </row>
    <row r="19" spans="1:3" hidden="1" x14ac:dyDescent="0.3">
      <c r="A19" s="9" t="s">
        <v>358</v>
      </c>
      <c r="B19" s="6">
        <v>0</v>
      </c>
    </row>
    <row r="20" spans="1:3" x14ac:dyDescent="0.3">
      <c r="A20" s="9" t="s">
        <v>421</v>
      </c>
      <c r="B20" s="6">
        <v>32669.254166666651</v>
      </c>
      <c r="C20" t="s">
        <v>493</v>
      </c>
    </row>
    <row r="21" spans="1:3" x14ac:dyDescent="0.3">
      <c r="A21" s="9" t="s">
        <v>73</v>
      </c>
      <c r="B21" s="99">
        <v>111096</v>
      </c>
      <c r="C21" t="s">
        <v>493</v>
      </c>
    </row>
    <row r="22" spans="1:3" hidden="1" x14ac:dyDescent="0.3">
      <c r="A22" s="9" t="s">
        <v>121</v>
      </c>
      <c r="B22" s="6">
        <v>15</v>
      </c>
    </row>
    <row r="23" spans="1:3" x14ac:dyDescent="0.3">
      <c r="A23" s="9" t="s">
        <v>368</v>
      </c>
      <c r="B23" s="86">
        <v>573.80000000000018</v>
      </c>
    </row>
    <row r="24" spans="1:3" hidden="1" x14ac:dyDescent="0.3">
      <c r="A24" s="9" t="s">
        <v>58</v>
      </c>
      <c r="B24" s="6">
        <v>797.13000000000466</v>
      </c>
    </row>
    <row r="25" spans="1:3" hidden="1" x14ac:dyDescent="0.3">
      <c r="A25" s="9" t="s">
        <v>59</v>
      </c>
      <c r="B25" s="6">
        <v>239.02999999999975</v>
      </c>
    </row>
    <row r="26" spans="1:3" hidden="1" x14ac:dyDescent="0.3">
      <c r="A26" s="9" t="s">
        <v>60</v>
      </c>
      <c r="B26" s="6">
        <v>0</v>
      </c>
    </row>
    <row r="27" spans="1:3" hidden="1" x14ac:dyDescent="0.3">
      <c r="A27" s="9" t="s">
        <v>159</v>
      </c>
      <c r="B27" s="6">
        <v>0</v>
      </c>
    </row>
    <row r="28" spans="1:3" x14ac:dyDescent="0.3">
      <c r="A28" s="9" t="s">
        <v>198</v>
      </c>
      <c r="B28" s="99">
        <v>50308.707500000019</v>
      </c>
      <c r="C28" t="s">
        <v>493</v>
      </c>
    </row>
    <row r="29" spans="1:3" hidden="1" x14ac:dyDescent="0.3">
      <c r="A29" s="9" t="s">
        <v>324</v>
      </c>
      <c r="B29" s="6">
        <v>0</v>
      </c>
    </row>
    <row r="30" spans="1:3" hidden="1" x14ac:dyDescent="0.3">
      <c r="A30" s="9" t="s">
        <v>222</v>
      </c>
      <c r="B30" s="6">
        <v>0</v>
      </c>
    </row>
    <row r="31" spans="1:3" x14ac:dyDescent="0.3">
      <c r="A31" s="9" t="s">
        <v>57</v>
      </c>
      <c r="B31" s="86">
        <v>80625.34</v>
      </c>
    </row>
    <row r="32" spans="1:3" hidden="1" x14ac:dyDescent="0.3">
      <c r="A32" s="9" t="s">
        <v>61</v>
      </c>
      <c r="B32" s="6">
        <v>0</v>
      </c>
    </row>
    <row r="33" spans="1:3" hidden="1" x14ac:dyDescent="0.3">
      <c r="A33" s="9" t="s">
        <v>170</v>
      </c>
      <c r="B33" s="6">
        <v>0</v>
      </c>
    </row>
    <row r="34" spans="1:3" hidden="1" x14ac:dyDescent="0.3">
      <c r="A34" s="9" t="s">
        <v>308</v>
      </c>
      <c r="B34" s="6">
        <v>0</v>
      </c>
    </row>
    <row r="35" spans="1:3" hidden="1" x14ac:dyDescent="0.3">
      <c r="A35" s="9" t="s">
        <v>234</v>
      </c>
      <c r="B35" s="6">
        <v>0</v>
      </c>
    </row>
    <row r="36" spans="1:3" hidden="1" x14ac:dyDescent="0.3">
      <c r="A36" s="9" t="s">
        <v>313</v>
      </c>
      <c r="B36" s="6">
        <v>0</v>
      </c>
    </row>
    <row r="37" spans="1:3" hidden="1" x14ac:dyDescent="0.3">
      <c r="A37" s="9" t="s">
        <v>318</v>
      </c>
      <c r="B37" s="6">
        <v>0</v>
      </c>
    </row>
    <row r="38" spans="1:3" x14ac:dyDescent="0.3">
      <c r="A38" s="9" t="s">
        <v>418</v>
      </c>
      <c r="B38" s="86">
        <v>92000</v>
      </c>
    </row>
    <row r="39" spans="1:3" x14ac:dyDescent="0.3">
      <c r="A39" s="9" t="s">
        <v>181</v>
      </c>
      <c r="B39" s="99">
        <v>402563.91999999993</v>
      </c>
      <c r="C39" t="s">
        <v>493</v>
      </c>
    </row>
    <row r="40" spans="1:3" hidden="1" x14ac:dyDescent="0.3">
      <c r="A40" s="9" t="s">
        <v>62</v>
      </c>
      <c r="B40" s="99">
        <v>198.66589999999997</v>
      </c>
    </row>
    <row r="41" spans="1:3" hidden="1" x14ac:dyDescent="0.3">
      <c r="A41" s="9" t="s">
        <v>63</v>
      </c>
      <c r="B41" s="6">
        <v>388.54999999999563</v>
      </c>
    </row>
    <row r="42" spans="1:3" x14ac:dyDescent="0.3">
      <c r="A42" s="9" t="s">
        <v>185</v>
      </c>
      <c r="B42" s="99">
        <v>0</v>
      </c>
      <c r="C42" t="s">
        <v>493</v>
      </c>
    </row>
    <row r="43" spans="1:3" hidden="1" x14ac:dyDescent="0.3">
      <c r="A43" s="9" t="s">
        <v>304</v>
      </c>
      <c r="B43" s="6">
        <v>23.484500000002299</v>
      </c>
    </row>
    <row r="44" spans="1:3" hidden="1" x14ac:dyDescent="0.3">
      <c r="A44" s="9" t="s">
        <v>75</v>
      </c>
      <c r="B44" s="6">
        <v>0</v>
      </c>
    </row>
    <row r="45" spans="1:3" hidden="1" x14ac:dyDescent="0.3">
      <c r="A45" s="9" t="s">
        <v>333</v>
      </c>
      <c r="B45" s="100">
        <v>0</v>
      </c>
    </row>
    <row r="46" spans="1:3" x14ac:dyDescent="0.3">
      <c r="A46" s="9" t="s">
        <v>56</v>
      </c>
      <c r="B46" s="86">
        <v>456079.36999999918</v>
      </c>
    </row>
    <row r="47" spans="1:3" hidden="1" x14ac:dyDescent="0.3">
      <c r="A47" s="9" t="s">
        <v>236</v>
      </c>
      <c r="B47" s="6">
        <v>0</v>
      </c>
    </row>
    <row r="48" spans="1:3" hidden="1" x14ac:dyDescent="0.3">
      <c r="A48" s="9" t="s">
        <v>370</v>
      </c>
      <c r="B48" s="6">
        <v>0</v>
      </c>
    </row>
    <row r="49" spans="1:2" hidden="1" x14ac:dyDescent="0.3">
      <c r="A49" s="9" t="s">
        <v>133</v>
      </c>
      <c r="B49" s="6">
        <v>41250</v>
      </c>
    </row>
    <row r="50" spans="1:2" hidden="1" x14ac:dyDescent="0.3">
      <c r="A50" s="9" t="s">
        <v>360</v>
      </c>
      <c r="B50" s="6">
        <v>5507.75</v>
      </c>
    </row>
    <row r="51" spans="1:2" hidden="1" x14ac:dyDescent="0.3">
      <c r="A51" s="9" t="s">
        <v>240</v>
      </c>
      <c r="B51" s="6">
        <v>0</v>
      </c>
    </row>
    <row r="52" spans="1:2" hidden="1" x14ac:dyDescent="0.3">
      <c r="A52" s="9" t="s">
        <v>362</v>
      </c>
      <c r="B52" s="6">
        <v>0</v>
      </c>
    </row>
    <row r="53" spans="1:2" hidden="1" x14ac:dyDescent="0.3">
      <c r="A53" s="9" t="s">
        <v>242</v>
      </c>
      <c r="B53" s="6">
        <v>0</v>
      </c>
    </row>
    <row r="54" spans="1:2" x14ac:dyDescent="0.3">
      <c r="A54" s="9" t="s">
        <v>208</v>
      </c>
      <c r="B54" s="86">
        <v>873756</v>
      </c>
    </row>
    <row r="55" spans="1:2" hidden="1" x14ac:dyDescent="0.3">
      <c r="A55" s="9" t="s">
        <v>248</v>
      </c>
      <c r="B55" s="6">
        <v>0</v>
      </c>
    </row>
    <row r="56" spans="1:2" x14ac:dyDescent="0.3">
      <c r="A56" s="9" t="s">
        <v>342</v>
      </c>
      <c r="B56" s="86">
        <v>729600</v>
      </c>
    </row>
    <row r="57" spans="1:2" hidden="1" x14ac:dyDescent="0.3">
      <c r="A57" s="9" t="s">
        <v>64</v>
      </c>
      <c r="B57" s="6">
        <v>645.97999999999956</v>
      </c>
    </row>
    <row r="58" spans="1:2" hidden="1" x14ac:dyDescent="0.3">
      <c r="A58" s="9" t="s">
        <v>65</v>
      </c>
      <c r="B58" s="6">
        <v>0</v>
      </c>
    </row>
    <row r="59" spans="1:2" hidden="1" x14ac:dyDescent="0.3">
      <c r="A59" s="9" t="s">
        <v>320</v>
      </c>
      <c r="B59" s="6">
        <v>0.4499999999998181</v>
      </c>
    </row>
    <row r="60" spans="1:2" hidden="1" x14ac:dyDescent="0.3">
      <c r="A60" s="9" t="s">
        <v>66</v>
      </c>
      <c r="B60" s="6">
        <v>0</v>
      </c>
    </row>
    <row r="61" spans="1:2" hidden="1" x14ac:dyDescent="0.3">
      <c r="A61" s="9" t="s">
        <v>76</v>
      </c>
      <c r="B61" s="6">
        <v>0.47149999999783176</v>
      </c>
    </row>
    <row r="62" spans="1:2" hidden="1" x14ac:dyDescent="0.3">
      <c r="A62" s="9" t="s">
        <v>256</v>
      </c>
      <c r="B62" s="6">
        <v>441.74999999999977</v>
      </c>
    </row>
    <row r="63" spans="1:2" x14ac:dyDescent="0.3">
      <c r="A63" s="9" t="s">
        <v>334</v>
      </c>
      <c r="B63" s="86">
        <v>257690.6799999997</v>
      </c>
    </row>
    <row r="64" spans="1:2" x14ac:dyDescent="0.3">
      <c r="A64" s="9" t="s">
        <v>67</v>
      </c>
      <c r="B64" s="99">
        <v>324631.11666666699</v>
      </c>
    </row>
    <row r="65" spans="1:3" hidden="1" x14ac:dyDescent="0.3">
      <c r="A65" s="9" t="s">
        <v>77</v>
      </c>
      <c r="B65" s="6">
        <v>0</v>
      </c>
    </row>
    <row r="66" spans="1:3" hidden="1" x14ac:dyDescent="0.3">
      <c r="A66" s="9" t="s">
        <v>176</v>
      </c>
      <c r="B66" s="6">
        <v>0</v>
      </c>
    </row>
    <row r="67" spans="1:3" x14ac:dyDescent="0.3">
      <c r="A67" s="9" t="s">
        <v>74</v>
      </c>
      <c r="B67" s="86">
        <v>100631.95416666666</v>
      </c>
    </row>
    <row r="68" spans="1:3" x14ac:dyDescent="0.3">
      <c r="A68" s="9" t="s">
        <v>487</v>
      </c>
      <c r="B68" s="86">
        <v>15208</v>
      </c>
    </row>
    <row r="69" spans="1:3" hidden="1" x14ac:dyDescent="0.3">
      <c r="A69" s="9" t="s">
        <v>177</v>
      </c>
      <c r="B69" s="6">
        <v>0</v>
      </c>
    </row>
    <row r="70" spans="1:3" hidden="1" x14ac:dyDescent="0.3">
      <c r="A70" s="9" t="s">
        <v>410</v>
      </c>
      <c r="B70" s="6">
        <v>0</v>
      </c>
    </row>
    <row r="71" spans="1:3" hidden="1" x14ac:dyDescent="0.3">
      <c r="A71" s="9" t="s">
        <v>402</v>
      </c>
      <c r="B71" s="6">
        <v>9890</v>
      </c>
    </row>
    <row r="72" spans="1:3" hidden="1" x14ac:dyDescent="0.3">
      <c r="A72" s="9" t="s">
        <v>272</v>
      </c>
      <c r="B72" s="6">
        <v>0.2999999999992724</v>
      </c>
    </row>
    <row r="73" spans="1:3" hidden="1" x14ac:dyDescent="0.3">
      <c r="A73" s="9" t="s">
        <v>68</v>
      </c>
      <c r="B73" s="6">
        <v>0</v>
      </c>
    </row>
    <row r="74" spans="1:3" x14ac:dyDescent="0.3">
      <c r="A74" s="9" t="s">
        <v>353</v>
      </c>
      <c r="B74" s="86">
        <v>132827.49999999988</v>
      </c>
    </row>
    <row r="75" spans="1:3" hidden="1" x14ac:dyDescent="0.3">
      <c r="A75" s="9" t="s">
        <v>166</v>
      </c>
      <c r="B75" s="6">
        <v>0</v>
      </c>
    </row>
    <row r="76" spans="1:3" hidden="1" x14ac:dyDescent="0.3">
      <c r="A76" s="9" t="s">
        <v>276</v>
      </c>
      <c r="B76" s="6">
        <v>0</v>
      </c>
    </row>
    <row r="77" spans="1:3" hidden="1" x14ac:dyDescent="0.3">
      <c r="A77" s="9" t="s">
        <v>69</v>
      </c>
      <c r="B77" s="6">
        <v>0</v>
      </c>
    </row>
    <row r="78" spans="1:3" x14ac:dyDescent="0.3">
      <c r="A78" s="9" t="s">
        <v>278</v>
      </c>
      <c r="B78" s="99">
        <v>2252.8499999999985</v>
      </c>
      <c r="C78" t="s">
        <v>494</v>
      </c>
    </row>
    <row r="79" spans="1:3" hidden="1" x14ac:dyDescent="0.3">
      <c r="A79" s="9" t="s">
        <v>347</v>
      </c>
      <c r="B79" s="6">
        <v>0</v>
      </c>
    </row>
    <row r="80" spans="1:3" x14ac:dyDescent="0.3">
      <c r="A80" s="9" t="s">
        <v>70</v>
      </c>
      <c r="B80" s="86">
        <v>15701.2925</v>
      </c>
    </row>
    <row r="81" spans="1:2" hidden="1" x14ac:dyDescent="0.3">
      <c r="A81" s="9" t="s">
        <v>282</v>
      </c>
      <c r="B81" s="6">
        <v>0.29999999999563443</v>
      </c>
    </row>
    <row r="82" spans="1:2" hidden="1" x14ac:dyDescent="0.3">
      <c r="A82" s="9" t="s">
        <v>381</v>
      </c>
      <c r="B82" s="6">
        <v>0</v>
      </c>
    </row>
    <row r="83" spans="1:2" hidden="1" x14ac:dyDescent="0.3">
      <c r="A83" s="9" t="s">
        <v>298</v>
      </c>
      <c r="B83" s="6">
        <v>0</v>
      </c>
    </row>
    <row r="84" spans="1:2" hidden="1" x14ac:dyDescent="0.3">
      <c r="A84" s="9" t="s">
        <v>349</v>
      </c>
      <c r="B84" s="6">
        <v>0</v>
      </c>
    </row>
    <row r="85" spans="1:2" hidden="1" x14ac:dyDescent="0.3">
      <c r="A85" s="9" t="s">
        <v>78</v>
      </c>
      <c r="B85" s="6">
        <v>0</v>
      </c>
    </row>
    <row r="86" spans="1:2" hidden="1" x14ac:dyDescent="0.3">
      <c r="A86" s="9" t="s">
        <v>284</v>
      </c>
      <c r="B86" s="6">
        <v>0</v>
      </c>
    </row>
    <row r="87" spans="1:2" hidden="1" x14ac:dyDescent="0.3">
      <c r="A87" s="9" t="s">
        <v>138</v>
      </c>
      <c r="B87" s="6">
        <v>3.4166666666278616</v>
      </c>
    </row>
    <row r="88" spans="1:2" hidden="1" x14ac:dyDescent="0.3">
      <c r="A88" s="9" t="s">
        <v>112</v>
      </c>
      <c r="B88" s="6">
        <v>0</v>
      </c>
    </row>
    <row r="89" spans="1:2" hidden="1" x14ac:dyDescent="0.3">
      <c r="A89" s="9" t="s">
        <v>371</v>
      </c>
      <c r="B89" s="6">
        <v>494.89999999999418</v>
      </c>
    </row>
    <row r="90" spans="1:2" hidden="1" x14ac:dyDescent="0.3">
      <c r="A90" s="9" t="s">
        <v>374</v>
      </c>
      <c r="B90" s="6">
        <v>0</v>
      </c>
    </row>
    <row r="91" spans="1:2" hidden="1" x14ac:dyDescent="0.3">
      <c r="A91" s="9" t="s">
        <v>71</v>
      </c>
      <c r="B91" s="6">
        <v>0</v>
      </c>
    </row>
    <row r="92" spans="1:2" hidden="1" x14ac:dyDescent="0.3">
      <c r="A92" s="9" t="s">
        <v>191</v>
      </c>
      <c r="B92" s="6">
        <v>0</v>
      </c>
    </row>
    <row r="93" spans="1:2" hidden="1" x14ac:dyDescent="0.3">
      <c r="A93" s="9" t="s">
        <v>79</v>
      </c>
      <c r="B93" s="6">
        <v>0</v>
      </c>
    </row>
    <row r="94" spans="1:2" hidden="1" x14ac:dyDescent="0.3">
      <c r="A94" s="9" t="s">
        <v>215</v>
      </c>
      <c r="B94" s="6">
        <v>0</v>
      </c>
    </row>
    <row r="95" spans="1:2" hidden="1" x14ac:dyDescent="0.3">
      <c r="A95" s="9" t="s">
        <v>72</v>
      </c>
      <c r="B95" s="6">
        <v>0</v>
      </c>
    </row>
    <row r="96" spans="1:2" x14ac:dyDescent="0.3">
      <c r="A96" s="9" t="s">
        <v>8</v>
      </c>
      <c r="B96" s="6">
        <v>3824339.0835666652</v>
      </c>
    </row>
  </sheetData>
  <autoFilter ref="A15:B96" xr:uid="{2C51343C-16AA-4AAC-A485-AD8194DD5AAD}">
    <filterColumn colId="1">
      <filters>
        <filter val="$100,632"/>
        <filter val="$131,048"/>
        <filter val="$132,828"/>
        <filter val="$15,208"/>
        <filter val="$16,776"/>
        <filter val="$19,602"/>
        <filter val="$2,001"/>
        <filter val="$2,253"/>
        <filter val="$232,488"/>
        <filter val="$27,120"/>
        <filter val="$3,536,167"/>
        <filter val="$391,902"/>
        <filter val="$456,079"/>
        <filter val="$574"/>
        <filter val="$6,162"/>
        <filter val="$75,000"/>
        <filter val="$807,200"/>
        <filter val="$86,226"/>
        <filter val="$92,000"/>
        <filter val="$940,800"/>
      </filters>
    </filterColumn>
  </autoFilter>
  <mergeCells count="1">
    <mergeCell ref="F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6FA8B-0117-4409-A339-B1F3D64AF736}">
  <sheetPr codeName="Sheet4"/>
  <dimension ref="A1:BX167"/>
  <sheetViews>
    <sheetView tabSelected="1" zoomScaleNormal="100" workbookViewId="0">
      <pane xSplit="2" ySplit="1" topLeftCell="U93" activePane="bottomRight" state="frozen"/>
      <selection pane="topRight" activeCell="C1" sqref="C1"/>
      <selection pane="bottomLeft" activeCell="A2" sqref="A2"/>
      <selection pane="bottomRight" activeCell="V127" sqref="V127"/>
    </sheetView>
  </sheetViews>
  <sheetFormatPr defaultColWidth="8.88671875" defaultRowHeight="14.4" x14ac:dyDescent="0.3"/>
  <cols>
    <col min="1" max="1" width="19.44140625" bestFit="1" customWidth="1"/>
    <col min="2" max="2" width="42.77734375" bestFit="1" customWidth="1"/>
    <col min="3" max="3" width="32.6640625" customWidth="1"/>
    <col min="4" max="4" width="13.5546875" style="9" customWidth="1"/>
    <col min="5" max="5" width="51.109375" customWidth="1"/>
    <col min="6" max="6" width="22.33203125" customWidth="1"/>
    <col min="7" max="7" width="17.6640625" style="9" customWidth="1"/>
    <col min="8" max="8" width="17.109375" style="13" customWidth="1"/>
    <col min="9" max="9" width="16.109375" style="13" customWidth="1"/>
    <col min="10" max="10" width="12.5546875" customWidth="1"/>
    <col min="11" max="11" width="56.21875" customWidth="1"/>
    <col min="12" max="12" width="12.77734375" customWidth="1"/>
    <col min="13" max="14" width="17.77734375" customWidth="1"/>
    <col min="15" max="15" width="18.21875" customWidth="1"/>
    <col min="16" max="16" width="34.21875" customWidth="1"/>
    <col min="17" max="17" width="44.88671875" customWidth="1"/>
    <col min="18" max="18" width="29.109375" customWidth="1"/>
    <col min="19" max="19" width="20.44140625" customWidth="1"/>
    <col min="20" max="20" width="16.109375" customWidth="1"/>
    <col min="21" max="21" width="21" customWidth="1"/>
    <col min="22" max="22" width="20.21875" style="6" customWidth="1"/>
    <col min="23" max="23" width="26.5546875" style="6" customWidth="1"/>
    <col min="24" max="24" width="19.88671875" style="6" customWidth="1"/>
    <col min="25" max="25" width="13.33203125" style="6" customWidth="1"/>
    <col min="26" max="26" width="21.109375" style="6" customWidth="1"/>
    <col min="27" max="27" width="26.6640625" style="6" customWidth="1"/>
    <col min="28" max="28" width="13.44140625" style="6" customWidth="1"/>
    <col min="29" max="29" width="13.5546875" style="6" customWidth="1"/>
    <col min="30" max="30" width="13.77734375" style="6" customWidth="1"/>
    <col min="31" max="32" width="13.88671875" style="6" customWidth="1"/>
    <col min="33" max="34" width="13.88671875" customWidth="1"/>
    <col min="35" max="42" width="13.88671875" style="6" customWidth="1"/>
    <col min="43" max="43" width="11.21875" style="6" customWidth="1"/>
    <col min="44" max="44" width="15.109375" style="6" customWidth="1"/>
    <col min="45" max="54" width="15" style="6" customWidth="1"/>
    <col min="55" max="56" width="15" style="6" hidden="1" customWidth="1"/>
    <col min="57" max="57" width="20.77734375" style="6" hidden="1" customWidth="1"/>
    <col min="58" max="58" width="18" style="6" hidden="1" customWidth="1"/>
    <col min="59" max="60" width="13.88671875" style="6" hidden="1" customWidth="1"/>
    <col min="61" max="67" width="13.88671875" hidden="1" customWidth="1"/>
    <col min="68" max="68" width="27.33203125" customWidth="1"/>
    <col min="69" max="69" width="18.33203125" bestFit="1" customWidth="1"/>
    <col min="70" max="70" width="13.5546875" bestFit="1" customWidth="1"/>
    <col min="71" max="74" width="10.109375" bestFit="1" customWidth="1"/>
    <col min="75" max="75" width="11.109375" bestFit="1" customWidth="1"/>
  </cols>
  <sheetData>
    <row r="1" spans="1:76" s="16" customFormat="1" x14ac:dyDescent="0.3">
      <c r="A1" s="23" t="s">
        <v>42</v>
      </c>
      <c r="B1" s="23" t="s">
        <v>55</v>
      </c>
      <c r="C1" s="23" t="s">
        <v>80</v>
      </c>
      <c r="D1" s="23" t="s">
        <v>81</v>
      </c>
      <c r="E1" s="23" t="s">
        <v>82</v>
      </c>
      <c r="F1" s="23" t="s">
        <v>83</v>
      </c>
      <c r="G1" s="23" t="s">
        <v>54</v>
      </c>
      <c r="H1" s="24" t="s">
        <v>84</v>
      </c>
      <c r="I1" s="24" t="s">
        <v>85</v>
      </c>
      <c r="J1" s="24" t="s">
        <v>86</v>
      </c>
      <c r="K1" s="23" t="s">
        <v>87</v>
      </c>
      <c r="L1" s="23" t="s">
        <v>88</v>
      </c>
      <c r="M1" s="23" t="s">
        <v>47</v>
      </c>
      <c r="N1" s="23" t="s">
        <v>89</v>
      </c>
      <c r="O1" s="25" t="s">
        <v>90</v>
      </c>
      <c r="P1" s="23" t="s">
        <v>91</v>
      </c>
      <c r="Q1" s="23" t="s">
        <v>92</v>
      </c>
      <c r="R1" s="23" t="s">
        <v>93</v>
      </c>
      <c r="S1" s="23" t="s">
        <v>94</v>
      </c>
      <c r="T1" s="25" t="s">
        <v>95</v>
      </c>
      <c r="U1" s="26" t="s">
        <v>96</v>
      </c>
      <c r="V1" s="26" t="s">
        <v>97</v>
      </c>
      <c r="W1" s="26" t="s">
        <v>98</v>
      </c>
      <c r="X1" s="28" t="s">
        <v>99</v>
      </c>
      <c r="Y1" s="27" t="s">
        <v>100</v>
      </c>
      <c r="Z1" s="27" t="s">
        <v>477</v>
      </c>
      <c r="AA1" s="29" t="s">
        <v>449</v>
      </c>
      <c r="AB1" s="26" t="s">
        <v>450</v>
      </c>
      <c r="AC1" s="26" t="s">
        <v>451</v>
      </c>
      <c r="AD1" s="26" t="s">
        <v>452</v>
      </c>
      <c r="AE1" s="26" t="s">
        <v>465</v>
      </c>
      <c r="AF1" s="25" t="s">
        <v>466</v>
      </c>
      <c r="AG1" s="25" t="s">
        <v>467</v>
      </c>
      <c r="AH1" s="25" t="s">
        <v>468</v>
      </c>
      <c r="AI1" s="25" t="s">
        <v>469</v>
      </c>
      <c r="AJ1" s="25" t="s">
        <v>470</v>
      </c>
      <c r="AK1" s="25" t="s">
        <v>471</v>
      </c>
      <c r="AL1" s="25" t="s">
        <v>472</v>
      </c>
      <c r="AM1" s="25" t="s">
        <v>473</v>
      </c>
      <c r="AN1" s="25" t="s">
        <v>475</v>
      </c>
      <c r="AO1" s="30" t="s">
        <v>892</v>
      </c>
      <c r="AP1" s="69" t="s">
        <v>453</v>
      </c>
      <c r="AQ1" s="69" t="s">
        <v>454</v>
      </c>
      <c r="AR1" s="69" t="s">
        <v>455</v>
      </c>
      <c r="AS1" s="69" t="s">
        <v>456</v>
      </c>
      <c r="AT1" s="70" t="s">
        <v>457</v>
      </c>
      <c r="AU1" s="70" t="s">
        <v>458</v>
      </c>
      <c r="AV1" s="70" t="s">
        <v>459</v>
      </c>
      <c r="AW1" s="70" t="s">
        <v>460</v>
      </c>
      <c r="AX1" s="70" t="s">
        <v>461</v>
      </c>
      <c r="AY1" s="70" t="s">
        <v>462</v>
      </c>
      <c r="AZ1" s="70" t="s">
        <v>463</v>
      </c>
      <c r="BA1" s="70" t="s">
        <v>464</v>
      </c>
      <c r="BB1" s="78" t="s">
        <v>476</v>
      </c>
      <c r="BC1" s="72" t="s">
        <v>509</v>
      </c>
      <c r="BD1" s="72" t="s">
        <v>510</v>
      </c>
      <c r="BE1" s="72" t="s">
        <v>511</v>
      </c>
      <c r="BF1" s="72" t="s">
        <v>512</v>
      </c>
      <c r="BG1" s="73" t="s">
        <v>513</v>
      </c>
      <c r="BH1" s="73" t="s">
        <v>514</v>
      </c>
      <c r="BI1" s="73" t="s">
        <v>515</v>
      </c>
      <c r="BJ1" s="73" t="s">
        <v>516</v>
      </c>
      <c r="BK1" s="73" t="s">
        <v>517</v>
      </c>
      <c r="BL1" s="73" t="s">
        <v>518</v>
      </c>
      <c r="BM1" s="73" t="s">
        <v>519</v>
      </c>
      <c r="BN1" s="74" t="s">
        <v>520</v>
      </c>
      <c r="BO1" s="74" t="s">
        <v>521</v>
      </c>
      <c r="BP1" s="31" t="s">
        <v>474</v>
      </c>
      <c r="BQ1" s="50" t="s">
        <v>841</v>
      </c>
    </row>
    <row r="2" spans="1:76" hidden="1" x14ac:dyDescent="0.3">
      <c r="A2" s="22" t="s">
        <v>101</v>
      </c>
      <c r="B2" s="21" t="s">
        <v>67</v>
      </c>
      <c r="C2" s="21" t="s">
        <v>102</v>
      </c>
      <c r="D2" s="10" t="s">
        <v>17</v>
      </c>
      <c r="E2" s="7" t="s">
        <v>103</v>
      </c>
      <c r="F2" s="3" t="s">
        <v>104</v>
      </c>
      <c r="G2" s="3" t="s">
        <v>49</v>
      </c>
      <c r="H2" s="4">
        <v>45809</v>
      </c>
      <c r="I2" s="4">
        <v>46904</v>
      </c>
      <c r="J2" s="21" t="s">
        <v>105</v>
      </c>
      <c r="K2" s="3" t="str">
        <f t="shared" ref="K2:K20" si="0">D2 &amp; "-" &amp;E2</f>
        <v>Prj000350-Support - Infrastructure for Tech</v>
      </c>
      <c r="L2" s="21" t="s">
        <v>106</v>
      </c>
      <c r="M2" s="21" t="s">
        <v>7</v>
      </c>
      <c r="N2" s="21" t="s">
        <v>7</v>
      </c>
      <c r="O2" s="21" t="s">
        <v>105</v>
      </c>
      <c r="P2" s="21" t="s">
        <v>107</v>
      </c>
      <c r="Q2" s="21" t="s">
        <v>108</v>
      </c>
      <c r="R2" s="21" t="s">
        <v>108</v>
      </c>
      <c r="S2" s="21" t="s">
        <v>109</v>
      </c>
      <c r="T2" s="5">
        <v>351839.43333333335</v>
      </c>
      <c r="U2" s="15">
        <v>361000</v>
      </c>
      <c r="V2" s="15">
        <v>361000</v>
      </c>
      <c r="W2" s="15">
        <f t="shared" ref="W2:W33" si="1">AO2+IF(ISBLANK(AP2),AB2,AP2)+IF(ISBLANK(AQ2),AC2,AQ2)+IF(ISBLANK(AR2),AD2,AR2)+IF(ISBLANK(AS2),AE2,AS2)+IF(ISBLANK(AT2),AF2,AT2)</f>
        <v>371392.66666666663</v>
      </c>
      <c r="X2" s="15">
        <f>IF(V2 &gt;= W2, V2 - W2, 0)*-1</f>
        <v>0</v>
      </c>
      <c r="Y2" s="15">
        <f t="shared" ref="Y2:Y20" si="2">IF(W2 &gt; V2, W2 - V2, 0)</f>
        <v>10392.666666666628</v>
      </c>
      <c r="Z2" s="15">
        <f>SUM(Financials2026[[#This Row],[2026 Opportunity]:[2026 Risk]])</f>
        <v>10392.666666666628</v>
      </c>
      <c r="AA2" s="3" t="s">
        <v>427</v>
      </c>
      <c r="AB2" s="51">
        <f>361000/12</f>
        <v>30083.333333333332</v>
      </c>
      <c r="AC2" s="51">
        <f t="shared" ref="AC2:AF2" si="3">361000/12</f>
        <v>30083.333333333332</v>
      </c>
      <c r="AD2" s="51">
        <f t="shared" si="3"/>
        <v>30083.333333333332</v>
      </c>
      <c r="AE2" s="51">
        <f t="shared" si="3"/>
        <v>30083.333333333332</v>
      </c>
      <c r="AF2" s="51">
        <f t="shared" si="3"/>
        <v>30083.333333333332</v>
      </c>
      <c r="AG2" s="51">
        <f>378816/12</f>
        <v>31568</v>
      </c>
      <c r="AH2" s="51">
        <f t="shared" ref="AH2:AM2" si="4">378816/12</f>
        <v>31568</v>
      </c>
      <c r="AI2" s="51">
        <f t="shared" si="4"/>
        <v>31568</v>
      </c>
      <c r="AJ2" s="51">
        <f t="shared" si="4"/>
        <v>31568</v>
      </c>
      <c r="AK2" s="51">
        <f t="shared" si="4"/>
        <v>31568</v>
      </c>
      <c r="AL2" s="51">
        <f t="shared" si="4"/>
        <v>31568</v>
      </c>
      <c r="AM2" s="51">
        <f t="shared" si="4"/>
        <v>31568</v>
      </c>
      <c r="AN2" s="51">
        <f>SUM(Financials2026[[#This Row],[Jan FC]:[Dec FC]])</f>
        <v>371392.66666666663</v>
      </c>
      <c r="AO2" s="15">
        <f t="shared" ref="AO2:AO65" si="5">SUM(AG2:AM2)</f>
        <v>220976</v>
      </c>
      <c r="AP2" s="60">
        <f>361000/12</f>
        <v>30083.333333333332</v>
      </c>
      <c r="AQ2" s="60">
        <f t="shared" ref="AQ2:AT2" si="6">361000/12</f>
        <v>30083.333333333332</v>
      </c>
      <c r="AR2" s="60">
        <f t="shared" si="6"/>
        <v>30083.333333333332</v>
      </c>
      <c r="AS2" s="60">
        <f t="shared" si="6"/>
        <v>30083.333333333332</v>
      </c>
      <c r="AT2" s="60">
        <f t="shared" si="6"/>
        <v>30083.333333333332</v>
      </c>
      <c r="AU2" s="60"/>
      <c r="AV2" s="60"/>
      <c r="AW2" s="60"/>
      <c r="AX2" s="60"/>
      <c r="AY2" s="60"/>
      <c r="AZ2" s="60"/>
      <c r="BA2" s="60"/>
      <c r="BB2" s="79">
        <f>SUM(Financials2026[[#This Row],[Jan AC]:[Dec AC]])</f>
        <v>150416.66666666666</v>
      </c>
      <c r="BC2" s="71">
        <f>Financials2026[[#This Row],[Jan AC]]-Financials2026[[#This Row],[Jan FC]]</f>
        <v>0</v>
      </c>
      <c r="BD2" s="71">
        <f>Financials2026[[#This Row],[Feb AC]]-Financials2026[[#This Row],[Feb FC]]</f>
        <v>0</v>
      </c>
      <c r="BE2" s="71">
        <f>Financials2026[[#This Row],[Mar AC]]-Financials2026[[#This Row],[Mar FC]]</f>
        <v>0</v>
      </c>
      <c r="BF2" s="71">
        <f>Financials2026[[#This Row],[Apr AC]]-Financials2026[[#This Row],[Apr FC]]</f>
        <v>0</v>
      </c>
      <c r="BG2" s="71">
        <f>Financials2026[[#This Row],[May AC]]-Financials2026[[#This Row],[May FC]]</f>
        <v>0</v>
      </c>
      <c r="BH2" s="71">
        <f>Financials2026[[#This Row],[Jun AC]]-Financials2026[[#This Row],[Jun FC]]</f>
        <v>-31568</v>
      </c>
      <c r="BI2" s="71">
        <f>Financials2026[[#This Row],[Jul AC]]-Financials2026[[#This Row],[Jul FC]]</f>
        <v>-31568</v>
      </c>
      <c r="BJ2" s="71">
        <f>Financials2026[[#This Row],[Aug AC]]-Financials2026[[#This Row],[Aug FC]]</f>
        <v>-31568</v>
      </c>
      <c r="BK2" s="71">
        <f>Financials2026[[#This Row],[Sep AC]]-Financials2026[[#This Row],[Sep FC]]</f>
        <v>-31568</v>
      </c>
      <c r="BL2" s="71">
        <f>Financials2026[[#This Row],[Oct AC]]-Financials2026[[#This Row],[Oct FC]]</f>
        <v>-31568</v>
      </c>
      <c r="BM2" s="71">
        <f>Financials2026[[#This Row],[Nov AC]]-Financials2026[[#This Row],[Nov FC]]</f>
        <v>-31568</v>
      </c>
      <c r="BN2" s="71">
        <f>Financials2026[[#This Row],[Dec AC]]-Financials2026[[#This Row],[Dec FC]]</f>
        <v>-31568</v>
      </c>
      <c r="BO2" s="71">
        <f>SUM(Financials2026[[#This Row],[Jan Opp/Risk]:[Dec Opp./Risk]])</f>
        <v>-220976</v>
      </c>
      <c r="BP2" s="89"/>
      <c r="BQ2" s="47">
        <f>SUM(Financials2026[[#This Row],[Jan AC]:[Apr AC]])</f>
        <v>120333.33333333333</v>
      </c>
      <c r="BS2" s="6"/>
      <c r="BT2" s="6"/>
      <c r="BU2" s="6"/>
      <c r="BV2" s="6"/>
      <c r="BW2" s="6"/>
      <c r="BX2" s="6"/>
    </row>
    <row r="3" spans="1:76" hidden="1" x14ac:dyDescent="0.3">
      <c r="A3" s="22" t="s">
        <v>101</v>
      </c>
      <c r="B3" s="21" t="s">
        <v>67</v>
      </c>
      <c r="C3" s="21" t="s">
        <v>102</v>
      </c>
      <c r="D3" s="10" t="s">
        <v>17</v>
      </c>
      <c r="E3" s="7" t="s">
        <v>103</v>
      </c>
      <c r="F3" s="3" t="s">
        <v>104</v>
      </c>
      <c r="G3" s="3" t="s">
        <v>49</v>
      </c>
      <c r="H3" s="4">
        <v>45809</v>
      </c>
      <c r="I3" s="4">
        <v>46904</v>
      </c>
      <c r="J3" s="21" t="s">
        <v>110</v>
      </c>
      <c r="K3" s="3" t="str">
        <f t="shared" si="0"/>
        <v>Prj000350-Support - Infrastructure for Tech</v>
      </c>
      <c r="L3" s="21" t="s">
        <v>106</v>
      </c>
      <c r="M3" s="21" t="s">
        <v>7</v>
      </c>
      <c r="N3" s="21" t="s">
        <v>7</v>
      </c>
      <c r="O3" s="21" t="s">
        <v>110</v>
      </c>
      <c r="P3" s="21" t="s">
        <v>107</v>
      </c>
      <c r="Q3" s="21" t="s">
        <v>108</v>
      </c>
      <c r="R3" s="21" t="s">
        <v>108</v>
      </c>
      <c r="S3" s="21" t="s">
        <v>109</v>
      </c>
      <c r="T3" s="5">
        <v>104417</v>
      </c>
      <c r="U3" s="15">
        <v>179000</v>
      </c>
      <c r="V3" s="15">
        <v>179000</v>
      </c>
      <c r="W3" s="15">
        <f t="shared" si="1"/>
        <v>273923.73333333334</v>
      </c>
      <c r="X3" s="15">
        <f t="shared" ref="X3:X70" si="7">IF(V3 &gt;= W3, V3 - W3, 0)*-1</f>
        <v>0</v>
      </c>
      <c r="Y3" s="15">
        <f t="shared" si="2"/>
        <v>94923.733333333337</v>
      </c>
      <c r="Z3" s="15">
        <f>SUM(Financials2026[[#This Row],[2026 Opportunity]:[2026 Risk]])</f>
        <v>94923.733333333337</v>
      </c>
      <c r="AA3" s="3" t="s">
        <v>428</v>
      </c>
      <c r="AB3" s="52">
        <f>179000/12</f>
        <v>14916.666666666666</v>
      </c>
      <c r="AC3" s="52">
        <f t="shared" ref="AC3:AF3" si="8">179000/12</f>
        <v>14916.666666666666</v>
      </c>
      <c r="AD3" s="52">
        <f t="shared" si="8"/>
        <v>14916.666666666666</v>
      </c>
      <c r="AE3" s="52">
        <f t="shared" si="8"/>
        <v>14916.666666666666</v>
      </c>
      <c r="AF3" s="52">
        <f t="shared" si="8"/>
        <v>14916.666666666666</v>
      </c>
      <c r="AG3" s="52">
        <f>341726.4/12</f>
        <v>28477.200000000001</v>
      </c>
      <c r="AH3" s="52">
        <f t="shared" ref="AH3:AM3" si="9">341726.4/12</f>
        <v>28477.200000000001</v>
      </c>
      <c r="AI3" s="52">
        <f t="shared" si="9"/>
        <v>28477.200000000001</v>
      </c>
      <c r="AJ3" s="52">
        <f t="shared" si="9"/>
        <v>28477.200000000001</v>
      </c>
      <c r="AK3" s="52">
        <f t="shared" si="9"/>
        <v>28477.200000000001</v>
      </c>
      <c r="AL3" s="52">
        <f t="shared" si="9"/>
        <v>28477.200000000001</v>
      </c>
      <c r="AM3" s="52">
        <f t="shared" si="9"/>
        <v>28477.200000000001</v>
      </c>
      <c r="AN3" s="52">
        <f>SUM(Financials2026[[#This Row],[Jan FC]:[Dec FC]])</f>
        <v>273923.7333333334</v>
      </c>
      <c r="AO3" s="15">
        <f t="shared" si="5"/>
        <v>199340.40000000002</v>
      </c>
      <c r="AP3" s="61">
        <f>179000/12</f>
        <v>14916.666666666666</v>
      </c>
      <c r="AQ3" s="61">
        <f t="shared" ref="AQ3:AT3" si="10">179000/12</f>
        <v>14916.666666666666</v>
      </c>
      <c r="AR3" s="61">
        <f t="shared" si="10"/>
        <v>14916.666666666666</v>
      </c>
      <c r="AS3" s="61">
        <f t="shared" si="10"/>
        <v>14916.666666666666</v>
      </c>
      <c r="AT3" s="61">
        <f t="shared" si="10"/>
        <v>14916.666666666666</v>
      </c>
      <c r="AU3" s="61"/>
      <c r="AV3" s="61"/>
      <c r="AW3" s="61"/>
      <c r="AX3" s="61"/>
      <c r="AY3" s="61"/>
      <c r="AZ3" s="61"/>
      <c r="BA3" s="61"/>
      <c r="BB3" s="80">
        <f>SUM(Financials2026[[#This Row],[Jan AC]:[Dec AC]])</f>
        <v>74583.333333333328</v>
      </c>
      <c r="BC3" s="71">
        <f>Financials2026[[#This Row],[Jan AC]]-Financials2026[[#This Row],[Jan FC]]</f>
        <v>0</v>
      </c>
      <c r="BD3" s="71">
        <f>Financials2026[[#This Row],[Feb AC]]-Financials2026[[#This Row],[Feb FC]]</f>
        <v>0</v>
      </c>
      <c r="BE3" s="71">
        <f>Financials2026[[#This Row],[Mar AC]]-Financials2026[[#This Row],[Mar FC]]</f>
        <v>0</v>
      </c>
      <c r="BF3" s="71">
        <f>Financials2026[[#This Row],[Apr AC]]-Financials2026[[#This Row],[Apr FC]]</f>
        <v>0</v>
      </c>
      <c r="BG3" s="71">
        <f>Financials2026[[#This Row],[May AC]]-Financials2026[[#This Row],[May FC]]</f>
        <v>0</v>
      </c>
      <c r="BH3" s="71">
        <f>Financials2026[[#This Row],[Jun AC]]-Financials2026[[#This Row],[Jun FC]]</f>
        <v>-28477.200000000001</v>
      </c>
      <c r="BI3" s="71">
        <f>Financials2026[[#This Row],[Jul AC]]-Financials2026[[#This Row],[Jul FC]]</f>
        <v>-28477.200000000001</v>
      </c>
      <c r="BJ3" s="71">
        <f>Financials2026[[#This Row],[Aug AC]]-Financials2026[[#This Row],[Aug FC]]</f>
        <v>-28477.200000000001</v>
      </c>
      <c r="BK3" s="71">
        <f>Financials2026[[#This Row],[Sep AC]]-Financials2026[[#This Row],[Sep FC]]</f>
        <v>-28477.200000000001</v>
      </c>
      <c r="BL3" s="71">
        <f>Financials2026[[#This Row],[Oct AC]]-Financials2026[[#This Row],[Oct FC]]</f>
        <v>-28477.200000000001</v>
      </c>
      <c r="BM3" s="71">
        <f>Financials2026[[#This Row],[Nov AC]]-Financials2026[[#This Row],[Nov FC]]</f>
        <v>-28477.200000000001</v>
      </c>
      <c r="BN3" s="71">
        <f>Financials2026[[#This Row],[Dec AC]]-Financials2026[[#This Row],[Dec FC]]</f>
        <v>-28477.200000000001</v>
      </c>
      <c r="BO3" s="71">
        <f>SUM(Financials2026[[#This Row],[Jan Opp/Risk]:[Dec Opp./Risk]])</f>
        <v>-199340.40000000002</v>
      </c>
      <c r="BP3" s="89"/>
      <c r="BQ3" s="47">
        <f>SUM(Financials2026[[#This Row],[Jan AC]:[Apr AC]])</f>
        <v>59666.666666666664</v>
      </c>
      <c r="BS3" s="6"/>
      <c r="BT3" s="6"/>
      <c r="BU3" s="6"/>
      <c r="BV3" s="6"/>
      <c r="BW3" s="6"/>
      <c r="BX3" s="6"/>
    </row>
    <row r="4" spans="1:76" hidden="1" x14ac:dyDescent="0.3">
      <c r="A4" s="22" t="s">
        <v>111</v>
      </c>
      <c r="B4" s="21" t="s">
        <v>112</v>
      </c>
      <c r="C4" s="21"/>
      <c r="D4" s="10" t="s">
        <v>11</v>
      </c>
      <c r="E4" s="7" t="s">
        <v>113</v>
      </c>
      <c r="F4" s="3" t="s">
        <v>114</v>
      </c>
      <c r="G4" s="3" t="s">
        <v>53</v>
      </c>
      <c r="H4" s="4" t="s">
        <v>115</v>
      </c>
      <c r="I4" s="4" t="s">
        <v>115</v>
      </c>
      <c r="J4" s="3"/>
      <c r="K4" s="3" t="str">
        <f t="shared" si="0"/>
        <v>Prj000266-Support - Internal Tech Workforce Activities</v>
      </c>
      <c r="L4" s="21" t="s">
        <v>106</v>
      </c>
      <c r="M4" s="21" t="s">
        <v>6</v>
      </c>
      <c r="N4" s="21" t="s">
        <v>6</v>
      </c>
      <c r="O4" s="21"/>
      <c r="P4" s="21" t="s">
        <v>116</v>
      </c>
      <c r="Q4" s="21" t="s">
        <v>117</v>
      </c>
      <c r="R4" s="21" t="s">
        <v>118</v>
      </c>
      <c r="S4" s="21" t="s">
        <v>119</v>
      </c>
      <c r="T4" s="5">
        <v>211257</v>
      </c>
      <c r="U4" s="15">
        <v>259449</v>
      </c>
      <c r="V4" s="15">
        <v>259449</v>
      </c>
      <c r="W4" s="15">
        <f t="shared" si="1"/>
        <v>159448.85000000003</v>
      </c>
      <c r="X4" s="15">
        <f t="shared" si="7"/>
        <v>-100000.14999999997</v>
      </c>
      <c r="Y4" s="15">
        <f t="shared" si="2"/>
        <v>0</v>
      </c>
      <c r="Z4" s="15">
        <f>SUM(Financials2026[[#This Row],[2026 Opportunity]:[2026 Risk]])</f>
        <v>-100000.14999999997</v>
      </c>
      <c r="AA4" s="14" t="s">
        <v>895</v>
      </c>
      <c r="AB4" s="52">
        <v>11185.549999999997</v>
      </c>
      <c r="AC4" s="52">
        <v>7399.97</v>
      </c>
      <c r="AD4" s="52">
        <v>16129.190000000002</v>
      </c>
      <c r="AE4" s="52">
        <v>25262</v>
      </c>
      <c r="AF4" s="52">
        <v>23681.14</v>
      </c>
      <c r="AG4" s="52"/>
      <c r="AH4" s="52"/>
      <c r="AI4" s="52"/>
      <c r="AJ4" s="52"/>
      <c r="AK4" s="52"/>
      <c r="AL4" s="52"/>
      <c r="AM4" s="46">
        <f>159449-83658</f>
        <v>75791</v>
      </c>
      <c r="AN4" s="46">
        <f>SUM(Financials2026[[#This Row],[Jan FC]:[Dec FC]])</f>
        <v>159448.85</v>
      </c>
      <c r="AO4" s="15">
        <f t="shared" si="5"/>
        <v>75791</v>
      </c>
      <c r="AP4" s="61">
        <v>11185.549999999997</v>
      </c>
      <c r="AQ4" s="61">
        <v>7399.97</v>
      </c>
      <c r="AR4" s="61">
        <v>16129.190000000002</v>
      </c>
      <c r="AS4" s="61">
        <v>25262</v>
      </c>
      <c r="AT4" s="61">
        <v>23681.14</v>
      </c>
      <c r="AU4" s="61"/>
      <c r="AV4" s="61"/>
      <c r="AW4" s="61"/>
      <c r="AX4" s="61"/>
      <c r="AY4" s="61"/>
      <c r="AZ4" s="61"/>
      <c r="BA4" s="61"/>
      <c r="BB4" s="80">
        <f>SUM(Financials2026[[#This Row],[Jan AC]:[Dec AC]])</f>
        <v>83657.850000000006</v>
      </c>
      <c r="BC4" s="71">
        <f>Financials2026[[#This Row],[Jan AC]]-Financials2026[[#This Row],[Jan FC]]</f>
        <v>0</v>
      </c>
      <c r="BD4" s="71">
        <f>Financials2026[[#This Row],[Feb AC]]-Financials2026[[#This Row],[Feb FC]]</f>
        <v>0</v>
      </c>
      <c r="BE4" s="71">
        <f>Financials2026[[#This Row],[Mar AC]]-Financials2026[[#This Row],[Mar FC]]</f>
        <v>0</v>
      </c>
      <c r="BF4" s="71">
        <f>Financials2026[[#This Row],[Apr AC]]-Financials2026[[#This Row],[Apr FC]]</f>
        <v>0</v>
      </c>
      <c r="BG4" s="71">
        <f>Financials2026[[#This Row],[May AC]]-Financials2026[[#This Row],[May FC]]</f>
        <v>0</v>
      </c>
      <c r="BH4" s="71">
        <f>Financials2026[[#This Row],[Jun AC]]-Financials2026[[#This Row],[Jun FC]]</f>
        <v>0</v>
      </c>
      <c r="BI4" s="71">
        <f>Financials2026[[#This Row],[Jul AC]]-Financials2026[[#This Row],[Jul FC]]</f>
        <v>0</v>
      </c>
      <c r="BJ4" s="71">
        <f>Financials2026[[#This Row],[Aug AC]]-Financials2026[[#This Row],[Aug FC]]</f>
        <v>0</v>
      </c>
      <c r="BK4" s="71">
        <f>Financials2026[[#This Row],[Sep AC]]-Financials2026[[#This Row],[Sep FC]]</f>
        <v>0</v>
      </c>
      <c r="BL4" s="71">
        <f>Financials2026[[#This Row],[Oct AC]]-Financials2026[[#This Row],[Oct FC]]</f>
        <v>0</v>
      </c>
      <c r="BM4" s="71">
        <f>Financials2026[[#This Row],[Nov AC]]-Financials2026[[#This Row],[Nov FC]]</f>
        <v>0</v>
      </c>
      <c r="BN4" s="71">
        <f>Financials2026[[#This Row],[Dec AC]]-Financials2026[[#This Row],[Dec FC]]</f>
        <v>-75791</v>
      </c>
      <c r="BO4" s="71">
        <f>SUM(Financials2026[[#This Row],[Jan Opp/Risk]:[Dec Opp./Risk]])</f>
        <v>-75791</v>
      </c>
      <c r="BP4" s="90" t="s">
        <v>529</v>
      </c>
      <c r="BQ4" s="47">
        <f>SUM(Financials2026[[#This Row],[Jan AC]:[Apr AC]])</f>
        <v>59976.71</v>
      </c>
      <c r="BS4" s="6"/>
      <c r="BT4" s="6"/>
      <c r="BU4" s="6"/>
      <c r="BV4" s="6"/>
      <c r="BW4" s="6"/>
      <c r="BX4" s="6"/>
    </row>
    <row r="5" spans="1:76" hidden="1" x14ac:dyDescent="0.3">
      <c r="A5" s="22" t="s">
        <v>101</v>
      </c>
      <c r="B5" s="21" t="s">
        <v>121</v>
      </c>
      <c r="C5" s="21"/>
      <c r="D5" s="10" t="s">
        <v>16</v>
      </c>
      <c r="E5" s="7" t="s">
        <v>122</v>
      </c>
      <c r="F5" s="3" t="s">
        <v>123</v>
      </c>
      <c r="G5" s="3" t="s">
        <v>50</v>
      </c>
      <c r="H5" s="4">
        <v>45666</v>
      </c>
      <c r="I5" s="4">
        <v>46031</v>
      </c>
      <c r="J5" s="3"/>
      <c r="K5" s="3" t="str">
        <f t="shared" si="0"/>
        <v>Prj000344-Support - Prod support for Finance Applications</v>
      </c>
      <c r="L5" s="21" t="s">
        <v>124</v>
      </c>
      <c r="M5" s="21" t="s">
        <v>5</v>
      </c>
      <c r="N5" s="21" t="s">
        <v>125</v>
      </c>
      <c r="O5" s="21" t="s">
        <v>2</v>
      </c>
      <c r="P5" s="21" t="s">
        <v>126</v>
      </c>
      <c r="Q5" s="21" t="s">
        <v>127</v>
      </c>
      <c r="R5" s="21" t="s">
        <v>128</v>
      </c>
      <c r="S5" s="21" t="s">
        <v>129</v>
      </c>
      <c r="T5" s="5">
        <v>91200</v>
      </c>
      <c r="U5" s="15">
        <v>100000</v>
      </c>
      <c r="V5" s="15">
        <v>100000</v>
      </c>
      <c r="W5" s="15">
        <f t="shared" si="1"/>
        <v>100015</v>
      </c>
      <c r="X5" s="15">
        <f t="shared" si="7"/>
        <v>0</v>
      </c>
      <c r="Y5" s="15">
        <f t="shared" si="2"/>
        <v>15</v>
      </c>
      <c r="Z5" s="15">
        <f>SUM(Financials2026[[#This Row],[2026 Opportunity]:[2026 Risk]])</f>
        <v>15</v>
      </c>
      <c r="AA5" s="14" t="s">
        <v>130</v>
      </c>
      <c r="AB5" s="52">
        <v>7600</v>
      </c>
      <c r="AC5" s="52">
        <v>7600</v>
      </c>
      <c r="AD5" s="52">
        <v>7600</v>
      </c>
      <c r="AE5" s="52">
        <v>7600</v>
      </c>
      <c r="AF5" s="52">
        <v>7600</v>
      </c>
      <c r="AG5" s="52">
        <v>7600</v>
      </c>
      <c r="AH5" s="52">
        <v>7600</v>
      </c>
      <c r="AI5" s="52">
        <v>7600</v>
      </c>
      <c r="AJ5" s="52">
        <v>7600</v>
      </c>
      <c r="AK5" s="52">
        <v>7600</v>
      </c>
      <c r="AL5" s="52">
        <v>7600</v>
      </c>
      <c r="AM5" s="52">
        <v>7600</v>
      </c>
      <c r="AN5" s="46">
        <f>SUM(Financials2026[[#This Row],[Jan FC]:[Dec FC]])</f>
        <v>91200</v>
      </c>
      <c r="AO5" s="15">
        <f t="shared" si="5"/>
        <v>53200</v>
      </c>
      <c r="AP5" s="61">
        <v>7600</v>
      </c>
      <c r="AQ5" s="61">
        <v>7600</v>
      </c>
      <c r="AR5" s="61">
        <v>8675</v>
      </c>
      <c r="AS5" s="61">
        <v>7600</v>
      </c>
      <c r="AT5" s="61">
        <v>15340</v>
      </c>
      <c r="AU5" s="61">
        <v>7600</v>
      </c>
      <c r="AV5" s="61"/>
      <c r="AW5" s="61"/>
      <c r="AX5" s="61"/>
      <c r="AY5" s="61"/>
      <c r="AZ5" s="61"/>
      <c r="BA5" s="61"/>
      <c r="BB5" s="80">
        <f>SUM(Financials2026[[#This Row],[Jan AC]:[Dec AC]])</f>
        <v>54415</v>
      </c>
      <c r="BC5" s="71">
        <f>Financials2026[[#This Row],[Jan AC]]-Financials2026[[#This Row],[Jan FC]]</f>
        <v>0</v>
      </c>
      <c r="BD5" s="71">
        <f>Financials2026[[#This Row],[Feb AC]]-Financials2026[[#This Row],[Feb FC]]</f>
        <v>0</v>
      </c>
      <c r="BE5" s="71">
        <f>Financials2026[[#This Row],[Mar AC]]-Financials2026[[#This Row],[Mar FC]]</f>
        <v>1075</v>
      </c>
      <c r="BF5" s="71">
        <f>Financials2026[[#This Row],[Apr AC]]-Financials2026[[#This Row],[Apr FC]]</f>
        <v>0</v>
      </c>
      <c r="BG5" s="71">
        <f>Financials2026[[#This Row],[May AC]]-Financials2026[[#This Row],[May FC]]</f>
        <v>7740</v>
      </c>
      <c r="BH5" s="71">
        <f>Financials2026[[#This Row],[Jun AC]]-Financials2026[[#This Row],[Jun FC]]</f>
        <v>0</v>
      </c>
      <c r="BI5" s="71">
        <f>Financials2026[[#This Row],[Jul AC]]-Financials2026[[#This Row],[Jul FC]]</f>
        <v>-7600</v>
      </c>
      <c r="BJ5" s="71">
        <f>Financials2026[[#This Row],[Aug AC]]-Financials2026[[#This Row],[Aug FC]]</f>
        <v>-7600</v>
      </c>
      <c r="BK5" s="71">
        <f>Financials2026[[#This Row],[Sep AC]]-Financials2026[[#This Row],[Sep FC]]</f>
        <v>-7600</v>
      </c>
      <c r="BL5" s="71">
        <f>Financials2026[[#This Row],[Oct AC]]-Financials2026[[#This Row],[Oct FC]]</f>
        <v>-7600</v>
      </c>
      <c r="BM5" s="71">
        <f>Financials2026[[#This Row],[Nov AC]]-Financials2026[[#This Row],[Nov FC]]</f>
        <v>-7600</v>
      </c>
      <c r="BN5" s="71">
        <f>Financials2026[[#This Row],[Dec AC]]-Financials2026[[#This Row],[Dec FC]]</f>
        <v>-7600</v>
      </c>
      <c r="BO5" s="71">
        <f>SUM(Financials2026[[#This Row],[Jan Opp/Risk]:[Dec Opp./Risk]])</f>
        <v>-36785</v>
      </c>
      <c r="BP5" s="91" t="s">
        <v>854</v>
      </c>
      <c r="BQ5" s="47">
        <f>SUM(Financials2026[[#This Row],[Jan AC]:[Apr AC]])</f>
        <v>31475</v>
      </c>
      <c r="BS5" s="6"/>
      <c r="BT5" s="6"/>
      <c r="BU5" s="6"/>
      <c r="BV5" s="6"/>
      <c r="BW5" s="6"/>
      <c r="BX5" s="6"/>
    </row>
    <row r="6" spans="1:76" hidden="1" x14ac:dyDescent="0.3">
      <c r="A6" s="22" t="s">
        <v>101</v>
      </c>
      <c r="B6" s="21" t="s">
        <v>79</v>
      </c>
      <c r="C6" s="21" t="s">
        <v>131</v>
      </c>
      <c r="D6" s="10" t="s">
        <v>17</v>
      </c>
      <c r="E6" s="7" t="s">
        <v>103</v>
      </c>
      <c r="F6" s="3" t="s">
        <v>104</v>
      </c>
      <c r="G6" s="3" t="s">
        <v>49</v>
      </c>
      <c r="H6" s="4">
        <v>45853</v>
      </c>
      <c r="I6" s="4">
        <v>46217</v>
      </c>
      <c r="J6" s="3" t="s">
        <v>131</v>
      </c>
      <c r="K6" s="3" t="str">
        <f t="shared" si="0"/>
        <v>Prj000350-Support - Infrastructure for Tech</v>
      </c>
      <c r="L6" s="21" t="s">
        <v>106</v>
      </c>
      <c r="M6" s="21" t="s">
        <v>7</v>
      </c>
      <c r="N6" s="21" t="s">
        <v>7</v>
      </c>
      <c r="O6" s="21"/>
      <c r="P6" s="21" t="s">
        <v>107</v>
      </c>
      <c r="Q6" s="21" t="s">
        <v>108</v>
      </c>
      <c r="R6" s="21" t="s">
        <v>108</v>
      </c>
      <c r="S6" s="21" t="s">
        <v>132</v>
      </c>
      <c r="T6" s="5">
        <v>37630</v>
      </c>
      <c r="U6" s="15">
        <v>39512</v>
      </c>
      <c r="V6" s="15">
        <v>39512</v>
      </c>
      <c r="W6" s="15">
        <f t="shared" si="1"/>
        <v>39512</v>
      </c>
      <c r="X6" s="15">
        <f t="shared" si="7"/>
        <v>0</v>
      </c>
      <c r="Y6" s="15">
        <f t="shared" si="2"/>
        <v>0</v>
      </c>
      <c r="Z6" s="15">
        <f>SUM(Financials2026[[#This Row],[2026 Opportunity]:[2026 Risk]])</f>
        <v>0</v>
      </c>
      <c r="AA6" s="14"/>
      <c r="AB6" s="52"/>
      <c r="AC6" s="52"/>
      <c r="AD6" s="52"/>
      <c r="AE6" s="52"/>
      <c r="AF6" s="51"/>
      <c r="AG6" s="51"/>
      <c r="AH6" s="52">
        <v>39512</v>
      </c>
      <c r="AI6" s="52"/>
      <c r="AJ6" s="52"/>
      <c r="AK6" s="52"/>
      <c r="AL6" s="51"/>
      <c r="AM6" s="51"/>
      <c r="AN6" s="51">
        <f>SUM(Financials2026[[#This Row],[Jan FC]:[Dec FC]])</f>
        <v>39512</v>
      </c>
      <c r="AO6" s="15">
        <f t="shared" si="5"/>
        <v>39512</v>
      </c>
      <c r="AP6" s="61"/>
      <c r="AQ6" s="61"/>
      <c r="AR6" s="61"/>
      <c r="AS6" s="61"/>
      <c r="AT6" s="60"/>
      <c r="AU6" s="60"/>
      <c r="AV6" s="61"/>
      <c r="AW6" s="61"/>
      <c r="AX6" s="61"/>
      <c r="AY6" s="61"/>
      <c r="AZ6" s="60"/>
      <c r="BA6" s="60"/>
      <c r="BB6" s="79">
        <f>SUM(Financials2026[[#This Row],[Jan AC]:[Dec AC]])</f>
        <v>0</v>
      </c>
      <c r="BC6" s="71">
        <f>Financials2026[[#This Row],[Jan AC]]-Financials2026[[#This Row],[Jan FC]]</f>
        <v>0</v>
      </c>
      <c r="BD6" s="71">
        <f>Financials2026[[#This Row],[Feb AC]]-Financials2026[[#This Row],[Feb FC]]</f>
        <v>0</v>
      </c>
      <c r="BE6" s="71">
        <f>Financials2026[[#This Row],[Mar AC]]-Financials2026[[#This Row],[Mar FC]]</f>
        <v>0</v>
      </c>
      <c r="BF6" s="71">
        <f>Financials2026[[#This Row],[Apr AC]]-Financials2026[[#This Row],[Apr FC]]</f>
        <v>0</v>
      </c>
      <c r="BG6" s="71">
        <f>Financials2026[[#This Row],[May AC]]-Financials2026[[#This Row],[May FC]]</f>
        <v>0</v>
      </c>
      <c r="BH6" s="71">
        <f>Financials2026[[#This Row],[Jun AC]]-Financials2026[[#This Row],[Jun FC]]</f>
        <v>0</v>
      </c>
      <c r="BI6" s="71">
        <f>Financials2026[[#This Row],[Jul AC]]-Financials2026[[#This Row],[Jul FC]]</f>
        <v>-39512</v>
      </c>
      <c r="BJ6" s="71">
        <f>Financials2026[[#This Row],[Aug AC]]-Financials2026[[#This Row],[Aug FC]]</f>
        <v>0</v>
      </c>
      <c r="BK6" s="71">
        <f>Financials2026[[#This Row],[Sep AC]]-Financials2026[[#This Row],[Sep FC]]</f>
        <v>0</v>
      </c>
      <c r="BL6" s="71">
        <f>Financials2026[[#This Row],[Oct AC]]-Financials2026[[#This Row],[Oct FC]]</f>
        <v>0</v>
      </c>
      <c r="BM6" s="71">
        <f>Financials2026[[#This Row],[Nov AC]]-Financials2026[[#This Row],[Nov FC]]</f>
        <v>0</v>
      </c>
      <c r="BN6" s="71">
        <f>Financials2026[[#This Row],[Dec AC]]-Financials2026[[#This Row],[Dec FC]]</f>
        <v>0</v>
      </c>
      <c r="BO6" s="71">
        <f>SUM(Financials2026[[#This Row],[Jan Opp/Risk]:[Dec Opp./Risk]])</f>
        <v>-39512</v>
      </c>
      <c r="BP6" s="90"/>
      <c r="BQ6" s="47">
        <f>SUM(Financials2026[[#This Row],[Jan AC]:[Apr AC]])</f>
        <v>0</v>
      </c>
      <c r="BS6" s="6"/>
      <c r="BT6" s="6"/>
      <c r="BU6" s="6"/>
      <c r="BV6" s="6"/>
      <c r="BW6" s="6"/>
      <c r="BX6" s="6"/>
    </row>
    <row r="7" spans="1:76" s="18" customFormat="1" hidden="1" x14ac:dyDescent="0.3">
      <c r="A7" s="22" t="s">
        <v>101</v>
      </c>
      <c r="B7" s="21" t="s">
        <v>133</v>
      </c>
      <c r="C7" s="21"/>
      <c r="D7" s="10" t="s">
        <v>16</v>
      </c>
      <c r="E7" s="7" t="s">
        <v>122</v>
      </c>
      <c r="F7" s="3" t="s">
        <v>123</v>
      </c>
      <c r="G7" s="3" t="s">
        <v>50</v>
      </c>
      <c r="H7" s="4" t="s">
        <v>115</v>
      </c>
      <c r="I7" s="4" t="s">
        <v>115</v>
      </c>
      <c r="J7" s="3"/>
      <c r="K7" s="3" t="str">
        <f t="shared" si="0"/>
        <v>Prj000344-Support - Prod support for Finance Applications</v>
      </c>
      <c r="L7" s="21" t="s">
        <v>106</v>
      </c>
      <c r="M7" s="21" t="s">
        <v>7</v>
      </c>
      <c r="N7" s="21" t="s">
        <v>7</v>
      </c>
      <c r="O7" s="21"/>
      <c r="P7" s="21" t="s">
        <v>107</v>
      </c>
      <c r="Q7" s="21" t="s">
        <v>134</v>
      </c>
      <c r="R7" s="21" t="s">
        <v>135</v>
      </c>
      <c r="S7" s="21" t="s">
        <v>136</v>
      </c>
      <c r="T7" s="5">
        <v>14000</v>
      </c>
      <c r="U7" s="15">
        <v>14700</v>
      </c>
      <c r="V7" s="15">
        <v>14700</v>
      </c>
      <c r="W7" s="15">
        <f t="shared" si="1"/>
        <v>14700</v>
      </c>
      <c r="X7" s="15">
        <f t="shared" si="7"/>
        <v>0</v>
      </c>
      <c r="Y7" s="15">
        <f t="shared" si="2"/>
        <v>0</v>
      </c>
      <c r="Z7" s="15">
        <f>SUM(Financials2026[[#This Row],[2026 Opportunity]:[2026 Risk]])</f>
        <v>0</v>
      </c>
      <c r="AA7" s="14" t="s">
        <v>137</v>
      </c>
      <c r="AB7" s="52"/>
      <c r="AC7" s="52"/>
      <c r="AD7" s="52"/>
      <c r="AE7" s="52"/>
      <c r="AF7" s="52"/>
      <c r="AG7" s="51"/>
      <c r="AH7" s="52"/>
      <c r="AI7" s="52"/>
      <c r="AJ7" s="52"/>
      <c r="AK7" s="52"/>
      <c r="AL7" s="51"/>
      <c r="AM7" s="51">
        <v>14700</v>
      </c>
      <c r="AN7" s="51">
        <f>SUM(Financials2026[[#This Row],[Jan FC]:[Dec FC]])</f>
        <v>14700</v>
      </c>
      <c r="AO7" s="15">
        <f t="shared" si="5"/>
        <v>14700</v>
      </c>
      <c r="AP7" s="61"/>
      <c r="AQ7" s="61"/>
      <c r="AR7" s="61"/>
      <c r="AS7" s="61"/>
      <c r="AT7" s="61"/>
      <c r="AU7" s="60"/>
      <c r="AV7" s="61"/>
      <c r="AW7" s="61"/>
      <c r="AX7" s="61"/>
      <c r="AY7" s="61"/>
      <c r="AZ7" s="60"/>
      <c r="BA7" s="60"/>
      <c r="BB7" s="79">
        <f>SUM(Financials2026[[#This Row],[Jan AC]:[Dec AC]])</f>
        <v>0</v>
      </c>
      <c r="BC7" s="71">
        <f>Financials2026[[#This Row],[Jan AC]]-Financials2026[[#This Row],[Jan FC]]</f>
        <v>0</v>
      </c>
      <c r="BD7" s="71">
        <f>Financials2026[[#This Row],[Feb AC]]-Financials2026[[#This Row],[Feb FC]]</f>
        <v>0</v>
      </c>
      <c r="BE7" s="71">
        <f>Financials2026[[#This Row],[Mar AC]]-Financials2026[[#This Row],[Mar FC]]</f>
        <v>0</v>
      </c>
      <c r="BF7" s="71">
        <f>Financials2026[[#This Row],[Apr AC]]-Financials2026[[#This Row],[Apr FC]]</f>
        <v>0</v>
      </c>
      <c r="BG7" s="71">
        <f>Financials2026[[#This Row],[May AC]]-Financials2026[[#This Row],[May FC]]</f>
        <v>0</v>
      </c>
      <c r="BH7" s="71">
        <f>Financials2026[[#This Row],[Jun AC]]-Financials2026[[#This Row],[Jun FC]]</f>
        <v>0</v>
      </c>
      <c r="BI7" s="71">
        <f>Financials2026[[#This Row],[Jul AC]]-Financials2026[[#This Row],[Jul FC]]</f>
        <v>0</v>
      </c>
      <c r="BJ7" s="71">
        <f>Financials2026[[#This Row],[Aug AC]]-Financials2026[[#This Row],[Aug FC]]</f>
        <v>0</v>
      </c>
      <c r="BK7" s="71">
        <f>Financials2026[[#This Row],[Sep AC]]-Financials2026[[#This Row],[Sep FC]]</f>
        <v>0</v>
      </c>
      <c r="BL7" s="71">
        <f>Financials2026[[#This Row],[Oct AC]]-Financials2026[[#This Row],[Oct FC]]</f>
        <v>0</v>
      </c>
      <c r="BM7" s="71">
        <f>Financials2026[[#This Row],[Nov AC]]-Financials2026[[#This Row],[Nov FC]]</f>
        <v>0</v>
      </c>
      <c r="BN7" s="71">
        <f>Financials2026[[#This Row],[Dec AC]]-Financials2026[[#This Row],[Dec FC]]</f>
        <v>-14700</v>
      </c>
      <c r="BO7" s="71">
        <f>SUM(Financials2026[[#This Row],[Jan Opp/Risk]:[Dec Opp./Risk]])</f>
        <v>-14700</v>
      </c>
      <c r="BP7" s="90"/>
      <c r="BQ7" s="48">
        <f>SUM(Financials2026[[#This Row],[Jan AC]:[Apr AC]])</f>
        <v>0</v>
      </c>
      <c r="BS7" s="6"/>
      <c r="BT7" s="6"/>
      <c r="BU7" s="6"/>
      <c r="BV7" s="6"/>
      <c r="BW7" s="6"/>
      <c r="BX7" s="6"/>
    </row>
    <row r="8" spans="1:76" hidden="1" x14ac:dyDescent="0.3">
      <c r="A8" s="22" t="s">
        <v>101</v>
      </c>
      <c r="B8" s="21" t="s">
        <v>133</v>
      </c>
      <c r="C8" s="21"/>
      <c r="D8" s="10" t="s">
        <v>533</v>
      </c>
      <c r="E8" s="7" t="s">
        <v>534</v>
      </c>
      <c r="F8" s="3" t="s">
        <v>123</v>
      </c>
      <c r="G8" s="3" t="s">
        <v>50</v>
      </c>
      <c r="H8" s="110">
        <v>46120</v>
      </c>
      <c r="I8" s="110">
        <v>46484</v>
      </c>
      <c r="J8" s="3"/>
      <c r="K8" s="3" t="str">
        <f t="shared" ref="K8" si="11">D8 &amp; "-" &amp;E8</f>
        <v>Prj000603-Implement - Cash Matching Recon Solution</v>
      </c>
      <c r="L8" s="21" t="s">
        <v>106</v>
      </c>
      <c r="M8" s="21" t="s">
        <v>7</v>
      </c>
      <c r="N8" s="21" t="s">
        <v>7</v>
      </c>
      <c r="O8" s="21"/>
      <c r="P8" s="21" t="s">
        <v>107</v>
      </c>
      <c r="Q8" s="21" t="s">
        <v>134</v>
      </c>
      <c r="R8" s="21" t="s">
        <v>135</v>
      </c>
      <c r="S8" s="21" t="s">
        <v>132</v>
      </c>
      <c r="T8" s="5"/>
      <c r="U8" s="15"/>
      <c r="V8" s="15"/>
      <c r="W8" s="15">
        <f t="shared" si="1"/>
        <v>41250</v>
      </c>
      <c r="X8" s="15">
        <f>IF(V8 &gt;= W8, V8 - W8, 0)*-1</f>
        <v>0</v>
      </c>
      <c r="Y8" s="15">
        <f>IF(W8 &gt; V8, W8 - V8, 0)</f>
        <v>41250</v>
      </c>
      <c r="Z8" s="15">
        <f>SUM(Financials2026[[#This Row],[2026 Opportunity]:[2026 Risk]])</f>
        <v>41250</v>
      </c>
      <c r="AA8" s="14" t="s">
        <v>832</v>
      </c>
      <c r="AB8" s="52"/>
      <c r="AC8" s="52"/>
      <c r="AD8" s="52"/>
      <c r="AE8" s="52">
        <v>7500</v>
      </c>
      <c r="AF8" s="52">
        <v>2400</v>
      </c>
      <c r="AG8" s="51"/>
      <c r="AH8" s="52"/>
      <c r="AI8" s="52"/>
      <c r="AJ8" s="52"/>
      <c r="AK8" s="52"/>
      <c r="AL8" s="51"/>
      <c r="AM8" s="131">
        <f>41250-7500-2400</f>
        <v>31350</v>
      </c>
      <c r="AN8" s="51">
        <f>SUM(Financials2026[[#This Row],[Jan FC]:[Dec FC]])</f>
        <v>41250</v>
      </c>
      <c r="AO8" s="15">
        <f t="shared" si="5"/>
        <v>31350</v>
      </c>
      <c r="AP8" s="61"/>
      <c r="AQ8" s="61"/>
      <c r="AR8" s="61"/>
      <c r="AS8" s="61">
        <v>7500</v>
      </c>
      <c r="AT8" s="61">
        <v>2400</v>
      </c>
      <c r="AU8" s="60"/>
      <c r="AV8" s="61"/>
      <c r="AW8" s="61"/>
      <c r="AX8" s="61"/>
      <c r="AY8" s="61"/>
      <c r="AZ8" s="60"/>
      <c r="BA8" s="60"/>
      <c r="BB8" s="79">
        <f>SUM(Financials2026[[#This Row],[Jan AC]:[Dec AC]])</f>
        <v>9900</v>
      </c>
      <c r="BC8" s="71">
        <f>Financials2026[[#This Row],[Jan AC]]-Financials2026[[#This Row],[Jan FC]]</f>
        <v>0</v>
      </c>
      <c r="BD8" s="71">
        <f>Financials2026[[#This Row],[Feb AC]]-Financials2026[[#This Row],[Feb FC]]</f>
        <v>0</v>
      </c>
      <c r="BE8" s="71">
        <f>Financials2026[[#This Row],[Mar AC]]-Financials2026[[#This Row],[Mar FC]]</f>
        <v>0</v>
      </c>
      <c r="BF8" s="71">
        <f>Financials2026[[#This Row],[Apr AC]]-Financials2026[[#This Row],[Apr FC]]</f>
        <v>0</v>
      </c>
      <c r="BG8" s="71">
        <f>Financials2026[[#This Row],[May AC]]-Financials2026[[#This Row],[May FC]]</f>
        <v>0</v>
      </c>
      <c r="BH8" s="71">
        <f>Financials2026[[#This Row],[Jun AC]]-Financials2026[[#This Row],[Jun FC]]</f>
        <v>0</v>
      </c>
      <c r="BI8" s="71">
        <f>Financials2026[[#This Row],[Jul AC]]-Financials2026[[#This Row],[Jul FC]]</f>
        <v>0</v>
      </c>
      <c r="BJ8" s="71">
        <f>Financials2026[[#This Row],[Aug AC]]-Financials2026[[#This Row],[Aug FC]]</f>
        <v>0</v>
      </c>
      <c r="BK8" s="71">
        <f>Financials2026[[#This Row],[Sep AC]]-Financials2026[[#This Row],[Sep FC]]</f>
        <v>0</v>
      </c>
      <c r="BL8" s="71">
        <f>Financials2026[[#This Row],[Oct AC]]-Financials2026[[#This Row],[Oct FC]]</f>
        <v>0</v>
      </c>
      <c r="BM8" s="71">
        <f>Financials2026[[#This Row],[Nov AC]]-Financials2026[[#This Row],[Nov FC]]</f>
        <v>0</v>
      </c>
      <c r="BN8" s="71">
        <f>Financials2026[[#This Row],[Dec AC]]-Financials2026[[#This Row],[Dec FC]]</f>
        <v>-31350</v>
      </c>
      <c r="BO8" s="71">
        <f>SUM(Financials2026[[#This Row],[Jan Opp/Risk]:[Dec Opp./Risk]])</f>
        <v>-31350</v>
      </c>
      <c r="BP8" s="90" t="s">
        <v>536</v>
      </c>
      <c r="BQ8" s="48">
        <f>SUM(Financials2026[[#This Row],[Jan AC]:[Apr AC]])</f>
        <v>7500</v>
      </c>
      <c r="BS8" s="6"/>
      <c r="BT8" s="6"/>
      <c r="BU8" s="6"/>
      <c r="BV8" s="6"/>
      <c r="BW8" s="6"/>
      <c r="BX8" s="6"/>
    </row>
    <row r="9" spans="1:76" hidden="1" x14ac:dyDescent="0.3">
      <c r="A9" s="22" t="s">
        <v>101</v>
      </c>
      <c r="B9" s="21" t="s">
        <v>138</v>
      </c>
      <c r="C9" s="21" t="s">
        <v>139</v>
      </c>
      <c r="D9" s="10" t="s">
        <v>13</v>
      </c>
      <c r="E9" s="7" t="s">
        <v>140</v>
      </c>
      <c r="F9" s="3" t="s">
        <v>141</v>
      </c>
      <c r="G9" s="3" t="s">
        <v>52</v>
      </c>
      <c r="H9" s="4" t="s">
        <v>142</v>
      </c>
      <c r="I9" s="4" t="s">
        <v>142</v>
      </c>
      <c r="J9" s="3"/>
      <c r="K9" s="3" t="str">
        <f t="shared" si="0"/>
        <v>Prj000290-Support - Asset Management Applications</v>
      </c>
      <c r="L9" s="21" t="s">
        <v>106</v>
      </c>
      <c r="M9" s="21" t="s">
        <v>7</v>
      </c>
      <c r="N9" s="21" t="s">
        <v>7</v>
      </c>
      <c r="O9" s="21" t="s">
        <v>2</v>
      </c>
      <c r="P9" s="21" t="s">
        <v>107</v>
      </c>
      <c r="Q9" s="21" t="s">
        <v>108</v>
      </c>
      <c r="R9" s="21" t="s">
        <v>143</v>
      </c>
      <c r="S9" s="21" t="s">
        <v>144</v>
      </c>
      <c r="T9" s="5">
        <v>40000</v>
      </c>
      <c r="U9" s="15">
        <v>42000</v>
      </c>
      <c r="V9" s="15">
        <v>42000</v>
      </c>
      <c r="W9" s="15">
        <f t="shared" si="1"/>
        <v>35500</v>
      </c>
      <c r="X9" s="15">
        <f t="shared" si="7"/>
        <v>-6500</v>
      </c>
      <c r="Y9" s="15">
        <f t="shared" si="2"/>
        <v>0</v>
      </c>
      <c r="Z9" s="15">
        <f>SUM(Financials2026[[#This Row],[2026 Opportunity]:[2026 Risk]])</f>
        <v>-6500</v>
      </c>
      <c r="AA9" s="14" t="s">
        <v>145</v>
      </c>
      <c r="AB9" s="52">
        <f t="shared" ref="AB9:AL9" si="12">42000/12</f>
        <v>3500</v>
      </c>
      <c r="AC9" s="52">
        <f t="shared" si="12"/>
        <v>3500</v>
      </c>
      <c r="AD9" s="52">
        <f t="shared" si="12"/>
        <v>3500</v>
      </c>
      <c r="AE9" s="52">
        <f t="shared" si="12"/>
        <v>3500</v>
      </c>
      <c r="AF9" s="52">
        <f t="shared" si="12"/>
        <v>3500</v>
      </c>
      <c r="AG9" s="52">
        <f t="shared" si="12"/>
        <v>3500</v>
      </c>
      <c r="AH9" s="52">
        <f t="shared" si="12"/>
        <v>3500</v>
      </c>
      <c r="AI9" s="52">
        <f t="shared" si="12"/>
        <v>3500</v>
      </c>
      <c r="AJ9" s="52">
        <f t="shared" si="12"/>
        <v>3500</v>
      </c>
      <c r="AK9" s="52">
        <f t="shared" si="12"/>
        <v>3500</v>
      </c>
      <c r="AL9" s="52">
        <f t="shared" si="12"/>
        <v>3500</v>
      </c>
      <c r="AM9" s="46">
        <v>500</v>
      </c>
      <c r="AN9" s="46">
        <f>SUM(Financials2026[[#This Row],[Jan FC]:[Dec FC]])</f>
        <v>39000</v>
      </c>
      <c r="AO9" s="15">
        <f t="shared" si="5"/>
        <v>21500</v>
      </c>
      <c r="AP9" s="61">
        <v>1000</v>
      </c>
      <c r="AQ9" s="61">
        <v>2500</v>
      </c>
      <c r="AR9" s="61"/>
      <c r="AS9" s="61"/>
      <c r="AT9" s="61"/>
      <c r="AU9" s="60"/>
      <c r="AV9" s="61"/>
      <c r="AW9" s="61"/>
      <c r="AX9" s="61"/>
      <c r="AY9" s="61"/>
      <c r="AZ9" s="60"/>
      <c r="BA9" s="60"/>
      <c r="BB9" s="79">
        <f>SUM(Financials2026[[#This Row],[Jan AC]:[Dec AC]])</f>
        <v>3500</v>
      </c>
      <c r="BC9" s="71">
        <f>Financials2026[[#This Row],[Jan AC]]-Financials2026[[#This Row],[Jan FC]]</f>
        <v>-2500</v>
      </c>
      <c r="BD9" s="71">
        <f>Financials2026[[#This Row],[Feb AC]]-Financials2026[[#This Row],[Feb FC]]</f>
        <v>-1000</v>
      </c>
      <c r="BE9" s="71">
        <f>Financials2026[[#This Row],[Mar AC]]-Financials2026[[#This Row],[Mar FC]]</f>
        <v>-3500</v>
      </c>
      <c r="BF9" s="71">
        <f>Financials2026[[#This Row],[Apr AC]]-Financials2026[[#This Row],[Apr FC]]</f>
        <v>-3500</v>
      </c>
      <c r="BG9" s="71">
        <f>Financials2026[[#This Row],[May AC]]-Financials2026[[#This Row],[May FC]]</f>
        <v>-3500</v>
      </c>
      <c r="BH9" s="71">
        <f>Financials2026[[#This Row],[Jun AC]]-Financials2026[[#This Row],[Jun FC]]</f>
        <v>-3500</v>
      </c>
      <c r="BI9" s="71">
        <f>Financials2026[[#This Row],[Jul AC]]-Financials2026[[#This Row],[Jul FC]]</f>
        <v>-3500</v>
      </c>
      <c r="BJ9" s="71">
        <f>Financials2026[[#This Row],[Aug AC]]-Financials2026[[#This Row],[Aug FC]]</f>
        <v>-3500</v>
      </c>
      <c r="BK9" s="71">
        <f>Financials2026[[#This Row],[Sep AC]]-Financials2026[[#This Row],[Sep FC]]</f>
        <v>-3500</v>
      </c>
      <c r="BL9" s="71">
        <f>Financials2026[[#This Row],[Oct AC]]-Financials2026[[#This Row],[Oct FC]]</f>
        <v>-3500</v>
      </c>
      <c r="BM9" s="71">
        <f>Financials2026[[#This Row],[Nov AC]]-Financials2026[[#This Row],[Nov FC]]</f>
        <v>-3500</v>
      </c>
      <c r="BN9" s="71">
        <f>Financials2026[[#This Row],[Dec AC]]-Financials2026[[#This Row],[Dec FC]]</f>
        <v>-500</v>
      </c>
      <c r="BO9" s="71">
        <f>SUM(Financials2026[[#This Row],[Jan Opp/Risk]:[Dec Opp./Risk]])</f>
        <v>-35500</v>
      </c>
      <c r="BP9" s="90" t="s">
        <v>894</v>
      </c>
      <c r="BQ9" s="47">
        <f>SUM(Financials2026[[#This Row],[Jan AC]:[Apr AC]])</f>
        <v>3500</v>
      </c>
      <c r="BS9" s="6"/>
      <c r="BT9" s="6"/>
      <c r="BU9" s="6"/>
      <c r="BV9" s="6"/>
      <c r="BW9" s="6"/>
      <c r="BX9" s="6"/>
    </row>
    <row r="10" spans="1:76" hidden="1" x14ac:dyDescent="0.3">
      <c r="A10" s="22" t="s">
        <v>101</v>
      </c>
      <c r="B10" s="21" t="s">
        <v>57</v>
      </c>
      <c r="C10" s="21"/>
      <c r="D10" s="10" t="s">
        <v>17</v>
      </c>
      <c r="E10" s="7" t="s">
        <v>103</v>
      </c>
      <c r="F10" s="3" t="s">
        <v>104</v>
      </c>
      <c r="G10" s="3" t="s">
        <v>49</v>
      </c>
      <c r="H10" s="4" t="s">
        <v>142</v>
      </c>
      <c r="I10" s="4" t="s">
        <v>142</v>
      </c>
      <c r="J10" s="3"/>
      <c r="K10" s="3" t="str">
        <f t="shared" si="0"/>
        <v>Prj000350-Support - Infrastructure for Tech</v>
      </c>
      <c r="L10" s="21" t="s">
        <v>106</v>
      </c>
      <c r="M10" s="21" t="s">
        <v>4</v>
      </c>
      <c r="N10" s="21" t="s">
        <v>4</v>
      </c>
      <c r="O10" s="21"/>
      <c r="P10" s="21" t="s">
        <v>107</v>
      </c>
      <c r="Q10" s="21" t="s">
        <v>146</v>
      </c>
      <c r="R10" s="21" t="s">
        <v>146</v>
      </c>
      <c r="S10" s="21" t="s">
        <v>129</v>
      </c>
      <c r="T10" s="5">
        <v>237545.39</v>
      </c>
      <c r="U10" s="15">
        <v>180000</v>
      </c>
      <c r="V10" s="15">
        <v>180000</v>
      </c>
      <c r="W10" s="15">
        <f t="shared" si="1"/>
        <v>165100.70000000001</v>
      </c>
      <c r="X10" s="15">
        <f t="shared" si="7"/>
        <v>-14899.299999999988</v>
      </c>
      <c r="Y10" s="15">
        <f t="shared" si="2"/>
        <v>0</v>
      </c>
      <c r="Z10" s="15">
        <f>SUM(Financials2026[[#This Row],[2026 Opportunity]:[2026 Risk]])</f>
        <v>-14899.299999999988</v>
      </c>
      <c r="AA10" s="3" t="s">
        <v>147</v>
      </c>
      <c r="AB10" s="52">
        <v>15000</v>
      </c>
      <c r="AC10" s="52">
        <v>15000</v>
      </c>
      <c r="AD10" s="52">
        <v>15000</v>
      </c>
      <c r="AE10" s="52">
        <v>15000</v>
      </c>
      <c r="AF10" s="52">
        <v>15000</v>
      </c>
      <c r="AG10" s="52">
        <v>15725</v>
      </c>
      <c r="AH10" s="52">
        <v>15725</v>
      </c>
      <c r="AI10" s="52">
        <v>15725</v>
      </c>
      <c r="AJ10" s="52">
        <v>15725</v>
      </c>
      <c r="AK10" s="52">
        <v>15725</v>
      </c>
      <c r="AL10" s="52">
        <v>15725</v>
      </c>
      <c r="AM10" s="52">
        <v>15725</v>
      </c>
      <c r="AN10" s="46">
        <f>SUM(Financials2026[[#This Row],[Jan FC]:[Dec FC]])</f>
        <v>185075</v>
      </c>
      <c r="AO10" s="15">
        <f t="shared" si="5"/>
        <v>110075</v>
      </c>
      <c r="AP10" s="61">
        <v>11005.14</v>
      </c>
      <c r="AQ10" s="61">
        <v>11005.14</v>
      </c>
      <c r="AR10" s="61">
        <v>11005.14</v>
      </c>
      <c r="AS10" s="61">
        <v>11005.14</v>
      </c>
      <c r="AT10" s="61">
        <v>11005.14</v>
      </c>
      <c r="AU10" s="61"/>
      <c r="AV10" s="61"/>
      <c r="AW10" s="61"/>
      <c r="AX10" s="61"/>
      <c r="AY10" s="61"/>
      <c r="AZ10" s="61"/>
      <c r="BA10" s="61"/>
      <c r="BB10" s="80">
        <f>SUM(Financials2026[[#This Row],[Jan AC]:[Dec AC]])</f>
        <v>55025.7</v>
      </c>
      <c r="BC10" s="71">
        <f>Financials2026[[#This Row],[Jan AC]]-Financials2026[[#This Row],[Jan FC]]</f>
        <v>-3994.8600000000006</v>
      </c>
      <c r="BD10" s="71">
        <f>Financials2026[[#This Row],[Feb AC]]-Financials2026[[#This Row],[Feb FC]]</f>
        <v>-3994.8600000000006</v>
      </c>
      <c r="BE10" s="71">
        <f>Financials2026[[#This Row],[Mar AC]]-Financials2026[[#This Row],[Mar FC]]</f>
        <v>-3994.8600000000006</v>
      </c>
      <c r="BF10" s="71">
        <f>Financials2026[[#This Row],[Apr AC]]-Financials2026[[#This Row],[Apr FC]]</f>
        <v>-3994.8600000000006</v>
      </c>
      <c r="BG10" s="71">
        <f>Financials2026[[#This Row],[May AC]]-Financials2026[[#This Row],[May FC]]</f>
        <v>-3994.8600000000006</v>
      </c>
      <c r="BH10" s="71">
        <f>Financials2026[[#This Row],[Jun AC]]-Financials2026[[#This Row],[Jun FC]]</f>
        <v>-15725</v>
      </c>
      <c r="BI10" s="71">
        <f>Financials2026[[#This Row],[Jul AC]]-Financials2026[[#This Row],[Jul FC]]</f>
        <v>-15725</v>
      </c>
      <c r="BJ10" s="71">
        <f>Financials2026[[#This Row],[Aug AC]]-Financials2026[[#This Row],[Aug FC]]</f>
        <v>-15725</v>
      </c>
      <c r="BK10" s="71">
        <f>Financials2026[[#This Row],[Sep AC]]-Financials2026[[#This Row],[Sep FC]]</f>
        <v>-15725</v>
      </c>
      <c r="BL10" s="71">
        <f>Financials2026[[#This Row],[Oct AC]]-Financials2026[[#This Row],[Oct FC]]</f>
        <v>-15725</v>
      </c>
      <c r="BM10" s="71">
        <f>Financials2026[[#This Row],[Nov AC]]-Financials2026[[#This Row],[Nov FC]]</f>
        <v>-15725</v>
      </c>
      <c r="BN10" s="71">
        <f>Financials2026[[#This Row],[Dec AC]]-Financials2026[[#This Row],[Dec FC]]</f>
        <v>-15725</v>
      </c>
      <c r="BO10" s="71">
        <f>SUM(Financials2026[[#This Row],[Jan Opp/Risk]:[Dec Opp./Risk]])</f>
        <v>-130049.3</v>
      </c>
      <c r="BP10" s="91" t="s">
        <v>860</v>
      </c>
      <c r="BQ10" s="47">
        <f>SUM(Financials2026[[#This Row],[Jan AC]:[Apr AC]])</f>
        <v>44020.56</v>
      </c>
      <c r="BS10" s="6"/>
      <c r="BT10" s="6"/>
      <c r="BU10" s="6"/>
      <c r="BV10" s="6"/>
      <c r="BW10" s="6"/>
      <c r="BX10" s="6"/>
    </row>
    <row r="11" spans="1:76" hidden="1" x14ac:dyDescent="0.3">
      <c r="A11" s="22" t="s">
        <v>101</v>
      </c>
      <c r="B11" s="21" t="s">
        <v>63</v>
      </c>
      <c r="C11" s="21"/>
      <c r="D11" s="10" t="s">
        <v>17</v>
      </c>
      <c r="E11" s="7" t="s">
        <v>103</v>
      </c>
      <c r="F11" s="3" t="s">
        <v>104</v>
      </c>
      <c r="G11" s="3" t="s">
        <v>49</v>
      </c>
      <c r="H11" s="4" t="s">
        <v>142</v>
      </c>
      <c r="I11" s="4" t="s">
        <v>142</v>
      </c>
      <c r="J11" s="3"/>
      <c r="K11" s="3" t="str">
        <f t="shared" si="0"/>
        <v>Prj000350-Support - Infrastructure for Tech</v>
      </c>
      <c r="L11" s="21" t="s">
        <v>106</v>
      </c>
      <c r="M11" s="21" t="s">
        <v>4</v>
      </c>
      <c r="N11" s="21" t="s">
        <v>4</v>
      </c>
      <c r="O11" s="21" t="s">
        <v>148</v>
      </c>
      <c r="P11" s="21" t="s">
        <v>107</v>
      </c>
      <c r="Q11" s="21" t="s">
        <v>146</v>
      </c>
      <c r="R11" s="21" t="s">
        <v>146</v>
      </c>
      <c r="S11" s="21" t="s">
        <v>129</v>
      </c>
      <c r="T11" s="5">
        <v>32767</v>
      </c>
      <c r="U11" s="15">
        <v>35314</v>
      </c>
      <c r="V11" s="15">
        <v>35314</v>
      </c>
      <c r="W11" s="15">
        <f t="shared" si="1"/>
        <v>35702.549999999996</v>
      </c>
      <c r="X11" s="15">
        <f t="shared" si="7"/>
        <v>0</v>
      </c>
      <c r="Y11" s="15">
        <f t="shared" si="2"/>
        <v>388.54999999999563</v>
      </c>
      <c r="Z11" s="15">
        <f>SUM(Financials2026[[#This Row],[2026 Opportunity]:[2026 Risk]])</f>
        <v>388.54999999999563</v>
      </c>
      <c r="AA11" s="3" t="s">
        <v>120</v>
      </c>
      <c r="AB11" s="52">
        <v>2943</v>
      </c>
      <c r="AC11" s="52">
        <v>2943</v>
      </c>
      <c r="AD11" s="52">
        <v>2943</v>
      </c>
      <c r="AE11" s="52">
        <v>2943</v>
      </c>
      <c r="AF11" s="52">
        <v>2943</v>
      </c>
      <c r="AG11" s="52">
        <v>2943</v>
      </c>
      <c r="AH11" s="52">
        <v>2943</v>
      </c>
      <c r="AI11" s="52">
        <v>2943</v>
      </c>
      <c r="AJ11" s="52">
        <v>2943</v>
      </c>
      <c r="AK11" s="52">
        <v>2943</v>
      </c>
      <c r="AL11" s="52">
        <v>2943</v>
      </c>
      <c r="AM11" s="52">
        <f>2943-2</f>
        <v>2941</v>
      </c>
      <c r="AN11" s="46">
        <f>SUM(Financials2026[[#This Row],[Jan FC]:[Dec FC]])</f>
        <v>35314</v>
      </c>
      <c r="AO11" s="15">
        <f t="shared" si="5"/>
        <v>20599</v>
      </c>
      <c r="AP11" s="61">
        <f>650+902.71+1250</f>
        <v>2802.71</v>
      </c>
      <c r="AQ11" s="61">
        <v>2802.71</v>
      </c>
      <c r="AR11" s="61">
        <v>2802.71</v>
      </c>
      <c r="AS11" s="61">
        <f>1300+1540+902.71</f>
        <v>3742.71</v>
      </c>
      <c r="AT11" s="61">
        <f>902.71+1300+750</f>
        <v>2952.71</v>
      </c>
      <c r="AU11" s="61">
        <f>1300+902.71+750</f>
        <v>2952.71</v>
      </c>
      <c r="AV11" s="61"/>
      <c r="AW11" s="61"/>
      <c r="AX11" s="61"/>
      <c r="AY11" s="61"/>
      <c r="AZ11" s="61"/>
      <c r="BA11" s="61"/>
      <c r="BB11" s="80">
        <f>SUM(Financials2026[[#This Row],[Jan AC]:[Dec AC]])</f>
        <v>18056.259999999998</v>
      </c>
      <c r="BC11" s="71">
        <f>Financials2026[[#This Row],[Jan AC]]-Financials2026[[#This Row],[Jan FC]]</f>
        <v>-140.28999999999996</v>
      </c>
      <c r="BD11" s="71">
        <f>Financials2026[[#This Row],[Feb AC]]-Financials2026[[#This Row],[Feb FC]]</f>
        <v>-140.28999999999996</v>
      </c>
      <c r="BE11" s="71">
        <f>Financials2026[[#This Row],[Mar AC]]-Financials2026[[#This Row],[Mar FC]]</f>
        <v>-140.28999999999996</v>
      </c>
      <c r="BF11" s="71">
        <f>Financials2026[[#This Row],[Apr AC]]-Financials2026[[#This Row],[Apr FC]]</f>
        <v>799.71</v>
      </c>
      <c r="BG11" s="71">
        <f>Financials2026[[#This Row],[May AC]]-Financials2026[[#This Row],[May FC]]</f>
        <v>9.7100000000000364</v>
      </c>
      <c r="BH11" s="71">
        <f>Financials2026[[#This Row],[Jun AC]]-Financials2026[[#This Row],[Jun FC]]</f>
        <v>9.7100000000000364</v>
      </c>
      <c r="BI11" s="71">
        <f>Financials2026[[#This Row],[Jul AC]]-Financials2026[[#This Row],[Jul FC]]</f>
        <v>-2943</v>
      </c>
      <c r="BJ11" s="71">
        <f>Financials2026[[#This Row],[Aug AC]]-Financials2026[[#This Row],[Aug FC]]</f>
        <v>-2943</v>
      </c>
      <c r="BK11" s="71">
        <f>Financials2026[[#This Row],[Sep AC]]-Financials2026[[#This Row],[Sep FC]]</f>
        <v>-2943</v>
      </c>
      <c r="BL11" s="71">
        <f>Financials2026[[#This Row],[Oct AC]]-Financials2026[[#This Row],[Oct FC]]</f>
        <v>-2943</v>
      </c>
      <c r="BM11" s="71">
        <f>Financials2026[[#This Row],[Nov AC]]-Financials2026[[#This Row],[Nov FC]]</f>
        <v>-2943</v>
      </c>
      <c r="BN11" s="71">
        <f>Financials2026[[#This Row],[Dec AC]]-Financials2026[[#This Row],[Dec FC]]</f>
        <v>-2941</v>
      </c>
      <c r="BO11" s="71">
        <f>SUM(Financials2026[[#This Row],[Jan Opp/Risk]:[Dec Opp./Risk]])</f>
        <v>-17257.739999999998</v>
      </c>
      <c r="BP11" s="90" t="s">
        <v>535</v>
      </c>
      <c r="BQ11" s="47">
        <f>SUM(Financials2026[[#This Row],[Jan AC]:[Apr AC]])</f>
        <v>12150.84</v>
      </c>
      <c r="BS11" s="6"/>
      <c r="BT11" s="6"/>
      <c r="BU11" s="6"/>
      <c r="BV11" s="6"/>
      <c r="BW11" s="6"/>
      <c r="BX11" s="6"/>
    </row>
    <row r="12" spans="1:76" hidden="1" x14ac:dyDescent="0.3">
      <c r="A12" s="22" t="s">
        <v>101</v>
      </c>
      <c r="B12" s="21" t="s">
        <v>65</v>
      </c>
      <c r="C12" s="21" t="s">
        <v>149</v>
      </c>
      <c r="D12" s="10" t="s">
        <v>17</v>
      </c>
      <c r="E12" s="7" t="s">
        <v>103</v>
      </c>
      <c r="F12" s="3" t="s">
        <v>104</v>
      </c>
      <c r="G12" s="3" t="s">
        <v>49</v>
      </c>
      <c r="H12" s="4" t="s">
        <v>142</v>
      </c>
      <c r="I12" s="4" t="s">
        <v>142</v>
      </c>
      <c r="J12" s="3"/>
      <c r="K12" s="3" t="str">
        <f t="shared" si="0"/>
        <v>Prj000350-Support - Infrastructure for Tech</v>
      </c>
      <c r="L12" s="21" t="s">
        <v>106</v>
      </c>
      <c r="M12" s="21" t="s">
        <v>4</v>
      </c>
      <c r="N12" s="21" t="s">
        <v>4</v>
      </c>
      <c r="O12" s="21" t="s">
        <v>148</v>
      </c>
      <c r="P12" s="21" t="s">
        <v>107</v>
      </c>
      <c r="Q12" s="21" t="s">
        <v>146</v>
      </c>
      <c r="R12" s="21" t="s">
        <v>146</v>
      </c>
      <c r="S12" s="21" t="s">
        <v>129</v>
      </c>
      <c r="T12" s="5">
        <v>23746</v>
      </c>
      <c r="U12" s="15">
        <v>25439</v>
      </c>
      <c r="V12" s="15">
        <v>25439</v>
      </c>
      <c r="W12" s="15">
        <f t="shared" si="1"/>
        <v>24935.936666666668</v>
      </c>
      <c r="X12" s="15">
        <f t="shared" si="7"/>
        <v>-503.06333333333168</v>
      </c>
      <c r="Y12" s="15">
        <f t="shared" si="2"/>
        <v>0</v>
      </c>
      <c r="Z12" s="15">
        <f>SUM(Financials2026[[#This Row],[2026 Opportunity]:[2026 Risk]])</f>
        <v>-503.06333333333168</v>
      </c>
      <c r="AA12" s="3" t="s">
        <v>120</v>
      </c>
      <c r="AB12" s="52">
        <f>Financials2026[[#This Row],[2026 Final Budget]]/12</f>
        <v>2119.9166666666665</v>
      </c>
      <c r="AC12" s="52">
        <f>Financials2026[[#This Row],[2026 Final Budget]]/12</f>
        <v>2119.9166666666665</v>
      </c>
      <c r="AD12" s="52">
        <f>Financials2026[[#This Row],[2026 Final Budget]]/12</f>
        <v>2119.9166666666665</v>
      </c>
      <c r="AE12" s="52">
        <f>Financials2026[[#This Row],[2026 Final Budget]]/12</f>
        <v>2119.9166666666665</v>
      </c>
      <c r="AF12" s="52">
        <f>Financials2026[[#This Row],[2026 Final Budget]]/12</f>
        <v>2119.9166666666665</v>
      </c>
      <c r="AG12" s="52">
        <f>Financials2026[[#This Row],[2026 Final Budget]]/12</f>
        <v>2119.9166666666665</v>
      </c>
      <c r="AH12" s="52">
        <f>Financials2026[[#This Row],[2026 Final Budget]]/12</f>
        <v>2119.9166666666665</v>
      </c>
      <c r="AI12" s="52">
        <f>Financials2026[[#This Row],[2026 Final Budget]]/12</f>
        <v>2119.9166666666665</v>
      </c>
      <c r="AJ12" s="52">
        <f>Financials2026[[#This Row],[2026 Final Budget]]/12</f>
        <v>2119.9166666666665</v>
      </c>
      <c r="AK12" s="52">
        <f>Financials2026[[#This Row],[2026 Final Budget]]/12</f>
        <v>2119.9166666666665</v>
      </c>
      <c r="AL12" s="52">
        <f>Financials2026[[#This Row],[2026 Final Budget]]/12</f>
        <v>2119.9166666666665</v>
      </c>
      <c r="AM12" s="52">
        <f>Financials2026[[#This Row],[2026 Final Budget]]/12</f>
        <v>2119.9166666666665</v>
      </c>
      <c r="AN12" s="52">
        <f>SUM(Financials2026[[#This Row],[Jan FC]:[Dec FC]])</f>
        <v>25439.000000000004</v>
      </c>
      <c r="AO12" s="15">
        <f t="shared" si="5"/>
        <v>14839.416666666664</v>
      </c>
      <c r="AP12" s="61">
        <v>2019.14</v>
      </c>
      <c r="AQ12" s="61">
        <v>2019.24</v>
      </c>
      <c r="AR12" s="61">
        <v>2019.24</v>
      </c>
      <c r="AS12" s="61">
        <v>2019.45</v>
      </c>
      <c r="AT12" s="61">
        <v>2019.45</v>
      </c>
      <c r="AU12" s="61">
        <v>2019.45</v>
      </c>
      <c r="AV12" s="61"/>
      <c r="AW12" s="61"/>
      <c r="AX12" s="61"/>
      <c r="AY12" s="61"/>
      <c r="AZ12" s="61"/>
      <c r="BA12" s="61"/>
      <c r="BB12" s="80">
        <f>SUM(Financials2026[[#This Row],[Jan AC]:[Dec AC]])</f>
        <v>12115.970000000001</v>
      </c>
      <c r="BC12" s="71">
        <f>Financials2026[[#This Row],[Jan AC]]-Financials2026[[#This Row],[Jan FC]]</f>
        <v>-100.77666666666642</v>
      </c>
      <c r="BD12" s="71">
        <f>Financials2026[[#This Row],[Feb AC]]-Financials2026[[#This Row],[Feb FC]]</f>
        <v>-100.67666666666651</v>
      </c>
      <c r="BE12" s="71">
        <f>Financials2026[[#This Row],[Mar AC]]-Financials2026[[#This Row],[Mar FC]]</f>
        <v>-100.67666666666651</v>
      </c>
      <c r="BF12" s="71">
        <f>Financials2026[[#This Row],[Apr AC]]-Financials2026[[#This Row],[Apr FC]]</f>
        <v>-100.46666666666647</v>
      </c>
      <c r="BG12" s="71">
        <f>Financials2026[[#This Row],[May AC]]-Financials2026[[#This Row],[May FC]]</f>
        <v>-100.46666666666647</v>
      </c>
      <c r="BH12" s="71">
        <f>Financials2026[[#This Row],[Jun AC]]-Financials2026[[#This Row],[Jun FC]]</f>
        <v>-100.46666666666647</v>
      </c>
      <c r="BI12" s="71">
        <f>Financials2026[[#This Row],[Jul AC]]-Financials2026[[#This Row],[Jul FC]]</f>
        <v>-2119.9166666666665</v>
      </c>
      <c r="BJ12" s="71">
        <f>Financials2026[[#This Row],[Aug AC]]-Financials2026[[#This Row],[Aug FC]]</f>
        <v>-2119.9166666666665</v>
      </c>
      <c r="BK12" s="71">
        <f>Financials2026[[#This Row],[Sep AC]]-Financials2026[[#This Row],[Sep FC]]</f>
        <v>-2119.9166666666665</v>
      </c>
      <c r="BL12" s="71">
        <f>Financials2026[[#This Row],[Oct AC]]-Financials2026[[#This Row],[Oct FC]]</f>
        <v>-2119.9166666666665</v>
      </c>
      <c r="BM12" s="71">
        <f>Financials2026[[#This Row],[Nov AC]]-Financials2026[[#This Row],[Nov FC]]</f>
        <v>-2119.9166666666665</v>
      </c>
      <c r="BN12" s="71">
        <f>Financials2026[[#This Row],[Dec AC]]-Financials2026[[#This Row],[Dec FC]]</f>
        <v>-2119.9166666666665</v>
      </c>
      <c r="BO12" s="71">
        <f>SUM(Financials2026[[#This Row],[Jan Opp/Risk]:[Dec Opp./Risk]])</f>
        <v>-13323.029999999997</v>
      </c>
      <c r="BP12" s="90" t="s">
        <v>535</v>
      </c>
      <c r="BQ12" s="47">
        <f>SUM(Financials2026[[#This Row],[Jan AC]:[Apr AC]])</f>
        <v>8077.07</v>
      </c>
      <c r="BS12" s="6"/>
      <c r="BT12" s="6"/>
      <c r="BU12" s="6"/>
      <c r="BV12" s="6"/>
      <c r="BW12" s="6"/>
      <c r="BX12" s="6"/>
    </row>
    <row r="13" spans="1:76" hidden="1" x14ac:dyDescent="0.3">
      <c r="A13" s="22" t="s">
        <v>101</v>
      </c>
      <c r="B13" s="21" t="s">
        <v>60</v>
      </c>
      <c r="C13" s="21"/>
      <c r="D13" s="10" t="s">
        <v>17</v>
      </c>
      <c r="E13" s="7" t="s">
        <v>103</v>
      </c>
      <c r="F13" s="3" t="s">
        <v>104</v>
      </c>
      <c r="G13" s="3" t="s">
        <v>49</v>
      </c>
      <c r="H13" s="4">
        <v>45658</v>
      </c>
      <c r="I13" s="4">
        <v>46022</v>
      </c>
      <c r="J13" s="3"/>
      <c r="K13" s="3" t="str">
        <f t="shared" si="0"/>
        <v>Prj000350-Support - Infrastructure for Tech</v>
      </c>
      <c r="L13" s="21" t="s">
        <v>106</v>
      </c>
      <c r="M13" s="21" t="s">
        <v>4</v>
      </c>
      <c r="N13" s="21" t="s">
        <v>4</v>
      </c>
      <c r="O13" s="21" t="s">
        <v>150</v>
      </c>
      <c r="P13" s="21" t="s">
        <v>151</v>
      </c>
      <c r="Q13" s="21" t="s">
        <v>152</v>
      </c>
      <c r="R13" s="21" t="s">
        <v>153</v>
      </c>
      <c r="S13" s="21" t="s">
        <v>154</v>
      </c>
      <c r="T13" s="5">
        <v>2726</v>
      </c>
      <c r="U13" s="15">
        <v>2863</v>
      </c>
      <c r="V13" s="15">
        <v>2863</v>
      </c>
      <c r="W13" s="15">
        <f t="shared" si="1"/>
        <v>2863</v>
      </c>
      <c r="X13" s="15">
        <f t="shared" si="7"/>
        <v>0</v>
      </c>
      <c r="Y13" s="15">
        <f t="shared" si="2"/>
        <v>0</v>
      </c>
      <c r="Z13" s="15">
        <f>SUM(Financials2026[[#This Row],[2026 Opportunity]:[2026 Risk]])</f>
        <v>0</v>
      </c>
      <c r="AA13" s="3"/>
      <c r="AB13" s="52"/>
      <c r="AC13" s="52"/>
      <c r="AD13" s="52">
        <v>715.75</v>
      </c>
      <c r="AE13" s="52"/>
      <c r="AF13" s="52"/>
      <c r="AG13" s="52">
        <v>715.75</v>
      </c>
      <c r="AH13" s="52"/>
      <c r="AI13" s="52"/>
      <c r="AJ13" s="52">
        <v>715.75</v>
      </c>
      <c r="AK13" s="52"/>
      <c r="AL13" s="52"/>
      <c r="AM13" s="52">
        <v>715.75</v>
      </c>
      <c r="AN13" s="52">
        <f>SUM(Financials2026[[#This Row],[Jan FC]:[Dec FC]])</f>
        <v>2863</v>
      </c>
      <c r="AO13" s="15">
        <f t="shared" si="5"/>
        <v>2147.25</v>
      </c>
      <c r="AP13" s="61"/>
      <c r="AQ13" s="61"/>
      <c r="AR13" s="61"/>
      <c r="AS13" s="61"/>
      <c r="AT13" s="61"/>
      <c r="AU13" s="61"/>
      <c r="AV13" s="61"/>
      <c r="AW13" s="61"/>
      <c r="AX13" s="61"/>
      <c r="AY13" s="61"/>
      <c r="AZ13" s="61"/>
      <c r="BA13" s="61"/>
      <c r="BB13" s="80">
        <f>SUM(Financials2026[[#This Row],[Jan AC]:[Dec AC]])</f>
        <v>0</v>
      </c>
      <c r="BC13" s="71">
        <f>Financials2026[[#This Row],[Jan AC]]-Financials2026[[#This Row],[Jan FC]]</f>
        <v>0</v>
      </c>
      <c r="BD13" s="71">
        <f>Financials2026[[#This Row],[Feb AC]]-Financials2026[[#This Row],[Feb FC]]</f>
        <v>0</v>
      </c>
      <c r="BE13" s="71">
        <f>Financials2026[[#This Row],[Mar AC]]-Financials2026[[#This Row],[Mar FC]]</f>
        <v>-715.75</v>
      </c>
      <c r="BF13" s="71">
        <f>Financials2026[[#This Row],[Apr AC]]-Financials2026[[#This Row],[Apr FC]]</f>
        <v>0</v>
      </c>
      <c r="BG13" s="71">
        <f>Financials2026[[#This Row],[May AC]]-Financials2026[[#This Row],[May FC]]</f>
        <v>0</v>
      </c>
      <c r="BH13" s="71">
        <f>Financials2026[[#This Row],[Jun AC]]-Financials2026[[#This Row],[Jun FC]]</f>
        <v>-715.75</v>
      </c>
      <c r="BI13" s="71">
        <f>Financials2026[[#This Row],[Jul AC]]-Financials2026[[#This Row],[Jul FC]]</f>
        <v>0</v>
      </c>
      <c r="BJ13" s="71">
        <f>Financials2026[[#This Row],[Aug AC]]-Financials2026[[#This Row],[Aug FC]]</f>
        <v>0</v>
      </c>
      <c r="BK13" s="71">
        <f>Financials2026[[#This Row],[Sep AC]]-Financials2026[[#This Row],[Sep FC]]</f>
        <v>-715.75</v>
      </c>
      <c r="BL13" s="71">
        <f>Financials2026[[#This Row],[Oct AC]]-Financials2026[[#This Row],[Oct FC]]</f>
        <v>0</v>
      </c>
      <c r="BM13" s="71">
        <f>Financials2026[[#This Row],[Nov AC]]-Financials2026[[#This Row],[Nov FC]]</f>
        <v>0</v>
      </c>
      <c r="BN13" s="71">
        <f>Financials2026[[#This Row],[Dec AC]]-Financials2026[[#This Row],[Dec FC]]</f>
        <v>-715.75</v>
      </c>
      <c r="BO13" s="71">
        <f>SUM(Financials2026[[#This Row],[Jan Opp/Risk]:[Dec Opp./Risk]])</f>
        <v>-2863</v>
      </c>
      <c r="BP13" s="91"/>
      <c r="BQ13" s="47">
        <f>SUM(Financials2026[[#This Row],[Jan AC]:[Apr AC]])</f>
        <v>0</v>
      </c>
      <c r="BS13" s="6"/>
      <c r="BT13" s="6"/>
      <c r="BU13" s="6"/>
      <c r="BV13" s="6"/>
      <c r="BW13" s="6"/>
      <c r="BX13" s="6"/>
    </row>
    <row r="14" spans="1:76" hidden="1" x14ac:dyDescent="0.3">
      <c r="A14" s="22" t="s">
        <v>101</v>
      </c>
      <c r="B14" s="21" t="s">
        <v>72</v>
      </c>
      <c r="C14" s="21"/>
      <c r="D14" s="10" t="s">
        <v>17</v>
      </c>
      <c r="E14" s="7" t="s">
        <v>103</v>
      </c>
      <c r="F14" s="3" t="s">
        <v>104</v>
      </c>
      <c r="G14" s="3" t="s">
        <v>49</v>
      </c>
      <c r="H14" s="4">
        <v>45947</v>
      </c>
      <c r="I14" s="4">
        <v>46311</v>
      </c>
      <c r="J14" s="3" t="s">
        <v>155</v>
      </c>
      <c r="K14" s="3" t="str">
        <f t="shared" si="0"/>
        <v>Prj000350-Support - Infrastructure for Tech</v>
      </c>
      <c r="L14" s="21" t="s">
        <v>106</v>
      </c>
      <c r="M14" s="21" t="s">
        <v>4</v>
      </c>
      <c r="N14" s="21" t="s">
        <v>4</v>
      </c>
      <c r="O14" s="21"/>
      <c r="P14" s="21" t="s">
        <v>151</v>
      </c>
      <c r="Q14" s="21" t="s">
        <v>152</v>
      </c>
      <c r="R14" s="21" t="s">
        <v>153</v>
      </c>
      <c r="S14" s="21" t="s">
        <v>132</v>
      </c>
      <c r="T14" s="5">
        <v>14686</v>
      </c>
      <c r="U14" s="15">
        <v>15750</v>
      </c>
      <c r="V14" s="15">
        <v>15750</v>
      </c>
      <c r="W14" s="15">
        <f t="shared" si="1"/>
        <v>15750</v>
      </c>
      <c r="X14" s="15">
        <f t="shared" si="7"/>
        <v>0</v>
      </c>
      <c r="Y14" s="15">
        <f t="shared" si="2"/>
        <v>0</v>
      </c>
      <c r="Z14" s="15">
        <f>SUM(Financials2026[[#This Row],[2026 Opportunity]:[2026 Risk]])</f>
        <v>0</v>
      </c>
      <c r="AA14" s="3" t="s">
        <v>156</v>
      </c>
      <c r="AB14" s="52"/>
      <c r="AC14" s="52"/>
      <c r="AD14" s="52"/>
      <c r="AE14" s="52"/>
      <c r="AF14" s="52"/>
      <c r="AG14" s="52"/>
      <c r="AH14" s="52"/>
      <c r="AI14" s="52"/>
      <c r="AJ14" s="52"/>
      <c r="AK14" s="52">
        <v>15750</v>
      </c>
      <c r="AL14" s="52"/>
      <c r="AM14" s="52"/>
      <c r="AN14" s="52">
        <f>SUM(Financials2026[[#This Row],[Jan FC]:[Dec FC]])</f>
        <v>15750</v>
      </c>
      <c r="AO14" s="15">
        <f t="shared" si="5"/>
        <v>15750</v>
      </c>
      <c r="AP14" s="61"/>
      <c r="AQ14" s="61"/>
      <c r="AR14" s="61"/>
      <c r="AS14" s="61"/>
      <c r="AT14" s="61"/>
      <c r="AU14" s="61"/>
      <c r="AV14" s="61"/>
      <c r="AW14" s="61"/>
      <c r="AX14" s="61"/>
      <c r="AY14" s="61"/>
      <c r="AZ14" s="61"/>
      <c r="BA14" s="61"/>
      <c r="BB14" s="80">
        <f>SUM(Financials2026[[#This Row],[Jan AC]:[Dec AC]])</f>
        <v>0</v>
      </c>
      <c r="BC14" s="71">
        <f>Financials2026[[#This Row],[Jan AC]]-Financials2026[[#This Row],[Jan FC]]</f>
        <v>0</v>
      </c>
      <c r="BD14" s="71">
        <f>Financials2026[[#This Row],[Feb AC]]-Financials2026[[#This Row],[Feb FC]]</f>
        <v>0</v>
      </c>
      <c r="BE14" s="71">
        <f>Financials2026[[#This Row],[Mar AC]]-Financials2026[[#This Row],[Mar FC]]</f>
        <v>0</v>
      </c>
      <c r="BF14" s="71">
        <f>Financials2026[[#This Row],[Apr AC]]-Financials2026[[#This Row],[Apr FC]]</f>
        <v>0</v>
      </c>
      <c r="BG14" s="71">
        <f>Financials2026[[#This Row],[May AC]]-Financials2026[[#This Row],[May FC]]</f>
        <v>0</v>
      </c>
      <c r="BH14" s="71">
        <f>Financials2026[[#This Row],[Jun AC]]-Financials2026[[#This Row],[Jun FC]]</f>
        <v>0</v>
      </c>
      <c r="BI14" s="71">
        <f>Financials2026[[#This Row],[Jul AC]]-Financials2026[[#This Row],[Jul FC]]</f>
        <v>0</v>
      </c>
      <c r="BJ14" s="71">
        <f>Financials2026[[#This Row],[Aug AC]]-Financials2026[[#This Row],[Aug FC]]</f>
        <v>0</v>
      </c>
      <c r="BK14" s="71">
        <f>Financials2026[[#This Row],[Sep AC]]-Financials2026[[#This Row],[Sep FC]]</f>
        <v>0</v>
      </c>
      <c r="BL14" s="71">
        <f>Financials2026[[#This Row],[Oct AC]]-Financials2026[[#This Row],[Oct FC]]</f>
        <v>-15750</v>
      </c>
      <c r="BM14" s="71">
        <f>Financials2026[[#This Row],[Nov AC]]-Financials2026[[#This Row],[Nov FC]]</f>
        <v>0</v>
      </c>
      <c r="BN14" s="71">
        <f>Financials2026[[#This Row],[Dec AC]]-Financials2026[[#This Row],[Dec FC]]</f>
        <v>0</v>
      </c>
      <c r="BO14" s="71">
        <f>SUM(Financials2026[[#This Row],[Jan Opp/Risk]:[Dec Opp./Risk]])</f>
        <v>-15750</v>
      </c>
      <c r="BP14" s="91"/>
      <c r="BQ14" s="47">
        <f>SUM(Financials2026[[#This Row],[Jan AC]:[Apr AC]])</f>
        <v>0</v>
      </c>
      <c r="BS14" s="6"/>
      <c r="BT14" s="6"/>
      <c r="BU14" s="6"/>
      <c r="BV14" s="6"/>
      <c r="BW14" s="6"/>
      <c r="BX14" s="6"/>
    </row>
    <row r="15" spans="1:76" hidden="1" x14ac:dyDescent="0.3">
      <c r="A15" s="22" t="s">
        <v>157</v>
      </c>
      <c r="B15" s="21" t="s">
        <v>68</v>
      </c>
      <c r="C15" s="21"/>
      <c r="D15" s="10" t="s">
        <v>17</v>
      </c>
      <c r="E15" s="7" t="s">
        <v>103</v>
      </c>
      <c r="F15" s="3" t="s">
        <v>104</v>
      </c>
      <c r="G15" s="3" t="s">
        <v>49</v>
      </c>
      <c r="H15" s="4" t="s">
        <v>115</v>
      </c>
      <c r="I15" s="4" t="s">
        <v>115</v>
      </c>
      <c r="J15" s="3"/>
      <c r="K15" s="3" t="str">
        <f t="shared" si="0"/>
        <v>Prj000350-Support - Infrastructure for Tech</v>
      </c>
      <c r="L15" s="21" t="s">
        <v>106</v>
      </c>
      <c r="M15" s="21" t="s">
        <v>4</v>
      </c>
      <c r="N15" s="21" t="s">
        <v>4</v>
      </c>
      <c r="O15" s="21"/>
      <c r="P15" s="21" t="s">
        <v>151</v>
      </c>
      <c r="Q15" s="21" t="s">
        <v>152</v>
      </c>
      <c r="R15" s="21" t="s">
        <v>153</v>
      </c>
      <c r="S15" s="21" t="s">
        <v>136</v>
      </c>
      <c r="T15" s="5">
        <v>0</v>
      </c>
      <c r="U15" s="15">
        <v>52500</v>
      </c>
      <c r="V15" s="15">
        <v>52500</v>
      </c>
      <c r="W15" s="15">
        <f t="shared" si="1"/>
        <v>52500</v>
      </c>
      <c r="X15" s="15">
        <f t="shared" si="7"/>
        <v>0</v>
      </c>
      <c r="Y15" s="15">
        <f t="shared" si="2"/>
        <v>0</v>
      </c>
      <c r="Z15" s="15">
        <f>SUM(Financials2026[[#This Row],[2026 Opportunity]:[2026 Risk]])</f>
        <v>0</v>
      </c>
      <c r="AA15" s="3" t="s">
        <v>158</v>
      </c>
      <c r="AB15" s="52"/>
      <c r="AC15" s="52"/>
      <c r="AD15" s="52"/>
      <c r="AE15" s="52"/>
      <c r="AF15" s="52"/>
      <c r="AG15" s="52"/>
      <c r="AH15" s="52"/>
      <c r="AI15" s="52"/>
      <c r="AJ15" s="52"/>
      <c r="AK15" s="52"/>
      <c r="AL15" s="52"/>
      <c r="AM15" s="52">
        <v>52500</v>
      </c>
      <c r="AN15" s="52">
        <f>SUM(Financials2026[[#This Row],[Jan FC]:[Dec FC]])</f>
        <v>52500</v>
      </c>
      <c r="AO15" s="15">
        <f t="shared" si="5"/>
        <v>52500</v>
      </c>
      <c r="AP15" s="61"/>
      <c r="AQ15" s="61"/>
      <c r="AR15" s="61"/>
      <c r="AS15" s="61"/>
      <c r="AT15" s="61"/>
      <c r="AU15" s="61"/>
      <c r="AV15" s="61"/>
      <c r="AW15" s="61"/>
      <c r="AX15" s="61"/>
      <c r="AY15" s="61"/>
      <c r="AZ15" s="61"/>
      <c r="BA15" s="61"/>
      <c r="BB15" s="80">
        <f>SUM(Financials2026[[#This Row],[Jan AC]:[Dec AC]])</f>
        <v>0</v>
      </c>
      <c r="BC15" s="71">
        <f>Financials2026[[#This Row],[Jan AC]]-Financials2026[[#This Row],[Jan FC]]</f>
        <v>0</v>
      </c>
      <c r="BD15" s="71">
        <f>Financials2026[[#This Row],[Feb AC]]-Financials2026[[#This Row],[Feb FC]]</f>
        <v>0</v>
      </c>
      <c r="BE15" s="71">
        <f>Financials2026[[#This Row],[Mar AC]]-Financials2026[[#This Row],[Mar FC]]</f>
        <v>0</v>
      </c>
      <c r="BF15" s="71">
        <f>Financials2026[[#This Row],[Apr AC]]-Financials2026[[#This Row],[Apr FC]]</f>
        <v>0</v>
      </c>
      <c r="BG15" s="71">
        <f>Financials2026[[#This Row],[May AC]]-Financials2026[[#This Row],[May FC]]</f>
        <v>0</v>
      </c>
      <c r="BH15" s="71">
        <f>Financials2026[[#This Row],[Jun AC]]-Financials2026[[#This Row],[Jun FC]]</f>
        <v>0</v>
      </c>
      <c r="BI15" s="71">
        <f>Financials2026[[#This Row],[Jul AC]]-Financials2026[[#This Row],[Jul FC]]</f>
        <v>0</v>
      </c>
      <c r="BJ15" s="71">
        <f>Financials2026[[#This Row],[Aug AC]]-Financials2026[[#This Row],[Aug FC]]</f>
        <v>0</v>
      </c>
      <c r="BK15" s="71">
        <f>Financials2026[[#This Row],[Sep AC]]-Financials2026[[#This Row],[Sep FC]]</f>
        <v>0</v>
      </c>
      <c r="BL15" s="71">
        <f>Financials2026[[#This Row],[Oct AC]]-Financials2026[[#This Row],[Oct FC]]</f>
        <v>0</v>
      </c>
      <c r="BM15" s="71">
        <f>Financials2026[[#This Row],[Nov AC]]-Financials2026[[#This Row],[Nov FC]]</f>
        <v>0</v>
      </c>
      <c r="BN15" s="71">
        <f>Financials2026[[#This Row],[Dec AC]]-Financials2026[[#This Row],[Dec FC]]</f>
        <v>-52500</v>
      </c>
      <c r="BO15" s="71">
        <f>SUM(Financials2026[[#This Row],[Jan Opp/Risk]:[Dec Opp./Risk]])</f>
        <v>-52500</v>
      </c>
      <c r="BP15" s="91"/>
      <c r="BQ15" s="47">
        <f>SUM(Financials2026[[#This Row],[Jan AC]:[Apr AC]])</f>
        <v>0</v>
      </c>
      <c r="BS15" s="6"/>
      <c r="BT15" s="6"/>
      <c r="BU15" s="6"/>
      <c r="BV15" s="6"/>
      <c r="BW15" s="6"/>
      <c r="BX15" s="6"/>
    </row>
    <row r="16" spans="1:76" hidden="1" x14ac:dyDescent="0.3">
      <c r="A16" s="22" t="s">
        <v>101</v>
      </c>
      <c r="B16" s="21" t="s">
        <v>159</v>
      </c>
      <c r="C16" s="21"/>
      <c r="D16" s="10" t="s">
        <v>20</v>
      </c>
      <c r="E16" s="7" t="s">
        <v>160</v>
      </c>
      <c r="F16" s="3" t="s">
        <v>161</v>
      </c>
      <c r="G16" s="3" t="s">
        <v>50</v>
      </c>
      <c r="H16" s="4" t="s">
        <v>142</v>
      </c>
      <c r="I16" s="4" t="s">
        <v>142</v>
      </c>
      <c r="J16" s="3"/>
      <c r="K16" s="3" t="str">
        <f t="shared" si="0"/>
        <v>Prj000381-Support - Prod Support for Credit Apps</v>
      </c>
      <c r="L16" s="21" t="s">
        <v>106</v>
      </c>
      <c r="M16" s="21" t="s">
        <v>6</v>
      </c>
      <c r="N16" s="21" t="s">
        <v>6</v>
      </c>
      <c r="O16" s="21" t="s">
        <v>162</v>
      </c>
      <c r="P16" s="21" t="s">
        <v>163</v>
      </c>
      <c r="Q16" s="21" t="s">
        <v>163</v>
      </c>
      <c r="R16" s="21" t="s">
        <v>164</v>
      </c>
      <c r="S16" s="21" t="s">
        <v>129</v>
      </c>
      <c r="T16" s="5">
        <v>13064.939999999999</v>
      </c>
      <c r="U16" s="15">
        <v>14886</v>
      </c>
      <c r="V16" s="15">
        <v>14886</v>
      </c>
      <c r="W16" s="15">
        <f t="shared" si="1"/>
        <v>13065.06</v>
      </c>
      <c r="X16" s="15">
        <f t="shared" si="7"/>
        <v>-1820.9400000000005</v>
      </c>
      <c r="Y16" s="15">
        <f t="shared" si="2"/>
        <v>0</v>
      </c>
      <c r="Z16" s="15">
        <f>SUM(Financials2026[[#This Row],[2026 Opportunity]:[2026 Risk]])</f>
        <v>-1820.9400000000005</v>
      </c>
      <c r="AA16" s="3" t="s">
        <v>165</v>
      </c>
      <c r="AB16" s="52">
        <v>1088.76</v>
      </c>
      <c r="AC16" s="52">
        <v>1088.76</v>
      </c>
      <c r="AD16" s="52">
        <v>1088.76</v>
      </c>
      <c r="AE16" s="52">
        <v>1088.76</v>
      </c>
      <c r="AF16" s="52">
        <v>1088.76</v>
      </c>
      <c r="AG16" s="52">
        <v>1088.76</v>
      </c>
      <c r="AH16" s="52">
        <v>1088.76</v>
      </c>
      <c r="AI16" s="52">
        <v>1088.76</v>
      </c>
      <c r="AJ16" s="52">
        <v>1088.76</v>
      </c>
      <c r="AK16" s="52">
        <v>1088.76</v>
      </c>
      <c r="AL16" s="52">
        <v>1088.76</v>
      </c>
      <c r="AM16" s="52">
        <v>1088.76</v>
      </c>
      <c r="AN16" s="46">
        <f>SUM(Financials2026[[#This Row],[Jan FC]:[Dec FC]])</f>
        <v>13065.12</v>
      </c>
      <c r="AO16" s="15">
        <f t="shared" si="5"/>
        <v>7621.3200000000006</v>
      </c>
      <c r="AP16" s="61">
        <v>1088.76</v>
      </c>
      <c r="AQ16" s="61">
        <v>1088.74</v>
      </c>
      <c r="AR16" s="61">
        <v>1088.76</v>
      </c>
      <c r="AS16" s="61">
        <v>1088.74</v>
      </c>
      <c r="AT16" s="61">
        <v>1088.74</v>
      </c>
      <c r="AU16" s="61"/>
      <c r="AV16" s="61"/>
      <c r="AW16" s="61"/>
      <c r="AX16" s="61"/>
      <c r="AY16" s="61"/>
      <c r="AZ16" s="61"/>
      <c r="BA16" s="61"/>
      <c r="BB16" s="80">
        <f>SUM(Financials2026[[#This Row],[Jan AC]:[Dec AC]])</f>
        <v>5443.74</v>
      </c>
      <c r="BC16" s="71">
        <f>Financials2026[[#This Row],[Jan AC]]-Financials2026[[#This Row],[Jan FC]]</f>
        <v>0</v>
      </c>
      <c r="BD16" s="71">
        <f>Financials2026[[#This Row],[Feb AC]]-Financials2026[[#This Row],[Feb FC]]</f>
        <v>-1.999999999998181E-2</v>
      </c>
      <c r="BE16" s="71">
        <f>Financials2026[[#This Row],[Mar AC]]-Financials2026[[#This Row],[Mar FC]]</f>
        <v>0</v>
      </c>
      <c r="BF16" s="71">
        <f>Financials2026[[#This Row],[Apr AC]]-Financials2026[[#This Row],[Apr FC]]</f>
        <v>-1.999999999998181E-2</v>
      </c>
      <c r="BG16" s="71">
        <f>Financials2026[[#This Row],[May AC]]-Financials2026[[#This Row],[May FC]]</f>
        <v>-1.999999999998181E-2</v>
      </c>
      <c r="BH16" s="71">
        <f>Financials2026[[#This Row],[Jun AC]]-Financials2026[[#This Row],[Jun FC]]</f>
        <v>-1088.76</v>
      </c>
      <c r="BI16" s="71">
        <f>Financials2026[[#This Row],[Jul AC]]-Financials2026[[#This Row],[Jul FC]]</f>
        <v>-1088.76</v>
      </c>
      <c r="BJ16" s="71">
        <f>Financials2026[[#This Row],[Aug AC]]-Financials2026[[#This Row],[Aug FC]]</f>
        <v>-1088.76</v>
      </c>
      <c r="BK16" s="71">
        <f>Financials2026[[#This Row],[Sep AC]]-Financials2026[[#This Row],[Sep FC]]</f>
        <v>-1088.76</v>
      </c>
      <c r="BL16" s="71">
        <f>Financials2026[[#This Row],[Oct AC]]-Financials2026[[#This Row],[Oct FC]]</f>
        <v>-1088.76</v>
      </c>
      <c r="BM16" s="71">
        <f>Financials2026[[#This Row],[Nov AC]]-Financials2026[[#This Row],[Nov FC]]</f>
        <v>-1088.76</v>
      </c>
      <c r="BN16" s="71">
        <f>Financials2026[[#This Row],[Dec AC]]-Financials2026[[#This Row],[Dec FC]]</f>
        <v>-1088.76</v>
      </c>
      <c r="BO16" s="71">
        <f>SUM(Financials2026[[#This Row],[Jan Opp/Risk]:[Dec Opp./Risk]])</f>
        <v>-7621.380000000001</v>
      </c>
      <c r="BP16" s="90" t="s">
        <v>535</v>
      </c>
      <c r="BQ16" s="47">
        <f>SUM(Financials2026[[#This Row],[Jan AC]:[Apr AC]])</f>
        <v>4355</v>
      </c>
      <c r="BS16" s="6"/>
      <c r="BT16" s="6"/>
      <c r="BU16" s="6"/>
      <c r="BV16" s="6"/>
      <c r="BW16" s="6"/>
      <c r="BX16" s="6"/>
    </row>
    <row r="17" spans="1:76" hidden="1" x14ac:dyDescent="0.3">
      <c r="A17" s="22" t="s">
        <v>101</v>
      </c>
      <c r="B17" s="21" t="s">
        <v>166</v>
      </c>
      <c r="C17" s="21"/>
      <c r="D17" s="10" t="s">
        <v>25</v>
      </c>
      <c r="E17" s="7" t="s">
        <v>167</v>
      </c>
      <c r="F17" s="3" t="s">
        <v>168</v>
      </c>
      <c r="G17" s="3" t="s">
        <v>51</v>
      </c>
      <c r="H17" s="4">
        <v>45838</v>
      </c>
      <c r="I17" s="4">
        <v>46567</v>
      </c>
      <c r="J17" s="3"/>
      <c r="K17" s="3" t="str">
        <f t="shared" si="0"/>
        <v>Prj000426-Implement - Minor Enhancements for Sales</v>
      </c>
      <c r="L17" s="21" t="s">
        <v>106</v>
      </c>
      <c r="M17" s="21" t="s">
        <v>6</v>
      </c>
      <c r="N17" s="21" t="s">
        <v>6</v>
      </c>
      <c r="O17" s="21"/>
      <c r="P17" s="21" t="s">
        <v>163</v>
      </c>
      <c r="Q17" s="21" t="s">
        <v>163</v>
      </c>
      <c r="R17" s="21" t="s">
        <v>164</v>
      </c>
      <c r="S17" s="21" t="s">
        <v>132</v>
      </c>
      <c r="T17" s="5">
        <v>11845</v>
      </c>
      <c r="U17" s="15">
        <v>12200</v>
      </c>
      <c r="V17" s="15">
        <v>12200</v>
      </c>
      <c r="W17" s="15">
        <f t="shared" si="1"/>
        <v>12200</v>
      </c>
      <c r="X17" s="15">
        <f t="shared" si="7"/>
        <v>0</v>
      </c>
      <c r="Y17" s="15">
        <f t="shared" si="2"/>
        <v>0</v>
      </c>
      <c r="Z17" s="15">
        <f>SUM(Financials2026[[#This Row],[2026 Opportunity]:[2026 Risk]])</f>
        <v>0</v>
      </c>
      <c r="AA17" s="3" t="s">
        <v>169</v>
      </c>
      <c r="AB17" s="52"/>
      <c r="AC17" s="52"/>
      <c r="AD17" s="52"/>
      <c r="AE17" s="52"/>
      <c r="AF17" s="52"/>
      <c r="AG17" s="52"/>
      <c r="AH17" s="52"/>
      <c r="AI17" s="52"/>
      <c r="AJ17" s="52"/>
      <c r="AK17" s="52"/>
      <c r="AL17" s="52"/>
      <c r="AM17" s="52">
        <v>12200</v>
      </c>
      <c r="AN17" s="52">
        <f>SUM(Financials2026[[#This Row],[Jan FC]:[Dec FC]])</f>
        <v>12200</v>
      </c>
      <c r="AO17" s="15">
        <f t="shared" si="5"/>
        <v>12200</v>
      </c>
      <c r="AP17" s="61"/>
      <c r="AQ17" s="61"/>
      <c r="AR17" s="61"/>
      <c r="AS17" s="61"/>
      <c r="AT17" s="61"/>
      <c r="AU17" s="61"/>
      <c r="AV17" s="61"/>
      <c r="AW17" s="61"/>
      <c r="AX17" s="61"/>
      <c r="AY17" s="61"/>
      <c r="AZ17" s="61"/>
      <c r="BA17" s="61"/>
      <c r="BB17" s="80">
        <f>SUM(Financials2026[[#This Row],[Jan AC]:[Dec AC]])</f>
        <v>0</v>
      </c>
      <c r="BC17" s="71">
        <f>Financials2026[[#This Row],[Jan AC]]-Financials2026[[#This Row],[Jan FC]]</f>
        <v>0</v>
      </c>
      <c r="BD17" s="71">
        <f>Financials2026[[#This Row],[Feb AC]]-Financials2026[[#This Row],[Feb FC]]</f>
        <v>0</v>
      </c>
      <c r="BE17" s="71">
        <f>Financials2026[[#This Row],[Mar AC]]-Financials2026[[#This Row],[Mar FC]]</f>
        <v>0</v>
      </c>
      <c r="BF17" s="71">
        <f>Financials2026[[#This Row],[Apr AC]]-Financials2026[[#This Row],[Apr FC]]</f>
        <v>0</v>
      </c>
      <c r="BG17" s="71">
        <f>Financials2026[[#This Row],[May AC]]-Financials2026[[#This Row],[May FC]]</f>
        <v>0</v>
      </c>
      <c r="BH17" s="71">
        <f>Financials2026[[#This Row],[Jun AC]]-Financials2026[[#This Row],[Jun FC]]</f>
        <v>0</v>
      </c>
      <c r="BI17" s="71">
        <f>Financials2026[[#This Row],[Jul AC]]-Financials2026[[#This Row],[Jul FC]]</f>
        <v>0</v>
      </c>
      <c r="BJ17" s="71">
        <f>Financials2026[[#This Row],[Aug AC]]-Financials2026[[#This Row],[Aug FC]]</f>
        <v>0</v>
      </c>
      <c r="BK17" s="71">
        <f>Financials2026[[#This Row],[Sep AC]]-Financials2026[[#This Row],[Sep FC]]</f>
        <v>0</v>
      </c>
      <c r="BL17" s="71">
        <f>Financials2026[[#This Row],[Oct AC]]-Financials2026[[#This Row],[Oct FC]]</f>
        <v>0</v>
      </c>
      <c r="BM17" s="71">
        <f>Financials2026[[#This Row],[Nov AC]]-Financials2026[[#This Row],[Nov FC]]</f>
        <v>0</v>
      </c>
      <c r="BN17" s="71">
        <f>Financials2026[[#This Row],[Dec AC]]-Financials2026[[#This Row],[Dec FC]]</f>
        <v>-12200</v>
      </c>
      <c r="BO17" s="71">
        <f>SUM(Financials2026[[#This Row],[Jan Opp/Risk]:[Dec Opp./Risk]])</f>
        <v>-12200</v>
      </c>
      <c r="BP17" s="90"/>
      <c r="BQ17" s="47">
        <f>SUM(Financials2026[[#This Row],[Jan AC]:[Apr AC]])</f>
        <v>0</v>
      </c>
      <c r="BS17" s="6"/>
      <c r="BT17" s="6"/>
      <c r="BU17" s="6"/>
      <c r="BV17" s="6"/>
      <c r="BW17" s="6"/>
      <c r="BX17" s="6"/>
    </row>
    <row r="18" spans="1:76" hidden="1" x14ac:dyDescent="0.3">
      <c r="A18" s="22" t="s">
        <v>111</v>
      </c>
      <c r="B18" s="21" t="s">
        <v>170</v>
      </c>
      <c r="C18" s="21" t="s">
        <v>171</v>
      </c>
      <c r="D18" s="10" t="s">
        <v>11</v>
      </c>
      <c r="E18" s="7" t="s">
        <v>113</v>
      </c>
      <c r="F18" s="3" t="s">
        <v>114</v>
      </c>
      <c r="G18" s="3" t="s">
        <v>53</v>
      </c>
      <c r="H18" s="4" t="s">
        <v>115</v>
      </c>
      <c r="I18" s="4" t="s">
        <v>115</v>
      </c>
      <c r="J18" s="3"/>
      <c r="K18" s="3" t="str">
        <f t="shared" si="0"/>
        <v>Prj000266-Support - Internal Tech Workforce Activities</v>
      </c>
      <c r="L18" s="21" t="s">
        <v>106</v>
      </c>
      <c r="M18" s="21" t="s">
        <v>6</v>
      </c>
      <c r="N18" s="21" t="s">
        <v>6</v>
      </c>
      <c r="O18" s="21"/>
      <c r="P18" s="21" t="s">
        <v>172</v>
      </c>
      <c r="Q18" s="21" t="s">
        <v>173</v>
      </c>
      <c r="R18" s="21" t="s">
        <v>174</v>
      </c>
      <c r="S18" s="21" t="s">
        <v>132</v>
      </c>
      <c r="T18" s="5">
        <v>225000</v>
      </c>
      <c r="U18" s="15">
        <v>236250</v>
      </c>
      <c r="V18" s="15">
        <v>236250</v>
      </c>
      <c r="W18" s="15">
        <f t="shared" si="1"/>
        <v>236250</v>
      </c>
      <c r="X18" s="15">
        <f t="shared" si="7"/>
        <v>0</v>
      </c>
      <c r="Y18" s="15">
        <f t="shared" si="2"/>
        <v>0</v>
      </c>
      <c r="Z18" s="15">
        <f>SUM(Financials2026[[#This Row],[2026 Opportunity]:[2026 Risk]])</f>
        <v>0</v>
      </c>
      <c r="AA18" s="3" t="s">
        <v>175</v>
      </c>
      <c r="AB18" s="52"/>
      <c r="AC18" s="52"/>
      <c r="AD18" s="52"/>
      <c r="AE18" s="52"/>
      <c r="AF18" s="52"/>
      <c r="AG18" s="52"/>
      <c r="AH18" s="52"/>
      <c r="AI18" s="52"/>
      <c r="AJ18" s="52"/>
      <c r="AK18" s="52"/>
      <c r="AL18" s="52"/>
      <c r="AM18" s="52">
        <v>236250</v>
      </c>
      <c r="AN18" s="52">
        <f>SUM(Financials2026[[#This Row],[Jan FC]:[Dec FC]])</f>
        <v>236250</v>
      </c>
      <c r="AO18" s="15">
        <f t="shared" si="5"/>
        <v>236250</v>
      </c>
      <c r="AP18" s="61"/>
      <c r="AQ18" s="61"/>
      <c r="AR18" s="61"/>
      <c r="AS18" s="61"/>
      <c r="AT18" s="61"/>
      <c r="AU18" s="61"/>
      <c r="AV18" s="61"/>
      <c r="AW18" s="61"/>
      <c r="AX18" s="61"/>
      <c r="AY18" s="61"/>
      <c r="AZ18" s="61"/>
      <c r="BA18" s="61"/>
      <c r="BB18" s="80">
        <f>SUM(Financials2026[[#This Row],[Jan AC]:[Dec AC]])</f>
        <v>0</v>
      </c>
      <c r="BC18" s="71">
        <f>Financials2026[[#This Row],[Jan AC]]-Financials2026[[#This Row],[Jan FC]]</f>
        <v>0</v>
      </c>
      <c r="BD18" s="71">
        <f>Financials2026[[#This Row],[Feb AC]]-Financials2026[[#This Row],[Feb FC]]</f>
        <v>0</v>
      </c>
      <c r="BE18" s="71">
        <f>Financials2026[[#This Row],[Mar AC]]-Financials2026[[#This Row],[Mar FC]]</f>
        <v>0</v>
      </c>
      <c r="BF18" s="71">
        <f>Financials2026[[#This Row],[Apr AC]]-Financials2026[[#This Row],[Apr FC]]</f>
        <v>0</v>
      </c>
      <c r="BG18" s="71">
        <f>Financials2026[[#This Row],[May AC]]-Financials2026[[#This Row],[May FC]]</f>
        <v>0</v>
      </c>
      <c r="BH18" s="71">
        <f>Financials2026[[#This Row],[Jun AC]]-Financials2026[[#This Row],[Jun FC]]</f>
        <v>0</v>
      </c>
      <c r="BI18" s="71">
        <f>Financials2026[[#This Row],[Jul AC]]-Financials2026[[#This Row],[Jul FC]]</f>
        <v>0</v>
      </c>
      <c r="BJ18" s="71">
        <f>Financials2026[[#This Row],[Aug AC]]-Financials2026[[#This Row],[Aug FC]]</f>
        <v>0</v>
      </c>
      <c r="BK18" s="71">
        <f>Financials2026[[#This Row],[Sep AC]]-Financials2026[[#This Row],[Sep FC]]</f>
        <v>0</v>
      </c>
      <c r="BL18" s="71">
        <f>Financials2026[[#This Row],[Oct AC]]-Financials2026[[#This Row],[Oct FC]]</f>
        <v>0</v>
      </c>
      <c r="BM18" s="71">
        <f>Financials2026[[#This Row],[Nov AC]]-Financials2026[[#This Row],[Nov FC]]</f>
        <v>0</v>
      </c>
      <c r="BN18" s="71">
        <f>Financials2026[[#This Row],[Dec AC]]-Financials2026[[#This Row],[Dec FC]]</f>
        <v>-236250</v>
      </c>
      <c r="BO18" s="71">
        <f>SUM(Financials2026[[#This Row],[Jan Opp/Risk]:[Dec Opp./Risk]])</f>
        <v>-236250</v>
      </c>
      <c r="BP18" s="91"/>
      <c r="BQ18" s="47">
        <f>SUM(Financials2026[[#This Row],[Jan AC]:[Apr AC]])</f>
        <v>0</v>
      </c>
      <c r="BS18" s="6"/>
      <c r="BT18" s="6"/>
      <c r="BU18" s="6"/>
      <c r="BV18" s="6"/>
      <c r="BW18" s="6"/>
      <c r="BX18" s="6"/>
    </row>
    <row r="19" spans="1:76" hidden="1" x14ac:dyDescent="0.3">
      <c r="A19" s="22" t="s">
        <v>111</v>
      </c>
      <c r="B19" t="s">
        <v>176</v>
      </c>
      <c r="C19" s="21" t="s">
        <v>171</v>
      </c>
      <c r="D19" s="10" t="s">
        <v>11</v>
      </c>
      <c r="E19" s="7" t="s">
        <v>113</v>
      </c>
      <c r="F19" s="3" t="s">
        <v>114</v>
      </c>
      <c r="G19" s="3" t="s">
        <v>53</v>
      </c>
      <c r="H19" s="4" t="s">
        <v>115</v>
      </c>
      <c r="I19" s="4" t="s">
        <v>115</v>
      </c>
      <c r="J19" s="3"/>
      <c r="K19" s="3" t="str">
        <f t="shared" si="0"/>
        <v>Prj000266-Support - Internal Tech Workforce Activities</v>
      </c>
      <c r="L19" s="21" t="s">
        <v>106</v>
      </c>
      <c r="M19" s="21" t="s">
        <v>6</v>
      </c>
      <c r="N19" s="21" t="s">
        <v>6</v>
      </c>
      <c r="O19" s="21"/>
      <c r="P19" s="21" t="s">
        <v>172</v>
      </c>
      <c r="Q19" s="21" t="s">
        <v>173</v>
      </c>
      <c r="R19" s="21" t="s">
        <v>174</v>
      </c>
      <c r="S19" s="21" t="s">
        <v>132</v>
      </c>
      <c r="T19" s="5">
        <v>135000</v>
      </c>
      <c r="U19" s="5">
        <v>141750</v>
      </c>
      <c r="V19" s="5">
        <v>141750</v>
      </c>
      <c r="W19" s="15">
        <f t="shared" si="1"/>
        <v>141750</v>
      </c>
      <c r="X19" s="15">
        <f t="shared" si="7"/>
        <v>0</v>
      </c>
      <c r="Y19" s="15">
        <f t="shared" si="2"/>
        <v>0</v>
      </c>
      <c r="Z19" s="15">
        <f>SUM(Financials2026[[#This Row],[2026 Opportunity]:[2026 Risk]])</f>
        <v>0</v>
      </c>
      <c r="AA19" s="3" t="s">
        <v>175</v>
      </c>
      <c r="AB19" s="52"/>
      <c r="AC19" s="52"/>
      <c r="AD19" s="52"/>
      <c r="AE19" s="52"/>
      <c r="AF19" s="52"/>
      <c r="AG19" s="52"/>
      <c r="AH19" s="52"/>
      <c r="AI19" s="52"/>
      <c r="AJ19" s="52"/>
      <c r="AK19" s="52"/>
      <c r="AL19" s="52"/>
      <c r="AM19" s="52">
        <v>141750</v>
      </c>
      <c r="AN19" s="52">
        <f>SUM(Financials2026[[#This Row],[Jan FC]:[Dec FC]])</f>
        <v>141750</v>
      </c>
      <c r="AO19" s="15">
        <f t="shared" si="5"/>
        <v>141750</v>
      </c>
      <c r="AP19" s="61"/>
      <c r="AQ19" s="61"/>
      <c r="AR19" s="61"/>
      <c r="AS19" s="61"/>
      <c r="AT19" s="61"/>
      <c r="AU19" s="61"/>
      <c r="AV19" s="61"/>
      <c r="AW19" s="61"/>
      <c r="AX19" s="61"/>
      <c r="AY19" s="61"/>
      <c r="AZ19" s="61"/>
      <c r="BA19" s="61"/>
      <c r="BB19" s="80">
        <f>SUM(Financials2026[[#This Row],[Jan AC]:[Dec AC]])</f>
        <v>0</v>
      </c>
      <c r="BC19" s="71">
        <f>Financials2026[[#This Row],[Jan AC]]-Financials2026[[#This Row],[Jan FC]]</f>
        <v>0</v>
      </c>
      <c r="BD19" s="71">
        <f>Financials2026[[#This Row],[Feb AC]]-Financials2026[[#This Row],[Feb FC]]</f>
        <v>0</v>
      </c>
      <c r="BE19" s="71">
        <f>Financials2026[[#This Row],[Mar AC]]-Financials2026[[#This Row],[Mar FC]]</f>
        <v>0</v>
      </c>
      <c r="BF19" s="71">
        <f>Financials2026[[#This Row],[Apr AC]]-Financials2026[[#This Row],[Apr FC]]</f>
        <v>0</v>
      </c>
      <c r="BG19" s="71">
        <f>Financials2026[[#This Row],[May AC]]-Financials2026[[#This Row],[May FC]]</f>
        <v>0</v>
      </c>
      <c r="BH19" s="71">
        <f>Financials2026[[#This Row],[Jun AC]]-Financials2026[[#This Row],[Jun FC]]</f>
        <v>0</v>
      </c>
      <c r="BI19" s="71">
        <f>Financials2026[[#This Row],[Jul AC]]-Financials2026[[#This Row],[Jul FC]]</f>
        <v>0</v>
      </c>
      <c r="BJ19" s="71">
        <f>Financials2026[[#This Row],[Aug AC]]-Financials2026[[#This Row],[Aug FC]]</f>
        <v>0</v>
      </c>
      <c r="BK19" s="71">
        <f>Financials2026[[#This Row],[Sep AC]]-Financials2026[[#This Row],[Sep FC]]</f>
        <v>0</v>
      </c>
      <c r="BL19" s="71">
        <f>Financials2026[[#This Row],[Oct AC]]-Financials2026[[#This Row],[Oct FC]]</f>
        <v>0</v>
      </c>
      <c r="BM19" s="71">
        <f>Financials2026[[#This Row],[Nov AC]]-Financials2026[[#This Row],[Nov FC]]</f>
        <v>0</v>
      </c>
      <c r="BN19" s="71">
        <f>Financials2026[[#This Row],[Dec AC]]-Financials2026[[#This Row],[Dec FC]]</f>
        <v>-141750</v>
      </c>
      <c r="BO19" s="71">
        <f>SUM(Financials2026[[#This Row],[Jan Opp/Risk]:[Dec Opp./Risk]])</f>
        <v>-141750</v>
      </c>
      <c r="BP19" s="91"/>
      <c r="BQ19" s="47">
        <f>SUM(Financials2026[[#This Row],[Jan AC]:[Apr AC]])</f>
        <v>0</v>
      </c>
      <c r="BS19" s="6"/>
      <c r="BT19" s="6"/>
      <c r="BU19" s="6"/>
      <c r="BV19" s="6"/>
      <c r="BW19" s="6"/>
      <c r="BX19" s="6"/>
    </row>
    <row r="20" spans="1:76" hidden="1" x14ac:dyDescent="0.3">
      <c r="A20" s="22" t="s">
        <v>111</v>
      </c>
      <c r="B20" s="21" t="s">
        <v>177</v>
      </c>
      <c r="C20" s="21" t="s">
        <v>178</v>
      </c>
      <c r="D20" s="10" t="s">
        <v>11</v>
      </c>
      <c r="E20" s="7" t="s">
        <v>113</v>
      </c>
      <c r="F20" s="3" t="s">
        <v>114</v>
      </c>
      <c r="G20" s="3" t="s">
        <v>53</v>
      </c>
      <c r="H20" s="4" t="s">
        <v>115</v>
      </c>
      <c r="I20" s="4" t="s">
        <v>115</v>
      </c>
      <c r="J20" s="3"/>
      <c r="K20" s="3" t="str">
        <f t="shared" si="0"/>
        <v>Prj000266-Support - Internal Tech Workforce Activities</v>
      </c>
      <c r="L20" s="21" t="s">
        <v>106</v>
      </c>
      <c r="M20" s="21" t="s">
        <v>6</v>
      </c>
      <c r="N20" s="21" t="s">
        <v>6</v>
      </c>
      <c r="O20" s="21"/>
      <c r="P20" s="21" t="s">
        <v>116</v>
      </c>
      <c r="Q20" s="21" t="s">
        <v>179</v>
      </c>
      <c r="R20" s="21" t="s">
        <v>180</v>
      </c>
      <c r="S20" s="21" t="s">
        <v>136</v>
      </c>
      <c r="T20" s="5">
        <v>16285</v>
      </c>
      <c r="U20" s="15">
        <v>17099</v>
      </c>
      <c r="V20" s="15">
        <v>17099</v>
      </c>
      <c r="W20" s="15">
        <f t="shared" si="1"/>
        <v>17099</v>
      </c>
      <c r="X20" s="15">
        <f t="shared" si="7"/>
        <v>0</v>
      </c>
      <c r="Y20" s="15">
        <f t="shared" si="2"/>
        <v>0</v>
      </c>
      <c r="Z20" s="15">
        <f>SUM(Financials2026[[#This Row],[2026 Opportunity]:[2026 Risk]])</f>
        <v>0</v>
      </c>
      <c r="AA20" s="3" t="s">
        <v>120</v>
      </c>
      <c r="AB20" s="52"/>
      <c r="AC20" s="52"/>
      <c r="AD20" s="52"/>
      <c r="AE20" s="52"/>
      <c r="AF20" s="52"/>
      <c r="AG20" s="52"/>
      <c r="AH20" s="52"/>
      <c r="AI20" s="52"/>
      <c r="AJ20" s="52"/>
      <c r="AK20" s="52"/>
      <c r="AL20" s="52"/>
      <c r="AM20" s="52">
        <v>17099</v>
      </c>
      <c r="AN20" s="52">
        <f>SUM(Financials2026[[#This Row],[Jan FC]:[Dec FC]])</f>
        <v>17099</v>
      </c>
      <c r="AO20" s="15">
        <f t="shared" si="5"/>
        <v>17099</v>
      </c>
      <c r="AP20" s="61"/>
      <c r="AQ20" s="61"/>
      <c r="AR20" s="61"/>
      <c r="AS20" s="61"/>
      <c r="AT20" s="61"/>
      <c r="AU20" s="61"/>
      <c r="AV20" s="61"/>
      <c r="AW20" s="61"/>
      <c r="AX20" s="61"/>
      <c r="AY20" s="61"/>
      <c r="AZ20" s="61"/>
      <c r="BA20" s="61"/>
      <c r="BB20" s="80">
        <f>SUM(Financials2026[[#This Row],[Jan AC]:[Dec AC]])</f>
        <v>0</v>
      </c>
      <c r="BC20" s="71">
        <f>Financials2026[[#This Row],[Jan AC]]-Financials2026[[#This Row],[Jan FC]]</f>
        <v>0</v>
      </c>
      <c r="BD20" s="71">
        <f>Financials2026[[#This Row],[Feb AC]]-Financials2026[[#This Row],[Feb FC]]</f>
        <v>0</v>
      </c>
      <c r="BE20" s="71">
        <f>Financials2026[[#This Row],[Mar AC]]-Financials2026[[#This Row],[Mar FC]]</f>
        <v>0</v>
      </c>
      <c r="BF20" s="71">
        <f>Financials2026[[#This Row],[Apr AC]]-Financials2026[[#This Row],[Apr FC]]</f>
        <v>0</v>
      </c>
      <c r="BG20" s="71">
        <f>Financials2026[[#This Row],[May AC]]-Financials2026[[#This Row],[May FC]]</f>
        <v>0</v>
      </c>
      <c r="BH20" s="71">
        <f>Financials2026[[#This Row],[Jun AC]]-Financials2026[[#This Row],[Jun FC]]</f>
        <v>0</v>
      </c>
      <c r="BI20" s="71">
        <f>Financials2026[[#This Row],[Jul AC]]-Financials2026[[#This Row],[Jul FC]]</f>
        <v>0</v>
      </c>
      <c r="BJ20" s="71">
        <f>Financials2026[[#This Row],[Aug AC]]-Financials2026[[#This Row],[Aug FC]]</f>
        <v>0</v>
      </c>
      <c r="BK20" s="71">
        <f>Financials2026[[#This Row],[Sep AC]]-Financials2026[[#This Row],[Sep FC]]</f>
        <v>0</v>
      </c>
      <c r="BL20" s="71">
        <f>Financials2026[[#This Row],[Oct AC]]-Financials2026[[#This Row],[Oct FC]]</f>
        <v>0</v>
      </c>
      <c r="BM20" s="71">
        <f>Financials2026[[#This Row],[Nov AC]]-Financials2026[[#This Row],[Nov FC]]</f>
        <v>0</v>
      </c>
      <c r="BN20" s="71">
        <f>Financials2026[[#This Row],[Dec AC]]-Financials2026[[#This Row],[Dec FC]]</f>
        <v>-17099</v>
      </c>
      <c r="BO20" s="71">
        <f>SUM(Financials2026[[#This Row],[Jan Opp/Risk]:[Dec Opp./Risk]])</f>
        <v>-17099</v>
      </c>
      <c r="BP20" s="91"/>
      <c r="BQ20" s="47">
        <f>SUM(Financials2026[[#This Row],[Jan AC]:[Apr AC]])</f>
        <v>0</v>
      </c>
      <c r="BS20" s="6"/>
      <c r="BT20" s="6"/>
      <c r="BU20" s="6"/>
      <c r="BV20" s="6"/>
      <c r="BW20" s="6"/>
      <c r="BX20" s="6"/>
    </row>
    <row r="21" spans="1:76" hidden="1" x14ac:dyDescent="0.3">
      <c r="A21" s="22" t="s">
        <v>101</v>
      </c>
      <c r="B21" s="21" t="s">
        <v>181</v>
      </c>
      <c r="C21" s="21"/>
      <c r="D21" s="10" t="s">
        <v>22</v>
      </c>
      <c r="E21" s="7" t="s">
        <v>182</v>
      </c>
      <c r="F21" s="3" t="s">
        <v>183</v>
      </c>
      <c r="G21" s="3" t="s">
        <v>48</v>
      </c>
      <c r="H21" s="4">
        <v>46023</v>
      </c>
      <c r="I21" s="4">
        <v>46387</v>
      </c>
      <c r="J21" s="3"/>
      <c r="K21" s="3" t="str">
        <f t="shared" ref="K21:K53" si="13">D21 &amp; "-" &amp;E21</f>
        <v>Prj000403-Support - L2 CoE Management for Tech Horizontals</v>
      </c>
      <c r="L21" s="21" t="s">
        <v>124</v>
      </c>
      <c r="M21" s="21" t="s">
        <v>5</v>
      </c>
      <c r="N21" s="21" t="s">
        <v>125</v>
      </c>
      <c r="O21" s="21" t="s">
        <v>184</v>
      </c>
      <c r="P21" s="21" t="s">
        <v>107</v>
      </c>
      <c r="Q21" s="21" t="s">
        <v>134</v>
      </c>
      <c r="R21" s="21" t="s">
        <v>134</v>
      </c>
      <c r="S21" s="21" t="s">
        <v>129</v>
      </c>
      <c r="T21" s="5">
        <v>1357227</v>
      </c>
      <c r="U21" s="15">
        <v>1359552</v>
      </c>
      <c r="V21" s="15">
        <v>1359552</v>
      </c>
      <c r="W21" s="15">
        <f t="shared" si="1"/>
        <v>1359552</v>
      </c>
      <c r="X21" s="15">
        <f t="shared" si="7"/>
        <v>0</v>
      </c>
      <c r="Y21" s="15">
        <f t="shared" ref="Y21:Y53" si="14">IF(W21 &gt; V21, W21 - V21, 0)</f>
        <v>0</v>
      </c>
      <c r="Z21" s="15">
        <f>SUM(Financials2026[[#This Row],[2026 Opportunity]:[2026 Risk]])</f>
        <v>0</v>
      </c>
      <c r="AA21" s="3" t="s">
        <v>184</v>
      </c>
      <c r="AB21" s="52">
        <v>113296</v>
      </c>
      <c r="AC21" s="52">
        <v>113296</v>
      </c>
      <c r="AD21" s="52">
        <v>113296</v>
      </c>
      <c r="AE21" s="52">
        <v>113296</v>
      </c>
      <c r="AF21" s="52">
        <v>113296</v>
      </c>
      <c r="AG21" s="52">
        <v>113296</v>
      </c>
      <c r="AH21" s="52">
        <v>113296</v>
      </c>
      <c r="AI21" s="52">
        <v>113296</v>
      </c>
      <c r="AJ21" s="52">
        <v>113296</v>
      </c>
      <c r="AK21" s="52">
        <v>113296</v>
      </c>
      <c r="AL21" s="52">
        <v>113296</v>
      </c>
      <c r="AM21" s="52">
        <v>113296</v>
      </c>
      <c r="AN21" s="52">
        <f>SUM(Financials2026[[#This Row],[Jan FC]:[Dec FC]])</f>
        <v>1359552</v>
      </c>
      <c r="AO21" s="15">
        <f t="shared" si="5"/>
        <v>793072</v>
      </c>
      <c r="AP21" s="61">
        <v>113296</v>
      </c>
      <c r="AQ21" s="61">
        <v>113296</v>
      </c>
      <c r="AR21" s="61">
        <v>113296</v>
      </c>
      <c r="AS21" s="61">
        <v>113296</v>
      </c>
      <c r="AT21" s="61">
        <v>113296</v>
      </c>
      <c r="AU21" s="61"/>
      <c r="AV21" s="61"/>
      <c r="AW21" s="61"/>
      <c r="AX21" s="61"/>
      <c r="AY21" s="61"/>
      <c r="AZ21" s="61"/>
      <c r="BA21" s="61"/>
      <c r="BB21" s="80">
        <f>SUM(Financials2026[[#This Row],[Jan AC]:[Dec AC]])</f>
        <v>566480</v>
      </c>
      <c r="BC21" s="71">
        <f>Financials2026[[#This Row],[Jan AC]]-Financials2026[[#This Row],[Jan FC]]</f>
        <v>0</v>
      </c>
      <c r="BD21" s="71">
        <f>Financials2026[[#This Row],[Feb AC]]-Financials2026[[#This Row],[Feb FC]]</f>
        <v>0</v>
      </c>
      <c r="BE21" s="71">
        <f>Financials2026[[#This Row],[Mar AC]]-Financials2026[[#This Row],[Mar FC]]</f>
        <v>0</v>
      </c>
      <c r="BF21" s="71">
        <f>Financials2026[[#This Row],[Apr AC]]-Financials2026[[#This Row],[Apr FC]]</f>
        <v>0</v>
      </c>
      <c r="BG21" s="71">
        <f>Financials2026[[#This Row],[May AC]]-Financials2026[[#This Row],[May FC]]</f>
        <v>0</v>
      </c>
      <c r="BH21" s="71">
        <f>Financials2026[[#This Row],[Jun AC]]-Financials2026[[#This Row],[Jun FC]]</f>
        <v>-113296</v>
      </c>
      <c r="BI21" s="71">
        <f>Financials2026[[#This Row],[Jul AC]]-Financials2026[[#This Row],[Jul FC]]</f>
        <v>-113296</v>
      </c>
      <c r="BJ21" s="71">
        <f>Financials2026[[#This Row],[Aug AC]]-Financials2026[[#This Row],[Aug FC]]</f>
        <v>-113296</v>
      </c>
      <c r="BK21" s="71">
        <f>Financials2026[[#This Row],[Sep AC]]-Financials2026[[#This Row],[Sep FC]]</f>
        <v>-113296</v>
      </c>
      <c r="BL21" s="71">
        <f>Financials2026[[#This Row],[Oct AC]]-Financials2026[[#This Row],[Oct FC]]</f>
        <v>-113296</v>
      </c>
      <c r="BM21" s="71">
        <f>Financials2026[[#This Row],[Nov AC]]-Financials2026[[#This Row],[Nov FC]]</f>
        <v>-113296</v>
      </c>
      <c r="BN21" s="71">
        <f>Financials2026[[#This Row],[Dec AC]]-Financials2026[[#This Row],[Dec FC]]</f>
        <v>-113296</v>
      </c>
      <c r="BO21" s="71">
        <f>SUM(Financials2026[[#This Row],[Jan Opp/Risk]:[Dec Opp./Risk]])</f>
        <v>-793072</v>
      </c>
      <c r="BP21" s="92"/>
      <c r="BQ21" s="47">
        <f>SUM(Financials2026[[#This Row],[Jan AC]:[Apr AC]])</f>
        <v>453184</v>
      </c>
      <c r="BS21" s="6"/>
      <c r="BT21" s="6"/>
      <c r="BU21" s="6"/>
      <c r="BV21" s="6"/>
      <c r="BW21" s="6"/>
      <c r="BX21" s="6"/>
    </row>
    <row r="22" spans="1:76" hidden="1" x14ac:dyDescent="0.3">
      <c r="A22" s="22" t="s">
        <v>101</v>
      </c>
      <c r="B22" s="21" t="s">
        <v>185</v>
      </c>
      <c r="C22" s="21"/>
      <c r="D22" s="10" t="s">
        <v>186</v>
      </c>
      <c r="E22" s="7" t="s">
        <v>186</v>
      </c>
      <c r="F22" s="3" t="s">
        <v>187</v>
      </c>
      <c r="G22" s="3" t="s">
        <v>53</v>
      </c>
      <c r="H22" s="4">
        <v>46023</v>
      </c>
      <c r="I22" s="4">
        <v>46387</v>
      </c>
      <c r="J22" s="3" t="s">
        <v>188</v>
      </c>
      <c r="K22" s="3" t="str">
        <f t="shared" ref="K22" si="15">D22 &amp; "-" &amp;E22</f>
        <v>T&amp;M-T&amp;M</v>
      </c>
      <c r="L22" s="21" t="s">
        <v>124</v>
      </c>
      <c r="M22" s="21" t="s">
        <v>46</v>
      </c>
      <c r="N22" s="21" t="s">
        <v>189</v>
      </c>
      <c r="O22" s="21" t="s">
        <v>186</v>
      </c>
      <c r="P22" s="21" t="s">
        <v>126</v>
      </c>
      <c r="Q22" s="21" t="s">
        <v>127</v>
      </c>
      <c r="R22" s="21" t="s">
        <v>128</v>
      </c>
      <c r="S22" s="21" t="s">
        <v>129</v>
      </c>
      <c r="T22" s="5">
        <v>302712</v>
      </c>
      <c r="U22" s="15">
        <v>32832.000000000007</v>
      </c>
      <c r="V22" s="15">
        <v>218880</v>
      </c>
      <c r="W22" s="15">
        <f t="shared" si="1"/>
        <v>213572</v>
      </c>
      <c r="X22" s="15">
        <f t="shared" ref="X22" si="16">IF(V22 &gt;= W22, V22 - W22, 0)*-1</f>
        <v>-5308</v>
      </c>
      <c r="Y22" s="15">
        <f t="shared" ref="Y22" si="17">IF(W22 &gt; V22, W22 - V22, 0)</f>
        <v>0</v>
      </c>
      <c r="Z22" s="15">
        <f>SUM(Financials2026[[#This Row],[2026 Opportunity]:[2026 Risk]])</f>
        <v>-5308</v>
      </c>
      <c r="AA22" s="3" t="s">
        <v>186</v>
      </c>
      <c r="AB22" s="52">
        <f>Financials2026[[#This Row],[2026 Final Budget]]/12</f>
        <v>18240</v>
      </c>
      <c r="AC22" s="52">
        <v>18240</v>
      </c>
      <c r="AD22" s="52">
        <v>18240</v>
      </c>
      <c r="AE22" s="52">
        <v>18240</v>
      </c>
      <c r="AF22" s="52">
        <v>18240</v>
      </c>
      <c r="AG22" s="52">
        <v>18240</v>
      </c>
      <c r="AH22" s="52">
        <v>18240</v>
      </c>
      <c r="AI22" s="52">
        <v>18240</v>
      </c>
      <c r="AJ22" s="52">
        <v>18240</v>
      </c>
      <c r="AK22" s="52">
        <v>18240</v>
      </c>
      <c r="AL22" s="52">
        <v>18240</v>
      </c>
      <c r="AM22" s="52">
        <v>18240</v>
      </c>
      <c r="AN22" s="52">
        <f>SUM(Financials2026[[#This Row],[Jan FC]:[Dec FC]])</f>
        <v>218880</v>
      </c>
      <c r="AO22" s="15">
        <f t="shared" si="5"/>
        <v>127680</v>
      </c>
      <c r="AP22" s="61">
        <v>16128</v>
      </c>
      <c r="AQ22" s="61">
        <v>16464</v>
      </c>
      <c r="AR22" s="61">
        <v>16588</v>
      </c>
      <c r="AS22" s="61">
        <v>19104</v>
      </c>
      <c r="AT22" s="61">
        <v>17608</v>
      </c>
      <c r="AU22" s="61"/>
      <c r="AV22" s="61"/>
      <c r="AW22" s="61"/>
      <c r="AX22" s="61"/>
      <c r="AY22" s="61"/>
      <c r="AZ22" s="61"/>
      <c r="BA22" s="61"/>
      <c r="BB22" s="80">
        <f>SUM(Financials2026[[#This Row],[Jan AC]:[Dec AC]])</f>
        <v>85892</v>
      </c>
      <c r="BC22" s="71">
        <f>Financials2026[[#This Row],[Jan AC]]-Financials2026[[#This Row],[Jan FC]]</f>
        <v>-2112</v>
      </c>
      <c r="BD22" s="71">
        <f>Financials2026[[#This Row],[Feb AC]]-Financials2026[[#This Row],[Feb FC]]</f>
        <v>-1776</v>
      </c>
      <c r="BE22" s="71">
        <f>Financials2026[[#This Row],[Mar AC]]-Financials2026[[#This Row],[Mar FC]]</f>
        <v>-1652</v>
      </c>
      <c r="BF22" s="71">
        <f>Financials2026[[#This Row],[Apr AC]]-Financials2026[[#This Row],[Apr FC]]</f>
        <v>864</v>
      </c>
      <c r="BG22" s="71">
        <f>Financials2026[[#This Row],[May AC]]-Financials2026[[#This Row],[May FC]]</f>
        <v>-632</v>
      </c>
      <c r="BH22" s="71">
        <f>Financials2026[[#This Row],[Jun AC]]-Financials2026[[#This Row],[Jun FC]]</f>
        <v>-18240</v>
      </c>
      <c r="BI22" s="71">
        <f>Financials2026[[#This Row],[Jul AC]]-Financials2026[[#This Row],[Jul FC]]</f>
        <v>-18240</v>
      </c>
      <c r="BJ22" s="71">
        <f>Financials2026[[#This Row],[Aug AC]]-Financials2026[[#This Row],[Aug FC]]</f>
        <v>-18240</v>
      </c>
      <c r="BK22" s="71">
        <f>Financials2026[[#This Row],[Sep AC]]-Financials2026[[#This Row],[Sep FC]]</f>
        <v>-18240</v>
      </c>
      <c r="BL22" s="71">
        <f>Financials2026[[#This Row],[Oct AC]]-Financials2026[[#This Row],[Oct FC]]</f>
        <v>-18240</v>
      </c>
      <c r="BM22" s="71">
        <f>Financials2026[[#This Row],[Nov AC]]-Financials2026[[#This Row],[Nov FC]]</f>
        <v>-18240</v>
      </c>
      <c r="BN22" s="71">
        <f>Financials2026[[#This Row],[Dec AC]]-Financials2026[[#This Row],[Dec FC]]</f>
        <v>-18240</v>
      </c>
      <c r="BO22" s="71">
        <f>SUM(Financials2026[[#This Row],[Jan Opp/Risk]:[Dec Opp./Risk]])</f>
        <v>-132988</v>
      </c>
      <c r="BP22" s="92" t="s">
        <v>542</v>
      </c>
      <c r="BQ22" s="47">
        <f>SUM(Financials2026[[#This Row],[Jan AC]:[Apr AC]])</f>
        <v>68284</v>
      </c>
      <c r="BS22" s="6"/>
      <c r="BT22" s="6"/>
      <c r="BU22" s="6"/>
      <c r="BV22" s="6"/>
      <c r="BW22" s="6"/>
      <c r="BX22" s="6"/>
    </row>
    <row r="23" spans="1:76" hidden="1" x14ac:dyDescent="0.3">
      <c r="A23" s="22" t="s">
        <v>101</v>
      </c>
      <c r="B23" s="21" t="s">
        <v>73</v>
      </c>
      <c r="C23" s="21" t="s">
        <v>190</v>
      </c>
      <c r="D23" s="10" t="s">
        <v>186</v>
      </c>
      <c r="E23" s="7" t="s">
        <v>186</v>
      </c>
      <c r="F23" s="3" t="s">
        <v>187</v>
      </c>
      <c r="G23" s="3" t="s">
        <v>48</v>
      </c>
      <c r="H23" s="4">
        <v>46023</v>
      </c>
      <c r="I23" s="4">
        <v>46387</v>
      </c>
      <c r="J23" s="3"/>
      <c r="K23" s="3" t="str">
        <f t="shared" si="13"/>
        <v>T&amp;M-T&amp;M</v>
      </c>
      <c r="L23" s="21" t="s">
        <v>124</v>
      </c>
      <c r="M23" s="21" t="s">
        <v>46</v>
      </c>
      <c r="N23" s="21" t="s">
        <v>189</v>
      </c>
      <c r="O23" s="21" t="s">
        <v>186</v>
      </c>
      <c r="P23" s="21" t="s">
        <v>126</v>
      </c>
      <c r="Q23" s="21" t="s">
        <v>127</v>
      </c>
      <c r="R23" s="21" t="s">
        <v>128</v>
      </c>
      <c r="S23" s="21" t="s">
        <v>129</v>
      </c>
      <c r="T23" s="5">
        <v>3007993</v>
      </c>
      <c r="U23" s="15">
        <v>1580266.3960475361</v>
      </c>
      <c r="V23" s="15">
        <v>1438080</v>
      </c>
      <c r="W23" s="15">
        <f t="shared" si="1"/>
        <v>1426303</v>
      </c>
      <c r="X23" s="15">
        <f t="shared" si="7"/>
        <v>-11777</v>
      </c>
      <c r="Y23" s="15">
        <f t="shared" si="14"/>
        <v>0</v>
      </c>
      <c r="Z23" s="15">
        <f>SUM(Financials2026[[#This Row],[2026 Opportunity]:[2026 Risk]])</f>
        <v>-11777</v>
      </c>
      <c r="AA23" s="3" t="s">
        <v>541</v>
      </c>
      <c r="AB23" s="52">
        <f>Financials2026[[#This Row],[2026 Final Budget]]/12</f>
        <v>119840</v>
      </c>
      <c r="AC23" s="52">
        <f>Financials2026[[#This Row],[2026 Final Budget]]/12</f>
        <v>119840</v>
      </c>
      <c r="AD23" s="52">
        <f>Financials2026[[#This Row],[2026 Final Budget]]/12</f>
        <v>119840</v>
      </c>
      <c r="AE23" s="52">
        <f>Financials2026[[#This Row],[2026 Final Budget]]/12</f>
        <v>119840</v>
      </c>
      <c r="AF23" s="52">
        <f>Financials2026[[#This Row],[2026 Final Budget]]/12</f>
        <v>119840</v>
      </c>
      <c r="AG23" s="52">
        <f>Financials2026[[#This Row],[2026 Final Budget]]/12</f>
        <v>119840</v>
      </c>
      <c r="AH23" s="52">
        <f>Financials2026[[#This Row],[2026 Final Budget]]/12</f>
        <v>119840</v>
      </c>
      <c r="AI23" s="52">
        <f>Financials2026[[#This Row],[2026 Final Budget]]/12</f>
        <v>119840</v>
      </c>
      <c r="AJ23" s="52">
        <f>Financials2026[[#This Row],[2026 Final Budget]]/12</f>
        <v>119840</v>
      </c>
      <c r="AK23" s="52">
        <f>Financials2026[[#This Row],[2026 Final Budget]]/12</f>
        <v>119840</v>
      </c>
      <c r="AL23" s="52">
        <f>Financials2026[[#This Row],[2026 Final Budget]]/12</f>
        <v>119840</v>
      </c>
      <c r="AM23" s="52">
        <f>Financials2026[[#This Row],[2026 Final Budget]]/12</f>
        <v>119840</v>
      </c>
      <c r="AN23" s="52">
        <f>SUM(Financials2026[[#This Row],[Jan FC]:[Dec FC]])</f>
        <v>1438080</v>
      </c>
      <c r="AO23" s="15">
        <f t="shared" si="5"/>
        <v>838880</v>
      </c>
      <c r="AP23" s="62">
        <v>115160</v>
      </c>
      <c r="AQ23" s="61">
        <v>107611</v>
      </c>
      <c r="AR23" s="61">
        <v>124972</v>
      </c>
      <c r="AS23" s="61"/>
      <c r="AT23" s="61"/>
      <c r="AU23" s="61"/>
      <c r="AV23" s="61"/>
      <c r="AW23" s="61"/>
      <c r="AX23" s="61"/>
      <c r="AY23" s="61"/>
      <c r="AZ23" s="61"/>
      <c r="BA23" s="61"/>
      <c r="BB23" s="80">
        <f>SUM(Financials2026[[#This Row],[Jan AC]:[Dec AC]])</f>
        <v>347743</v>
      </c>
      <c r="BC23" s="71">
        <f>Financials2026[[#This Row],[Jan AC]]-Financials2026[[#This Row],[Jan FC]]</f>
        <v>-4680</v>
      </c>
      <c r="BD23" s="71">
        <f>Financials2026[[#This Row],[Feb AC]]-Financials2026[[#This Row],[Feb FC]]</f>
        <v>-12229</v>
      </c>
      <c r="BE23" s="71">
        <f>Financials2026[[#This Row],[Mar AC]]-Financials2026[[#This Row],[Mar FC]]</f>
        <v>5132</v>
      </c>
      <c r="BF23" s="71">
        <f>Financials2026[[#This Row],[Apr AC]]-Financials2026[[#This Row],[Apr FC]]</f>
        <v>-119840</v>
      </c>
      <c r="BG23" s="71">
        <f>Financials2026[[#This Row],[May AC]]-Financials2026[[#This Row],[May FC]]</f>
        <v>-119840</v>
      </c>
      <c r="BH23" s="71">
        <f>Financials2026[[#This Row],[Jun AC]]-Financials2026[[#This Row],[Jun FC]]</f>
        <v>-119840</v>
      </c>
      <c r="BI23" s="71">
        <f>Financials2026[[#This Row],[Jul AC]]-Financials2026[[#This Row],[Jul FC]]</f>
        <v>-119840</v>
      </c>
      <c r="BJ23" s="71">
        <f>Financials2026[[#This Row],[Aug AC]]-Financials2026[[#This Row],[Aug FC]]</f>
        <v>-119840</v>
      </c>
      <c r="BK23" s="71">
        <f>Financials2026[[#This Row],[Sep AC]]-Financials2026[[#This Row],[Sep FC]]</f>
        <v>-119840</v>
      </c>
      <c r="BL23" s="71">
        <f>Financials2026[[#This Row],[Oct AC]]-Financials2026[[#This Row],[Oct FC]]</f>
        <v>-119840</v>
      </c>
      <c r="BM23" s="71">
        <f>Financials2026[[#This Row],[Nov AC]]-Financials2026[[#This Row],[Nov FC]]</f>
        <v>-119840</v>
      </c>
      <c r="BN23" s="71">
        <f>Financials2026[[#This Row],[Dec AC]]-Financials2026[[#This Row],[Dec FC]]</f>
        <v>-119840</v>
      </c>
      <c r="BO23" s="71">
        <f>SUM(Financials2026[[#This Row],[Jan Opp/Risk]:[Dec Opp./Risk]])</f>
        <v>-1090337</v>
      </c>
      <c r="BP23" s="92" t="s">
        <v>542</v>
      </c>
      <c r="BQ23" s="47">
        <f>SUM(Financials2026[[#This Row],[Jan AC]:[Apr AC]])</f>
        <v>347743</v>
      </c>
      <c r="BS23" s="6"/>
      <c r="BT23" s="6"/>
      <c r="BU23" s="6"/>
      <c r="BV23" s="6"/>
      <c r="BW23" s="6"/>
      <c r="BX23" s="6"/>
    </row>
    <row r="24" spans="1:76" hidden="1" x14ac:dyDescent="0.3">
      <c r="A24" s="22" t="s">
        <v>101</v>
      </c>
      <c r="B24" s="21" t="s">
        <v>73</v>
      </c>
      <c r="C24" s="21" t="s">
        <v>190</v>
      </c>
      <c r="D24" s="10" t="s">
        <v>186</v>
      </c>
      <c r="E24" s="7" t="s">
        <v>186</v>
      </c>
      <c r="F24" s="3" t="s">
        <v>187</v>
      </c>
      <c r="G24" s="3" t="s">
        <v>49</v>
      </c>
      <c r="H24" s="4">
        <v>46023</v>
      </c>
      <c r="I24" s="4">
        <v>46387</v>
      </c>
      <c r="J24" s="3"/>
      <c r="K24" s="3" t="str">
        <f t="shared" ref="K24:K25" si="18">D24 &amp; "-" &amp;E24</f>
        <v>T&amp;M-T&amp;M</v>
      </c>
      <c r="L24" s="21" t="s">
        <v>124</v>
      </c>
      <c r="M24" s="21" t="s">
        <v>46</v>
      </c>
      <c r="N24" s="21" t="s">
        <v>189</v>
      </c>
      <c r="O24" s="21" t="s">
        <v>186</v>
      </c>
      <c r="P24" s="21" t="s">
        <v>126</v>
      </c>
      <c r="Q24" s="21" t="s">
        <v>127</v>
      </c>
      <c r="R24" s="21" t="s">
        <v>128</v>
      </c>
      <c r="S24" s="21" t="s">
        <v>129</v>
      </c>
      <c r="T24" s="5">
        <v>3007993</v>
      </c>
      <c r="U24" s="15">
        <v>424425.54146080924</v>
      </c>
      <c r="V24" s="15">
        <f>372480+41600</f>
        <v>414080</v>
      </c>
      <c r="W24" s="15">
        <f t="shared" si="1"/>
        <v>332698</v>
      </c>
      <c r="X24" s="15">
        <f t="shared" si="7"/>
        <v>-81382</v>
      </c>
      <c r="Y24" s="15">
        <f t="shared" ref="Y24:Y25" si="19">IF(W24 &gt; V24, W24 - V24, 0)</f>
        <v>0</v>
      </c>
      <c r="Z24" s="15">
        <f>SUM(Financials2026[[#This Row],[2026 Opportunity]:[2026 Risk]])</f>
        <v>-81382</v>
      </c>
      <c r="AA24" s="3" t="s">
        <v>541</v>
      </c>
      <c r="AB24" s="53">
        <v>38560</v>
      </c>
      <c r="AC24" s="53">
        <v>38560</v>
      </c>
      <c r="AD24" s="53">
        <v>38560</v>
      </c>
      <c r="AE24" s="53">
        <v>38560</v>
      </c>
      <c r="AF24" s="53">
        <v>38560</v>
      </c>
      <c r="AG24" s="53">
        <f>38560-15840</f>
        <v>22720</v>
      </c>
      <c r="AH24" s="53">
        <f t="shared" ref="AH24:AM24" si="20">38560-15840</f>
        <v>22720</v>
      </c>
      <c r="AI24" s="53">
        <f t="shared" si="20"/>
        <v>22720</v>
      </c>
      <c r="AJ24" s="53">
        <f t="shared" si="20"/>
        <v>22720</v>
      </c>
      <c r="AK24" s="53">
        <f t="shared" si="20"/>
        <v>22720</v>
      </c>
      <c r="AL24" s="53">
        <f t="shared" si="20"/>
        <v>22720</v>
      </c>
      <c r="AM24" s="53">
        <f t="shared" si="20"/>
        <v>22720</v>
      </c>
      <c r="AN24" s="52">
        <f>SUM(Financials2026[[#This Row],[Jan FC]:[Dec FC]])</f>
        <v>351840</v>
      </c>
      <c r="AO24" s="15">
        <f t="shared" si="5"/>
        <v>159040</v>
      </c>
      <c r="AP24" s="62">
        <v>30336</v>
      </c>
      <c r="AQ24" s="61">
        <v>27266</v>
      </c>
      <c r="AR24" s="61">
        <f>46080-7144</f>
        <v>38936</v>
      </c>
      <c r="AS24" s="61"/>
      <c r="AT24" s="61"/>
      <c r="AU24" s="61"/>
      <c r="AV24" s="61"/>
      <c r="AW24" s="61"/>
      <c r="AX24" s="61"/>
      <c r="AY24" s="61"/>
      <c r="AZ24" s="61"/>
      <c r="BA24" s="61"/>
      <c r="BB24" s="80">
        <f>SUM(Financials2026[[#This Row],[Jan AC]:[Dec AC]])</f>
        <v>96538</v>
      </c>
      <c r="BC24" s="71">
        <f>Financials2026[[#This Row],[Jan AC]]-Financials2026[[#This Row],[Jan FC]]</f>
        <v>-8224</v>
      </c>
      <c r="BD24" s="71">
        <f>Financials2026[[#This Row],[Feb AC]]-Financials2026[[#This Row],[Feb FC]]</f>
        <v>-11294</v>
      </c>
      <c r="BE24" s="71">
        <f>Financials2026[[#This Row],[Mar AC]]-Financials2026[[#This Row],[Mar FC]]</f>
        <v>376</v>
      </c>
      <c r="BF24" s="71">
        <f>Financials2026[[#This Row],[Apr AC]]-Financials2026[[#This Row],[Apr FC]]</f>
        <v>-38560</v>
      </c>
      <c r="BG24" s="71">
        <f>Financials2026[[#This Row],[May AC]]-Financials2026[[#This Row],[May FC]]</f>
        <v>-38560</v>
      </c>
      <c r="BH24" s="71">
        <f>Financials2026[[#This Row],[Jun AC]]-Financials2026[[#This Row],[Jun FC]]</f>
        <v>-22720</v>
      </c>
      <c r="BI24" s="71">
        <f>Financials2026[[#This Row],[Jul AC]]-Financials2026[[#This Row],[Jul FC]]</f>
        <v>-22720</v>
      </c>
      <c r="BJ24" s="71">
        <f>Financials2026[[#This Row],[Aug AC]]-Financials2026[[#This Row],[Aug FC]]</f>
        <v>-22720</v>
      </c>
      <c r="BK24" s="71">
        <f>Financials2026[[#This Row],[Sep AC]]-Financials2026[[#This Row],[Sep FC]]</f>
        <v>-22720</v>
      </c>
      <c r="BL24" s="71">
        <f>Financials2026[[#This Row],[Oct AC]]-Financials2026[[#This Row],[Oct FC]]</f>
        <v>-22720</v>
      </c>
      <c r="BM24" s="71">
        <f>Financials2026[[#This Row],[Nov AC]]-Financials2026[[#This Row],[Nov FC]]</f>
        <v>-22720</v>
      </c>
      <c r="BN24" s="71">
        <f>Financials2026[[#This Row],[Dec AC]]-Financials2026[[#This Row],[Dec FC]]</f>
        <v>-22720</v>
      </c>
      <c r="BO24" s="71">
        <f>SUM(Financials2026[[#This Row],[Jan Opp/Risk]:[Dec Opp./Risk]])</f>
        <v>-255302</v>
      </c>
      <c r="BP24" s="92" t="s">
        <v>897</v>
      </c>
      <c r="BQ24" s="47">
        <f>SUM(Financials2026[[#This Row],[Jan AC]:[Apr AC]])</f>
        <v>96538</v>
      </c>
      <c r="BS24" s="6"/>
      <c r="BT24" s="6"/>
      <c r="BU24" s="6"/>
      <c r="BV24" s="6"/>
      <c r="BW24" s="6"/>
      <c r="BX24" s="6"/>
    </row>
    <row r="25" spans="1:76" hidden="1" x14ac:dyDescent="0.3">
      <c r="A25" s="22" t="s">
        <v>101</v>
      </c>
      <c r="B25" s="21" t="s">
        <v>73</v>
      </c>
      <c r="C25" s="21" t="s">
        <v>190</v>
      </c>
      <c r="D25" s="10" t="s">
        <v>186</v>
      </c>
      <c r="E25" s="7" t="s">
        <v>186</v>
      </c>
      <c r="F25" s="3" t="s">
        <v>187</v>
      </c>
      <c r="G25" s="3" t="s">
        <v>50</v>
      </c>
      <c r="H25" s="4">
        <v>46023</v>
      </c>
      <c r="I25" s="4">
        <v>46387</v>
      </c>
      <c r="J25" s="3"/>
      <c r="K25" s="3" t="str">
        <f t="shared" si="18"/>
        <v>T&amp;M-T&amp;M</v>
      </c>
      <c r="L25" s="21" t="s">
        <v>124</v>
      </c>
      <c r="M25" s="21" t="s">
        <v>46</v>
      </c>
      <c r="N25" s="21" t="s">
        <v>189</v>
      </c>
      <c r="O25" s="21" t="s">
        <v>186</v>
      </c>
      <c r="P25" s="21" t="s">
        <v>126</v>
      </c>
      <c r="Q25" s="21" t="s">
        <v>127</v>
      </c>
      <c r="R25" s="21" t="s">
        <v>128</v>
      </c>
      <c r="S25" s="21" t="s">
        <v>129</v>
      </c>
      <c r="T25" s="5">
        <v>3007993</v>
      </c>
      <c r="U25" s="15">
        <v>1527639.5780478038</v>
      </c>
      <c r="V25" s="15">
        <v>1505280</v>
      </c>
      <c r="W25" s="15">
        <f t="shared" si="1"/>
        <v>1234896</v>
      </c>
      <c r="X25" s="15">
        <f t="shared" si="7"/>
        <v>-270384</v>
      </c>
      <c r="Y25" s="15">
        <f t="shared" si="19"/>
        <v>0</v>
      </c>
      <c r="Z25" s="15">
        <f>SUM(Financials2026[[#This Row],[2026 Opportunity]:[2026 Risk]])</f>
        <v>-270384</v>
      </c>
      <c r="AA25" s="3" t="s">
        <v>541</v>
      </c>
      <c r="AB25" s="53">
        <f>Financials2026[[#This Row],[2026 Final Budget]]/12</f>
        <v>125440</v>
      </c>
      <c r="AC25" s="53">
        <f>Financials2026[[#This Row],[2026 Final Budget]]/12</f>
        <v>125440</v>
      </c>
      <c r="AD25" s="53">
        <f>Financials2026[[#This Row],[2026 Final Budget]]/12</f>
        <v>125440</v>
      </c>
      <c r="AE25" s="53">
        <f>Financials2026[[#This Row],[2026 Final Budget]]/12</f>
        <v>125440</v>
      </c>
      <c r="AF25" s="53">
        <f>Financials2026[[#This Row],[2026 Final Budget]]/12</f>
        <v>125440</v>
      </c>
      <c r="AG25" s="53">
        <f>(Financials2026[[#This Row],[2026 Final Budget]]/12)-21000</f>
        <v>104440</v>
      </c>
      <c r="AH25" s="53">
        <f>(Financials2026[[#This Row],[2026 Final Budget]]/12)-21000</f>
        <v>104440</v>
      </c>
      <c r="AI25" s="53">
        <f>(Financials2026[[#This Row],[2026 Final Budget]]/12)-21000-17920</f>
        <v>86520</v>
      </c>
      <c r="AJ25" s="53">
        <f>(Financials2026[[#This Row],[2026 Final Budget]]/12)-21000-17920</f>
        <v>86520</v>
      </c>
      <c r="AK25" s="53">
        <f>(Financials2026[[#This Row],[2026 Final Budget]]/12)-21000-17920</f>
        <v>86520</v>
      </c>
      <c r="AL25" s="53">
        <f>(Financials2026[[#This Row],[2026 Final Budget]]/12)-21000-17920</f>
        <v>86520</v>
      </c>
      <c r="AM25" s="53">
        <f>(Financials2026[[#This Row],[2026 Final Budget]]/12)-21000-17920</f>
        <v>86520</v>
      </c>
      <c r="AN25" s="52">
        <f>SUM(Financials2026[[#This Row],[Jan FC]:[Dec FC]])</f>
        <v>1268680</v>
      </c>
      <c r="AO25" s="15">
        <f t="shared" si="5"/>
        <v>641480</v>
      </c>
      <c r="AP25" s="62">
        <v>108864</v>
      </c>
      <c r="AQ25" s="61">
        <v>104184</v>
      </c>
      <c r="AR25" s="61">
        <v>129488</v>
      </c>
      <c r="AS25" s="61"/>
      <c r="AT25" s="61"/>
      <c r="AU25" s="61"/>
      <c r="AV25" s="61"/>
      <c r="AW25" s="61"/>
      <c r="AX25" s="61"/>
      <c r="AY25" s="61"/>
      <c r="AZ25" s="61"/>
      <c r="BA25" s="61"/>
      <c r="BB25" s="80">
        <f>SUM(Financials2026[[#This Row],[Jan AC]:[Dec AC]])</f>
        <v>342536</v>
      </c>
      <c r="BC25" s="71">
        <f>Financials2026[[#This Row],[Jan AC]]-Financials2026[[#This Row],[Jan FC]]</f>
        <v>-16576</v>
      </c>
      <c r="BD25" s="71">
        <f>Financials2026[[#This Row],[Feb AC]]-Financials2026[[#This Row],[Feb FC]]</f>
        <v>-21256</v>
      </c>
      <c r="BE25" s="71">
        <f>Financials2026[[#This Row],[Mar AC]]-Financials2026[[#This Row],[Mar FC]]</f>
        <v>4048</v>
      </c>
      <c r="BF25" s="71">
        <f>Financials2026[[#This Row],[Apr AC]]-Financials2026[[#This Row],[Apr FC]]</f>
        <v>-125440</v>
      </c>
      <c r="BG25" s="71">
        <f>Financials2026[[#This Row],[May AC]]-Financials2026[[#This Row],[May FC]]</f>
        <v>-125440</v>
      </c>
      <c r="BH25" s="71">
        <f>Financials2026[[#This Row],[Jun AC]]-Financials2026[[#This Row],[Jun FC]]</f>
        <v>-104440</v>
      </c>
      <c r="BI25" s="71">
        <f>Financials2026[[#This Row],[Jul AC]]-Financials2026[[#This Row],[Jul FC]]</f>
        <v>-104440</v>
      </c>
      <c r="BJ25" s="71">
        <f>Financials2026[[#This Row],[Aug AC]]-Financials2026[[#This Row],[Aug FC]]</f>
        <v>-86520</v>
      </c>
      <c r="BK25" s="71">
        <f>Financials2026[[#This Row],[Sep AC]]-Financials2026[[#This Row],[Sep FC]]</f>
        <v>-86520</v>
      </c>
      <c r="BL25" s="71">
        <f>Financials2026[[#This Row],[Oct AC]]-Financials2026[[#This Row],[Oct FC]]</f>
        <v>-86520</v>
      </c>
      <c r="BM25" s="71">
        <f>Financials2026[[#This Row],[Nov AC]]-Financials2026[[#This Row],[Nov FC]]</f>
        <v>-86520</v>
      </c>
      <c r="BN25" s="71">
        <f>Financials2026[[#This Row],[Dec AC]]-Financials2026[[#This Row],[Dec FC]]</f>
        <v>-86520</v>
      </c>
      <c r="BO25" s="71">
        <f>SUM(Financials2026[[#This Row],[Jan Opp/Risk]:[Dec Opp./Risk]])</f>
        <v>-926144</v>
      </c>
      <c r="BP25" s="92" t="s">
        <v>898</v>
      </c>
      <c r="BQ25" s="47">
        <f>SUM(Financials2026[[#This Row],[Jan AC]:[Apr AC]])</f>
        <v>342536</v>
      </c>
      <c r="BS25" s="6"/>
      <c r="BT25" s="6"/>
      <c r="BU25" s="6"/>
      <c r="BV25" s="6"/>
      <c r="BW25" s="6"/>
      <c r="BX25" s="6"/>
    </row>
    <row r="26" spans="1:76" hidden="1" x14ac:dyDescent="0.3">
      <c r="A26" s="22" t="s">
        <v>101</v>
      </c>
      <c r="B26" s="21" t="s">
        <v>73</v>
      </c>
      <c r="C26" s="21" t="s">
        <v>190</v>
      </c>
      <c r="D26" s="10" t="s">
        <v>186</v>
      </c>
      <c r="E26" s="7" t="s">
        <v>186</v>
      </c>
      <c r="F26" s="3" t="s">
        <v>187</v>
      </c>
      <c r="G26" s="3" t="s">
        <v>53</v>
      </c>
      <c r="H26" s="4">
        <v>46023</v>
      </c>
      <c r="I26" s="4">
        <v>46387</v>
      </c>
      <c r="J26" s="3"/>
      <c r="K26" s="3" t="str">
        <f t="shared" ref="K26" si="21">D26 &amp; "-" &amp;E26</f>
        <v>T&amp;M-T&amp;M</v>
      </c>
      <c r="L26" s="21" t="s">
        <v>124</v>
      </c>
      <c r="M26" s="21" t="s">
        <v>46</v>
      </c>
      <c r="N26" s="21" t="s">
        <v>189</v>
      </c>
      <c r="O26" s="21" t="s">
        <v>186</v>
      </c>
      <c r="P26" s="21" t="s">
        <v>126</v>
      </c>
      <c r="Q26" s="21" t="s">
        <v>127</v>
      </c>
      <c r="R26" s="21" t="s">
        <v>128</v>
      </c>
      <c r="S26" s="21" t="s">
        <v>129</v>
      </c>
      <c r="T26" s="5">
        <v>3007993</v>
      </c>
      <c r="U26" s="15">
        <v>116948.48444385102</v>
      </c>
      <c r="V26" s="15">
        <v>291840</v>
      </c>
      <c r="W26" s="15">
        <f t="shared" si="1"/>
        <v>294272</v>
      </c>
      <c r="X26" s="15">
        <f t="shared" ref="X26" si="22">IF(V26 &gt;= W26, V26 - W26, 0)*-1</f>
        <v>0</v>
      </c>
      <c r="Y26" s="15">
        <f t="shared" ref="Y26" si="23">IF(W26 &gt; V26, W26 - V26, 0)</f>
        <v>2432</v>
      </c>
      <c r="Z26" s="15">
        <f>SUM(Financials2026[[#This Row],[2026 Opportunity]:[2026 Risk]])</f>
        <v>2432</v>
      </c>
      <c r="AA26" s="3" t="s">
        <v>541</v>
      </c>
      <c r="AB26" s="53">
        <f>Financials2026[[#This Row],[2026 Final Budget]]/12</f>
        <v>24320</v>
      </c>
      <c r="AC26" s="53">
        <f>Financials2026[[#This Row],[2026 Final Budget]]/12</f>
        <v>24320</v>
      </c>
      <c r="AD26" s="53">
        <f>Financials2026[[#This Row],[2026 Final Budget]]/12</f>
        <v>24320</v>
      </c>
      <c r="AE26" s="53">
        <f>Financials2026[[#This Row],[2026 Final Budget]]/12</f>
        <v>24320</v>
      </c>
      <c r="AF26" s="53">
        <f>Financials2026[[#This Row],[2026 Final Budget]]/12</f>
        <v>24320</v>
      </c>
      <c r="AG26" s="53">
        <f>Financials2026[[#This Row],[2026 Final Budget]]/12</f>
        <v>24320</v>
      </c>
      <c r="AH26" s="53">
        <f>Financials2026[[#This Row],[2026 Final Budget]]/12</f>
        <v>24320</v>
      </c>
      <c r="AI26" s="53">
        <f>Financials2026[[#This Row],[2026 Final Budget]]/12</f>
        <v>24320</v>
      </c>
      <c r="AJ26" s="53">
        <f>Financials2026[[#This Row],[2026 Final Budget]]/12</f>
        <v>24320</v>
      </c>
      <c r="AK26" s="53">
        <f>Financials2026[[#This Row],[2026 Final Budget]]/12</f>
        <v>24320</v>
      </c>
      <c r="AL26" s="53">
        <f>Financials2026[[#This Row],[2026 Final Budget]]/12</f>
        <v>24320</v>
      </c>
      <c r="AM26" s="53">
        <f>Financials2026[[#This Row],[2026 Final Budget]]/12</f>
        <v>24320</v>
      </c>
      <c r="AN26" s="52">
        <f>SUM(Financials2026[[#This Row],[Jan FC]:[Dec FC]])</f>
        <v>291840</v>
      </c>
      <c r="AO26" s="15">
        <f t="shared" si="5"/>
        <v>170240</v>
      </c>
      <c r="AP26" s="62">
        <v>24320</v>
      </c>
      <c r="AQ26" s="61">
        <v>24320</v>
      </c>
      <c r="AR26" s="61">
        <v>26752</v>
      </c>
      <c r="AS26" s="61"/>
      <c r="AT26" s="61"/>
      <c r="AU26" s="61"/>
      <c r="AV26" s="61"/>
      <c r="AW26" s="61"/>
      <c r="AX26" s="61"/>
      <c r="AY26" s="61"/>
      <c r="AZ26" s="61"/>
      <c r="BA26" s="61"/>
      <c r="BB26" s="80">
        <f>SUM(Financials2026[[#This Row],[Jan AC]:[Dec AC]])</f>
        <v>75392</v>
      </c>
      <c r="BC26" s="71">
        <f>Financials2026[[#This Row],[Jan AC]]-Financials2026[[#This Row],[Jan FC]]</f>
        <v>0</v>
      </c>
      <c r="BD26" s="71">
        <f>Financials2026[[#This Row],[Feb AC]]-Financials2026[[#This Row],[Feb FC]]</f>
        <v>0</v>
      </c>
      <c r="BE26" s="71">
        <f>Financials2026[[#This Row],[Mar AC]]-Financials2026[[#This Row],[Mar FC]]</f>
        <v>2432</v>
      </c>
      <c r="BF26" s="71">
        <f>Financials2026[[#This Row],[Apr AC]]-Financials2026[[#This Row],[Apr FC]]</f>
        <v>-24320</v>
      </c>
      <c r="BG26" s="71">
        <f>Financials2026[[#This Row],[May AC]]-Financials2026[[#This Row],[May FC]]</f>
        <v>-24320</v>
      </c>
      <c r="BH26" s="71">
        <f>Financials2026[[#This Row],[Jun AC]]-Financials2026[[#This Row],[Jun FC]]</f>
        <v>-24320</v>
      </c>
      <c r="BI26" s="71">
        <f>Financials2026[[#This Row],[Jul AC]]-Financials2026[[#This Row],[Jul FC]]</f>
        <v>-24320</v>
      </c>
      <c r="BJ26" s="71">
        <f>Financials2026[[#This Row],[Aug AC]]-Financials2026[[#This Row],[Aug FC]]</f>
        <v>-24320</v>
      </c>
      <c r="BK26" s="71">
        <f>Financials2026[[#This Row],[Sep AC]]-Financials2026[[#This Row],[Sep FC]]</f>
        <v>-24320</v>
      </c>
      <c r="BL26" s="71">
        <f>Financials2026[[#This Row],[Oct AC]]-Financials2026[[#This Row],[Oct FC]]</f>
        <v>-24320</v>
      </c>
      <c r="BM26" s="71">
        <f>Financials2026[[#This Row],[Nov AC]]-Financials2026[[#This Row],[Nov FC]]</f>
        <v>-24320</v>
      </c>
      <c r="BN26" s="71">
        <f>Financials2026[[#This Row],[Dec AC]]-Financials2026[[#This Row],[Dec FC]]</f>
        <v>-24320</v>
      </c>
      <c r="BO26" s="71">
        <f>SUM(Financials2026[[#This Row],[Jan Opp/Risk]:[Dec Opp./Risk]])</f>
        <v>-216448</v>
      </c>
      <c r="BP26" s="92" t="s">
        <v>542</v>
      </c>
      <c r="BQ26" s="47">
        <f>SUM(Financials2026[[#This Row],[Jan AC]:[Apr AC]])</f>
        <v>75392</v>
      </c>
      <c r="BS26" s="6"/>
      <c r="BT26" s="6"/>
      <c r="BU26" s="6"/>
      <c r="BV26" s="6"/>
      <c r="BW26" s="6"/>
      <c r="BX26" s="6"/>
    </row>
    <row r="27" spans="1:76" hidden="1" x14ac:dyDescent="0.3">
      <c r="A27" s="22" t="s">
        <v>101</v>
      </c>
      <c r="B27" s="21" t="s">
        <v>191</v>
      </c>
      <c r="C27" s="21" t="s">
        <v>192</v>
      </c>
      <c r="D27" s="10" t="s">
        <v>30</v>
      </c>
      <c r="E27" s="7" t="s">
        <v>193</v>
      </c>
      <c r="F27" s="3" t="s">
        <v>183</v>
      </c>
      <c r="G27" s="3" t="s">
        <v>48</v>
      </c>
      <c r="H27" s="4" t="s">
        <v>142</v>
      </c>
      <c r="I27" s="4" t="s">
        <v>142</v>
      </c>
      <c r="J27" s="3"/>
      <c r="K27" s="3" t="str">
        <f t="shared" si="13"/>
        <v>Prj000467-Support - Enterprise Tech Helpdesk</v>
      </c>
      <c r="L27" s="21" t="s">
        <v>124</v>
      </c>
      <c r="M27" s="21" t="s">
        <v>5</v>
      </c>
      <c r="N27" s="21" t="s">
        <v>125</v>
      </c>
      <c r="O27" s="21" t="s">
        <v>2</v>
      </c>
      <c r="P27" s="21" t="s">
        <v>126</v>
      </c>
      <c r="Q27" s="21" t="s">
        <v>127</v>
      </c>
      <c r="R27" s="21" t="s">
        <v>128</v>
      </c>
      <c r="S27" s="21" t="s">
        <v>129</v>
      </c>
      <c r="T27" s="5">
        <v>178950</v>
      </c>
      <c r="U27" s="15">
        <v>190000</v>
      </c>
      <c r="V27" s="15">
        <v>190000</v>
      </c>
      <c r="W27" s="15">
        <f t="shared" si="1"/>
        <v>116650</v>
      </c>
      <c r="X27" s="15">
        <f t="shared" si="7"/>
        <v>-73350</v>
      </c>
      <c r="Y27" s="15">
        <f t="shared" si="14"/>
        <v>0</v>
      </c>
      <c r="Z27" s="15">
        <f>SUM(Financials2026[[#This Row],[2026 Opportunity]:[2026 Risk]])</f>
        <v>-73350</v>
      </c>
      <c r="AA27" s="3" t="s">
        <v>855</v>
      </c>
      <c r="AB27" s="52">
        <v>15000</v>
      </c>
      <c r="AC27" s="52">
        <v>15000</v>
      </c>
      <c r="AD27" s="52">
        <v>15000</v>
      </c>
      <c r="AE27" s="52">
        <v>15000</v>
      </c>
      <c r="AF27" s="52">
        <v>15000</v>
      </c>
      <c r="AG27" s="52">
        <v>5950</v>
      </c>
      <c r="AH27" s="52">
        <v>5950</v>
      </c>
      <c r="AI27" s="52">
        <v>5950</v>
      </c>
      <c r="AJ27" s="52">
        <v>5950</v>
      </c>
      <c r="AK27" s="52">
        <v>5950</v>
      </c>
      <c r="AL27" s="52">
        <v>5950</v>
      </c>
      <c r="AM27" s="52">
        <v>5950</v>
      </c>
      <c r="AN27" s="52">
        <f>SUM(Financials2026[[#This Row],[Jan FC]:[Dec FC]])</f>
        <v>116650</v>
      </c>
      <c r="AO27" s="15">
        <f t="shared" si="5"/>
        <v>41650</v>
      </c>
      <c r="AP27" s="61">
        <v>15000</v>
      </c>
      <c r="AQ27" s="61">
        <v>15000</v>
      </c>
      <c r="AR27" s="61">
        <v>15000</v>
      </c>
      <c r="AS27" s="61">
        <v>15000</v>
      </c>
      <c r="AT27" s="61">
        <v>15000</v>
      </c>
      <c r="AU27" s="61"/>
      <c r="AV27" s="61"/>
      <c r="AW27" s="61"/>
      <c r="AX27" s="61"/>
      <c r="AY27" s="61"/>
      <c r="AZ27" s="61"/>
      <c r="BA27" s="61"/>
      <c r="BB27" s="80">
        <f>SUM(Financials2026[[#This Row],[Jan AC]:[Dec AC]])</f>
        <v>75000</v>
      </c>
      <c r="BC27" s="71">
        <f>Financials2026[[#This Row],[Jan AC]]-Financials2026[[#This Row],[Jan FC]]</f>
        <v>0</v>
      </c>
      <c r="BD27" s="71">
        <f>Financials2026[[#This Row],[Feb AC]]-Financials2026[[#This Row],[Feb FC]]</f>
        <v>0</v>
      </c>
      <c r="BE27" s="71">
        <f>Financials2026[[#This Row],[Mar AC]]-Financials2026[[#This Row],[Mar FC]]</f>
        <v>0</v>
      </c>
      <c r="BF27" s="71">
        <f>Financials2026[[#This Row],[Apr AC]]-Financials2026[[#This Row],[Apr FC]]</f>
        <v>0</v>
      </c>
      <c r="BG27" s="71">
        <f>Financials2026[[#This Row],[May AC]]-Financials2026[[#This Row],[May FC]]</f>
        <v>0</v>
      </c>
      <c r="BH27" s="71">
        <f>Financials2026[[#This Row],[Jun AC]]-Financials2026[[#This Row],[Jun FC]]</f>
        <v>-5950</v>
      </c>
      <c r="BI27" s="71">
        <f>Financials2026[[#This Row],[Jul AC]]-Financials2026[[#This Row],[Jul FC]]</f>
        <v>-5950</v>
      </c>
      <c r="BJ27" s="71">
        <f>Financials2026[[#This Row],[Aug AC]]-Financials2026[[#This Row],[Aug FC]]</f>
        <v>-5950</v>
      </c>
      <c r="BK27" s="71">
        <f>Financials2026[[#This Row],[Sep AC]]-Financials2026[[#This Row],[Sep FC]]</f>
        <v>-5950</v>
      </c>
      <c r="BL27" s="71">
        <f>Financials2026[[#This Row],[Oct AC]]-Financials2026[[#This Row],[Oct FC]]</f>
        <v>-5950</v>
      </c>
      <c r="BM27" s="71">
        <f>Financials2026[[#This Row],[Nov AC]]-Financials2026[[#This Row],[Nov FC]]</f>
        <v>-5950</v>
      </c>
      <c r="BN27" s="71">
        <f>Financials2026[[#This Row],[Dec AC]]-Financials2026[[#This Row],[Dec FC]]</f>
        <v>-5950</v>
      </c>
      <c r="BO27" s="71">
        <f>SUM(Financials2026[[#This Row],[Jan Opp/Risk]:[Dec Opp./Risk]])</f>
        <v>-41650</v>
      </c>
      <c r="BP27" s="90" t="s">
        <v>535</v>
      </c>
      <c r="BQ27" s="47">
        <f>SUM(Financials2026[[#This Row],[Jan AC]:[Apr AC]])</f>
        <v>60000</v>
      </c>
      <c r="BS27" s="6"/>
      <c r="BT27" s="6"/>
      <c r="BU27" s="6"/>
      <c r="BV27" s="6"/>
      <c r="BW27" s="6"/>
      <c r="BX27" s="6"/>
    </row>
    <row r="28" spans="1:76" ht="43.2" hidden="1" x14ac:dyDescent="0.3">
      <c r="A28" s="22" t="s">
        <v>101</v>
      </c>
      <c r="B28" s="21" t="s">
        <v>181</v>
      </c>
      <c r="C28" s="21"/>
      <c r="D28" s="10" t="s">
        <v>23</v>
      </c>
      <c r="E28" s="7" t="s">
        <v>194</v>
      </c>
      <c r="F28" s="3" t="s">
        <v>183</v>
      </c>
      <c r="G28" s="3" t="s">
        <v>51</v>
      </c>
      <c r="H28" s="4">
        <v>46023</v>
      </c>
      <c r="I28" s="4">
        <v>46387</v>
      </c>
      <c r="J28" s="3"/>
      <c r="K28" s="3" t="str">
        <f t="shared" si="13"/>
        <v>Prj000404-Support - QA CoE Management for Tech Horizontals</v>
      </c>
      <c r="L28" s="21" t="s">
        <v>124</v>
      </c>
      <c r="M28" s="21" t="s">
        <v>5</v>
      </c>
      <c r="N28" s="21" t="s">
        <v>125</v>
      </c>
      <c r="O28" s="21" t="s">
        <v>195</v>
      </c>
      <c r="P28" s="21" t="s">
        <v>126</v>
      </c>
      <c r="Q28" s="21" t="s">
        <v>127</v>
      </c>
      <c r="R28" s="21" t="s">
        <v>128</v>
      </c>
      <c r="S28" s="21" t="s">
        <v>129</v>
      </c>
      <c r="T28" s="5">
        <v>780191</v>
      </c>
      <c r="U28" s="15">
        <v>345000</v>
      </c>
      <c r="V28" s="15">
        <v>345000</v>
      </c>
      <c r="W28" s="15">
        <f t="shared" si="1"/>
        <v>592000</v>
      </c>
      <c r="X28" s="15">
        <f t="shared" si="7"/>
        <v>0</v>
      </c>
      <c r="Y28" s="15">
        <f t="shared" si="14"/>
        <v>247000</v>
      </c>
      <c r="Z28" s="15">
        <f>SUM(Financials2026[[#This Row],[2026 Opportunity]:[2026 Risk]])</f>
        <v>247000</v>
      </c>
      <c r="AA28" s="11" t="s">
        <v>196</v>
      </c>
      <c r="AB28" s="52">
        <f>Financials2026[[#This Row],[2026 Final Budget]]/12</f>
        <v>28750</v>
      </c>
      <c r="AC28" s="52">
        <f>Financials2026[[#This Row],[2026 Final Budget]]/12</f>
        <v>28750</v>
      </c>
      <c r="AD28" s="52">
        <v>41750</v>
      </c>
      <c r="AE28" s="52">
        <v>54750</v>
      </c>
      <c r="AF28" s="52">
        <v>54750</v>
      </c>
      <c r="AG28" s="52">
        <v>54750</v>
      </c>
      <c r="AH28" s="52">
        <v>54750</v>
      </c>
      <c r="AI28" s="52">
        <v>54750</v>
      </c>
      <c r="AJ28" s="52">
        <v>54750</v>
      </c>
      <c r="AK28" s="52">
        <v>54750</v>
      </c>
      <c r="AL28" s="52">
        <v>54750</v>
      </c>
      <c r="AM28" s="52">
        <v>54750</v>
      </c>
      <c r="AN28" s="52">
        <f>SUM(Financials2026[[#This Row],[Jan FC]:[Dec FC]])</f>
        <v>592000</v>
      </c>
      <c r="AO28" s="15">
        <f t="shared" si="5"/>
        <v>383250</v>
      </c>
      <c r="AP28" s="61">
        <v>28750</v>
      </c>
      <c r="AQ28" s="61">
        <v>28750</v>
      </c>
      <c r="AR28" s="61">
        <v>41750</v>
      </c>
      <c r="AS28" s="61">
        <v>54750</v>
      </c>
      <c r="AT28" s="61"/>
      <c r="AU28" s="61"/>
      <c r="AV28" s="61"/>
      <c r="AW28" s="61"/>
      <c r="AX28" s="61"/>
      <c r="AY28" s="61"/>
      <c r="AZ28" s="61"/>
      <c r="BA28" s="61"/>
      <c r="BB28" s="80">
        <f>SUM(Financials2026[[#This Row],[Jan AC]:[Dec AC]])</f>
        <v>154000</v>
      </c>
      <c r="BC28" s="71">
        <f>Financials2026[[#This Row],[Jan AC]]-Financials2026[[#This Row],[Jan FC]]</f>
        <v>0</v>
      </c>
      <c r="BD28" s="71">
        <f>Financials2026[[#This Row],[Feb AC]]-Financials2026[[#This Row],[Feb FC]]</f>
        <v>0</v>
      </c>
      <c r="BE28" s="71">
        <f>Financials2026[[#This Row],[Mar AC]]-Financials2026[[#This Row],[Mar FC]]</f>
        <v>0</v>
      </c>
      <c r="BF28" s="71">
        <f>Financials2026[[#This Row],[Apr AC]]-Financials2026[[#This Row],[Apr FC]]</f>
        <v>0</v>
      </c>
      <c r="BG28" s="71">
        <f>Financials2026[[#This Row],[May AC]]-Financials2026[[#This Row],[May FC]]</f>
        <v>-54750</v>
      </c>
      <c r="BH28" s="71">
        <f>Financials2026[[#This Row],[Jun AC]]-Financials2026[[#This Row],[Jun FC]]</f>
        <v>-54750</v>
      </c>
      <c r="BI28" s="71">
        <f>Financials2026[[#This Row],[Jul AC]]-Financials2026[[#This Row],[Jul FC]]</f>
        <v>-54750</v>
      </c>
      <c r="BJ28" s="71">
        <f>Financials2026[[#This Row],[Aug AC]]-Financials2026[[#This Row],[Aug FC]]</f>
        <v>-54750</v>
      </c>
      <c r="BK28" s="71">
        <f>Financials2026[[#This Row],[Sep AC]]-Financials2026[[#This Row],[Sep FC]]</f>
        <v>-54750</v>
      </c>
      <c r="BL28" s="71">
        <f>Financials2026[[#This Row],[Oct AC]]-Financials2026[[#This Row],[Oct FC]]</f>
        <v>-54750</v>
      </c>
      <c r="BM28" s="71">
        <f>Financials2026[[#This Row],[Nov AC]]-Financials2026[[#This Row],[Nov FC]]</f>
        <v>-54750</v>
      </c>
      <c r="BN28" s="71">
        <f>Financials2026[[#This Row],[Dec AC]]-Financials2026[[#This Row],[Dec FC]]</f>
        <v>-54750</v>
      </c>
      <c r="BO28" s="71">
        <f>SUM(Financials2026[[#This Row],[Jan Opp/Risk]:[Dec Opp./Risk]])</f>
        <v>-438000</v>
      </c>
      <c r="BP28" s="90" t="s">
        <v>545</v>
      </c>
      <c r="BQ28" s="47">
        <f>SUM(Financials2026[[#This Row],[Jan AC]:[Apr AC]])</f>
        <v>154000</v>
      </c>
      <c r="BS28" s="6"/>
      <c r="BT28" s="6"/>
      <c r="BU28" s="6"/>
      <c r="BV28" s="6"/>
      <c r="BW28" s="6"/>
      <c r="BX28" s="6"/>
    </row>
    <row r="29" spans="1:76" hidden="1" x14ac:dyDescent="0.3">
      <c r="A29" s="22" t="s">
        <v>101</v>
      </c>
      <c r="B29" s="21" t="s">
        <v>181</v>
      </c>
      <c r="C29" s="21"/>
      <c r="D29" s="10" t="s">
        <v>186</v>
      </c>
      <c r="E29" s="7" t="s">
        <v>186</v>
      </c>
      <c r="F29" s="3" t="s">
        <v>187</v>
      </c>
      <c r="G29" s="3" t="s">
        <v>48</v>
      </c>
      <c r="H29" s="4">
        <v>46023</v>
      </c>
      <c r="I29" s="4">
        <v>46387</v>
      </c>
      <c r="J29" s="3"/>
      <c r="K29" s="3" t="str">
        <f t="shared" si="13"/>
        <v>T&amp;M-T&amp;M</v>
      </c>
      <c r="L29" s="21" t="s">
        <v>124</v>
      </c>
      <c r="M29" s="21" t="s">
        <v>46</v>
      </c>
      <c r="N29" s="21" t="s">
        <v>189</v>
      </c>
      <c r="O29" s="21" t="s">
        <v>186</v>
      </c>
      <c r="P29" s="21" t="s">
        <v>126</v>
      </c>
      <c r="Q29" s="21" t="s">
        <v>127</v>
      </c>
      <c r="R29" s="21" t="s">
        <v>128</v>
      </c>
      <c r="S29" s="21" t="s">
        <v>129</v>
      </c>
      <c r="T29" s="5">
        <v>1019762.75</v>
      </c>
      <c r="U29" s="15">
        <v>180884.67598475222</v>
      </c>
      <c r="V29" s="15">
        <v>403200</v>
      </c>
      <c r="W29" s="15">
        <f t="shared" si="1"/>
        <v>558763.91999999993</v>
      </c>
      <c r="X29" s="15">
        <f t="shared" si="7"/>
        <v>0</v>
      </c>
      <c r="Y29" s="15">
        <f t="shared" si="14"/>
        <v>155563.91999999993</v>
      </c>
      <c r="Z29" s="15">
        <f>SUM(Financials2026[[#This Row],[2026 Opportunity]:[2026 Risk]])</f>
        <v>155563.91999999993</v>
      </c>
      <c r="AA29" s="3" t="s">
        <v>197</v>
      </c>
      <c r="AB29" s="52">
        <f>Financials2026[[#This Row],[2026 Final Budget]]/12</f>
        <v>33600</v>
      </c>
      <c r="AC29" s="52">
        <f>Financials2026[[#This Row],[2026 Final Budget]]/12</f>
        <v>33600</v>
      </c>
      <c r="AD29" s="52">
        <f>Financials2026[[#This Row],[2026 Final Budget]]/12</f>
        <v>33600</v>
      </c>
      <c r="AE29" s="52">
        <f>Financials2026[[#This Row],[2026 Final Budget]]/12</f>
        <v>33600</v>
      </c>
      <c r="AF29" s="52">
        <f>Financials2026[[#This Row],[2026 Final Budget]]/12</f>
        <v>33600</v>
      </c>
      <c r="AG29" s="52">
        <f>Financials2026[[#This Row],[2026 Final Budget]]/12</f>
        <v>33600</v>
      </c>
      <c r="AH29" s="52">
        <f>Financials2026[[#This Row],[2026 Final Budget]]/12</f>
        <v>33600</v>
      </c>
      <c r="AI29" s="52">
        <f>Financials2026[[#This Row],[2026 Final Budget]]/12</f>
        <v>33600</v>
      </c>
      <c r="AJ29" s="52">
        <f>Financials2026[[#This Row],[2026 Final Budget]]/12</f>
        <v>33600</v>
      </c>
      <c r="AK29" s="52">
        <f>Financials2026[[#This Row],[2026 Final Budget]]/12</f>
        <v>33600</v>
      </c>
      <c r="AL29" s="52">
        <f>Financials2026[[#This Row],[2026 Final Budget]]/12</f>
        <v>33600</v>
      </c>
      <c r="AM29" s="52">
        <f>Financials2026[[#This Row],[2026 Final Budget]]/12</f>
        <v>33600</v>
      </c>
      <c r="AN29" s="52">
        <f>SUM(Financials2026[[#This Row],[Jan FC]:[Dec FC]])</f>
        <v>403200</v>
      </c>
      <c r="AO29" s="15">
        <f t="shared" si="5"/>
        <v>235200</v>
      </c>
      <c r="AP29" s="61">
        <f>33600+23360.56</f>
        <v>56960.56</v>
      </c>
      <c r="AQ29" s="61">
        <f>28560+60962.8</f>
        <v>89522.8</v>
      </c>
      <c r="AR29" s="61">
        <v>106520.55999999998</v>
      </c>
      <c r="AS29" s="61">
        <v>36960</v>
      </c>
      <c r="AT29" s="61">
        <v>33600</v>
      </c>
      <c r="AU29" s="61"/>
      <c r="AV29" s="61"/>
      <c r="AW29" s="61"/>
      <c r="AX29" s="61"/>
      <c r="AY29" s="61"/>
      <c r="AZ29" s="61"/>
      <c r="BA29" s="61"/>
      <c r="BB29" s="80">
        <f>SUM(Financials2026[[#This Row],[Jan AC]:[Dec AC]])</f>
        <v>323563.92</v>
      </c>
      <c r="BC29" s="71">
        <f>Financials2026[[#This Row],[Jan AC]]-Financials2026[[#This Row],[Jan FC]]</f>
        <v>23360.559999999998</v>
      </c>
      <c r="BD29" s="71">
        <f>Financials2026[[#This Row],[Feb AC]]-Financials2026[[#This Row],[Feb FC]]</f>
        <v>55922.8</v>
      </c>
      <c r="BE29" s="71">
        <f>Financials2026[[#This Row],[Mar AC]]-Financials2026[[#This Row],[Mar FC]]</f>
        <v>72920.559999999983</v>
      </c>
      <c r="BF29" s="71">
        <f>Financials2026[[#This Row],[Apr AC]]-Financials2026[[#This Row],[Apr FC]]</f>
        <v>3360</v>
      </c>
      <c r="BG29" s="71">
        <f>Financials2026[[#This Row],[May AC]]-Financials2026[[#This Row],[May FC]]</f>
        <v>0</v>
      </c>
      <c r="BH29" s="71">
        <f>Financials2026[[#This Row],[Jun AC]]-Financials2026[[#This Row],[Jun FC]]</f>
        <v>-33600</v>
      </c>
      <c r="BI29" s="71">
        <f>Financials2026[[#This Row],[Jul AC]]-Financials2026[[#This Row],[Jul FC]]</f>
        <v>-33600</v>
      </c>
      <c r="BJ29" s="71">
        <f>Financials2026[[#This Row],[Aug AC]]-Financials2026[[#This Row],[Aug FC]]</f>
        <v>-33600</v>
      </c>
      <c r="BK29" s="71">
        <f>Financials2026[[#This Row],[Sep AC]]-Financials2026[[#This Row],[Sep FC]]</f>
        <v>-33600</v>
      </c>
      <c r="BL29" s="71">
        <f>Financials2026[[#This Row],[Oct AC]]-Financials2026[[#This Row],[Oct FC]]</f>
        <v>-33600</v>
      </c>
      <c r="BM29" s="71">
        <f>Financials2026[[#This Row],[Nov AC]]-Financials2026[[#This Row],[Nov FC]]</f>
        <v>-33600</v>
      </c>
      <c r="BN29" s="71">
        <f>Financials2026[[#This Row],[Dec AC]]-Financials2026[[#This Row],[Dec FC]]</f>
        <v>-33600</v>
      </c>
      <c r="BO29" s="71">
        <f>SUM(Financials2026[[#This Row],[Jan Opp/Risk]:[Dec Opp./Risk]])</f>
        <v>-79636.080000000016</v>
      </c>
      <c r="BP29" s="92" t="s">
        <v>542</v>
      </c>
      <c r="BQ29" s="47">
        <f>SUM(Financials2026[[#This Row],[Jan AC]:[Apr AC]])</f>
        <v>289963.92</v>
      </c>
      <c r="BS29" s="6"/>
      <c r="BT29" s="6"/>
      <c r="BU29" s="6"/>
      <c r="BV29" s="6"/>
      <c r="BW29" s="6"/>
      <c r="BX29" s="6"/>
    </row>
    <row r="30" spans="1:76" hidden="1" x14ac:dyDescent="0.3">
      <c r="A30" s="22" t="s">
        <v>101</v>
      </c>
      <c r="B30" s="21" t="s">
        <v>181</v>
      </c>
      <c r="C30" s="21"/>
      <c r="D30" s="10" t="s">
        <v>186</v>
      </c>
      <c r="E30" s="7" t="s">
        <v>186</v>
      </c>
      <c r="F30" s="3" t="s">
        <v>187</v>
      </c>
      <c r="G30" s="3" t="s">
        <v>50</v>
      </c>
      <c r="H30" s="4">
        <v>46023</v>
      </c>
      <c r="I30" s="4">
        <v>46387</v>
      </c>
      <c r="J30" s="3"/>
      <c r="K30" s="3" t="str">
        <f t="shared" ref="K30:K32" si="24">D30 &amp; "-" &amp;E30</f>
        <v>T&amp;M-T&amp;M</v>
      </c>
      <c r="L30" s="21" t="s">
        <v>124</v>
      </c>
      <c r="M30" s="21" t="s">
        <v>46</v>
      </c>
      <c r="N30" s="21" t="s">
        <v>189</v>
      </c>
      <c r="O30" s="21" t="s">
        <v>186</v>
      </c>
      <c r="P30" s="21" t="s">
        <v>126</v>
      </c>
      <c r="Q30" s="21" t="s">
        <v>127</v>
      </c>
      <c r="R30" s="21" t="s">
        <v>128</v>
      </c>
      <c r="S30" s="21" t="s">
        <v>129</v>
      </c>
      <c r="T30" s="5">
        <v>1019762.75</v>
      </c>
      <c r="U30" s="15">
        <v>245679.18678526054</v>
      </c>
      <c r="V30" s="15">
        <v>252000</v>
      </c>
      <c r="W30" s="15">
        <f t="shared" si="1"/>
        <v>244650</v>
      </c>
      <c r="X30" s="15">
        <f t="shared" ref="X30:X32" si="25">IF(V30 &gt;= W30, V30 - W30, 0)*-1</f>
        <v>-7350</v>
      </c>
      <c r="Y30" s="15">
        <f t="shared" ref="Y30:Y32" si="26">IF(W30 &gt; V30, W30 - V30, 0)</f>
        <v>0</v>
      </c>
      <c r="Z30" s="15">
        <f>SUM(Financials2026[[#This Row],[2026 Opportunity]:[2026 Risk]])</f>
        <v>-7350</v>
      </c>
      <c r="AA30" s="3" t="s">
        <v>197</v>
      </c>
      <c r="AB30" s="52">
        <f>Financials2026[[#This Row],[2026 Final Budget]]/12</f>
        <v>21000</v>
      </c>
      <c r="AC30" s="52">
        <f>Financials2026[[#This Row],[2026 Final Budget]]/12</f>
        <v>21000</v>
      </c>
      <c r="AD30" s="52">
        <f>Financials2026[[#This Row],[2026 Final Budget]]/12</f>
        <v>21000</v>
      </c>
      <c r="AE30" s="52">
        <f>Financials2026[[#This Row],[2026 Final Budget]]/12</f>
        <v>21000</v>
      </c>
      <c r="AF30" s="52">
        <f>Financials2026[[#This Row],[2026 Final Budget]]/12</f>
        <v>21000</v>
      </c>
      <c r="AG30" s="52">
        <f>Financials2026[[#This Row],[2026 Final Budget]]/12</f>
        <v>21000</v>
      </c>
      <c r="AH30" s="52">
        <f>Financials2026[[#This Row],[2026 Final Budget]]/12</f>
        <v>21000</v>
      </c>
      <c r="AI30" s="52">
        <f>Financials2026[[#This Row],[2026 Final Budget]]/12</f>
        <v>21000</v>
      </c>
      <c r="AJ30" s="52">
        <f>Financials2026[[#This Row],[2026 Final Budget]]/12</f>
        <v>21000</v>
      </c>
      <c r="AK30" s="52">
        <f>Financials2026[[#This Row],[2026 Final Budget]]/12</f>
        <v>21000</v>
      </c>
      <c r="AL30" s="52">
        <f>Financials2026[[#This Row],[2026 Final Budget]]/12</f>
        <v>21000</v>
      </c>
      <c r="AM30" s="52">
        <f>Financials2026[[#This Row],[2026 Final Budget]]/12</f>
        <v>21000</v>
      </c>
      <c r="AN30" s="52">
        <f>SUM(Financials2026[[#This Row],[Jan FC]:[Dec FC]])</f>
        <v>252000</v>
      </c>
      <c r="AO30" s="15">
        <f t="shared" si="5"/>
        <v>147000</v>
      </c>
      <c r="AP30" s="61">
        <v>21000</v>
      </c>
      <c r="AQ30" s="61">
        <v>19950</v>
      </c>
      <c r="AR30" s="61">
        <v>23100</v>
      </c>
      <c r="AS30" s="61">
        <v>17850</v>
      </c>
      <c r="AT30" s="61">
        <v>15750</v>
      </c>
      <c r="AU30" s="61"/>
      <c r="AV30" s="61"/>
      <c r="AW30" s="61"/>
      <c r="AX30" s="61"/>
      <c r="AY30" s="61"/>
      <c r="AZ30" s="61"/>
      <c r="BA30" s="61"/>
      <c r="BB30" s="80">
        <f>SUM(Financials2026[[#This Row],[Jan AC]:[Dec AC]])</f>
        <v>97650</v>
      </c>
      <c r="BC30" s="71">
        <f>Financials2026[[#This Row],[Jan AC]]-Financials2026[[#This Row],[Jan FC]]</f>
        <v>0</v>
      </c>
      <c r="BD30" s="71">
        <f>Financials2026[[#This Row],[Feb AC]]-Financials2026[[#This Row],[Feb FC]]</f>
        <v>-1050</v>
      </c>
      <c r="BE30" s="71">
        <f>Financials2026[[#This Row],[Mar AC]]-Financials2026[[#This Row],[Mar FC]]</f>
        <v>2100</v>
      </c>
      <c r="BF30" s="71">
        <f>Financials2026[[#This Row],[Apr AC]]-Financials2026[[#This Row],[Apr FC]]</f>
        <v>-3150</v>
      </c>
      <c r="BG30" s="71">
        <f>Financials2026[[#This Row],[May AC]]-Financials2026[[#This Row],[May FC]]</f>
        <v>-5250</v>
      </c>
      <c r="BH30" s="71">
        <f>Financials2026[[#This Row],[Jun AC]]-Financials2026[[#This Row],[Jun FC]]</f>
        <v>-21000</v>
      </c>
      <c r="BI30" s="71">
        <f>Financials2026[[#This Row],[Jul AC]]-Financials2026[[#This Row],[Jul FC]]</f>
        <v>-21000</v>
      </c>
      <c r="BJ30" s="71">
        <f>Financials2026[[#This Row],[Aug AC]]-Financials2026[[#This Row],[Aug FC]]</f>
        <v>-21000</v>
      </c>
      <c r="BK30" s="71">
        <f>Financials2026[[#This Row],[Sep AC]]-Financials2026[[#This Row],[Sep FC]]</f>
        <v>-21000</v>
      </c>
      <c r="BL30" s="71">
        <f>Financials2026[[#This Row],[Oct AC]]-Financials2026[[#This Row],[Oct FC]]</f>
        <v>-21000</v>
      </c>
      <c r="BM30" s="71">
        <f>Financials2026[[#This Row],[Nov AC]]-Financials2026[[#This Row],[Nov FC]]</f>
        <v>-21000</v>
      </c>
      <c r="BN30" s="71">
        <f>Financials2026[[#This Row],[Dec AC]]-Financials2026[[#This Row],[Dec FC]]</f>
        <v>-21000</v>
      </c>
      <c r="BO30" s="71">
        <f>SUM(Financials2026[[#This Row],[Jan Opp/Risk]:[Dec Opp./Risk]])</f>
        <v>-154350</v>
      </c>
      <c r="BP30" s="92" t="s">
        <v>542</v>
      </c>
      <c r="BQ30" s="47">
        <f>SUM(Financials2026[[#This Row],[Jan AC]:[Apr AC]])</f>
        <v>81900</v>
      </c>
      <c r="BS30" s="6"/>
      <c r="BT30" s="6"/>
      <c r="BU30" s="6"/>
      <c r="BV30" s="6"/>
      <c r="BW30" s="6"/>
      <c r="BX30" s="6"/>
    </row>
    <row r="31" spans="1:76" hidden="1" x14ac:dyDescent="0.3">
      <c r="A31" s="22" t="s">
        <v>101</v>
      </c>
      <c r="B31" s="21" t="s">
        <v>181</v>
      </c>
      <c r="C31" s="21"/>
      <c r="D31" s="10" t="s">
        <v>186</v>
      </c>
      <c r="E31" s="7" t="s">
        <v>186</v>
      </c>
      <c r="F31" s="3" t="s">
        <v>187</v>
      </c>
      <c r="G31" s="3" t="s">
        <v>51</v>
      </c>
      <c r="H31" s="4">
        <v>46023</v>
      </c>
      <c r="I31" s="4">
        <v>46387</v>
      </c>
      <c r="J31" s="3"/>
      <c r="K31" s="3" t="str">
        <f t="shared" si="24"/>
        <v>T&amp;M-T&amp;M</v>
      </c>
      <c r="L31" s="21" t="s">
        <v>124</v>
      </c>
      <c r="M31" s="21" t="s">
        <v>46</v>
      </c>
      <c r="N31" s="21" t="s">
        <v>189</v>
      </c>
      <c r="O31" s="21" t="s">
        <v>186</v>
      </c>
      <c r="P31" s="21" t="s">
        <v>126</v>
      </c>
      <c r="Q31" s="21" t="s">
        <v>127</v>
      </c>
      <c r="R31" s="21" t="s">
        <v>128</v>
      </c>
      <c r="S31" s="21" t="s">
        <v>129</v>
      </c>
      <c r="T31" s="5">
        <v>1019762.75</v>
      </c>
      <c r="U31" s="15">
        <v>539054.33290978405</v>
      </c>
      <c r="V31" s="15">
        <v>600000</v>
      </c>
      <c r="W31" s="15">
        <f t="shared" si="1"/>
        <v>294640</v>
      </c>
      <c r="X31" s="15">
        <f t="shared" si="25"/>
        <v>-305360</v>
      </c>
      <c r="Y31" s="15">
        <f t="shared" si="26"/>
        <v>0</v>
      </c>
      <c r="Z31" s="15">
        <f>SUM(Financials2026[[#This Row],[2026 Opportunity]:[2026 Risk]])</f>
        <v>-305360</v>
      </c>
      <c r="AA31" s="3" t="s">
        <v>197</v>
      </c>
      <c r="AB31" s="52">
        <f>Financials2026[[#This Row],[2026 Final Budget]]/12</f>
        <v>50000</v>
      </c>
      <c r="AC31" s="52">
        <f>50000-26000</f>
        <v>24000</v>
      </c>
      <c r="AD31" s="52">
        <f t="shared" ref="AD31:AE31" si="27">50000-26000</f>
        <v>24000</v>
      </c>
      <c r="AE31" s="52">
        <f t="shared" si="27"/>
        <v>24000</v>
      </c>
      <c r="AF31" s="52">
        <f>50000-26000</f>
        <v>24000</v>
      </c>
      <c r="AG31" s="52">
        <f>50000-26000</f>
        <v>24000</v>
      </c>
      <c r="AH31" s="52">
        <f t="shared" ref="AH31:AM31" si="28">50000-26000</f>
        <v>24000</v>
      </c>
      <c r="AI31" s="52">
        <f t="shared" si="28"/>
        <v>24000</v>
      </c>
      <c r="AJ31" s="52">
        <f t="shared" si="28"/>
        <v>24000</v>
      </c>
      <c r="AK31" s="52">
        <f t="shared" si="28"/>
        <v>24000</v>
      </c>
      <c r="AL31" s="52">
        <f t="shared" si="28"/>
        <v>24000</v>
      </c>
      <c r="AM31" s="52">
        <f t="shared" si="28"/>
        <v>24000</v>
      </c>
      <c r="AN31" s="52">
        <f>SUM(Financials2026[[#This Row],[Jan FC]:[Dec FC]])</f>
        <v>314000</v>
      </c>
      <c r="AO31" s="15">
        <f t="shared" si="5"/>
        <v>168000</v>
      </c>
      <c r="AP31" s="61">
        <v>44800</v>
      </c>
      <c r="AQ31" s="61">
        <v>22800</v>
      </c>
      <c r="AR31" s="61">
        <v>0</v>
      </c>
      <c r="AS31" s="61">
        <v>26400</v>
      </c>
      <c r="AT31" s="61">
        <v>32640</v>
      </c>
      <c r="AU31" s="61"/>
      <c r="AV31" s="61"/>
      <c r="AW31" s="61"/>
      <c r="AX31" s="61"/>
      <c r="AY31" s="61"/>
      <c r="AZ31" s="61"/>
      <c r="BA31" s="61"/>
      <c r="BB31" s="80">
        <f>SUM(Financials2026[[#This Row],[Jan AC]:[Dec AC]])</f>
        <v>126640</v>
      </c>
      <c r="BC31" s="71">
        <f>Financials2026[[#This Row],[Jan AC]]-Financials2026[[#This Row],[Jan FC]]</f>
        <v>-5200</v>
      </c>
      <c r="BD31" s="71">
        <f>Financials2026[[#This Row],[Feb AC]]-Financials2026[[#This Row],[Feb FC]]</f>
        <v>-1200</v>
      </c>
      <c r="BE31" s="71">
        <f>Financials2026[[#This Row],[Mar AC]]-Financials2026[[#This Row],[Mar FC]]</f>
        <v>-24000</v>
      </c>
      <c r="BF31" s="71">
        <f>Financials2026[[#This Row],[Apr AC]]-Financials2026[[#This Row],[Apr FC]]</f>
        <v>2400</v>
      </c>
      <c r="BG31" s="71">
        <f>Financials2026[[#This Row],[May AC]]-Financials2026[[#This Row],[May FC]]</f>
        <v>8640</v>
      </c>
      <c r="BH31" s="71">
        <f>Financials2026[[#This Row],[Jun AC]]-Financials2026[[#This Row],[Jun FC]]</f>
        <v>-24000</v>
      </c>
      <c r="BI31" s="71">
        <f>Financials2026[[#This Row],[Jul AC]]-Financials2026[[#This Row],[Jul FC]]</f>
        <v>-24000</v>
      </c>
      <c r="BJ31" s="71">
        <f>Financials2026[[#This Row],[Aug AC]]-Financials2026[[#This Row],[Aug FC]]</f>
        <v>-24000</v>
      </c>
      <c r="BK31" s="71">
        <f>Financials2026[[#This Row],[Sep AC]]-Financials2026[[#This Row],[Sep FC]]</f>
        <v>-24000</v>
      </c>
      <c r="BL31" s="71">
        <f>Financials2026[[#This Row],[Oct AC]]-Financials2026[[#This Row],[Oct FC]]</f>
        <v>-24000</v>
      </c>
      <c r="BM31" s="71">
        <f>Financials2026[[#This Row],[Nov AC]]-Financials2026[[#This Row],[Nov FC]]</f>
        <v>-24000</v>
      </c>
      <c r="BN31" s="71">
        <f>Financials2026[[#This Row],[Dec AC]]-Financials2026[[#This Row],[Dec FC]]</f>
        <v>-24000</v>
      </c>
      <c r="BO31" s="71">
        <f>SUM(Financials2026[[#This Row],[Jan Opp/Risk]:[Dec Opp./Risk]])</f>
        <v>-187360</v>
      </c>
      <c r="BP31" s="92" t="s">
        <v>896</v>
      </c>
      <c r="BQ31" s="47">
        <f>SUM(Financials2026[[#This Row],[Jan AC]:[Apr AC]])</f>
        <v>94000</v>
      </c>
      <c r="BS31" s="6"/>
      <c r="BT31" s="6"/>
      <c r="BU31" s="6"/>
      <c r="BV31" s="6"/>
      <c r="BW31" s="6"/>
      <c r="BX31" s="6"/>
    </row>
    <row r="32" spans="1:76" hidden="1" x14ac:dyDescent="0.3">
      <c r="A32" s="22" t="s">
        <v>101</v>
      </c>
      <c r="B32" s="21" t="s">
        <v>181</v>
      </c>
      <c r="C32" s="21"/>
      <c r="D32" s="10" t="s">
        <v>186</v>
      </c>
      <c r="E32" s="7" t="s">
        <v>186</v>
      </c>
      <c r="F32" s="3" t="s">
        <v>187</v>
      </c>
      <c r="G32" s="3" t="s">
        <v>53</v>
      </c>
      <c r="H32" s="4">
        <v>46023</v>
      </c>
      <c r="I32" s="4">
        <v>46387</v>
      </c>
      <c r="J32" s="3"/>
      <c r="K32" s="3" t="str">
        <f t="shared" si="24"/>
        <v>T&amp;M-T&amp;M</v>
      </c>
      <c r="L32" s="21" t="s">
        <v>124</v>
      </c>
      <c r="M32" s="21" t="s">
        <v>46</v>
      </c>
      <c r="N32" s="21" t="s">
        <v>189</v>
      </c>
      <c r="O32" s="21" t="s">
        <v>186</v>
      </c>
      <c r="P32" s="21" t="s">
        <v>126</v>
      </c>
      <c r="Q32" s="21" t="s">
        <v>127</v>
      </c>
      <c r="R32" s="21" t="s">
        <v>128</v>
      </c>
      <c r="S32" s="21" t="s">
        <v>129</v>
      </c>
      <c r="T32" s="5">
        <v>1019762.75</v>
      </c>
      <c r="U32" s="15">
        <v>431963.4053367218</v>
      </c>
      <c r="V32" s="15">
        <v>161280</v>
      </c>
      <c r="W32" s="15">
        <f t="shared" si="1"/>
        <v>84176</v>
      </c>
      <c r="X32" s="15">
        <f t="shared" si="25"/>
        <v>-77104</v>
      </c>
      <c r="Y32" s="15">
        <f t="shared" si="26"/>
        <v>0</v>
      </c>
      <c r="Z32" s="15">
        <f>SUM(Financials2026[[#This Row],[2026 Opportunity]:[2026 Risk]])</f>
        <v>-77104</v>
      </c>
      <c r="AA32" s="3" t="s">
        <v>197</v>
      </c>
      <c r="AB32" s="52">
        <f>Financials2026[[#This Row],[2026 Final Budget]]/12</f>
        <v>13440</v>
      </c>
      <c r="AC32" s="52">
        <v>13440</v>
      </c>
      <c r="AD32" s="52">
        <v>13440</v>
      </c>
      <c r="AE32" s="52">
        <f>13440-8000</f>
        <v>5440</v>
      </c>
      <c r="AF32" s="52">
        <f t="shared" ref="AF32:AM32" si="29">13440-8000</f>
        <v>5440</v>
      </c>
      <c r="AG32" s="52">
        <f t="shared" si="29"/>
        <v>5440</v>
      </c>
      <c r="AH32" s="52">
        <f t="shared" si="29"/>
        <v>5440</v>
      </c>
      <c r="AI32" s="52">
        <f t="shared" si="29"/>
        <v>5440</v>
      </c>
      <c r="AJ32" s="52">
        <f t="shared" si="29"/>
        <v>5440</v>
      </c>
      <c r="AK32" s="52">
        <f t="shared" si="29"/>
        <v>5440</v>
      </c>
      <c r="AL32" s="52">
        <f t="shared" si="29"/>
        <v>5440</v>
      </c>
      <c r="AM32" s="52">
        <f t="shared" si="29"/>
        <v>5440</v>
      </c>
      <c r="AN32" s="52">
        <f>SUM(Financials2026[[#This Row],[Jan FC]:[Dec FC]])</f>
        <v>89280</v>
      </c>
      <c r="AO32" s="15">
        <f t="shared" si="5"/>
        <v>38080</v>
      </c>
      <c r="AP32" s="61">
        <v>11152</v>
      </c>
      <c r="AQ32" s="61">
        <v>11296</v>
      </c>
      <c r="AR32" s="61">
        <v>13584</v>
      </c>
      <c r="AS32" s="61">
        <v>4624</v>
      </c>
      <c r="AT32" s="61">
        <v>5440</v>
      </c>
      <c r="AU32" s="61"/>
      <c r="AV32" s="61"/>
      <c r="AW32" s="61"/>
      <c r="AX32" s="61"/>
      <c r="AY32" s="61"/>
      <c r="AZ32" s="61"/>
      <c r="BA32" s="61"/>
      <c r="BB32" s="80">
        <f>SUM(Financials2026[[#This Row],[Jan AC]:[Dec AC]])</f>
        <v>46096</v>
      </c>
      <c r="BC32" s="71">
        <f>Financials2026[[#This Row],[Jan AC]]-Financials2026[[#This Row],[Jan FC]]</f>
        <v>-2288</v>
      </c>
      <c r="BD32" s="71">
        <f>Financials2026[[#This Row],[Feb AC]]-Financials2026[[#This Row],[Feb FC]]</f>
        <v>-2144</v>
      </c>
      <c r="BE32" s="71">
        <f>Financials2026[[#This Row],[Mar AC]]-Financials2026[[#This Row],[Mar FC]]</f>
        <v>144</v>
      </c>
      <c r="BF32" s="71">
        <f>Financials2026[[#This Row],[Apr AC]]-Financials2026[[#This Row],[Apr FC]]</f>
        <v>-816</v>
      </c>
      <c r="BG32" s="71">
        <f>Financials2026[[#This Row],[May AC]]-Financials2026[[#This Row],[May FC]]</f>
        <v>0</v>
      </c>
      <c r="BH32" s="71">
        <f>Financials2026[[#This Row],[Jun AC]]-Financials2026[[#This Row],[Jun FC]]</f>
        <v>-5440</v>
      </c>
      <c r="BI32" s="71">
        <f>Financials2026[[#This Row],[Jul AC]]-Financials2026[[#This Row],[Jul FC]]</f>
        <v>-5440</v>
      </c>
      <c r="BJ32" s="71">
        <f>Financials2026[[#This Row],[Aug AC]]-Financials2026[[#This Row],[Aug FC]]</f>
        <v>-5440</v>
      </c>
      <c r="BK32" s="71">
        <f>Financials2026[[#This Row],[Sep AC]]-Financials2026[[#This Row],[Sep FC]]</f>
        <v>-5440</v>
      </c>
      <c r="BL32" s="71">
        <f>Financials2026[[#This Row],[Oct AC]]-Financials2026[[#This Row],[Oct FC]]</f>
        <v>-5440</v>
      </c>
      <c r="BM32" s="71">
        <f>Financials2026[[#This Row],[Nov AC]]-Financials2026[[#This Row],[Nov FC]]</f>
        <v>-5440</v>
      </c>
      <c r="BN32" s="71">
        <f>Financials2026[[#This Row],[Dec AC]]-Financials2026[[#This Row],[Dec FC]]</f>
        <v>-5440</v>
      </c>
      <c r="BO32" s="71">
        <f>SUM(Financials2026[[#This Row],[Jan Opp/Risk]:[Dec Opp./Risk]])</f>
        <v>-43184</v>
      </c>
      <c r="BP32" s="92" t="s">
        <v>540</v>
      </c>
      <c r="BQ32" s="47">
        <f>SUM(Financials2026[[#This Row],[Jan AC]:[Apr AC]])</f>
        <v>40656</v>
      </c>
      <c r="BS32" s="6"/>
      <c r="BT32" s="6"/>
      <c r="BU32" s="6"/>
      <c r="BV32" s="6"/>
      <c r="BW32" s="6"/>
      <c r="BX32" s="6"/>
    </row>
    <row r="33" spans="1:76" hidden="1" x14ac:dyDescent="0.3">
      <c r="A33" s="22" t="s">
        <v>101</v>
      </c>
      <c r="B33" s="21" t="s">
        <v>181</v>
      </c>
      <c r="C33" s="21"/>
      <c r="D33" s="10" t="s">
        <v>186</v>
      </c>
      <c r="E33" s="7" t="s">
        <v>186</v>
      </c>
      <c r="F33" s="3" t="s">
        <v>187</v>
      </c>
      <c r="G33" s="3" t="s">
        <v>51</v>
      </c>
      <c r="H33" s="4">
        <v>46157</v>
      </c>
      <c r="I33" s="4">
        <v>46387</v>
      </c>
      <c r="J33" s="3"/>
      <c r="K33" s="3" t="str">
        <f t="shared" ref="K33" si="30">D33 &amp; "-" &amp;E33</f>
        <v>T&amp;M-T&amp;M</v>
      </c>
      <c r="L33" s="21" t="s">
        <v>124</v>
      </c>
      <c r="M33" s="21" t="s">
        <v>46</v>
      </c>
      <c r="N33" s="21" t="s">
        <v>189</v>
      </c>
      <c r="O33" s="21" t="s">
        <v>186</v>
      </c>
      <c r="P33" s="21" t="s">
        <v>126</v>
      </c>
      <c r="Q33" s="21" t="s">
        <v>127</v>
      </c>
      <c r="R33" s="21" t="s">
        <v>128</v>
      </c>
      <c r="S33" s="21" t="s">
        <v>129</v>
      </c>
      <c r="T33" s="5">
        <v>0</v>
      </c>
      <c r="U33" s="15">
        <v>0</v>
      </c>
      <c r="V33" s="15">
        <v>230400</v>
      </c>
      <c r="W33" s="15">
        <f t="shared" si="1"/>
        <v>230400</v>
      </c>
      <c r="X33" s="15">
        <f t="shared" ref="X33" si="31">IF(V33 &gt;= W33, V33 - W33, 0)*-1</f>
        <v>0</v>
      </c>
      <c r="Y33" s="15">
        <f t="shared" ref="Y33" si="32">IF(W33 &gt; V33, W33 - V33, 0)</f>
        <v>0</v>
      </c>
      <c r="Z33" s="15">
        <f>SUM(Financials2026[[#This Row],[2026 Opportunity]:[2026 Risk]])</f>
        <v>0</v>
      </c>
      <c r="AA33" s="3" t="s">
        <v>883</v>
      </c>
      <c r="AB33" s="52"/>
      <c r="AC33" s="52"/>
      <c r="AD33" s="52"/>
      <c r="AE33" s="52"/>
      <c r="AF33" s="52">
        <v>15360</v>
      </c>
      <c r="AG33" s="52">
        <v>30720</v>
      </c>
      <c r="AH33" s="52">
        <v>30720</v>
      </c>
      <c r="AI33" s="52">
        <v>30720</v>
      </c>
      <c r="AJ33" s="52">
        <v>30720</v>
      </c>
      <c r="AK33" s="52">
        <v>30720</v>
      </c>
      <c r="AL33" s="52">
        <v>30720</v>
      </c>
      <c r="AM33" s="52">
        <v>30720</v>
      </c>
      <c r="AN33" s="52">
        <f>SUM(Financials2026[[#This Row],[Jan FC]:[Dec FC]])</f>
        <v>230400</v>
      </c>
      <c r="AO33" s="15">
        <f t="shared" si="5"/>
        <v>215040</v>
      </c>
      <c r="AP33" s="61"/>
      <c r="AQ33" s="61"/>
      <c r="AR33" s="61"/>
      <c r="AS33" s="61"/>
      <c r="AT33" s="61"/>
      <c r="AU33" s="61"/>
      <c r="AV33" s="61"/>
      <c r="AW33" s="61"/>
      <c r="AX33" s="61"/>
      <c r="AY33" s="61"/>
      <c r="AZ33" s="61"/>
      <c r="BA33" s="61"/>
      <c r="BB33" s="80">
        <f>SUM(Financials2026[[#This Row],[Jan AC]:[Dec AC]])</f>
        <v>0</v>
      </c>
      <c r="BC33" s="71">
        <f>Financials2026[[#This Row],[Jan AC]]-Financials2026[[#This Row],[Jan FC]]</f>
        <v>0</v>
      </c>
      <c r="BD33" s="71">
        <f>Financials2026[[#This Row],[Feb AC]]-Financials2026[[#This Row],[Feb FC]]</f>
        <v>0</v>
      </c>
      <c r="BE33" s="71">
        <f>Financials2026[[#This Row],[Mar AC]]-Financials2026[[#This Row],[Mar FC]]</f>
        <v>0</v>
      </c>
      <c r="BF33" s="71">
        <f>Financials2026[[#This Row],[Apr AC]]-Financials2026[[#This Row],[Apr FC]]</f>
        <v>0</v>
      </c>
      <c r="BG33" s="71">
        <f>Financials2026[[#This Row],[May AC]]-Financials2026[[#This Row],[May FC]]</f>
        <v>-15360</v>
      </c>
      <c r="BH33" s="71">
        <f>Financials2026[[#This Row],[Jun AC]]-Financials2026[[#This Row],[Jun FC]]</f>
        <v>-30720</v>
      </c>
      <c r="BI33" s="71">
        <f>Financials2026[[#This Row],[Jul AC]]-Financials2026[[#This Row],[Jul FC]]</f>
        <v>-30720</v>
      </c>
      <c r="BJ33" s="71">
        <f>Financials2026[[#This Row],[Aug AC]]-Financials2026[[#This Row],[Aug FC]]</f>
        <v>-30720</v>
      </c>
      <c r="BK33" s="71">
        <f>Financials2026[[#This Row],[Sep AC]]-Financials2026[[#This Row],[Sep FC]]</f>
        <v>-30720</v>
      </c>
      <c r="BL33" s="71">
        <f>Financials2026[[#This Row],[Oct AC]]-Financials2026[[#This Row],[Oct FC]]</f>
        <v>-30720</v>
      </c>
      <c r="BM33" s="71">
        <f>Financials2026[[#This Row],[Nov AC]]-Financials2026[[#This Row],[Nov FC]]</f>
        <v>-30720</v>
      </c>
      <c r="BN33" s="71">
        <f>Financials2026[[#This Row],[Dec AC]]-Financials2026[[#This Row],[Dec FC]]</f>
        <v>-30720</v>
      </c>
      <c r="BO33" s="71">
        <f>SUM(Financials2026[[#This Row],[Jan Opp/Risk]:[Dec Opp./Risk]])</f>
        <v>-230400</v>
      </c>
      <c r="BP33" s="92" t="s">
        <v>884</v>
      </c>
      <c r="BQ33" s="47">
        <f>SUM(Financials2026[[#This Row],[Jan AC]:[Apr AC]])</f>
        <v>0</v>
      </c>
      <c r="BS33" s="6"/>
      <c r="BT33" s="6"/>
      <c r="BU33" s="6"/>
      <c r="BV33" s="6"/>
      <c r="BW33" s="6"/>
      <c r="BX33" s="6"/>
    </row>
    <row r="34" spans="1:76" hidden="1" x14ac:dyDescent="0.3">
      <c r="A34" s="22" t="s">
        <v>101</v>
      </c>
      <c r="B34" s="21" t="s">
        <v>198</v>
      </c>
      <c r="C34" s="21"/>
      <c r="D34" s="10" t="s">
        <v>13</v>
      </c>
      <c r="E34" s="7" t="s">
        <v>140</v>
      </c>
      <c r="F34" s="3" t="s">
        <v>141</v>
      </c>
      <c r="G34" s="3" t="s">
        <v>52</v>
      </c>
      <c r="H34" s="4">
        <v>44545</v>
      </c>
      <c r="I34" s="4">
        <v>46370</v>
      </c>
      <c r="J34" s="3" t="s">
        <v>199</v>
      </c>
      <c r="K34" s="3" t="str">
        <f t="shared" si="13"/>
        <v>Prj000290-Support - Asset Management Applications</v>
      </c>
      <c r="L34" s="21" t="s">
        <v>106</v>
      </c>
      <c r="M34" s="21" t="s">
        <v>7</v>
      </c>
      <c r="N34" s="21" t="s">
        <v>7</v>
      </c>
      <c r="O34" s="21" t="s">
        <v>200</v>
      </c>
      <c r="P34" s="21" t="s">
        <v>107</v>
      </c>
      <c r="Q34" s="21" t="s">
        <v>201</v>
      </c>
      <c r="R34" s="21" t="s">
        <v>201</v>
      </c>
      <c r="S34" s="21" t="s">
        <v>202</v>
      </c>
      <c r="T34" s="5">
        <v>1039565.6499999999</v>
      </c>
      <c r="U34" s="15">
        <v>1091543.9324999999</v>
      </c>
      <c r="V34" s="15">
        <v>1091543.9324999999</v>
      </c>
      <c r="W34" s="15">
        <f t="shared" ref="W34:W65" si="33">AO34+IF(ISBLANK(AP34),AB34,AP34)+IF(ISBLANK(AQ34),AC34,AQ34)+IF(ISBLANK(AR34),AD34,AR34)+IF(ISBLANK(AS34),AE34,AS34)+IF(ISBLANK(AT34),AF34,AT34)</f>
        <v>1141852.6399999999</v>
      </c>
      <c r="X34" s="15">
        <f t="shared" si="7"/>
        <v>0</v>
      </c>
      <c r="Y34" s="15">
        <f t="shared" si="14"/>
        <v>50308.707500000019</v>
      </c>
      <c r="Z34" s="15">
        <f>SUM(Financials2026[[#This Row],[2026 Opportunity]:[2026 Risk]])</f>
        <v>50308.707500000019</v>
      </c>
      <c r="AA34" s="3" t="s">
        <v>838</v>
      </c>
      <c r="AB34" s="52">
        <v>117486.73333333334</v>
      </c>
      <c r="AC34" s="52">
        <v>92793.753333333341</v>
      </c>
      <c r="AD34" s="52">
        <v>117939.75333333334</v>
      </c>
      <c r="AE34" s="52">
        <v>149042.80666666667</v>
      </c>
      <c r="AF34" s="52">
        <v>98639.296666666676</v>
      </c>
      <c r="AG34" s="52">
        <v>98639.296666666676</v>
      </c>
      <c r="AH34" s="46">
        <v>208501</v>
      </c>
      <c r="AI34" s="52"/>
      <c r="AJ34" s="52"/>
      <c r="AK34" s="46">
        <v>208501</v>
      </c>
      <c r="AL34" s="52"/>
      <c r="AM34" s="52"/>
      <c r="AN34" s="52">
        <f>SUM(Financials2026[[#This Row],[Jan FC]:[Dec FC]])</f>
        <v>1091543.6400000001</v>
      </c>
      <c r="AO34" s="15">
        <f t="shared" si="5"/>
        <v>515641.29666666669</v>
      </c>
      <c r="AP34" s="61">
        <f>(278381.26/3)+24692.98</f>
        <v>117486.73333333334</v>
      </c>
      <c r="AQ34" s="61">
        <f>278381.26/3</f>
        <v>92793.753333333341</v>
      </c>
      <c r="AR34" s="61">
        <f>(278381.26/3)+25146</f>
        <v>117939.75333333334</v>
      </c>
      <c r="AS34" s="61">
        <f>(295917.89/3)+25261.22+25142.29</f>
        <v>149042.80666666667</v>
      </c>
      <c r="AT34" s="61">
        <f>(295917.89/3)+25055.4+25253.6</f>
        <v>148948.29666666669</v>
      </c>
      <c r="AU34" s="61">
        <f>295917.89/3</f>
        <v>98639.296666666676</v>
      </c>
      <c r="AV34" s="61"/>
      <c r="AW34" s="61"/>
      <c r="AX34" s="61"/>
      <c r="AY34" s="61"/>
      <c r="AZ34" s="61"/>
      <c r="BA34" s="61"/>
      <c r="BB34" s="80">
        <f>SUM(Financials2026[[#This Row],[Jan AC]:[Dec AC]])</f>
        <v>724850.64000000013</v>
      </c>
      <c r="BC34" s="71">
        <f>Financials2026[[#This Row],[Jan AC]]-Financials2026[[#This Row],[Jan FC]]</f>
        <v>0</v>
      </c>
      <c r="BD34" s="71">
        <f>Financials2026[[#This Row],[Feb AC]]-Financials2026[[#This Row],[Feb FC]]</f>
        <v>0</v>
      </c>
      <c r="BE34" s="71">
        <f>Financials2026[[#This Row],[Mar AC]]-Financials2026[[#This Row],[Mar FC]]</f>
        <v>0</v>
      </c>
      <c r="BF34" s="71">
        <f>Financials2026[[#This Row],[Apr AC]]-Financials2026[[#This Row],[Apr FC]]</f>
        <v>0</v>
      </c>
      <c r="BG34" s="71">
        <f>Financials2026[[#This Row],[May AC]]-Financials2026[[#This Row],[May FC]]</f>
        <v>50309.000000000015</v>
      </c>
      <c r="BH34" s="71">
        <f>Financials2026[[#This Row],[Jun AC]]-Financials2026[[#This Row],[Jun FC]]</f>
        <v>0</v>
      </c>
      <c r="BI34" s="71">
        <f>Financials2026[[#This Row],[Jul AC]]-Financials2026[[#This Row],[Jul FC]]</f>
        <v>-208501</v>
      </c>
      <c r="BJ34" s="71">
        <f>Financials2026[[#This Row],[Aug AC]]-Financials2026[[#This Row],[Aug FC]]</f>
        <v>0</v>
      </c>
      <c r="BK34" s="71">
        <f>Financials2026[[#This Row],[Sep AC]]-Financials2026[[#This Row],[Sep FC]]</f>
        <v>0</v>
      </c>
      <c r="BL34" s="71">
        <f>Financials2026[[#This Row],[Oct AC]]-Financials2026[[#This Row],[Oct FC]]</f>
        <v>-208501</v>
      </c>
      <c r="BM34" s="71">
        <f>Financials2026[[#This Row],[Nov AC]]-Financials2026[[#This Row],[Nov FC]]</f>
        <v>0</v>
      </c>
      <c r="BN34" s="71">
        <f>Financials2026[[#This Row],[Dec AC]]-Financials2026[[#This Row],[Dec FC]]</f>
        <v>0</v>
      </c>
      <c r="BO34" s="71">
        <f>SUM(Financials2026[[#This Row],[Jan Opp/Risk]:[Dec Opp./Risk]])</f>
        <v>-366693</v>
      </c>
      <c r="BP34" s="90" t="s">
        <v>846</v>
      </c>
      <c r="BQ34" s="47">
        <f>SUM(Financials2026[[#This Row],[Jan AC]:[Apr AC]])</f>
        <v>477263.04666666675</v>
      </c>
      <c r="BS34" s="6"/>
      <c r="BT34" s="6"/>
      <c r="BU34" s="6"/>
      <c r="BV34" s="6"/>
      <c r="BW34" s="6"/>
      <c r="BX34" s="6"/>
    </row>
    <row r="35" spans="1:76" hidden="1" x14ac:dyDescent="0.3">
      <c r="A35" s="22" t="s">
        <v>101</v>
      </c>
      <c r="B35" s="21" t="s">
        <v>56</v>
      </c>
      <c r="C35" s="21" t="s">
        <v>203</v>
      </c>
      <c r="D35" s="10" t="s">
        <v>31</v>
      </c>
      <c r="E35" s="7" t="s">
        <v>204</v>
      </c>
      <c r="F35" s="3" t="s">
        <v>205</v>
      </c>
      <c r="G35" s="3" t="s">
        <v>50</v>
      </c>
      <c r="H35" s="4">
        <v>46037</v>
      </c>
      <c r="I35" s="4">
        <v>46401</v>
      </c>
      <c r="J35" s="3" t="s">
        <v>206</v>
      </c>
      <c r="K35" s="3" t="str">
        <f t="shared" si="13"/>
        <v>Prj000469-Support - Prod Support for Ops Apps</v>
      </c>
      <c r="L35" s="21" t="s">
        <v>106</v>
      </c>
      <c r="M35" s="21" t="s">
        <v>7</v>
      </c>
      <c r="N35" s="21" t="s">
        <v>7</v>
      </c>
      <c r="O35" s="21" t="s">
        <v>7</v>
      </c>
      <c r="P35" s="21" t="s">
        <v>107</v>
      </c>
      <c r="Q35" s="21" t="s">
        <v>201</v>
      </c>
      <c r="R35" s="21" t="s">
        <v>201</v>
      </c>
      <c r="S35" s="21" t="s">
        <v>109</v>
      </c>
      <c r="T35" s="5">
        <v>2866540</v>
      </c>
      <c r="U35" s="15">
        <v>3617396</v>
      </c>
      <c r="V35" s="15">
        <v>3617396</v>
      </c>
      <c r="W35" s="15">
        <f t="shared" si="33"/>
        <v>4073475.3699999992</v>
      </c>
      <c r="X35" s="15">
        <f t="shared" si="7"/>
        <v>0</v>
      </c>
      <c r="Y35" s="15">
        <f t="shared" si="14"/>
        <v>456079.36999999918</v>
      </c>
      <c r="Z35" s="15">
        <f>SUM(Financials2026[[#This Row],[2026 Opportunity]:[2026 Risk]])</f>
        <v>456079.36999999918</v>
      </c>
      <c r="AA35" s="3" t="s">
        <v>207</v>
      </c>
      <c r="AB35" s="52">
        <v>333776.63</v>
      </c>
      <c r="AC35" s="52">
        <v>333776.63</v>
      </c>
      <c r="AD35" s="52">
        <v>333776.63</v>
      </c>
      <c r="AE35" s="52">
        <v>333776.63</v>
      </c>
      <c r="AF35" s="52">
        <v>333776.63</v>
      </c>
      <c r="AG35" s="52">
        <v>333776.63</v>
      </c>
      <c r="AH35" s="52">
        <v>333776.63</v>
      </c>
      <c r="AI35" s="52">
        <v>333776.63</v>
      </c>
      <c r="AJ35" s="52">
        <v>333776.63</v>
      </c>
      <c r="AK35" s="52">
        <v>333776.63</v>
      </c>
      <c r="AL35" s="52">
        <v>333776.63</v>
      </c>
      <c r="AM35" s="52">
        <v>333776.63</v>
      </c>
      <c r="AN35" s="52">
        <f>SUM(Financials2026[[#This Row],[Jan FC]:[Dec FC]])</f>
        <v>4005319.5599999991</v>
      </c>
      <c r="AO35" s="15">
        <f t="shared" si="5"/>
        <v>2336436.4099999997</v>
      </c>
      <c r="AP35" s="61">
        <f>321.73+3713.72+54129.99+9990+333777</f>
        <v>401932.44</v>
      </c>
      <c r="AQ35" s="61">
        <f t="shared" ref="AQ35:BA35" si="34">4005319.56/12</f>
        <v>333776.63</v>
      </c>
      <c r="AR35" s="61">
        <f t="shared" si="34"/>
        <v>333776.63</v>
      </c>
      <c r="AS35" s="61">
        <f t="shared" si="34"/>
        <v>333776.63</v>
      </c>
      <c r="AT35" s="61">
        <f t="shared" si="34"/>
        <v>333776.63</v>
      </c>
      <c r="AU35" s="61">
        <f t="shared" si="34"/>
        <v>333776.63</v>
      </c>
      <c r="AV35" s="61">
        <f t="shared" si="34"/>
        <v>333776.63</v>
      </c>
      <c r="AW35" s="61">
        <f t="shared" si="34"/>
        <v>333776.63</v>
      </c>
      <c r="AX35" s="61">
        <f t="shared" si="34"/>
        <v>333776.63</v>
      </c>
      <c r="AY35" s="61">
        <f t="shared" si="34"/>
        <v>333776.63</v>
      </c>
      <c r="AZ35" s="61">
        <f t="shared" si="34"/>
        <v>333776.63</v>
      </c>
      <c r="BA35" s="61">
        <f t="shared" si="34"/>
        <v>333776.63</v>
      </c>
      <c r="BB35" s="80">
        <f>SUM(Financials2026[[#This Row],[Jan AC]:[Dec AC]])</f>
        <v>4073475.3699999992</v>
      </c>
      <c r="BC35" s="71">
        <f>Financials2026[[#This Row],[Jan AC]]-Financials2026[[#This Row],[Jan FC]]</f>
        <v>68155.81</v>
      </c>
      <c r="BD35" s="71">
        <f>Financials2026[[#This Row],[Feb AC]]-Financials2026[[#This Row],[Feb FC]]</f>
        <v>0</v>
      </c>
      <c r="BE35" s="71">
        <f>Financials2026[[#This Row],[Mar AC]]-Financials2026[[#This Row],[Mar FC]]</f>
        <v>0</v>
      </c>
      <c r="BF35" s="71">
        <f>Financials2026[[#This Row],[Apr AC]]-Financials2026[[#This Row],[Apr FC]]</f>
        <v>0</v>
      </c>
      <c r="BG35" s="71">
        <f>Financials2026[[#This Row],[May AC]]-Financials2026[[#This Row],[May FC]]</f>
        <v>0</v>
      </c>
      <c r="BH35" s="71">
        <f>Financials2026[[#This Row],[Jun AC]]-Financials2026[[#This Row],[Jun FC]]</f>
        <v>0</v>
      </c>
      <c r="BI35" s="71">
        <f>Financials2026[[#This Row],[Jul AC]]-Financials2026[[#This Row],[Jul FC]]</f>
        <v>0</v>
      </c>
      <c r="BJ35" s="71">
        <f>Financials2026[[#This Row],[Aug AC]]-Financials2026[[#This Row],[Aug FC]]</f>
        <v>0</v>
      </c>
      <c r="BK35" s="71">
        <f>Financials2026[[#This Row],[Sep AC]]-Financials2026[[#This Row],[Sep FC]]</f>
        <v>0</v>
      </c>
      <c r="BL35" s="71">
        <f>Financials2026[[#This Row],[Oct AC]]-Financials2026[[#This Row],[Oct FC]]</f>
        <v>0</v>
      </c>
      <c r="BM35" s="71">
        <f>Financials2026[[#This Row],[Nov AC]]-Financials2026[[#This Row],[Nov FC]]</f>
        <v>0</v>
      </c>
      <c r="BN35" s="71">
        <f>Financials2026[[#This Row],[Dec AC]]-Financials2026[[#This Row],[Dec FC]]</f>
        <v>0</v>
      </c>
      <c r="BO35" s="71">
        <f>SUM(Financials2026[[#This Row],[Jan Opp/Risk]:[Dec Opp./Risk]])</f>
        <v>68155.81</v>
      </c>
      <c r="BP35" s="90" t="s">
        <v>549</v>
      </c>
      <c r="BQ35" s="47">
        <f>SUM(Financials2026[[#This Row],[Jan AC]:[Apr AC]])</f>
        <v>1403262.33</v>
      </c>
      <c r="BS35" s="6"/>
      <c r="BT35" s="6"/>
      <c r="BU35" s="6"/>
      <c r="BV35" s="6"/>
      <c r="BW35" s="6"/>
      <c r="BX35" s="6"/>
    </row>
    <row r="36" spans="1:76" hidden="1" x14ac:dyDescent="0.3">
      <c r="A36" s="22" t="s">
        <v>101</v>
      </c>
      <c r="B36" s="21" t="s">
        <v>208</v>
      </c>
      <c r="C36" s="21" t="s">
        <v>209</v>
      </c>
      <c r="D36" s="10" t="s">
        <v>29</v>
      </c>
      <c r="E36" s="7" t="s">
        <v>210</v>
      </c>
      <c r="F36" s="3" t="s">
        <v>211</v>
      </c>
      <c r="G36" s="3" t="s">
        <v>48</v>
      </c>
      <c r="H36" s="4">
        <v>45968</v>
      </c>
      <c r="I36" s="4">
        <v>46332</v>
      </c>
      <c r="J36" s="3" t="s">
        <v>212</v>
      </c>
      <c r="K36" s="3" t="str">
        <f t="shared" si="13"/>
        <v>Prj000458-Support - Data Analytics Office</v>
      </c>
      <c r="L36" s="21" t="s">
        <v>106</v>
      </c>
      <c r="M36" s="21" t="s">
        <v>7</v>
      </c>
      <c r="N36" s="21" t="s">
        <v>7</v>
      </c>
      <c r="O36" s="21" t="s">
        <v>7</v>
      </c>
      <c r="P36" s="21" t="s">
        <v>107</v>
      </c>
      <c r="Q36" s="21" t="s">
        <v>201</v>
      </c>
      <c r="R36" s="21" t="s">
        <v>201</v>
      </c>
      <c r="S36" s="21" t="s">
        <v>109</v>
      </c>
      <c r="T36" s="5">
        <v>889688</v>
      </c>
      <c r="U36" s="15">
        <v>1051185.52165</v>
      </c>
      <c r="V36" s="15">
        <v>1051185.52165</v>
      </c>
      <c r="W36" s="15">
        <f t="shared" si="33"/>
        <v>835409.9</v>
      </c>
      <c r="X36" s="15">
        <f t="shared" si="7"/>
        <v>-215775.62164999999</v>
      </c>
      <c r="Y36" s="15">
        <f t="shared" si="14"/>
        <v>0</v>
      </c>
      <c r="Z36" s="15">
        <f>SUM(Financials2026[[#This Row],[2026 Opportunity]:[2026 Risk]])</f>
        <v>-215775.62164999999</v>
      </c>
      <c r="AA36" s="3" t="s">
        <v>429</v>
      </c>
      <c r="AB36" s="52">
        <v>103138.49</v>
      </c>
      <c r="AC36" s="52">
        <v>81363.490000000005</v>
      </c>
      <c r="AD36" s="52">
        <v>81363.490000000005</v>
      </c>
      <c r="AE36" s="52">
        <v>81363.490000000005</v>
      </c>
      <c r="AF36" s="52">
        <v>81363.490000000005</v>
      </c>
      <c r="AG36" s="52">
        <v>81363.490000000005</v>
      </c>
      <c r="AH36" s="52">
        <v>81363.490000000005</v>
      </c>
      <c r="AI36" s="52">
        <v>81363.490000000005</v>
      </c>
      <c r="AJ36" s="52">
        <v>81363.490000000005</v>
      </c>
      <c r="AK36" s="52">
        <v>81363.490000000005</v>
      </c>
      <c r="AL36" s="51"/>
      <c r="AM36" s="51"/>
      <c r="AN36" s="77">
        <f>SUM(Financials2026[[#This Row],[Jan FC]:[Dec FC]])</f>
        <v>835409.9</v>
      </c>
      <c r="AO36" s="15">
        <f t="shared" si="5"/>
        <v>406817.45</v>
      </c>
      <c r="AP36" s="61">
        <f>81363.49+21775</f>
        <v>103138.49</v>
      </c>
      <c r="AQ36" s="61">
        <v>81363.490000000005</v>
      </c>
      <c r="AR36" s="61">
        <v>81363.490000000005</v>
      </c>
      <c r="AS36" s="61">
        <v>81363.490000000005</v>
      </c>
      <c r="AT36" s="61">
        <v>81363.490000000005</v>
      </c>
      <c r="AU36" s="61">
        <v>81363.490000000005</v>
      </c>
      <c r="AV36" s="61">
        <v>81363.490000000005</v>
      </c>
      <c r="AW36" s="61">
        <v>81363.490000000005</v>
      </c>
      <c r="AX36" s="61">
        <v>81363.490000000005</v>
      </c>
      <c r="AY36" s="61">
        <v>81363.490000000005</v>
      </c>
      <c r="AZ36" s="60"/>
      <c r="BA36" s="60"/>
      <c r="BB36" s="79">
        <f>SUM(Financials2026[[#This Row],[Jan AC]:[Dec AC]])</f>
        <v>835409.9</v>
      </c>
      <c r="BC36" s="71">
        <f>Financials2026[[#This Row],[Jan AC]]-Financials2026[[#This Row],[Jan FC]]</f>
        <v>0</v>
      </c>
      <c r="BD36" s="71">
        <f>Financials2026[[#This Row],[Feb AC]]-Financials2026[[#This Row],[Feb FC]]</f>
        <v>0</v>
      </c>
      <c r="BE36" s="71">
        <f>Financials2026[[#This Row],[Mar AC]]-Financials2026[[#This Row],[Mar FC]]</f>
        <v>0</v>
      </c>
      <c r="BF36" s="71">
        <f>Financials2026[[#This Row],[Apr AC]]-Financials2026[[#This Row],[Apr FC]]</f>
        <v>0</v>
      </c>
      <c r="BG36" s="71">
        <f>Financials2026[[#This Row],[May AC]]-Financials2026[[#This Row],[May FC]]</f>
        <v>0</v>
      </c>
      <c r="BH36" s="71">
        <f>Financials2026[[#This Row],[Jun AC]]-Financials2026[[#This Row],[Jun FC]]</f>
        <v>0</v>
      </c>
      <c r="BI36" s="71">
        <f>Financials2026[[#This Row],[Jul AC]]-Financials2026[[#This Row],[Jul FC]]</f>
        <v>0</v>
      </c>
      <c r="BJ36" s="71">
        <f>Financials2026[[#This Row],[Aug AC]]-Financials2026[[#This Row],[Aug FC]]</f>
        <v>0</v>
      </c>
      <c r="BK36" s="71">
        <f>Financials2026[[#This Row],[Sep AC]]-Financials2026[[#This Row],[Sep FC]]</f>
        <v>0</v>
      </c>
      <c r="BL36" s="71">
        <f>Financials2026[[#This Row],[Oct AC]]-Financials2026[[#This Row],[Oct FC]]</f>
        <v>0</v>
      </c>
      <c r="BM36" s="71">
        <f>Financials2026[[#This Row],[Nov AC]]-Financials2026[[#This Row],[Nov FC]]</f>
        <v>0</v>
      </c>
      <c r="BN36" s="71">
        <f>Financials2026[[#This Row],[Dec AC]]-Financials2026[[#This Row],[Dec FC]]</f>
        <v>0</v>
      </c>
      <c r="BO36" s="71">
        <f>SUM(Financials2026[[#This Row],[Jan Opp/Risk]:[Dec Opp./Risk]])</f>
        <v>0</v>
      </c>
      <c r="BP36" s="90" t="s">
        <v>535</v>
      </c>
      <c r="BQ36" s="47">
        <f>SUM(Financials2026[[#This Row],[Jan AC]:[Apr AC]])</f>
        <v>347228.96</v>
      </c>
      <c r="BS36" s="6"/>
      <c r="BT36" s="6"/>
      <c r="BU36" s="6"/>
      <c r="BV36" s="6"/>
      <c r="BW36" s="6"/>
      <c r="BX36" s="6"/>
    </row>
    <row r="37" spans="1:76" hidden="1" x14ac:dyDescent="0.3">
      <c r="A37" s="22" t="s">
        <v>101</v>
      </c>
      <c r="B37" s="21" t="s">
        <v>208</v>
      </c>
      <c r="C37" s="21" t="s">
        <v>209</v>
      </c>
      <c r="D37" s="10" t="s">
        <v>37</v>
      </c>
      <c r="E37" s="7" t="s">
        <v>213</v>
      </c>
      <c r="F37" s="3" t="s">
        <v>211</v>
      </c>
      <c r="G37" s="3" t="s">
        <v>48</v>
      </c>
      <c r="H37" s="4">
        <v>45839</v>
      </c>
      <c r="I37" s="4">
        <v>46203</v>
      </c>
      <c r="J37" s="3" t="s">
        <v>214</v>
      </c>
      <c r="K37" s="3" t="str">
        <f t="shared" si="13"/>
        <v>Prj000548-Implement - Reporting for Internal Audit</v>
      </c>
      <c r="L37" s="21" t="s">
        <v>106</v>
      </c>
      <c r="M37" s="21" t="s">
        <v>7</v>
      </c>
      <c r="N37" s="21" t="s">
        <v>7</v>
      </c>
      <c r="O37" s="21"/>
      <c r="P37" s="21" t="s">
        <v>107</v>
      </c>
      <c r="Q37" s="21" t="s">
        <v>201</v>
      </c>
      <c r="R37" s="21" t="s">
        <v>201</v>
      </c>
      <c r="S37" s="21" t="s">
        <v>109</v>
      </c>
      <c r="T37" s="5">
        <v>100000</v>
      </c>
      <c r="U37" s="15">
        <v>200000</v>
      </c>
      <c r="V37" s="15">
        <v>200000</v>
      </c>
      <c r="W37" s="15">
        <f t="shared" si="33"/>
        <v>199999.99999999997</v>
      </c>
      <c r="X37" s="15">
        <f t="shared" si="7"/>
        <v>-2.9103830456733704E-11</v>
      </c>
      <c r="Y37" s="15">
        <f t="shared" si="14"/>
        <v>0</v>
      </c>
      <c r="Z37" s="15">
        <f>SUM(Financials2026[[#This Row],[2026 Opportunity]:[2026 Risk]])</f>
        <v>-2.9103830456733704E-11</v>
      </c>
      <c r="AA37" s="3" t="s">
        <v>430</v>
      </c>
      <c r="AB37" s="52">
        <f t="shared" ref="AB37:AU37" si="35">200000/12</f>
        <v>16666.666666666668</v>
      </c>
      <c r="AC37" s="52">
        <f t="shared" si="35"/>
        <v>16666.666666666668</v>
      </c>
      <c r="AD37" s="52">
        <f t="shared" si="35"/>
        <v>16666.666666666668</v>
      </c>
      <c r="AE37" s="52">
        <f t="shared" si="35"/>
        <v>16666.666666666668</v>
      </c>
      <c r="AF37" s="52">
        <f t="shared" si="35"/>
        <v>16666.666666666668</v>
      </c>
      <c r="AG37" s="52">
        <f t="shared" si="35"/>
        <v>16666.666666666668</v>
      </c>
      <c r="AH37" s="52">
        <f t="shared" si="35"/>
        <v>16666.666666666668</v>
      </c>
      <c r="AI37" s="52">
        <f t="shared" si="35"/>
        <v>16666.666666666668</v>
      </c>
      <c r="AJ37" s="52">
        <f t="shared" si="35"/>
        <v>16666.666666666668</v>
      </c>
      <c r="AK37" s="52">
        <f t="shared" si="35"/>
        <v>16666.666666666668</v>
      </c>
      <c r="AL37" s="52">
        <f t="shared" si="35"/>
        <v>16666.666666666668</v>
      </c>
      <c r="AM37" s="52">
        <f t="shared" si="35"/>
        <v>16666.666666666668</v>
      </c>
      <c r="AN37" s="52">
        <f>SUM(Financials2026[[#This Row],[Jan FC]:[Dec FC]])</f>
        <v>199999.99999999997</v>
      </c>
      <c r="AO37" s="15">
        <f t="shared" si="5"/>
        <v>116666.66666666669</v>
      </c>
      <c r="AP37" s="61">
        <f t="shared" si="35"/>
        <v>16666.666666666668</v>
      </c>
      <c r="AQ37" s="61">
        <f t="shared" si="35"/>
        <v>16666.666666666668</v>
      </c>
      <c r="AR37" s="61">
        <f t="shared" si="35"/>
        <v>16666.666666666668</v>
      </c>
      <c r="AS37" s="61">
        <f t="shared" si="35"/>
        <v>16666.666666666668</v>
      </c>
      <c r="AT37" s="61">
        <f t="shared" si="35"/>
        <v>16666.666666666668</v>
      </c>
      <c r="AU37" s="61">
        <f t="shared" si="35"/>
        <v>16666.666666666668</v>
      </c>
      <c r="AV37" s="61"/>
      <c r="AW37" s="61"/>
      <c r="AX37" s="61"/>
      <c r="AY37" s="61"/>
      <c r="AZ37" s="61"/>
      <c r="BA37" s="61"/>
      <c r="BB37" s="80">
        <f>SUM(Financials2026[[#This Row],[Jan AC]:[Dec AC]])</f>
        <v>100000.00000000001</v>
      </c>
      <c r="BC37" s="71">
        <f>Financials2026[[#This Row],[Jan AC]]-Financials2026[[#This Row],[Jan FC]]</f>
        <v>0</v>
      </c>
      <c r="BD37" s="71">
        <f>Financials2026[[#This Row],[Feb AC]]-Financials2026[[#This Row],[Feb FC]]</f>
        <v>0</v>
      </c>
      <c r="BE37" s="71">
        <f>Financials2026[[#This Row],[Mar AC]]-Financials2026[[#This Row],[Mar FC]]</f>
        <v>0</v>
      </c>
      <c r="BF37" s="71">
        <f>Financials2026[[#This Row],[Apr AC]]-Financials2026[[#This Row],[Apr FC]]</f>
        <v>0</v>
      </c>
      <c r="BG37" s="71">
        <f>Financials2026[[#This Row],[May AC]]-Financials2026[[#This Row],[May FC]]</f>
        <v>0</v>
      </c>
      <c r="BH37" s="71">
        <f>Financials2026[[#This Row],[Jun AC]]-Financials2026[[#This Row],[Jun FC]]</f>
        <v>0</v>
      </c>
      <c r="BI37" s="71">
        <f>Financials2026[[#This Row],[Jul AC]]-Financials2026[[#This Row],[Jul FC]]</f>
        <v>-16666.666666666668</v>
      </c>
      <c r="BJ37" s="71">
        <f>Financials2026[[#This Row],[Aug AC]]-Financials2026[[#This Row],[Aug FC]]</f>
        <v>-16666.666666666668</v>
      </c>
      <c r="BK37" s="71">
        <f>Financials2026[[#This Row],[Sep AC]]-Financials2026[[#This Row],[Sep FC]]</f>
        <v>-16666.666666666668</v>
      </c>
      <c r="BL37" s="71">
        <f>Financials2026[[#This Row],[Oct AC]]-Financials2026[[#This Row],[Oct FC]]</f>
        <v>-16666.666666666668</v>
      </c>
      <c r="BM37" s="71">
        <f>Financials2026[[#This Row],[Nov AC]]-Financials2026[[#This Row],[Nov FC]]</f>
        <v>-16666.666666666668</v>
      </c>
      <c r="BN37" s="71">
        <f>Financials2026[[#This Row],[Dec AC]]-Financials2026[[#This Row],[Dec FC]]</f>
        <v>-16666.666666666668</v>
      </c>
      <c r="BO37" s="71">
        <f>SUM(Financials2026[[#This Row],[Jan Opp/Risk]:[Dec Opp./Risk]])</f>
        <v>-100000.00000000001</v>
      </c>
      <c r="BP37" s="90"/>
      <c r="BQ37" s="47">
        <f>SUM(Financials2026[[#This Row],[Jan AC]:[Apr AC]])</f>
        <v>66666.666666666672</v>
      </c>
      <c r="BS37" s="6"/>
      <c r="BT37" s="6"/>
      <c r="BU37" s="6"/>
      <c r="BV37" s="6"/>
      <c r="BW37" s="6"/>
      <c r="BX37" s="6"/>
    </row>
    <row r="38" spans="1:76" hidden="1" x14ac:dyDescent="0.3">
      <c r="A38" s="22" t="s">
        <v>101</v>
      </c>
      <c r="B38" s="21" t="s">
        <v>208</v>
      </c>
      <c r="C38" s="21" t="s">
        <v>209</v>
      </c>
      <c r="D38" s="10" t="s">
        <v>29</v>
      </c>
      <c r="E38" s="7" t="s">
        <v>210</v>
      </c>
      <c r="F38" s="3" t="s">
        <v>211</v>
      </c>
      <c r="G38" s="3" t="s">
        <v>48</v>
      </c>
      <c r="H38" s="4">
        <v>46143</v>
      </c>
      <c r="I38" s="4">
        <v>46507</v>
      </c>
      <c r="J38" s="3" t="s">
        <v>214</v>
      </c>
      <c r="K38" s="3" t="str">
        <f t="shared" si="13"/>
        <v>Prj000458-Support - Data Analytics Office</v>
      </c>
      <c r="L38" s="21" t="s">
        <v>106</v>
      </c>
      <c r="M38" s="21" t="s">
        <v>7</v>
      </c>
      <c r="N38" s="21" t="s">
        <v>7</v>
      </c>
      <c r="O38" s="21" t="s">
        <v>7</v>
      </c>
      <c r="P38" s="21" t="s">
        <v>107</v>
      </c>
      <c r="Q38" s="21" t="s">
        <v>201</v>
      </c>
      <c r="R38" s="21" t="s">
        <v>201</v>
      </c>
      <c r="S38" s="21" t="s">
        <v>109</v>
      </c>
      <c r="T38" s="5">
        <v>66666.666666666672</v>
      </c>
      <c r="U38" s="15">
        <v>100000</v>
      </c>
      <c r="V38" s="15">
        <v>100000</v>
      </c>
      <c r="W38" s="15">
        <f t="shared" si="33"/>
        <v>99999.999999999985</v>
      </c>
      <c r="X38" s="15">
        <f t="shared" si="7"/>
        <v>-1.4551915228366852E-11</v>
      </c>
      <c r="Y38" s="15">
        <f t="shared" si="14"/>
        <v>0</v>
      </c>
      <c r="Z38" s="15">
        <f>SUM(Financials2026[[#This Row],[2026 Opportunity]:[2026 Risk]])</f>
        <v>-1.4551915228366852E-11</v>
      </c>
      <c r="AA38" s="3" t="s">
        <v>431</v>
      </c>
      <c r="AB38" s="52">
        <f>100000/12</f>
        <v>8333.3333333333339</v>
      </c>
      <c r="AC38" s="52">
        <f>100000/12</f>
        <v>8333.3333333333339</v>
      </c>
      <c r="AD38" s="52">
        <f>100000/12</f>
        <v>8333.3333333333339</v>
      </c>
      <c r="AE38" s="52">
        <f>100000/12</f>
        <v>8333.3333333333339</v>
      </c>
      <c r="AF38" s="52">
        <f>100000/12</f>
        <v>8333.3333333333339</v>
      </c>
      <c r="AG38" s="52">
        <f t="shared" ref="AG38:AM38" si="36">+AF38</f>
        <v>8333.3333333333339</v>
      </c>
      <c r="AH38" s="52">
        <f t="shared" si="36"/>
        <v>8333.3333333333339</v>
      </c>
      <c r="AI38" s="52">
        <f t="shared" si="36"/>
        <v>8333.3333333333339</v>
      </c>
      <c r="AJ38" s="52">
        <f t="shared" si="36"/>
        <v>8333.3333333333339</v>
      </c>
      <c r="AK38" s="52">
        <f t="shared" si="36"/>
        <v>8333.3333333333339</v>
      </c>
      <c r="AL38" s="52">
        <f t="shared" si="36"/>
        <v>8333.3333333333339</v>
      </c>
      <c r="AM38" s="52">
        <f t="shared" si="36"/>
        <v>8333.3333333333339</v>
      </c>
      <c r="AN38" s="52">
        <f>SUM(Financials2026[[#This Row],[Jan FC]:[Dec FC]])</f>
        <v>99999.999999999985</v>
      </c>
      <c r="AO38" s="15">
        <f t="shared" si="5"/>
        <v>58333.333333333343</v>
      </c>
      <c r="AP38" s="61">
        <f>100000/12</f>
        <v>8333.3333333333339</v>
      </c>
      <c r="AQ38" s="61">
        <f>100000/12</f>
        <v>8333.3333333333339</v>
      </c>
      <c r="AR38" s="61">
        <f>100000/12</f>
        <v>8333.3333333333339</v>
      </c>
      <c r="AS38" s="61">
        <f>100000/12</f>
        <v>8333.3333333333339</v>
      </c>
      <c r="AT38" s="61">
        <f>100000/12</f>
        <v>8333.3333333333339</v>
      </c>
      <c r="AU38" s="61">
        <f t="shared" ref="AU38" si="37">+AT38</f>
        <v>8333.3333333333339</v>
      </c>
      <c r="AV38" s="61">
        <f t="shared" ref="AV38" si="38">+AU38</f>
        <v>8333.3333333333339</v>
      </c>
      <c r="AW38" s="61">
        <f t="shared" ref="AW38" si="39">+AV38</f>
        <v>8333.3333333333339</v>
      </c>
      <c r="AX38" s="61">
        <f t="shared" ref="AX38" si="40">+AW38</f>
        <v>8333.3333333333339</v>
      </c>
      <c r="AY38" s="61">
        <f t="shared" ref="AY38" si="41">+AX38</f>
        <v>8333.3333333333339</v>
      </c>
      <c r="AZ38" s="61">
        <f t="shared" ref="AZ38" si="42">+AY38</f>
        <v>8333.3333333333339</v>
      </c>
      <c r="BA38" s="61">
        <f t="shared" ref="BA38" si="43">+AZ38</f>
        <v>8333.3333333333339</v>
      </c>
      <c r="BB38" s="80">
        <f>SUM(Financials2026[[#This Row],[Jan AC]:[Dec AC]])</f>
        <v>99999.999999999985</v>
      </c>
      <c r="BC38" s="71">
        <f>Financials2026[[#This Row],[Jan AC]]-Financials2026[[#This Row],[Jan FC]]</f>
        <v>0</v>
      </c>
      <c r="BD38" s="71">
        <f>Financials2026[[#This Row],[Feb AC]]-Financials2026[[#This Row],[Feb FC]]</f>
        <v>0</v>
      </c>
      <c r="BE38" s="71">
        <f>Financials2026[[#This Row],[Mar AC]]-Financials2026[[#This Row],[Mar FC]]</f>
        <v>0</v>
      </c>
      <c r="BF38" s="71">
        <f>Financials2026[[#This Row],[Apr AC]]-Financials2026[[#This Row],[Apr FC]]</f>
        <v>0</v>
      </c>
      <c r="BG38" s="71">
        <f>Financials2026[[#This Row],[May AC]]-Financials2026[[#This Row],[May FC]]</f>
        <v>0</v>
      </c>
      <c r="BH38" s="71">
        <f>Financials2026[[#This Row],[Jun AC]]-Financials2026[[#This Row],[Jun FC]]</f>
        <v>0</v>
      </c>
      <c r="BI38" s="71">
        <f>Financials2026[[#This Row],[Jul AC]]-Financials2026[[#This Row],[Jul FC]]</f>
        <v>0</v>
      </c>
      <c r="BJ38" s="71">
        <f>Financials2026[[#This Row],[Aug AC]]-Financials2026[[#This Row],[Aug FC]]</f>
        <v>0</v>
      </c>
      <c r="BK38" s="71">
        <f>Financials2026[[#This Row],[Sep AC]]-Financials2026[[#This Row],[Sep FC]]</f>
        <v>0</v>
      </c>
      <c r="BL38" s="71">
        <f>Financials2026[[#This Row],[Oct AC]]-Financials2026[[#This Row],[Oct FC]]</f>
        <v>0</v>
      </c>
      <c r="BM38" s="71">
        <f>Financials2026[[#This Row],[Nov AC]]-Financials2026[[#This Row],[Nov FC]]</f>
        <v>0</v>
      </c>
      <c r="BN38" s="71">
        <f>Financials2026[[#This Row],[Dec AC]]-Financials2026[[#This Row],[Dec FC]]</f>
        <v>0</v>
      </c>
      <c r="BO38" s="71">
        <f>SUM(Financials2026[[#This Row],[Jan Opp/Risk]:[Dec Opp./Risk]])</f>
        <v>0</v>
      </c>
      <c r="BP38" s="90"/>
      <c r="BQ38" s="47">
        <f>SUM(Financials2026[[#This Row],[Jan AC]:[Apr AC]])</f>
        <v>33333.333333333336</v>
      </c>
      <c r="BS38" s="6"/>
      <c r="BT38" s="6"/>
      <c r="BU38" s="6"/>
      <c r="BV38" s="6"/>
      <c r="BW38" s="6"/>
      <c r="BX38" s="6"/>
    </row>
    <row r="39" spans="1:76" hidden="1" x14ac:dyDescent="0.3">
      <c r="A39" s="22" t="s">
        <v>101</v>
      </c>
      <c r="B39" s="21" t="s">
        <v>215</v>
      </c>
      <c r="C39" s="21"/>
      <c r="D39" s="10" t="s">
        <v>27</v>
      </c>
      <c r="E39" s="7" t="s">
        <v>216</v>
      </c>
      <c r="F39" s="3" t="s">
        <v>114</v>
      </c>
      <c r="G39" s="3" t="s">
        <v>53</v>
      </c>
      <c r="H39" s="4">
        <v>46082</v>
      </c>
      <c r="I39" s="4">
        <v>46446</v>
      </c>
      <c r="J39" s="3" t="s">
        <v>217</v>
      </c>
      <c r="K39" s="3" t="str">
        <f t="shared" si="13"/>
        <v>Prj000446-Implement - Minor Enhancements for Enterprise Apps</v>
      </c>
      <c r="L39" s="21" t="s">
        <v>106</v>
      </c>
      <c r="M39" s="21" t="s">
        <v>7</v>
      </c>
      <c r="N39" s="21" t="s">
        <v>7</v>
      </c>
      <c r="O39" s="21" t="s">
        <v>7</v>
      </c>
      <c r="P39" s="21" t="s">
        <v>107</v>
      </c>
      <c r="Q39" s="21" t="s">
        <v>201</v>
      </c>
      <c r="R39" s="21" t="s">
        <v>201</v>
      </c>
      <c r="S39" s="21" t="s">
        <v>109</v>
      </c>
      <c r="T39" s="5">
        <v>464992</v>
      </c>
      <c r="U39" s="15">
        <v>440671.35000000003</v>
      </c>
      <c r="V39" s="15">
        <v>440671.35000000003</v>
      </c>
      <c r="W39" s="15">
        <f t="shared" si="33"/>
        <v>440671.00000000006</v>
      </c>
      <c r="X39" s="15">
        <f t="shared" si="7"/>
        <v>-0.34999999997671694</v>
      </c>
      <c r="Y39" s="15">
        <f t="shared" si="14"/>
        <v>0</v>
      </c>
      <c r="Z39" s="15">
        <f>SUM(Financials2026[[#This Row],[2026 Opportunity]:[2026 Risk]])</f>
        <v>-0.34999999997671694</v>
      </c>
      <c r="AA39" s="3" t="s">
        <v>432</v>
      </c>
      <c r="AB39" s="52"/>
      <c r="AC39" s="52"/>
      <c r="AD39" s="52">
        <f t="shared" ref="AD39:AL39" si="44">434810.4/12</f>
        <v>36234.200000000004</v>
      </c>
      <c r="AE39" s="52">
        <f t="shared" si="44"/>
        <v>36234.200000000004</v>
      </c>
      <c r="AF39" s="52">
        <f t="shared" si="44"/>
        <v>36234.200000000004</v>
      </c>
      <c r="AG39" s="52">
        <f t="shared" si="44"/>
        <v>36234.200000000004</v>
      </c>
      <c r="AH39" s="52">
        <f t="shared" si="44"/>
        <v>36234.200000000004</v>
      </c>
      <c r="AI39" s="52">
        <f t="shared" si="44"/>
        <v>36234.200000000004</v>
      </c>
      <c r="AJ39" s="52">
        <f t="shared" si="44"/>
        <v>36234.200000000004</v>
      </c>
      <c r="AK39" s="52">
        <f t="shared" si="44"/>
        <v>36234.200000000004</v>
      </c>
      <c r="AL39" s="52">
        <f t="shared" si="44"/>
        <v>36234.200000000004</v>
      </c>
      <c r="AM39" s="88">
        <f>(434810.4/12)+78329</f>
        <v>114563.20000000001</v>
      </c>
      <c r="AN39" s="52">
        <f>SUM(Financials2026[[#This Row],[Jan FC]:[Dec FC]])</f>
        <v>440671.00000000006</v>
      </c>
      <c r="AO39" s="15">
        <f t="shared" si="5"/>
        <v>331968.40000000002</v>
      </c>
      <c r="AP39" s="61"/>
      <c r="AQ39" s="61"/>
      <c r="AR39" s="61">
        <f t="shared" ref="AR39:BA39" si="45">434810.4/12</f>
        <v>36234.200000000004</v>
      </c>
      <c r="AS39" s="61">
        <f t="shared" si="45"/>
        <v>36234.200000000004</v>
      </c>
      <c r="AT39" s="61">
        <f t="shared" si="45"/>
        <v>36234.200000000004</v>
      </c>
      <c r="AU39" s="61">
        <f t="shared" si="45"/>
        <v>36234.200000000004</v>
      </c>
      <c r="AV39" s="61">
        <f t="shared" si="45"/>
        <v>36234.200000000004</v>
      </c>
      <c r="AW39" s="61">
        <f t="shared" si="45"/>
        <v>36234.200000000004</v>
      </c>
      <c r="AX39" s="61">
        <f t="shared" si="45"/>
        <v>36234.200000000004</v>
      </c>
      <c r="AY39" s="61">
        <f t="shared" si="45"/>
        <v>36234.200000000004</v>
      </c>
      <c r="AZ39" s="61">
        <f t="shared" si="45"/>
        <v>36234.200000000004</v>
      </c>
      <c r="BA39" s="61">
        <f t="shared" si="45"/>
        <v>36234.200000000004</v>
      </c>
      <c r="BB39" s="80">
        <f>SUM(Financials2026[[#This Row],[Jan AC]:[Dec AC]])</f>
        <v>362342.00000000006</v>
      </c>
      <c r="BC39" s="71">
        <f>Financials2026[[#This Row],[Jan AC]]-Financials2026[[#This Row],[Jan FC]]</f>
        <v>0</v>
      </c>
      <c r="BD39" s="71">
        <f>Financials2026[[#This Row],[Feb AC]]-Financials2026[[#This Row],[Feb FC]]</f>
        <v>0</v>
      </c>
      <c r="BE39" s="71">
        <f>Financials2026[[#This Row],[Mar AC]]-Financials2026[[#This Row],[Mar FC]]</f>
        <v>0</v>
      </c>
      <c r="BF39" s="71">
        <f>Financials2026[[#This Row],[Apr AC]]-Financials2026[[#This Row],[Apr FC]]</f>
        <v>0</v>
      </c>
      <c r="BG39" s="71">
        <f>Financials2026[[#This Row],[May AC]]-Financials2026[[#This Row],[May FC]]</f>
        <v>0</v>
      </c>
      <c r="BH39" s="71">
        <f>Financials2026[[#This Row],[Jun AC]]-Financials2026[[#This Row],[Jun FC]]</f>
        <v>0</v>
      </c>
      <c r="BI39" s="71">
        <f>Financials2026[[#This Row],[Jul AC]]-Financials2026[[#This Row],[Jul FC]]</f>
        <v>0</v>
      </c>
      <c r="BJ39" s="71">
        <f>Financials2026[[#This Row],[Aug AC]]-Financials2026[[#This Row],[Aug FC]]</f>
        <v>0</v>
      </c>
      <c r="BK39" s="71">
        <f>Financials2026[[#This Row],[Sep AC]]-Financials2026[[#This Row],[Sep FC]]</f>
        <v>0</v>
      </c>
      <c r="BL39" s="71">
        <f>Financials2026[[#This Row],[Oct AC]]-Financials2026[[#This Row],[Oct FC]]</f>
        <v>0</v>
      </c>
      <c r="BM39" s="71">
        <f>Financials2026[[#This Row],[Nov AC]]-Financials2026[[#This Row],[Nov FC]]</f>
        <v>0</v>
      </c>
      <c r="BN39" s="71">
        <f>Financials2026[[#This Row],[Dec AC]]-Financials2026[[#This Row],[Dec FC]]</f>
        <v>-78329</v>
      </c>
      <c r="BO39" s="71">
        <f>SUM(Financials2026[[#This Row],[Jan Opp/Risk]:[Dec Opp./Risk]])</f>
        <v>-78329</v>
      </c>
      <c r="BP39" s="90" t="s">
        <v>486</v>
      </c>
      <c r="BQ39" s="47">
        <f>SUM(Financials2026[[#This Row],[Jan AC]:[Apr AC]])</f>
        <v>72468.400000000009</v>
      </c>
      <c r="BS39" s="6"/>
      <c r="BT39" s="6"/>
      <c r="BU39" s="6"/>
      <c r="BV39" s="6"/>
      <c r="BW39" s="6"/>
      <c r="BX39" s="6"/>
    </row>
    <row r="40" spans="1:76" hidden="1" x14ac:dyDescent="0.3">
      <c r="A40" s="22" t="s">
        <v>101</v>
      </c>
      <c r="B40" s="21" t="s">
        <v>67</v>
      </c>
      <c r="C40" s="21"/>
      <c r="D40" s="10" t="s">
        <v>17</v>
      </c>
      <c r="E40" s="7" t="s">
        <v>103</v>
      </c>
      <c r="F40" s="3" t="s">
        <v>104</v>
      </c>
      <c r="G40" s="3" t="s">
        <v>49</v>
      </c>
      <c r="H40" s="4" t="s">
        <v>142</v>
      </c>
      <c r="I40" s="4" t="s">
        <v>142</v>
      </c>
      <c r="J40" s="3"/>
      <c r="K40" s="3" t="str">
        <f t="shared" si="13"/>
        <v>Prj000350-Support - Infrastructure for Tech</v>
      </c>
      <c r="L40" s="21" t="s">
        <v>106</v>
      </c>
      <c r="M40" s="21" t="s">
        <v>7</v>
      </c>
      <c r="N40" s="21" t="s">
        <v>7</v>
      </c>
      <c r="O40" s="21" t="s">
        <v>218</v>
      </c>
      <c r="P40" s="21" t="s">
        <v>107</v>
      </c>
      <c r="Q40" s="21" t="s">
        <v>108</v>
      </c>
      <c r="R40" s="21" t="s">
        <v>108</v>
      </c>
      <c r="S40" s="21" t="s">
        <v>129</v>
      </c>
      <c r="T40" s="5">
        <v>12685</v>
      </c>
      <c r="U40" s="15">
        <v>15000</v>
      </c>
      <c r="V40" s="15">
        <v>15000</v>
      </c>
      <c r="W40" s="15">
        <f t="shared" si="33"/>
        <v>14999.48</v>
      </c>
      <c r="X40" s="15">
        <f t="shared" si="7"/>
        <v>-0.52000000000043656</v>
      </c>
      <c r="Y40" s="15">
        <f t="shared" si="14"/>
        <v>0</v>
      </c>
      <c r="Z40" s="15">
        <f>SUM(Financials2026[[#This Row],[2026 Opportunity]:[2026 Risk]])</f>
        <v>-0.52000000000043656</v>
      </c>
      <c r="AA40" s="3" t="s">
        <v>433</v>
      </c>
      <c r="AB40" s="52">
        <v>1250</v>
      </c>
      <c r="AC40" s="52">
        <v>1250</v>
      </c>
      <c r="AD40" s="52">
        <v>1250</v>
      </c>
      <c r="AE40" s="52">
        <f>1250+717</f>
        <v>1967</v>
      </c>
      <c r="AF40" s="52">
        <f>1250+717</f>
        <v>1967</v>
      </c>
      <c r="AG40" s="52">
        <v>1250</v>
      </c>
      <c r="AH40" s="52">
        <v>1250</v>
      </c>
      <c r="AI40" s="52">
        <v>1250</v>
      </c>
      <c r="AJ40" s="52">
        <v>1250</v>
      </c>
      <c r="AK40" s="52">
        <v>1250</v>
      </c>
      <c r="AL40" s="52">
        <v>1250</v>
      </c>
      <c r="AM40" s="46">
        <f>1250+3054-717-716</f>
        <v>2871</v>
      </c>
      <c r="AN40" s="52">
        <f>SUM(Financials2026[[#This Row],[Jan FC]:[Dec FC]])</f>
        <v>18055</v>
      </c>
      <c r="AO40" s="15">
        <f t="shared" si="5"/>
        <v>10371</v>
      </c>
      <c r="AP40" s="61">
        <v>0</v>
      </c>
      <c r="AQ40" s="61">
        <v>0</v>
      </c>
      <c r="AR40" s="61">
        <v>696.32</v>
      </c>
      <c r="AS40" s="61">
        <v>1966.08</v>
      </c>
      <c r="AT40" s="61">
        <v>1966.08</v>
      </c>
      <c r="AU40" s="61">
        <v>1966.08</v>
      </c>
      <c r="AV40" s="61"/>
      <c r="AW40" s="61"/>
      <c r="AX40" s="61"/>
      <c r="AY40" s="61"/>
      <c r="AZ40" s="61"/>
      <c r="BA40" s="61"/>
      <c r="BB40" s="80">
        <f>SUM(Financials2026[[#This Row],[Jan AC]:[Dec AC]])</f>
        <v>6594.5599999999995</v>
      </c>
      <c r="BC40" s="71">
        <f>Financials2026[[#This Row],[Jan AC]]-Financials2026[[#This Row],[Jan FC]]</f>
        <v>-1250</v>
      </c>
      <c r="BD40" s="71">
        <f>Financials2026[[#This Row],[Feb AC]]-Financials2026[[#This Row],[Feb FC]]</f>
        <v>-1250</v>
      </c>
      <c r="BE40" s="71">
        <f>Financials2026[[#This Row],[Mar AC]]-Financials2026[[#This Row],[Mar FC]]</f>
        <v>-553.67999999999995</v>
      </c>
      <c r="BF40" s="71">
        <f>Financials2026[[#This Row],[Apr AC]]-Financials2026[[#This Row],[Apr FC]]</f>
        <v>-0.92000000000007276</v>
      </c>
      <c r="BG40" s="71">
        <f>Financials2026[[#This Row],[May AC]]-Financials2026[[#This Row],[May FC]]</f>
        <v>-0.92000000000007276</v>
      </c>
      <c r="BH40" s="71">
        <f>Financials2026[[#This Row],[Jun AC]]-Financials2026[[#This Row],[Jun FC]]</f>
        <v>716.07999999999993</v>
      </c>
      <c r="BI40" s="71">
        <f>Financials2026[[#This Row],[Jul AC]]-Financials2026[[#This Row],[Jul FC]]</f>
        <v>-1250</v>
      </c>
      <c r="BJ40" s="71">
        <f>Financials2026[[#This Row],[Aug AC]]-Financials2026[[#This Row],[Aug FC]]</f>
        <v>-1250</v>
      </c>
      <c r="BK40" s="71">
        <f>Financials2026[[#This Row],[Sep AC]]-Financials2026[[#This Row],[Sep FC]]</f>
        <v>-1250</v>
      </c>
      <c r="BL40" s="71">
        <f>Financials2026[[#This Row],[Oct AC]]-Financials2026[[#This Row],[Oct FC]]</f>
        <v>-1250</v>
      </c>
      <c r="BM40" s="71">
        <f>Financials2026[[#This Row],[Nov AC]]-Financials2026[[#This Row],[Nov FC]]</f>
        <v>-1250</v>
      </c>
      <c r="BN40" s="71">
        <f>Financials2026[[#This Row],[Dec AC]]-Financials2026[[#This Row],[Dec FC]]</f>
        <v>-2871</v>
      </c>
      <c r="BO40" s="71">
        <f>SUM(Financials2026[[#This Row],[Jan Opp/Risk]:[Dec Opp./Risk]])</f>
        <v>-11460.44</v>
      </c>
      <c r="BP40" s="90" t="s">
        <v>531</v>
      </c>
      <c r="BQ40" s="47">
        <f>SUM(Financials2026[[#This Row],[Jan AC]:[Apr AC]])</f>
        <v>2662.4</v>
      </c>
      <c r="BS40" s="6"/>
      <c r="BT40" s="6"/>
      <c r="BU40" s="6"/>
      <c r="BV40" s="6"/>
      <c r="BW40" s="6"/>
      <c r="BX40" s="6"/>
    </row>
    <row r="41" spans="1:76" hidden="1" x14ac:dyDescent="0.3">
      <c r="A41" s="22" t="s">
        <v>101</v>
      </c>
      <c r="B41" s="21" t="s">
        <v>67</v>
      </c>
      <c r="C41" s="21"/>
      <c r="D41" s="10" t="s">
        <v>15</v>
      </c>
      <c r="E41" s="7" t="s">
        <v>219</v>
      </c>
      <c r="F41" s="3" t="s">
        <v>104</v>
      </c>
      <c r="G41" s="3" t="s">
        <v>49</v>
      </c>
      <c r="H41" s="4">
        <v>45444</v>
      </c>
      <c r="I41" s="4">
        <v>46538</v>
      </c>
      <c r="J41" s="3"/>
      <c r="K41" s="3" t="str">
        <f t="shared" si="13"/>
        <v>Prj000342-Support - Site Reliability Engineering for Tech</v>
      </c>
      <c r="L41" s="21" t="s">
        <v>106</v>
      </c>
      <c r="M41" s="21" t="s">
        <v>4</v>
      </c>
      <c r="N41" s="21" t="s">
        <v>4</v>
      </c>
      <c r="O41" s="21" t="s">
        <v>220</v>
      </c>
      <c r="P41" s="21" t="s">
        <v>107</v>
      </c>
      <c r="Q41" s="21" t="s">
        <v>221</v>
      </c>
      <c r="R41" s="21" t="s">
        <v>221</v>
      </c>
      <c r="S41" s="21" t="s">
        <v>129</v>
      </c>
      <c r="T41" s="5">
        <v>7121037.5</v>
      </c>
      <c r="U41" s="15">
        <v>7500000</v>
      </c>
      <c r="V41" s="15">
        <v>7500000</v>
      </c>
      <c r="W41" s="15">
        <f t="shared" si="33"/>
        <v>6852968.5600000005</v>
      </c>
      <c r="X41" s="15">
        <f t="shared" si="7"/>
        <v>-647031.43999999948</v>
      </c>
      <c r="Y41" s="15">
        <f t="shared" si="14"/>
        <v>0</v>
      </c>
      <c r="Z41" s="15">
        <f>SUM(Financials2026[[#This Row],[2026 Opportunity]:[2026 Risk]])</f>
        <v>-647031.43999999948</v>
      </c>
      <c r="AA41" s="3" t="s">
        <v>434</v>
      </c>
      <c r="AB41" s="52">
        <v>625000</v>
      </c>
      <c r="AC41" s="52">
        <v>625000</v>
      </c>
      <c r="AD41" s="52">
        <v>625000</v>
      </c>
      <c r="AE41" s="52">
        <v>625000</v>
      </c>
      <c r="AF41" s="52">
        <v>625000</v>
      </c>
      <c r="AG41" s="52">
        <v>625000</v>
      </c>
      <c r="AH41" s="52">
        <v>625000</v>
      </c>
      <c r="AI41" s="52">
        <v>625000</v>
      </c>
      <c r="AJ41" s="52">
        <v>625000</v>
      </c>
      <c r="AK41" s="52">
        <v>625000</v>
      </c>
      <c r="AL41" s="52">
        <v>625000</v>
      </c>
      <c r="AM41" s="46">
        <f>625000-16776</f>
        <v>608224</v>
      </c>
      <c r="AN41" s="52">
        <f>SUM(Financials2026[[#This Row],[Jan FC]:[Dec FC]])</f>
        <v>7483224</v>
      </c>
      <c r="AO41" s="15">
        <f t="shared" si="5"/>
        <v>4358224</v>
      </c>
      <c r="AP41" s="61">
        <f>553.89+659816.51</f>
        <v>660370.4</v>
      </c>
      <c r="AQ41" s="61">
        <f>573.85+983.04+602302.68</f>
        <v>603859.57000000007</v>
      </c>
      <c r="AR41" s="61">
        <f>983.04+573.85+625988.8</f>
        <v>627545.69000000006</v>
      </c>
      <c r="AS41" s="61">
        <f>573.85+601821.2</f>
        <v>602395.04999999993</v>
      </c>
      <c r="AT41" s="61">
        <v>573.85</v>
      </c>
      <c r="AU41" s="61">
        <f>573.85+632824</f>
        <v>633397.85</v>
      </c>
      <c r="AV41" s="61"/>
      <c r="AW41" s="61"/>
      <c r="AX41" s="61"/>
      <c r="AY41" s="61"/>
      <c r="AZ41" s="61"/>
      <c r="BA41" s="61"/>
      <c r="BB41" s="80">
        <f>SUM(Financials2026[[#This Row],[Jan AC]:[Dec AC]])</f>
        <v>3128142.41</v>
      </c>
      <c r="BC41" s="71">
        <f>Financials2026[[#This Row],[Jan AC]]-Financials2026[[#This Row],[Jan FC]]</f>
        <v>35370.400000000023</v>
      </c>
      <c r="BD41" s="71">
        <f>Financials2026[[#This Row],[Feb AC]]-Financials2026[[#This Row],[Feb FC]]</f>
        <v>-21140.429999999935</v>
      </c>
      <c r="BE41" s="71">
        <f>Financials2026[[#This Row],[Mar AC]]-Financials2026[[#This Row],[Mar FC]]</f>
        <v>2545.6900000000605</v>
      </c>
      <c r="BF41" s="71">
        <f>Financials2026[[#This Row],[Apr AC]]-Financials2026[[#This Row],[Apr FC]]</f>
        <v>-22604.95000000007</v>
      </c>
      <c r="BG41" s="71">
        <f>Financials2026[[#This Row],[May AC]]-Financials2026[[#This Row],[May FC]]</f>
        <v>-624426.15</v>
      </c>
      <c r="BH41" s="71">
        <f>Financials2026[[#This Row],[Jun AC]]-Financials2026[[#This Row],[Jun FC]]</f>
        <v>8397.8499999999767</v>
      </c>
      <c r="BI41" s="71">
        <f>Financials2026[[#This Row],[Jul AC]]-Financials2026[[#This Row],[Jul FC]]</f>
        <v>-625000</v>
      </c>
      <c r="BJ41" s="71">
        <f>Financials2026[[#This Row],[Aug AC]]-Financials2026[[#This Row],[Aug FC]]</f>
        <v>-625000</v>
      </c>
      <c r="BK41" s="71">
        <f>Financials2026[[#This Row],[Sep AC]]-Financials2026[[#This Row],[Sep FC]]</f>
        <v>-625000</v>
      </c>
      <c r="BL41" s="71">
        <f>Financials2026[[#This Row],[Oct AC]]-Financials2026[[#This Row],[Oct FC]]</f>
        <v>-625000</v>
      </c>
      <c r="BM41" s="71">
        <f>Financials2026[[#This Row],[Nov AC]]-Financials2026[[#This Row],[Nov FC]]</f>
        <v>-625000</v>
      </c>
      <c r="BN41" s="71">
        <f>Financials2026[[#This Row],[Dec AC]]-Financials2026[[#This Row],[Dec FC]]</f>
        <v>-608224</v>
      </c>
      <c r="BO41" s="71">
        <f>SUM(Financials2026[[#This Row],[Jan Opp/Risk]:[Dec Opp./Risk]])</f>
        <v>-4355081.59</v>
      </c>
      <c r="BP41" s="92" t="s">
        <v>532</v>
      </c>
      <c r="BQ41" s="47">
        <f>SUM(Financials2026[[#This Row],[Jan AC]:[Apr AC]])</f>
        <v>2494170.71</v>
      </c>
      <c r="BS41" s="6"/>
      <c r="BT41" s="6"/>
      <c r="BU41" s="6"/>
      <c r="BV41" s="6"/>
      <c r="BW41" s="6"/>
      <c r="BX41" s="6"/>
    </row>
    <row r="42" spans="1:76" hidden="1" x14ac:dyDescent="0.3">
      <c r="A42" s="22" t="s">
        <v>101</v>
      </c>
      <c r="B42" s="21" t="s">
        <v>222</v>
      </c>
      <c r="C42" s="21" t="s">
        <v>223</v>
      </c>
      <c r="D42" s="10" t="s">
        <v>27</v>
      </c>
      <c r="E42" s="7" t="s">
        <v>216</v>
      </c>
      <c r="F42" s="3" t="s">
        <v>114</v>
      </c>
      <c r="G42" s="3" t="s">
        <v>53</v>
      </c>
      <c r="H42" s="4">
        <v>45870</v>
      </c>
      <c r="I42" s="4">
        <v>46234</v>
      </c>
      <c r="J42" s="3"/>
      <c r="K42" s="3" t="str">
        <f t="shared" si="13"/>
        <v>Prj000446-Implement - Minor Enhancements for Enterprise Apps</v>
      </c>
      <c r="L42" s="21" t="s">
        <v>106</v>
      </c>
      <c r="M42" s="21" t="s">
        <v>7</v>
      </c>
      <c r="N42" s="21" t="s">
        <v>7</v>
      </c>
      <c r="O42" s="21" t="s">
        <v>224</v>
      </c>
      <c r="P42" s="21" t="s">
        <v>107</v>
      </c>
      <c r="Q42" s="21" t="s">
        <v>108</v>
      </c>
      <c r="R42" s="21" t="s">
        <v>108</v>
      </c>
      <c r="S42" s="21" t="s">
        <v>109</v>
      </c>
      <c r="T42" s="5">
        <v>40500</v>
      </c>
      <c r="U42" s="15">
        <v>99225</v>
      </c>
      <c r="V42" s="15">
        <v>99225</v>
      </c>
      <c r="W42" s="15">
        <f t="shared" si="33"/>
        <v>99225</v>
      </c>
      <c r="X42" s="15">
        <f t="shared" si="7"/>
        <v>0</v>
      </c>
      <c r="Y42" s="15">
        <f t="shared" si="14"/>
        <v>0</v>
      </c>
      <c r="Z42" s="15">
        <f>SUM(Financials2026[[#This Row],[2026 Opportunity]:[2026 Risk]])</f>
        <v>0</v>
      </c>
      <c r="AA42" s="3" t="s">
        <v>435</v>
      </c>
      <c r="AB42" s="52">
        <f t="shared" ref="AB42:AH42" si="46">(97200)/12</f>
        <v>8100</v>
      </c>
      <c r="AC42" s="52">
        <f t="shared" si="46"/>
        <v>8100</v>
      </c>
      <c r="AD42" s="52">
        <f t="shared" si="46"/>
        <v>8100</v>
      </c>
      <c r="AE42" s="52">
        <f t="shared" si="46"/>
        <v>8100</v>
      </c>
      <c r="AF42" s="52">
        <f t="shared" si="46"/>
        <v>8100</v>
      </c>
      <c r="AG42" s="52">
        <f t="shared" si="46"/>
        <v>8100</v>
      </c>
      <c r="AH42" s="52">
        <f t="shared" si="46"/>
        <v>8100</v>
      </c>
      <c r="AI42" s="52">
        <f>102060/12</f>
        <v>8505</v>
      </c>
      <c r="AJ42" s="52">
        <f t="shared" ref="AJ42:AM42" si="47">102060/12</f>
        <v>8505</v>
      </c>
      <c r="AK42" s="52">
        <f t="shared" si="47"/>
        <v>8505</v>
      </c>
      <c r="AL42" s="52">
        <f t="shared" si="47"/>
        <v>8505</v>
      </c>
      <c r="AM42" s="52">
        <f t="shared" si="47"/>
        <v>8505</v>
      </c>
      <c r="AN42" s="52">
        <f>SUM(Financials2026[[#This Row],[Jan FC]:[Dec FC]])</f>
        <v>99225</v>
      </c>
      <c r="AO42" s="15">
        <f t="shared" si="5"/>
        <v>58725</v>
      </c>
      <c r="AP42" s="61">
        <f t="shared" ref="AP42:AV42" si="48">(97200)/12</f>
        <v>8100</v>
      </c>
      <c r="AQ42" s="61">
        <f t="shared" si="48"/>
        <v>8100</v>
      </c>
      <c r="AR42" s="61">
        <f t="shared" si="48"/>
        <v>8100</v>
      </c>
      <c r="AS42" s="61">
        <f t="shared" si="48"/>
        <v>8100</v>
      </c>
      <c r="AT42" s="61">
        <f t="shared" si="48"/>
        <v>8100</v>
      </c>
      <c r="AU42" s="61">
        <f t="shared" si="48"/>
        <v>8100</v>
      </c>
      <c r="AV42" s="61">
        <f t="shared" si="48"/>
        <v>8100</v>
      </c>
      <c r="AW42" s="61"/>
      <c r="AX42" s="61"/>
      <c r="AY42" s="61"/>
      <c r="AZ42" s="61"/>
      <c r="BA42" s="61"/>
      <c r="BB42" s="80">
        <f>SUM(Financials2026[[#This Row],[Jan AC]:[Dec AC]])</f>
        <v>56700</v>
      </c>
      <c r="BC42" s="71">
        <f>Financials2026[[#This Row],[Jan AC]]-Financials2026[[#This Row],[Jan FC]]</f>
        <v>0</v>
      </c>
      <c r="BD42" s="71">
        <f>Financials2026[[#This Row],[Feb AC]]-Financials2026[[#This Row],[Feb FC]]</f>
        <v>0</v>
      </c>
      <c r="BE42" s="71">
        <f>Financials2026[[#This Row],[Mar AC]]-Financials2026[[#This Row],[Mar FC]]</f>
        <v>0</v>
      </c>
      <c r="BF42" s="71">
        <f>Financials2026[[#This Row],[Apr AC]]-Financials2026[[#This Row],[Apr FC]]</f>
        <v>0</v>
      </c>
      <c r="BG42" s="71">
        <f>Financials2026[[#This Row],[May AC]]-Financials2026[[#This Row],[May FC]]</f>
        <v>0</v>
      </c>
      <c r="BH42" s="71">
        <f>Financials2026[[#This Row],[Jun AC]]-Financials2026[[#This Row],[Jun FC]]</f>
        <v>0</v>
      </c>
      <c r="BI42" s="71">
        <f>Financials2026[[#This Row],[Jul AC]]-Financials2026[[#This Row],[Jul FC]]</f>
        <v>0</v>
      </c>
      <c r="BJ42" s="71">
        <f>Financials2026[[#This Row],[Aug AC]]-Financials2026[[#This Row],[Aug FC]]</f>
        <v>-8505</v>
      </c>
      <c r="BK42" s="71">
        <f>Financials2026[[#This Row],[Sep AC]]-Financials2026[[#This Row],[Sep FC]]</f>
        <v>-8505</v>
      </c>
      <c r="BL42" s="71">
        <f>Financials2026[[#This Row],[Oct AC]]-Financials2026[[#This Row],[Oct FC]]</f>
        <v>-8505</v>
      </c>
      <c r="BM42" s="71">
        <f>Financials2026[[#This Row],[Nov AC]]-Financials2026[[#This Row],[Nov FC]]</f>
        <v>-8505</v>
      </c>
      <c r="BN42" s="71">
        <f>Financials2026[[#This Row],[Dec AC]]-Financials2026[[#This Row],[Dec FC]]</f>
        <v>-8505</v>
      </c>
      <c r="BO42" s="71">
        <f>SUM(Financials2026[[#This Row],[Jan Opp/Risk]:[Dec Opp./Risk]])</f>
        <v>-42525</v>
      </c>
      <c r="BP42" s="90"/>
      <c r="BQ42" s="47">
        <f>SUM(Financials2026[[#This Row],[Jan AC]:[Apr AC]])</f>
        <v>32400</v>
      </c>
      <c r="BS42" s="6"/>
      <c r="BT42" s="6"/>
      <c r="BU42" s="6"/>
      <c r="BV42" s="6"/>
      <c r="BW42" s="6"/>
      <c r="BX42" s="6"/>
    </row>
    <row r="43" spans="1:76" hidden="1" x14ac:dyDescent="0.3">
      <c r="A43" s="22" t="s">
        <v>101</v>
      </c>
      <c r="B43" s="21" t="s">
        <v>57</v>
      </c>
      <c r="C43" s="21" t="s">
        <v>225</v>
      </c>
      <c r="D43" s="10" t="s">
        <v>17</v>
      </c>
      <c r="E43" s="7" t="s">
        <v>103</v>
      </c>
      <c r="F43" s="3" t="s">
        <v>104</v>
      </c>
      <c r="G43" s="3" t="s">
        <v>49</v>
      </c>
      <c r="H43" s="4">
        <v>46023</v>
      </c>
      <c r="I43" s="4">
        <v>46387</v>
      </c>
      <c r="J43" s="3" t="s">
        <v>226</v>
      </c>
      <c r="K43" s="3" t="str">
        <f t="shared" si="13"/>
        <v>Prj000350-Support - Infrastructure for Tech</v>
      </c>
      <c r="L43" s="21" t="s">
        <v>106</v>
      </c>
      <c r="M43" s="21" t="s">
        <v>7</v>
      </c>
      <c r="N43" s="21" t="s">
        <v>7</v>
      </c>
      <c r="O43" s="21"/>
      <c r="P43" s="21" t="s">
        <v>107</v>
      </c>
      <c r="Q43" s="21" t="s">
        <v>108</v>
      </c>
      <c r="R43" s="21" t="s">
        <v>108</v>
      </c>
      <c r="S43" s="21" t="s">
        <v>129</v>
      </c>
      <c r="T43" s="5">
        <v>59388.740000000013</v>
      </c>
      <c r="U43" s="15">
        <v>86949.723000000013</v>
      </c>
      <c r="V43" s="15">
        <v>86949.723000000013</v>
      </c>
      <c r="W43" s="15">
        <f t="shared" si="33"/>
        <v>80544.812250000003</v>
      </c>
      <c r="X43" s="15">
        <f t="shared" si="7"/>
        <v>-6404.91075000001</v>
      </c>
      <c r="Y43" s="15">
        <f t="shared" si="14"/>
        <v>0</v>
      </c>
      <c r="Z43" s="15">
        <f>SUM(Financials2026[[#This Row],[2026 Opportunity]:[2026 Risk]])</f>
        <v>-6404.91075000001</v>
      </c>
      <c r="AA43" s="3" t="s">
        <v>227</v>
      </c>
      <c r="AB43" s="52">
        <v>840.88</v>
      </c>
      <c r="AC43" s="52">
        <v>1681.7600000000002</v>
      </c>
      <c r="AD43" s="52">
        <v>7245.8102500000014</v>
      </c>
      <c r="AE43" s="52">
        <v>7245.8102500000014</v>
      </c>
      <c r="AF43" s="52">
        <v>7245.8102500000014</v>
      </c>
      <c r="AG43" s="52">
        <v>7245.8102500000014</v>
      </c>
      <c r="AH43" s="52">
        <v>7245.8102500000014</v>
      </c>
      <c r="AI43" s="52">
        <v>7245.8102500000014</v>
      </c>
      <c r="AJ43" s="52">
        <v>7245.8102500000014</v>
      </c>
      <c r="AK43" s="52">
        <v>7245.8102500000014</v>
      </c>
      <c r="AL43" s="52">
        <v>7245.8102500000014</v>
      </c>
      <c r="AM43" s="52">
        <f>7245.81025+6405+5564</f>
        <v>19214.810250000002</v>
      </c>
      <c r="AN43" s="52">
        <f>SUM(Financials2026[[#This Row],[Jan FC]:[Dec FC]])</f>
        <v>86949.742500000022</v>
      </c>
      <c r="AO43" s="15">
        <f t="shared" si="5"/>
        <v>62689.671750000009</v>
      </c>
      <c r="AP43" s="61">
        <v>840.88</v>
      </c>
      <c r="AQ43" s="61">
        <v>1681.7600000000002</v>
      </c>
      <c r="AR43" s="61">
        <v>840.88000000000011</v>
      </c>
      <c r="AS43" s="61"/>
      <c r="AT43" s="61"/>
      <c r="AU43" s="61"/>
      <c r="AV43" s="61"/>
      <c r="AW43" s="61"/>
      <c r="AX43" s="61"/>
      <c r="AY43" s="61"/>
      <c r="AZ43" s="61"/>
      <c r="BA43" s="61"/>
      <c r="BB43" s="80">
        <f>SUM(Financials2026[[#This Row],[Jan AC]:[Dec AC]])</f>
        <v>3363.5200000000004</v>
      </c>
      <c r="BC43" s="71">
        <f>Financials2026[[#This Row],[Jan AC]]-Financials2026[[#This Row],[Jan FC]]</f>
        <v>0</v>
      </c>
      <c r="BD43" s="71">
        <f>Financials2026[[#This Row],[Feb AC]]-Financials2026[[#This Row],[Feb FC]]</f>
        <v>0</v>
      </c>
      <c r="BE43" s="71">
        <f>Financials2026[[#This Row],[Mar AC]]-Financials2026[[#This Row],[Mar FC]]</f>
        <v>-6404.9302500000013</v>
      </c>
      <c r="BF43" s="71">
        <f>Financials2026[[#This Row],[Apr AC]]-Financials2026[[#This Row],[Apr FC]]</f>
        <v>-7245.8102500000014</v>
      </c>
      <c r="BG43" s="71">
        <f>Financials2026[[#This Row],[May AC]]-Financials2026[[#This Row],[May FC]]</f>
        <v>-7245.8102500000014</v>
      </c>
      <c r="BH43" s="71">
        <f>Financials2026[[#This Row],[Jun AC]]-Financials2026[[#This Row],[Jun FC]]</f>
        <v>-7245.8102500000014</v>
      </c>
      <c r="BI43" s="71">
        <f>Financials2026[[#This Row],[Jul AC]]-Financials2026[[#This Row],[Jul FC]]</f>
        <v>-7245.8102500000014</v>
      </c>
      <c r="BJ43" s="71">
        <f>Financials2026[[#This Row],[Aug AC]]-Financials2026[[#This Row],[Aug FC]]</f>
        <v>-7245.8102500000014</v>
      </c>
      <c r="BK43" s="71">
        <f>Financials2026[[#This Row],[Sep AC]]-Financials2026[[#This Row],[Sep FC]]</f>
        <v>-7245.8102500000014</v>
      </c>
      <c r="BL43" s="71">
        <f>Financials2026[[#This Row],[Oct AC]]-Financials2026[[#This Row],[Oct FC]]</f>
        <v>-7245.8102500000014</v>
      </c>
      <c r="BM43" s="71">
        <f>Financials2026[[#This Row],[Nov AC]]-Financials2026[[#This Row],[Nov FC]]</f>
        <v>-7245.8102500000014</v>
      </c>
      <c r="BN43" s="71">
        <f>Financials2026[[#This Row],[Dec AC]]-Financials2026[[#This Row],[Dec FC]]</f>
        <v>-19214.810250000002</v>
      </c>
      <c r="BO43" s="71">
        <f>SUM(Financials2026[[#This Row],[Jan Opp/Risk]:[Dec Opp./Risk]])</f>
        <v>-83586.222500000018</v>
      </c>
      <c r="BP43" s="90" t="s">
        <v>552</v>
      </c>
      <c r="BQ43" s="47">
        <f>SUM(Financials2026[[#This Row],[Jan AC]:[Apr AC]])</f>
        <v>3363.5200000000004</v>
      </c>
      <c r="BS43" s="6"/>
      <c r="BT43" s="6"/>
      <c r="BU43" s="6"/>
      <c r="BV43" s="6"/>
      <c r="BW43" s="6"/>
      <c r="BX43" s="6"/>
    </row>
    <row r="44" spans="1:76" hidden="1" x14ac:dyDescent="0.3">
      <c r="A44" s="22" t="s">
        <v>101</v>
      </c>
      <c r="B44" s="21" t="s">
        <v>57</v>
      </c>
      <c r="C44" s="21" t="s">
        <v>225</v>
      </c>
      <c r="D44" s="10" t="s">
        <v>17</v>
      </c>
      <c r="E44" s="7" t="s">
        <v>103</v>
      </c>
      <c r="F44" s="3" t="s">
        <v>104</v>
      </c>
      <c r="G44" s="3" t="s">
        <v>49</v>
      </c>
      <c r="H44" s="4">
        <v>45931</v>
      </c>
      <c r="I44" s="4">
        <v>46295</v>
      </c>
      <c r="J44" s="3" t="s">
        <v>228</v>
      </c>
      <c r="K44" s="3" t="str">
        <f t="shared" si="13"/>
        <v>Prj000350-Support - Infrastructure for Tech</v>
      </c>
      <c r="L44" s="21" t="s">
        <v>106</v>
      </c>
      <c r="M44" s="21" t="s">
        <v>7</v>
      </c>
      <c r="N44" s="21" t="s">
        <v>7</v>
      </c>
      <c r="O44" s="21"/>
      <c r="P44" s="21" t="s">
        <v>107</v>
      </c>
      <c r="Q44" s="21" t="s">
        <v>108</v>
      </c>
      <c r="R44" s="21" t="s">
        <v>108</v>
      </c>
      <c r="S44" s="21" t="s">
        <v>132</v>
      </c>
      <c r="T44" s="5">
        <v>79876</v>
      </c>
      <c r="U44" s="15">
        <v>63000</v>
      </c>
      <c r="V44" s="15">
        <v>63000</v>
      </c>
      <c r="W44" s="15">
        <f t="shared" si="33"/>
        <v>63000.37</v>
      </c>
      <c r="X44" s="15">
        <f t="shared" si="7"/>
        <v>0</v>
      </c>
      <c r="Y44" s="15">
        <f t="shared" si="14"/>
        <v>0.37000000000261934</v>
      </c>
      <c r="Z44" s="15">
        <f>SUM(Financials2026[[#This Row],[2026 Opportunity]:[2026 Risk]])</f>
        <v>0.37000000000261934</v>
      </c>
      <c r="AA44" s="3" t="s">
        <v>229</v>
      </c>
      <c r="AB44" s="52"/>
      <c r="AC44" s="52"/>
      <c r="AD44" s="52"/>
      <c r="AE44" s="52"/>
      <c r="AF44" s="52">
        <v>2274.37</v>
      </c>
      <c r="AG44" s="51"/>
      <c r="AH44" s="52"/>
      <c r="AI44" s="52"/>
      <c r="AJ44" s="52"/>
      <c r="AK44" s="52"/>
      <c r="AL44" s="52"/>
      <c r="AM44" s="52">
        <f>63000-2274</f>
        <v>60726</v>
      </c>
      <c r="AN44" s="52">
        <f>SUM(Financials2026[[#This Row],[Jan FC]:[Dec FC]])</f>
        <v>63000.37</v>
      </c>
      <c r="AO44" s="15">
        <f t="shared" si="5"/>
        <v>60726</v>
      </c>
      <c r="AP44" s="61"/>
      <c r="AQ44" s="61"/>
      <c r="AR44" s="61"/>
      <c r="AS44" s="61"/>
      <c r="AT44" s="61">
        <v>2274.37</v>
      </c>
      <c r="AU44" s="60"/>
      <c r="AV44" s="61"/>
      <c r="AW44" s="61"/>
      <c r="AX44" s="61"/>
      <c r="AY44" s="61"/>
      <c r="AZ44" s="61"/>
      <c r="BA44" s="61"/>
      <c r="BB44" s="80">
        <f>SUM(Financials2026[[#This Row],[Jan AC]:[Dec AC]])</f>
        <v>2274.37</v>
      </c>
      <c r="BC44" s="71">
        <f>Financials2026[[#This Row],[Jan AC]]-Financials2026[[#This Row],[Jan FC]]</f>
        <v>0</v>
      </c>
      <c r="BD44" s="71">
        <f>Financials2026[[#This Row],[Feb AC]]-Financials2026[[#This Row],[Feb FC]]</f>
        <v>0</v>
      </c>
      <c r="BE44" s="71">
        <f>Financials2026[[#This Row],[Mar AC]]-Financials2026[[#This Row],[Mar FC]]</f>
        <v>0</v>
      </c>
      <c r="BF44" s="71">
        <f>Financials2026[[#This Row],[Apr AC]]-Financials2026[[#This Row],[Apr FC]]</f>
        <v>0</v>
      </c>
      <c r="BG44" s="71">
        <f>Financials2026[[#This Row],[May AC]]-Financials2026[[#This Row],[May FC]]</f>
        <v>0</v>
      </c>
      <c r="BH44" s="71">
        <f>Financials2026[[#This Row],[Jun AC]]-Financials2026[[#This Row],[Jun FC]]</f>
        <v>0</v>
      </c>
      <c r="BI44" s="71">
        <f>Financials2026[[#This Row],[Jul AC]]-Financials2026[[#This Row],[Jul FC]]</f>
        <v>0</v>
      </c>
      <c r="BJ44" s="71">
        <f>Financials2026[[#This Row],[Aug AC]]-Financials2026[[#This Row],[Aug FC]]</f>
        <v>0</v>
      </c>
      <c r="BK44" s="71">
        <f>Financials2026[[#This Row],[Sep AC]]-Financials2026[[#This Row],[Sep FC]]</f>
        <v>0</v>
      </c>
      <c r="BL44" s="71">
        <f>Financials2026[[#This Row],[Oct AC]]-Financials2026[[#This Row],[Oct FC]]</f>
        <v>0</v>
      </c>
      <c r="BM44" s="71">
        <f>Financials2026[[#This Row],[Nov AC]]-Financials2026[[#This Row],[Nov FC]]</f>
        <v>0</v>
      </c>
      <c r="BN44" s="71">
        <f>Financials2026[[#This Row],[Dec AC]]-Financials2026[[#This Row],[Dec FC]]</f>
        <v>-60726</v>
      </c>
      <c r="BO44" s="71">
        <f>SUM(Financials2026[[#This Row],[Jan Opp/Risk]:[Dec Opp./Risk]])</f>
        <v>-60726</v>
      </c>
      <c r="BP44" s="90" t="s">
        <v>857</v>
      </c>
      <c r="BQ44" s="47">
        <f>SUM(Financials2026[[#This Row],[Jan AC]:[Apr AC]])</f>
        <v>0</v>
      </c>
      <c r="BS44" s="6"/>
      <c r="BT44" s="6"/>
      <c r="BU44" s="6"/>
      <c r="BV44" s="6"/>
      <c r="BW44" s="6"/>
      <c r="BX44" s="6"/>
    </row>
    <row r="45" spans="1:76" hidden="1" x14ac:dyDescent="0.3">
      <c r="A45" s="22" t="s">
        <v>101</v>
      </c>
      <c r="B45" s="21" t="s">
        <v>57</v>
      </c>
      <c r="C45" s="21" t="s">
        <v>230</v>
      </c>
      <c r="D45" s="10" t="s">
        <v>15</v>
      </c>
      <c r="E45" s="7" t="s">
        <v>219</v>
      </c>
      <c r="F45" s="3" t="s">
        <v>104</v>
      </c>
      <c r="G45" s="3" t="s">
        <v>49</v>
      </c>
      <c r="H45" s="4">
        <v>45901</v>
      </c>
      <c r="I45" s="4">
        <v>46265</v>
      </c>
      <c r="J45" s="3" t="s">
        <v>231</v>
      </c>
      <c r="K45" s="3" t="str">
        <f t="shared" si="13"/>
        <v>Prj000342-Support - Site Reliability Engineering for Tech</v>
      </c>
      <c r="L45" s="21" t="s">
        <v>106</v>
      </c>
      <c r="M45" s="21" t="s">
        <v>7</v>
      </c>
      <c r="N45" s="21" t="s">
        <v>7</v>
      </c>
      <c r="O45" s="21"/>
      <c r="P45" s="21" t="s">
        <v>107</v>
      </c>
      <c r="Q45" s="21" t="s">
        <v>108</v>
      </c>
      <c r="R45" s="21" t="s">
        <v>108</v>
      </c>
      <c r="S45" s="21" t="s">
        <v>132</v>
      </c>
      <c r="T45" s="5">
        <v>31521</v>
      </c>
      <c r="U45" s="15">
        <v>33096.819000000003</v>
      </c>
      <c r="V45" s="15">
        <v>33096.819000000003</v>
      </c>
      <c r="W45" s="15">
        <f t="shared" si="33"/>
        <v>33096.819000000003</v>
      </c>
      <c r="X45" s="15">
        <f t="shared" si="7"/>
        <v>0</v>
      </c>
      <c r="Y45" s="15">
        <f t="shared" si="14"/>
        <v>0</v>
      </c>
      <c r="Z45" s="15">
        <f>SUM(Financials2026[[#This Row],[2026 Opportunity]:[2026 Risk]])</f>
        <v>0</v>
      </c>
      <c r="AA45" s="3" t="s">
        <v>232</v>
      </c>
      <c r="AB45" s="52"/>
      <c r="AC45" s="52"/>
      <c r="AD45" s="52"/>
      <c r="AE45" s="52"/>
      <c r="AF45" s="52"/>
      <c r="AG45" s="51"/>
      <c r="AH45" s="52"/>
      <c r="AI45" s="52"/>
      <c r="AJ45" s="52">
        <v>33096.819000000003</v>
      </c>
      <c r="AK45" s="52"/>
      <c r="AL45" s="52"/>
      <c r="AM45" s="52"/>
      <c r="AN45" s="52">
        <f>SUM(Financials2026[[#This Row],[Jan FC]:[Dec FC]])</f>
        <v>33096.819000000003</v>
      </c>
      <c r="AO45" s="15">
        <f t="shared" si="5"/>
        <v>33096.819000000003</v>
      </c>
      <c r="AP45" s="61"/>
      <c r="AQ45" s="61"/>
      <c r="AR45" s="61"/>
      <c r="AS45" s="61"/>
      <c r="AT45" s="61"/>
      <c r="AU45" s="60"/>
      <c r="AV45" s="61"/>
      <c r="AW45" s="61"/>
      <c r="AX45" s="61"/>
      <c r="AY45" s="61"/>
      <c r="AZ45" s="61"/>
      <c r="BA45" s="61"/>
      <c r="BB45" s="80">
        <f>SUM(Financials2026[[#This Row],[Jan AC]:[Dec AC]])</f>
        <v>0</v>
      </c>
      <c r="BC45" s="71">
        <f>Financials2026[[#This Row],[Jan AC]]-Financials2026[[#This Row],[Jan FC]]</f>
        <v>0</v>
      </c>
      <c r="BD45" s="71">
        <f>Financials2026[[#This Row],[Feb AC]]-Financials2026[[#This Row],[Feb FC]]</f>
        <v>0</v>
      </c>
      <c r="BE45" s="71">
        <f>Financials2026[[#This Row],[Mar AC]]-Financials2026[[#This Row],[Mar FC]]</f>
        <v>0</v>
      </c>
      <c r="BF45" s="71">
        <f>Financials2026[[#This Row],[Apr AC]]-Financials2026[[#This Row],[Apr FC]]</f>
        <v>0</v>
      </c>
      <c r="BG45" s="71">
        <f>Financials2026[[#This Row],[May AC]]-Financials2026[[#This Row],[May FC]]</f>
        <v>0</v>
      </c>
      <c r="BH45" s="71">
        <f>Financials2026[[#This Row],[Jun AC]]-Financials2026[[#This Row],[Jun FC]]</f>
        <v>0</v>
      </c>
      <c r="BI45" s="71">
        <f>Financials2026[[#This Row],[Jul AC]]-Financials2026[[#This Row],[Jul FC]]</f>
        <v>0</v>
      </c>
      <c r="BJ45" s="71">
        <f>Financials2026[[#This Row],[Aug AC]]-Financials2026[[#This Row],[Aug FC]]</f>
        <v>0</v>
      </c>
      <c r="BK45" s="71">
        <f>Financials2026[[#This Row],[Sep AC]]-Financials2026[[#This Row],[Sep FC]]</f>
        <v>-33096.819000000003</v>
      </c>
      <c r="BL45" s="71">
        <f>Financials2026[[#This Row],[Oct AC]]-Financials2026[[#This Row],[Oct FC]]</f>
        <v>0</v>
      </c>
      <c r="BM45" s="71">
        <f>Financials2026[[#This Row],[Nov AC]]-Financials2026[[#This Row],[Nov FC]]</f>
        <v>0</v>
      </c>
      <c r="BN45" s="71">
        <f>Financials2026[[#This Row],[Dec AC]]-Financials2026[[#This Row],[Dec FC]]</f>
        <v>0</v>
      </c>
      <c r="BO45" s="71">
        <f>SUM(Financials2026[[#This Row],[Jan Opp/Risk]:[Dec Opp./Risk]])</f>
        <v>-33096.819000000003</v>
      </c>
      <c r="BP45" s="90"/>
      <c r="BQ45" s="47">
        <f>SUM(Financials2026[[#This Row],[Jan AC]:[Apr AC]])</f>
        <v>0</v>
      </c>
      <c r="BS45" s="6"/>
      <c r="BT45" s="6"/>
      <c r="BU45" s="6"/>
      <c r="BV45" s="6"/>
      <c r="BW45" s="6"/>
      <c r="BX45" s="6"/>
    </row>
    <row r="46" spans="1:76" hidden="1" x14ac:dyDescent="0.3">
      <c r="A46" s="22" t="s">
        <v>101</v>
      </c>
      <c r="B46" s="21" t="s">
        <v>57</v>
      </c>
      <c r="C46" s="21" t="s">
        <v>230</v>
      </c>
      <c r="D46" s="10" t="s">
        <v>19</v>
      </c>
      <c r="E46" s="7" t="s">
        <v>233</v>
      </c>
      <c r="F46" s="3" t="s">
        <v>104</v>
      </c>
      <c r="G46" s="3" t="s">
        <v>49</v>
      </c>
      <c r="H46" s="4" t="s">
        <v>115</v>
      </c>
      <c r="I46" s="4" t="s">
        <v>115</v>
      </c>
      <c r="J46" s="3"/>
      <c r="K46" s="3" t="str">
        <f t="shared" si="13"/>
        <v>Prj000358-Support - Security Operations for Cybersecurity</v>
      </c>
      <c r="L46" s="21" t="s">
        <v>106</v>
      </c>
      <c r="M46" s="21" t="s">
        <v>7</v>
      </c>
      <c r="N46" s="21" t="s">
        <v>7</v>
      </c>
      <c r="O46" s="21"/>
      <c r="P46" s="21" t="s">
        <v>107</v>
      </c>
      <c r="Q46" s="21" t="s">
        <v>108</v>
      </c>
      <c r="R46" s="21" t="s">
        <v>108</v>
      </c>
      <c r="S46" s="21" t="s">
        <v>132</v>
      </c>
      <c r="T46" s="5">
        <v>60310</v>
      </c>
      <c r="U46" s="15">
        <v>63325.5</v>
      </c>
      <c r="V46" s="15">
        <v>63325.5</v>
      </c>
      <c r="W46" s="15">
        <f t="shared" si="33"/>
        <v>63325.5</v>
      </c>
      <c r="X46" s="15">
        <f t="shared" si="7"/>
        <v>0</v>
      </c>
      <c r="Y46" s="15">
        <f t="shared" si="14"/>
        <v>0</v>
      </c>
      <c r="Z46" s="15">
        <f>SUM(Financials2026[[#This Row],[2026 Opportunity]:[2026 Risk]])</f>
        <v>0</v>
      </c>
      <c r="AA46" s="3" t="s">
        <v>436</v>
      </c>
      <c r="AB46" s="52"/>
      <c r="AC46" s="52"/>
      <c r="AD46" s="52">
        <v>1100.47</v>
      </c>
      <c r="AE46" s="52"/>
      <c r="AF46" s="52"/>
      <c r="AG46" s="51"/>
      <c r="AH46" s="52"/>
      <c r="AI46" s="52">
        <v>62225.03</v>
      </c>
      <c r="AJ46" s="52"/>
      <c r="AK46" s="52"/>
      <c r="AL46" s="52"/>
      <c r="AM46" s="52"/>
      <c r="AN46" s="52">
        <f>SUM(Financials2026[[#This Row],[Jan FC]:[Dec FC]])</f>
        <v>63325.5</v>
      </c>
      <c r="AO46" s="15">
        <f t="shared" si="5"/>
        <v>62225.03</v>
      </c>
      <c r="AP46" s="61"/>
      <c r="AQ46" s="61"/>
      <c r="AR46" s="61">
        <v>1100.47</v>
      </c>
      <c r="AS46" s="61"/>
      <c r="AT46" s="61"/>
      <c r="AU46" s="60"/>
      <c r="AV46" s="61"/>
      <c r="AW46" s="61"/>
      <c r="AX46" s="61"/>
      <c r="AY46" s="61"/>
      <c r="AZ46" s="61"/>
      <c r="BA46" s="61"/>
      <c r="BB46" s="80">
        <f>SUM(Financials2026[[#This Row],[Jan AC]:[Dec AC]])</f>
        <v>1100.47</v>
      </c>
      <c r="BC46" s="71">
        <f>Financials2026[[#This Row],[Jan AC]]-Financials2026[[#This Row],[Jan FC]]</f>
        <v>0</v>
      </c>
      <c r="BD46" s="71">
        <f>Financials2026[[#This Row],[Feb AC]]-Financials2026[[#This Row],[Feb FC]]</f>
        <v>0</v>
      </c>
      <c r="BE46" s="71">
        <f>Financials2026[[#This Row],[Mar AC]]-Financials2026[[#This Row],[Mar FC]]</f>
        <v>0</v>
      </c>
      <c r="BF46" s="71">
        <f>Financials2026[[#This Row],[Apr AC]]-Financials2026[[#This Row],[Apr FC]]</f>
        <v>0</v>
      </c>
      <c r="BG46" s="71">
        <f>Financials2026[[#This Row],[May AC]]-Financials2026[[#This Row],[May FC]]</f>
        <v>0</v>
      </c>
      <c r="BH46" s="71">
        <f>Financials2026[[#This Row],[Jun AC]]-Financials2026[[#This Row],[Jun FC]]</f>
        <v>0</v>
      </c>
      <c r="BI46" s="71">
        <f>Financials2026[[#This Row],[Jul AC]]-Financials2026[[#This Row],[Jul FC]]</f>
        <v>0</v>
      </c>
      <c r="BJ46" s="71">
        <f>Financials2026[[#This Row],[Aug AC]]-Financials2026[[#This Row],[Aug FC]]</f>
        <v>-62225.03</v>
      </c>
      <c r="BK46" s="71">
        <f>Financials2026[[#This Row],[Sep AC]]-Financials2026[[#This Row],[Sep FC]]</f>
        <v>0</v>
      </c>
      <c r="BL46" s="71">
        <f>Financials2026[[#This Row],[Oct AC]]-Financials2026[[#This Row],[Oct FC]]</f>
        <v>0</v>
      </c>
      <c r="BM46" s="71">
        <f>Financials2026[[#This Row],[Nov AC]]-Financials2026[[#This Row],[Nov FC]]</f>
        <v>0</v>
      </c>
      <c r="BN46" s="71">
        <f>Financials2026[[#This Row],[Dec AC]]-Financials2026[[#This Row],[Dec FC]]</f>
        <v>0</v>
      </c>
      <c r="BO46" s="71">
        <f>SUM(Financials2026[[#This Row],[Jan Opp/Risk]:[Dec Opp./Risk]])</f>
        <v>-62225.03</v>
      </c>
      <c r="BP46" s="90"/>
      <c r="BQ46" s="47">
        <f>SUM(Financials2026[[#This Row],[Jan AC]:[Apr AC]])</f>
        <v>1100.47</v>
      </c>
      <c r="BS46" s="6"/>
      <c r="BT46" s="6"/>
      <c r="BU46" s="6"/>
      <c r="BV46" s="6"/>
      <c r="BW46" s="6"/>
      <c r="BX46" s="6"/>
    </row>
    <row r="47" spans="1:76" hidden="1" x14ac:dyDescent="0.3">
      <c r="A47" s="22" t="s">
        <v>101</v>
      </c>
      <c r="B47" s="21" t="s">
        <v>234</v>
      </c>
      <c r="C47" s="21" t="s">
        <v>235</v>
      </c>
      <c r="D47" s="10" t="s">
        <v>22</v>
      </c>
      <c r="E47" s="7" t="s">
        <v>182</v>
      </c>
      <c r="F47" s="3" t="s">
        <v>183</v>
      </c>
      <c r="G47" s="3" t="s">
        <v>48</v>
      </c>
      <c r="H47" s="4">
        <v>46174</v>
      </c>
      <c r="I47" s="4">
        <v>46538</v>
      </c>
      <c r="J47" s="3"/>
      <c r="K47" s="3" t="str">
        <f t="shared" si="13"/>
        <v>Prj000403-Support - L2 CoE Management for Tech Horizontals</v>
      </c>
      <c r="L47" s="21" t="s">
        <v>106</v>
      </c>
      <c r="M47" s="21" t="s">
        <v>7</v>
      </c>
      <c r="N47" s="21" t="s">
        <v>7</v>
      </c>
      <c r="O47" s="21" t="s">
        <v>7</v>
      </c>
      <c r="P47" s="21" t="s">
        <v>107</v>
      </c>
      <c r="Q47" s="21" t="s">
        <v>108</v>
      </c>
      <c r="R47" s="21" t="s">
        <v>108</v>
      </c>
      <c r="S47" s="21" t="s">
        <v>132</v>
      </c>
      <c r="T47" s="5">
        <v>9600</v>
      </c>
      <c r="U47" s="15">
        <v>10080</v>
      </c>
      <c r="V47" s="15">
        <v>10080</v>
      </c>
      <c r="W47" s="15">
        <f t="shared" si="33"/>
        <v>10080</v>
      </c>
      <c r="X47" s="15">
        <f t="shared" si="7"/>
        <v>0</v>
      </c>
      <c r="Y47" s="15">
        <f t="shared" si="14"/>
        <v>0</v>
      </c>
      <c r="Z47" s="15">
        <f>SUM(Financials2026[[#This Row],[2026 Opportunity]:[2026 Risk]])</f>
        <v>0</v>
      </c>
      <c r="AA47" s="3" t="s">
        <v>858</v>
      </c>
      <c r="AB47" s="52"/>
      <c r="AC47" s="52"/>
      <c r="AD47" s="52"/>
      <c r="AE47" s="52"/>
      <c r="AF47" s="52">
        <v>4800</v>
      </c>
      <c r="AG47" s="46">
        <f>10080-4800</f>
        <v>5280</v>
      </c>
      <c r="AH47" s="52"/>
      <c r="AI47" s="52"/>
      <c r="AJ47" s="52"/>
      <c r="AK47" s="52"/>
      <c r="AL47" s="52"/>
      <c r="AM47" s="52"/>
      <c r="AN47" s="52">
        <f>SUM(Financials2026[[#This Row],[Jan FC]:[Dec FC]])</f>
        <v>10080</v>
      </c>
      <c r="AO47" s="15">
        <f t="shared" si="5"/>
        <v>5280</v>
      </c>
      <c r="AP47" s="61"/>
      <c r="AQ47" s="61"/>
      <c r="AR47" s="61"/>
      <c r="AS47" s="61"/>
      <c r="AT47" s="61">
        <v>4800</v>
      </c>
      <c r="AU47" s="61"/>
      <c r="AV47" s="61"/>
      <c r="AW47" s="61"/>
      <c r="AX47" s="61"/>
      <c r="AY47" s="61"/>
      <c r="AZ47" s="61"/>
      <c r="BA47" s="61"/>
      <c r="BB47" s="80">
        <f>SUM(Financials2026[[#This Row],[Jan AC]:[Dec AC]])</f>
        <v>4800</v>
      </c>
      <c r="BC47" s="71">
        <f>Financials2026[[#This Row],[Jan AC]]-Financials2026[[#This Row],[Jan FC]]</f>
        <v>0</v>
      </c>
      <c r="BD47" s="71">
        <f>Financials2026[[#This Row],[Feb AC]]-Financials2026[[#This Row],[Feb FC]]</f>
        <v>0</v>
      </c>
      <c r="BE47" s="71">
        <f>Financials2026[[#This Row],[Mar AC]]-Financials2026[[#This Row],[Mar FC]]</f>
        <v>0</v>
      </c>
      <c r="BF47" s="71">
        <f>Financials2026[[#This Row],[Apr AC]]-Financials2026[[#This Row],[Apr FC]]</f>
        <v>0</v>
      </c>
      <c r="BG47" s="71">
        <f>Financials2026[[#This Row],[May AC]]-Financials2026[[#This Row],[May FC]]</f>
        <v>0</v>
      </c>
      <c r="BH47" s="71">
        <f>Financials2026[[#This Row],[Jun AC]]-Financials2026[[#This Row],[Jun FC]]</f>
        <v>-5280</v>
      </c>
      <c r="BI47" s="71">
        <f>Financials2026[[#This Row],[Jul AC]]-Financials2026[[#This Row],[Jul FC]]</f>
        <v>0</v>
      </c>
      <c r="BJ47" s="71">
        <f>Financials2026[[#This Row],[Aug AC]]-Financials2026[[#This Row],[Aug FC]]</f>
        <v>0</v>
      </c>
      <c r="BK47" s="71">
        <f>Financials2026[[#This Row],[Sep AC]]-Financials2026[[#This Row],[Sep FC]]</f>
        <v>0</v>
      </c>
      <c r="BL47" s="71">
        <f>Financials2026[[#This Row],[Oct AC]]-Financials2026[[#This Row],[Oct FC]]</f>
        <v>0</v>
      </c>
      <c r="BM47" s="71">
        <f>Financials2026[[#This Row],[Nov AC]]-Financials2026[[#This Row],[Nov FC]]</f>
        <v>0</v>
      </c>
      <c r="BN47" s="71">
        <f>Financials2026[[#This Row],[Dec AC]]-Financials2026[[#This Row],[Dec FC]]</f>
        <v>0</v>
      </c>
      <c r="BO47" s="71">
        <f>SUM(Financials2026[[#This Row],[Jan Opp/Risk]:[Dec Opp./Risk]])</f>
        <v>-5280</v>
      </c>
      <c r="BP47" s="90" t="s">
        <v>859</v>
      </c>
      <c r="BQ47" s="47">
        <f>SUM(Financials2026[[#This Row],[Jan AC]:[Apr AC]])</f>
        <v>0</v>
      </c>
      <c r="BS47" s="6"/>
      <c r="BT47" s="6"/>
      <c r="BU47" s="6"/>
      <c r="BV47" s="6"/>
      <c r="BW47" s="6"/>
      <c r="BX47" s="6"/>
    </row>
    <row r="48" spans="1:76" hidden="1" x14ac:dyDescent="0.3">
      <c r="A48" s="22" t="s">
        <v>101</v>
      </c>
      <c r="B48" s="21" t="s">
        <v>236</v>
      </c>
      <c r="C48" s="21" t="s">
        <v>237</v>
      </c>
      <c r="D48" s="10" t="s">
        <v>13</v>
      </c>
      <c r="E48" s="7" t="s">
        <v>140</v>
      </c>
      <c r="F48" s="3" t="s">
        <v>141</v>
      </c>
      <c r="G48" s="3" t="s">
        <v>52</v>
      </c>
      <c r="H48" s="4">
        <v>46113</v>
      </c>
      <c r="I48" s="4">
        <v>46477</v>
      </c>
      <c r="J48" s="3" t="s">
        <v>238</v>
      </c>
      <c r="K48" s="3" t="str">
        <f t="shared" si="13"/>
        <v>Prj000290-Support - Asset Management Applications</v>
      </c>
      <c r="L48" s="21" t="s">
        <v>106</v>
      </c>
      <c r="M48" s="21" t="s">
        <v>7</v>
      </c>
      <c r="N48" s="21" t="s">
        <v>7</v>
      </c>
      <c r="O48" s="21" t="s">
        <v>239</v>
      </c>
      <c r="P48" s="21" t="s">
        <v>107</v>
      </c>
      <c r="Q48" s="21" t="s">
        <v>108</v>
      </c>
      <c r="R48" s="21" t="s">
        <v>108</v>
      </c>
      <c r="S48" s="21" t="s">
        <v>132</v>
      </c>
      <c r="T48" s="5">
        <v>230262.5</v>
      </c>
      <c r="U48" s="15">
        <v>238897.86250000002</v>
      </c>
      <c r="V48" s="15">
        <v>238897.86250000002</v>
      </c>
      <c r="W48" s="15">
        <f t="shared" si="33"/>
        <v>232868.65</v>
      </c>
      <c r="X48" s="15">
        <f t="shared" si="7"/>
        <v>-6029.2125000000233</v>
      </c>
      <c r="Y48" s="15">
        <f t="shared" si="14"/>
        <v>0</v>
      </c>
      <c r="Z48" s="15">
        <f>SUM(Financials2026[[#This Row],[2026 Opportunity]:[2026 Risk]])</f>
        <v>-6029.2125000000233</v>
      </c>
      <c r="AA48" s="3" t="s">
        <v>530</v>
      </c>
      <c r="AB48" s="52"/>
      <c r="AC48" s="52"/>
      <c r="AD48" s="52"/>
      <c r="AE48" s="52">
        <v>232868.65</v>
      </c>
      <c r="AF48" s="52"/>
      <c r="AG48" s="51"/>
      <c r="AH48" s="52"/>
      <c r="AI48" s="52"/>
      <c r="AJ48" s="52"/>
      <c r="AK48" s="52"/>
      <c r="AL48" s="52"/>
      <c r="AM48" s="52"/>
      <c r="AN48" s="52">
        <f>SUM(Financials2026[[#This Row],[Jan FC]:[Dec FC]])</f>
        <v>232868.65</v>
      </c>
      <c r="AO48" s="15">
        <f t="shared" si="5"/>
        <v>0</v>
      </c>
      <c r="AP48" s="61"/>
      <c r="AQ48" s="61"/>
      <c r="AR48" s="61"/>
      <c r="AS48" s="61"/>
      <c r="AT48" s="61"/>
      <c r="AU48" s="60"/>
      <c r="AV48" s="61"/>
      <c r="AW48" s="61"/>
      <c r="AX48" s="61"/>
      <c r="AY48" s="61"/>
      <c r="AZ48" s="61"/>
      <c r="BA48" s="61"/>
      <c r="BB48" s="80">
        <f>SUM(Financials2026[[#This Row],[Jan AC]:[Dec AC]])</f>
        <v>0</v>
      </c>
      <c r="BC48" s="71">
        <f>Financials2026[[#This Row],[Jan AC]]-Financials2026[[#This Row],[Jan FC]]</f>
        <v>0</v>
      </c>
      <c r="BD48" s="71">
        <f>Financials2026[[#This Row],[Feb AC]]-Financials2026[[#This Row],[Feb FC]]</f>
        <v>0</v>
      </c>
      <c r="BE48" s="71">
        <f>Financials2026[[#This Row],[Mar AC]]-Financials2026[[#This Row],[Mar FC]]</f>
        <v>0</v>
      </c>
      <c r="BF48" s="71">
        <f>Financials2026[[#This Row],[Apr AC]]-Financials2026[[#This Row],[Apr FC]]</f>
        <v>-232868.65</v>
      </c>
      <c r="BG48" s="71">
        <f>Financials2026[[#This Row],[May AC]]-Financials2026[[#This Row],[May FC]]</f>
        <v>0</v>
      </c>
      <c r="BH48" s="71">
        <f>Financials2026[[#This Row],[Jun AC]]-Financials2026[[#This Row],[Jun FC]]</f>
        <v>0</v>
      </c>
      <c r="BI48" s="71">
        <f>Financials2026[[#This Row],[Jul AC]]-Financials2026[[#This Row],[Jul FC]]</f>
        <v>0</v>
      </c>
      <c r="BJ48" s="71">
        <f>Financials2026[[#This Row],[Aug AC]]-Financials2026[[#This Row],[Aug FC]]</f>
        <v>0</v>
      </c>
      <c r="BK48" s="71">
        <f>Financials2026[[#This Row],[Sep AC]]-Financials2026[[#This Row],[Sep FC]]</f>
        <v>0</v>
      </c>
      <c r="BL48" s="71">
        <f>Financials2026[[#This Row],[Oct AC]]-Financials2026[[#This Row],[Oct FC]]</f>
        <v>0</v>
      </c>
      <c r="BM48" s="71">
        <f>Financials2026[[#This Row],[Nov AC]]-Financials2026[[#This Row],[Nov FC]]</f>
        <v>0</v>
      </c>
      <c r="BN48" s="71">
        <f>Financials2026[[#This Row],[Dec AC]]-Financials2026[[#This Row],[Dec FC]]</f>
        <v>0</v>
      </c>
      <c r="BO48" s="71">
        <f>SUM(Financials2026[[#This Row],[Jan Opp/Risk]:[Dec Opp./Risk]])</f>
        <v>-232868.65</v>
      </c>
      <c r="BP48" s="91" t="s">
        <v>544</v>
      </c>
      <c r="BQ48" s="47">
        <f>SUM(Financials2026[[#This Row],[Jan AC]:[Apr AC]])</f>
        <v>0</v>
      </c>
      <c r="BS48" s="6"/>
      <c r="BT48" s="6"/>
      <c r="BU48" s="6"/>
      <c r="BV48" s="6"/>
      <c r="BW48" s="6"/>
      <c r="BX48" s="6"/>
    </row>
    <row r="49" spans="1:76" hidden="1" x14ac:dyDescent="0.3">
      <c r="A49" s="22" t="s">
        <v>101</v>
      </c>
      <c r="B49" s="21" t="s">
        <v>240</v>
      </c>
      <c r="C49" s="21" t="s">
        <v>241</v>
      </c>
      <c r="D49" s="10" t="s">
        <v>16</v>
      </c>
      <c r="E49" s="7" t="s">
        <v>122</v>
      </c>
      <c r="F49" s="3" t="s">
        <v>123</v>
      </c>
      <c r="G49" s="3" t="s">
        <v>50</v>
      </c>
      <c r="H49" s="4">
        <v>46054</v>
      </c>
      <c r="I49" s="4">
        <v>46418</v>
      </c>
      <c r="J49" s="3"/>
      <c r="K49" s="3" t="str">
        <f t="shared" si="13"/>
        <v>Prj000344-Support - Prod support for Finance Applications</v>
      </c>
      <c r="L49" s="21" t="s">
        <v>106</v>
      </c>
      <c r="M49" s="21" t="s">
        <v>7</v>
      </c>
      <c r="N49" s="21" t="s">
        <v>7</v>
      </c>
      <c r="O49" s="21"/>
      <c r="P49" s="21" t="s">
        <v>107</v>
      </c>
      <c r="Q49" s="21" t="s">
        <v>108</v>
      </c>
      <c r="R49" s="21" t="s">
        <v>108</v>
      </c>
      <c r="S49" s="21" t="s">
        <v>132</v>
      </c>
      <c r="T49" s="5">
        <v>12000</v>
      </c>
      <c r="U49" s="15">
        <v>12600</v>
      </c>
      <c r="V49" s="15">
        <v>12600</v>
      </c>
      <c r="W49" s="15">
        <f t="shared" si="33"/>
        <v>12000</v>
      </c>
      <c r="X49" s="15">
        <f t="shared" si="7"/>
        <v>-600</v>
      </c>
      <c r="Y49" s="15">
        <f t="shared" si="14"/>
        <v>0</v>
      </c>
      <c r="Z49" s="15">
        <f>SUM(Financials2026[[#This Row],[2026 Opportunity]:[2026 Risk]])</f>
        <v>-600</v>
      </c>
      <c r="AA49" s="3" t="s">
        <v>120</v>
      </c>
      <c r="AB49" s="52"/>
      <c r="AC49" s="52">
        <v>12600</v>
      </c>
      <c r="AD49" s="52"/>
      <c r="AE49" s="52"/>
      <c r="AF49" s="52"/>
      <c r="AG49" s="51"/>
      <c r="AH49" s="52"/>
      <c r="AI49" s="52"/>
      <c r="AJ49" s="52"/>
      <c r="AK49" s="52"/>
      <c r="AL49" s="52"/>
      <c r="AM49" s="52"/>
      <c r="AN49" s="52">
        <f>SUM(Financials2026[[#This Row],[Jan FC]:[Dec FC]])</f>
        <v>12600</v>
      </c>
      <c r="AO49" s="15">
        <f t="shared" si="5"/>
        <v>0</v>
      </c>
      <c r="AP49" s="61"/>
      <c r="AQ49" s="61">
        <v>12000</v>
      </c>
      <c r="AR49" s="61"/>
      <c r="AS49" s="61"/>
      <c r="AT49" s="61"/>
      <c r="AU49" s="60"/>
      <c r="AV49" s="61"/>
      <c r="AW49" s="61"/>
      <c r="AX49" s="61"/>
      <c r="AY49" s="61"/>
      <c r="AZ49" s="61"/>
      <c r="BA49" s="61"/>
      <c r="BB49" s="80">
        <f>SUM(Financials2026[[#This Row],[Jan AC]:[Dec AC]])</f>
        <v>12000</v>
      </c>
      <c r="BC49" s="71">
        <f>Financials2026[[#This Row],[Jan AC]]-Financials2026[[#This Row],[Jan FC]]</f>
        <v>0</v>
      </c>
      <c r="BD49" s="71">
        <f>Financials2026[[#This Row],[Feb AC]]-Financials2026[[#This Row],[Feb FC]]</f>
        <v>-600</v>
      </c>
      <c r="BE49" s="71">
        <f>Financials2026[[#This Row],[Mar AC]]-Financials2026[[#This Row],[Mar FC]]</f>
        <v>0</v>
      </c>
      <c r="BF49" s="71">
        <f>Financials2026[[#This Row],[Apr AC]]-Financials2026[[#This Row],[Apr FC]]</f>
        <v>0</v>
      </c>
      <c r="BG49" s="71">
        <f>Financials2026[[#This Row],[May AC]]-Financials2026[[#This Row],[May FC]]</f>
        <v>0</v>
      </c>
      <c r="BH49" s="71">
        <f>Financials2026[[#This Row],[Jun AC]]-Financials2026[[#This Row],[Jun FC]]</f>
        <v>0</v>
      </c>
      <c r="BI49" s="71">
        <f>Financials2026[[#This Row],[Jul AC]]-Financials2026[[#This Row],[Jul FC]]</f>
        <v>0</v>
      </c>
      <c r="BJ49" s="71">
        <f>Financials2026[[#This Row],[Aug AC]]-Financials2026[[#This Row],[Aug FC]]</f>
        <v>0</v>
      </c>
      <c r="BK49" s="71">
        <f>Financials2026[[#This Row],[Sep AC]]-Financials2026[[#This Row],[Sep FC]]</f>
        <v>0</v>
      </c>
      <c r="BL49" s="71">
        <f>Financials2026[[#This Row],[Oct AC]]-Financials2026[[#This Row],[Oct FC]]</f>
        <v>0</v>
      </c>
      <c r="BM49" s="71">
        <f>Financials2026[[#This Row],[Nov AC]]-Financials2026[[#This Row],[Nov FC]]</f>
        <v>0</v>
      </c>
      <c r="BN49" s="71">
        <f>Financials2026[[#This Row],[Dec AC]]-Financials2026[[#This Row],[Dec FC]]</f>
        <v>0</v>
      </c>
      <c r="BO49" s="71">
        <f>SUM(Financials2026[[#This Row],[Jan Opp/Risk]:[Dec Opp./Risk]])</f>
        <v>-600</v>
      </c>
      <c r="BP49" s="90" t="s">
        <v>535</v>
      </c>
      <c r="BQ49" s="47">
        <f>SUM(Financials2026[[#This Row],[Jan AC]:[Apr AC]])</f>
        <v>12000</v>
      </c>
      <c r="BS49" s="6"/>
      <c r="BT49" s="6"/>
      <c r="BU49" s="6"/>
      <c r="BV49" s="6"/>
      <c r="BW49" s="6"/>
      <c r="BX49" s="6"/>
    </row>
    <row r="50" spans="1:76" hidden="1" x14ac:dyDescent="0.3">
      <c r="A50" s="22" t="s">
        <v>101</v>
      </c>
      <c r="B50" s="21" t="s">
        <v>242</v>
      </c>
      <c r="C50" s="21" t="s">
        <v>243</v>
      </c>
      <c r="D50" s="10" t="s">
        <v>27</v>
      </c>
      <c r="E50" s="7" t="s">
        <v>216</v>
      </c>
      <c r="F50" s="3" t="s">
        <v>114</v>
      </c>
      <c r="G50" s="3" t="s">
        <v>53</v>
      </c>
      <c r="H50" s="4">
        <v>45857</v>
      </c>
      <c r="I50" s="4">
        <v>46221</v>
      </c>
      <c r="J50" s="3" t="s">
        <v>244</v>
      </c>
      <c r="K50" s="3" t="str">
        <f t="shared" si="13"/>
        <v>Prj000446-Implement - Minor Enhancements for Enterprise Apps</v>
      </c>
      <c r="L50" s="21" t="s">
        <v>106</v>
      </c>
      <c r="M50" s="21" t="s">
        <v>7</v>
      </c>
      <c r="N50" s="21" t="s">
        <v>7</v>
      </c>
      <c r="O50" s="21"/>
      <c r="P50" s="21" t="s">
        <v>107</v>
      </c>
      <c r="Q50" s="21" t="s">
        <v>108</v>
      </c>
      <c r="R50" s="21" t="s">
        <v>108</v>
      </c>
      <c r="S50" s="21" t="s">
        <v>132</v>
      </c>
      <c r="T50" s="5">
        <v>85330.79</v>
      </c>
      <c r="U50" s="15">
        <v>90000</v>
      </c>
      <c r="V50" s="15">
        <v>90000</v>
      </c>
      <c r="W50" s="15">
        <f t="shared" si="33"/>
        <v>90000</v>
      </c>
      <c r="X50" s="15">
        <f t="shared" si="7"/>
        <v>0</v>
      </c>
      <c r="Y50" s="15">
        <f t="shared" si="14"/>
        <v>0</v>
      </c>
      <c r="Z50" s="15">
        <f>SUM(Financials2026[[#This Row],[2026 Opportunity]:[2026 Risk]])</f>
        <v>0</v>
      </c>
      <c r="AA50" s="3" t="s">
        <v>437</v>
      </c>
      <c r="AB50" s="52"/>
      <c r="AC50" s="52"/>
      <c r="AD50" s="52"/>
      <c r="AE50" s="52"/>
      <c r="AF50" s="52"/>
      <c r="AG50" s="51"/>
      <c r="AH50" s="52"/>
      <c r="AI50" s="52">
        <v>90000</v>
      </c>
      <c r="AJ50" s="52"/>
      <c r="AK50" s="52"/>
      <c r="AL50" s="51"/>
      <c r="AM50" s="51"/>
      <c r="AN50" s="51">
        <f>SUM(Financials2026[[#This Row],[Jan FC]:[Dec FC]])</f>
        <v>90000</v>
      </c>
      <c r="AO50" s="15">
        <f t="shared" si="5"/>
        <v>90000</v>
      </c>
      <c r="AP50" s="61"/>
      <c r="AQ50" s="61"/>
      <c r="AR50" s="61"/>
      <c r="AS50" s="61"/>
      <c r="AT50" s="61"/>
      <c r="AU50" s="60"/>
      <c r="AV50" s="61"/>
      <c r="AW50" s="61"/>
      <c r="AX50" s="61"/>
      <c r="AY50" s="61"/>
      <c r="AZ50" s="60"/>
      <c r="BA50" s="60"/>
      <c r="BB50" s="79">
        <f>SUM(Financials2026[[#This Row],[Jan AC]:[Dec AC]])</f>
        <v>0</v>
      </c>
      <c r="BC50" s="71">
        <f>Financials2026[[#This Row],[Jan AC]]-Financials2026[[#This Row],[Jan FC]]</f>
        <v>0</v>
      </c>
      <c r="BD50" s="71">
        <f>Financials2026[[#This Row],[Feb AC]]-Financials2026[[#This Row],[Feb FC]]</f>
        <v>0</v>
      </c>
      <c r="BE50" s="71">
        <f>Financials2026[[#This Row],[Mar AC]]-Financials2026[[#This Row],[Mar FC]]</f>
        <v>0</v>
      </c>
      <c r="BF50" s="71">
        <f>Financials2026[[#This Row],[Apr AC]]-Financials2026[[#This Row],[Apr FC]]</f>
        <v>0</v>
      </c>
      <c r="BG50" s="71">
        <f>Financials2026[[#This Row],[May AC]]-Financials2026[[#This Row],[May FC]]</f>
        <v>0</v>
      </c>
      <c r="BH50" s="71">
        <f>Financials2026[[#This Row],[Jun AC]]-Financials2026[[#This Row],[Jun FC]]</f>
        <v>0</v>
      </c>
      <c r="BI50" s="71">
        <f>Financials2026[[#This Row],[Jul AC]]-Financials2026[[#This Row],[Jul FC]]</f>
        <v>0</v>
      </c>
      <c r="BJ50" s="71">
        <f>Financials2026[[#This Row],[Aug AC]]-Financials2026[[#This Row],[Aug FC]]</f>
        <v>-90000</v>
      </c>
      <c r="BK50" s="71">
        <f>Financials2026[[#This Row],[Sep AC]]-Financials2026[[#This Row],[Sep FC]]</f>
        <v>0</v>
      </c>
      <c r="BL50" s="71">
        <f>Financials2026[[#This Row],[Oct AC]]-Financials2026[[#This Row],[Oct FC]]</f>
        <v>0</v>
      </c>
      <c r="BM50" s="71">
        <f>Financials2026[[#This Row],[Nov AC]]-Financials2026[[#This Row],[Nov FC]]</f>
        <v>0</v>
      </c>
      <c r="BN50" s="71">
        <f>Financials2026[[#This Row],[Dec AC]]-Financials2026[[#This Row],[Dec FC]]</f>
        <v>0</v>
      </c>
      <c r="BO50" s="71">
        <f>SUM(Financials2026[[#This Row],[Jan Opp/Risk]:[Dec Opp./Risk]])</f>
        <v>-90000</v>
      </c>
      <c r="BP50" s="90"/>
      <c r="BQ50" s="47">
        <f>SUM(Financials2026[[#This Row],[Jan AC]:[Apr AC]])</f>
        <v>0</v>
      </c>
      <c r="BS50" s="6"/>
      <c r="BT50" s="6"/>
      <c r="BU50" s="6"/>
      <c r="BV50" s="6"/>
      <c r="BW50" s="6"/>
      <c r="BX50" s="6"/>
    </row>
    <row r="51" spans="1:76" hidden="1" x14ac:dyDescent="0.3">
      <c r="A51" s="22" t="s">
        <v>101</v>
      </c>
      <c r="B51" s="21" t="s">
        <v>208</v>
      </c>
      <c r="C51" s="21" t="s">
        <v>209</v>
      </c>
      <c r="D51" s="10" t="s">
        <v>16</v>
      </c>
      <c r="E51" s="7" t="s">
        <v>122</v>
      </c>
      <c r="F51" s="3" t="s">
        <v>123</v>
      </c>
      <c r="G51" s="3" t="s">
        <v>50</v>
      </c>
      <c r="H51" s="4">
        <v>46132</v>
      </c>
      <c r="I51" s="4">
        <v>47227</v>
      </c>
      <c r="J51" s="3" t="str">
        <f>+AA51</f>
        <v>Recon, this annual cost was projected at 96K but actuals cost was 101k since over threshold it is spread over 12 months as prepaid from May'26-Apr'26 in accounting records</v>
      </c>
      <c r="K51" s="3" t="str">
        <f t="shared" si="13"/>
        <v>Prj000344-Support - Prod support for Finance Applications</v>
      </c>
      <c r="L51" s="21" t="s">
        <v>106</v>
      </c>
      <c r="M51" s="21" t="s">
        <v>7</v>
      </c>
      <c r="N51" s="21" t="s">
        <v>7</v>
      </c>
      <c r="O51" s="21" t="s">
        <v>7</v>
      </c>
      <c r="P51" s="21" t="s">
        <v>107</v>
      </c>
      <c r="Q51" s="21" t="s">
        <v>108</v>
      </c>
      <c r="R51" s="21" t="s">
        <v>108</v>
      </c>
      <c r="S51" s="21" t="s">
        <v>132</v>
      </c>
      <c r="T51" s="5">
        <v>80119</v>
      </c>
      <c r="U51" s="15">
        <v>96543</v>
      </c>
      <c r="V51" s="15">
        <v>96543</v>
      </c>
      <c r="W51" s="15">
        <f t="shared" si="33"/>
        <v>101291</v>
      </c>
      <c r="X51" s="15">
        <f t="shared" si="7"/>
        <v>0</v>
      </c>
      <c r="Y51" s="15">
        <f t="shared" si="14"/>
        <v>4748</v>
      </c>
      <c r="Z51" s="15">
        <f>SUM(Financials2026[[#This Row],[2026 Opportunity]:[2026 Risk]])</f>
        <v>4748</v>
      </c>
      <c r="AA51" s="3" t="s">
        <v>847</v>
      </c>
      <c r="AB51" s="52"/>
      <c r="AC51" s="52"/>
      <c r="AD51" s="52"/>
      <c r="AE51" s="52"/>
      <c r="AF51" s="52">
        <f>96543</f>
        <v>96543</v>
      </c>
      <c r="AG51" s="52"/>
      <c r="AH51" s="52"/>
      <c r="AI51" s="52"/>
      <c r="AJ51" s="52"/>
      <c r="AK51" s="52"/>
      <c r="AL51" s="52"/>
      <c r="AM51" s="52"/>
      <c r="AN51" s="51">
        <f>SUM(Financials2026[[#This Row],[Jan FC]:[Dec FC]])</f>
        <v>96543</v>
      </c>
      <c r="AO51" s="15">
        <f t="shared" si="5"/>
        <v>0</v>
      </c>
      <c r="AP51" s="61"/>
      <c r="AQ51" s="61"/>
      <c r="AR51" s="61"/>
      <c r="AS51" s="61"/>
      <c r="AT51" s="61">
        <f>101291</f>
        <v>101291</v>
      </c>
      <c r="AU51" s="61"/>
      <c r="AV51" s="61"/>
      <c r="AW51" s="61"/>
      <c r="AX51" s="61"/>
      <c r="AY51" s="61"/>
      <c r="AZ51" s="61"/>
      <c r="BA51" s="61"/>
      <c r="BB51" s="79">
        <f>SUM(Financials2026[[#This Row],[Jan AC]:[Dec AC]])</f>
        <v>101291</v>
      </c>
      <c r="BC51" s="71">
        <f>Financials2026[[#This Row],[Jan AC]]-Financials2026[[#This Row],[Jan FC]]</f>
        <v>0</v>
      </c>
      <c r="BD51" s="71">
        <f>Financials2026[[#This Row],[Feb AC]]-Financials2026[[#This Row],[Feb FC]]</f>
        <v>0</v>
      </c>
      <c r="BE51" s="71">
        <f>Financials2026[[#This Row],[Mar AC]]-Financials2026[[#This Row],[Mar FC]]</f>
        <v>0</v>
      </c>
      <c r="BF51" s="71">
        <f>Financials2026[[#This Row],[Apr AC]]-Financials2026[[#This Row],[Apr FC]]</f>
        <v>0</v>
      </c>
      <c r="BG51" s="71">
        <f>Financials2026[[#This Row],[May AC]]-Financials2026[[#This Row],[May FC]]</f>
        <v>4748</v>
      </c>
      <c r="BH51" s="71">
        <f>Financials2026[[#This Row],[Jun AC]]-Financials2026[[#This Row],[Jun FC]]</f>
        <v>0</v>
      </c>
      <c r="BI51" s="71">
        <f>Financials2026[[#This Row],[Jul AC]]-Financials2026[[#This Row],[Jul FC]]</f>
        <v>0</v>
      </c>
      <c r="BJ51" s="71">
        <f>Financials2026[[#This Row],[Aug AC]]-Financials2026[[#This Row],[Aug FC]]</f>
        <v>0</v>
      </c>
      <c r="BK51" s="71">
        <f>Financials2026[[#This Row],[Sep AC]]-Financials2026[[#This Row],[Sep FC]]</f>
        <v>0</v>
      </c>
      <c r="BL51" s="71">
        <f>Financials2026[[#This Row],[Oct AC]]-Financials2026[[#This Row],[Oct FC]]</f>
        <v>0</v>
      </c>
      <c r="BM51" s="71">
        <f>Financials2026[[#This Row],[Nov AC]]-Financials2026[[#This Row],[Nov FC]]</f>
        <v>0</v>
      </c>
      <c r="BN51" s="71">
        <f>Financials2026[[#This Row],[Dec AC]]-Financials2026[[#This Row],[Dec FC]]</f>
        <v>0</v>
      </c>
      <c r="BO51" s="71">
        <f>SUM(Financials2026[[#This Row],[Jan Opp/Risk]:[Dec Opp./Risk]])</f>
        <v>4748</v>
      </c>
      <c r="BP51" s="93" t="s">
        <v>837</v>
      </c>
      <c r="BQ51" s="47">
        <f>SUM(Financials2026[[#This Row],[Jan AC]:[Apr AC]])</f>
        <v>0</v>
      </c>
      <c r="BS51" s="6"/>
      <c r="BT51" s="6"/>
      <c r="BU51" s="6"/>
      <c r="BV51" s="6"/>
      <c r="BW51" s="6"/>
      <c r="BX51" s="6"/>
    </row>
    <row r="52" spans="1:76" hidden="1" x14ac:dyDescent="0.3">
      <c r="A52" s="22" t="s">
        <v>101</v>
      </c>
      <c r="B52" s="21" t="s">
        <v>208</v>
      </c>
      <c r="C52" s="21" t="s">
        <v>209</v>
      </c>
      <c r="D52" s="10" t="s">
        <v>16</v>
      </c>
      <c r="E52" s="7" t="s">
        <v>122</v>
      </c>
      <c r="F52" s="3" t="s">
        <v>123</v>
      </c>
      <c r="G52" s="3" t="s">
        <v>50</v>
      </c>
      <c r="H52" s="4">
        <v>45640</v>
      </c>
      <c r="I52" s="4">
        <v>46004</v>
      </c>
      <c r="J52" s="3" t="s">
        <v>245</v>
      </c>
      <c r="K52" s="3" t="str">
        <f t="shared" si="13"/>
        <v>Prj000344-Support - Prod support for Finance Applications</v>
      </c>
      <c r="L52" s="21" t="s">
        <v>106</v>
      </c>
      <c r="M52" s="21" t="s">
        <v>7</v>
      </c>
      <c r="N52" s="21" t="s">
        <v>7</v>
      </c>
      <c r="O52" s="21" t="s">
        <v>7</v>
      </c>
      <c r="P52" s="21" t="s">
        <v>107</v>
      </c>
      <c r="Q52" s="21" t="s">
        <v>108</v>
      </c>
      <c r="R52" s="21" t="s">
        <v>108</v>
      </c>
      <c r="S52" s="21" t="s">
        <v>132</v>
      </c>
      <c r="T52" s="5">
        <v>12000</v>
      </c>
      <c r="U52" s="15">
        <v>14460</v>
      </c>
      <c r="V52" s="15">
        <v>14460</v>
      </c>
      <c r="W52" s="15">
        <f t="shared" si="33"/>
        <v>14460</v>
      </c>
      <c r="X52" s="15">
        <f t="shared" si="7"/>
        <v>0</v>
      </c>
      <c r="Y52" s="15">
        <f t="shared" si="14"/>
        <v>0</v>
      </c>
      <c r="Z52" s="15">
        <f>SUM(Financials2026[[#This Row],[2026 Opportunity]:[2026 Risk]])</f>
        <v>0</v>
      </c>
      <c r="AA52" s="3" t="s">
        <v>246</v>
      </c>
      <c r="AB52" s="52"/>
      <c r="AC52" s="52"/>
      <c r="AD52" s="52"/>
      <c r="AE52" s="52">
        <v>14460</v>
      </c>
      <c r="AF52" s="52"/>
      <c r="AG52" s="51"/>
      <c r="AH52" s="52"/>
      <c r="AI52" s="52"/>
      <c r="AJ52" s="52"/>
      <c r="AK52" s="52"/>
      <c r="AL52" s="51"/>
      <c r="AM52" s="51"/>
      <c r="AN52" s="51">
        <f>SUM(Financials2026[[#This Row],[Jan FC]:[Dec FC]])</f>
        <v>14460</v>
      </c>
      <c r="AO52" s="15">
        <f t="shared" si="5"/>
        <v>0</v>
      </c>
      <c r="AP52" s="61"/>
      <c r="AQ52" s="61"/>
      <c r="AR52" s="61"/>
      <c r="AS52" s="61"/>
      <c r="AT52" s="61"/>
      <c r="AU52" s="60"/>
      <c r="AV52" s="61"/>
      <c r="AW52" s="61"/>
      <c r="AX52" s="61"/>
      <c r="AY52" s="61"/>
      <c r="AZ52" s="60"/>
      <c r="BA52" s="60"/>
      <c r="BB52" s="79">
        <f>SUM(Financials2026[[#This Row],[Jan AC]:[Dec AC]])</f>
        <v>0</v>
      </c>
      <c r="BC52" s="71">
        <f>Financials2026[[#This Row],[Jan AC]]-Financials2026[[#This Row],[Jan FC]]</f>
        <v>0</v>
      </c>
      <c r="BD52" s="71">
        <f>Financials2026[[#This Row],[Feb AC]]-Financials2026[[#This Row],[Feb FC]]</f>
        <v>0</v>
      </c>
      <c r="BE52" s="71">
        <f>Financials2026[[#This Row],[Mar AC]]-Financials2026[[#This Row],[Mar FC]]</f>
        <v>0</v>
      </c>
      <c r="BF52" s="71">
        <f>Financials2026[[#This Row],[Apr AC]]-Financials2026[[#This Row],[Apr FC]]</f>
        <v>-14460</v>
      </c>
      <c r="BG52" s="71">
        <f>Financials2026[[#This Row],[May AC]]-Financials2026[[#This Row],[May FC]]</f>
        <v>0</v>
      </c>
      <c r="BH52" s="71">
        <f>Financials2026[[#This Row],[Jun AC]]-Financials2026[[#This Row],[Jun FC]]</f>
        <v>0</v>
      </c>
      <c r="BI52" s="71">
        <f>Financials2026[[#This Row],[Jul AC]]-Financials2026[[#This Row],[Jul FC]]</f>
        <v>0</v>
      </c>
      <c r="BJ52" s="71">
        <f>Financials2026[[#This Row],[Aug AC]]-Financials2026[[#This Row],[Aug FC]]</f>
        <v>0</v>
      </c>
      <c r="BK52" s="71">
        <f>Financials2026[[#This Row],[Sep AC]]-Financials2026[[#This Row],[Sep FC]]</f>
        <v>0</v>
      </c>
      <c r="BL52" s="71">
        <f>Financials2026[[#This Row],[Oct AC]]-Financials2026[[#This Row],[Oct FC]]</f>
        <v>0</v>
      </c>
      <c r="BM52" s="71">
        <f>Financials2026[[#This Row],[Nov AC]]-Financials2026[[#This Row],[Nov FC]]</f>
        <v>0</v>
      </c>
      <c r="BN52" s="71">
        <f>Financials2026[[#This Row],[Dec AC]]-Financials2026[[#This Row],[Dec FC]]</f>
        <v>0</v>
      </c>
      <c r="BO52" s="71">
        <f>SUM(Financials2026[[#This Row],[Jan Opp/Risk]:[Dec Opp./Risk]])</f>
        <v>-14460</v>
      </c>
      <c r="BP52" s="93"/>
      <c r="BQ52" s="47">
        <f>SUM(Financials2026[[#This Row],[Jan AC]:[Apr AC]])</f>
        <v>0</v>
      </c>
      <c r="BS52" s="6"/>
      <c r="BT52" s="6"/>
      <c r="BU52" s="6"/>
      <c r="BV52" s="6"/>
      <c r="BW52" s="6"/>
      <c r="BX52" s="6"/>
    </row>
    <row r="53" spans="1:76" hidden="1" x14ac:dyDescent="0.3">
      <c r="A53" s="22" t="s">
        <v>101</v>
      </c>
      <c r="B53" s="21" t="s">
        <v>208</v>
      </c>
      <c r="C53" s="21" t="s">
        <v>209</v>
      </c>
      <c r="D53" s="10" t="s">
        <v>29</v>
      </c>
      <c r="E53" s="7" t="s">
        <v>210</v>
      </c>
      <c r="F53" s="3" t="s">
        <v>211</v>
      </c>
      <c r="G53" s="3" t="s">
        <v>48</v>
      </c>
      <c r="H53" s="12">
        <v>45603</v>
      </c>
      <c r="I53" s="12">
        <v>45967</v>
      </c>
      <c r="J53" s="3" t="str">
        <f>+AA53</f>
        <v>Navigate</v>
      </c>
      <c r="K53" s="3" t="str">
        <f t="shared" si="13"/>
        <v>Prj000458-Support - Data Analytics Office</v>
      </c>
      <c r="L53" s="21" t="s">
        <v>106</v>
      </c>
      <c r="M53" s="21" t="s">
        <v>7</v>
      </c>
      <c r="N53" s="21" t="s">
        <v>7</v>
      </c>
      <c r="O53" s="21" t="s">
        <v>7</v>
      </c>
      <c r="P53" s="21" t="s">
        <v>107</v>
      </c>
      <c r="Q53" s="21" t="s">
        <v>108</v>
      </c>
      <c r="R53" s="21" t="s">
        <v>108</v>
      </c>
      <c r="S53" s="21" t="s">
        <v>132</v>
      </c>
      <c r="T53" s="5">
        <v>80161</v>
      </c>
      <c r="U53" s="15">
        <v>59783.0625</v>
      </c>
      <c r="V53" s="15">
        <v>59783.0625</v>
      </c>
      <c r="W53" s="15">
        <f t="shared" si="33"/>
        <v>59783.0625</v>
      </c>
      <c r="X53" s="15">
        <f t="shared" si="7"/>
        <v>0</v>
      </c>
      <c r="Y53" s="15">
        <f t="shared" si="14"/>
        <v>0</v>
      </c>
      <c r="Z53" s="15">
        <f>SUM(Financials2026[[#This Row],[2026 Opportunity]:[2026 Risk]])</f>
        <v>0</v>
      </c>
      <c r="AA53" s="3" t="s">
        <v>247</v>
      </c>
      <c r="AB53" s="52"/>
      <c r="AC53" s="52"/>
      <c r="AD53" s="52"/>
      <c r="AE53" s="52"/>
      <c r="AF53" s="52"/>
      <c r="AG53" s="51"/>
      <c r="AH53" s="52"/>
      <c r="AI53" s="52"/>
      <c r="AJ53" s="52"/>
      <c r="AK53" s="52"/>
      <c r="AL53" s="51">
        <v>59783.0625</v>
      </c>
      <c r="AM53" s="51"/>
      <c r="AN53" s="51">
        <f>SUM(Financials2026[[#This Row],[Jan FC]:[Dec FC]])</f>
        <v>59783.0625</v>
      </c>
      <c r="AO53" s="15">
        <f t="shared" si="5"/>
        <v>59783.0625</v>
      </c>
      <c r="AP53" s="61"/>
      <c r="AQ53" s="61"/>
      <c r="AR53" s="61"/>
      <c r="AS53" s="61"/>
      <c r="AT53" s="61"/>
      <c r="AU53" s="60"/>
      <c r="AV53" s="61"/>
      <c r="AW53" s="61"/>
      <c r="AX53" s="61"/>
      <c r="AY53" s="61"/>
      <c r="AZ53" s="60"/>
      <c r="BA53" s="60"/>
      <c r="BB53" s="79">
        <f>SUM(Financials2026[[#This Row],[Jan AC]:[Dec AC]])</f>
        <v>0</v>
      </c>
      <c r="BC53" s="71">
        <f>Financials2026[[#This Row],[Jan AC]]-Financials2026[[#This Row],[Jan FC]]</f>
        <v>0</v>
      </c>
      <c r="BD53" s="71">
        <f>Financials2026[[#This Row],[Feb AC]]-Financials2026[[#This Row],[Feb FC]]</f>
        <v>0</v>
      </c>
      <c r="BE53" s="71">
        <f>Financials2026[[#This Row],[Mar AC]]-Financials2026[[#This Row],[Mar FC]]</f>
        <v>0</v>
      </c>
      <c r="BF53" s="71">
        <f>Financials2026[[#This Row],[Apr AC]]-Financials2026[[#This Row],[Apr FC]]</f>
        <v>0</v>
      </c>
      <c r="BG53" s="71">
        <f>Financials2026[[#This Row],[May AC]]-Financials2026[[#This Row],[May FC]]</f>
        <v>0</v>
      </c>
      <c r="BH53" s="71">
        <f>Financials2026[[#This Row],[Jun AC]]-Financials2026[[#This Row],[Jun FC]]</f>
        <v>0</v>
      </c>
      <c r="BI53" s="71">
        <f>Financials2026[[#This Row],[Jul AC]]-Financials2026[[#This Row],[Jul FC]]</f>
        <v>0</v>
      </c>
      <c r="BJ53" s="71">
        <f>Financials2026[[#This Row],[Aug AC]]-Financials2026[[#This Row],[Aug FC]]</f>
        <v>0</v>
      </c>
      <c r="BK53" s="71">
        <f>Financials2026[[#This Row],[Sep AC]]-Financials2026[[#This Row],[Sep FC]]</f>
        <v>0</v>
      </c>
      <c r="BL53" s="71">
        <f>Financials2026[[#This Row],[Oct AC]]-Financials2026[[#This Row],[Oct FC]]</f>
        <v>0</v>
      </c>
      <c r="BM53" s="71">
        <f>Financials2026[[#This Row],[Nov AC]]-Financials2026[[#This Row],[Nov FC]]</f>
        <v>-59783.0625</v>
      </c>
      <c r="BN53" s="71">
        <f>Financials2026[[#This Row],[Dec AC]]-Financials2026[[#This Row],[Dec FC]]</f>
        <v>0</v>
      </c>
      <c r="BO53" s="71">
        <f>SUM(Financials2026[[#This Row],[Jan Opp/Risk]:[Dec Opp./Risk]])</f>
        <v>-59783.0625</v>
      </c>
      <c r="BP53" s="93"/>
      <c r="BQ53" s="47">
        <f>SUM(Financials2026[[#This Row],[Jan AC]:[Apr AC]])</f>
        <v>0</v>
      </c>
      <c r="BS53" s="6"/>
      <c r="BT53" s="6"/>
      <c r="BU53" s="6"/>
      <c r="BV53" s="6"/>
      <c r="BW53" s="6"/>
      <c r="BX53" s="6"/>
    </row>
    <row r="54" spans="1:76" hidden="1" x14ac:dyDescent="0.3">
      <c r="A54" s="22" t="s">
        <v>101</v>
      </c>
      <c r="B54" s="21" t="s">
        <v>248</v>
      </c>
      <c r="C54" s="21" t="s">
        <v>249</v>
      </c>
      <c r="D54" s="10" t="s">
        <v>26</v>
      </c>
      <c r="E54" s="7" t="s">
        <v>250</v>
      </c>
      <c r="F54" s="3" t="s">
        <v>168</v>
      </c>
      <c r="G54" s="3" t="s">
        <v>51</v>
      </c>
      <c r="H54" s="4">
        <v>46043</v>
      </c>
      <c r="I54" s="4">
        <v>46417</v>
      </c>
      <c r="J54" s="3"/>
      <c r="K54" s="3" t="str">
        <f t="shared" ref="K54:K83" si="49">D54 &amp; "-" &amp;E54</f>
        <v>Prj000427-Implement - Minor Enhancements for Marketing</v>
      </c>
      <c r="L54" s="21" t="s">
        <v>106</v>
      </c>
      <c r="M54" s="21" t="s">
        <v>7</v>
      </c>
      <c r="N54" s="21" t="s">
        <v>7</v>
      </c>
      <c r="O54" s="21"/>
      <c r="P54" s="21" t="s">
        <v>107</v>
      </c>
      <c r="Q54" s="21" t="s">
        <v>108</v>
      </c>
      <c r="R54" s="21" t="s">
        <v>108</v>
      </c>
      <c r="S54" s="21" t="s">
        <v>132</v>
      </c>
      <c r="T54" s="5">
        <v>1200</v>
      </c>
      <c r="U54" s="15">
        <v>1260</v>
      </c>
      <c r="V54" s="15">
        <v>1260</v>
      </c>
      <c r="W54" s="15">
        <f t="shared" si="33"/>
        <v>1260</v>
      </c>
      <c r="X54" s="15">
        <f t="shared" si="7"/>
        <v>0</v>
      </c>
      <c r="Y54" s="15">
        <f t="shared" ref="Y54:Y83" si="50">IF(W54 &gt; V54, W54 - V54, 0)</f>
        <v>0</v>
      </c>
      <c r="Z54" s="15">
        <f>SUM(Financials2026[[#This Row],[2026 Opportunity]:[2026 Risk]])</f>
        <v>0</v>
      </c>
      <c r="AA54" s="3" t="s">
        <v>120</v>
      </c>
      <c r="AB54" s="52">
        <v>1260</v>
      </c>
      <c r="AC54" s="52">
        <v>0</v>
      </c>
      <c r="AD54" s="52">
        <v>0</v>
      </c>
      <c r="AE54" s="52">
        <v>0</v>
      </c>
      <c r="AF54" s="52">
        <v>0</v>
      </c>
      <c r="AG54" s="52">
        <v>0</v>
      </c>
      <c r="AH54" s="52">
        <v>0</v>
      </c>
      <c r="AI54" s="52">
        <v>0</v>
      </c>
      <c r="AJ54" s="52">
        <v>0</v>
      </c>
      <c r="AK54" s="52">
        <v>0</v>
      </c>
      <c r="AL54" s="52">
        <v>0</v>
      </c>
      <c r="AM54" s="52">
        <v>0</v>
      </c>
      <c r="AN54" s="52">
        <f>SUM(Financials2026[[#This Row],[Jan FC]:[Dec FC]])</f>
        <v>1260</v>
      </c>
      <c r="AO54" s="15">
        <f t="shared" si="5"/>
        <v>0</v>
      </c>
      <c r="AP54" s="61">
        <v>1260</v>
      </c>
      <c r="AQ54" s="61">
        <v>0</v>
      </c>
      <c r="AR54" s="61">
        <v>0</v>
      </c>
      <c r="AS54" s="61">
        <v>0</v>
      </c>
      <c r="AT54" s="61">
        <v>0</v>
      </c>
      <c r="AU54" s="61">
        <v>0</v>
      </c>
      <c r="AV54" s="61">
        <v>0</v>
      </c>
      <c r="AW54" s="61">
        <v>0</v>
      </c>
      <c r="AX54" s="61">
        <v>0</v>
      </c>
      <c r="AY54" s="61">
        <v>0</v>
      </c>
      <c r="AZ54" s="61">
        <v>0</v>
      </c>
      <c r="BA54" s="61">
        <v>0</v>
      </c>
      <c r="BB54" s="80">
        <f>SUM(Financials2026[[#This Row],[Jan AC]:[Dec AC]])</f>
        <v>1260</v>
      </c>
      <c r="BC54" s="71">
        <f>Financials2026[[#This Row],[Jan AC]]-Financials2026[[#This Row],[Jan FC]]</f>
        <v>0</v>
      </c>
      <c r="BD54" s="71">
        <f>Financials2026[[#This Row],[Feb AC]]-Financials2026[[#This Row],[Feb FC]]</f>
        <v>0</v>
      </c>
      <c r="BE54" s="71">
        <f>Financials2026[[#This Row],[Mar AC]]-Financials2026[[#This Row],[Mar FC]]</f>
        <v>0</v>
      </c>
      <c r="BF54" s="71">
        <f>Financials2026[[#This Row],[Apr AC]]-Financials2026[[#This Row],[Apr FC]]</f>
        <v>0</v>
      </c>
      <c r="BG54" s="71">
        <f>Financials2026[[#This Row],[May AC]]-Financials2026[[#This Row],[May FC]]</f>
        <v>0</v>
      </c>
      <c r="BH54" s="71">
        <f>Financials2026[[#This Row],[Jun AC]]-Financials2026[[#This Row],[Jun FC]]</f>
        <v>0</v>
      </c>
      <c r="BI54" s="71">
        <f>Financials2026[[#This Row],[Jul AC]]-Financials2026[[#This Row],[Jul FC]]</f>
        <v>0</v>
      </c>
      <c r="BJ54" s="71">
        <f>Financials2026[[#This Row],[Aug AC]]-Financials2026[[#This Row],[Aug FC]]</f>
        <v>0</v>
      </c>
      <c r="BK54" s="71">
        <f>Financials2026[[#This Row],[Sep AC]]-Financials2026[[#This Row],[Sep FC]]</f>
        <v>0</v>
      </c>
      <c r="BL54" s="71">
        <f>Financials2026[[#This Row],[Oct AC]]-Financials2026[[#This Row],[Oct FC]]</f>
        <v>0</v>
      </c>
      <c r="BM54" s="71">
        <f>Financials2026[[#This Row],[Nov AC]]-Financials2026[[#This Row],[Nov FC]]</f>
        <v>0</v>
      </c>
      <c r="BN54" s="71">
        <f>Financials2026[[#This Row],[Dec AC]]-Financials2026[[#This Row],[Dec FC]]</f>
        <v>0</v>
      </c>
      <c r="BO54" s="71">
        <f>SUM(Financials2026[[#This Row],[Jan Opp/Risk]:[Dec Opp./Risk]])</f>
        <v>0</v>
      </c>
      <c r="BP54" s="90"/>
      <c r="BQ54" s="47">
        <f>SUM(Financials2026[[#This Row],[Jan AC]:[Apr AC]])</f>
        <v>1260</v>
      </c>
      <c r="BS54" s="6"/>
      <c r="BT54" s="6"/>
      <c r="BU54" s="6"/>
      <c r="BV54" s="6"/>
      <c r="BW54" s="6"/>
      <c r="BX54" s="6"/>
    </row>
    <row r="55" spans="1:76" hidden="1" x14ac:dyDescent="0.3">
      <c r="A55" s="22" t="s">
        <v>101</v>
      </c>
      <c r="B55" s="21" t="s">
        <v>76</v>
      </c>
      <c r="C55" s="21" t="s">
        <v>251</v>
      </c>
      <c r="D55" s="10" t="s">
        <v>24</v>
      </c>
      <c r="E55" s="7" t="s">
        <v>252</v>
      </c>
      <c r="F55" s="3" t="s">
        <v>104</v>
      </c>
      <c r="G55" s="3" t="s">
        <v>49</v>
      </c>
      <c r="H55" s="4">
        <v>45912</v>
      </c>
      <c r="I55" s="4">
        <v>46174</v>
      </c>
      <c r="J55" s="3" t="s">
        <v>253</v>
      </c>
      <c r="K55" s="3" t="str">
        <f t="shared" si="49"/>
        <v>Prj000410-Support - Tech Enablement 2026</v>
      </c>
      <c r="L55" s="21" t="s">
        <v>106</v>
      </c>
      <c r="M55" s="21" t="s">
        <v>7</v>
      </c>
      <c r="N55" s="21" t="s">
        <v>7</v>
      </c>
      <c r="O55" s="21"/>
      <c r="P55" s="21" t="s">
        <v>107</v>
      </c>
      <c r="Q55" s="21" t="s">
        <v>108</v>
      </c>
      <c r="R55" s="21" t="s">
        <v>108</v>
      </c>
      <c r="S55" s="21" t="s">
        <v>132</v>
      </c>
      <c r="T55" s="5">
        <v>1643.58</v>
      </c>
      <c r="U55" s="15">
        <v>1725.759</v>
      </c>
      <c r="V55" s="15">
        <v>1725.759</v>
      </c>
      <c r="W55" s="15">
        <f t="shared" si="33"/>
        <v>1726</v>
      </c>
      <c r="X55" s="15">
        <f t="shared" si="7"/>
        <v>0</v>
      </c>
      <c r="Y55" s="15">
        <f t="shared" si="50"/>
        <v>0.24099999999998545</v>
      </c>
      <c r="Z55" s="15">
        <f>SUM(Financials2026[[#This Row],[2026 Opportunity]:[2026 Risk]])</f>
        <v>0.24099999999998545</v>
      </c>
      <c r="AA55" s="3" t="s">
        <v>254</v>
      </c>
      <c r="AB55" s="52"/>
      <c r="AC55" s="52"/>
      <c r="AD55" s="52"/>
      <c r="AE55" s="52"/>
      <c r="AF55" s="52"/>
      <c r="AG55" s="51"/>
      <c r="AH55" s="52"/>
      <c r="AI55" s="52"/>
      <c r="AJ55" s="52">
        <v>1726</v>
      </c>
      <c r="AK55" s="52"/>
      <c r="AL55" s="52"/>
      <c r="AM55" s="52"/>
      <c r="AN55" s="52">
        <f>SUM(Financials2026[[#This Row],[Jan FC]:[Dec FC]])</f>
        <v>1726</v>
      </c>
      <c r="AO55" s="15">
        <f t="shared" si="5"/>
        <v>1726</v>
      </c>
      <c r="AP55" s="61"/>
      <c r="AQ55" s="61"/>
      <c r="AR55" s="61"/>
      <c r="AS55" s="61"/>
      <c r="AT55" s="61"/>
      <c r="AU55" s="60"/>
      <c r="AV55" s="61"/>
      <c r="AW55" s="61"/>
      <c r="AX55" s="61"/>
      <c r="AY55" s="61"/>
      <c r="AZ55" s="61"/>
      <c r="BA55" s="61"/>
      <c r="BB55" s="80">
        <f>SUM(Financials2026[[#This Row],[Jan AC]:[Dec AC]])</f>
        <v>0</v>
      </c>
      <c r="BC55" s="71">
        <f>Financials2026[[#This Row],[Jan AC]]-Financials2026[[#This Row],[Jan FC]]</f>
        <v>0</v>
      </c>
      <c r="BD55" s="71">
        <f>Financials2026[[#This Row],[Feb AC]]-Financials2026[[#This Row],[Feb FC]]</f>
        <v>0</v>
      </c>
      <c r="BE55" s="71">
        <f>Financials2026[[#This Row],[Mar AC]]-Financials2026[[#This Row],[Mar FC]]</f>
        <v>0</v>
      </c>
      <c r="BF55" s="71">
        <f>Financials2026[[#This Row],[Apr AC]]-Financials2026[[#This Row],[Apr FC]]</f>
        <v>0</v>
      </c>
      <c r="BG55" s="71">
        <f>Financials2026[[#This Row],[May AC]]-Financials2026[[#This Row],[May FC]]</f>
        <v>0</v>
      </c>
      <c r="BH55" s="71">
        <f>Financials2026[[#This Row],[Jun AC]]-Financials2026[[#This Row],[Jun FC]]</f>
        <v>0</v>
      </c>
      <c r="BI55" s="71">
        <f>Financials2026[[#This Row],[Jul AC]]-Financials2026[[#This Row],[Jul FC]]</f>
        <v>0</v>
      </c>
      <c r="BJ55" s="71">
        <f>Financials2026[[#This Row],[Aug AC]]-Financials2026[[#This Row],[Aug FC]]</f>
        <v>0</v>
      </c>
      <c r="BK55" s="71">
        <f>Financials2026[[#This Row],[Sep AC]]-Financials2026[[#This Row],[Sep FC]]</f>
        <v>-1726</v>
      </c>
      <c r="BL55" s="71">
        <f>Financials2026[[#This Row],[Oct AC]]-Financials2026[[#This Row],[Oct FC]]</f>
        <v>0</v>
      </c>
      <c r="BM55" s="71">
        <f>Financials2026[[#This Row],[Nov AC]]-Financials2026[[#This Row],[Nov FC]]</f>
        <v>0</v>
      </c>
      <c r="BN55" s="71">
        <f>Financials2026[[#This Row],[Dec AC]]-Financials2026[[#This Row],[Dec FC]]</f>
        <v>0</v>
      </c>
      <c r="BO55" s="71">
        <f>SUM(Financials2026[[#This Row],[Jan Opp/Risk]:[Dec Opp./Risk]])</f>
        <v>-1726</v>
      </c>
      <c r="BP55" s="90"/>
      <c r="BQ55" s="47">
        <f>SUM(Financials2026[[#This Row],[Jan AC]:[Apr AC]])</f>
        <v>0</v>
      </c>
      <c r="BS55" s="6"/>
      <c r="BT55" s="6"/>
      <c r="BU55" s="6"/>
      <c r="BV55" s="6"/>
      <c r="BW55" s="6"/>
      <c r="BX55" s="6"/>
    </row>
    <row r="56" spans="1:76" hidden="1" x14ac:dyDescent="0.3">
      <c r="A56" s="22" t="s">
        <v>101</v>
      </c>
      <c r="B56" s="21" t="s">
        <v>76</v>
      </c>
      <c r="C56" s="21" t="s">
        <v>251</v>
      </c>
      <c r="D56" s="10" t="s">
        <v>24</v>
      </c>
      <c r="E56" s="7" t="s">
        <v>252</v>
      </c>
      <c r="F56" s="3" t="s">
        <v>104</v>
      </c>
      <c r="G56" s="3" t="s">
        <v>49</v>
      </c>
      <c r="H56" s="4">
        <v>45809</v>
      </c>
      <c r="I56" s="4">
        <v>46175</v>
      </c>
      <c r="J56" s="3" t="s">
        <v>253</v>
      </c>
      <c r="K56" s="3" t="str">
        <f t="shared" si="49"/>
        <v>Prj000410-Support - Tech Enablement 2026</v>
      </c>
      <c r="L56" s="21" t="s">
        <v>106</v>
      </c>
      <c r="M56" s="21" t="s">
        <v>7</v>
      </c>
      <c r="N56" s="21" t="s">
        <v>7</v>
      </c>
      <c r="O56" s="21"/>
      <c r="P56" s="21" t="s">
        <v>107</v>
      </c>
      <c r="Q56" s="21" t="s">
        <v>108</v>
      </c>
      <c r="R56" s="21" t="s">
        <v>108</v>
      </c>
      <c r="S56" s="21" t="s">
        <v>132</v>
      </c>
      <c r="T56" s="5">
        <v>24823.59</v>
      </c>
      <c r="U56" s="15">
        <v>26064.769500000002</v>
      </c>
      <c r="V56" s="15">
        <v>26064.769500000002</v>
      </c>
      <c r="W56" s="15">
        <f t="shared" si="33"/>
        <v>26065</v>
      </c>
      <c r="X56" s="15">
        <f t="shared" si="7"/>
        <v>0</v>
      </c>
      <c r="Y56" s="15">
        <f t="shared" si="50"/>
        <v>0.23049999999784632</v>
      </c>
      <c r="Z56" s="15">
        <f>SUM(Financials2026[[#This Row],[2026 Opportunity]:[2026 Risk]])</f>
        <v>0.23049999999784632</v>
      </c>
      <c r="AA56" s="3" t="s">
        <v>255</v>
      </c>
      <c r="AB56" s="52"/>
      <c r="AC56" s="52"/>
      <c r="AD56" s="52"/>
      <c r="AE56" s="52"/>
      <c r="AF56" s="52">
        <v>26065</v>
      </c>
      <c r="AG56" s="51"/>
      <c r="AH56" s="52"/>
      <c r="AI56" s="52"/>
      <c r="AJ56" s="52"/>
      <c r="AK56" s="52"/>
      <c r="AL56" s="52"/>
      <c r="AM56" s="52"/>
      <c r="AN56" s="52">
        <f>SUM(Financials2026[[#This Row],[Jan FC]:[Dec FC]])</f>
        <v>26065</v>
      </c>
      <c r="AO56" s="15">
        <f t="shared" si="5"/>
        <v>0</v>
      </c>
      <c r="AP56" s="61"/>
      <c r="AQ56" s="61"/>
      <c r="AR56" s="61"/>
      <c r="AS56" s="61"/>
      <c r="AT56" s="61"/>
      <c r="AU56" s="60"/>
      <c r="AV56" s="61"/>
      <c r="AW56" s="61"/>
      <c r="AX56" s="61"/>
      <c r="AY56" s="61"/>
      <c r="AZ56" s="61"/>
      <c r="BA56" s="61"/>
      <c r="BB56" s="80">
        <f>SUM(Financials2026[[#This Row],[Jan AC]:[Dec AC]])</f>
        <v>0</v>
      </c>
      <c r="BC56" s="71">
        <f>Financials2026[[#This Row],[Jan AC]]-Financials2026[[#This Row],[Jan FC]]</f>
        <v>0</v>
      </c>
      <c r="BD56" s="71">
        <f>Financials2026[[#This Row],[Feb AC]]-Financials2026[[#This Row],[Feb FC]]</f>
        <v>0</v>
      </c>
      <c r="BE56" s="71">
        <f>Financials2026[[#This Row],[Mar AC]]-Financials2026[[#This Row],[Mar FC]]</f>
        <v>0</v>
      </c>
      <c r="BF56" s="71">
        <f>Financials2026[[#This Row],[Apr AC]]-Financials2026[[#This Row],[Apr FC]]</f>
        <v>0</v>
      </c>
      <c r="BG56" s="71">
        <f>Financials2026[[#This Row],[May AC]]-Financials2026[[#This Row],[May FC]]</f>
        <v>-26065</v>
      </c>
      <c r="BH56" s="71">
        <f>Financials2026[[#This Row],[Jun AC]]-Financials2026[[#This Row],[Jun FC]]</f>
        <v>0</v>
      </c>
      <c r="BI56" s="71">
        <f>Financials2026[[#This Row],[Jul AC]]-Financials2026[[#This Row],[Jul FC]]</f>
        <v>0</v>
      </c>
      <c r="BJ56" s="71">
        <f>Financials2026[[#This Row],[Aug AC]]-Financials2026[[#This Row],[Aug FC]]</f>
        <v>0</v>
      </c>
      <c r="BK56" s="71">
        <f>Financials2026[[#This Row],[Sep AC]]-Financials2026[[#This Row],[Sep FC]]</f>
        <v>0</v>
      </c>
      <c r="BL56" s="71">
        <f>Financials2026[[#This Row],[Oct AC]]-Financials2026[[#This Row],[Oct FC]]</f>
        <v>0</v>
      </c>
      <c r="BM56" s="71">
        <f>Financials2026[[#This Row],[Nov AC]]-Financials2026[[#This Row],[Nov FC]]</f>
        <v>0</v>
      </c>
      <c r="BN56" s="71">
        <f>Financials2026[[#This Row],[Dec AC]]-Financials2026[[#This Row],[Dec FC]]</f>
        <v>0</v>
      </c>
      <c r="BO56" s="71">
        <f>SUM(Financials2026[[#This Row],[Jan Opp/Risk]:[Dec Opp./Risk]])</f>
        <v>-26065</v>
      </c>
      <c r="BP56" s="90"/>
      <c r="BQ56" s="47">
        <f>SUM(Financials2026[[#This Row],[Jan AC]:[Apr AC]])</f>
        <v>0</v>
      </c>
      <c r="BS56" s="6"/>
      <c r="BT56" s="6"/>
      <c r="BU56" s="6"/>
      <c r="BV56" s="6"/>
      <c r="BW56" s="6"/>
      <c r="BX56" s="6"/>
    </row>
    <row r="57" spans="1:76" hidden="1" x14ac:dyDescent="0.3">
      <c r="A57" s="22" t="s">
        <v>101</v>
      </c>
      <c r="B57" s="21" t="s">
        <v>256</v>
      </c>
      <c r="C57" s="21" t="s">
        <v>257</v>
      </c>
      <c r="D57" s="10" t="s">
        <v>16</v>
      </c>
      <c r="E57" s="7" t="s">
        <v>122</v>
      </c>
      <c r="F57" s="3" t="s">
        <v>123</v>
      </c>
      <c r="G57" s="3" t="s">
        <v>50</v>
      </c>
      <c r="H57" s="4">
        <v>45770</v>
      </c>
      <c r="I57" s="4">
        <v>46135</v>
      </c>
      <c r="J57" s="3" t="s">
        <v>258</v>
      </c>
      <c r="K57" s="3" t="str">
        <f t="shared" si="49"/>
        <v>Prj000344-Support - Prod support for Finance Applications</v>
      </c>
      <c r="L57" s="21" t="s">
        <v>106</v>
      </c>
      <c r="M57" s="21" t="s">
        <v>7</v>
      </c>
      <c r="N57" s="21" t="s">
        <v>7</v>
      </c>
      <c r="O57" s="21"/>
      <c r="P57" s="21" t="s">
        <v>107</v>
      </c>
      <c r="Q57" s="21" t="s">
        <v>108</v>
      </c>
      <c r="R57" s="21" t="s">
        <v>108</v>
      </c>
      <c r="S57" s="21" t="s">
        <v>132</v>
      </c>
      <c r="T57" s="5">
        <v>1297</v>
      </c>
      <c r="U57" s="5">
        <v>1361.8500000000001</v>
      </c>
      <c r="V57" s="5">
        <v>1361.8500000000001</v>
      </c>
      <c r="W57" s="15">
        <f t="shared" si="33"/>
        <v>1719.9</v>
      </c>
      <c r="X57" s="15">
        <f t="shared" si="7"/>
        <v>0</v>
      </c>
      <c r="Y57" s="15">
        <f t="shared" si="50"/>
        <v>358.04999999999995</v>
      </c>
      <c r="Z57" s="15">
        <f>SUM(Financials2026[[#This Row],[2026 Opportunity]:[2026 Risk]])</f>
        <v>358.04999999999995</v>
      </c>
      <c r="AA57" s="3" t="s">
        <v>120</v>
      </c>
      <c r="AB57" s="52"/>
      <c r="AC57" s="52"/>
      <c r="AD57" s="52"/>
      <c r="AE57" s="52">
        <v>1362</v>
      </c>
      <c r="AF57" s="52"/>
      <c r="AG57" s="51"/>
      <c r="AH57" s="52"/>
      <c r="AI57" s="52"/>
      <c r="AJ57" s="52"/>
      <c r="AK57" s="52"/>
      <c r="AL57" s="51"/>
      <c r="AM57" s="51"/>
      <c r="AN57" s="51">
        <f>SUM(Financials2026[[#This Row],[Jan FC]:[Dec FC]])</f>
        <v>1362</v>
      </c>
      <c r="AO57" s="15">
        <f t="shared" si="5"/>
        <v>0</v>
      </c>
      <c r="AP57" s="61"/>
      <c r="AQ57" s="61"/>
      <c r="AR57" s="61"/>
      <c r="AS57" s="61">
        <v>1719.9</v>
      </c>
      <c r="AT57" s="61"/>
      <c r="AU57" s="60"/>
      <c r="AV57" s="61"/>
      <c r="AW57" s="61"/>
      <c r="AX57" s="61"/>
      <c r="AY57" s="61"/>
      <c r="AZ57" s="60"/>
      <c r="BA57" s="60"/>
      <c r="BB57" s="79">
        <f>SUM(Financials2026[[#This Row],[Jan AC]:[Dec AC]])</f>
        <v>1719.9</v>
      </c>
      <c r="BC57" s="71">
        <f>Financials2026[[#This Row],[Jan AC]]-Financials2026[[#This Row],[Jan FC]]</f>
        <v>0</v>
      </c>
      <c r="BD57" s="71">
        <f>Financials2026[[#This Row],[Feb AC]]-Financials2026[[#This Row],[Feb FC]]</f>
        <v>0</v>
      </c>
      <c r="BE57" s="71">
        <f>Financials2026[[#This Row],[Mar AC]]-Financials2026[[#This Row],[Mar FC]]</f>
        <v>0</v>
      </c>
      <c r="BF57" s="71">
        <f>Financials2026[[#This Row],[Apr AC]]-Financials2026[[#This Row],[Apr FC]]</f>
        <v>357.90000000000009</v>
      </c>
      <c r="BG57" s="71">
        <f>Financials2026[[#This Row],[May AC]]-Financials2026[[#This Row],[May FC]]</f>
        <v>0</v>
      </c>
      <c r="BH57" s="71">
        <f>Financials2026[[#This Row],[Jun AC]]-Financials2026[[#This Row],[Jun FC]]</f>
        <v>0</v>
      </c>
      <c r="BI57" s="71">
        <f>Financials2026[[#This Row],[Jul AC]]-Financials2026[[#This Row],[Jul FC]]</f>
        <v>0</v>
      </c>
      <c r="BJ57" s="71">
        <f>Financials2026[[#This Row],[Aug AC]]-Financials2026[[#This Row],[Aug FC]]</f>
        <v>0</v>
      </c>
      <c r="BK57" s="71">
        <f>Financials2026[[#This Row],[Sep AC]]-Financials2026[[#This Row],[Sep FC]]</f>
        <v>0</v>
      </c>
      <c r="BL57" s="71">
        <f>Financials2026[[#This Row],[Oct AC]]-Financials2026[[#This Row],[Oct FC]]</f>
        <v>0</v>
      </c>
      <c r="BM57" s="71">
        <f>Financials2026[[#This Row],[Nov AC]]-Financials2026[[#This Row],[Nov FC]]</f>
        <v>0</v>
      </c>
      <c r="BN57" s="71">
        <f>Financials2026[[#This Row],[Dec AC]]-Financials2026[[#This Row],[Dec FC]]</f>
        <v>0</v>
      </c>
      <c r="BO57" s="71">
        <f>SUM(Financials2026[[#This Row],[Jan Opp/Risk]:[Dec Opp./Risk]])</f>
        <v>357.90000000000009</v>
      </c>
      <c r="BP57" s="90" t="s">
        <v>535</v>
      </c>
      <c r="BQ57" s="47">
        <f>SUM(Financials2026[[#This Row],[Jan AC]:[Apr AC]])</f>
        <v>1719.9</v>
      </c>
      <c r="BS57" s="6"/>
      <c r="BT57" s="6"/>
      <c r="BU57" s="6"/>
      <c r="BV57" s="6"/>
      <c r="BW57" s="6"/>
      <c r="BX57" s="6"/>
    </row>
    <row r="58" spans="1:76" hidden="1" x14ac:dyDescent="0.3">
      <c r="A58" s="22" t="s">
        <v>101</v>
      </c>
      <c r="B58" s="21" t="s">
        <v>256</v>
      </c>
      <c r="C58" s="21" t="s">
        <v>257</v>
      </c>
      <c r="D58" s="10" t="s">
        <v>16</v>
      </c>
      <c r="E58" s="7" t="s">
        <v>122</v>
      </c>
      <c r="F58" s="3" t="s">
        <v>123</v>
      </c>
      <c r="G58" s="3" t="s">
        <v>50</v>
      </c>
      <c r="H58" s="4">
        <v>46056</v>
      </c>
      <c r="I58" s="4">
        <v>46421</v>
      </c>
      <c r="J58" s="3" t="s">
        <v>259</v>
      </c>
      <c r="K58" s="3" t="str">
        <f t="shared" si="49"/>
        <v>Prj000344-Support - Prod support for Finance Applications</v>
      </c>
      <c r="L58" s="21" t="s">
        <v>106</v>
      </c>
      <c r="M58" s="21" t="s">
        <v>7</v>
      </c>
      <c r="N58" s="21" t="s">
        <v>7</v>
      </c>
      <c r="O58" s="21"/>
      <c r="P58" s="21" t="s">
        <v>107</v>
      </c>
      <c r="Q58" s="21" t="s">
        <v>108</v>
      </c>
      <c r="R58" s="21" t="s">
        <v>108</v>
      </c>
      <c r="S58" s="21" t="s">
        <v>132</v>
      </c>
      <c r="T58" s="5">
        <v>1323</v>
      </c>
      <c r="U58" s="5">
        <v>1389.15</v>
      </c>
      <c r="V58" s="5">
        <v>1389.15</v>
      </c>
      <c r="W58" s="15">
        <f t="shared" si="33"/>
        <v>1472.85</v>
      </c>
      <c r="X58" s="15">
        <f t="shared" si="7"/>
        <v>0</v>
      </c>
      <c r="Y58" s="15">
        <f t="shared" si="50"/>
        <v>83.699999999999818</v>
      </c>
      <c r="Z58" s="15">
        <f>SUM(Financials2026[[#This Row],[2026 Opportunity]:[2026 Risk]])</f>
        <v>83.699999999999818</v>
      </c>
      <c r="AA58" s="3" t="s">
        <v>120</v>
      </c>
      <c r="AB58" s="52"/>
      <c r="AC58" s="52">
        <v>1389</v>
      </c>
      <c r="AD58" s="52"/>
      <c r="AE58" s="52"/>
      <c r="AF58" s="52"/>
      <c r="AG58" s="52"/>
      <c r="AH58" s="52"/>
      <c r="AI58" s="52"/>
      <c r="AJ58" s="52"/>
      <c r="AK58" s="52"/>
      <c r="AL58" s="52"/>
      <c r="AM58" s="52"/>
      <c r="AN58" s="52">
        <f>SUM(Financials2026[[#This Row],[Jan FC]:[Dec FC]])</f>
        <v>1389</v>
      </c>
      <c r="AO58" s="15">
        <f t="shared" si="5"/>
        <v>0</v>
      </c>
      <c r="AP58" s="61"/>
      <c r="AQ58" s="61">
        <v>1472.85</v>
      </c>
      <c r="AR58" s="61"/>
      <c r="AS58" s="61"/>
      <c r="AT58" s="61"/>
      <c r="AU58" s="61"/>
      <c r="AV58" s="61"/>
      <c r="AW58" s="61"/>
      <c r="AX58" s="61"/>
      <c r="AY58" s="61"/>
      <c r="AZ58" s="61"/>
      <c r="BA58" s="61"/>
      <c r="BB58" s="80">
        <f>SUM(Financials2026[[#This Row],[Jan AC]:[Dec AC]])</f>
        <v>1472.85</v>
      </c>
      <c r="BC58" s="71">
        <f>Financials2026[[#This Row],[Jan AC]]-Financials2026[[#This Row],[Jan FC]]</f>
        <v>0</v>
      </c>
      <c r="BD58" s="71">
        <f>Financials2026[[#This Row],[Feb AC]]-Financials2026[[#This Row],[Feb FC]]</f>
        <v>83.849999999999909</v>
      </c>
      <c r="BE58" s="71">
        <f>Financials2026[[#This Row],[Mar AC]]-Financials2026[[#This Row],[Mar FC]]</f>
        <v>0</v>
      </c>
      <c r="BF58" s="71">
        <f>Financials2026[[#This Row],[Apr AC]]-Financials2026[[#This Row],[Apr FC]]</f>
        <v>0</v>
      </c>
      <c r="BG58" s="71">
        <f>Financials2026[[#This Row],[May AC]]-Financials2026[[#This Row],[May FC]]</f>
        <v>0</v>
      </c>
      <c r="BH58" s="71">
        <f>Financials2026[[#This Row],[Jun AC]]-Financials2026[[#This Row],[Jun FC]]</f>
        <v>0</v>
      </c>
      <c r="BI58" s="71">
        <f>Financials2026[[#This Row],[Jul AC]]-Financials2026[[#This Row],[Jul FC]]</f>
        <v>0</v>
      </c>
      <c r="BJ58" s="71">
        <f>Financials2026[[#This Row],[Aug AC]]-Financials2026[[#This Row],[Aug FC]]</f>
        <v>0</v>
      </c>
      <c r="BK58" s="71">
        <f>Financials2026[[#This Row],[Sep AC]]-Financials2026[[#This Row],[Sep FC]]</f>
        <v>0</v>
      </c>
      <c r="BL58" s="71">
        <f>Financials2026[[#This Row],[Oct AC]]-Financials2026[[#This Row],[Oct FC]]</f>
        <v>0</v>
      </c>
      <c r="BM58" s="71">
        <f>Financials2026[[#This Row],[Nov AC]]-Financials2026[[#This Row],[Nov FC]]</f>
        <v>0</v>
      </c>
      <c r="BN58" s="71">
        <f>Financials2026[[#This Row],[Dec AC]]-Financials2026[[#This Row],[Dec FC]]</f>
        <v>0</v>
      </c>
      <c r="BO58" s="71">
        <f>SUM(Financials2026[[#This Row],[Jan Opp/Risk]:[Dec Opp./Risk]])</f>
        <v>83.849999999999909</v>
      </c>
      <c r="BP58" s="90" t="s">
        <v>535</v>
      </c>
      <c r="BQ58" s="47">
        <f>SUM(Financials2026[[#This Row],[Jan AC]:[Apr AC]])</f>
        <v>1472.85</v>
      </c>
      <c r="BS58" s="6"/>
      <c r="BT58" s="6"/>
      <c r="BU58" s="6"/>
      <c r="BV58" s="6"/>
      <c r="BW58" s="6"/>
      <c r="BX58" s="6"/>
    </row>
    <row r="59" spans="1:76" hidden="1" x14ac:dyDescent="0.3">
      <c r="A59" s="22" t="s">
        <v>101</v>
      </c>
      <c r="B59" s="21" t="s">
        <v>67</v>
      </c>
      <c r="C59" s="21" t="s">
        <v>260</v>
      </c>
      <c r="D59" s="10" t="s">
        <v>17</v>
      </c>
      <c r="E59" s="7" t="s">
        <v>103</v>
      </c>
      <c r="F59" s="3" t="s">
        <v>104</v>
      </c>
      <c r="G59" s="3" t="s">
        <v>49</v>
      </c>
      <c r="H59" s="4">
        <v>45809</v>
      </c>
      <c r="I59" s="4">
        <v>46904</v>
      </c>
      <c r="J59" s="3" t="s">
        <v>261</v>
      </c>
      <c r="K59" s="3" t="str">
        <f t="shared" si="49"/>
        <v>Prj000350-Support - Infrastructure for Tech</v>
      </c>
      <c r="L59" s="21" t="s">
        <v>106</v>
      </c>
      <c r="M59" s="21" t="s">
        <v>7</v>
      </c>
      <c r="N59" s="21" t="s">
        <v>7</v>
      </c>
      <c r="O59" s="21" t="s">
        <v>262</v>
      </c>
      <c r="P59" s="21" t="s">
        <v>107</v>
      </c>
      <c r="Q59" s="21" t="s">
        <v>108</v>
      </c>
      <c r="R59" s="21" t="s">
        <v>108</v>
      </c>
      <c r="S59" s="21" t="s">
        <v>109</v>
      </c>
      <c r="T59" s="5">
        <v>1916944.1866666665</v>
      </c>
      <c r="U59" s="15">
        <v>1900385</v>
      </c>
      <c r="V59" s="15">
        <v>1900385</v>
      </c>
      <c r="W59" s="15">
        <f t="shared" si="33"/>
        <v>2073920.716666667</v>
      </c>
      <c r="X59" s="15">
        <f t="shared" si="7"/>
        <v>0</v>
      </c>
      <c r="Y59" s="15">
        <f t="shared" si="50"/>
        <v>173535.71666666702</v>
      </c>
      <c r="Z59" s="15">
        <f>SUM(Financials2026[[#This Row],[2026 Opportunity]:[2026 Risk]])</f>
        <v>173535.71666666702</v>
      </c>
      <c r="AA59" s="3" t="s">
        <v>438</v>
      </c>
      <c r="AB59" s="51">
        <f t="shared" ref="AB59:AT59" si="51">(1900385/12)</f>
        <v>158365.41666666666</v>
      </c>
      <c r="AC59" s="51">
        <f t="shared" si="51"/>
        <v>158365.41666666666</v>
      </c>
      <c r="AD59" s="51">
        <f t="shared" si="51"/>
        <v>158365.41666666666</v>
      </c>
      <c r="AE59" s="51">
        <f t="shared" si="51"/>
        <v>158365.41666666666</v>
      </c>
      <c r="AF59" s="51">
        <f t="shared" si="51"/>
        <v>158365.41666666666</v>
      </c>
      <c r="AG59" s="51">
        <f>(2197874.8/12)</f>
        <v>183156.23333333331</v>
      </c>
      <c r="AH59" s="51">
        <f t="shared" ref="AH59:AM59" si="52">(2197874.8/12)</f>
        <v>183156.23333333331</v>
      </c>
      <c r="AI59" s="51">
        <f t="shared" si="52"/>
        <v>183156.23333333331</v>
      </c>
      <c r="AJ59" s="51">
        <f t="shared" si="52"/>
        <v>183156.23333333331</v>
      </c>
      <c r="AK59" s="51">
        <f t="shared" si="52"/>
        <v>183156.23333333331</v>
      </c>
      <c r="AL59" s="51">
        <f t="shared" si="52"/>
        <v>183156.23333333331</v>
      </c>
      <c r="AM59" s="51">
        <f t="shared" si="52"/>
        <v>183156.23333333331</v>
      </c>
      <c r="AN59" s="51">
        <f>SUM(Financials2026[[#This Row],[Jan FC]:[Dec FC]])</f>
        <v>2073920.7166666668</v>
      </c>
      <c r="AO59" s="15">
        <f t="shared" si="5"/>
        <v>1282093.6333333333</v>
      </c>
      <c r="AP59" s="60">
        <f t="shared" si="51"/>
        <v>158365.41666666666</v>
      </c>
      <c r="AQ59" s="60">
        <f t="shared" si="51"/>
        <v>158365.41666666666</v>
      </c>
      <c r="AR59" s="60">
        <f t="shared" si="51"/>
        <v>158365.41666666666</v>
      </c>
      <c r="AS59" s="60">
        <f t="shared" si="51"/>
        <v>158365.41666666666</v>
      </c>
      <c r="AT59" s="60">
        <f t="shared" si="51"/>
        <v>158365.41666666666</v>
      </c>
      <c r="AU59" s="60"/>
      <c r="AV59" s="60"/>
      <c r="AW59" s="60"/>
      <c r="AX59" s="60"/>
      <c r="AY59" s="60"/>
      <c r="AZ59" s="60"/>
      <c r="BA59" s="60"/>
      <c r="BB59" s="79">
        <f>SUM(Financials2026[[#This Row],[Jan AC]:[Dec AC]])</f>
        <v>791827.08333333326</v>
      </c>
      <c r="BC59" s="71">
        <f>Financials2026[[#This Row],[Jan AC]]-Financials2026[[#This Row],[Jan FC]]</f>
        <v>0</v>
      </c>
      <c r="BD59" s="71">
        <f>Financials2026[[#This Row],[Feb AC]]-Financials2026[[#This Row],[Feb FC]]</f>
        <v>0</v>
      </c>
      <c r="BE59" s="71">
        <f>Financials2026[[#This Row],[Mar AC]]-Financials2026[[#This Row],[Mar FC]]</f>
        <v>0</v>
      </c>
      <c r="BF59" s="71">
        <f>Financials2026[[#This Row],[Apr AC]]-Financials2026[[#This Row],[Apr FC]]</f>
        <v>0</v>
      </c>
      <c r="BG59" s="71">
        <f>Financials2026[[#This Row],[May AC]]-Financials2026[[#This Row],[May FC]]</f>
        <v>0</v>
      </c>
      <c r="BH59" s="71">
        <f>Financials2026[[#This Row],[Jun AC]]-Financials2026[[#This Row],[Jun FC]]</f>
        <v>-183156.23333333331</v>
      </c>
      <c r="BI59" s="71">
        <f>Financials2026[[#This Row],[Jul AC]]-Financials2026[[#This Row],[Jul FC]]</f>
        <v>-183156.23333333331</v>
      </c>
      <c r="BJ59" s="71">
        <f>Financials2026[[#This Row],[Aug AC]]-Financials2026[[#This Row],[Aug FC]]</f>
        <v>-183156.23333333331</v>
      </c>
      <c r="BK59" s="71">
        <f>Financials2026[[#This Row],[Sep AC]]-Financials2026[[#This Row],[Sep FC]]</f>
        <v>-183156.23333333331</v>
      </c>
      <c r="BL59" s="71">
        <f>Financials2026[[#This Row],[Oct AC]]-Financials2026[[#This Row],[Oct FC]]</f>
        <v>-183156.23333333331</v>
      </c>
      <c r="BM59" s="71">
        <f>Financials2026[[#This Row],[Nov AC]]-Financials2026[[#This Row],[Nov FC]]</f>
        <v>-183156.23333333331</v>
      </c>
      <c r="BN59" s="71">
        <f>Financials2026[[#This Row],[Dec AC]]-Financials2026[[#This Row],[Dec FC]]</f>
        <v>-183156.23333333331</v>
      </c>
      <c r="BO59" s="71">
        <f>SUM(Financials2026[[#This Row],[Jan Opp/Risk]:[Dec Opp./Risk]])</f>
        <v>-1282093.6333333333</v>
      </c>
      <c r="BP59" s="89"/>
      <c r="BQ59" s="47">
        <f>SUM(Financials2026[[#This Row],[Jan AC]:[Apr AC]])</f>
        <v>633461.66666666663</v>
      </c>
      <c r="BS59" s="6"/>
      <c r="BT59" s="6"/>
      <c r="BU59" s="6"/>
      <c r="BV59" s="6"/>
      <c r="BW59" s="6"/>
      <c r="BX59" s="6"/>
    </row>
    <row r="60" spans="1:76" hidden="1" x14ac:dyDescent="0.3">
      <c r="A60" s="22" t="s">
        <v>101</v>
      </c>
      <c r="B60" s="21" t="s">
        <v>77</v>
      </c>
      <c r="C60" s="21" t="s">
        <v>263</v>
      </c>
      <c r="D60" s="10" t="s">
        <v>24</v>
      </c>
      <c r="E60" s="7" t="s">
        <v>252</v>
      </c>
      <c r="F60" s="3" t="s">
        <v>104</v>
      </c>
      <c r="G60" s="3" t="s">
        <v>49</v>
      </c>
      <c r="H60" s="4">
        <v>45822</v>
      </c>
      <c r="I60" s="4">
        <v>46186</v>
      </c>
      <c r="J60" s="3" t="s">
        <v>264</v>
      </c>
      <c r="K60" s="3" t="str">
        <f t="shared" si="49"/>
        <v>Prj000410-Support - Tech Enablement 2026</v>
      </c>
      <c r="L60" s="21" t="s">
        <v>106</v>
      </c>
      <c r="M60" s="21" t="s">
        <v>7</v>
      </c>
      <c r="N60" s="21" t="s">
        <v>7</v>
      </c>
      <c r="O60" s="21"/>
      <c r="P60" s="21" t="s">
        <v>107</v>
      </c>
      <c r="Q60" s="21" t="s">
        <v>108</v>
      </c>
      <c r="R60" s="21" t="s">
        <v>108</v>
      </c>
      <c r="S60" s="21" t="s">
        <v>109</v>
      </c>
      <c r="T60" s="5">
        <v>174358</v>
      </c>
      <c r="U60" s="15">
        <v>307613.80000000005</v>
      </c>
      <c r="V60" s="15">
        <v>307613.80000000005</v>
      </c>
      <c r="W60" s="15">
        <f t="shared" si="33"/>
        <v>299366.66666666669</v>
      </c>
      <c r="X60" s="15">
        <f t="shared" si="7"/>
        <v>-8247.1333333333605</v>
      </c>
      <c r="Y60" s="15">
        <f t="shared" si="50"/>
        <v>0</v>
      </c>
      <c r="Z60" s="15">
        <f>SUM(Financials2026[[#This Row],[2026 Opportunity]:[2026 Risk]])</f>
        <v>-8247.1333333333605</v>
      </c>
      <c r="AA60" s="3" t="s">
        <v>439</v>
      </c>
      <c r="AB60" s="51">
        <v>24908.333333333332</v>
      </c>
      <c r="AC60" s="51">
        <v>24908.333333333332</v>
      </c>
      <c r="AD60" s="51">
        <v>24908.333333333332</v>
      </c>
      <c r="AE60" s="51">
        <v>24908.333333333332</v>
      </c>
      <c r="AF60" s="51">
        <v>24908.333333333332</v>
      </c>
      <c r="AG60" s="51">
        <f>299700/12</f>
        <v>24975</v>
      </c>
      <c r="AH60" s="51">
        <f t="shared" ref="AH60:AM60" si="53">299700/12</f>
        <v>24975</v>
      </c>
      <c r="AI60" s="51">
        <f t="shared" si="53"/>
        <v>24975</v>
      </c>
      <c r="AJ60" s="51">
        <f t="shared" si="53"/>
        <v>24975</v>
      </c>
      <c r="AK60" s="51">
        <f t="shared" si="53"/>
        <v>24975</v>
      </c>
      <c r="AL60" s="51">
        <f t="shared" si="53"/>
        <v>24975</v>
      </c>
      <c r="AM60" s="51">
        <f t="shared" si="53"/>
        <v>24975</v>
      </c>
      <c r="AN60" s="51">
        <f>SUM(Financials2026[[#This Row],[Jan FC]:[Dec FC]])</f>
        <v>299366.66666666663</v>
      </c>
      <c r="AO60" s="15">
        <f t="shared" si="5"/>
        <v>174825</v>
      </c>
      <c r="AP60" s="61">
        <f>298900/12</f>
        <v>24908.333333333332</v>
      </c>
      <c r="AQ60" s="61">
        <f>298900/12</f>
        <v>24908.333333333332</v>
      </c>
      <c r="AR60" s="61">
        <f>298900/12</f>
        <v>24908.333333333332</v>
      </c>
      <c r="AS60" s="61">
        <f>298900/12</f>
        <v>24908.333333333332</v>
      </c>
      <c r="AT60" s="61">
        <f>298900/12</f>
        <v>24908.333333333332</v>
      </c>
      <c r="AU60" s="60"/>
      <c r="AV60" s="60"/>
      <c r="AW60" s="60"/>
      <c r="AX60" s="60"/>
      <c r="AY60" s="60"/>
      <c r="AZ60" s="60"/>
      <c r="BA60" s="60"/>
      <c r="BB60" s="79">
        <f>SUM(Financials2026[[#This Row],[Jan AC]:[Dec AC]])</f>
        <v>124541.66666666666</v>
      </c>
      <c r="BC60" s="71">
        <f>Financials2026[[#This Row],[Jan AC]]-Financials2026[[#This Row],[Jan FC]]</f>
        <v>0</v>
      </c>
      <c r="BD60" s="71">
        <f>Financials2026[[#This Row],[Feb AC]]-Financials2026[[#This Row],[Feb FC]]</f>
        <v>0</v>
      </c>
      <c r="BE60" s="71">
        <f>Financials2026[[#This Row],[Mar AC]]-Financials2026[[#This Row],[Mar FC]]</f>
        <v>0</v>
      </c>
      <c r="BF60" s="71">
        <f>Financials2026[[#This Row],[Apr AC]]-Financials2026[[#This Row],[Apr FC]]</f>
        <v>0</v>
      </c>
      <c r="BG60" s="71">
        <f>Financials2026[[#This Row],[May AC]]-Financials2026[[#This Row],[May FC]]</f>
        <v>0</v>
      </c>
      <c r="BH60" s="71">
        <f>Financials2026[[#This Row],[Jun AC]]-Financials2026[[#This Row],[Jun FC]]</f>
        <v>-24975</v>
      </c>
      <c r="BI60" s="71">
        <f>Financials2026[[#This Row],[Jul AC]]-Financials2026[[#This Row],[Jul FC]]</f>
        <v>-24975</v>
      </c>
      <c r="BJ60" s="71">
        <f>Financials2026[[#This Row],[Aug AC]]-Financials2026[[#This Row],[Aug FC]]</f>
        <v>-24975</v>
      </c>
      <c r="BK60" s="71">
        <f>Financials2026[[#This Row],[Sep AC]]-Financials2026[[#This Row],[Sep FC]]</f>
        <v>-24975</v>
      </c>
      <c r="BL60" s="71">
        <f>Financials2026[[#This Row],[Oct AC]]-Financials2026[[#This Row],[Oct FC]]</f>
        <v>-24975</v>
      </c>
      <c r="BM60" s="71">
        <f>Financials2026[[#This Row],[Nov AC]]-Financials2026[[#This Row],[Nov FC]]</f>
        <v>-24975</v>
      </c>
      <c r="BN60" s="71">
        <f>Financials2026[[#This Row],[Dec AC]]-Financials2026[[#This Row],[Dec FC]]</f>
        <v>-24975</v>
      </c>
      <c r="BO60" s="71">
        <f>SUM(Financials2026[[#This Row],[Jan Opp/Risk]:[Dec Opp./Risk]])</f>
        <v>-174825</v>
      </c>
      <c r="BP60" s="90" t="s">
        <v>904</v>
      </c>
      <c r="BQ60" s="47">
        <f>SUM(Financials2026[[#This Row],[Jan AC]:[Apr AC]])</f>
        <v>99633.333333333328</v>
      </c>
      <c r="BS60" s="6"/>
      <c r="BT60" s="6"/>
      <c r="BU60" s="6"/>
      <c r="BV60" s="6"/>
      <c r="BW60" s="6"/>
      <c r="BX60" s="6"/>
    </row>
    <row r="61" spans="1:76" hidden="1" x14ac:dyDescent="0.3">
      <c r="A61" s="22" t="s">
        <v>101</v>
      </c>
      <c r="B61" s="21" t="s">
        <v>74</v>
      </c>
      <c r="C61" s="21" t="s">
        <v>265</v>
      </c>
      <c r="D61" s="10" t="s">
        <v>17</v>
      </c>
      <c r="E61" s="7" t="s">
        <v>103</v>
      </c>
      <c r="F61" s="3" t="s">
        <v>104</v>
      </c>
      <c r="G61" s="3" t="s">
        <v>49</v>
      </c>
      <c r="H61" s="4">
        <v>46010</v>
      </c>
      <c r="I61" s="4">
        <v>46374</v>
      </c>
      <c r="J61" s="3" t="s">
        <v>266</v>
      </c>
      <c r="K61" s="3" t="str">
        <f t="shared" si="49"/>
        <v>Prj000350-Support - Infrastructure for Tech</v>
      </c>
      <c r="L61" s="21" t="s">
        <v>106</v>
      </c>
      <c r="M61" s="21" t="s">
        <v>7</v>
      </c>
      <c r="N61" s="21" t="s">
        <v>7</v>
      </c>
      <c r="O61" s="21" t="s">
        <v>267</v>
      </c>
      <c r="P61" s="21" t="s">
        <v>107</v>
      </c>
      <c r="Q61" s="21" t="s">
        <v>108</v>
      </c>
      <c r="R61" s="21" t="s">
        <v>108</v>
      </c>
      <c r="S61" s="21" t="s">
        <v>109</v>
      </c>
      <c r="T61" s="5">
        <v>437527.60583333333</v>
      </c>
      <c r="U61" s="15">
        <v>361049</v>
      </c>
      <c r="V61" s="15">
        <v>361049</v>
      </c>
      <c r="W61" s="15">
        <f t="shared" si="33"/>
        <v>461680.95416666666</v>
      </c>
      <c r="X61" s="15">
        <f t="shared" si="7"/>
        <v>0</v>
      </c>
      <c r="Y61" s="15">
        <f t="shared" si="50"/>
        <v>100631.95416666666</v>
      </c>
      <c r="Z61" s="15">
        <f>SUM(Financials2026[[#This Row],[2026 Opportunity]:[2026 Risk]])</f>
        <v>100631.95416666666</v>
      </c>
      <c r="AA61" s="3" t="s">
        <v>440</v>
      </c>
      <c r="AB61" s="52">
        <v>41970.995833333327</v>
      </c>
      <c r="AC61" s="52">
        <v>41970.995833333327</v>
      </c>
      <c r="AD61" s="52">
        <v>41970.995833333327</v>
      </c>
      <c r="AE61" s="52">
        <v>41970.995833333327</v>
      </c>
      <c r="AF61" s="52">
        <v>41970.995833333327</v>
      </c>
      <c r="AG61" s="52">
        <v>41970.995833333327</v>
      </c>
      <c r="AH61" s="52">
        <v>41970.995833333327</v>
      </c>
      <c r="AI61" s="52">
        <v>41970.995833333327</v>
      </c>
      <c r="AJ61" s="52">
        <v>41970.995833333327</v>
      </c>
      <c r="AK61" s="52">
        <v>41970.995833333327</v>
      </c>
      <c r="AL61" s="52">
        <v>41970.995833333327</v>
      </c>
      <c r="AM61" s="51"/>
      <c r="AN61" s="51">
        <f>SUM(Financials2026[[#This Row],[Jan FC]:[Dec FC]])</f>
        <v>461680.95416666666</v>
      </c>
      <c r="AO61" s="15">
        <f t="shared" si="5"/>
        <v>251825.97499999995</v>
      </c>
      <c r="AP61" s="61">
        <f t="shared" ref="AP61:AZ61" si="54">((109780.1+393871.85)/12)</f>
        <v>41970.995833333327</v>
      </c>
      <c r="AQ61" s="61">
        <f t="shared" si="54"/>
        <v>41970.995833333327</v>
      </c>
      <c r="AR61" s="61">
        <f t="shared" si="54"/>
        <v>41970.995833333327</v>
      </c>
      <c r="AS61" s="61">
        <f t="shared" si="54"/>
        <v>41970.995833333327</v>
      </c>
      <c r="AT61" s="61">
        <f t="shared" si="54"/>
        <v>41970.995833333327</v>
      </c>
      <c r="AU61" s="61">
        <f t="shared" si="54"/>
        <v>41970.995833333327</v>
      </c>
      <c r="AV61" s="61">
        <f t="shared" si="54"/>
        <v>41970.995833333327</v>
      </c>
      <c r="AW61" s="61">
        <f t="shared" si="54"/>
        <v>41970.995833333327</v>
      </c>
      <c r="AX61" s="61">
        <f t="shared" si="54"/>
        <v>41970.995833333327</v>
      </c>
      <c r="AY61" s="61">
        <f t="shared" si="54"/>
        <v>41970.995833333327</v>
      </c>
      <c r="AZ61" s="61">
        <f t="shared" si="54"/>
        <v>41970.995833333327</v>
      </c>
      <c r="BA61" s="60"/>
      <c r="BB61" s="79">
        <f>SUM(Financials2026[[#This Row],[Jan AC]:[Dec AC]])</f>
        <v>461680.95416666666</v>
      </c>
      <c r="BC61" s="71">
        <f>Financials2026[[#This Row],[Jan AC]]-Financials2026[[#This Row],[Jan FC]]</f>
        <v>0</v>
      </c>
      <c r="BD61" s="71">
        <f>Financials2026[[#This Row],[Feb AC]]-Financials2026[[#This Row],[Feb FC]]</f>
        <v>0</v>
      </c>
      <c r="BE61" s="71">
        <f>Financials2026[[#This Row],[Mar AC]]-Financials2026[[#This Row],[Mar FC]]</f>
        <v>0</v>
      </c>
      <c r="BF61" s="71">
        <f>Financials2026[[#This Row],[Apr AC]]-Financials2026[[#This Row],[Apr FC]]</f>
        <v>0</v>
      </c>
      <c r="BG61" s="71">
        <f>Financials2026[[#This Row],[May AC]]-Financials2026[[#This Row],[May FC]]</f>
        <v>0</v>
      </c>
      <c r="BH61" s="71">
        <f>Financials2026[[#This Row],[Jun AC]]-Financials2026[[#This Row],[Jun FC]]</f>
        <v>0</v>
      </c>
      <c r="BI61" s="71">
        <f>Financials2026[[#This Row],[Jul AC]]-Financials2026[[#This Row],[Jul FC]]</f>
        <v>0</v>
      </c>
      <c r="BJ61" s="71">
        <f>Financials2026[[#This Row],[Aug AC]]-Financials2026[[#This Row],[Aug FC]]</f>
        <v>0</v>
      </c>
      <c r="BK61" s="71">
        <f>Financials2026[[#This Row],[Sep AC]]-Financials2026[[#This Row],[Sep FC]]</f>
        <v>0</v>
      </c>
      <c r="BL61" s="71">
        <f>Financials2026[[#This Row],[Oct AC]]-Financials2026[[#This Row],[Oct FC]]</f>
        <v>0</v>
      </c>
      <c r="BM61" s="71">
        <f>Financials2026[[#This Row],[Nov AC]]-Financials2026[[#This Row],[Nov FC]]</f>
        <v>0</v>
      </c>
      <c r="BN61" s="71">
        <f>Financials2026[[#This Row],[Dec AC]]-Financials2026[[#This Row],[Dec FC]]</f>
        <v>0</v>
      </c>
      <c r="BO61" s="71">
        <f>SUM(Financials2026[[#This Row],[Jan Opp/Risk]:[Dec Opp./Risk]])</f>
        <v>0</v>
      </c>
      <c r="BP61" s="90" t="s">
        <v>491</v>
      </c>
      <c r="BQ61" s="47">
        <f>SUM(Financials2026[[#This Row],[Jan AC]:[Apr AC]])</f>
        <v>167883.98333333331</v>
      </c>
      <c r="BS61" s="6"/>
      <c r="BT61" s="6"/>
      <c r="BU61" s="6"/>
      <c r="BV61" s="6"/>
      <c r="BW61" s="6"/>
      <c r="BX61" s="6"/>
    </row>
    <row r="62" spans="1:76" hidden="1" x14ac:dyDescent="0.3">
      <c r="A62" s="22" t="s">
        <v>101</v>
      </c>
      <c r="B62" s="21" t="s">
        <v>74</v>
      </c>
      <c r="C62" s="21" t="s">
        <v>265</v>
      </c>
      <c r="D62" s="10" t="s">
        <v>17</v>
      </c>
      <c r="E62" s="7" t="s">
        <v>103</v>
      </c>
      <c r="F62" s="3" t="s">
        <v>104</v>
      </c>
      <c r="G62" s="3" t="s">
        <v>49</v>
      </c>
      <c r="H62" s="4">
        <v>45645</v>
      </c>
      <c r="I62" s="4">
        <v>46009</v>
      </c>
      <c r="J62" s="3" t="s">
        <v>268</v>
      </c>
      <c r="K62" s="3" t="str">
        <f t="shared" si="49"/>
        <v>Prj000350-Support - Infrastructure for Tech</v>
      </c>
      <c r="L62" s="21" t="s">
        <v>106</v>
      </c>
      <c r="M62" s="21" t="s">
        <v>7</v>
      </c>
      <c r="N62" s="21" t="s">
        <v>7</v>
      </c>
      <c r="O62" s="21" t="s">
        <v>269</v>
      </c>
      <c r="P62" s="21" t="s">
        <v>107</v>
      </c>
      <c r="Q62" s="21" t="s">
        <v>108</v>
      </c>
      <c r="R62" s="21" t="s">
        <v>108</v>
      </c>
      <c r="S62" s="21" t="s">
        <v>132</v>
      </c>
      <c r="T62" s="5">
        <v>0</v>
      </c>
      <c r="U62" s="15">
        <v>34875</v>
      </c>
      <c r="V62" s="15">
        <v>34875</v>
      </c>
      <c r="W62" s="15">
        <f t="shared" si="33"/>
        <v>34875</v>
      </c>
      <c r="X62" s="15">
        <f t="shared" si="7"/>
        <v>0</v>
      </c>
      <c r="Y62" s="15">
        <f t="shared" si="50"/>
        <v>0</v>
      </c>
      <c r="Z62" s="15">
        <f>SUM(Financials2026[[#This Row],[2026 Opportunity]:[2026 Risk]])</f>
        <v>0</v>
      </c>
      <c r="AA62" s="3" t="s">
        <v>441</v>
      </c>
      <c r="AB62" s="52"/>
      <c r="AC62" s="52"/>
      <c r="AD62" s="52">
        <v>34875</v>
      </c>
      <c r="AE62" s="52"/>
      <c r="AF62" s="52"/>
      <c r="AG62" s="51"/>
      <c r="AH62" s="52"/>
      <c r="AI62" s="52"/>
      <c r="AJ62" s="52"/>
      <c r="AK62" s="52"/>
      <c r="AL62" s="51"/>
      <c r="AM62" s="51"/>
      <c r="AN62" s="51">
        <f>SUM(Financials2026[[#This Row],[Jan FC]:[Dec FC]])</f>
        <v>34875</v>
      </c>
      <c r="AO62" s="15">
        <f t="shared" si="5"/>
        <v>0</v>
      </c>
      <c r="AP62" s="61"/>
      <c r="AQ62" s="61"/>
      <c r="AR62" s="61"/>
      <c r="AS62" s="61"/>
      <c r="AT62" s="61"/>
      <c r="AU62" s="60"/>
      <c r="AV62" s="61"/>
      <c r="AW62" s="61"/>
      <c r="AX62" s="61"/>
      <c r="AY62" s="61"/>
      <c r="AZ62" s="60"/>
      <c r="BA62" s="60"/>
      <c r="BB62" s="79">
        <f>SUM(Financials2026[[#This Row],[Jan AC]:[Dec AC]])</f>
        <v>0</v>
      </c>
      <c r="BC62" s="71">
        <f>Financials2026[[#This Row],[Jan AC]]-Financials2026[[#This Row],[Jan FC]]</f>
        <v>0</v>
      </c>
      <c r="BD62" s="71">
        <f>Financials2026[[#This Row],[Feb AC]]-Financials2026[[#This Row],[Feb FC]]</f>
        <v>0</v>
      </c>
      <c r="BE62" s="71">
        <f>Financials2026[[#This Row],[Mar AC]]-Financials2026[[#This Row],[Mar FC]]</f>
        <v>-34875</v>
      </c>
      <c r="BF62" s="71">
        <f>Financials2026[[#This Row],[Apr AC]]-Financials2026[[#This Row],[Apr FC]]</f>
        <v>0</v>
      </c>
      <c r="BG62" s="71">
        <f>Financials2026[[#This Row],[May AC]]-Financials2026[[#This Row],[May FC]]</f>
        <v>0</v>
      </c>
      <c r="BH62" s="71">
        <f>Financials2026[[#This Row],[Jun AC]]-Financials2026[[#This Row],[Jun FC]]</f>
        <v>0</v>
      </c>
      <c r="BI62" s="71">
        <f>Financials2026[[#This Row],[Jul AC]]-Financials2026[[#This Row],[Jul FC]]</f>
        <v>0</v>
      </c>
      <c r="BJ62" s="71">
        <f>Financials2026[[#This Row],[Aug AC]]-Financials2026[[#This Row],[Aug FC]]</f>
        <v>0</v>
      </c>
      <c r="BK62" s="71">
        <f>Financials2026[[#This Row],[Sep AC]]-Financials2026[[#This Row],[Sep FC]]</f>
        <v>0</v>
      </c>
      <c r="BL62" s="71">
        <f>Financials2026[[#This Row],[Oct AC]]-Financials2026[[#This Row],[Oct FC]]</f>
        <v>0</v>
      </c>
      <c r="BM62" s="71">
        <f>Financials2026[[#This Row],[Nov AC]]-Financials2026[[#This Row],[Nov FC]]</f>
        <v>0</v>
      </c>
      <c r="BN62" s="71">
        <f>Financials2026[[#This Row],[Dec AC]]-Financials2026[[#This Row],[Dec FC]]</f>
        <v>0</v>
      </c>
      <c r="BO62" s="71">
        <f>SUM(Financials2026[[#This Row],[Jan Opp/Risk]:[Dec Opp./Risk]])</f>
        <v>-34875</v>
      </c>
      <c r="BP62" s="90"/>
      <c r="BQ62" s="47">
        <f>SUM(Financials2026[[#This Row],[Jan AC]:[Apr AC]])</f>
        <v>0</v>
      </c>
      <c r="BS62" s="6"/>
      <c r="BT62" s="6"/>
      <c r="BU62" s="6"/>
      <c r="BV62" s="6"/>
      <c r="BW62" s="6"/>
      <c r="BX62" s="6"/>
    </row>
    <row r="63" spans="1:76" hidden="1" x14ac:dyDescent="0.3">
      <c r="A63" s="22" t="s">
        <v>101</v>
      </c>
      <c r="B63" s="21" t="s">
        <v>74</v>
      </c>
      <c r="C63" s="21" t="s">
        <v>265</v>
      </c>
      <c r="D63" s="10" t="s">
        <v>17</v>
      </c>
      <c r="E63" s="7" t="s">
        <v>103</v>
      </c>
      <c r="F63" s="3" t="s">
        <v>104</v>
      </c>
      <c r="G63" s="3" t="s">
        <v>49</v>
      </c>
      <c r="H63" s="4">
        <v>46010</v>
      </c>
      <c r="I63" s="4">
        <v>46374</v>
      </c>
      <c r="J63" s="3" t="s">
        <v>270</v>
      </c>
      <c r="K63" s="3" t="str">
        <f t="shared" si="49"/>
        <v>Prj000350-Support - Infrastructure for Tech</v>
      </c>
      <c r="L63" s="21" t="s">
        <v>106</v>
      </c>
      <c r="M63" s="21" t="s">
        <v>7</v>
      </c>
      <c r="N63" s="21" t="s">
        <v>7</v>
      </c>
      <c r="O63" s="21" t="s">
        <v>271</v>
      </c>
      <c r="P63" s="21" t="s">
        <v>107</v>
      </c>
      <c r="Q63" s="21" t="s">
        <v>108</v>
      </c>
      <c r="R63" s="21" t="s">
        <v>108</v>
      </c>
      <c r="S63" s="21" t="s">
        <v>132</v>
      </c>
      <c r="T63" s="5">
        <v>54369.49</v>
      </c>
      <c r="U63" s="15">
        <v>57087.964500000002</v>
      </c>
      <c r="V63" s="15">
        <v>57087.964500000002</v>
      </c>
      <c r="W63" s="15">
        <f t="shared" si="33"/>
        <v>29192</v>
      </c>
      <c r="X63" s="15">
        <f t="shared" si="7"/>
        <v>-27895.964500000002</v>
      </c>
      <c r="Y63" s="15">
        <f t="shared" si="50"/>
        <v>0</v>
      </c>
      <c r="Z63" s="15">
        <f>SUM(Financials2026[[#This Row],[2026 Opportunity]:[2026 Risk]])</f>
        <v>-27895.964500000002</v>
      </c>
      <c r="AA63" s="3" t="s">
        <v>442</v>
      </c>
      <c r="AB63" s="52"/>
      <c r="AC63" s="52"/>
      <c r="AD63" s="52"/>
      <c r="AE63" s="52"/>
      <c r="AF63" s="52"/>
      <c r="AG63" s="51"/>
      <c r="AH63" s="52"/>
      <c r="AI63" s="52"/>
      <c r="AJ63" s="52"/>
      <c r="AK63" s="52"/>
      <c r="AL63" s="51"/>
      <c r="AM63" s="51">
        <v>29192</v>
      </c>
      <c r="AN63" s="51">
        <f>SUM(Financials2026[[#This Row],[Jan FC]:[Dec FC]])</f>
        <v>29192</v>
      </c>
      <c r="AO63" s="15">
        <f t="shared" si="5"/>
        <v>29192</v>
      </c>
      <c r="AP63" s="61"/>
      <c r="AQ63" s="61"/>
      <c r="AR63" s="61"/>
      <c r="AS63" s="61"/>
      <c r="AT63" s="61"/>
      <c r="AU63" s="60"/>
      <c r="AV63" s="61"/>
      <c r="AW63" s="61"/>
      <c r="AX63" s="61"/>
      <c r="AY63" s="61"/>
      <c r="AZ63" s="60"/>
      <c r="BA63" s="60"/>
      <c r="BB63" s="79">
        <f>SUM(Financials2026[[#This Row],[Jan AC]:[Dec AC]])</f>
        <v>0</v>
      </c>
      <c r="BC63" s="71">
        <f>Financials2026[[#This Row],[Jan AC]]-Financials2026[[#This Row],[Jan FC]]</f>
        <v>0</v>
      </c>
      <c r="BD63" s="71">
        <f>Financials2026[[#This Row],[Feb AC]]-Financials2026[[#This Row],[Feb FC]]</f>
        <v>0</v>
      </c>
      <c r="BE63" s="71">
        <f>Financials2026[[#This Row],[Mar AC]]-Financials2026[[#This Row],[Mar FC]]</f>
        <v>0</v>
      </c>
      <c r="BF63" s="71">
        <f>Financials2026[[#This Row],[Apr AC]]-Financials2026[[#This Row],[Apr FC]]</f>
        <v>0</v>
      </c>
      <c r="BG63" s="71">
        <f>Financials2026[[#This Row],[May AC]]-Financials2026[[#This Row],[May FC]]</f>
        <v>0</v>
      </c>
      <c r="BH63" s="71">
        <f>Financials2026[[#This Row],[Jun AC]]-Financials2026[[#This Row],[Jun FC]]</f>
        <v>0</v>
      </c>
      <c r="BI63" s="71">
        <f>Financials2026[[#This Row],[Jul AC]]-Financials2026[[#This Row],[Jul FC]]</f>
        <v>0</v>
      </c>
      <c r="BJ63" s="71">
        <f>Financials2026[[#This Row],[Aug AC]]-Financials2026[[#This Row],[Aug FC]]</f>
        <v>0</v>
      </c>
      <c r="BK63" s="71">
        <f>Financials2026[[#This Row],[Sep AC]]-Financials2026[[#This Row],[Sep FC]]</f>
        <v>0</v>
      </c>
      <c r="BL63" s="71">
        <f>Financials2026[[#This Row],[Oct AC]]-Financials2026[[#This Row],[Oct FC]]</f>
        <v>0</v>
      </c>
      <c r="BM63" s="71">
        <f>Financials2026[[#This Row],[Nov AC]]-Financials2026[[#This Row],[Nov FC]]</f>
        <v>0</v>
      </c>
      <c r="BN63" s="71">
        <f>Financials2026[[#This Row],[Dec AC]]-Financials2026[[#This Row],[Dec FC]]</f>
        <v>-29192</v>
      </c>
      <c r="BO63" s="71">
        <f>SUM(Financials2026[[#This Row],[Jan Opp/Risk]:[Dec Opp./Risk]])</f>
        <v>-29192</v>
      </c>
      <c r="BP63" s="90" t="s">
        <v>535</v>
      </c>
      <c r="BQ63" s="47">
        <f>SUM(Financials2026[[#This Row],[Jan AC]:[Apr AC]])</f>
        <v>0</v>
      </c>
      <c r="BS63" s="6"/>
      <c r="BT63" s="6"/>
      <c r="BU63" s="6"/>
      <c r="BV63" s="6"/>
      <c r="BW63" s="6"/>
      <c r="BX63" s="6"/>
    </row>
    <row r="64" spans="1:76" hidden="1" x14ac:dyDescent="0.3">
      <c r="A64" s="22" t="s">
        <v>101</v>
      </c>
      <c r="B64" s="21" t="s">
        <v>272</v>
      </c>
      <c r="C64" s="21" t="s">
        <v>273</v>
      </c>
      <c r="D64" s="10" t="s">
        <v>31</v>
      </c>
      <c r="E64" s="7" t="s">
        <v>204</v>
      </c>
      <c r="F64" s="3" t="s">
        <v>205</v>
      </c>
      <c r="G64" s="3" t="s">
        <v>50</v>
      </c>
      <c r="H64" s="4">
        <v>45362</v>
      </c>
      <c r="I64" s="4">
        <v>45726</v>
      </c>
      <c r="J64" s="3" t="s">
        <v>274</v>
      </c>
      <c r="K64" s="3" t="str">
        <f t="shared" si="49"/>
        <v>Prj000469-Support - Prod Support for Ops Apps</v>
      </c>
      <c r="L64" s="21" t="s">
        <v>106</v>
      </c>
      <c r="M64" s="21" t="s">
        <v>7</v>
      </c>
      <c r="N64" s="21" t="s">
        <v>7</v>
      </c>
      <c r="O64" s="21"/>
      <c r="P64" s="21" t="s">
        <v>107</v>
      </c>
      <c r="Q64" s="21" t="s">
        <v>108</v>
      </c>
      <c r="R64" s="21" t="s">
        <v>108</v>
      </c>
      <c r="S64" s="21" t="s">
        <v>132</v>
      </c>
      <c r="T64" s="5">
        <v>8034</v>
      </c>
      <c r="U64" s="15">
        <v>8435.7000000000007</v>
      </c>
      <c r="V64" s="15">
        <v>8435.7000000000007</v>
      </c>
      <c r="W64" s="15">
        <f t="shared" si="33"/>
        <v>8436</v>
      </c>
      <c r="X64" s="15">
        <f t="shared" si="7"/>
        <v>0</v>
      </c>
      <c r="Y64" s="15">
        <f t="shared" si="50"/>
        <v>0.2999999999992724</v>
      </c>
      <c r="Z64" s="15">
        <f>SUM(Financials2026[[#This Row],[2026 Opportunity]:[2026 Risk]])</f>
        <v>0.2999999999992724</v>
      </c>
      <c r="AA64" s="3" t="s">
        <v>275</v>
      </c>
      <c r="AB64" s="52"/>
      <c r="AC64" s="52"/>
      <c r="AD64" s="52"/>
      <c r="AE64" s="52"/>
      <c r="AF64" s="52"/>
      <c r="AG64" s="51"/>
      <c r="AH64" s="52"/>
      <c r="AI64" s="52">
        <v>8436</v>
      </c>
      <c r="AJ64" s="52"/>
      <c r="AK64" s="52"/>
      <c r="AL64" s="52"/>
      <c r="AM64" s="52"/>
      <c r="AN64" s="52">
        <f>SUM(Financials2026[[#This Row],[Jan FC]:[Dec FC]])</f>
        <v>8436</v>
      </c>
      <c r="AO64" s="15">
        <f t="shared" si="5"/>
        <v>8436</v>
      </c>
      <c r="AP64" s="61"/>
      <c r="AQ64" s="61"/>
      <c r="AR64" s="61"/>
      <c r="AS64" s="61"/>
      <c r="AT64" s="61"/>
      <c r="AU64" s="60"/>
      <c r="AV64" s="61"/>
      <c r="AW64" s="61"/>
      <c r="AX64" s="61"/>
      <c r="AY64" s="61"/>
      <c r="AZ64" s="61"/>
      <c r="BA64" s="61"/>
      <c r="BB64" s="80">
        <f>SUM(Financials2026[[#This Row],[Jan AC]:[Dec AC]])</f>
        <v>0</v>
      </c>
      <c r="BC64" s="71">
        <f>Financials2026[[#This Row],[Jan AC]]-Financials2026[[#This Row],[Jan FC]]</f>
        <v>0</v>
      </c>
      <c r="BD64" s="71">
        <f>Financials2026[[#This Row],[Feb AC]]-Financials2026[[#This Row],[Feb FC]]</f>
        <v>0</v>
      </c>
      <c r="BE64" s="71">
        <f>Financials2026[[#This Row],[Mar AC]]-Financials2026[[#This Row],[Mar FC]]</f>
        <v>0</v>
      </c>
      <c r="BF64" s="71">
        <f>Financials2026[[#This Row],[Apr AC]]-Financials2026[[#This Row],[Apr FC]]</f>
        <v>0</v>
      </c>
      <c r="BG64" s="71">
        <f>Financials2026[[#This Row],[May AC]]-Financials2026[[#This Row],[May FC]]</f>
        <v>0</v>
      </c>
      <c r="BH64" s="71">
        <f>Financials2026[[#This Row],[Jun AC]]-Financials2026[[#This Row],[Jun FC]]</f>
        <v>0</v>
      </c>
      <c r="BI64" s="71">
        <f>Financials2026[[#This Row],[Jul AC]]-Financials2026[[#This Row],[Jul FC]]</f>
        <v>0</v>
      </c>
      <c r="BJ64" s="71">
        <f>Financials2026[[#This Row],[Aug AC]]-Financials2026[[#This Row],[Aug FC]]</f>
        <v>-8436</v>
      </c>
      <c r="BK64" s="71">
        <f>Financials2026[[#This Row],[Sep AC]]-Financials2026[[#This Row],[Sep FC]]</f>
        <v>0</v>
      </c>
      <c r="BL64" s="71">
        <f>Financials2026[[#This Row],[Oct AC]]-Financials2026[[#This Row],[Oct FC]]</f>
        <v>0</v>
      </c>
      <c r="BM64" s="71">
        <f>Financials2026[[#This Row],[Nov AC]]-Financials2026[[#This Row],[Nov FC]]</f>
        <v>0</v>
      </c>
      <c r="BN64" s="71">
        <f>Financials2026[[#This Row],[Dec AC]]-Financials2026[[#This Row],[Dec FC]]</f>
        <v>0</v>
      </c>
      <c r="BO64" s="71">
        <f>SUM(Financials2026[[#This Row],[Jan Opp/Risk]:[Dec Opp./Risk]])</f>
        <v>-8436</v>
      </c>
      <c r="BP64" s="90"/>
      <c r="BQ64" s="47">
        <f>SUM(Financials2026[[#This Row],[Jan AC]:[Apr AC]])</f>
        <v>0</v>
      </c>
      <c r="BS64" s="6"/>
      <c r="BT64" s="6"/>
      <c r="BU64" s="6"/>
      <c r="BV64" s="6"/>
      <c r="BW64" s="6"/>
      <c r="BX64" s="6"/>
    </row>
    <row r="65" spans="1:76" hidden="1" x14ac:dyDescent="0.3">
      <c r="A65" s="22" t="s">
        <v>101</v>
      </c>
      <c r="B65" s="21" t="s">
        <v>276</v>
      </c>
      <c r="C65" s="21" t="s">
        <v>277</v>
      </c>
      <c r="D65" s="10" t="s">
        <v>27</v>
      </c>
      <c r="E65" s="7" t="s">
        <v>216</v>
      </c>
      <c r="F65" s="3" t="s">
        <v>114</v>
      </c>
      <c r="G65" s="3" t="s">
        <v>53</v>
      </c>
      <c r="H65" s="4">
        <v>46110</v>
      </c>
      <c r="I65" s="4">
        <v>46474</v>
      </c>
      <c r="J65" s="3"/>
      <c r="K65" s="3" t="str">
        <f t="shared" si="49"/>
        <v>Prj000446-Implement - Minor Enhancements for Enterprise Apps</v>
      </c>
      <c r="L65" s="21" t="s">
        <v>106</v>
      </c>
      <c r="M65" s="21" t="s">
        <v>7</v>
      </c>
      <c r="N65" s="21" t="s">
        <v>7</v>
      </c>
      <c r="O65" s="21"/>
      <c r="P65" s="21" t="s">
        <v>107</v>
      </c>
      <c r="Q65" s="21" t="s">
        <v>108</v>
      </c>
      <c r="R65" s="21" t="s">
        <v>108</v>
      </c>
      <c r="S65" s="21" t="s">
        <v>132</v>
      </c>
      <c r="T65" s="5">
        <v>69417.919999999998</v>
      </c>
      <c r="U65" s="15">
        <v>72888.816000000006</v>
      </c>
      <c r="V65" s="15">
        <v>72888.816000000006</v>
      </c>
      <c r="W65" s="15">
        <f t="shared" si="33"/>
        <v>69417.919999999998</v>
      </c>
      <c r="X65" s="15">
        <f t="shared" si="7"/>
        <v>-3470.8960000000079</v>
      </c>
      <c r="Y65" s="15">
        <f t="shared" si="50"/>
        <v>0</v>
      </c>
      <c r="Z65" s="15">
        <f>SUM(Financials2026[[#This Row],[2026 Opportunity]:[2026 Risk]])</f>
        <v>-3470.8960000000079</v>
      </c>
      <c r="AA65" s="3" t="s">
        <v>120</v>
      </c>
      <c r="AB65" s="52"/>
      <c r="AC65" s="52"/>
      <c r="AD65" s="52">
        <v>72888.816000000006</v>
      </c>
      <c r="AE65" s="52"/>
      <c r="AF65" s="52"/>
      <c r="AG65" s="51"/>
      <c r="AH65" s="52"/>
      <c r="AI65" s="52"/>
      <c r="AJ65" s="52"/>
      <c r="AK65" s="52"/>
      <c r="AL65" s="52"/>
      <c r="AM65" s="52"/>
      <c r="AN65" s="52">
        <f>SUM(Financials2026[[#This Row],[Jan FC]:[Dec FC]])</f>
        <v>72888.816000000006</v>
      </c>
      <c r="AO65" s="15">
        <f t="shared" si="5"/>
        <v>0</v>
      </c>
      <c r="AP65" s="61"/>
      <c r="AQ65" s="61"/>
      <c r="AR65" s="61">
        <v>69417.919999999998</v>
      </c>
      <c r="AS65" s="61"/>
      <c r="AT65" s="61"/>
      <c r="AU65" s="60"/>
      <c r="AV65" s="61"/>
      <c r="AW65" s="61"/>
      <c r="AX65" s="61"/>
      <c r="AY65" s="61"/>
      <c r="AZ65" s="61"/>
      <c r="BA65" s="61"/>
      <c r="BB65" s="80">
        <f>SUM(Financials2026[[#This Row],[Jan AC]:[Dec AC]])</f>
        <v>69417.919999999998</v>
      </c>
      <c r="BC65" s="71">
        <f>Financials2026[[#This Row],[Jan AC]]-Financials2026[[#This Row],[Jan FC]]</f>
        <v>0</v>
      </c>
      <c r="BD65" s="71">
        <f>Financials2026[[#This Row],[Feb AC]]-Financials2026[[#This Row],[Feb FC]]</f>
        <v>0</v>
      </c>
      <c r="BE65" s="71">
        <f>Financials2026[[#This Row],[Mar AC]]-Financials2026[[#This Row],[Mar FC]]</f>
        <v>-3470.8960000000079</v>
      </c>
      <c r="BF65" s="71">
        <f>Financials2026[[#This Row],[Apr AC]]-Financials2026[[#This Row],[Apr FC]]</f>
        <v>0</v>
      </c>
      <c r="BG65" s="71">
        <f>Financials2026[[#This Row],[May AC]]-Financials2026[[#This Row],[May FC]]</f>
        <v>0</v>
      </c>
      <c r="BH65" s="71">
        <f>Financials2026[[#This Row],[Jun AC]]-Financials2026[[#This Row],[Jun FC]]</f>
        <v>0</v>
      </c>
      <c r="BI65" s="71">
        <f>Financials2026[[#This Row],[Jul AC]]-Financials2026[[#This Row],[Jul FC]]</f>
        <v>0</v>
      </c>
      <c r="BJ65" s="71">
        <f>Financials2026[[#This Row],[Aug AC]]-Financials2026[[#This Row],[Aug FC]]</f>
        <v>0</v>
      </c>
      <c r="BK65" s="71">
        <f>Financials2026[[#This Row],[Sep AC]]-Financials2026[[#This Row],[Sep FC]]</f>
        <v>0</v>
      </c>
      <c r="BL65" s="71">
        <f>Financials2026[[#This Row],[Oct AC]]-Financials2026[[#This Row],[Oct FC]]</f>
        <v>0</v>
      </c>
      <c r="BM65" s="71">
        <f>Financials2026[[#This Row],[Nov AC]]-Financials2026[[#This Row],[Nov FC]]</f>
        <v>0</v>
      </c>
      <c r="BN65" s="71">
        <f>Financials2026[[#This Row],[Dec AC]]-Financials2026[[#This Row],[Dec FC]]</f>
        <v>0</v>
      </c>
      <c r="BO65" s="71">
        <f>SUM(Financials2026[[#This Row],[Jan Opp/Risk]:[Dec Opp./Risk]])</f>
        <v>-3470.8960000000079</v>
      </c>
      <c r="BP65" s="90" t="s">
        <v>535</v>
      </c>
      <c r="BQ65" s="47">
        <f>SUM(Financials2026[[#This Row],[Jan AC]:[Apr AC]])</f>
        <v>69417.919999999998</v>
      </c>
      <c r="BS65" s="6"/>
      <c r="BT65" s="6"/>
      <c r="BU65" s="6"/>
      <c r="BV65" s="6"/>
      <c r="BW65" s="6"/>
      <c r="BX65" s="6"/>
    </row>
    <row r="66" spans="1:76" hidden="1" x14ac:dyDescent="0.3">
      <c r="A66" s="22" t="s">
        <v>101</v>
      </c>
      <c r="B66" s="21" t="s">
        <v>278</v>
      </c>
      <c r="C66" s="21" t="s">
        <v>279</v>
      </c>
      <c r="D66" s="10" t="s">
        <v>29</v>
      </c>
      <c r="E66" s="7" t="s">
        <v>210</v>
      </c>
      <c r="F66" s="3" t="s">
        <v>211</v>
      </c>
      <c r="G66" s="3" t="s">
        <v>48</v>
      </c>
      <c r="H66" s="4">
        <v>45745</v>
      </c>
      <c r="I66" s="4">
        <v>46109</v>
      </c>
      <c r="J66" s="3" t="s">
        <v>280</v>
      </c>
      <c r="K66" s="3" t="str">
        <f t="shared" si="49"/>
        <v>Prj000458-Support - Data Analytics Office</v>
      </c>
      <c r="L66" s="21" t="s">
        <v>106</v>
      </c>
      <c r="M66" s="21" t="s">
        <v>7</v>
      </c>
      <c r="N66" s="21" t="s">
        <v>7</v>
      </c>
      <c r="O66" s="21" t="s">
        <v>281</v>
      </c>
      <c r="P66" s="21" t="s">
        <v>107</v>
      </c>
      <c r="Q66" s="21" t="s">
        <v>108</v>
      </c>
      <c r="R66" s="21" t="s">
        <v>108</v>
      </c>
      <c r="S66" s="21" t="s">
        <v>132</v>
      </c>
      <c r="T66" s="5">
        <v>42342.67</v>
      </c>
      <c r="U66" s="15">
        <v>44460.15</v>
      </c>
      <c r="V66" s="15">
        <v>44460.15</v>
      </c>
      <c r="W66" s="15">
        <f t="shared" ref="W66:W97" si="55">AO66+IF(ISBLANK(AP66),AB66,AP66)+IF(ISBLANK(AQ66),AC66,AQ66)+IF(ISBLANK(AR66),AD66,AR66)+IF(ISBLANK(AS66),AE66,AS66)+IF(ISBLANK(AT66),AF66,AT66)</f>
        <v>46713</v>
      </c>
      <c r="X66" s="15">
        <f t="shared" si="7"/>
        <v>0</v>
      </c>
      <c r="Y66" s="15">
        <f t="shared" si="50"/>
        <v>2252.8499999999985</v>
      </c>
      <c r="Z66" s="15">
        <f>SUM(Financials2026[[#This Row],[2026 Opportunity]:[2026 Risk]])</f>
        <v>2252.8499999999985</v>
      </c>
      <c r="AA66" s="3"/>
      <c r="AB66" s="52"/>
      <c r="AC66" s="52"/>
      <c r="AD66" s="52">
        <v>44460.15</v>
      </c>
      <c r="AE66" s="52"/>
      <c r="AF66" s="52"/>
      <c r="AG66" s="51"/>
      <c r="AH66" s="52"/>
      <c r="AI66" s="52"/>
      <c r="AJ66" s="52"/>
      <c r="AK66" s="52"/>
      <c r="AL66" s="52"/>
      <c r="AM66" s="52"/>
      <c r="AN66" s="52">
        <f>SUM(Financials2026[[#This Row],[Jan FC]:[Dec FC]])</f>
        <v>44460.15</v>
      </c>
      <c r="AO66" s="15">
        <f t="shared" ref="AO66:AO129" si="56">SUM(AG66:AM66)</f>
        <v>0</v>
      </c>
      <c r="AP66" s="61"/>
      <c r="AQ66" s="61"/>
      <c r="AR66" s="61">
        <v>46713</v>
      </c>
      <c r="AS66" s="61"/>
      <c r="AT66" s="61"/>
      <c r="AU66" s="60"/>
      <c r="AV66" s="61"/>
      <c r="AW66" s="61"/>
      <c r="AX66" s="61"/>
      <c r="AY66" s="61"/>
      <c r="AZ66" s="61"/>
      <c r="BA66" s="61"/>
      <c r="BB66" s="80">
        <f>SUM(Financials2026[[#This Row],[Jan AC]:[Dec AC]])</f>
        <v>46713</v>
      </c>
      <c r="BC66" s="71">
        <f>Financials2026[[#This Row],[Jan AC]]-Financials2026[[#This Row],[Jan FC]]</f>
        <v>0</v>
      </c>
      <c r="BD66" s="71">
        <f>Financials2026[[#This Row],[Feb AC]]-Financials2026[[#This Row],[Feb FC]]</f>
        <v>0</v>
      </c>
      <c r="BE66" s="71">
        <f>Financials2026[[#This Row],[Mar AC]]-Financials2026[[#This Row],[Mar FC]]</f>
        <v>2252.8499999999985</v>
      </c>
      <c r="BF66" s="71">
        <f>Financials2026[[#This Row],[Apr AC]]-Financials2026[[#This Row],[Apr FC]]</f>
        <v>0</v>
      </c>
      <c r="BG66" s="71">
        <f>Financials2026[[#This Row],[May AC]]-Financials2026[[#This Row],[May FC]]</f>
        <v>0</v>
      </c>
      <c r="BH66" s="71">
        <f>Financials2026[[#This Row],[Jun AC]]-Financials2026[[#This Row],[Jun FC]]</f>
        <v>0</v>
      </c>
      <c r="BI66" s="71">
        <f>Financials2026[[#This Row],[Jul AC]]-Financials2026[[#This Row],[Jul FC]]</f>
        <v>0</v>
      </c>
      <c r="BJ66" s="71">
        <f>Financials2026[[#This Row],[Aug AC]]-Financials2026[[#This Row],[Aug FC]]</f>
        <v>0</v>
      </c>
      <c r="BK66" s="71">
        <f>Financials2026[[#This Row],[Sep AC]]-Financials2026[[#This Row],[Sep FC]]</f>
        <v>0</v>
      </c>
      <c r="BL66" s="71">
        <f>Financials2026[[#This Row],[Oct AC]]-Financials2026[[#This Row],[Oct FC]]</f>
        <v>0</v>
      </c>
      <c r="BM66" s="71">
        <f>Financials2026[[#This Row],[Nov AC]]-Financials2026[[#This Row],[Nov FC]]</f>
        <v>0</v>
      </c>
      <c r="BN66" s="71">
        <f>Financials2026[[#This Row],[Dec AC]]-Financials2026[[#This Row],[Dec FC]]</f>
        <v>0</v>
      </c>
      <c r="BO66" s="71">
        <f>SUM(Financials2026[[#This Row],[Jan Opp/Risk]:[Dec Opp./Risk]])</f>
        <v>2252.8499999999985</v>
      </c>
      <c r="BP66" s="90" t="s">
        <v>41</v>
      </c>
      <c r="BQ66" s="47">
        <f>SUM(Financials2026[[#This Row],[Jan AC]:[Apr AC]])</f>
        <v>46713</v>
      </c>
      <c r="BS66" s="6"/>
      <c r="BT66" s="6"/>
      <c r="BU66" s="6"/>
      <c r="BV66" s="6"/>
      <c r="BW66" s="6"/>
      <c r="BX66" s="6"/>
    </row>
    <row r="67" spans="1:76" hidden="1" x14ac:dyDescent="0.3">
      <c r="A67" s="22" t="s">
        <v>101</v>
      </c>
      <c r="B67" s="21" t="s">
        <v>282</v>
      </c>
      <c r="C67" s="21" t="s">
        <v>283</v>
      </c>
      <c r="D67" s="10" t="s">
        <v>25</v>
      </c>
      <c r="E67" s="7" t="s">
        <v>167</v>
      </c>
      <c r="F67" s="3" t="s">
        <v>168</v>
      </c>
      <c r="G67" s="3" t="s">
        <v>51</v>
      </c>
      <c r="H67" s="4">
        <v>45962</v>
      </c>
      <c r="I67" s="4">
        <v>46326</v>
      </c>
      <c r="J67" s="3"/>
      <c r="K67" s="3" t="str">
        <f t="shared" si="49"/>
        <v>Prj000426-Implement - Minor Enhancements for Sales</v>
      </c>
      <c r="L67" s="21" t="s">
        <v>106</v>
      </c>
      <c r="M67" s="21" t="s">
        <v>7</v>
      </c>
      <c r="N67" s="21" t="s">
        <v>7</v>
      </c>
      <c r="O67" s="21"/>
      <c r="P67" s="21" t="s">
        <v>107</v>
      </c>
      <c r="Q67" s="21" t="s">
        <v>108</v>
      </c>
      <c r="R67" s="21" t="s">
        <v>108</v>
      </c>
      <c r="S67" s="21" t="s">
        <v>132</v>
      </c>
      <c r="T67" s="5">
        <v>81053.040000000008</v>
      </c>
      <c r="U67" s="15">
        <v>39305.700000000004</v>
      </c>
      <c r="V67" s="15">
        <v>39305.700000000004</v>
      </c>
      <c r="W67" s="15">
        <f t="shared" si="55"/>
        <v>39306</v>
      </c>
      <c r="X67" s="15">
        <f t="shared" si="7"/>
        <v>0</v>
      </c>
      <c r="Y67" s="15">
        <f t="shared" si="50"/>
        <v>0.29999999999563443</v>
      </c>
      <c r="Z67" s="15">
        <f>SUM(Financials2026[[#This Row],[2026 Opportunity]:[2026 Risk]])</f>
        <v>0.29999999999563443</v>
      </c>
      <c r="AA67" s="3" t="s">
        <v>120</v>
      </c>
      <c r="AB67" s="52"/>
      <c r="AC67" s="52"/>
      <c r="AD67" s="52">
        <v>2028</v>
      </c>
      <c r="AE67" s="52">
        <v>780</v>
      </c>
      <c r="AF67" s="52"/>
      <c r="AG67" s="51"/>
      <c r="AH67" s="52"/>
      <c r="AI67" s="52"/>
      <c r="AJ67" s="52"/>
      <c r="AK67" s="52"/>
      <c r="AL67" s="52">
        <f>39306-2028-780</f>
        <v>36498</v>
      </c>
      <c r="AM67" s="52"/>
      <c r="AN67" s="52">
        <f>SUM(Financials2026[[#This Row],[Jan FC]:[Dec FC]])</f>
        <v>39306</v>
      </c>
      <c r="AO67" s="15">
        <f t="shared" si="56"/>
        <v>36498</v>
      </c>
      <c r="AP67" s="61"/>
      <c r="AQ67" s="61"/>
      <c r="AR67" s="61">
        <v>2028</v>
      </c>
      <c r="AS67" s="61">
        <v>780</v>
      </c>
      <c r="AT67" s="61"/>
      <c r="AU67" s="60"/>
      <c r="AV67" s="61"/>
      <c r="AW67" s="61"/>
      <c r="AX67" s="61"/>
      <c r="AY67" s="61"/>
      <c r="AZ67" s="61"/>
      <c r="BA67" s="61"/>
      <c r="BB67" s="80">
        <f>SUM(Financials2026[[#This Row],[Jan AC]:[Dec AC]])</f>
        <v>2808</v>
      </c>
      <c r="BC67" s="71">
        <f>Financials2026[[#This Row],[Jan AC]]-Financials2026[[#This Row],[Jan FC]]</f>
        <v>0</v>
      </c>
      <c r="BD67" s="71">
        <f>Financials2026[[#This Row],[Feb AC]]-Financials2026[[#This Row],[Feb FC]]</f>
        <v>0</v>
      </c>
      <c r="BE67" s="71">
        <f>Financials2026[[#This Row],[Mar AC]]-Financials2026[[#This Row],[Mar FC]]</f>
        <v>0</v>
      </c>
      <c r="BF67" s="71">
        <f>Financials2026[[#This Row],[Apr AC]]-Financials2026[[#This Row],[Apr FC]]</f>
        <v>0</v>
      </c>
      <c r="BG67" s="71">
        <f>Financials2026[[#This Row],[May AC]]-Financials2026[[#This Row],[May FC]]</f>
        <v>0</v>
      </c>
      <c r="BH67" s="71">
        <f>Financials2026[[#This Row],[Jun AC]]-Financials2026[[#This Row],[Jun FC]]</f>
        <v>0</v>
      </c>
      <c r="BI67" s="71">
        <f>Financials2026[[#This Row],[Jul AC]]-Financials2026[[#This Row],[Jul FC]]</f>
        <v>0</v>
      </c>
      <c r="BJ67" s="71">
        <f>Financials2026[[#This Row],[Aug AC]]-Financials2026[[#This Row],[Aug FC]]</f>
        <v>0</v>
      </c>
      <c r="BK67" s="71">
        <f>Financials2026[[#This Row],[Sep AC]]-Financials2026[[#This Row],[Sep FC]]</f>
        <v>0</v>
      </c>
      <c r="BL67" s="71">
        <f>Financials2026[[#This Row],[Oct AC]]-Financials2026[[#This Row],[Oct FC]]</f>
        <v>0</v>
      </c>
      <c r="BM67" s="71">
        <f>Financials2026[[#This Row],[Nov AC]]-Financials2026[[#This Row],[Nov FC]]</f>
        <v>-36498</v>
      </c>
      <c r="BN67" s="71">
        <f>Financials2026[[#This Row],[Dec AC]]-Financials2026[[#This Row],[Dec FC]]</f>
        <v>0</v>
      </c>
      <c r="BO67" s="71">
        <f>SUM(Financials2026[[#This Row],[Jan Opp/Risk]:[Dec Opp./Risk]])</f>
        <v>-36498</v>
      </c>
      <c r="BP67" s="90"/>
      <c r="BQ67" s="47">
        <f>SUM(Financials2026[[#This Row],[Jan AC]:[Apr AC]])</f>
        <v>2808</v>
      </c>
      <c r="BS67" s="6"/>
      <c r="BT67" s="6"/>
      <c r="BU67" s="6"/>
      <c r="BV67" s="6"/>
      <c r="BW67" s="6"/>
      <c r="BX67" s="6"/>
    </row>
    <row r="68" spans="1:76" hidden="1" x14ac:dyDescent="0.3">
      <c r="A68" s="22" t="s">
        <v>101</v>
      </c>
      <c r="B68" s="21" t="s">
        <v>284</v>
      </c>
      <c r="C68" s="21" t="s">
        <v>285</v>
      </c>
      <c r="D68" s="10" t="s">
        <v>25</v>
      </c>
      <c r="E68" s="7" t="s">
        <v>167</v>
      </c>
      <c r="F68" s="3" t="s">
        <v>168</v>
      </c>
      <c r="G68" s="3" t="s">
        <v>51</v>
      </c>
      <c r="H68" s="4">
        <v>45904</v>
      </c>
      <c r="I68" s="4">
        <v>46268</v>
      </c>
      <c r="J68" s="3" t="s">
        <v>286</v>
      </c>
      <c r="K68" s="3" t="str">
        <f t="shared" si="49"/>
        <v>Prj000426-Implement - Minor Enhancements for Sales</v>
      </c>
      <c r="L68" s="21" t="s">
        <v>106</v>
      </c>
      <c r="M68" s="21" t="s">
        <v>7</v>
      </c>
      <c r="N68" s="21" t="s">
        <v>7</v>
      </c>
      <c r="O68" s="21"/>
      <c r="P68" s="21" t="s">
        <v>107</v>
      </c>
      <c r="Q68" s="21" t="s">
        <v>108</v>
      </c>
      <c r="R68" s="21" t="s">
        <v>108</v>
      </c>
      <c r="S68" s="21" t="s">
        <v>109</v>
      </c>
      <c r="T68" s="5">
        <v>43706</v>
      </c>
      <c r="U68" s="15">
        <v>174825</v>
      </c>
      <c r="V68" s="15">
        <v>174825</v>
      </c>
      <c r="W68" s="15">
        <f t="shared" si="55"/>
        <v>174825</v>
      </c>
      <c r="X68" s="15">
        <f t="shared" si="7"/>
        <v>0</v>
      </c>
      <c r="Y68" s="15">
        <f t="shared" si="50"/>
        <v>0</v>
      </c>
      <c r="Z68" s="15">
        <f>SUM(Financials2026[[#This Row],[2026 Opportunity]:[2026 Risk]])</f>
        <v>0</v>
      </c>
      <c r="AA68" s="3" t="s">
        <v>443</v>
      </c>
      <c r="AB68" s="52">
        <f t="shared" ref="AB68:AX68" si="57">174825/12</f>
        <v>14568.75</v>
      </c>
      <c r="AC68" s="52">
        <f t="shared" si="57"/>
        <v>14568.75</v>
      </c>
      <c r="AD68" s="52">
        <f t="shared" si="57"/>
        <v>14568.75</v>
      </c>
      <c r="AE68" s="52">
        <f t="shared" si="57"/>
        <v>14568.75</v>
      </c>
      <c r="AF68" s="52">
        <f t="shared" si="57"/>
        <v>14568.75</v>
      </c>
      <c r="AG68" s="52">
        <f t="shared" si="57"/>
        <v>14568.75</v>
      </c>
      <c r="AH68" s="52">
        <f t="shared" si="57"/>
        <v>14568.75</v>
      </c>
      <c r="AI68" s="52">
        <f t="shared" si="57"/>
        <v>14568.75</v>
      </c>
      <c r="AJ68" s="52">
        <f t="shared" si="57"/>
        <v>14568.75</v>
      </c>
      <c r="AK68" s="52">
        <f t="shared" si="57"/>
        <v>14568.75</v>
      </c>
      <c r="AL68" s="52">
        <f t="shared" si="57"/>
        <v>14568.75</v>
      </c>
      <c r="AM68" s="52">
        <f t="shared" si="57"/>
        <v>14568.75</v>
      </c>
      <c r="AN68" s="52">
        <f>SUM(Financials2026[[#This Row],[Jan FC]:[Dec FC]])</f>
        <v>174825</v>
      </c>
      <c r="AO68" s="15">
        <f t="shared" si="56"/>
        <v>101981.25</v>
      </c>
      <c r="AP68" s="61">
        <f t="shared" si="57"/>
        <v>14568.75</v>
      </c>
      <c r="AQ68" s="61">
        <f t="shared" si="57"/>
        <v>14568.75</v>
      </c>
      <c r="AR68" s="61">
        <f t="shared" si="57"/>
        <v>14568.75</v>
      </c>
      <c r="AS68" s="61">
        <f t="shared" si="57"/>
        <v>14568.75</v>
      </c>
      <c r="AT68" s="61">
        <f t="shared" si="57"/>
        <v>14568.75</v>
      </c>
      <c r="AU68" s="61">
        <f t="shared" si="57"/>
        <v>14568.75</v>
      </c>
      <c r="AV68" s="61">
        <f t="shared" si="57"/>
        <v>14568.75</v>
      </c>
      <c r="AW68" s="61">
        <f t="shared" si="57"/>
        <v>14568.75</v>
      </c>
      <c r="AX68" s="61">
        <f t="shared" si="57"/>
        <v>14568.75</v>
      </c>
      <c r="AY68" s="61"/>
      <c r="AZ68" s="61"/>
      <c r="BA68" s="61"/>
      <c r="BB68" s="80">
        <f>SUM(Financials2026[[#This Row],[Jan AC]:[Dec AC]])</f>
        <v>131118.75</v>
      </c>
      <c r="BC68" s="71">
        <f>Financials2026[[#This Row],[Jan AC]]-Financials2026[[#This Row],[Jan FC]]</f>
        <v>0</v>
      </c>
      <c r="BD68" s="71">
        <f>Financials2026[[#This Row],[Feb AC]]-Financials2026[[#This Row],[Feb FC]]</f>
        <v>0</v>
      </c>
      <c r="BE68" s="71">
        <f>Financials2026[[#This Row],[Mar AC]]-Financials2026[[#This Row],[Mar FC]]</f>
        <v>0</v>
      </c>
      <c r="BF68" s="71">
        <f>Financials2026[[#This Row],[Apr AC]]-Financials2026[[#This Row],[Apr FC]]</f>
        <v>0</v>
      </c>
      <c r="BG68" s="71">
        <f>Financials2026[[#This Row],[May AC]]-Financials2026[[#This Row],[May FC]]</f>
        <v>0</v>
      </c>
      <c r="BH68" s="71">
        <f>Financials2026[[#This Row],[Jun AC]]-Financials2026[[#This Row],[Jun FC]]</f>
        <v>0</v>
      </c>
      <c r="BI68" s="71">
        <f>Financials2026[[#This Row],[Jul AC]]-Financials2026[[#This Row],[Jul FC]]</f>
        <v>0</v>
      </c>
      <c r="BJ68" s="71">
        <f>Financials2026[[#This Row],[Aug AC]]-Financials2026[[#This Row],[Aug FC]]</f>
        <v>0</v>
      </c>
      <c r="BK68" s="71">
        <f>Financials2026[[#This Row],[Sep AC]]-Financials2026[[#This Row],[Sep FC]]</f>
        <v>0</v>
      </c>
      <c r="BL68" s="71">
        <f>Financials2026[[#This Row],[Oct AC]]-Financials2026[[#This Row],[Oct FC]]</f>
        <v>-14568.75</v>
      </c>
      <c r="BM68" s="71">
        <f>Financials2026[[#This Row],[Nov AC]]-Financials2026[[#This Row],[Nov FC]]</f>
        <v>-14568.75</v>
      </c>
      <c r="BN68" s="71">
        <f>Financials2026[[#This Row],[Dec AC]]-Financials2026[[#This Row],[Dec FC]]</f>
        <v>-14568.75</v>
      </c>
      <c r="BO68" s="71">
        <f>SUM(Financials2026[[#This Row],[Jan Opp/Risk]:[Dec Opp./Risk]])</f>
        <v>-43706.25</v>
      </c>
      <c r="BP68" s="90"/>
      <c r="BQ68" s="47">
        <f>SUM(Financials2026[[#This Row],[Jan AC]:[Apr AC]])</f>
        <v>58275</v>
      </c>
      <c r="BS68" s="6"/>
      <c r="BT68" s="6"/>
      <c r="BU68" s="6"/>
      <c r="BV68" s="6"/>
      <c r="BW68" s="6"/>
      <c r="BX68" s="6"/>
    </row>
    <row r="69" spans="1:76" hidden="1" x14ac:dyDescent="0.3">
      <c r="A69" s="22" t="s">
        <v>101</v>
      </c>
      <c r="B69" s="21" t="s">
        <v>78</v>
      </c>
      <c r="C69" s="21" t="s">
        <v>287</v>
      </c>
      <c r="D69" s="10" t="s">
        <v>15</v>
      </c>
      <c r="E69" s="7" t="s">
        <v>219</v>
      </c>
      <c r="F69" s="3" t="s">
        <v>104</v>
      </c>
      <c r="G69" s="3" t="s">
        <v>49</v>
      </c>
      <c r="H69" s="4">
        <v>45983</v>
      </c>
      <c r="I69" s="4">
        <v>46347</v>
      </c>
      <c r="J69" s="3"/>
      <c r="K69" s="3" t="str">
        <f t="shared" si="49"/>
        <v>Prj000342-Support - Site Reliability Engineering for Tech</v>
      </c>
      <c r="L69" s="21" t="s">
        <v>106</v>
      </c>
      <c r="M69" s="21" t="s">
        <v>7</v>
      </c>
      <c r="N69" s="21" t="s">
        <v>7</v>
      </c>
      <c r="O69" s="21"/>
      <c r="P69" s="21" t="s">
        <v>107</v>
      </c>
      <c r="Q69" s="21" t="s">
        <v>108</v>
      </c>
      <c r="R69" s="21" t="s">
        <v>108</v>
      </c>
      <c r="S69" s="21" t="s">
        <v>132</v>
      </c>
      <c r="T69" s="5">
        <v>4895</v>
      </c>
      <c r="U69" s="15">
        <v>5407.5</v>
      </c>
      <c r="V69" s="15">
        <v>5407.5</v>
      </c>
      <c r="W69" s="15">
        <f t="shared" si="55"/>
        <v>5407.5</v>
      </c>
      <c r="X69" s="15">
        <f t="shared" si="7"/>
        <v>0</v>
      </c>
      <c r="Y69" s="15">
        <f t="shared" si="50"/>
        <v>0</v>
      </c>
      <c r="Z69" s="15">
        <f>SUM(Financials2026[[#This Row],[2026 Opportunity]:[2026 Risk]])</f>
        <v>0</v>
      </c>
      <c r="AA69" s="3" t="s">
        <v>120</v>
      </c>
      <c r="AB69" s="52"/>
      <c r="AC69" s="52"/>
      <c r="AD69" s="52"/>
      <c r="AE69" s="52"/>
      <c r="AF69" s="52"/>
      <c r="AG69" s="52"/>
      <c r="AH69" s="52"/>
      <c r="AI69" s="52"/>
      <c r="AJ69" s="52"/>
      <c r="AK69" s="52"/>
      <c r="AL69" s="52"/>
      <c r="AM69" s="52">
        <v>5407.5</v>
      </c>
      <c r="AN69" s="52">
        <f>SUM(Financials2026[[#This Row],[Jan FC]:[Dec FC]])</f>
        <v>5407.5</v>
      </c>
      <c r="AO69" s="15">
        <f t="shared" si="56"/>
        <v>5407.5</v>
      </c>
      <c r="AP69" s="61"/>
      <c r="AQ69" s="61"/>
      <c r="AR69" s="61"/>
      <c r="AS69" s="61"/>
      <c r="AT69" s="61"/>
      <c r="AU69" s="61"/>
      <c r="AV69" s="61"/>
      <c r="AW69" s="61"/>
      <c r="AX69" s="61"/>
      <c r="AY69" s="61"/>
      <c r="AZ69" s="61"/>
      <c r="BA69" s="61"/>
      <c r="BB69" s="80">
        <f>SUM(Financials2026[[#This Row],[Jan AC]:[Dec AC]])</f>
        <v>0</v>
      </c>
      <c r="BC69" s="71">
        <f>Financials2026[[#This Row],[Jan AC]]-Financials2026[[#This Row],[Jan FC]]</f>
        <v>0</v>
      </c>
      <c r="BD69" s="71">
        <f>Financials2026[[#This Row],[Feb AC]]-Financials2026[[#This Row],[Feb FC]]</f>
        <v>0</v>
      </c>
      <c r="BE69" s="71">
        <f>Financials2026[[#This Row],[Mar AC]]-Financials2026[[#This Row],[Mar FC]]</f>
        <v>0</v>
      </c>
      <c r="BF69" s="71">
        <f>Financials2026[[#This Row],[Apr AC]]-Financials2026[[#This Row],[Apr FC]]</f>
        <v>0</v>
      </c>
      <c r="BG69" s="71">
        <f>Financials2026[[#This Row],[May AC]]-Financials2026[[#This Row],[May FC]]</f>
        <v>0</v>
      </c>
      <c r="BH69" s="71">
        <f>Financials2026[[#This Row],[Jun AC]]-Financials2026[[#This Row],[Jun FC]]</f>
        <v>0</v>
      </c>
      <c r="BI69" s="71">
        <f>Financials2026[[#This Row],[Jul AC]]-Financials2026[[#This Row],[Jul FC]]</f>
        <v>0</v>
      </c>
      <c r="BJ69" s="71">
        <f>Financials2026[[#This Row],[Aug AC]]-Financials2026[[#This Row],[Aug FC]]</f>
        <v>0</v>
      </c>
      <c r="BK69" s="71">
        <f>Financials2026[[#This Row],[Sep AC]]-Financials2026[[#This Row],[Sep FC]]</f>
        <v>0</v>
      </c>
      <c r="BL69" s="71">
        <f>Financials2026[[#This Row],[Oct AC]]-Financials2026[[#This Row],[Oct FC]]</f>
        <v>0</v>
      </c>
      <c r="BM69" s="71">
        <f>Financials2026[[#This Row],[Nov AC]]-Financials2026[[#This Row],[Nov FC]]</f>
        <v>0</v>
      </c>
      <c r="BN69" s="71">
        <f>Financials2026[[#This Row],[Dec AC]]-Financials2026[[#This Row],[Dec FC]]</f>
        <v>-5407.5</v>
      </c>
      <c r="BO69" s="71">
        <f>SUM(Financials2026[[#This Row],[Jan Opp/Risk]:[Dec Opp./Risk]])</f>
        <v>-5407.5</v>
      </c>
      <c r="BP69" s="90"/>
      <c r="BQ69" s="47">
        <f>SUM(Financials2026[[#This Row],[Jan AC]:[Apr AC]])</f>
        <v>0</v>
      </c>
      <c r="BS69" s="6"/>
      <c r="BT69" s="6"/>
      <c r="BU69" s="6"/>
      <c r="BV69" s="6"/>
      <c r="BW69" s="6"/>
      <c r="BX69" s="6"/>
    </row>
    <row r="70" spans="1:76" hidden="1" x14ac:dyDescent="0.3">
      <c r="A70" s="22" t="s">
        <v>101</v>
      </c>
      <c r="B70" s="21" t="s">
        <v>70</v>
      </c>
      <c r="C70" s="21" t="s">
        <v>288</v>
      </c>
      <c r="D70" s="10" t="s">
        <v>17</v>
      </c>
      <c r="E70" s="7" t="s">
        <v>103</v>
      </c>
      <c r="F70" s="3" t="s">
        <v>104</v>
      </c>
      <c r="G70" s="3" t="s">
        <v>49</v>
      </c>
      <c r="H70" s="4">
        <v>45947</v>
      </c>
      <c r="I70" s="4">
        <v>46676</v>
      </c>
      <c r="J70" s="3" t="s">
        <v>289</v>
      </c>
      <c r="K70" s="3" t="str">
        <f t="shared" si="49"/>
        <v>Prj000350-Support - Infrastructure for Tech</v>
      </c>
      <c r="L70" s="21" t="s">
        <v>106</v>
      </c>
      <c r="M70" s="21" t="s">
        <v>7</v>
      </c>
      <c r="N70" s="21" t="s">
        <v>7</v>
      </c>
      <c r="O70" s="21" t="s">
        <v>7</v>
      </c>
      <c r="P70" s="21" t="s">
        <v>107</v>
      </c>
      <c r="Q70" s="21" t="s">
        <v>108</v>
      </c>
      <c r="R70" s="21" t="s">
        <v>108</v>
      </c>
      <c r="S70" s="21" t="s">
        <v>115</v>
      </c>
      <c r="T70" s="5">
        <v>48135.15</v>
      </c>
      <c r="U70" s="15"/>
      <c r="V70" s="15"/>
      <c r="W70" s="15">
        <f t="shared" si="55"/>
        <v>0</v>
      </c>
      <c r="X70" s="15">
        <f t="shared" si="7"/>
        <v>0</v>
      </c>
      <c r="Y70" s="15">
        <f t="shared" si="50"/>
        <v>0</v>
      </c>
      <c r="Z70" s="15">
        <f>SUM(Financials2026[[#This Row],[2026 Opportunity]:[2026 Risk]])</f>
        <v>0</v>
      </c>
      <c r="AA70" s="3" t="s">
        <v>444</v>
      </c>
      <c r="AB70" s="52"/>
      <c r="AC70" s="52"/>
      <c r="AD70" s="52"/>
      <c r="AE70" s="52"/>
      <c r="AF70" s="52"/>
      <c r="AG70" s="51"/>
      <c r="AH70" s="52"/>
      <c r="AI70" s="52"/>
      <c r="AJ70" s="52"/>
      <c r="AK70" s="52"/>
      <c r="AL70" s="52"/>
      <c r="AM70" s="52"/>
      <c r="AN70" s="52">
        <f>SUM(Financials2026[[#This Row],[Jan FC]:[Dec FC]])</f>
        <v>0</v>
      </c>
      <c r="AO70" s="15">
        <f t="shared" si="56"/>
        <v>0</v>
      </c>
      <c r="AP70" s="61"/>
      <c r="AQ70" s="61"/>
      <c r="AR70" s="61"/>
      <c r="AS70" s="61"/>
      <c r="AT70" s="61"/>
      <c r="AU70" s="60"/>
      <c r="AV70" s="61"/>
      <c r="AW70" s="61"/>
      <c r="AX70" s="61"/>
      <c r="AY70" s="61"/>
      <c r="AZ70" s="61"/>
      <c r="BA70" s="61"/>
      <c r="BB70" s="80">
        <f>SUM(Financials2026[[#This Row],[Jan AC]:[Dec AC]])</f>
        <v>0</v>
      </c>
      <c r="BC70" s="71">
        <f>Financials2026[[#This Row],[Jan AC]]-Financials2026[[#This Row],[Jan FC]]</f>
        <v>0</v>
      </c>
      <c r="BD70" s="71">
        <f>Financials2026[[#This Row],[Feb AC]]-Financials2026[[#This Row],[Feb FC]]</f>
        <v>0</v>
      </c>
      <c r="BE70" s="71">
        <f>Financials2026[[#This Row],[Mar AC]]-Financials2026[[#This Row],[Mar FC]]</f>
        <v>0</v>
      </c>
      <c r="BF70" s="71">
        <f>Financials2026[[#This Row],[Apr AC]]-Financials2026[[#This Row],[Apr FC]]</f>
        <v>0</v>
      </c>
      <c r="BG70" s="71">
        <f>Financials2026[[#This Row],[May AC]]-Financials2026[[#This Row],[May FC]]</f>
        <v>0</v>
      </c>
      <c r="BH70" s="71">
        <f>Financials2026[[#This Row],[Jun AC]]-Financials2026[[#This Row],[Jun FC]]</f>
        <v>0</v>
      </c>
      <c r="BI70" s="71">
        <f>Financials2026[[#This Row],[Jul AC]]-Financials2026[[#This Row],[Jul FC]]</f>
        <v>0</v>
      </c>
      <c r="BJ70" s="71">
        <f>Financials2026[[#This Row],[Aug AC]]-Financials2026[[#This Row],[Aug FC]]</f>
        <v>0</v>
      </c>
      <c r="BK70" s="71">
        <f>Financials2026[[#This Row],[Sep AC]]-Financials2026[[#This Row],[Sep FC]]</f>
        <v>0</v>
      </c>
      <c r="BL70" s="71">
        <f>Financials2026[[#This Row],[Oct AC]]-Financials2026[[#This Row],[Oct FC]]</f>
        <v>0</v>
      </c>
      <c r="BM70" s="71">
        <f>Financials2026[[#This Row],[Nov AC]]-Financials2026[[#This Row],[Nov FC]]</f>
        <v>0</v>
      </c>
      <c r="BN70" s="71">
        <f>Financials2026[[#This Row],[Dec AC]]-Financials2026[[#This Row],[Dec FC]]</f>
        <v>0</v>
      </c>
      <c r="BO70" s="71">
        <f>SUM(Financials2026[[#This Row],[Jan Opp/Risk]:[Dec Opp./Risk]])</f>
        <v>0</v>
      </c>
      <c r="BP70" s="90"/>
      <c r="BQ70" s="47">
        <f>SUM(Financials2026[[#This Row],[Jan AC]:[Apr AC]])</f>
        <v>0</v>
      </c>
      <c r="BS70" s="6"/>
      <c r="BT70" s="6"/>
      <c r="BU70" s="6"/>
      <c r="BV70" s="6"/>
      <c r="BW70" s="6"/>
      <c r="BX70" s="6"/>
    </row>
    <row r="71" spans="1:76" hidden="1" x14ac:dyDescent="0.3">
      <c r="A71" s="22" t="s">
        <v>101</v>
      </c>
      <c r="B71" s="21" t="s">
        <v>70</v>
      </c>
      <c r="C71" s="21" t="s">
        <v>288</v>
      </c>
      <c r="D71" s="10" t="s">
        <v>30</v>
      </c>
      <c r="E71" s="7" t="s">
        <v>193</v>
      </c>
      <c r="F71" s="3" t="s">
        <v>183</v>
      </c>
      <c r="G71" s="3" t="s">
        <v>48</v>
      </c>
      <c r="H71" s="4">
        <v>45960</v>
      </c>
      <c r="I71" s="4">
        <v>46324</v>
      </c>
      <c r="J71" s="3" t="s">
        <v>290</v>
      </c>
      <c r="K71" s="3" t="str">
        <f t="shared" si="49"/>
        <v>Prj000467-Support - Enterprise Tech Helpdesk</v>
      </c>
      <c r="L71" s="21" t="s">
        <v>106</v>
      </c>
      <c r="M71" s="21" t="s">
        <v>7</v>
      </c>
      <c r="N71" s="21" t="s">
        <v>7</v>
      </c>
      <c r="O71" s="21" t="s">
        <v>7</v>
      </c>
      <c r="P71" s="21" t="s">
        <v>107</v>
      </c>
      <c r="Q71" s="21" t="s">
        <v>108</v>
      </c>
      <c r="R71" s="21" t="s">
        <v>108</v>
      </c>
      <c r="S71" s="21" t="s">
        <v>132</v>
      </c>
      <c r="T71" s="5">
        <v>94231.349999999991</v>
      </c>
      <c r="U71" s="15">
        <v>98942.917499999996</v>
      </c>
      <c r="V71" s="15">
        <v>98942.917499999996</v>
      </c>
      <c r="W71" s="15">
        <f t="shared" si="55"/>
        <v>98943.23</v>
      </c>
      <c r="X71" s="15">
        <f t="shared" ref="X71:X135" si="58">IF(V71 &gt;= W71, V71 - W71, 0)*-1</f>
        <v>0</v>
      </c>
      <c r="Y71" s="15">
        <f t="shared" si="50"/>
        <v>0.3125</v>
      </c>
      <c r="Z71" s="15">
        <f>SUM(Financials2026[[#This Row],[2026 Opportunity]:[2026 Risk]])</f>
        <v>0.3125</v>
      </c>
      <c r="AA71" s="3" t="s">
        <v>290</v>
      </c>
      <c r="AB71" s="52">
        <v>957</v>
      </c>
      <c r="AC71" s="52"/>
      <c r="AD71" s="52"/>
      <c r="AE71" s="52"/>
      <c r="AF71" s="52"/>
      <c r="AG71" s="51"/>
      <c r="AH71" s="52"/>
      <c r="AI71" s="52"/>
      <c r="AJ71" s="52"/>
      <c r="AK71" s="52">
        <f>98943-957</f>
        <v>97986</v>
      </c>
      <c r="AL71" s="52"/>
      <c r="AM71" s="52"/>
      <c r="AN71" s="52">
        <f>SUM(Financials2026[[#This Row],[Jan FC]:[Dec FC]])</f>
        <v>98943</v>
      </c>
      <c r="AO71" s="15">
        <f t="shared" si="56"/>
        <v>97986</v>
      </c>
      <c r="AP71" s="61">
        <v>957.23</v>
      </c>
      <c r="AQ71" s="61"/>
      <c r="AR71" s="61"/>
      <c r="AS71" s="61"/>
      <c r="AT71" s="61"/>
      <c r="AU71" s="60"/>
      <c r="AV71" s="61"/>
      <c r="AW71" s="61"/>
      <c r="AX71" s="61"/>
      <c r="AY71" s="61"/>
      <c r="AZ71" s="61"/>
      <c r="BA71" s="61"/>
      <c r="BB71" s="80">
        <f>SUM(Financials2026[[#This Row],[Jan AC]:[Dec AC]])</f>
        <v>957.23</v>
      </c>
      <c r="BC71" s="71">
        <f>Financials2026[[#This Row],[Jan AC]]-Financials2026[[#This Row],[Jan FC]]</f>
        <v>0.23000000000001819</v>
      </c>
      <c r="BD71" s="71">
        <f>Financials2026[[#This Row],[Feb AC]]-Financials2026[[#This Row],[Feb FC]]</f>
        <v>0</v>
      </c>
      <c r="BE71" s="71">
        <f>Financials2026[[#This Row],[Mar AC]]-Financials2026[[#This Row],[Mar FC]]</f>
        <v>0</v>
      </c>
      <c r="BF71" s="71">
        <f>Financials2026[[#This Row],[Apr AC]]-Financials2026[[#This Row],[Apr FC]]</f>
        <v>0</v>
      </c>
      <c r="BG71" s="71">
        <f>Financials2026[[#This Row],[May AC]]-Financials2026[[#This Row],[May FC]]</f>
        <v>0</v>
      </c>
      <c r="BH71" s="71">
        <f>Financials2026[[#This Row],[Jun AC]]-Financials2026[[#This Row],[Jun FC]]</f>
        <v>0</v>
      </c>
      <c r="BI71" s="71">
        <f>Financials2026[[#This Row],[Jul AC]]-Financials2026[[#This Row],[Jul FC]]</f>
        <v>0</v>
      </c>
      <c r="BJ71" s="71">
        <f>Financials2026[[#This Row],[Aug AC]]-Financials2026[[#This Row],[Aug FC]]</f>
        <v>0</v>
      </c>
      <c r="BK71" s="71">
        <f>Financials2026[[#This Row],[Sep AC]]-Financials2026[[#This Row],[Sep FC]]</f>
        <v>0</v>
      </c>
      <c r="BL71" s="71">
        <f>Financials2026[[#This Row],[Oct AC]]-Financials2026[[#This Row],[Oct FC]]</f>
        <v>-97986</v>
      </c>
      <c r="BM71" s="71">
        <f>Financials2026[[#This Row],[Nov AC]]-Financials2026[[#This Row],[Nov FC]]</f>
        <v>0</v>
      </c>
      <c r="BN71" s="71">
        <f>Financials2026[[#This Row],[Dec AC]]-Financials2026[[#This Row],[Dec FC]]</f>
        <v>0</v>
      </c>
      <c r="BO71" s="71">
        <f>SUM(Financials2026[[#This Row],[Jan Opp/Risk]:[Dec Opp./Risk]])</f>
        <v>-97985.77</v>
      </c>
      <c r="BP71" s="90"/>
      <c r="BQ71" s="47">
        <f>SUM(Financials2026[[#This Row],[Jan AC]:[Apr AC]])</f>
        <v>957.23</v>
      </c>
      <c r="BS71" s="6"/>
      <c r="BT71" s="6"/>
      <c r="BU71" s="6"/>
      <c r="BV71" s="6"/>
      <c r="BW71" s="6"/>
      <c r="BX71" s="6"/>
    </row>
    <row r="72" spans="1:76" hidden="1" x14ac:dyDescent="0.3">
      <c r="A72" s="22" t="s">
        <v>101</v>
      </c>
      <c r="B72" s="21" t="s">
        <v>70</v>
      </c>
      <c r="C72" s="21" t="s">
        <v>288</v>
      </c>
      <c r="D72" s="10" t="s">
        <v>37</v>
      </c>
      <c r="E72" s="7" t="s">
        <v>213</v>
      </c>
      <c r="F72" s="3" t="s">
        <v>211</v>
      </c>
      <c r="G72" s="3" t="s">
        <v>48</v>
      </c>
      <c r="H72" s="4">
        <v>45870</v>
      </c>
      <c r="I72" s="4">
        <v>46234</v>
      </c>
      <c r="J72" s="3" t="s">
        <v>291</v>
      </c>
      <c r="K72" s="3" t="str">
        <f t="shared" si="49"/>
        <v>Prj000548-Implement - Reporting for Internal Audit</v>
      </c>
      <c r="L72" s="21" t="s">
        <v>106</v>
      </c>
      <c r="M72" s="21" t="s">
        <v>7</v>
      </c>
      <c r="N72" s="21" t="s">
        <v>7</v>
      </c>
      <c r="O72" s="21" t="s">
        <v>7</v>
      </c>
      <c r="P72" s="21" t="s">
        <v>107</v>
      </c>
      <c r="Q72" s="21" t="s">
        <v>108</v>
      </c>
      <c r="R72" s="21" t="s">
        <v>108</v>
      </c>
      <c r="S72" s="21" t="s">
        <v>132</v>
      </c>
      <c r="T72" s="5">
        <v>8804.2099999999991</v>
      </c>
      <c r="U72" s="15">
        <v>48667.5</v>
      </c>
      <c r="V72" s="15">
        <v>48667.5</v>
      </c>
      <c r="W72" s="15">
        <f t="shared" si="55"/>
        <v>48667.5</v>
      </c>
      <c r="X72" s="15">
        <f t="shared" si="58"/>
        <v>0</v>
      </c>
      <c r="Y72" s="15">
        <f t="shared" si="50"/>
        <v>0</v>
      </c>
      <c r="Z72" s="15">
        <f>SUM(Financials2026[[#This Row],[2026 Opportunity]:[2026 Risk]])</f>
        <v>0</v>
      </c>
      <c r="AA72" s="3" t="s">
        <v>292</v>
      </c>
      <c r="AB72" s="52"/>
      <c r="AC72" s="52"/>
      <c r="AD72" s="52"/>
      <c r="AE72" s="52"/>
      <c r="AF72" s="52"/>
      <c r="AG72" s="51"/>
      <c r="AH72" s="52"/>
      <c r="AI72" s="52"/>
      <c r="AJ72" s="52"/>
      <c r="AK72" s="52">
        <v>48667.5</v>
      </c>
      <c r="AL72" s="52"/>
      <c r="AM72" s="52"/>
      <c r="AN72" s="52">
        <f>SUM(Financials2026[[#This Row],[Jan FC]:[Dec FC]])</f>
        <v>48667.5</v>
      </c>
      <c r="AO72" s="15">
        <f t="shared" si="56"/>
        <v>48667.5</v>
      </c>
      <c r="AP72" s="61"/>
      <c r="AQ72" s="61"/>
      <c r="AR72" s="61"/>
      <c r="AS72" s="61"/>
      <c r="AT72" s="61"/>
      <c r="AU72" s="60"/>
      <c r="AV72" s="61"/>
      <c r="AW72" s="61"/>
      <c r="AX72" s="61"/>
      <c r="AY72" s="61"/>
      <c r="AZ72" s="61"/>
      <c r="BA72" s="61"/>
      <c r="BB72" s="80">
        <f>SUM(Financials2026[[#This Row],[Jan AC]:[Dec AC]])</f>
        <v>0</v>
      </c>
      <c r="BC72" s="71">
        <f>Financials2026[[#This Row],[Jan AC]]-Financials2026[[#This Row],[Jan FC]]</f>
        <v>0</v>
      </c>
      <c r="BD72" s="71">
        <f>Financials2026[[#This Row],[Feb AC]]-Financials2026[[#This Row],[Feb FC]]</f>
        <v>0</v>
      </c>
      <c r="BE72" s="71">
        <f>Financials2026[[#This Row],[Mar AC]]-Financials2026[[#This Row],[Mar FC]]</f>
        <v>0</v>
      </c>
      <c r="BF72" s="71">
        <f>Financials2026[[#This Row],[Apr AC]]-Financials2026[[#This Row],[Apr FC]]</f>
        <v>0</v>
      </c>
      <c r="BG72" s="71">
        <f>Financials2026[[#This Row],[May AC]]-Financials2026[[#This Row],[May FC]]</f>
        <v>0</v>
      </c>
      <c r="BH72" s="71">
        <f>Financials2026[[#This Row],[Jun AC]]-Financials2026[[#This Row],[Jun FC]]</f>
        <v>0</v>
      </c>
      <c r="BI72" s="71">
        <f>Financials2026[[#This Row],[Jul AC]]-Financials2026[[#This Row],[Jul FC]]</f>
        <v>0</v>
      </c>
      <c r="BJ72" s="71">
        <f>Financials2026[[#This Row],[Aug AC]]-Financials2026[[#This Row],[Aug FC]]</f>
        <v>0</v>
      </c>
      <c r="BK72" s="71">
        <f>Financials2026[[#This Row],[Sep AC]]-Financials2026[[#This Row],[Sep FC]]</f>
        <v>0</v>
      </c>
      <c r="BL72" s="71">
        <f>Financials2026[[#This Row],[Oct AC]]-Financials2026[[#This Row],[Oct FC]]</f>
        <v>-48667.5</v>
      </c>
      <c r="BM72" s="71">
        <f>Financials2026[[#This Row],[Nov AC]]-Financials2026[[#This Row],[Nov FC]]</f>
        <v>0</v>
      </c>
      <c r="BN72" s="71">
        <f>Financials2026[[#This Row],[Dec AC]]-Financials2026[[#This Row],[Dec FC]]</f>
        <v>0</v>
      </c>
      <c r="BO72" s="71">
        <f>SUM(Financials2026[[#This Row],[Jan Opp/Risk]:[Dec Opp./Risk]])</f>
        <v>-48667.5</v>
      </c>
      <c r="BP72" s="90"/>
      <c r="BQ72" s="47">
        <f>SUM(Financials2026[[#This Row],[Jan AC]:[Apr AC]])</f>
        <v>0</v>
      </c>
      <c r="BS72" s="6"/>
      <c r="BT72" s="6"/>
      <c r="BU72" s="6"/>
      <c r="BV72" s="6"/>
      <c r="BW72" s="6"/>
      <c r="BX72" s="6"/>
    </row>
    <row r="73" spans="1:76" hidden="1" x14ac:dyDescent="0.3">
      <c r="A73" s="22" t="s">
        <v>101</v>
      </c>
      <c r="B73" s="21" t="s">
        <v>70</v>
      </c>
      <c r="C73" s="21" t="s">
        <v>288</v>
      </c>
      <c r="D73" s="10" t="s">
        <v>29</v>
      </c>
      <c r="E73" s="7" t="s">
        <v>210</v>
      </c>
      <c r="F73" s="3" t="s">
        <v>211</v>
      </c>
      <c r="G73" s="3" t="s">
        <v>48</v>
      </c>
      <c r="H73" s="4">
        <v>45896</v>
      </c>
      <c r="I73" s="4">
        <v>46260</v>
      </c>
      <c r="J73" s="3" t="s">
        <v>293</v>
      </c>
      <c r="K73" s="3" t="str">
        <f t="shared" si="49"/>
        <v>Prj000458-Support - Data Analytics Office</v>
      </c>
      <c r="L73" s="21" t="s">
        <v>106</v>
      </c>
      <c r="M73" s="21" t="s">
        <v>7</v>
      </c>
      <c r="N73" s="21" t="s">
        <v>7</v>
      </c>
      <c r="O73" s="21" t="s">
        <v>294</v>
      </c>
      <c r="P73" s="21" t="s">
        <v>107</v>
      </c>
      <c r="Q73" s="21" t="s">
        <v>108</v>
      </c>
      <c r="R73" s="21" t="s">
        <v>108</v>
      </c>
      <c r="S73" s="21" t="s">
        <v>132</v>
      </c>
      <c r="T73" s="5">
        <v>837.46</v>
      </c>
      <c r="U73" s="15">
        <v>68250</v>
      </c>
      <c r="V73" s="15">
        <v>68250</v>
      </c>
      <c r="W73" s="15">
        <f t="shared" si="55"/>
        <v>68250</v>
      </c>
      <c r="X73" s="15">
        <f t="shared" si="58"/>
        <v>0</v>
      </c>
      <c r="Y73" s="15">
        <f t="shared" si="50"/>
        <v>0</v>
      </c>
      <c r="Z73" s="15">
        <f>SUM(Financials2026[[#This Row],[2026 Opportunity]:[2026 Risk]])</f>
        <v>0</v>
      </c>
      <c r="AA73" s="3" t="s">
        <v>295</v>
      </c>
      <c r="AB73" s="52"/>
      <c r="AC73" s="52"/>
      <c r="AD73" s="52"/>
      <c r="AE73" s="52"/>
      <c r="AF73" s="52"/>
      <c r="AG73" s="51"/>
      <c r="AH73" s="52"/>
      <c r="AI73" s="52">
        <v>68250</v>
      </c>
      <c r="AJ73" s="52"/>
      <c r="AK73" s="52"/>
      <c r="AL73" s="52"/>
      <c r="AM73" s="52"/>
      <c r="AN73" s="52">
        <f>SUM(Financials2026[[#This Row],[Jan FC]:[Dec FC]])</f>
        <v>68250</v>
      </c>
      <c r="AO73" s="15">
        <f t="shared" si="56"/>
        <v>68250</v>
      </c>
      <c r="AP73" s="61"/>
      <c r="AQ73" s="61"/>
      <c r="AR73" s="61"/>
      <c r="AS73" s="61"/>
      <c r="AT73" s="61"/>
      <c r="AU73" s="60"/>
      <c r="AV73" s="61"/>
      <c r="AW73" s="61"/>
      <c r="AX73" s="61"/>
      <c r="AY73" s="61"/>
      <c r="AZ73" s="61"/>
      <c r="BA73" s="61"/>
      <c r="BB73" s="80">
        <f>SUM(Financials2026[[#This Row],[Jan AC]:[Dec AC]])</f>
        <v>0</v>
      </c>
      <c r="BC73" s="71">
        <f>Financials2026[[#This Row],[Jan AC]]-Financials2026[[#This Row],[Jan FC]]</f>
        <v>0</v>
      </c>
      <c r="BD73" s="71">
        <f>Financials2026[[#This Row],[Feb AC]]-Financials2026[[#This Row],[Feb FC]]</f>
        <v>0</v>
      </c>
      <c r="BE73" s="71">
        <f>Financials2026[[#This Row],[Mar AC]]-Financials2026[[#This Row],[Mar FC]]</f>
        <v>0</v>
      </c>
      <c r="BF73" s="71">
        <f>Financials2026[[#This Row],[Apr AC]]-Financials2026[[#This Row],[Apr FC]]</f>
        <v>0</v>
      </c>
      <c r="BG73" s="71">
        <f>Financials2026[[#This Row],[May AC]]-Financials2026[[#This Row],[May FC]]</f>
        <v>0</v>
      </c>
      <c r="BH73" s="71">
        <f>Financials2026[[#This Row],[Jun AC]]-Financials2026[[#This Row],[Jun FC]]</f>
        <v>0</v>
      </c>
      <c r="BI73" s="71">
        <f>Financials2026[[#This Row],[Jul AC]]-Financials2026[[#This Row],[Jul FC]]</f>
        <v>0</v>
      </c>
      <c r="BJ73" s="71">
        <f>Financials2026[[#This Row],[Aug AC]]-Financials2026[[#This Row],[Aug FC]]</f>
        <v>-68250</v>
      </c>
      <c r="BK73" s="71">
        <f>Financials2026[[#This Row],[Sep AC]]-Financials2026[[#This Row],[Sep FC]]</f>
        <v>0</v>
      </c>
      <c r="BL73" s="71">
        <f>Financials2026[[#This Row],[Oct AC]]-Financials2026[[#This Row],[Oct FC]]</f>
        <v>0</v>
      </c>
      <c r="BM73" s="71">
        <f>Financials2026[[#This Row],[Nov AC]]-Financials2026[[#This Row],[Nov FC]]</f>
        <v>0</v>
      </c>
      <c r="BN73" s="71">
        <f>Financials2026[[#This Row],[Dec AC]]-Financials2026[[#This Row],[Dec FC]]</f>
        <v>0</v>
      </c>
      <c r="BO73" s="71">
        <f>SUM(Financials2026[[#This Row],[Jan Opp/Risk]:[Dec Opp./Risk]])</f>
        <v>-68250</v>
      </c>
      <c r="BP73" s="90"/>
      <c r="BQ73" s="47">
        <f>SUM(Financials2026[[#This Row],[Jan AC]:[Apr AC]])</f>
        <v>0</v>
      </c>
      <c r="BS73" s="6"/>
      <c r="BT73" s="6"/>
      <c r="BU73" s="6"/>
      <c r="BV73" s="6"/>
      <c r="BW73" s="6"/>
      <c r="BX73" s="6"/>
    </row>
    <row r="74" spans="1:76" hidden="1" x14ac:dyDescent="0.3">
      <c r="A74" s="22" t="s">
        <v>101</v>
      </c>
      <c r="B74" s="21" t="s">
        <v>181</v>
      </c>
      <c r="C74" s="21" t="s">
        <v>296</v>
      </c>
      <c r="D74" s="10" t="s">
        <v>22</v>
      </c>
      <c r="E74" s="7" t="s">
        <v>182</v>
      </c>
      <c r="F74" s="3" t="s">
        <v>183</v>
      </c>
      <c r="G74" s="3" t="s">
        <v>48</v>
      </c>
      <c r="H74" s="4">
        <v>46022</v>
      </c>
      <c r="I74" s="4">
        <v>46386</v>
      </c>
      <c r="J74" s="3" t="s">
        <v>297</v>
      </c>
      <c r="K74" s="3" t="str">
        <f t="shared" si="49"/>
        <v>Prj000403-Support - L2 CoE Management for Tech Horizontals</v>
      </c>
      <c r="L74" s="21" t="s">
        <v>106</v>
      </c>
      <c r="M74" s="21" t="s">
        <v>7</v>
      </c>
      <c r="N74" s="21" t="s">
        <v>7</v>
      </c>
      <c r="O74" s="21" t="s">
        <v>200</v>
      </c>
      <c r="P74" s="21" t="s">
        <v>107</v>
      </c>
      <c r="Q74" s="21" t="s">
        <v>108</v>
      </c>
      <c r="R74" s="21" t="s">
        <v>108</v>
      </c>
      <c r="S74" s="21" t="s">
        <v>132</v>
      </c>
      <c r="T74" s="5">
        <v>96041.64</v>
      </c>
      <c r="U74" s="15">
        <v>100844.1</v>
      </c>
      <c r="V74" s="15">
        <v>100844.1</v>
      </c>
      <c r="W74" s="15">
        <f t="shared" si="55"/>
        <v>96041.64</v>
      </c>
      <c r="X74" s="15">
        <f t="shared" si="58"/>
        <v>-4802.4600000000064</v>
      </c>
      <c r="Y74" s="15">
        <f t="shared" si="50"/>
        <v>0</v>
      </c>
      <c r="Z74" s="15">
        <f>SUM(Financials2026[[#This Row],[2026 Opportunity]:[2026 Risk]])</f>
        <v>-4802.4600000000064</v>
      </c>
      <c r="AA74" s="3" t="s">
        <v>445</v>
      </c>
      <c r="AB74" s="52"/>
      <c r="AC74" s="52">
        <v>100844.1</v>
      </c>
      <c r="AD74" s="52"/>
      <c r="AE74" s="52"/>
      <c r="AF74" s="52"/>
      <c r="AG74" s="52"/>
      <c r="AH74" s="52"/>
      <c r="AI74" s="52"/>
      <c r="AJ74" s="52"/>
      <c r="AK74" s="52"/>
      <c r="AL74" s="52"/>
      <c r="AM74" s="52"/>
      <c r="AN74" s="52">
        <f>SUM(Financials2026[[#This Row],[Jan FC]:[Dec FC]])</f>
        <v>100844.1</v>
      </c>
      <c r="AO74" s="15">
        <f t="shared" si="56"/>
        <v>0</v>
      </c>
      <c r="AP74" s="61"/>
      <c r="AQ74" s="61">
        <v>96041.64</v>
      </c>
      <c r="AR74" s="61"/>
      <c r="AS74" s="61"/>
      <c r="AT74" s="61"/>
      <c r="AU74" s="61"/>
      <c r="AV74" s="61"/>
      <c r="AW74" s="61"/>
      <c r="AX74" s="61"/>
      <c r="AY74" s="61"/>
      <c r="AZ74" s="61"/>
      <c r="BA74" s="61"/>
      <c r="BB74" s="80">
        <f>SUM(Financials2026[[#This Row],[Jan AC]:[Dec AC]])</f>
        <v>96041.64</v>
      </c>
      <c r="BC74" s="71">
        <f>Financials2026[[#This Row],[Jan AC]]-Financials2026[[#This Row],[Jan FC]]</f>
        <v>0</v>
      </c>
      <c r="BD74" s="71">
        <f>Financials2026[[#This Row],[Feb AC]]-Financials2026[[#This Row],[Feb FC]]</f>
        <v>-4802.4600000000064</v>
      </c>
      <c r="BE74" s="71">
        <f>Financials2026[[#This Row],[Mar AC]]-Financials2026[[#This Row],[Mar FC]]</f>
        <v>0</v>
      </c>
      <c r="BF74" s="71">
        <f>Financials2026[[#This Row],[Apr AC]]-Financials2026[[#This Row],[Apr FC]]</f>
        <v>0</v>
      </c>
      <c r="BG74" s="71">
        <f>Financials2026[[#This Row],[May AC]]-Financials2026[[#This Row],[May FC]]</f>
        <v>0</v>
      </c>
      <c r="BH74" s="71">
        <f>Financials2026[[#This Row],[Jun AC]]-Financials2026[[#This Row],[Jun FC]]</f>
        <v>0</v>
      </c>
      <c r="BI74" s="71">
        <f>Financials2026[[#This Row],[Jul AC]]-Financials2026[[#This Row],[Jul FC]]</f>
        <v>0</v>
      </c>
      <c r="BJ74" s="71">
        <f>Financials2026[[#This Row],[Aug AC]]-Financials2026[[#This Row],[Aug FC]]</f>
        <v>0</v>
      </c>
      <c r="BK74" s="71">
        <f>Financials2026[[#This Row],[Sep AC]]-Financials2026[[#This Row],[Sep FC]]</f>
        <v>0</v>
      </c>
      <c r="BL74" s="71">
        <f>Financials2026[[#This Row],[Oct AC]]-Financials2026[[#This Row],[Oct FC]]</f>
        <v>0</v>
      </c>
      <c r="BM74" s="71">
        <f>Financials2026[[#This Row],[Nov AC]]-Financials2026[[#This Row],[Nov FC]]</f>
        <v>0</v>
      </c>
      <c r="BN74" s="71">
        <f>Financials2026[[#This Row],[Dec AC]]-Financials2026[[#This Row],[Dec FC]]</f>
        <v>0</v>
      </c>
      <c r="BO74" s="71">
        <f>SUM(Financials2026[[#This Row],[Jan Opp/Risk]:[Dec Opp./Risk]])</f>
        <v>-4802.4600000000064</v>
      </c>
      <c r="BP74" s="90" t="s">
        <v>535</v>
      </c>
      <c r="BQ74" s="47">
        <f>SUM(Financials2026[[#This Row],[Jan AC]:[Apr AC]])</f>
        <v>96041.64</v>
      </c>
      <c r="BS74" s="6"/>
      <c r="BT74" s="6"/>
      <c r="BU74" s="6"/>
      <c r="BV74" s="6"/>
      <c r="BW74" s="6"/>
      <c r="BX74" s="6"/>
    </row>
    <row r="75" spans="1:76" hidden="1" x14ac:dyDescent="0.3">
      <c r="A75" s="22" t="s">
        <v>101</v>
      </c>
      <c r="B75" s="21" t="s">
        <v>298</v>
      </c>
      <c r="C75" s="21" t="s">
        <v>299</v>
      </c>
      <c r="D75" s="10" t="s">
        <v>27</v>
      </c>
      <c r="E75" s="7" t="s">
        <v>216</v>
      </c>
      <c r="F75" s="3" t="s">
        <v>114</v>
      </c>
      <c r="G75" s="3" t="s">
        <v>53</v>
      </c>
      <c r="H75" s="4">
        <v>46017</v>
      </c>
      <c r="I75" s="4">
        <v>46381</v>
      </c>
      <c r="J75" s="3" t="s">
        <v>165</v>
      </c>
      <c r="K75" s="3" t="str">
        <f t="shared" si="49"/>
        <v>Prj000446-Implement - Minor Enhancements for Enterprise Apps</v>
      </c>
      <c r="L75" s="21" t="s">
        <v>106</v>
      </c>
      <c r="M75" s="21" t="s">
        <v>7</v>
      </c>
      <c r="N75" s="21" t="s">
        <v>7</v>
      </c>
      <c r="O75" s="21"/>
      <c r="P75" s="21" t="s">
        <v>107</v>
      </c>
      <c r="Q75" s="21" t="s">
        <v>108</v>
      </c>
      <c r="R75" s="21" t="s">
        <v>108</v>
      </c>
      <c r="S75" s="21" t="s">
        <v>132</v>
      </c>
      <c r="T75" s="5">
        <v>71433.45</v>
      </c>
      <c r="U75" s="15">
        <v>70432.698000000004</v>
      </c>
      <c r="V75" s="15">
        <v>70432.698000000004</v>
      </c>
      <c r="W75" s="15">
        <f t="shared" si="55"/>
        <v>70310.907999999996</v>
      </c>
      <c r="X75" s="15">
        <f t="shared" si="58"/>
        <v>-121.79000000000815</v>
      </c>
      <c r="Y75" s="15">
        <f t="shared" si="50"/>
        <v>0</v>
      </c>
      <c r="Z75" s="15">
        <f>SUM(Financials2026[[#This Row],[2026 Opportunity]:[2026 Risk]])</f>
        <v>-121.79000000000815</v>
      </c>
      <c r="AA75" s="3"/>
      <c r="AB75" s="52">
        <v>200</v>
      </c>
      <c r="AC75" s="52">
        <v>200</v>
      </c>
      <c r="AD75" s="52">
        <v>200</v>
      </c>
      <c r="AE75" s="52">
        <v>200</v>
      </c>
      <c r="AF75" s="52">
        <v>200</v>
      </c>
      <c r="AG75" s="52">
        <v>200</v>
      </c>
      <c r="AH75" s="52">
        <v>200</v>
      </c>
      <c r="AI75" s="52">
        <v>200</v>
      </c>
      <c r="AJ75" s="52">
        <v>200</v>
      </c>
      <c r="AK75" s="52">
        <v>200</v>
      </c>
      <c r="AL75" s="52">
        <v>200</v>
      </c>
      <c r="AM75" s="52">
        <v>68232.698000000004</v>
      </c>
      <c r="AN75" s="52">
        <f>SUM(Financials2026[[#This Row],[Jan FC]:[Dec FC]])</f>
        <v>70432.698000000004</v>
      </c>
      <c r="AO75" s="15">
        <f t="shared" si="56"/>
        <v>69432.698000000004</v>
      </c>
      <c r="AP75" s="61">
        <v>161.13999999999999</v>
      </c>
      <c r="AQ75" s="61">
        <v>161.13999999999999</v>
      </c>
      <c r="AR75" s="61">
        <v>185.31</v>
      </c>
      <c r="AS75" s="61">
        <v>185.31</v>
      </c>
      <c r="AT75" s="61">
        <v>185.31</v>
      </c>
      <c r="AU75" s="61"/>
      <c r="AV75" s="61"/>
      <c r="AW75" s="61"/>
      <c r="AX75" s="61"/>
      <c r="AY75" s="61"/>
      <c r="AZ75" s="61"/>
      <c r="BA75" s="61"/>
      <c r="BB75" s="80">
        <f>SUM(Financials2026[[#This Row],[Jan AC]:[Dec AC]])</f>
        <v>878.21</v>
      </c>
      <c r="BC75" s="71">
        <f>Financials2026[[#This Row],[Jan AC]]-Financials2026[[#This Row],[Jan FC]]</f>
        <v>-38.860000000000014</v>
      </c>
      <c r="BD75" s="71">
        <f>Financials2026[[#This Row],[Feb AC]]-Financials2026[[#This Row],[Feb FC]]</f>
        <v>-38.860000000000014</v>
      </c>
      <c r="BE75" s="71">
        <f>Financials2026[[#This Row],[Mar AC]]-Financials2026[[#This Row],[Mar FC]]</f>
        <v>-14.689999999999998</v>
      </c>
      <c r="BF75" s="71">
        <f>Financials2026[[#This Row],[Apr AC]]-Financials2026[[#This Row],[Apr FC]]</f>
        <v>-14.689999999999998</v>
      </c>
      <c r="BG75" s="71">
        <f>Financials2026[[#This Row],[May AC]]-Financials2026[[#This Row],[May FC]]</f>
        <v>-14.689999999999998</v>
      </c>
      <c r="BH75" s="71">
        <f>Financials2026[[#This Row],[Jun AC]]-Financials2026[[#This Row],[Jun FC]]</f>
        <v>-200</v>
      </c>
      <c r="BI75" s="71">
        <f>Financials2026[[#This Row],[Jul AC]]-Financials2026[[#This Row],[Jul FC]]</f>
        <v>-200</v>
      </c>
      <c r="BJ75" s="71">
        <f>Financials2026[[#This Row],[Aug AC]]-Financials2026[[#This Row],[Aug FC]]</f>
        <v>-200</v>
      </c>
      <c r="BK75" s="71">
        <f>Financials2026[[#This Row],[Sep AC]]-Financials2026[[#This Row],[Sep FC]]</f>
        <v>-200</v>
      </c>
      <c r="BL75" s="71">
        <f>Financials2026[[#This Row],[Oct AC]]-Financials2026[[#This Row],[Oct FC]]</f>
        <v>-200</v>
      </c>
      <c r="BM75" s="71">
        <f>Financials2026[[#This Row],[Nov AC]]-Financials2026[[#This Row],[Nov FC]]</f>
        <v>-200</v>
      </c>
      <c r="BN75" s="71">
        <f>Financials2026[[#This Row],[Dec AC]]-Financials2026[[#This Row],[Dec FC]]</f>
        <v>-68232.698000000004</v>
      </c>
      <c r="BO75" s="71">
        <f>SUM(Financials2026[[#This Row],[Jan Opp/Risk]:[Dec Opp./Risk]])</f>
        <v>-69554.487999999998</v>
      </c>
      <c r="BP75" s="90"/>
      <c r="BQ75" s="47">
        <f>SUM(Financials2026[[#This Row],[Jan AC]:[Apr AC]])</f>
        <v>692.9</v>
      </c>
      <c r="BS75" s="6"/>
      <c r="BT75" s="6"/>
      <c r="BU75" s="6"/>
      <c r="BV75" s="6"/>
      <c r="BW75" s="6"/>
      <c r="BX75" s="6"/>
    </row>
    <row r="76" spans="1:76" hidden="1" x14ac:dyDescent="0.3">
      <c r="A76" s="22" t="s">
        <v>101</v>
      </c>
      <c r="B76" s="21" t="s">
        <v>138</v>
      </c>
      <c r="C76" s="21" t="s">
        <v>139</v>
      </c>
      <c r="D76" s="10" t="s">
        <v>13</v>
      </c>
      <c r="E76" s="7" t="s">
        <v>140</v>
      </c>
      <c r="F76" s="3" t="s">
        <v>141</v>
      </c>
      <c r="G76" s="3" t="s">
        <v>52</v>
      </c>
      <c r="H76" s="4">
        <v>45831</v>
      </c>
      <c r="I76" s="4">
        <v>46196</v>
      </c>
      <c r="J76" s="3" t="s">
        <v>300</v>
      </c>
      <c r="K76" s="3" t="str">
        <f t="shared" si="49"/>
        <v>Prj000290-Support - Asset Management Applications</v>
      </c>
      <c r="L76" s="21" t="s">
        <v>106</v>
      </c>
      <c r="M76" s="21" t="s">
        <v>7</v>
      </c>
      <c r="N76" s="21" t="s">
        <v>7</v>
      </c>
      <c r="O76" s="21" t="s">
        <v>301</v>
      </c>
      <c r="P76" s="21" t="s">
        <v>107</v>
      </c>
      <c r="Q76" s="21" t="s">
        <v>108</v>
      </c>
      <c r="R76" s="21" t="s">
        <v>108</v>
      </c>
      <c r="S76" s="21" t="s">
        <v>109</v>
      </c>
      <c r="T76" s="5">
        <v>75833</v>
      </c>
      <c r="U76" s="15">
        <v>133245.90000000002</v>
      </c>
      <c r="V76" s="15">
        <v>133245.90000000002</v>
      </c>
      <c r="W76" s="15">
        <f t="shared" si="55"/>
        <v>133249.31666666665</v>
      </c>
      <c r="X76" s="15">
        <f t="shared" si="58"/>
        <v>0</v>
      </c>
      <c r="Y76" s="15">
        <f t="shared" si="50"/>
        <v>3.4166666666278616</v>
      </c>
      <c r="Z76" s="15">
        <f>SUM(Financials2026[[#This Row],[2026 Opportunity]:[2026 Risk]])</f>
        <v>3.4166666666278616</v>
      </c>
      <c r="AA76" s="3" t="s">
        <v>302</v>
      </c>
      <c r="AB76" s="52">
        <v>10832.650000000003</v>
      </c>
      <c r="AC76" s="52">
        <v>10832.650000000003</v>
      </c>
      <c r="AD76" s="52">
        <v>10832.650000000003</v>
      </c>
      <c r="AE76" s="52">
        <v>10832.650000000003</v>
      </c>
      <c r="AF76" s="52">
        <v>10832.650000000003</v>
      </c>
      <c r="AG76" s="52">
        <v>10832.650000000003</v>
      </c>
      <c r="AH76" s="52">
        <v>11375</v>
      </c>
      <c r="AI76" s="52">
        <v>11375</v>
      </c>
      <c r="AJ76" s="52">
        <v>11375</v>
      </c>
      <c r="AK76" s="52">
        <v>11375</v>
      </c>
      <c r="AL76" s="52">
        <v>11375</v>
      </c>
      <c r="AM76" s="52">
        <v>11375</v>
      </c>
      <c r="AN76" s="77">
        <f>SUM(Financials2026[[#This Row],[Jan FC]:[Dec FC]])</f>
        <v>133245.90000000002</v>
      </c>
      <c r="AO76" s="15">
        <f t="shared" si="56"/>
        <v>79082.649999999994</v>
      </c>
      <c r="AP76" s="61">
        <f t="shared" ref="AP76:AU76" si="59">130000/12</f>
        <v>10833.333333333334</v>
      </c>
      <c r="AQ76" s="61">
        <f t="shared" si="59"/>
        <v>10833.333333333334</v>
      </c>
      <c r="AR76" s="61">
        <f t="shared" si="59"/>
        <v>10833.333333333334</v>
      </c>
      <c r="AS76" s="61">
        <f t="shared" si="59"/>
        <v>10833.333333333334</v>
      </c>
      <c r="AT76" s="61">
        <f t="shared" si="59"/>
        <v>10833.333333333334</v>
      </c>
      <c r="AU76" s="61">
        <f t="shared" si="59"/>
        <v>10833.333333333334</v>
      </c>
      <c r="AV76" s="60"/>
      <c r="AW76" s="60"/>
      <c r="AX76" s="60"/>
      <c r="AY76" s="60"/>
      <c r="AZ76" s="60"/>
      <c r="BA76" s="60"/>
      <c r="BB76" s="79">
        <f>SUM(Financials2026[[#This Row],[Jan AC]:[Dec AC]])</f>
        <v>65000.000000000007</v>
      </c>
      <c r="BC76" s="71">
        <f>Financials2026[[#This Row],[Jan AC]]-Financials2026[[#This Row],[Jan FC]]</f>
        <v>0.68333333333066548</v>
      </c>
      <c r="BD76" s="71">
        <f>Financials2026[[#This Row],[Feb AC]]-Financials2026[[#This Row],[Feb FC]]</f>
        <v>0.68333333333066548</v>
      </c>
      <c r="BE76" s="71">
        <f>Financials2026[[#This Row],[Mar AC]]-Financials2026[[#This Row],[Mar FC]]</f>
        <v>0.68333333333066548</v>
      </c>
      <c r="BF76" s="71">
        <f>Financials2026[[#This Row],[Apr AC]]-Financials2026[[#This Row],[Apr FC]]</f>
        <v>0.68333333333066548</v>
      </c>
      <c r="BG76" s="71">
        <f>Financials2026[[#This Row],[May AC]]-Financials2026[[#This Row],[May FC]]</f>
        <v>0.68333333333066548</v>
      </c>
      <c r="BH76" s="71">
        <f>Financials2026[[#This Row],[Jun AC]]-Financials2026[[#This Row],[Jun FC]]</f>
        <v>0.68333333333066548</v>
      </c>
      <c r="BI76" s="71">
        <f>Financials2026[[#This Row],[Jul AC]]-Financials2026[[#This Row],[Jul FC]]</f>
        <v>-11375</v>
      </c>
      <c r="BJ76" s="71">
        <f>Financials2026[[#This Row],[Aug AC]]-Financials2026[[#This Row],[Aug FC]]</f>
        <v>-11375</v>
      </c>
      <c r="BK76" s="71">
        <f>Financials2026[[#This Row],[Sep AC]]-Financials2026[[#This Row],[Sep FC]]</f>
        <v>-11375</v>
      </c>
      <c r="BL76" s="71">
        <f>Financials2026[[#This Row],[Oct AC]]-Financials2026[[#This Row],[Oct FC]]</f>
        <v>-11375</v>
      </c>
      <c r="BM76" s="71">
        <f>Financials2026[[#This Row],[Nov AC]]-Financials2026[[#This Row],[Nov FC]]</f>
        <v>-11375</v>
      </c>
      <c r="BN76" s="71">
        <f>Financials2026[[#This Row],[Dec AC]]-Financials2026[[#This Row],[Dec FC]]</f>
        <v>-11375</v>
      </c>
      <c r="BO76" s="71">
        <f>SUM(Financials2026[[#This Row],[Jan Opp/Risk]:[Dec Opp./Risk]])</f>
        <v>-68245.900000000023</v>
      </c>
      <c r="BP76" s="90"/>
      <c r="BQ76" s="47">
        <f>SUM(Financials2026[[#This Row],[Jan AC]:[Apr AC]])</f>
        <v>43333.333333333336</v>
      </c>
      <c r="BS76" s="6"/>
      <c r="BT76" s="6"/>
      <c r="BU76" s="6"/>
      <c r="BV76" s="6"/>
      <c r="BW76" s="6"/>
      <c r="BX76" s="6"/>
    </row>
    <row r="77" spans="1:76" hidden="1" x14ac:dyDescent="0.3">
      <c r="A77" s="22" t="s">
        <v>101</v>
      </c>
      <c r="B77" s="21" t="s">
        <v>75</v>
      </c>
      <c r="C77" s="21" t="s">
        <v>303</v>
      </c>
      <c r="D77" s="10" t="s">
        <v>17</v>
      </c>
      <c r="E77" s="7" t="s">
        <v>103</v>
      </c>
      <c r="F77" s="3" t="s">
        <v>104</v>
      </c>
      <c r="G77" s="3" t="s">
        <v>49</v>
      </c>
      <c r="H77" s="4">
        <v>45719</v>
      </c>
      <c r="I77" s="4">
        <v>45719</v>
      </c>
      <c r="J77" s="3"/>
      <c r="K77" s="3" t="str">
        <f t="shared" si="49"/>
        <v>Prj000350-Support - Infrastructure for Tech</v>
      </c>
      <c r="L77" s="21" t="s">
        <v>106</v>
      </c>
      <c r="M77" s="21" t="s">
        <v>7</v>
      </c>
      <c r="N77" s="21" t="s">
        <v>7</v>
      </c>
      <c r="O77" s="21"/>
      <c r="P77" s="21" t="s">
        <v>107</v>
      </c>
      <c r="Q77" s="21" t="s">
        <v>108</v>
      </c>
      <c r="R77" s="21" t="s">
        <v>108</v>
      </c>
      <c r="S77" s="21" t="s">
        <v>132</v>
      </c>
      <c r="T77" s="5">
        <v>5000</v>
      </c>
      <c r="U77" s="15">
        <v>5250</v>
      </c>
      <c r="V77" s="15">
        <v>5250</v>
      </c>
      <c r="W77" s="15">
        <f t="shared" si="55"/>
        <v>5250</v>
      </c>
      <c r="X77" s="15">
        <f t="shared" si="58"/>
        <v>0</v>
      </c>
      <c r="Y77" s="15">
        <f t="shared" si="50"/>
        <v>0</v>
      </c>
      <c r="Z77" s="15">
        <f>SUM(Financials2026[[#This Row],[2026 Opportunity]:[2026 Risk]])</f>
        <v>0</v>
      </c>
      <c r="AA77" s="3"/>
      <c r="AB77" s="52"/>
      <c r="AC77" s="52"/>
      <c r="AD77" s="52">
        <v>5250</v>
      </c>
      <c r="AE77" s="52"/>
      <c r="AF77" s="52"/>
      <c r="AG77" s="52"/>
      <c r="AH77" s="52"/>
      <c r="AI77" s="52"/>
      <c r="AJ77" s="52"/>
      <c r="AK77" s="52"/>
      <c r="AL77" s="52"/>
      <c r="AM77" s="52"/>
      <c r="AN77" s="52">
        <f>SUM(Financials2026[[#This Row],[Jan FC]:[Dec FC]])</f>
        <v>5250</v>
      </c>
      <c r="AO77" s="15">
        <f t="shared" si="56"/>
        <v>0</v>
      </c>
      <c r="AP77" s="61"/>
      <c r="AQ77" s="61"/>
      <c r="AR77" s="61"/>
      <c r="AS77" s="61"/>
      <c r="AT77" s="61"/>
      <c r="AU77" s="61"/>
      <c r="AV77" s="61"/>
      <c r="AW77" s="61"/>
      <c r="AX77" s="61"/>
      <c r="AY77" s="61"/>
      <c r="AZ77" s="61"/>
      <c r="BA77" s="61"/>
      <c r="BB77" s="80">
        <f>SUM(Financials2026[[#This Row],[Jan AC]:[Dec AC]])</f>
        <v>0</v>
      </c>
      <c r="BC77" s="71">
        <f>Financials2026[[#This Row],[Jan AC]]-Financials2026[[#This Row],[Jan FC]]</f>
        <v>0</v>
      </c>
      <c r="BD77" s="71">
        <f>Financials2026[[#This Row],[Feb AC]]-Financials2026[[#This Row],[Feb FC]]</f>
        <v>0</v>
      </c>
      <c r="BE77" s="71">
        <f>Financials2026[[#This Row],[Mar AC]]-Financials2026[[#This Row],[Mar FC]]</f>
        <v>-5250</v>
      </c>
      <c r="BF77" s="71">
        <f>Financials2026[[#This Row],[Apr AC]]-Financials2026[[#This Row],[Apr FC]]</f>
        <v>0</v>
      </c>
      <c r="BG77" s="71">
        <f>Financials2026[[#This Row],[May AC]]-Financials2026[[#This Row],[May FC]]</f>
        <v>0</v>
      </c>
      <c r="BH77" s="71">
        <f>Financials2026[[#This Row],[Jun AC]]-Financials2026[[#This Row],[Jun FC]]</f>
        <v>0</v>
      </c>
      <c r="BI77" s="71">
        <f>Financials2026[[#This Row],[Jul AC]]-Financials2026[[#This Row],[Jul FC]]</f>
        <v>0</v>
      </c>
      <c r="BJ77" s="71">
        <f>Financials2026[[#This Row],[Aug AC]]-Financials2026[[#This Row],[Aug FC]]</f>
        <v>0</v>
      </c>
      <c r="BK77" s="71">
        <f>Financials2026[[#This Row],[Sep AC]]-Financials2026[[#This Row],[Sep FC]]</f>
        <v>0</v>
      </c>
      <c r="BL77" s="71">
        <f>Financials2026[[#This Row],[Oct AC]]-Financials2026[[#This Row],[Oct FC]]</f>
        <v>0</v>
      </c>
      <c r="BM77" s="71">
        <f>Financials2026[[#This Row],[Nov AC]]-Financials2026[[#This Row],[Nov FC]]</f>
        <v>0</v>
      </c>
      <c r="BN77" s="71">
        <f>Financials2026[[#This Row],[Dec AC]]-Financials2026[[#This Row],[Dec FC]]</f>
        <v>0</v>
      </c>
      <c r="BO77" s="71">
        <f>SUM(Financials2026[[#This Row],[Jan Opp/Risk]:[Dec Opp./Risk]])</f>
        <v>-5250</v>
      </c>
      <c r="BP77" s="91"/>
      <c r="BQ77" s="47">
        <f>SUM(Financials2026[[#This Row],[Jan AC]:[Apr AC]])</f>
        <v>0</v>
      </c>
      <c r="BS77" s="6"/>
      <c r="BT77" s="6"/>
      <c r="BU77" s="6"/>
      <c r="BV77" s="6"/>
      <c r="BW77" s="6"/>
      <c r="BX77" s="6"/>
    </row>
    <row r="78" spans="1:76" hidden="1" x14ac:dyDescent="0.3">
      <c r="A78" s="22" t="s">
        <v>101</v>
      </c>
      <c r="B78" s="21" t="s">
        <v>304</v>
      </c>
      <c r="C78" s="21" t="s">
        <v>305</v>
      </c>
      <c r="D78" s="10" t="s">
        <v>22</v>
      </c>
      <c r="E78" s="7" t="s">
        <v>182</v>
      </c>
      <c r="F78" s="3" t="s">
        <v>183</v>
      </c>
      <c r="G78" s="3" t="s">
        <v>48</v>
      </c>
      <c r="H78" s="2" t="s">
        <v>142</v>
      </c>
      <c r="I78" s="2" t="s">
        <v>142</v>
      </c>
      <c r="J78" s="3"/>
      <c r="K78" s="3" t="str">
        <f t="shared" si="49"/>
        <v>Prj000403-Support - L2 CoE Management for Tech Horizontals</v>
      </c>
      <c r="L78" s="21" t="s">
        <v>106</v>
      </c>
      <c r="M78" s="21" t="s">
        <v>7</v>
      </c>
      <c r="N78" s="21" t="s">
        <v>7</v>
      </c>
      <c r="O78" s="21" t="s">
        <v>7</v>
      </c>
      <c r="P78" s="21" t="s">
        <v>107</v>
      </c>
      <c r="Q78" s="21" t="s">
        <v>108</v>
      </c>
      <c r="R78" s="21" t="s">
        <v>108</v>
      </c>
      <c r="S78" s="21" t="s">
        <v>129</v>
      </c>
      <c r="T78" s="5">
        <v>23410</v>
      </c>
      <c r="U78" s="15">
        <v>26288.755499999999</v>
      </c>
      <c r="V78" s="15">
        <v>26288.755499999999</v>
      </c>
      <c r="W78" s="15">
        <f t="shared" si="55"/>
        <v>26312.240000000002</v>
      </c>
      <c r="X78" s="15">
        <f t="shared" si="58"/>
        <v>0</v>
      </c>
      <c r="Y78" s="15">
        <f t="shared" si="50"/>
        <v>23.484500000002299</v>
      </c>
      <c r="Z78" s="15">
        <f>SUM(Financials2026[[#This Row],[2026 Opportunity]:[2026 Risk]])</f>
        <v>23.484500000002299</v>
      </c>
      <c r="AA78" s="3" t="s">
        <v>306</v>
      </c>
      <c r="AB78" s="52">
        <v>8984.74</v>
      </c>
      <c r="AC78" s="52">
        <v>2271.65</v>
      </c>
      <c r="AD78" s="52">
        <v>1000</v>
      </c>
      <c r="AE78" s="52">
        <v>1000</v>
      </c>
      <c r="AF78" s="52">
        <v>1000</v>
      </c>
      <c r="AG78" s="52">
        <v>1000</v>
      </c>
      <c r="AH78" s="52">
        <v>1000</v>
      </c>
      <c r="AI78" s="52">
        <v>2190.75</v>
      </c>
      <c r="AJ78" s="52">
        <v>2190.75</v>
      </c>
      <c r="AK78" s="52">
        <v>2190.75</v>
      </c>
      <c r="AL78" s="52">
        <v>2190.75</v>
      </c>
      <c r="AM78" s="52">
        <f>1269.75+254</f>
        <v>1523.75</v>
      </c>
      <c r="AN78" s="52">
        <f>SUM(Financials2026[[#This Row],[Jan FC]:[Dec FC]])</f>
        <v>26543.14</v>
      </c>
      <c r="AO78" s="15">
        <f t="shared" si="56"/>
        <v>12286.75</v>
      </c>
      <c r="AP78" s="61">
        <v>8984.74</v>
      </c>
      <c r="AQ78" s="61">
        <v>2271.65</v>
      </c>
      <c r="AR78" s="61">
        <v>745.2</v>
      </c>
      <c r="AS78" s="61">
        <v>763.08999999999992</v>
      </c>
      <c r="AT78" s="61">
        <v>1260.81</v>
      </c>
      <c r="AU78" s="61"/>
      <c r="AV78" s="61"/>
      <c r="AW78" s="61"/>
      <c r="AX78" s="61"/>
      <c r="AY78" s="61"/>
      <c r="AZ78" s="61"/>
      <c r="BA78" s="61"/>
      <c r="BB78" s="80">
        <f>SUM(Financials2026[[#This Row],[Jan AC]:[Dec AC]])</f>
        <v>14025.49</v>
      </c>
      <c r="BC78" s="71">
        <f>Financials2026[[#This Row],[Jan AC]]-Financials2026[[#This Row],[Jan FC]]</f>
        <v>0</v>
      </c>
      <c r="BD78" s="71">
        <f>Financials2026[[#This Row],[Feb AC]]-Financials2026[[#This Row],[Feb FC]]</f>
        <v>0</v>
      </c>
      <c r="BE78" s="71">
        <f>Financials2026[[#This Row],[Mar AC]]-Financials2026[[#This Row],[Mar FC]]</f>
        <v>-254.79999999999995</v>
      </c>
      <c r="BF78" s="71">
        <f>Financials2026[[#This Row],[Apr AC]]-Financials2026[[#This Row],[Apr FC]]</f>
        <v>-236.91000000000008</v>
      </c>
      <c r="BG78" s="71">
        <f>Financials2026[[#This Row],[May AC]]-Financials2026[[#This Row],[May FC]]</f>
        <v>260.80999999999995</v>
      </c>
      <c r="BH78" s="71">
        <f>Financials2026[[#This Row],[Jun AC]]-Financials2026[[#This Row],[Jun FC]]</f>
        <v>-1000</v>
      </c>
      <c r="BI78" s="71">
        <f>Financials2026[[#This Row],[Jul AC]]-Financials2026[[#This Row],[Jul FC]]</f>
        <v>-1000</v>
      </c>
      <c r="BJ78" s="71">
        <f>Financials2026[[#This Row],[Aug AC]]-Financials2026[[#This Row],[Aug FC]]</f>
        <v>-2190.75</v>
      </c>
      <c r="BK78" s="71">
        <f>Financials2026[[#This Row],[Sep AC]]-Financials2026[[#This Row],[Sep FC]]</f>
        <v>-2190.75</v>
      </c>
      <c r="BL78" s="71">
        <f>Financials2026[[#This Row],[Oct AC]]-Financials2026[[#This Row],[Oct FC]]</f>
        <v>-2190.75</v>
      </c>
      <c r="BM78" s="71">
        <f>Financials2026[[#This Row],[Nov AC]]-Financials2026[[#This Row],[Nov FC]]</f>
        <v>-2190.75</v>
      </c>
      <c r="BN78" s="71">
        <f>Financials2026[[#This Row],[Dec AC]]-Financials2026[[#This Row],[Dec FC]]</f>
        <v>-1523.75</v>
      </c>
      <c r="BO78" s="83">
        <f>SUM(Financials2026[[#This Row],[Jan Opp/Risk]:[Dec Opp./Risk]])</f>
        <v>-12517.65</v>
      </c>
      <c r="BP78" s="94" t="s">
        <v>835</v>
      </c>
      <c r="BQ78" s="47">
        <f>SUM(Financials2026[[#This Row],[Jan AC]:[Apr AC]])</f>
        <v>12764.68</v>
      </c>
      <c r="BS78" s="6"/>
      <c r="BT78" s="6"/>
      <c r="BU78" s="6"/>
      <c r="BV78" s="6"/>
      <c r="BW78" s="6"/>
      <c r="BX78" s="6"/>
    </row>
    <row r="79" spans="1:76" hidden="1" x14ac:dyDescent="0.3">
      <c r="A79" s="22" t="s">
        <v>101</v>
      </c>
      <c r="B79" s="21" t="s">
        <v>304</v>
      </c>
      <c r="C79" s="21" t="s">
        <v>305</v>
      </c>
      <c r="D79" s="10" t="s">
        <v>22</v>
      </c>
      <c r="E79" s="7" t="s">
        <v>182</v>
      </c>
      <c r="F79" s="3" t="s">
        <v>183</v>
      </c>
      <c r="G79" s="3" t="s">
        <v>48</v>
      </c>
      <c r="H79" s="4">
        <v>45869</v>
      </c>
      <c r="I79" s="4">
        <v>46233</v>
      </c>
      <c r="J79" s="3"/>
      <c r="K79" s="3" t="str">
        <f t="shared" si="49"/>
        <v>Prj000403-Support - L2 CoE Management for Tech Horizontals</v>
      </c>
      <c r="L79" s="21" t="s">
        <v>106</v>
      </c>
      <c r="M79" s="21" t="s">
        <v>7</v>
      </c>
      <c r="N79" s="21" t="s">
        <v>7</v>
      </c>
      <c r="O79" s="21" t="s">
        <v>7</v>
      </c>
      <c r="P79" s="21" t="s">
        <v>107</v>
      </c>
      <c r="Q79" s="21" t="s">
        <v>108</v>
      </c>
      <c r="R79" s="21" t="s">
        <v>108</v>
      </c>
      <c r="S79" s="21" t="s">
        <v>132</v>
      </c>
      <c r="T79" s="5">
        <v>208572.58</v>
      </c>
      <c r="U79" s="15">
        <v>91250.25</v>
      </c>
      <c r="V79" s="15">
        <v>91250.25</v>
      </c>
      <c r="W79" s="15">
        <f t="shared" si="55"/>
        <v>91250</v>
      </c>
      <c r="X79" s="15">
        <f t="shared" si="58"/>
        <v>-0.25</v>
      </c>
      <c r="Y79" s="15">
        <f t="shared" si="50"/>
        <v>0</v>
      </c>
      <c r="Z79" s="15">
        <f>SUM(Financials2026[[#This Row],[2026 Opportunity]:[2026 Risk]])</f>
        <v>-0.25</v>
      </c>
      <c r="AA79" s="3" t="s">
        <v>307</v>
      </c>
      <c r="AB79" s="52"/>
      <c r="AC79" s="52"/>
      <c r="AD79" s="52"/>
      <c r="AE79" s="52"/>
      <c r="AF79" s="51"/>
      <c r="AG79" s="51"/>
      <c r="AH79" s="52"/>
      <c r="AI79" s="52">
        <v>91250</v>
      </c>
      <c r="AJ79" s="52"/>
      <c r="AK79" s="52"/>
      <c r="AL79" s="52"/>
      <c r="AM79" s="52"/>
      <c r="AN79" s="52">
        <f>SUM(Financials2026[[#This Row],[Jan FC]:[Dec FC]])</f>
        <v>91250</v>
      </c>
      <c r="AO79" s="15">
        <f t="shared" si="56"/>
        <v>91250</v>
      </c>
      <c r="AP79" s="61"/>
      <c r="AQ79" s="61"/>
      <c r="AR79" s="61"/>
      <c r="AS79" s="61"/>
      <c r="AT79" s="60"/>
      <c r="AU79" s="60"/>
      <c r="AV79" s="61"/>
      <c r="AW79" s="61"/>
      <c r="AX79" s="61"/>
      <c r="AY79" s="61"/>
      <c r="AZ79" s="61"/>
      <c r="BA79" s="61"/>
      <c r="BB79" s="80">
        <f>SUM(Financials2026[[#This Row],[Jan AC]:[Dec AC]])</f>
        <v>0</v>
      </c>
      <c r="BC79" s="71">
        <f>Financials2026[[#This Row],[Jan AC]]-Financials2026[[#This Row],[Jan FC]]</f>
        <v>0</v>
      </c>
      <c r="BD79" s="71">
        <f>Financials2026[[#This Row],[Feb AC]]-Financials2026[[#This Row],[Feb FC]]</f>
        <v>0</v>
      </c>
      <c r="BE79" s="71">
        <f>Financials2026[[#This Row],[Mar AC]]-Financials2026[[#This Row],[Mar FC]]</f>
        <v>0</v>
      </c>
      <c r="BF79" s="71">
        <f>Financials2026[[#This Row],[Apr AC]]-Financials2026[[#This Row],[Apr FC]]</f>
        <v>0</v>
      </c>
      <c r="BG79" s="71">
        <f>Financials2026[[#This Row],[May AC]]-Financials2026[[#This Row],[May FC]]</f>
        <v>0</v>
      </c>
      <c r="BH79" s="71">
        <f>Financials2026[[#This Row],[Jun AC]]-Financials2026[[#This Row],[Jun FC]]</f>
        <v>0</v>
      </c>
      <c r="BI79" s="71">
        <f>Financials2026[[#This Row],[Jul AC]]-Financials2026[[#This Row],[Jul FC]]</f>
        <v>0</v>
      </c>
      <c r="BJ79" s="71">
        <f>Financials2026[[#This Row],[Aug AC]]-Financials2026[[#This Row],[Aug FC]]</f>
        <v>-91250</v>
      </c>
      <c r="BK79" s="71">
        <f>Financials2026[[#This Row],[Sep AC]]-Financials2026[[#This Row],[Sep FC]]</f>
        <v>0</v>
      </c>
      <c r="BL79" s="71">
        <f>Financials2026[[#This Row],[Oct AC]]-Financials2026[[#This Row],[Oct FC]]</f>
        <v>0</v>
      </c>
      <c r="BM79" s="71">
        <f>Financials2026[[#This Row],[Nov AC]]-Financials2026[[#This Row],[Nov FC]]</f>
        <v>0</v>
      </c>
      <c r="BN79" s="71">
        <f>Financials2026[[#This Row],[Dec AC]]-Financials2026[[#This Row],[Dec FC]]</f>
        <v>0</v>
      </c>
      <c r="BO79" s="71">
        <f>SUM(Financials2026[[#This Row],[Jan Opp/Risk]:[Dec Opp./Risk]])</f>
        <v>-91250</v>
      </c>
      <c r="BP79" s="90"/>
      <c r="BQ79" s="47">
        <f>SUM(Financials2026[[#This Row],[Jan AC]:[Apr AC]])</f>
        <v>0</v>
      </c>
      <c r="BS79" s="6"/>
      <c r="BT79" s="6"/>
      <c r="BU79" s="6"/>
      <c r="BV79" s="6"/>
      <c r="BW79" s="6"/>
      <c r="BX79" s="6"/>
    </row>
    <row r="80" spans="1:76" hidden="1" x14ac:dyDescent="0.3">
      <c r="A80" s="22" t="s">
        <v>101</v>
      </c>
      <c r="B80" s="21" t="s">
        <v>308</v>
      </c>
      <c r="C80" s="21" t="s">
        <v>309</v>
      </c>
      <c r="D80" s="10" t="s">
        <v>11</v>
      </c>
      <c r="E80" s="7" t="s">
        <v>113</v>
      </c>
      <c r="F80" s="3" t="s">
        <v>114</v>
      </c>
      <c r="G80" s="3" t="s">
        <v>53</v>
      </c>
      <c r="H80" s="4">
        <v>45992</v>
      </c>
      <c r="I80" s="4">
        <v>46356</v>
      </c>
      <c r="J80" s="3" t="s">
        <v>309</v>
      </c>
      <c r="K80" s="3" t="str">
        <f t="shared" si="49"/>
        <v>Prj000266-Support - Internal Tech Workforce Activities</v>
      </c>
      <c r="L80" s="21" t="s">
        <v>106</v>
      </c>
      <c r="M80" s="21" t="s">
        <v>7</v>
      </c>
      <c r="N80" s="21" t="s">
        <v>7</v>
      </c>
      <c r="O80" s="21" t="s">
        <v>7</v>
      </c>
      <c r="P80" s="21" t="s">
        <v>107</v>
      </c>
      <c r="Q80" s="21" t="s">
        <v>108</v>
      </c>
      <c r="R80" s="21" t="s">
        <v>108</v>
      </c>
      <c r="S80" s="21" t="s">
        <v>132</v>
      </c>
      <c r="T80" s="5">
        <v>37664</v>
      </c>
      <c r="U80" s="15">
        <v>32760</v>
      </c>
      <c r="V80" s="15">
        <v>32760</v>
      </c>
      <c r="W80" s="15">
        <f t="shared" si="55"/>
        <v>32760</v>
      </c>
      <c r="X80" s="15">
        <f t="shared" si="58"/>
        <v>0</v>
      </c>
      <c r="Y80" s="15">
        <f t="shared" si="50"/>
        <v>0</v>
      </c>
      <c r="Z80" s="15">
        <f>SUM(Financials2026[[#This Row],[2026 Opportunity]:[2026 Risk]])</f>
        <v>0</v>
      </c>
      <c r="AA80" s="3" t="s">
        <v>446</v>
      </c>
      <c r="AB80" s="52"/>
      <c r="AC80" s="52"/>
      <c r="AD80" s="52"/>
      <c r="AE80" s="52"/>
      <c r="AF80" s="52"/>
      <c r="AG80" s="51"/>
      <c r="AH80" s="52"/>
      <c r="AI80" s="52"/>
      <c r="AJ80" s="52"/>
      <c r="AK80" s="52"/>
      <c r="AL80" s="52"/>
      <c r="AM80" s="52">
        <v>32760</v>
      </c>
      <c r="AN80" s="52">
        <f>SUM(Financials2026[[#This Row],[Jan FC]:[Dec FC]])</f>
        <v>32760</v>
      </c>
      <c r="AO80" s="15">
        <f t="shared" si="56"/>
        <v>32760</v>
      </c>
      <c r="AP80" s="61"/>
      <c r="AQ80" s="61"/>
      <c r="AR80" s="61"/>
      <c r="AS80" s="61"/>
      <c r="AT80" s="61"/>
      <c r="AU80" s="60"/>
      <c r="AV80" s="61"/>
      <c r="AW80" s="61"/>
      <c r="AX80" s="61"/>
      <c r="AY80" s="61"/>
      <c r="AZ80" s="61"/>
      <c r="BA80" s="61"/>
      <c r="BB80" s="80">
        <f>SUM(Financials2026[[#This Row],[Jan AC]:[Dec AC]])</f>
        <v>0</v>
      </c>
      <c r="BC80" s="71">
        <f>Financials2026[[#This Row],[Jan AC]]-Financials2026[[#This Row],[Jan FC]]</f>
        <v>0</v>
      </c>
      <c r="BD80" s="71">
        <f>Financials2026[[#This Row],[Feb AC]]-Financials2026[[#This Row],[Feb FC]]</f>
        <v>0</v>
      </c>
      <c r="BE80" s="71">
        <f>Financials2026[[#This Row],[Mar AC]]-Financials2026[[#This Row],[Mar FC]]</f>
        <v>0</v>
      </c>
      <c r="BF80" s="71">
        <f>Financials2026[[#This Row],[Apr AC]]-Financials2026[[#This Row],[Apr FC]]</f>
        <v>0</v>
      </c>
      <c r="BG80" s="71">
        <f>Financials2026[[#This Row],[May AC]]-Financials2026[[#This Row],[May FC]]</f>
        <v>0</v>
      </c>
      <c r="BH80" s="71">
        <f>Financials2026[[#This Row],[Jun AC]]-Financials2026[[#This Row],[Jun FC]]</f>
        <v>0</v>
      </c>
      <c r="BI80" s="71">
        <f>Financials2026[[#This Row],[Jul AC]]-Financials2026[[#This Row],[Jul FC]]</f>
        <v>0</v>
      </c>
      <c r="BJ80" s="71">
        <f>Financials2026[[#This Row],[Aug AC]]-Financials2026[[#This Row],[Aug FC]]</f>
        <v>0</v>
      </c>
      <c r="BK80" s="71">
        <f>Financials2026[[#This Row],[Sep AC]]-Financials2026[[#This Row],[Sep FC]]</f>
        <v>0</v>
      </c>
      <c r="BL80" s="71">
        <f>Financials2026[[#This Row],[Oct AC]]-Financials2026[[#This Row],[Oct FC]]</f>
        <v>0</v>
      </c>
      <c r="BM80" s="71">
        <f>Financials2026[[#This Row],[Nov AC]]-Financials2026[[#This Row],[Nov FC]]</f>
        <v>0</v>
      </c>
      <c r="BN80" s="71">
        <f>Financials2026[[#This Row],[Dec AC]]-Financials2026[[#This Row],[Dec FC]]</f>
        <v>-32760</v>
      </c>
      <c r="BO80" s="71">
        <f>SUM(Financials2026[[#This Row],[Jan Opp/Risk]:[Dec Opp./Risk]])</f>
        <v>-32760</v>
      </c>
      <c r="BP80" s="90" t="s">
        <v>528</v>
      </c>
      <c r="BQ80" s="47">
        <f>SUM(Financials2026[[#This Row],[Jan AC]:[Apr AC]])</f>
        <v>0</v>
      </c>
      <c r="BS80" s="6"/>
      <c r="BT80" s="6"/>
      <c r="BU80" s="6"/>
      <c r="BV80" s="6"/>
      <c r="BW80" s="6"/>
      <c r="BX80" s="6"/>
    </row>
    <row r="81" spans="1:76" hidden="1" x14ac:dyDescent="0.3">
      <c r="A81" s="22" t="s">
        <v>101</v>
      </c>
      <c r="B81" s="21" t="s">
        <v>57</v>
      </c>
      <c r="C81" s="21" t="s">
        <v>310</v>
      </c>
      <c r="D81" s="10" t="s">
        <v>11</v>
      </c>
      <c r="E81" s="7" t="s">
        <v>113</v>
      </c>
      <c r="F81" s="3" t="s">
        <v>114</v>
      </c>
      <c r="G81" s="3" t="s">
        <v>53</v>
      </c>
      <c r="H81" s="4">
        <v>45763</v>
      </c>
      <c r="I81" s="4">
        <v>46096</v>
      </c>
      <c r="J81" s="3" t="s">
        <v>311</v>
      </c>
      <c r="K81" s="3" t="str">
        <f t="shared" si="49"/>
        <v>Prj000266-Support - Internal Tech Workforce Activities</v>
      </c>
      <c r="L81" s="21" t="s">
        <v>106</v>
      </c>
      <c r="M81" s="21" t="s">
        <v>7</v>
      </c>
      <c r="N81" s="21" t="s">
        <v>7</v>
      </c>
      <c r="O81" s="21"/>
      <c r="P81" s="21" t="s">
        <v>107</v>
      </c>
      <c r="Q81" s="21" t="s">
        <v>108</v>
      </c>
      <c r="R81" s="21" t="s">
        <v>108</v>
      </c>
      <c r="S81" s="21" t="s">
        <v>132</v>
      </c>
      <c r="T81" s="5">
        <v>2393</v>
      </c>
      <c r="U81" s="15">
        <v>2512</v>
      </c>
      <c r="V81" s="15">
        <v>2512</v>
      </c>
      <c r="W81" s="15">
        <f t="shared" si="55"/>
        <v>8136.97</v>
      </c>
      <c r="X81" s="15">
        <f t="shared" si="58"/>
        <v>0</v>
      </c>
      <c r="Y81" s="15">
        <f t="shared" si="50"/>
        <v>5624.97</v>
      </c>
      <c r="Z81" s="15">
        <f>SUM(Financials2026[[#This Row],[2026 Opportunity]:[2026 Risk]])</f>
        <v>5624.97</v>
      </c>
      <c r="AA81" s="3" t="s">
        <v>312</v>
      </c>
      <c r="AB81" s="52"/>
      <c r="AC81" s="52"/>
      <c r="AD81" s="52"/>
      <c r="AE81" s="52">
        <v>2512</v>
      </c>
      <c r="AF81" s="52"/>
      <c r="AG81" s="51"/>
      <c r="AH81" s="52"/>
      <c r="AI81" s="52"/>
      <c r="AJ81" s="52"/>
      <c r="AK81" s="52"/>
      <c r="AL81" s="52"/>
      <c r="AM81" s="52"/>
      <c r="AN81" s="52">
        <f>SUM(Financials2026[[#This Row],[Jan FC]:[Dec FC]])</f>
        <v>2512</v>
      </c>
      <c r="AO81" s="15">
        <f t="shared" si="56"/>
        <v>0</v>
      </c>
      <c r="AP81" s="61"/>
      <c r="AQ81" s="61"/>
      <c r="AR81" s="61"/>
      <c r="AS81" s="61">
        <v>8136.97</v>
      </c>
      <c r="AT81" s="61"/>
      <c r="AU81" s="60"/>
      <c r="AV81" s="61"/>
      <c r="AW81" s="61"/>
      <c r="AX81" s="61"/>
      <c r="AY81" s="61"/>
      <c r="AZ81" s="61"/>
      <c r="BA81" s="61"/>
      <c r="BB81" s="80">
        <f>SUM(Financials2026[[#This Row],[Jan AC]:[Dec AC]])</f>
        <v>8136.97</v>
      </c>
      <c r="BC81" s="71">
        <f>Financials2026[[#This Row],[Jan AC]]-Financials2026[[#This Row],[Jan FC]]</f>
        <v>0</v>
      </c>
      <c r="BD81" s="71">
        <f>Financials2026[[#This Row],[Feb AC]]-Financials2026[[#This Row],[Feb FC]]</f>
        <v>0</v>
      </c>
      <c r="BE81" s="71">
        <f>Financials2026[[#This Row],[Mar AC]]-Financials2026[[#This Row],[Mar FC]]</f>
        <v>0</v>
      </c>
      <c r="BF81" s="71">
        <f>Financials2026[[#This Row],[Apr AC]]-Financials2026[[#This Row],[Apr FC]]</f>
        <v>5624.97</v>
      </c>
      <c r="BG81" s="71">
        <f>Financials2026[[#This Row],[May AC]]-Financials2026[[#This Row],[May FC]]</f>
        <v>0</v>
      </c>
      <c r="BH81" s="71">
        <f>Financials2026[[#This Row],[Jun AC]]-Financials2026[[#This Row],[Jun FC]]</f>
        <v>0</v>
      </c>
      <c r="BI81" s="71">
        <f>Financials2026[[#This Row],[Jul AC]]-Financials2026[[#This Row],[Jul FC]]</f>
        <v>0</v>
      </c>
      <c r="BJ81" s="71">
        <f>Financials2026[[#This Row],[Aug AC]]-Financials2026[[#This Row],[Aug FC]]</f>
        <v>0</v>
      </c>
      <c r="BK81" s="71">
        <f>Financials2026[[#This Row],[Sep AC]]-Financials2026[[#This Row],[Sep FC]]</f>
        <v>0</v>
      </c>
      <c r="BL81" s="71">
        <f>Financials2026[[#This Row],[Oct AC]]-Financials2026[[#This Row],[Oct FC]]</f>
        <v>0</v>
      </c>
      <c r="BM81" s="71">
        <f>Financials2026[[#This Row],[Nov AC]]-Financials2026[[#This Row],[Nov FC]]</f>
        <v>0</v>
      </c>
      <c r="BN81" s="71">
        <f>Financials2026[[#This Row],[Dec AC]]-Financials2026[[#This Row],[Dec FC]]</f>
        <v>0</v>
      </c>
      <c r="BO81" s="71">
        <f>SUM(Financials2026[[#This Row],[Jan Opp/Risk]:[Dec Opp./Risk]])</f>
        <v>5624.97</v>
      </c>
      <c r="BP81" s="90" t="s">
        <v>833</v>
      </c>
      <c r="BQ81" s="47">
        <f>SUM(Financials2026[[#This Row],[Jan AC]:[Apr AC]])</f>
        <v>8136.97</v>
      </c>
      <c r="BS81" s="6"/>
      <c r="BT81" s="6"/>
      <c r="BU81" s="6"/>
      <c r="BV81" s="6"/>
      <c r="BW81" s="6"/>
      <c r="BX81" s="6"/>
    </row>
    <row r="82" spans="1:76" hidden="1" x14ac:dyDescent="0.3">
      <c r="A82" s="22" t="s">
        <v>101</v>
      </c>
      <c r="B82" s="21" t="s">
        <v>313</v>
      </c>
      <c r="C82" s="21" t="s">
        <v>314</v>
      </c>
      <c r="D82" s="10" t="s">
        <v>29</v>
      </c>
      <c r="E82" s="7" t="s">
        <v>210</v>
      </c>
      <c r="F82" s="3" t="s">
        <v>211</v>
      </c>
      <c r="G82" s="3" t="s">
        <v>48</v>
      </c>
      <c r="H82" s="4">
        <v>45900</v>
      </c>
      <c r="I82" s="4">
        <v>46264</v>
      </c>
      <c r="J82" s="3" t="s">
        <v>315</v>
      </c>
      <c r="K82" s="3" t="str">
        <f t="shared" si="49"/>
        <v>Prj000458-Support - Data Analytics Office</v>
      </c>
      <c r="L82" s="21" t="s">
        <v>106</v>
      </c>
      <c r="M82" s="21" t="s">
        <v>7</v>
      </c>
      <c r="N82" s="21" t="s">
        <v>7</v>
      </c>
      <c r="O82" s="21" t="s">
        <v>316</v>
      </c>
      <c r="P82" s="21" t="s">
        <v>107</v>
      </c>
      <c r="Q82" s="21" t="s">
        <v>108</v>
      </c>
      <c r="R82" s="21" t="s">
        <v>108</v>
      </c>
      <c r="S82" s="21" t="s">
        <v>109</v>
      </c>
      <c r="T82" s="5">
        <v>139684</v>
      </c>
      <c r="U82" s="15">
        <v>139684</v>
      </c>
      <c r="V82" s="15">
        <v>139684</v>
      </c>
      <c r="W82" s="15">
        <f t="shared" si="55"/>
        <v>139683.99999999997</v>
      </c>
      <c r="X82" s="15">
        <f t="shared" si="58"/>
        <v>-2.9103830456733704E-11</v>
      </c>
      <c r="Y82" s="15">
        <f t="shared" si="50"/>
        <v>0</v>
      </c>
      <c r="Z82" s="15">
        <f>SUM(Financials2026[[#This Row],[2026 Opportunity]:[2026 Risk]])</f>
        <v>-2.9103830456733704E-11</v>
      </c>
      <c r="AA82" s="3" t="s">
        <v>317</v>
      </c>
      <c r="AB82" s="52">
        <f t="shared" ref="AB82:AW82" si="60">139684/12</f>
        <v>11640.333333333334</v>
      </c>
      <c r="AC82" s="52">
        <f t="shared" si="60"/>
        <v>11640.333333333334</v>
      </c>
      <c r="AD82" s="52">
        <f t="shared" si="60"/>
        <v>11640.333333333334</v>
      </c>
      <c r="AE82" s="52">
        <f t="shared" si="60"/>
        <v>11640.333333333334</v>
      </c>
      <c r="AF82" s="52">
        <f t="shared" si="60"/>
        <v>11640.333333333334</v>
      </c>
      <c r="AG82" s="52">
        <f t="shared" si="60"/>
        <v>11640.333333333334</v>
      </c>
      <c r="AH82" s="52">
        <f t="shared" si="60"/>
        <v>11640.333333333334</v>
      </c>
      <c r="AI82" s="52">
        <f t="shared" si="60"/>
        <v>11640.333333333334</v>
      </c>
      <c r="AJ82" s="52">
        <f t="shared" si="60"/>
        <v>11640.333333333334</v>
      </c>
      <c r="AK82" s="52">
        <f t="shared" si="60"/>
        <v>11640.333333333334</v>
      </c>
      <c r="AL82" s="52">
        <f t="shared" si="60"/>
        <v>11640.333333333334</v>
      </c>
      <c r="AM82" s="52">
        <f t="shared" si="60"/>
        <v>11640.333333333334</v>
      </c>
      <c r="AN82" s="52">
        <f>SUM(Financials2026[[#This Row],[Jan FC]:[Dec FC]])</f>
        <v>139683.99999999997</v>
      </c>
      <c r="AO82" s="15">
        <f t="shared" si="56"/>
        <v>81482.333333333328</v>
      </c>
      <c r="AP82" s="61">
        <f t="shared" si="60"/>
        <v>11640.333333333334</v>
      </c>
      <c r="AQ82" s="61">
        <f t="shared" si="60"/>
        <v>11640.333333333334</v>
      </c>
      <c r="AR82" s="61">
        <f t="shared" si="60"/>
        <v>11640.333333333334</v>
      </c>
      <c r="AS82" s="61">
        <f t="shared" si="60"/>
        <v>11640.333333333334</v>
      </c>
      <c r="AT82" s="61">
        <f t="shared" si="60"/>
        <v>11640.333333333334</v>
      </c>
      <c r="AU82" s="61">
        <f t="shared" si="60"/>
        <v>11640.333333333334</v>
      </c>
      <c r="AV82" s="61">
        <f t="shared" si="60"/>
        <v>11640.333333333334</v>
      </c>
      <c r="AW82" s="61">
        <f t="shared" si="60"/>
        <v>11640.333333333334</v>
      </c>
      <c r="AX82" s="61"/>
      <c r="AY82" s="61"/>
      <c r="AZ82" s="61"/>
      <c r="BA82" s="61"/>
      <c r="BB82" s="80">
        <f>SUM(Financials2026[[#This Row],[Jan AC]:[Dec AC]])</f>
        <v>93122.666666666657</v>
      </c>
      <c r="BC82" s="71">
        <f>Financials2026[[#This Row],[Jan AC]]-Financials2026[[#This Row],[Jan FC]]</f>
        <v>0</v>
      </c>
      <c r="BD82" s="71">
        <f>Financials2026[[#This Row],[Feb AC]]-Financials2026[[#This Row],[Feb FC]]</f>
        <v>0</v>
      </c>
      <c r="BE82" s="71">
        <f>Financials2026[[#This Row],[Mar AC]]-Financials2026[[#This Row],[Mar FC]]</f>
        <v>0</v>
      </c>
      <c r="BF82" s="71">
        <f>Financials2026[[#This Row],[Apr AC]]-Financials2026[[#This Row],[Apr FC]]</f>
        <v>0</v>
      </c>
      <c r="BG82" s="71">
        <f>Financials2026[[#This Row],[May AC]]-Financials2026[[#This Row],[May FC]]</f>
        <v>0</v>
      </c>
      <c r="BH82" s="71">
        <f>Financials2026[[#This Row],[Jun AC]]-Financials2026[[#This Row],[Jun FC]]</f>
        <v>0</v>
      </c>
      <c r="BI82" s="71">
        <f>Financials2026[[#This Row],[Jul AC]]-Financials2026[[#This Row],[Jul FC]]</f>
        <v>0</v>
      </c>
      <c r="BJ82" s="71">
        <f>Financials2026[[#This Row],[Aug AC]]-Financials2026[[#This Row],[Aug FC]]</f>
        <v>0</v>
      </c>
      <c r="BK82" s="71">
        <f>Financials2026[[#This Row],[Sep AC]]-Financials2026[[#This Row],[Sep FC]]</f>
        <v>-11640.333333333334</v>
      </c>
      <c r="BL82" s="71">
        <f>Financials2026[[#This Row],[Oct AC]]-Financials2026[[#This Row],[Oct FC]]</f>
        <v>-11640.333333333334</v>
      </c>
      <c r="BM82" s="71">
        <f>Financials2026[[#This Row],[Nov AC]]-Financials2026[[#This Row],[Nov FC]]</f>
        <v>-11640.333333333334</v>
      </c>
      <c r="BN82" s="71">
        <f>Financials2026[[#This Row],[Dec AC]]-Financials2026[[#This Row],[Dec FC]]</f>
        <v>-11640.333333333334</v>
      </c>
      <c r="BO82" s="71">
        <f>SUM(Financials2026[[#This Row],[Jan Opp/Risk]:[Dec Opp./Risk]])</f>
        <v>-46561.333333333336</v>
      </c>
      <c r="BP82" s="90"/>
      <c r="BQ82" s="47">
        <f>SUM(Financials2026[[#This Row],[Jan AC]:[Apr AC]])</f>
        <v>46561.333333333336</v>
      </c>
      <c r="BS82" s="6"/>
      <c r="BT82" s="6"/>
      <c r="BU82" s="6"/>
      <c r="BV82" s="6"/>
      <c r="BW82" s="6"/>
      <c r="BX82" s="6"/>
    </row>
    <row r="83" spans="1:76" hidden="1" x14ac:dyDescent="0.3">
      <c r="A83" s="22" t="s">
        <v>101</v>
      </c>
      <c r="B83" s="21" t="s">
        <v>318</v>
      </c>
      <c r="C83" s="21" t="s">
        <v>318</v>
      </c>
      <c r="D83" s="10" t="s">
        <v>27</v>
      </c>
      <c r="E83" s="7" t="s">
        <v>216</v>
      </c>
      <c r="F83" s="3" t="s">
        <v>114</v>
      </c>
      <c r="G83" s="3" t="s">
        <v>53</v>
      </c>
      <c r="H83" s="2" t="s">
        <v>142</v>
      </c>
      <c r="I83" s="2" t="s">
        <v>142</v>
      </c>
      <c r="J83" s="3"/>
      <c r="K83" s="3" t="str">
        <f t="shared" si="49"/>
        <v>Prj000446-Implement - Minor Enhancements for Enterprise Apps</v>
      </c>
      <c r="L83" s="21" t="s">
        <v>106</v>
      </c>
      <c r="M83" s="21" t="s">
        <v>7</v>
      </c>
      <c r="N83" s="21" t="s">
        <v>7</v>
      </c>
      <c r="O83" s="21" t="s">
        <v>7</v>
      </c>
      <c r="P83" s="21" t="s">
        <v>107</v>
      </c>
      <c r="Q83" s="21" t="s">
        <v>108</v>
      </c>
      <c r="R83" s="21" t="s">
        <v>108</v>
      </c>
      <c r="S83" s="21" t="s">
        <v>132</v>
      </c>
      <c r="T83" s="5">
        <v>3000</v>
      </c>
      <c r="U83" s="15">
        <v>3150</v>
      </c>
      <c r="V83" s="15">
        <v>3150</v>
      </c>
      <c r="W83" s="15">
        <f t="shared" si="55"/>
        <v>3150</v>
      </c>
      <c r="X83" s="15">
        <f t="shared" si="58"/>
        <v>0</v>
      </c>
      <c r="Y83" s="15">
        <f t="shared" si="50"/>
        <v>0</v>
      </c>
      <c r="Z83" s="15">
        <f>SUM(Financials2026[[#This Row],[2026 Opportunity]:[2026 Risk]])</f>
        <v>0</v>
      </c>
      <c r="AA83" s="3" t="s">
        <v>319</v>
      </c>
      <c r="AB83" s="52"/>
      <c r="AC83" s="52"/>
      <c r="AD83" s="52"/>
      <c r="AE83" s="52"/>
      <c r="AF83" s="52"/>
      <c r="AG83" s="51"/>
      <c r="AH83" s="51"/>
      <c r="AI83" s="51"/>
      <c r="AJ83" s="51"/>
      <c r="AK83" s="51"/>
      <c r="AL83" s="51"/>
      <c r="AM83" s="51">
        <v>3150</v>
      </c>
      <c r="AN83" s="51">
        <f>SUM(Financials2026[[#This Row],[Jan FC]:[Dec FC]])</f>
        <v>3150</v>
      </c>
      <c r="AO83" s="15">
        <f t="shared" si="56"/>
        <v>3150</v>
      </c>
      <c r="AP83" s="61"/>
      <c r="AQ83" s="61"/>
      <c r="AR83" s="61"/>
      <c r="AS83" s="61"/>
      <c r="AT83" s="61"/>
      <c r="AU83" s="60"/>
      <c r="AV83" s="60"/>
      <c r="AW83" s="60"/>
      <c r="AX83" s="60"/>
      <c r="AY83" s="60"/>
      <c r="AZ83" s="60"/>
      <c r="BA83" s="60"/>
      <c r="BB83" s="79">
        <f>SUM(Financials2026[[#This Row],[Jan AC]:[Dec AC]])</f>
        <v>0</v>
      </c>
      <c r="BC83" s="71">
        <f>Financials2026[[#This Row],[Jan AC]]-Financials2026[[#This Row],[Jan FC]]</f>
        <v>0</v>
      </c>
      <c r="BD83" s="71">
        <f>Financials2026[[#This Row],[Feb AC]]-Financials2026[[#This Row],[Feb FC]]</f>
        <v>0</v>
      </c>
      <c r="BE83" s="71">
        <f>Financials2026[[#This Row],[Mar AC]]-Financials2026[[#This Row],[Mar FC]]</f>
        <v>0</v>
      </c>
      <c r="BF83" s="71">
        <f>Financials2026[[#This Row],[Apr AC]]-Financials2026[[#This Row],[Apr FC]]</f>
        <v>0</v>
      </c>
      <c r="BG83" s="71">
        <f>Financials2026[[#This Row],[May AC]]-Financials2026[[#This Row],[May FC]]</f>
        <v>0</v>
      </c>
      <c r="BH83" s="71">
        <f>Financials2026[[#This Row],[Jun AC]]-Financials2026[[#This Row],[Jun FC]]</f>
        <v>0</v>
      </c>
      <c r="BI83" s="71">
        <f>Financials2026[[#This Row],[Jul AC]]-Financials2026[[#This Row],[Jul FC]]</f>
        <v>0</v>
      </c>
      <c r="BJ83" s="71">
        <f>Financials2026[[#This Row],[Aug AC]]-Financials2026[[#This Row],[Aug FC]]</f>
        <v>0</v>
      </c>
      <c r="BK83" s="71">
        <f>Financials2026[[#This Row],[Sep AC]]-Financials2026[[#This Row],[Sep FC]]</f>
        <v>0</v>
      </c>
      <c r="BL83" s="71">
        <f>Financials2026[[#This Row],[Oct AC]]-Financials2026[[#This Row],[Oct FC]]</f>
        <v>0</v>
      </c>
      <c r="BM83" s="71">
        <f>Financials2026[[#This Row],[Nov AC]]-Financials2026[[#This Row],[Nov FC]]</f>
        <v>0</v>
      </c>
      <c r="BN83" s="71">
        <f>Financials2026[[#This Row],[Dec AC]]-Financials2026[[#This Row],[Dec FC]]</f>
        <v>-3150</v>
      </c>
      <c r="BO83" s="71">
        <f>SUM(Financials2026[[#This Row],[Jan Opp/Risk]:[Dec Opp./Risk]])</f>
        <v>-3150</v>
      </c>
      <c r="BP83" s="91"/>
      <c r="BQ83" s="47">
        <f>SUM(Financials2026[[#This Row],[Jan AC]:[Apr AC]])</f>
        <v>0</v>
      </c>
      <c r="BS83" s="6"/>
      <c r="BT83" s="6"/>
      <c r="BU83" s="6"/>
      <c r="BV83" s="6"/>
      <c r="BW83" s="6"/>
      <c r="BX83" s="6"/>
    </row>
    <row r="84" spans="1:76" hidden="1" x14ac:dyDescent="0.3">
      <c r="A84" s="22" t="s">
        <v>101</v>
      </c>
      <c r="B84" s="21" t="s">
        <v>320</v>
      </c>
      <c r="C84" s="21" t="s">
        <v>320</v>
      </c>
      <c r="D84" s="10" t="s">
        <v>27</v>
      </c>
      <c r="E84" s="7" t="s">
        <v>216</v>
      </c>
      <c r="F84" s="3" t="s">
        <v>114</v>
      </c>
      <c r="G84" s="3" t="s">
        <v>53</v>
      </c>
      <c r="H84" s="4">
        <v>45949</v>
      </c>
      <c r="I84" s="4">
        <v>46313</v>
      </c>
      <c r="J84" s="3" t="s">
        <v>321</v>
      </c>
      <c r="K84" s="3" t="str">
        <f t="shared" ref="K84:K107" si="61">D84 &amp; "-" &amp;E84</f>
        <v>Prj000446-Implement - Minor Enhancements for Enterprise Apps</v>
      </c>
      <c r="L84" s="21" t="s">
        <v>106</v>
      </c>
      <c r="M84" s="21" t="s">
        <v>7</v>
      </c>
      <c r="N84" s="21" t="s">
        <v>7</v>
      </c>
      <c r="O84" s="21" t="s">
        <v>294</v>
      </c>
      <c r="P84" s="21" t="s">
        <v>107</v>
      </c>
      <c r="Q84" s="21" t="s">
        <v>108</v>
      </c>
      <c r="R84" s="21" t="s">
        <v>108</v>
      </c>
      <c r="S84" s="21" t="s">
        <v>132</v>
      </c>
      <c r="T84" s="5">
        <v>2471</v>
      </c>
      <c r="U84" s="15">
        <v>2594.5500000000002</v>
      </c>
      <c r="V84" s="15">
        <v>2594.5500000000002</v>
      </c>
      <c r="W84" s="15">
        <f t="shared" si="55"/>
        <v>2595</v>
      </c>
      <c r="X84" s="15">
        <f t="shared" si="58"/>
        <v>0</v>
      </c>
      <c r="Y84" s="15">
        <f t="shared" ref="Y84:Y107" si="62">IF(W84 &gt; V84, W84 - V84, 0)</f>
        <v>0.4499999999998181</v>
      </c>
      <c r="Z84" s="15">
        <f>SUM(Financials2026[[#This Row],[2026 Opportunity]:[2026 Risk]])</f>
        <v>0.4499999999998181</v>
      </c>
      <c r="AA84" s="3" t="s">
        <v>120</v>
      </c>
      <c r="AB84" s="52"/>
      <c r="AC84" s="52"/>
      <c r="AD84" s="52"/>
      <c r="AE84" s="52"/>
      <c r="AF84" s="52"/>
      <c r="AG84" s="51"/>
      <c r="AH84" s="52"/>
      <c r="AI84" s="52"/>
      <c r="AJ84" s="52">
        <v>2595</v>
      </c>
      <c r="AK84" s="52"/>
      <c r="AL84" s="51"/>
      <c r="AM84" s="51"/>
      <c r="AN84" s="51">
        <f>SUM(Financials2026[[#This Row],[Jan FC]:[Dec FC]])</f>
        <v>2595</v>
      </c>
      <c r="AO84" s="15">
        <f t="shared" si="56"/>
        <v>2595</v>
      </c>
      <c r="AP84" s="61"/>
      <c r="AQ84" s="61"/>
      <c r="AR84" s="61"/>
      <c r="AS84" s="61"/>
      <c r="AT84" s="61"/>
      <c r="AU84" s="60"/>
      <c r="AV84" s="61"/>
      <c r="AW84" s="61"/>
      <c r="AX84" s="61"/>
      <c r="AY84" s="61"/>
      <c r="AZ84" s="60"/>
      <c r="BA84" s="60"/>
      <c r="BB84" s="79">
        <f>SUM(Financials2026[[#This Row],[Jan AC]:[Dec AC]])</f>
        <v>0</v>
      </c>
      <c r="BC84" s="71">
        <f>Financials2026[[#This Row],[Jan AC]]-Financials2026[[#This Row],[Jan FC]]</f>
        <v>0</v>
      </c>
      <c r="BD84" s="71">
        <f>Financials2026[[#This Row],[Feb AC]]-Financials2026[[#This Row],[Feb FC]]</f>
        <v>0</v>
      </c>
      <c r="BE84" s="71">
        <f>Financials2026[[#This Row],[Mar AC]]-Financials2026[[#This Row],[Mar FC]]</f>
        <v>0</v>
      </c>
      <c r="BF84" s="71">
        <f>Financials2026[[#This Row],[Apr AC]]-Financials2026[[#This Row],[Apr FC]]</f>
        <v>0</v>
      </c>
      <c r="BG84" s="71">
        <f>Financials2026[[#This Row],[May AC]]-Financials2026[[#This Row],[May FC]]</f>
        <v>0</v>
      </c>
      <c r="BH84" s="71">
        <f>Financials2026[[#This Row],[Jun AC]]-Financials2026[[#This Row],[Jun FC]]</f>
        <v>0</v>
      </c>
      <c r="BI84" s="71">
        <f>Financials2026[[#This Row],[Jul AC]]-Financials2026[[#This Row],[Jul FC]]</f>
        <v>0</v>
      </c>
      <c r="BJ84" s="71">
        <f>Financials2026[[#This Row],[Aug AC]]-Financials2026[[#This Row],[Aug FC]]</f>
        <v>0</v>
      </c>
      <c r="BK84" s="71">
        <f>Financials2026[[#This Row],[Sep AC]]-Financials2026[[#This Row],[Sep FC]]</f>
        <v>-2595</v>
      </c>
      <c r="BL84" s="71">
        <f>Financials2026[[#This Row],[Oct AC]]-Financials2026[[#This Row],[Oct FC]]</f>
        <v>0</v>
      </c>
      <c r="BM84" s="71">
        <f>Financials2026[[#This Row],[Nov AC]]-Financials2026[[#This Row],[Nov FC]]</f>
        <v>0</v>
      </c>
      <c r="BN84" s="71">
        <f>Financials2026[[#This Row],[Dec AC]]-Financials2026[[#This Row],[Dec FC]]</f>
        <v>0</v>
      </c>
      <c r="BO84" s="71">
        <f>SUM(Financials2026[[#This Row],[Jan Opp/Risk]:[Dec Opp./Risk]])</f>
        <v>-2595</v>
      </c>
      <c r="BP84" s="90"/>
      <c r="BQ84" s="47">
        <f>SUM(Financials2026[[#This Row],[Jan AC]:[Apr AC]])</f>
        <v>0</v>
      </c>
      <c r="BS84" s="6"/>
      <c r="BT84" s="6"/>
      <c r="BU84" s="6"/>
      <c r="BV84" s="6"/>
      <c r="BW84" s="6"/>
      <c r="BX84" s="6"/>
    </row>
    <row r="85" spans="1:76" hidden="1" x14ac:dyDescent="0.3">
      <c r="A85" s="22" t="s">
        <v>101</v>
      </c>
      <c r="B85" s="21" t="s">
        <v>322</v>
      </c>
      <c r="C85" s="21" t="s">
        <v>323</v>
      </c>
      <c r="D85" s="10" t="s">
        <v>29</v>
      </c>
      <c r="E85" s="7" t="s">
        <v>210</v>
      </c>
      <c r="F85" s="3" t="s">
        <v>211</v>
      </c>
      <c r="G85" s="3" t="s">
        <v>48</v>
      </c>
      <c r="H85" s="4">
        <v>45765</v>
      </c>
      <c r="I85" s="4">
        <v>46129</v>
      </c>
      <c r="J85" s="3" t="s">
        <v>323</v>
      </c>
      <c r="K85" s="3" t="str">
        <f t="shared" si="61"/>
        <v>Prj000458-Support - Data Analytics Office</v>
      </c>
      <c r="L85" s="21" t="s">
        <v>106</v>
      </c>
      <c r="M85" s="21" t="s">
        <v>7</v>
      </c>
      <c r="N85" s="21" t="s">
        <v>7</v>
      </c>
      <c r="O85" s="21" t="s">
        <v>165</v>
      </c>
      <c r="P85" s="21" t="s">
        <v>107</v>
      </c>
      <c r="Q85" s="21" t="s">
        <v>108</v>
      </c>
      <c r="R85" s="21" t="s">
        <v>108</v>
      </c>
      <c r="S85" s="21" t="s">
        <v>109</v>
      </c>
      <c r="T85" s="5">
        <v>182520</v>
      </c>
      <c r="U85" s="15">
        <v>191646</v>
      </c>
      <c r="V85" s="15">
        <v>191646</v>
      </c>
      <c r="W85" s="15">
        <f t="shared" si="55"/>
        <v>128265.00749999999</v>
      </c>
      <c r="X85" s="15">
        <f t="shared" si="58"/>
        <v>-63380.992500000008</v>
      </c>
      <c r="Y85" s="15">
        <f t="shared" si="62"/>
        <v>0</v>
      </c>
      <c r="Z85" s="15">
        <f>SUM(Financials2026[[#This Row],[2026 Opportunity]:[2026 Risk]])</f>
        <v>-63380.992500000008</v>
      </c>
      <c r="AA85" s="3" t="s">
        <v>561</v>
      </c>
      <c r="AB85" s="52"/>
      <c r="AC85" s="52"/>
      <c r="AD85" s="52"/>
      <c r="AE85" s="52">
        <v>14251.667500000001</v>
      </c>
      <c r="AF85" s="52">
        <v>14251.667500000001</v>
      </c>
      <c r="AG85" s="52">
        <v>14251.667500000001</v>
      </c>
      <c r="AH85" s="52">
        <v>14251.667500000001</v>
      </c>
      <c r="AI85" s="52">
        <v>14251.667500000001</v>
      </c>
      <c r="AJ85" s="52">
        <v>14251.667500000001</v>
      </c>
      <c r="AK85" s="52">
        <v>14251.667500000001</v>
      </c>
      <c r="AL85" s="52">
        <v>14251.667500000001</v>
      </c>
      <c r="AM85" s="52">
        <v>14251.667500000001</v>
      </c>
      <c r="AN85" s="52">
        <f>SUM(Financials2026[[#This Row],[Jan FC]:[Dec FC]])</f>
        <v>128265.00749999999</v>
      </c>
      <c r="AO85" s="15">
        <f t="shared" si="56"/>
        <v>99761.672500000001</v>
      </c>
      <c r="AP85" s="61"/>
      <c r="AQ85" s="61"/>
      <c r="AR85" s="61"/>
      <c r="AS85" s="61">
        <f t="shared" ref="AS85:BA85" si="63">171020.01/12</f>
        <v>14251.667500000001</v>
      </c>
      <c r="AT85" s="61">
        <f t="shared" si="63"/>
        <v>14251.667500000001</v>
      </c>
      <c r="AU85" s="61">
        <f t="shared" si="63"/>
        <v>14251.667500000001</v>
      </c>
      <c r="AV85" s="61">
        <f t="shared" si="63"/>
        <v>14251.667500000001</v>
      </c>
      <c r="AW85" s="61">
        <f t="shared" si="63"/>
        <v>14251.667500000001</v>
      </c>
      <c r="AX85" s="61">
        <f t="shared" si="63"/>
        <v>14251.667500000001</v>
      </c>
      <c r="AY85" s="61">
        <f t="shared" si="63"/>
        <v>14251.667500000001</v>
      </c>
      <c r="AZ85" s="61">
        <f t="shared" si="63"/>
        <v>14251.667500000001</v>
      </c>
      <c r="BA85" s="61">
        <f t="shared" si="63"/>
        <v>14251.667500000001</v>
      </c>
      <c r="BB85" s="80">
        <f>SUM(Financials2026[[#This Row],[Jan AC]:[Dec AC]])</f>
        <v>128265.00749999999</v>
      </c>
      <c r="BC85" s="71">
        <f>Financials2026[[#This Row],[Jan AC]]-Financials2026[[#This Row],[Jan FC]]</f>
        <v>0</v>
      </c>
      <c r="BD85" s="71">
        <f>Financials2026[[#This Row],[Feb AC]]-Financials2026[[#This Row],[Feb FC]]</f>
        <v>0</v>
      </c>
      <c r="BE85" s="71">
        <f>Financials2026[[#This Row],[Mar AC]]-Financials2026[[#This Row],[Mar FC]]</f>
        <v>0</v>
      </c>
      <c r="BF85" s="71">
        <f>Financials2026[[#This Row],[Apr AC]]-Financials2026[[#This Row],[Apr FC]]</f>
        <v>0</v>
      </c>
      <c r="BG85" s="71">
        <f>Financials2026[[#This Row],[May AC]]-Financials2026[[#This Row],[May FC]]</f>
        <v>0</v>
      </c>
      <c r="BH85" s="71">
        <f>Financials2026[[#This Row],[Jun AC]]-Financials2026[[#This Row],[Jun FC]]</f>
        <v>0</v>
      </c>
      <c r="BI85" s="71">
        <f>Financials2026[[#This Row],[Jul AC]]-Financials2026[[#This Row],[Jul FC]]</f>
        <v>0</v>
      </c>
      <c r="BJ85" s="71">
        <f>Financials2026[[#This Row],[Aug AC]]-Financials2026[[#This Row],[Aug FC]]</f>
        <v>0</v>
      </c>
      <c r="BK85" s="71">
        <f>Financials2026[[#This Row],[Sep AC]]-Financials2026[[#This Row],[Sep FC]]</f>
        <v>0</v>
      </c>
      <c r="BL85" s="71">
        <f>Financials2026[[#This Row],[Oct AC]]-Financials2026[[#This Row],[Oct FC]]</f>
        <v>0</v>
      </c>
      <c r="BM85" s="71">
        <f>Financials2026[[#This Row],[Nov AC]]-Financials2026[[#This Row],[Nov FC]]</f>
        <v>0</v>
      </c>
      <c r="BN85" s="71">
        <f>Financials2026[[#This Row],[Dec AC]]-Financials2026[[#This Row],[Dec FC]]</f>
        <v>0</v>
      </c>
      <c r="BO85" s="71">
        <f>SUM(Financials2026[[#This Row],[Jan Opp/Risk]:[Dec Opp./Risk]])</f>
        <v>0</v>
      </c>
      <c r="BP85" s="91" t="s">
        <v>889</v>
      </c>
      <c r="BQ85" s="47">
        <f>SUM(Financials2026[[#This Row],[Jan AC]:[Apr AC]])</f>
        <v>14251.667500000001</v>
      </c>
      <c r="BS85" s="6"/>
      <c r="BT85" s="6"/>
      <c r="BU85" s="6"/>
      <c r="BV85" s="6"/>
      <c r="BW85" s="6"/>
      <c r="BX85" s="6"/>
    </row>
    <row r="86" spans="1:76" hidden="1" x14ac:dyDescent="0.3">
      <c r="A86" s="22" t="s">
        <v>101</v>
      </c>
      <c r="B86" s="21" t="s">
        <v>324</v>
      </c>
      <c r="C86" s="21" t="s">
        <v>325</v>
      </c>
      <c r="D86" s="10" t="s">
        <v>27</v>
      </c>
      <c r="E86" s="7" t="s">
        <v>216</v>
      </c>
      <c r="F86" s="3" t="s">
        <v>114</v>
      </c>
      <c r="G86" s="3" t="s">
        <v>53</v>
      </c>
      <c r="H86" s="4" t="s">
        <v>115</v>
      </c>
      <c r="I86" s="4" t="s">
        <v>115</v>
      </c>
      <c r="J86" s="3"/>
      <c r="K86" s="3" t="str">
        <f t="shared" si="61"/>
        <v>Prj000446-Implement - Minor Enhancements for Enterprise Apps</v>
      </c>
      <c r="L86" s="21" t="s">
        <v>106</v>
      </c>
      <c r="M86" s="21" t="s">
        <v>7</v>
      </c>
      <c r="N86" s="21" t="s">
        <v>7</v>
      </c>
      <c r="O86" s="21"/>
      <c r="P86" s="21" t="s">
        <v>107</v>
      </c>
      <c r="Q86" s="21" t="s">
        <v>108</v>
      </c>
      <c r="R86" s="21" t="s">
        <v>108</v>
      </c>
      <c r="S86" s="21" t="s">
        <v>132</v>
      </c>
      <c r="T86" s="5">
        <v>48000</v>
      </c>
      <c r="U86" s="15">
        <v>50400</v>
      </c>
      <c r="V86" s="15">
        <v>50400</v>
      </c>
      <c r="W86" s="15">
        <f t="shared" si="55"/>
        <v>50400</v>
      </c>
      <c r="X86" s="15">
        <f t="shared" si="58"/>
        <v>0</v>
      </c>
      <c r="Y86" s="15">
        <f t="shared" si="62"/>
        <v>0</v>
      </c>
      <c r="Z86" s="15">
        <f>SUM(Financials2026[[#This Row],[2026 Opportunity]:[2026 Risk]])</f>
        <v>0</v>
      </c>
      <c r="AA86" s="3" t="s">
        <v>326</v>
      </c>
      <c r="AB86" s="52"/>
      <c r="AC86" s="52"/>
      <c r="AD86" s="52"/>
      <c r="AE86" s="52"/>
      <c r="AF86" s="52"/>
      <c r="AG86" s="51"/>
      <c r="AH86" s="52"/>
      <c r="AI86" s="52"/>
      <c r="AJ86" s="52"/>
      <c r="AK86" s="52"/>
      <c r="AL86" s="52"/>
      <c r="AM86" s="52">
        <v>50400</v>
      </c>
      <c r="AN86" s="52">
        <f>SUM(Financials2026[[#This Row],[Jan FC]:[Dec FC]])</f>
        <v>50400</v>
      </c>
      <c r="AO86" s="15">
        <f t="shared" si="56"/>
        <v>50400</v>
      </c>
      <c r="AP86" s="61"/>
      <c r="AQ86" s="61"/>
      <c r="AR86" s="61"/>
      <c r="AS86" s="61"/>
      <c r="AT86" s="61"/>
      <c r="AU86" s="60"/>
      <c r="AV86" s="61"/>
      <c r="AW86" s="61"/>
      <c r="AX86" s="61"/>
      <c r="AY86" s="61"/>
      <c r="AZ86" s="61"/>
      <c r="BA86" s="61"/>
      <c r="BB86" s="80">
        <f>SUM(Financials2026[[#This Row],[Jan AC]:[Dec AC]])</f>
        <v>0</v>
      </c>
      <c r="BC86" s="71">
        <f>Financials2026[[#This Row],[Jan AC]]-Financials2026[[#This Row],[Jan FC]]</f>
        <v>0</v>
      </c>
      <c r="BD86" s="71">
        <f>Financials2026[[#This Row],[Feb AC]]-Financials2026[[#This Row],[Feb FC]]</f>
        <v>0</v>
      </c>
      <c r="BE86" s="71">
        <f>Financials2026[[#This Row],[Mar AC]]-Financials2026[[#This Row],[Mar FC]]</f>
        <v>0</v>
      </c>
      <c r="BF86" s="71">
        <f>Financials2026[[#This Row],[Apr AC]]-Financials2026[[#This Row],[Apr FC]]</f>
        <v>0</v>
      </c>
      <c r="BG86" s="71">
        <f>Financials2026[[#This Row],[May AC]]-Financials2026[[#This Row],[May FC]]</f>
        <v>0</v>
      </c>
      <c r="BH86" s="71">
        <f>Financials2026[[#This Row],[Jun AC]]-Financials2026[[#This Row],[Jun FC]]</f>
        <v>0</v>
      </c>
      <c r="BI86" s="71">
        <f>Financials2026[[#This Row],[Jul AC]]-Financials2026[[#This Row],[Jul FC]]</f>
        <v>0</v>
      </c>
      <c r="BJ86" s="71">
        <f>Financials2026[[#This Row],[Aug AC]]-Financials2026[[#This Row],[Aug FC]]</f>
        <v>0</v>
      </c>
      <c r="BK86" s="71">
        <f>Financials2026[[#This Row],[Sep AC]]-Financials2026[[#This Row],[Sep FC]]</f>
        <v>0</v>
      </c>
      <c r="BL86" s="71">
        <f>Financials2026[[#This Row],[Oct AC]]-Financials2026[[#This Row],[Oct FC]]</f>
        <v>0</v>
      </c>
      <c r="BM86" s="71">
        <f>Financials2026[[#This Row],[Nov AC]]-Financials2026[[#This Row],[Nov FC]]</f>
        <v>0</v>
      </c>
      <c r="BN86" s="71">
        <f>Financials2026[[#This Row],[Dec AC]]-Financials2026[[#This Row],[Dec FC]]</f>
        <v>-50400</v>
      </c>
      <c r="BO86" s="71">
        <f>SUM(Financials2026[[#This Row],[Jan Opp/Risk]:[Dec Opp./Risk]])</f>
        <v>-50400</v>
      </c>
      <c r="BP86" s="90"/>
      <c r="BQ86" s="47">
        <f>SUM(Financials2026[[#This Row],[Jan AC]:[Apr AC]])</f>
        <v>0</v>
      </c>
      <c r="BS86" s="6"/>
      <c r="BT86" s="6"/>
      <c r="BU86" s="6"/>
      <c r="BV86" s="6"/>
      <c r="BW86" s="6"/>
      <c r="BX86" s="6"/>
    </row>
    <row r="87" spans="1:76" hidden="1" x14ac:dyDescent="0.3">
      <c r="A87" s="22" t="s">
        <v>101</v>
      </c>
      <c r="B87" s="21" t="s">
        <v>198</v>
      </c>
      <c r="C87" s="21"/>
      <c r="D87" s="10" t="s">
        <v>13</v>
      </c>
      <c r="E87" s="7" t="s">
        <v>140</v>
      </c>
      <c r="F87" s="3" t="s">
        <v>141</v>
      </c>
      <c r="G87" s="3" t="s">
        <v>52</v>
      </c>
      <c r="H87" s="4" t="s">
        <v>115</v>
      </c>
      <c r="I87" s="4" t="s">
        <v>115</v>
      </c>
      <c r="J87" s="3"/>
      <c r="K87" s="3" t="str">
        <f t="shared" si="61"/>
        <v>Prj000290-Support - Asset Management Applications</v>
      </c>
      <c r="L87" s="21" t="s">
        <v>106</v>
      </c>
      <c r="M87" s="21" t="s">
        <v>7</v>
      </c>
      <c r="N87" s="21" t="s">
        <v>7</v>
      </c>
      <c r="O87" s="21"/>
      <c r="P87" s="21" t="s">
        <v>107</v>
      </c>
      <c r="Q87" s="21" t="s">
        <v>134</v>
      </c>
      <c r="R87" s="21" t="s">
        <v>135</v>
      </c>
      <c r="S87" s="21" t="s">
        <v>129</v>
      </c>
      <c r="T87" s="5">
        <v>138759</v>
      </c>
      <c r="U87" s="15">
        <v>119571.06</v>
      </c>
      <c r="V87" s="15">
        <v>119571.06</v>
      </c>
      <c r="W87" s="15">
        <f t="shared" si="55"/>
        <v>109130.55</v>
      </c>
      <c r="X87" s="15">
        <f t="shared" si="58"/>
        <v>-10440.509999999995</v>
      </c>
      <c r="Y87" s="15">
        <f t="shared" si="62"/>
        <v>0</v>
      </c>
      <c r="Z87" s="15">
        <f>SUM(Financials2026[[#This Row],[2026 Opportunity]:[2026 Risk]])</f>
        <v>-10440.509999999995</v>
      </c>
      <c r="AA87" s="3" t="s">
        <v>839</v>
      </c>
      <c r="AB87" s="52">
        <v>9964.2549999999992</v>
      </c>
      <c r="AC87" s="52">
        <v>9964.2549999999992</v>
      </c>
      <c r="AD87" s="52">
        <v>9964.2549999999992</v>
      </c>
      <c r="AE87" s="52">
        <v>9964.2549999999992</v>
      </c>
      <c r="AF87" s="52">
        <v>9964.2549999999992</v>
      </c>
      <c r="AG87" s="52">
        <v>9964.2549999999992</v>
      </c>
      <c r="AH87" s="52">
        <v>9964.2549999999992</v>
      </c>
      <c r="AI87" s="52">
        <v>9964.2549999999992</v>
      </c>
      <c r="AJ87" s="52">
        <v>9964.2549999999992</v>
      </c>
      <c r="AK87" s="52">
        <v>9964.2549999999992</v>
      </c>
      <c r="AL87" s="52">
        <v>9964.2549999999992</v>
      </c>
      <c r="AM87" s="52">
        <v>9964.2549999999992</v>
      </c>
      <c r="AN87" s="52">
        <f>SUM(Financials2026[[#This Row],[Jan FC]:[Dec FC]])</f>
        <v>119571.06000000001</v>
      </c>
      <c r="AO87" s="15">
        <f t="shared" si="56"/>
        <v>69749.784999999989</v>
      </c>
      <c r="AP87" s="61">
        <v>6188</v>
      </c>
      <c r="AQ87" s="61">
        <v>3300</v>
      </c>
      <c r="AR87" s="61"/>
      <c r="AS87" s="61"/>
      <c r="AT87" s="61"/>
      <c r="AU87" s="61"/>
      <c r="AV87" s="61"/>
      <c r="AW87" s="61"/>
      <c r="AX87" s="61"/>
      <c r="AY87" s="61"/>
      <c r="AZ87" s="61"/>
      <c r="BA87" s="61"/>
      <c r="BB87" s="80">
        <f>SUM(Financials2026[[#This Row],[Jan AC]:[Dec AC]])</f>
        <v>9488</v>
      </c>
      <c r="BC87" s="71">
        <f>Financials2026[[#This Row],[Jan AC]]-Financials2026[[#This Row],[Jan FC]]</f>
        <v>-3776.2549999999992</v>
      </c>
      <c r="BD87" s="71">
        <f>Financials2026[[#This Row],[Feb AC]]-Financials2026[[#This Row],[Feb FC]]</f>
        <v>-6664.2549999999992</v>
      </c>
      <c r="BE87" s="71">
        <f>Financials2026[[#This Row],[Mar AC]]-Financials2026[[#This Row],[Mar FC]]</f>
        <v>-9964.2549999999992</v>
      </c>
      <c r="BF87" s="71">
        <f>Financials2026[[#This Row],[Apr AC]]-Financials2026[[#This Row],[Apr FC]]</f>
        <v>-9964.2549999999992</v>
      </c>
      <c r="BG87" s="71">
        <f>Financials2026[[#This Row],[May AC]]-Financials2026[[#This Row],[May FC]]</f>
        <v>-9964.2549999999992</v>
      </c>
      <c r="BH87" s="71">
        <f>Financials2026[[#This Row],[Jun AC]]-Financials2026[[#This Row],[Jun FC]]</f>
        <v>-9964.2549999999992</v>
      </c>
      <c r="BI87" s="71">
        <f>Financials2026[[#This Row],[Jul AC]]-Financials2026[[#This Row],[Jul FC]]</f>
        <v>-9964.2549999999992</v>
      </c>
      <c r="BJ87" s="71">
        <f>Financials2026[[#This Row],[Aug AC]]-Financials2026[[#This Row],[Aug FC]]</f>
        <v>-9964.2549999999992</v>
      </c>
      <c r="BK87" s="71">
        <f>Financials2026[[#This Row],[Sep AC]]-Financials2026[[#This Row],[Sep FC]]</f>
        <v>-9964.2549999999992</v>
      </c>
      <c r="BL87" s="71">
        <f>Financials2026[[#This Row],[Oct AC]]-Financials2026[[#This Row],[Oct FC]]</f>
        <v>-9964.2549999999992</v>
      </c>
      <c r="BM87" s="71">
        <f>Financials2026[[#This Row],[Nov AC]]-Financials2026[[#This Row],[Nov FC]]</f>
        <v>-9964.2549999999992</v>
      </c>
      <c r="BN87" s="71">
        <f>Financials2026[[#This Row],[Dec AC]]-Financials2026[[#This Row],[Dec FC]]</f>
        <v>-9964.2549999999992</v>
      </c>
      <c r="BO87" s="71">
        <f>SUM(Financials2026[[#This Row],[Jan Opp/Risk]:[Dec Opp./Risk]])</f>
        <v>-110083.06000000001</v>
      </c>
      <c r="BP87" s="90" t="s">
        <v>840</v>
      </c>
      <c r="BQ87" s="47">
        <f>SUM(Financials2026[[#This Row],[Jan AC]:[Apr AC]])</f>
        <v>9488</v>
      </c>
      <c r="BS87" s="6"/>
      <c r="BT87" s="6"/>
      <c r="BU87" s="6"/>
      <c r="BV87" s="6"/>
      <c r="BW87" s="6"/>
      <c r="BX87" s="6"/>
    </row>
    <row r="88" spans="1:76" hidden="1" x14ac:dyDescent="0.3">
      <c r="A88" s="22" t="s">
        <v>101</v>
      </c>
      <c r="B88" s="21" t="s">
        <v>222</v>
      </c>
      <c r="C88" s="21" t="s">
        <v>223</v>
      </c>
      <c r="D88" s="10" t="s">
        <v>27</v>
      </c>
      <c r="E88" s="7" t="s">
        <v>216</v>
      </c>
      <c r="F88" s="3" t="s">
        <v>114</v>
      </c>
      <c r="G88" s="3" t="s">
        <v>53</v>
      </c>
      <c r="H88" s="4">
        <v>46023</v>
      </c>
      <c r="I88" s="4">
        <v>46387</v>
      </c>
      <c r="J88" s="3"/>
      <c r="K88" s="3" t="str">
        <f t="shared" si="61"/>
        <v>Prj000446-Implement - Minor Enhancements for Enterprise Apps</v>
      </c>
      <c r="L88" s="21" t="s">
        <v>106</v>
      </c>
      <c r="M88" s="21" t="s">
        <v>5</v>
      </c>
      <c r="N88" s="21" t="s">
        <v>7</v>
      </c>
      <c r="O88" s="21" t="s">
        <v>135</v>
      </c>
      <c r="P88" s="21" t="s">
        <v>126</v>
      </c>
      <c r="Q88" s="21" t="s">
        <v>127</v>
      </c>
      <c r="R88" s="21" t="s">
        <v>128</v>
      </c>
      <c r="S88" s="21" t="s">
        <v>132</v>
      </c>
      <c r="T88" s="5">
        <v>29400</v>
      </c>
      <c r="U88" s="15">
        <v>32400</v>
      </c>
      <c r="V88" s="15">
        <v>32400</v>
      </c>
      <c r="W88" s="15">
        <f t="shared" si="55"/>
        <v>32009.25</v>
      </c>
      <c r="X88" s="15">
        <f t="shared" si="58"/>
        <v>-390.75</v>
      </c>
      <c r="Y88" s="15">
        <f t="shared" si="62"/>
        <v>0</v>
      </c>
      <c r="Z88" s="15">
        <f>SUM(Financials2026[[#This Row],[2026 Opportunity]:[2026 Risk]])</f>
        <v>-390.75</v>
      </c>
      <c r="AA88" s="3"/>
      <c r="AB88" s="52">
        <v>32400</v>
      </c>
      <c r="AC88" s="52">
        <v>0</v>
      </c>
      <c r="AD88" s="52">
        <v>0</v>
      </c>
      <c r="AE88" s="52">
        <v>0</v>
      </c>
      <c r="AF88" s="52">
        <v>0</v>
      </c>
      <c r="AG88" s="52">
        <v>0</v>
      </c>
      <c r="AH88" s="52">
        <v>0</v>
      </c>
      <c r="AI88" s="52">
        <v>0</v>
      </c>
      <c r="AJ88" s="52">
        <v>0</v>
      </c>
      <c r="AK88" s="52">
        <v>0</v>
      </c>
      <c r="AL88" s="52">
        <v>0</v>
      </c>
      <c r="AM88" s="52">
        <v>0</v>
      </c>
      <c r="AN88" s="52">
        <f>SUM(Financials2026[[#This Row],[Jan FC]:[Dec FC]])</f>
        <v>32400</v>
      </c>
      <c r="AO88" s="15">
        <f t="shared" si="56"/>
        <v>0</v>
      </c>
      <c r="AP88" s="61">
        <v>32009.25</v>
      </c>
      <c r="AQ88" s="61">
        <v>0</v>
      </c>
      <c r="AR88" s="61">
        <v>0</v>
      </c>
      <c r="AS88" s="61">
        <v>0</v>
      </c>
      <c r="AT88" s="61">
        <v>0</v>
      </c>
      <c r="AU88" s="61">
        <v>0</v>
      </c>
      <c r="AV88" s="61">
        <v>0</v>
      </c>
      <c r="AW88" s="61">
        <v>0</v>
      </c>
      <c r="AX88" s="61">
        <v>0</v>
      </c>
      <c r="AY88" s="61">
        <v>0</v>
      </c>
      <c r="AZ88" s="61">
        <v>0</v>
      </c>
      <c r="BA88" s="61">
        <v>0</v>
      </c>
      <c r="BB88" s="80">
        <f>SUM(Financials2026[[#This Row],[Jan AC]:[Dec AC]])</f>
        <v>32009.25</v>
      </c>
      <c r="BC88" s="71">
        <f>Financials2026[[#This Row],[Jan AC]]-Financials2026[[#This Row],[Jan FC]]</f>
        <v>-390.75</v>
      </c>
      <c r="BD88" s="71">
        <f>Financials2026[[#This Row],[Feb AC]]-Financials2026[[#This Row],[Feb FC]]</f>
        <v>0</v>
      </c>
      <c r="BE88" s="71">
        <f>Financials2026[[#This Row],[Mar AC]]-Financials2026[[#This Row],[Mar FC]]</f>
        <v>0</v>
      </c>
      <c r="BF88" s="71">
        <f>Financials2026[[#This Row],[Apr AC]]-Financials2026[[#This Row],[Apr FC]]</f>
        <v>0</v>
      </c>
      <c r="BG88" s="71">
        <f>Financials2026[[#This Row],[May AC]]-Financials2026[[#This Row],[May FC]]</f>
        <v>0</v>
      </c>
      <c r="BH88" s="71">
        <f>Financials2026[[#This Row],[Jun AC]]-Financials2026[[#This Row],[Jun FC]]</f>
        <v>0</v>
      </c>
      <c r="BI88" s="71">
        <f>Financials2026[[#This Row],[Jul AC]]-Financials2026[[#This Row],[Jul FC]]</f>
        <v>0</v>
      </c>
      <c r="BJ88" s="71">
        <f>Financials2026[[#This Row],[Aug AC]]-Financials2026[[#This Row],[Aug FC]]</f>
        <v>0</v>
      </c>
      <c r="BK88" s="71">
        <f>Financials2026[[#This Row],[Sep AC]]-Financials2026[[#This Row],[Sep FC]]</f>
        <v>0</v>
      </c>
      <c r="BL88" s="71">
        <f>Financials2026[[#This Row],[Oct AC]]-Financials2026[[#This Row],[Oct FC]]</f>
        <v>0</v>
      </c>
      <c r="BM88" s="71">
        <f>Financials2026[[#This Row],[Nov AC]]-Financials2026[[#This Row],[Nov FC]]</f>
        <v>0</v>
      </c>
      <c r="BN88" s="71">
        <f>Financials2026[[#This Row],[Dec AC]]-Financials2026[[#This Row],[Dec FC]]</f>
        <v>0</v>
      </c>
      <c r="BO88" s="71">
        <f>SUM(Financials2026[[#This Row],[Jan Opp/Risk]:[Dec Opp./Risk]])</f>
        <v>-390.75</v>
      </c>
      <c r="BP88" s="90" t="s">
        <v>535</v>
      </c>
      <c r="BQ88" s="47">
        <f>SUM(Financials2026[[#This Row],[Jan AC]:[Apr AC]])</f>
        <v>32009.25</v>
      </c>
      <c r="BS88" s="6"/>
      <c r="BT88" s="6"/>
      <c r="BU88" s="6"/>
      <c r="BV88" s="6"/>
      <c r="BW88" s="6"/>
      <c r="BX88" s="6"/>
    </row>
    <row r="89" spans="1:76" ht="43.2" hidden="1" x14ac:dyDescent="0.3">
      <c r="A89" s="22" t="s">
        <v>101</v>
      </c>
      <c r="B89" s="21" t="s">
        <v>57</v>
      </c>
      <c r="C89" s="21"/>
      <c r="D89" s="10" t="s">
        <v>17</v>
      </c>
      <c r="E89" s="7" t="s">
        <v>103</v>
      </c>
      <c r="F89" s="3" t="s">
        <v>104</v>
      </c>
      <c r="G89" s="3" t="s">
        <v>49</v>
      </c>
      <c r="H89" s="4" t="s">
        <v>327</v>
      </c>
      <c r="I89" s="4" t="s">
        <v>327</v>
      </c>
      <c r="J89" s="3"/>
      <c r="K89" s="3" t="str">
        <f t="shared" si="61"/>
        <v>Prj000350-Support - Infrastructure for Tech</v>
      </c>
      <c r="L89" s="21" t="s">
        <v>106</v>
      </c>
      <c r="M89" s="21" t="s">
        <v>7</v>
      </c>
      <c r="N89" s="21" t="s">
        <v>7</v>
      </c>
      <c r="O89" s="21"/>
      <c r="P89" s="21" t="s">
        <v>107</v>
      </c>
      <c r="Q89" s="21" t="s">
        <v>134</v>
      </c>
      <c r="R89" s="21" t="s">
        <v>135</v>
      </c>
      <c r="S89" s="21" t="s">
        <v>129</v>
      </c>
      <c r="T89" s="5">
        <v>449917.66</v>
      </c>
      <c r="U89" s="15">
        <v>1091630.8800000001</v>
      </c>
      <c r="V89" s="15">
        <v>1091630.8800000001</v>
      </c>
      <c r="W89" s="15">
        <f t="shared" si="55"/>
        <v>1091630.6000000001</v>
      </c>
      <c r="X89" s="15">
        <f t="shared" si="58"/>
        <v>-0.28000000002793968</v>
      </c>
      <c r="Y89" s="15">
        <f t="shared" si="62"/>
        <v>0</v>
      </c>
      <c r="Z89" s="15">
        <f>SUM(Financials2026[[#This Row],[2026 Opportunity]:[2026 Risk]])</f>
        <v>-0.28000000002793968</v>
      </c>
      <c r="AA89" s="11" t="s">
        <v>425</v>
      </c>
      <c r="AB89" s="52"/>
      <c r="AC89" s="52"/>
      <c r="AD89" s="52"/>
      <c r="AE89" s="52"/>
      <c r="AF89" s="52"/>
      <c r="AG89" s="52"/>
      <c r="AH89" s="52"/>
      <c r="AI89" s="52">
        <f>(84819.8+109916.76+14581.85+104952.63+27106.56)+24750</f>
        <v>366127.60000000003</v>
      </c>
      <c r="AJ89" s="52"/>
      <c r="AK89" s="52"/>
      <c r="AL89" s="52"/>
      <c r="AM89" s="46">
        <v>725503</v>
      </c>
      <c r="AN89" s="52">
        <f>SUM(Financials2026[[#This Row],[Jan FC]:[Dec FC]])</f>
        <v>1091630.6000000001</v>
      </c>
      <c r="AO89" s="15">
        <f t="shared" si="56"/>
        <v>1091630.6000000001</v>
      </c>
      <c r="AP89" s="61"/>
      <c r="AQ89" s="61"/>
      <c r="AR89" s="61"/>
      <c r="AS89" s="61"/>
      <c r="AT89" s="61"/>
      <c r="AU89" s="61"/>
      <c r="AV89" s="61"/>
      <c r="AW89" s="61"/>
      <c r="AX89" s="61"/>
      <c r="AY89" s="61"/>
      <c r="AZ89" s="61"/>
      <c r="BA89" s="61"/>
      <c r="BB89" s="80">
        <f>SUM(Financials2026[[#This Row],[Jan AC]:[Dec AC]])</f>
        <v>0</v>
      </c>
      <c r="BC89" s="71">
        <f>Financials2026[[#This Row],[Jan AC]]-Financials2026[[#This Row],[Jan FC]]</f>
        <v>0</v>
      </c>
      <c r="BD89" s="71">
        <f>Financials2026[[#This Row],[Feb AC]]-Financials2026[[#This Row],[Feb FC]]</f>
        <v>0</v>
      </c>
      <c r="BE89" s="71">
        <f>Financials2026[[#This Row],[Mar AC]]-Financials2026[[#This Row],[Mar FC]]</f>
        <v>0</v>
      </c>
      <c r="BF89" s="71">
        <f>Financials2026[[#This Row],[Apr AC]]-Financials2026[[#This Row],[Apr FC]]</f>
        <v>0</v>
      </c>
      <c r="BG89" s="71">
        <f>Financials2026[[#This Row],[May AC]]-Financials2026[[#This Row],[May FC]]</f>
        <v>0</v>
      </c>
      <c r="BH89" s="71">
        <f>Financials2026[[#This Row],[Jun AC]]-Financials2026[[#This Row],[Jun FC]]</f>
        <v>0</v>
      </c>
      <c r="BI89" s="71">
        <f>Financials2026[[#This Row],[Jul AC]]-Financials2026[[#This Row],[Jul FC]]</f>
        <v>0</v>
      </c>
      <c r="BJ89" s="71">
        <f>Financials2026[[#This Row],[Aug AC]]-Financials2026[[#This Row],[Aug FC]]</f>
        <v>-366127.60000000003</v>
      </c>
      <c r="BK89" s="71">
        <f>Financials2026[[#This Row],[Sep AC]]-Financials2026[[#This Row],[Sep FC]]</f>
        <v>0</v>
      </c>
      <c r="BL89" s="71">
        <f>Financials2026[[#This Row],[Oct AC]]-Financials2026[[#This Row],[Oct FC]]</f>
        <v>0</v>
      </c>
      <c r="BM89" s="71">
        <f>Financials2026[[#This Row],[Nov AC]]-Financials2026[[#This Row],[Nov FC]]</f>
        <v>0</v>
      </c>
      <c r="BN89" s="71">
        <f>Financials2026[[#This Row],[Dec AC]]-Financials2026[[#This Row],[Dec FC]]</f>
        <v>-725503</v>
      </c>
      <c r="BO89" s="71">
        <f>SUM(Financials2026[[#This Row],[Jan Opp/Risk]:[Dec Opp./Risk]])</f>
        <v>-1091630.6000000001</v>
      </c>
      <c r="BP89" s="90"/>
      <c r="BQ89" s="47">
        <f>SUM(Financials2026[[#This Row],[Jan AC]:[Apr AC]])</f>
        <v>0</v>
      </c>
      <c r="BS89" s="6"/>
      <c r="BT89" s="6"/>
      <c r="BU89" s="6"/>
      <c r="BV89" s="6"/>
      <c r="BW89" s="6"/>
      <c r="BX89" s="6"/>
    </row>
    <row r="90" spans="1:76" hidden="1" x14ac:dyDescent="0.3">
      <c r="A90" s="22" t="s">
        <v>101</v>
      </c>
      <c r="B90" s="21" t="s">
        <v>208</v>
      </c>
      <c r="C90" s="21" t="s">
        <v>209</v>
      </c>
      <c r="D90" s="10" t="s">
        <v>22</v>
      </c>
      <c r="E90" s="7" t="s">
        <v>182</v>
      </c>
      <c r="F90" s="3" t="s">
        <v>183</v>
      </c>
      <c r="G90" s="3" t="s">
        <v>48</v>
      </c>
      <c r="H90" s="4">
        <v>45413</v>
      </c>
      <c r="I90" s="4">
        <v>46332</v>
      </c>
      <c r="J90" s="3" t="s">
        <v>328</v>
      </c>
      <c r="K90" s="3" t="str">
        <f t="shared" si="61"/>
        <v>Prj000403-Support - L2 CoE Management for Tech Horizontals</v>
      </c>
      <c r="L90" s="21" t="s">
        <v>124</v>
      </c>
      <c r="M90" s="21" t="s">
        <v>5</v>
      </c>
      <c r="N90" s="21" t="s">
        <v>125</v>
      </c>
      <c r="O90" s="21" t="s">
        <v>329</v>
      </c>
      <c r="P90" s="21" t="s">
        <v>107</v>
      </c>
      <c r="Q90" s="21" t="s">
        <v>134</v>
      </c>
      <c r="R90" s="21" t="s">
        <v>134</v>
      </c>
      <c r="S90" s="21" t="s">
        <v>129</v>
      </c>
      <c r="T90" s="5">
        <v>222842</v>
      </c>
      <c r="U90" s="15">
        <v>195584.34</v>
      </c>
      <c r="V90" s="15">
        <v>195584.34</v>
      </c>
      <c r="W90" s="15">
        <f t="shared" si="55"/>
        <v>191940</v>
      </c>
      <c r="X90" s="15">
        <f t="shared" si="58"/>
        <v>-3644.3399999999965</v>
      </c>
      <c r="Y90" s="15">
        <f t="shared" si="62"/>
        <v>0</v>
      </c>
      <c r="Z90" s="15">
        <f>SUM(Financials2026[[#This Row],[2026 Opportunity]:[2026 Risk]])</f>
        <v>-3644.3399999999965</v>
      </c>
      <c r="AA90" s="3" t="s">
        <v>330</v>
      </c>
      <c r="AB90" s="52">
        <v>15449</v>
      </c>
      <c r="AC90" s="52">
        <v>15449</v>
      </c>
      <c r="AD90" s="52">
        <v>15449</v>
      </c>
      <c r="AE90" s="52">
        <v>15449</v>
      </c>
      <c r="AF90" s="52">
        <v>16268</v>
      </c>
      <c r="AG90" s="52">
        <v>16268</v>
      </c>
      <c r="AH90" s="52">
        <v>16268</v>
      </c>
      <c r="AI90" s="52">
        <v>16268</v>
      </c>
      <c r="AJ90" s="52">
        <v>16268</v>
      </c>
      <c r="AK90" s="52">
        <v>16268</v>
      </c>
      <c r="AL90" s="52">
        <v>16268</v>
      </c>
      <c r="AM90" s="52">
        <v>16268</v>
      </c>
      <c r="AN90" s="75">
        <f>SUM(Financials2026[[#This Row],[Jan FC]:[Dec FC]])</f>
        <v>191940</v>
      </c>
      <c r="AO90" s="15">
        <f t="shared" si="56"/>
        <v>113876</v>
      </c>
      <c r="AP90" s="61">
        <v>15449</v>
      </c>
      <c r="AQ90" s="61">
        <v>15449</v>
      </c>
      <c r="AR90" s="61">
        <v>15449</v>
      </c>
      <c r="AS90" s="61">
        <v>15449</v>
      </c>
      <c r="AT90" s="61">
        <v>16268</v>
      </c>
      <c r="AU90" s="61"/>
      <c r="AV90" s="61"/>
      <c r="AW90" s="61"/>
      <c r="AX90" s="61"/>
      <c r="AY90" s="61"/>
      <c r="AZ90" s="61"/>
      <c r="BA90" s="61"/>
      <c r="BB90" s="80">
        <f>SUM(Financials2026[[#This Row],[Jan AC]:[Dec AC]])</f>
        <v>78064</v>
      </c>
      <c r="BC90" s="71">
        <f>Financials2026[[#This Row],[Jan AC]]-Financials2026[[#This Row],[Jan FC]]</f>
        <v>0</v>
      </c>
      <c r="BD90" s="71">
        <f>Financials2026[[#This Row],[Feb AC]]-Financials2026[[#This Row],[Feb FC]]</f>
        <v>0</v>
      </c>
      <c r="BE90" s="71">
        <f>Financials2026[[#This Row],[Mar AC]]-Financials2026[[#This Row],[Mar FC]]</f>
        <v>0</v>
      </c>
      <c r="BF90" s="71">
        <f>Financials2026[[#This Row],[Apr AC]]-Financials2026[[#This Row],[Apr FC]]</f>
        <v>0</v>
      </c>
      <c r="BG90" s="71">
        <f>Financials2026[[#This Row],[May AC]]-Financials2026[[#This Row],[May FC]]</f>
        <v>0</v>
      </c>
      <c r="BH90" s="71">
        <f>Financials2026[[#This Row],[Jun AC]]-Financials2026[[#This Row],[Jun FC]]</f>
        <v>-16268</v>
      </c>
      <c r="BI90" s="71">
        <f>Financials2026[[#This Row],[Jul AC]]-Financials2026[[#This Row],[Jul FC]]</f>
        <v>-16268</v>
      </c>
      <c r="BJ90" s="71">
        <f>Financials2026[[#This Row],[Aug AC]]-Financials2026[[#This Row],[Aug FC]]</f>
        <v>-16268</v>
      </c>
      <c r="BK90" s="71">
        <f>Financials2026[[#This Row],[Sep AC]]-Financials2026[[#This Row],[Sep FC]]</f>
        <v>-16268</v>
      </c>
      <c r="BL90" s="71">
        <f>Financials2026[[#This Row],[Oct AC]]-Financials2026[[#This Row],[Oct FC]]</f>
        <v>-16268</v>
      </c>
      <c r="BM90" s="71">
        <f>Financials2026[[#This Row],[Nov AC]]-Financials2026[[#This Row],[Nov FC]]</f>
        <v>-16268</v>
      </c>
      <c r="BN90" s="71">
        <f>Financials2026[[#This Row],[Dec AC]]-Financials2026[[#This Row],[Dec FC]]</f>
        <v>-16268</v>
      </c>
      <c r="BO90" s="71">
        <f>SUM(Financials2026[[#This Row],[Jan Opp/Risk]:[Dec Opp./Risk]])</f>
        <v>-113876</v>
      </c>
      <c r="BP90" s="90" t="s">
        <v>856</v>
      </c>
      <c r="BQ90" s="47">
        <f>SUM(Financials2026[[#This Row],[Jan AC]:[Apr AC]])</f>
        <v>61796</v>
      </c>
      <c r="BS90" s="6"/>
      <c r="BT90" s="6"/>
      <c r="BU90" s="6"/>
      <c r="BV90" s="6"/>
      <c r="BW90" s="6"/>
      <c r="BX90" s="6"/>
    </row>
    <row r="91" spans="1:76" hidden="1" x14ac:dyDescent="0.3">
      <c r="A91" s="22" t="s">
        <v>101</v>
      </c>
      <c r="B91" s="21" t="s">
        <v>208</v>
      </c>
      <c r="C91" s="21" t="s">
        <v>209</v>
      </c>
      <c r="D91" s="10" t="s">
        <v>22</v>
      </c>
      <c r="E91" s="7" t="s">
        <v>182</v>
      </c>
      <c r="F91" s="3" t="s">
        <v>183</v>
      </c>
      <c r="G91" s="3" t="s">
        <v>48</v>
      </c>
      <c r="H91" s="4">
        <v>45778</v>
      </c>
      <c r="I91" s="4">
        <v>46332</v>
      </c>
      <c r="J91" s="3" t="s">
        <v>331</v>
      </c>
      <c r="K91" s="3" t="str">
        <f t="shared" si="61"/>
        <v>Prj000403-Support - L2 CoE Management for Tech Horizontals</v>
      </c>
      <c r="L91" s="21" t="s">
        <v>124</v>
      </c>
      <c r="M91" s="21" t="s">
        <v>5</v>
      </c>
      <c r="N91" s="21" t="s">
        <v>125</v>
      </c>
      <c r="O91" s="21" t="s">
        <v>329</v>
      </c>
      <c r="P91" s="21" t="s">
        <v>107</v>
      </c>
      <c r="Q91" s="21" t="s">
        <v>134</v>
      </c>
      <c r="R91" s="21" t="s">
        <v>134</v>
      </c>
      <c r="S91" s="21" t="s">
        <v>129</v>
      </c>
      <c r="T91" s="5">
        <v>57500</v>
      </c>
      <c r="U91" s="15">
        <v>85455</v>
      </c>
      <c r="V91" s="15">
        <v>85455</v>
      </c>
      <c r="W91" s="15">
        <f t="shared" si="55"/>
        <v>74250</v>
      </c>
      <c r="X91" s="15">
        <f t="shared" si="58"/>
        <v>-11205</v>
      </c>
      <c r="Y91" s="15">
        <f t="shared" si="62"/>
        <v>0</v>
      </c>
      <c r="Z91" s="15">
        <f>SUM(Financials2026[[#This Row],[2026 Opportunity]:[2026 Risk]])</f>
        <v>-11205</v>
      </c>
      <c r="AA91" s="3" t="s">
        <v>332</v>
      </c>
      <c r="AB91" s="52">
        <v>6750</v>
      </c>
      <c r="AC91" s="52">
        <v>6750</v>
      </c>
      <c r="AD91" s="52">
        <v>6750</v>
      </c>
      <c r="AE91" s="52">
        <v>6750</v>
      </c>
      <c r="AF91" s="52">
        <v>6750</v>
      </c>
      <c r="AG91" s="52">
        <v>6750</v>
      </c>
      <c r="AH91" s="52">
        <v>6750</v>
      </c>
      <c r="AI91" s="52">
        <v>6750</v>
      </c>
      <c r="AJ91" s="52">
        <v>6750</v>
      </c>
      <c r="AK91" s="52">
        <v>6750</v>
      </c>
      <c r="AL91" s="52">
        <v>6750</v>
      </c>
      <c r="AM91" s="52"/>
      <c r="AN91" s="75">
        <f>SUM(Financials2026[[#This Row],[Jan FC]:[Dec FC]])</f>
        <v>74250</v>
      </c>
      <c r="AO91" s="15">
        <f t="shared" si="56"/>
        <v>40500</v>
      </c>
      <c r="AP91" s="61">
        <v>6750</v>
      </c>
      <c r="AQ91" s="61">
        <v>6750</v>
      </c>
      <c r="AR91" s="61">
        <v>6750</v>
      </c>
      <c r="AS91" s="61">
        <v>6750</v>
      </c>
      <c r="AT91" s="61">
        <v>6750</v>
      </c>
      <c r="AU91" s="61"/>
      <c r="AV91" s="61"/>
      <c r="AW91" s="61"/>
      <c r="AX91" s="61"/>
      <c r="AY91" s="61"/>
      <c r="AZ91" s="61"/>
      <c r="BA91" s="61"/>
      <c r="BB91" s="80">
        <f>SUM(Financials2026[[#This Row],[Jan AC]:[Dec AC]])</f>
        <v>33750</v>
      </c>
      <c r="BC91" s="71">
        <f>Financials2026[[#This Row],[Jan AC]]-Financials2026[[#This Row],[Jan FC]]</f>
        <v>0</v>
      </c>
      <c r="BD91" s="71">
        <f>Financials2026[[#This Row],[Feb AC]]-Financials2026[[#This Row],[Feb FC]]</f>
        <v>0</v>
      </c>
      <c r="BE91" s="71">
        <f>Financials2026[[#This Row],[Mar AC]]-Financials2026[[#This Row],[Mar FC]]</f>
        <v>0</v>
      </c>
      <c r="BF91" s="71">
        <f>Financials2026[[#This Row],[Apr AC]]-Financials2026[[#This Row],[Apr FC]]</f>
        <v>0</v>
      </c>
      <c r="BG91" s="71">
        <f>Financials2026[[#This Row],[May AC]]-Financials2026[[#This Row],[May FC]]</f>
        <v>0</v>
      </c>
      <c r="BH91" s="71">
        <f>Financials2026[[#This Row],[Jun AC]]-Financials2026[[#This Row],[Jun FC]]</f>
        <v>-6750</v>
      </c>
      <c r="BI91" s="71">
        <f>Financials2026[[#This Row],[Jul AC]]-Financials2026[[#This Row],[Jul FC]]</f>
        <v>-6750</v>
      </c>
      <c r="BJ91" s="71">
        <f>Financials2026[[#This Row],[Aug AC]]-Financials2026[[#This Row],[Aug FC]]</f>
        <v>-6750</v>
      </c>
      <c r="BK91" s="71">
        <f>Financials2026[[#This Row],[Sep AC]]-Financials2026[[#This Row],[Sep FC]]</f>
        <v>-6750</v>
      </c>
      <c r="BL91" s="71">
        <f>Financials2026[[#This Row],[Oct AC]]-Financials2026[[#This Row],[Oct FC]]</f>
        <v>-6750</v>
      </c>
      <c r="BM91" s="71">
        <f>Financials2026[[#This Row],[Nov AC]]-Financials2026[[#This Row],[Nov FC]]</f>
        <v>-6750</v>
      </c>
      <c r="BN91" s="71">
        <f>Financials2026[[#This Row],[Dec AC]]-Financials2026[[#This Row],[Dec FC]]</f>
        <v>0</v>
      </c>
      <c r="BO91" s="71">
        <f>SUM(Financials2026[[#This Row],[Jan Opp/Risk]:[Dec Opp./Risk]])</f>
        <v>-40500</v>
      </c>
      <c r="BP91" s="90" t="s">
        <v>535</v>
      </c>
      <c r="BQ91" s="47">
        <f>SUM(Financials2026[[#This Row],[Jan AC]:[Apr AC]])</f>
        <v>27000</v>
      </c>
      <c r="BS91" s="6"/>
      <c r="BT91" s="6"/>
      <c r="BU91" s="6"/>
      <c r="BV91" s="6"/>
      <c r="BW91" s="6"/>
      <c r="BX91" s="6"/>
    </row>
    <row r="92" spans="1:76" hidden="1" x14ac:dyDescent="0.3">
      <c r="A92" s="22" t="s">
        <v>101</v>
      </c>
      <c r="B92" s="21" t="s">
        <v>333</v>
      </c>
      <c r="C92" s="21"/>
      <c r="D92" s="10" t="s">
        <v>27</v>
      </c>
      <c r="E92" s="7" t="s">
        <v>216</v>
      </c>
      <c r="F92" s="3" t="s">
        <v>114</v>
      </c>
      <c r="G92" s="3" t="s">
        <v>53</v>
      </c>
      <c r="H92" s="4"/>
      <c r="I92" s="4"/>
      <c r="J92" s="3"/>
      <c r="K92" s="3" t="str">
        <f t="shared" si="61"/>
        <v>Prj000446-Implement - Minor Enhancements for Enterprise Apps</v>
      </c>
      <c r="L92" s="21" t="s">
        <v>106</v>
      </c>
      <c r="M92" s="21" t="s">
        <v>7</v>
      </c>
      <c r="N92" s="21" t="s">
        <v>7</v>
      </c>
      <c r="O92" s="21"/>
      <c r="P92" s="21" t="s">
        <v>107</v>
      </c>
      <c r="Q92" s="21" t="s">
        <v>134</v>
      </c>
      <c r="R92" s="21" t="s">
        <v>134</v>
      </c>
      <c r="S92" s="21" t="s">
        <v>129</v>
      </c>
      <c r="T92" s="5">
        <v>46598.93</v>
      </c>
      <c r="U92" s="15">
        <v>48934</v>
      </c>
      <c r="V92" s="15">
        <v>48934</v>
      </c>
      <c r="W92" s="15">
        <f t="shared" si="55"/>
        <v>48932</v>
      </c>
      <c r="X92" s="15">
        <f t="shared" si="58"/>
        <v>-2</v>
      </c>
      <c r="Y92" s="15">
        <f t="shared" si="62"/>
        <v>0</v>
      </c>
      <c r="Z92" s="15">
        <f>SUM(Financials2026[[#This Row],[2026 Opportunity]:[2026 Risk]])</f>
        <v>-2</v>
      </c>
      <c r="AA92" s="3" t="s">
        <v>447</v>
      </c>
      <c r="AB92" s="52">
        <v>4702</v>
      </c>
      <c r="AC92" s="52">
        <v>1000</v>
      </c>
      <c r="AD92" s="52">
        <f>1000</f>
        <v>1000</v>
      </c>
      <c r="AE92" s="52">
        <f>1000+195</f>
        <v>1195</v>
      </c>
      <c r="AF92" s="52">
        <v>1000</v>
      </c>
      <c r="AG92" s="52">
        <v>1000</v>
      </c>
      <c r="AH92" s="52">
        <v>1000</v>
      </c>
      <c r="AI92" s="52">
        <v>1000</v>
      </c>
      <c r="AJ92" s="52">
        <v>1000</v>
      </c>
      <c r="AK92" s="52">
        <v>1000</v>
      </c>
      <c r="AL92" s="52">
        <v>1000</v>
      </c>
      <c r="AM92" s="46">
        <f>34232-195</f>
        <v>34037</v>
      </c>
      <c r="AN92" s="52">
        <f>SUM(Financials2026[[#This Row],[Jan FC]:[Dec FC]])</f>
        <v>48934</v>
      </c>
      <c r="AO92" s="15">
        <f t="shared" si="56"/>
        <v>40037</v>
      </c>
      <c r="AP92" s="61">
        <f>999+3705</f>
        <v>4704</v>
      </c>
      <c r="AQ92" s="61">
        <v>999</v>
      </c>
      <c r="AR92" s="61">
        <f>999</f>
        <v>999</v>
      </c>
      <c r="AS92" s="61">
        <f>999+195</f>
        <v>1194</v>
      </c>
      <c r="AT92" s="61">
        <v>999</v>
      </c>
      <c r="AU92" s="61">
        <v>999</v>
      </c>
      <c r="AV92" s="61"/>
      <c r="AW92" s="61"/>
      <c r="AX92" s="61"/>
      <c r="AY92" s="61"/>
      <c r="AZ92" s="61"/>
      <c r="BA92" s="61"/>
      <c r="BB92" s="80">
        <f>SUM(Financials2026[[#This Row],[Jan AC]:[Dec AC]])</f>
        <v>9894</v>
      </c>
      <c r="BC92" s="71">
        <f>Financials2026[[#This Row],[Jan AC]]-Financials2026[[#This Row],[Jan FC]]</f>
        <v>2</v>
      </c>
      <c r="BD92" s="71">
        <f>Financials2026[[#This Row],[Feb AC]]-Financials2026[[#This Row],[Feb FC]]</f>
        <v>-1</v>
      </c>
      <c r="BE92" s="71">
        <f>Financials2026[[#This Row],[Mar AC]]-Financials2026[[#This Row],[Mar FC]]</f>
        <v>-1</v>
      </c>
      <c r="BF92" s="71">
        <f>Financials2026[[#This Row],[Apr AC]]-Financials2026[[#This Row],[Apr FC]]</f>
        <v>-1</v>
      </c>
      <c r="BG92" s="71">
        <f>Financials2026[[#This Row],[May AC]]-Financials2026[[#This Row],[May FC]]</f>
        <v>-1</v>
      </c>
      <c r="BH92" s="71">
        <f>Financials2026[[#This Row],[Jun AC]]-Financials2026[[#This Row],[Jun FC]]</f>
        <v>-1</v>
      </c>
      <c r="BI92" s="71">
        <f>Financials2026[[#This Row],[Jul AC]]-Financials2026[[#This Row],[Jul FC]]</f>
        <v>-1000</v>
      </c>
      <c r="BJ92" s="71">
        <f>Financials2026[[#This Row],[Aug AC]]-Financials2026[[#This Row],[Aug FC]]</f>
        <v>-1000</v>
      </c>
      <c r="BK92" s="71">
        <f>Financials2026[[#This Row],[Sep AC]]-Financials2026[[#This Row],[Sep FC]]</f>
        <v>-1000</v>
      </c>
      <c r="BL92" s="71">
        <f>Financials2026[[#This Row],[Oct AC]]-Financials2026[[#This Row],[Oct FC]]</f>
        <v>-1000</v>
      </c>
      <c r="BM92" s="71">
        <f>Financials2026[[#This Row],[Nov AC]]-Financials2026[[#This Row],[Nov FC]]</f>
        <v>-1000</v>
      </c>
      <c r="BN92" s="71">
        <f>Financials2026[[#This Row],[Dec AC]]-Financials2026[[#This Row],[Dec FC]]</f>
        <v>-34037</v>
      </c>
      <c r="BO92" s="71">
        <f>SUM(Financials2026[[#This Row],[Jan Opp/Risk]:[Dec Opp./Risk]])</f>
        <v>-39040</v>
      </c>
      <c r="BP92" s="90" t="s">
        <v>834</v>
      </c>
      <c r="BQ92" s="47">
        <f>SUM(Financials2026[[#This Row],[Jan AC]:[Apr AC]])</f>
        <v>7896</v>
      </c>
      <c r="BS92" s="6"/>
      <c r="BT92" s="6"/>
      <c r="BU92" s="6"/>
      <c r="BV92" s="6"/>
      <c r="BW92" s="6"/>
      <c r="BX92" s="6"/>
    </row>
    <row r="93" spans="1:76" x14ac:dyDescent="0.3">
      <c r="A93" s="22" t="s">
        <v>101</v>
      </c>
      <c r="B93" s="21" t="s">
        <v>334</v>
      </c>
      <c r="C93" s="21" t="s">
        <v>335</v>
      </c>
      <c r="D93" s="10" t="s">
        <v>31</v>
      </c>
      <c r="E93" s="7" t="s">
        <v>204</v>
      </c>
      <c r="F93" s="3" t="s">
        <v>205</v>
      </c>
      <c r="G93" s="3" t="s">
        <v>50</v>
      </c>
      <c r="H93" s="4"/>
      <c r="I93" s="4"/>
      <c r="J93" s="3"/>
      <c r="K93" s="3" t="str">
        <f t="shared" si="61"/>
        <v>Prj000469-Support - Prod Support for Ops Apps</v>
      </c>
      <c r="L93" s="21" t="s">
        <v>106</v>
      </c>
      <c r="M93" s="21" t="s">
        <v>7</v>
      </c>
      <c r="N93" s="21" t="s">
        <v>7</v>
      </c>
      <c r="O93" s="21"/>
      <c r="P93" s="21" t="s">
        <v>107</v>
      </c>
      <c r="Q93" s="21" t="s">
        <v>134</v>
      </c>
      <c r="R93" s="21" t="s">
        <v>134</v>
      </c>
      <c r="S93" s="21" t="s">
        <v>202</v>
      </c>
      <c r="T93" s="5">
        <v>3268031.27</v>
      </c>
      <c r="U93" s="15">
        <v>3500000</v>
      </c>
      <c r="V93" s="15">
        <v>3500000</v>
      </c>
      <c r="W93" s="15">
        <f t="shared" si="55"/>
        <v>3525202.9299999997</v>
      </c>
      <c r="X93" s="15">
        <f t="shared" si="58"/>
        <v>0</v>
      </c>
      <c r="Y93" s="15">
        <f t="shared" si="62"/>
        <v>25202.929999999702</v>
      </c>
      <c r="Z93" s="15">
        <f>SUM(Financials2026[[#This Row],[2026 Opportunity]:[2026 Risk]])</f>
        <v>25202.929999999702</v>
      </c>
      <c r="AA93" s="3" t="s">
        <v>907</v>
      </c>
      <c r="AB93" s="52">
        <v>261174.96666666667</v>
      </c>
      <c r="AC93" s="52">
        <v>261174.96666666667</v>
      </c>
      <c r="AD93" s="52">
        <v>261174.96666666667</v>
      </c>
      <c r="AE93" s="52">
        <v>253282.01</v>
      </c>
      <c r="AF93" s="52">
        <v>253282.01</v>
      </c>
      <c r="AG93" s="52">
        <v>253282.01</v>
      </c>
      <c r="AH93" s="52">
        <v>330305.33333333331</v>
      </c>
      <c r="AI93" s="52">
        <v>330305.33333333331</v>
      </c>
      <c r="AJ93" s="52">
        <v>330305.33333333331</v>
      </c>
      <c r="AK93" s="52">
        <v>330305.33333333331</v>
      </c>
      <c r="AL93" s="52">
        <v>330305.33333333331</v>
      </c>
      <c r="AM93" s="52">
        <f>330305.333333333-10000</f>
        <v>320305.33333333302</v>
      </c>
      <c r="AN93" s="52">
        <f>SUM(Financials2026[[#This Row],[Jan FC]:[Dec FC]])</f>
        <v>3515202.93</v>
      </c>
      <c r="AO93" s="15">
        <f t="shared" si="56"/>
        <v>2225114.0099999993</v>
      </c>
      <c r="AP93" s="61">
        <f>(637500/3)+(146024.9/3)</f>
        <v>261174.96666666667</v>
      </c>
      <c r="AQ93" s="61">
        <f t="shared" ref="AQ93:AR93" si="64">(637500/3)+(146024.9/3)</f>
        <v>261174.96666666667</v>
      </c>
      <c r="AR93" s="61">
        <f>(637500/3)+(146024.9/3)+10000</f>
        <v>271174.96666666667</v>
      </c>
      <c r="AS93" s="61">
        <f>(637500/3)+(122346.03/3)</f>
        <v>253282.01</v>
      </c>
      <c r="AT93" s="61">
        <f t="shared" ref="AT93:AU93" si="65">(637500/3)+(122346.03/3)</f>
        <v>253282.01</v>
      </c>
      <c r="AU93" s="61">
        <f t="shared" si="65"/>
        <v>253282.01</v>
      </c>
      <c r="AV93" s="61"/>
      <c r="AW93" s="61"/>
      <c r="AX93" s="61"/>
      <c r="AY93" s="61"/>
      <c r="AZ93" s="61"/>
      <c r="BA93" s="61"/>
      <c r="BB93" s="80">
        <f>SUM(Financials2026[[#This Row],[Jan AC]:[Dec AC]])</f>
        <v>1553370.93</v>
      </c>
      <c r="BC93" s="71">
        <f>Financials2026[[#This Row],[Jan AC]]-Financials2026[[#This Row],[Jan FC]]</f>
        <v>0</v>
      </c>
      <c r="BD93" s="71">
        <f>Financials2026[[#This Row],[Feb AC]]-Financials2026[[#This Row],[Feb FC]]</f>
        <v>0</v>
      </c>
      <c r="BE93" s="71">
        <f>Financials2026[[#This Row],[Mar AC]]-Financials2026[[#This Row],[Mar FC]]</f>
        <v>10000</v>
      </c>
      <c r="BF93" s="71">
        <f>Financials2026[[#This Row],[Apr AC]]-Financials2026[[#This Row],[Apr FC]]</f>
        <v>0</v>
      </c>
      <c r="BG93" s="71">
        <f>Financials2026[[#This Row],[May AC]]-Financials2026[[#This Row],[May FC]]</f>
        <v>0</v>
      </c>
      <c r="BH93" s="71">
        <f>Financials2026[[#This Row],[Jun AC]]-Financials2026[[#This Row],[Jun FC]]</f>
        <v>0</v>
      </c>
      <c r="BI93" s="71">
        <f>Financials2026[[#This Row],[Jul AC]]-Financials2026[[#This Row],[Jul FC]]</f>
        <v>-330305.33333333331</v>
      </c>
      <c r="BJ93" s="71">
        <f>Financials2026[[#This Row],[Aug AC]]-Financials2026[[#This Row],[Aug FC]]</f>
        <v>-330305.33333333331</v>
      </c>
      <c r="BK93" s="71">
        <f>Financials2026[[#This Row],[Sep AC]]-Financials2026[[#This Row],[Sep FC]]</f>
        <v>-330305.33333333331</v>
      </c>
      <c r="BL93" s="71">
        <f>Financials2026[[#This Row],[Oct AC]]-Financials2026[[#This Row],[Oct FC]]</f>
        <v>-330305.33333333331</v>
      </c>
      <c r="BM93" s="71">
        <f>Financials2026[[#This Row],[Nov AC]]-Financials2026[[#This Row],[Nov FC]]</f>
        <v>-330305.33333333331</v>
      </c>
      <c r="BN93" s="71">
        <f>Financials2026[[#This Row],[Dec AC]]-Financials2026[[#This Row],[Dec FC]]</f>
        <v>-320305.33333333302</v>
      </c>
      <c r="BO93" s="71">
        <f>SUM(Financials2026[[#This Row],[Jan Opp/Risk]:[Dec Opp./Risk]])</f>
        <v>-1961831.9999999995</v>
      </c>
      <c r="BP93" s="92" t="s">
        <v>906</v>
      </c>
      <c r="BQ93" s="47">
        <f>SUM(Financials2026[[#This Row],[Jan AC]:[Apr AC]])</f>
        <v>1046806.91</v>
      </c>
      <c r="BS93" s="6"/>
      <c r="BT93" s="6"/>
      <c r="BU93" s="6"/>
      <c r="BV93" s="6"/>
      <c r="BW93" s="6"/>
      <c r="BX93" s="6"/>
    </row>
    <row r="94" spans="1:76" hidden="1" x14ac:dyDescent="0.3">
      <c r="A94" s="22" t="s">
        <v>101</v>
      </c>
      <c r="B94" s="21" t="s">
        <v>67</v>
      </c>
      <c r="C94" s="21"/>
      <c r="D94" s="10" t="s">
        <v>17</v>
      </c>
      <c r="E94" s="7" t="s">
        <v>103</v>
      </c>
      <c r="F94" s="3" t="s">
        <v>104</v>
      </c>
      <c r="G94" s="3" t="s">
        <v>49</v>
      </c>
      <c r="H94" s="4">
        <v>46174</v>
      </c>
      <c r="I94" s="4">
        <v>46538</v>
      </c>
      <c r="J94" s="3"/>
      <c r="K94" s="3" t="str">
        <f t="shared" si="61"/>
        <v>Prj000350-Support - Infrastructure for Tech</v>
      </c>
      <c r="L94" s="21" t="s">
        <v>106</v>
      </c>
      <c r="M94" s="21" t="s">
        <v>7</v>
      </c>
      <c r="N94" s="21" t="s">
        <v>7</v>
      </c>
      <c r="O94" s="21" t="s">
        <v>329</v>
      </c>
      <c r="P94" s="21" t="s">
        <v>107</v>
      </c>
      <c r="Q94" s="21" t="s">
        <v>134</v>
      </c>
      <c r="R94" s="21" t="s">
        <v>135</v>
      </c>
      <c r="S94" s="21" t="s">
        <v>109</v>
      </c>
      <c r="T94" s="5">
        <v>588000</v>
      </c>
      <c r="U94" s="15">
        <v>596913</v>
      </c>
      <c r="V94" s="15">
        <v>596913</v>
      </c>
      <c r="W94" s="15">
        <f t="shared" si="55"/>
        <v>642692</v>
      </c>
      <c r="X94" s="15">
        <f t="shared" si="58"/>
        <v>0</v>
      </c>
      <c r="Y94" s="15">
        <f t="shared" si="62"/>
        <v>45779</v>
      </c>
      <c r="Z94" s="15">
        <f>SUM(Financials2026[[#This Row],[2026 Opportunity]:[2026 Risk]])</f>
        <v>45779</v>
      </c>
      <c r="AA94" s="3" t="s">
        <v>881</v>
      </c>
      <c r="AB94" s="51">
        <f>580000/12</f>
        <v>48333.333333333336</v>
      </c>
      <c r="AC94" s="51">
        <f>580000/12</f>
        <v>48333.333333333336</v>
      </c>
      <c r="AD94" s="51">
        <f>580000/12</f>
        <v>48333.333333333336</v>
      </c>
      <c r="AE94" s="51">
        <f>580000/12</f>
        <v>48333.333333333336</v>
      </c>
      <c r="AF94" s="51">
        <f>580000/12</f>
        <v>48333.333333333336</v>
      </c>
      <c r="AG94" s="51">
        <f>687472/12</f>
        <v>57289.333333333336</v>
      </c>
      <c r="AH94" s="51">
        <f t="shared" ref="AH94:AM94" si="66">687472/12</f>
        <v>57289.333333333336</v>
      </c>
      <c r="AI94" s="51">
        <f t="shared" si="66"/>
        <v>57289.333333333336</v>
      </c>
      <c r="AJ94" s="51">
        <f t="shared" si="66"/>
        <v>57289.333333333336</v>
      </c>
      <c r="AK94" s="51">
        <f t="shared" si="66"/>
        <v>57289.333333333336</v>
      </c>
      <c r="AL94" s="51">
        <f t="shared" si="66"/>
        <v>57289.333333333336</v>
      </c>
      <c r="AM94" s="51">
        <f t="shared" si="66"/>
        <v>57289.333333333336</v>
      </c>
      <c r="AN94" s="51">
        <f>SUM(Financials2026[[#This Row],[Jan FC]:[Dec FC]])</f>
        <v>642692</v>
      </c>
      <c r="AO94" s="15">
        <f t="shared" si="56"/>
        <v>401025.33333333331</v>
      </c>
      <c r="AP94" s="60">
        <f>580000/12</f>
        <v>48333.333333333336</v>
      </c>
      <c r="AQ94" s="60">
        <f>580000/12</f>
        <v>48333.333333333336</v>
      </c>
      <c r="AR94" s="60">
        <f>580000/12</f>
        <v>48333.333333333336</v>
      </c>
      <c r="AS94" s="60">
        <f>580000/12</f>
        <v>48333.333333333336</v>
      </c>
      <c r="AT94" s="60">
        <f>580000/12</f>
        <v>48333.333333333336</v>
      </c>
      <c r="AU94" s="60">
        <f>687472.16/12</f>
        <v>57289.346666666672</v>
      </c>
      <c r="AV94" s="60">
        <f t="shared" ref="AV94:BA94" si="67">687472.16/12</f>
        <v>57289.346666666672</v>
      </c>
      <c r="AW94" s="60">
        <f t="shared" si="67"/>
        <v>57289.346666666672</v>
      </c>
      <c r="AX94" s="60">
        <f t="shared" si="67"/>
        <v>57289.346666666672</v>
      </c>
      <c r="AY94" s="60">
        <f t="shared" si="67"/>
        <v>57289.346666666672</v>
      </c>
      <c r="AZ94" s="60">
        <f t="shared" si="67"/>
        <v>57289.346666666672</v>
      </c>
      <c r="BA94" s="60">
        <f t="shared" si="67"/>
        <v>57289.346666666672</v>
      </c>
      <c r="BB94" s="79">
        <f>SUM(Financials2026[[#This Row],[Jan AC]:[Dec AC]])</f>
        <v>642692.09333333338</v>
      </c>
      <c r="BC94" s="71">
        <f>Financials2026[[#This Row],[Jan AC]]-Financials2026[[#This Row],[Jan FC]]</f>
        <v>0</v>
      </c>
      <c r="BD94" s="71">
        <f>Financials2026[[#This Row],[Feb AC]]-Financials2026[[#This Row],[Feb FC]]</f>
        <v>0</v>
      </c>
      <c r="BE94" s="71">
        <f>Financials2026[[#This Row],[Mar AC]]-Financials2026[[#This Row],[Mar FC]]</f>
        <v>0</v>
      </c>
      <c r="BF94" s="71">
        <f>Financials2026[[#This Row],[Apr AC]]-Financials2026[[#This Row],[Apr FC]]</f>
        <v>0</v>
      </c>
      <c r="BG94" s="71">
        <f>Financials2026[[#This Row],[May AC]]-Financials2026[[#This Row],[May FC]]</f>
        <v>0</v>
      </c>
      <c r="BH94" s="71">
        <f>Financials2026[[#This Row],[Jun AC]]-Financials2026[[#This Row],[Jun FC]]</f>
        <v>1.3333333336049691E-2</v>
      </c>
      <c r="BI94" s="71">
        <f>Financials2026[[#This Row],[Jul AC]]-Financials2026[[#This Row],[Jul FC]]</f>
        <v>1.3333333336049691E-2</v>
      </c>
      <c r="BJ94" s="71">
        <f>Financials2026[[#This Row],[Aug AC]]-Financials2026[[#This Row],[Aug FC]]</f>
        <v>1.3333333336049691E-2</v>
      </c>
      <c r="BK94" s="71">
        <f>Financials2026[[#This Row],[Sep AC]]-Financials2026[[#This Row],[Sep FC]]</f>
        <v>1.3333333336049691E-2</v>
      </c>
      <c r="BL94" s="71">
        <f>Financials2026[[#This Row],[Oct AC]]-Financials2026[[#This Row],[Oct FC]]</f>
        <v>1.3333333336049691E-2</v>
      </c>
      <c r="BM94" s="71">
        <f>Financials2026[[#This Row],[Nov AC]]-Financials2026[[#This Row],[Nov FC]]</f>
        <v>1.3333333336049691E-2</v>
      </c>
      <c r="BN94" s="71">
        <f>Financials2026[[#This Row],[Dec AC]]-Financials2026[[#This Row],[Dec FC]]</f>
        <v>1.3333333336049691E-2</v>
      </c>
      <c r="BO94" s="71">
        <f>SUM(Financials2026[[#This Row],[Jan Opp/Risk]:[Dec Opp./Risk]])</f>
        <v>9.3333333352347836E-2</v>
      </c>
      <c r="BP94" s="90" t="s">
        <v>882</v>
      </c>
      <c r="BQ94" s="47">
        <f>SUM(Financials2026[[#This Row],[Jan AC]:[Apr AC]])</f>
        <v>193333.33333333334</v>
      </c>
      <c r="BS94" s="6"/>
      <c r="BT94" s="6"/>
      <c r="BU94" s="6"/>
      <c r="BV94" s="6"/>
      <c r="BW94" s="6"/>
      <c r="BX94" s="6"/>
    </row>
    <row r="95" spans="1:76" hidden="1" x14ac:dyDescent="0.3">
      <c r="A95" s="22" t="s">
        <v>101</v>
      </c>
      <c r="B95" s="21" t="s">
        <v>208</v>
      </c>
      <c r="C95" s="21" t="s">
        <v>209</v>
      </c>
      <c r="D95" s="10" t="s">
        <v>186</v>
      </c>
      <c r="E95" s="7" t="s">
        <v>186</v>
      </c>
      <c r="F95" s="3" t="s">
        <v>336</v>
      </c>
      <c r="G95" s="3" t="s">
        <v>48</v>
      </c>
      <c r="H95" s="4">
        <v>46023</v>
      </c>
      <c r="I95" s="4">
        <v>46203</v>
      </c>
      <c r="J95" s="3" t="s">
        <v>337</v>
      </c>
      <c r="K95" s="3" t="str">
        <f t="shared" si="61"/>
        <v>T&amp;M-T&amp;M</v>
      </c>
      <c r="L95" s="21" t="s">
        <v>124</v>
      </c>
      <c r="M95" s="21" t="s">
        <v>46</v>
      </c>
      <c r="N95" s="21" t="s">
        <v>189</v>
      </c>
      <c r="O95" s="21" t="s">
        <v>186</v>
      </c>
      <c r="P95" s="21" t="s">
        <v>126</v>
      </c>
      <c r="Q95" s="21" t="s">
        <v>127</v>
      </c>
      <c r="R95" s="21" t="s">
        <v>128</v>
      </c>
      <c r="S95" s="21" t="s">
        <v>129</v>
      </c>
      <c r="T95" s="5">
        <v>433000</v>
      </c>
      <c r="U95" s="15">
        <v>216000</v>
      </c>
      <c r="V95" s="15">
        <v>216000</v>
      </c>
      <c r="W95" s="15">
        <f t="shared" si="55"/>
        <v>488400</v>
      </c>
      <c r="X95" s="15">
        <f t="shared" si="58"/>
        <v>0</v>
      </c>
      <c r="Y95" s="15">
        <f t="shared" si="62"/>
        <v>272400</v>
      </c>
      <c r="Z95" s="15">
        <f>SUM(Financials2026[[#This Row],[2026 Opportunity]:[2026 Risk]])</f>
        <v>272400</v>
      </c>
      <c r="AA95" s="3" t="s">
        <v>338</v>
      </c>
      <c r="AB95" s="52">
        <v>88000</v>
      </c>
      <c r="AC95" s="52">
        <v>88000</v>
      </c>
      <c r="AD95" s="52">
        <v>88000</v>
      </c>
      <c r="AE95" s="52">
        <v>88000</v>
      </c>
      <c r="AF95" s="52">
        <v>88000</v>
      </c>
      <c r="AG95" s="52">
        <v>88000</v>
      </c>
      <c r="AH95" s="52"/>
      <c r="AI95" s="52"/>
      <c r="AJ95" s="52"/>
      <c r="AK95" s="52"/>
      <c r="AL95" s="52"/>
      <c r="AM95" s="52"/>
      <c r="AN95" s="52">
        <f>SUM(Financials2026[[#This Row],[Jan FC]:[Dec FC]])</f>
        <v>528000</v>
      </c>
      <c r="AO95" s="15">
        <f t="shared" si="56"/>
        <v>88000</v>
      </c>
      <c r="AP95" s="61">
        <v>73000</v>
      </c>
      <c r="AQ95" s="61">
        <v>70200</v>
      </c>
      <c r="AR95" s="61">
        <v>87200</v>
      </c>
      <c r="AS95" s="61">
        <v>82000</v>
      </c>
      <c r="AT95" s="61"/>
      <c r="AU95" s="61"/>
      <c r="AV95" s="61"/>
      <c r="AW95" s="61"/>
      <c r="AX95" s="61"/>
      <c r="AY95" s="61"/>
      <c r="AZ95" s="61"/>
      <c r="BA95" s="61"/>
      <c r="BB95" s="80">
        <f>SUM(Financials2026[[#This Row],[Jan AC]:[Dec AC]])</f>
        <v>312400</v>
      </c>
      <c r="BC95" s="71">
        <f>Financials2026[[#This Row],[Jan AC]]-Financials2026[[#This Row],[Jan FC]]</f>
        <v>-15000</v>
      </c>
      <c r="BD95" s="71">
        <f>Financials2026[[#This Row],[Feb AC]]-Financials2026[[#This Row],[Feb FC]]</f>
        <v>-17800</v>
      </c>
      <c r="BE95" s="71">
        <f>Financials2026[[#This Row],[Mar AC]]-Financials2026[[#This Row],[Mar FC]]</f>
        <v>-800</v>
      </c>
      <c r="BF95" s="71">
        <f>Financials2026[[#This Row],[Apr AC]]-Financials2026[[#This Row],[Apr FC]]</f>
        <v>-6000</v>
      </c>
      <c r="BG95" s="71">
        <f>Financials2026[[#This Row],[May AC]]-Financials2026[[#This Row],[May FC]]</f>
        <v>-88000</v>
      </c>
      <c r="BH95" s="71">
        <f>Financials2026[[#This Row],[Jun AC]]-Financials2026[[#This Row],[Jun FC]]</f>
        <v>-88000</v>
      </c>
      <c r="BI95" s="71">
        <f>Financials2026[[#This Row],[Jul AC]]-Financials2026[[#This Row],[Jul FC]]</f>
        <v>0</v>
      </c>
      <c r="BJ95" s="71">
        <f>Financials2026[[#This Row],[Aug AC]]-Financials2026[[#This Row],[Aug FC]]</f>
        <v>0</v>
      </c>
      <c r="BK95" s="71">
        <f>Financials2026[[#This Row],[Sep AC]]-Financials2026[[#This Row],[Sep FC]]</f>
        <v>0</v>
      </c>
      <c r="BL95" s="71">
        <f>Financials2026[[#This Row],[Oct AC]]-Financials2026[[#This Row],[Oct FC]]</f>
        <v>0</v>
      </c>
      <c r="BM95" s="71">
        <f>Financials2026[[#This Row],[Nov AC]]-Financials2026[[#This Row],[Nov FC]]</f>
        <v>0</v>
      </c>
      <c r="BN95" s="71">
        <f>Financials2026[[#This Row],[Dec AC]]-Financials2026[[#This Row],[Dec FC]]</f>
        <v>0</v>
      </c>
      <c r="BO95" s="71">
        <f>SUM(Financials2026[[#This Row],[Jan Opp/Risk]:[Dec Opp./Risk]])</f>
        <v>-215600</v>
      </c>
      <c r="BP95" s="92" t="s">
        <v>539</v>
      </c>
      <c r="BQ95" s="47">
        <f>SUM(Financials2026[[#This Row],[Jan AC]:[Apr AC]])</f>
        <v>312400</v>
      </c>
      <c r="BS95" s="6"/>
      <c r="BT95" s="6"/>
      <c r="BU95" s="6"/>
      <c r="BV95" s="6"/>
      <c r="BW95" s="6"/>
      <c r="BX95" s="6"/>
    </row>
    <row r="96" spans="1:76" hidden="1" x14ac:dyDescent="0.3">
      <c r="A96" s="22" t="s">
        <v>101</v>
      </c>
      <c r="B96" s="21" t="s">
        <v>208</v>
      </c>
      <c r="C96" s="21" t="s">
        <v>209</v>
      </c>
      <c r="D96" s="10" t="s">
        <v>32</v>
      </c>
      <c r="E96" s="7" t="s">
        <v>339</v>
      </c>
      <c r="F96" s="3" t="s">
        <v>211</v>
      </c>
      <c r="G96" s="3" t="s">
        <v>48</v>
      </c>
      <c r="H96" s="4">
        <v>46023</v>
      </c>
      <c r="I96" s="4">
        <v>46203</v>
      </c>
      <c r="J96" s="3" t="s">
        <v>340</v>
      </c>
      <c r="K96" s="3" t="str">
        <f t="shared" si="61"/>
        <v>Prj000472-Implement - Build Pipes from CORE Systems to IVP</v>
      </c>
      <c r="L96" s="21" t="s">
        <v>124</v>
      </c>
      <c r="M96" s="21" t="s">
        <v>2</v>
      </c>
      <c r="N96" s="21" t="s">
        <v>341</v>
      </c>
      <c r="O96" s="21"/>
      <c r="P96" s="21" t="s">
        <v>107</v>
      </c>
      <c r="Q96" s="21" t="s">
        <v>134</v>
      </c>
      <c r="R96" s="21" t="s">
        <v>128</v>
      </c>
      <c r="S96" s="21" t="s">
        <v>129</v>
      </c>
      <c r="T96" s="5">
        <v>1612673</v>
      </c>
      <c r="U96" s="17">
        <v>1344000</v>
      </c>
      <c r="V96" s="17">
        <v>1344000</v>
      </c>
      <c r="W96" s="15">
        <f t="shared" si="55"/>
        <v>960000</v>
      </c>
      <c r="X96" s="15">
        <f t="shared" si="58"/>
        <v>-384000</v>
      </c>
      <c r="Y96" s="15">
        <f t="shared" si="62"/>
        <v>0</v>
      </c>
      <c r="Z96" s="15">
        <f>SUM(Financials2026[[#This Row],[2026 Opportunity]:[2026 Risk]])</f>
        <v>-384000</v>
      </c>
      <c r="AA96" s="3" t="s">
        <v>448</v>
      </c>
      <c r="AB96" s="52">
        <v>160000</v>
      </c>
      <c r="AC96" s="52">
        <v>160000</v>
      </c>
      <c r="AD96" s="52">
        <v>160000</v>
      </c>
      <c r="AE96" s="52">
        <v>160000</v>
      </c>
      <c r="AF96" s="52">
        <v>160000</v>
      </c>
      <c r="AG96" s="52">
        <v>160000</v>
      </c>
      <c r="AH96" s="52"/>
      <c r="AI96" s="52"/>
      <c r="AJ96" s="52"/>
      <c r="AK96" s="52"/>
      <c r="AL96" s="52"/>
      <c r="AM96" s="52"/>
      <c r="AN96" s="75">
        <f>SUM(Financials2026[[#This Row],[Jan FC]:[Dec FC]])</f>
        <v>960000</v>
      </c>
      <c r="AO96" s="15">
        <f t="shared" si="56"/>
        <v>160000</v>
      </c>
      <c r="AP96" s="61">
        <v>160000</v>
      </c>
      <c r="AQ96" s="61">
        <v>160000</v>
      </c>
      <c r="AR96" s="61">
        <v>160000</v>
      </c>
      <c r="AS96" s="61">
        <v>160000</v>
      </c>
      <c r="AT96" s="61">
        <v>160000</v>
      </c>
      <c r="AU96" s="61"/>
      <c r="AV96" s="61"/>
      <c r="AW96" s="61"/>
      <c r="AX96" s="61"/>
      <c r="AY96" s="61"/>
      <c r="AZ96" s="61"/>
      <c r="BA96" s="61"/>
      <c r="BB96" s="80">
        <f>SUM(Financials2026[[#This Row],[Jan AC]:[Dec AC]])</f>
        <v>800000</v>
      </c>
      <c r="BC96" s="71">
        <f>Financials2026[[#This Row],[Jan AC]]-Financials2026[[#This Row],[Jan FC]]</f>
        <v>0</v>
      </c>
      <c r="BD96" s="71">
        <f>Financials2026[[#This Row],[Feb AC]]-Financials2026[[#This Row],[Feb FC]]</f>
        <v>0</v>
      </c>
      <c r="BE96" s="71">
        <f>Financials2026[[#This Row],[Mar AC]]-Financials2026[[#This Row],[Mar FC]]</f>
        <v>0</v>
      </c>
      <c r="BF96" s="71">
        <f>Financials2026[[#This Row],[Apr AC]]-Financials2026[[#This Row],[Apr FC]]</f>
        <v>0</v>
      </c>
      <c r="BG96" s="71">
        <f>Financials2026[[#This Row],[May AC]]-Financials2026[[#This Row],[May FC]]</f>
        <v>0</v>
      </c>
      <c r="BH96" s="71">
        <f>Financials2026[[#This Row],[Jun AC]]-Financials2026[[#This Row],[Jun FC]]</f>
        <v>-160000</v>
      </c>
      <c r="BI96" s="71">
        <f>Financials2026[[#This Row],[Jul AC]]-Financials2026[[#This Row],[Jul FC]]</f>
        <v>0</v>
      </c>
      <c r="BJ96" s="71">
        <f>Financials2026[[#This Row],[Aug AC]]-Financials2026[[#This Row],[Aug FC]]</f>
        <v>0</v>
      </c>
      <c r="BK96" s="71">
        <f>Financials2026[[#This Row],[Sep AC]]-Financials2026[[#This Row],[Sep FC]]</f>
        <v>0</v>
      </c>
      <c r="BL96" s="71">
        <f>Financials2026[[#This Row],[Oct AC]]-Financials2026[[#This Row],[Oct FC]]</f>
        <v>0</v>
      </c>
      <c r="BM96" s="71">
        <f>Financials2026[[#This Row],[Nov AC]]-Financials2026[[#This Row],[Nov FC]]</f>
        <v>0</v>
      </c>
      <c r="BN96" s="71">
        <f>Financials2026[[#This Row],[Dec AC]]-Financials2026[[#This Row],[Dec FC]]</f>
        <v>0</v>
      </c>
      <c r="BO96" s="71">
        <f>SUM(Financials2026[[#This Row],[Jan Opp/Risk]:[Dec Opp./Risk]])</f>
        <v>-160000</v>
      </c>
      <c r="BP96" s="90" t="s">
        <v>535</v>
      </c>
      <c r="BQ96" s="47">
        <f>SUM(Financials2026[[#This Row],[Jan AC]:[Apr AC]])</f>
        <v>640000</v>
      </c>
      <c r="BS96" s="6"/>
      <c r="BT96" s="6"/>
      <c r="BU96" s="6"/>
      <c r="BV96" s="6"/>
      <c r="BW96" s="6"/>
      <c r="BX96" s="6"/>
    </row>
    <row r="97" spans="1:76" hidden="1" x14ac:dyDescent="0.3">
      <c r="A97" s="22" t="s">
        <v>101</v>
      </c>
      <c r="B97" s="21" t="s">
        <v>79</v>
      </c>
      <c r="C97" s="21" t="s">
        <v>131</v>
      </c>
      <c r="D97" s="10" t="s">
        <v>17</v>
      </c>
      <c r="E97" s="7" t="s">
        <v>103</v>
      </c>
      <c r="F97" s="3" t="s">
        <v>104</v>
      </c>
      <c r="G97" s="3" t="s">
        <v>49</v>
      </c>
      <c r="H97" s="4" t="s">
        <v>115</v>
      </c>
      <c r="I97" s="4" t="s">
        <v>115</v>
      </c>
      <c r="J97" s="3"/>
      <c r="K97" s="3" t="str">
        <f t="shared" si="61"/>
        <v>Prj000350-Support - Infrastructure for Tech</v>
      </c>
      <c r="L97" s="21" t="s">
        <v>106</v>
      </c>
      <c r="M97" s="21" t="s">
        <v>7</v>
      </c>
      <c r="N97" s="21" t="s">
        <v>7</v>
      </c>
      <c r="O97" s="21" t="s">
        <v>2</v>
      </c>
      <c r="P97" s="21" t="s">
        <v>107</v>
      </c>
      <c r="Q97" s="21" t="s">
        <v>201</v>
      </c>
      <c r="R97" s="21" t="s">
        <v>201</v>
      </c>
      <c r="S97" s="21" t="s">
        <v>132</v>
      </c>
      <c r="T97" s="5">
        <v>21255</v>
      </c>
      <c r="U97" s="15">
        <v>22318</v>
      </c>
      <c r="V97" s="15">
        <v>22318</v>
      </c>
      <c r="W97" s="15">
        <f t="shared" si="55"/>
        <v>22318</v>
      </c>
      <c r="X97" s="15">
        <f t="shared" si="58"/>
        <v>0</v>
      </c>
      <c r="Y97" s="15">
        <f t="shared" si="62"/>
        <v>0</v>
      </c>
      <c r="Z97" s="15">
        <f>SUM(Financials2026[[#This Row],[2026 Opportunity]:[2026 Risk]])</f>
        <v>0</v>
      </c>
      <c r="AA97" s="3"/>
      <c r="AB97" s="52"/>
      <c r="AC97" s="52"/>
      <c r="AD97" s="52"/>
      <c r="AE97" s="52">
        <v>22318</v>
      </c>
      <c r="AF97" s="52"/>
      <c r="AG97" s="51"/>
      <c r="AH97" s="52"/>
      <c r="AI97" s="52"/>
      <c r="AJ97" s="52"/>
      <c r="AK97" s="52"/>
      <c r="AL97" s="51"/>
      <c r="AM97" s="51"/>
      <c r="AN97" s="51">
        <f>SUM(Financials2026[[#This Row],[Jan FC]:[Dec FC]])</f>
        <v>22318</v>
      </c>
      <c r="AO97" s="15">
        <f t="shared" si="56"/>
        <v>0</v>
      </c>
      <c r="AP97" s="61"/>
      <c r="AQ97" s="61"/>
      <c r="AR97" s="61"/>
      <c r="AS97" s="61"/>
      <c r="AT97" s="61"/>
      <c r="AU97" s="60"/>
      <c r="AV97" s="61"/>
      <c r="AW97" s="61"/>
      <c r="AX97" s="61"/>
      <c r="AY97" s="61"/>
      <c r="AZ97" s="60"/>
      <c r="BA97" s="60"/>
      <c r="BB97" s="79">
        <f>SUM(Financials2026[[#This Row],[Jan AC]:[Dec AC]])</f>
        <v>0</v>
      </c>
      <c r="BC97" s="71">
        <f>Financials2026[[#This Row],[Jan AC]]-Financials2026[[#This Row],[Jan FC]]</f>
        <v>0</v>
      </c>
      <c r="BD97" s="71">
        <f>Financials2026[[#This Row],[Feb AC]]-Financials2026[[#This Row],[Feb FC]]</f>
        <v>0</v>
      </c>
      <c r="BE97" s="71">
        <f>Financials2026[[#This Row],[Mar AC]]-Financials2026[[#This Row],[Mar FC]]</f>
        <v>0</v>
      </c>
      <c r="BF97" s="71">
        <f>Financials2026[[#This Row],[Apr AC]]-Financials2026[[#This Row],[Apr FC]]</f>
        <v>-22318</v>
      </c>
      <c r="BG97" s="71">
        <f>Financials2026[[#This Row],[May AC]]-Financials2026[[#This Row],[May FC]]</f>
        <v>0</v>
      </c>
      <c r="BH97" s="71">
        <f>Financials2026[[#This Row],[Jun AC]]-Financials2026[[#This Row],[Jun FC]]</f>
        <v>0</v>
      </c>
      <c r="BI97" s="71">
        <f>Financials2026[[#This Row],[Jul AC]]-Financials2026[[#This Row],[Jul FC]]</f>
        <v>0</v>
      </c>
      <c r="BJ97" s="71">
        <f>Financials2026[[#This Row],[Aug AC]]-Financials2026[[#This Row],[Aug FC]]</f>
        <v>0</v>
      </c>
      <c r="BK97" s="71">
        <f>Financials2026[[#This Row],[Sep AC]]-Financials2026[[#This Row],[Sep FC]]</f>
        <v>0</v>
      </c>
      <c r="BL97" s="71">
        <f>Financials2026[[#This Row],[Oct AC]]-Financials2026[[#This Row],[Oct FC]]</f>
        <v>0</v>
      </c>
      <c r="BM97" s="71">
        <f>Financials2026[[#This Row],[Nov AC]]-Financials2026[[#This Row],[Nov FC]]</f>
        <v>0</v>
      </c>
      <c r="BN97" s="71">
        <f>Financials2026[[#This Row],[Dec AC]]-Financials2026[[#This Row],[Dec FC]]</f>
        <v>0</v>
      </c>
      <c r="BO97" s="71">
        <f>SUM(Financials2026[[#This Row],[Jan Opp/Risk]:[Dec Opp./Risk]])</f>
        <v>-22318</v>
      </c>
      <c r="BP97" s="90"/>
      <c r="BQ97" s="47">
        <f>SUM(Financials2026[[#This Row],[Jan AC]:[Apr AC]])</f>
        <v>0</v>
      </c>
      <c r="BS97" s="6"/>
      <c r="BT97" s="6"/>
      <c r="BU97" s="6"/>
      <c r="BV97" s="6"/>
      <c r="BW97" s="6"/>
      <c r="BX97" s="6"/>
    </row>
    <row r="98" spans="1:76" hidden="1" x14ac:dyDescent="0.3">
      <c r="A98" s="22" t="s">
        <v>101</v>
      </c>
      <c r="B98" s="21" t="s">
        <v>342</v>
      </c>
      <c r="C98" s="21" t="s">
        <v>343</v>
      </c>
      <c r="D98" s="10" t="s">
        <v>186</v>
      </c>
      <c r="E98" s="7" t="s">
        <v>186</v>
      </c>
      <c r="F98" s="3" t="s">
        <v>336</v>
      </c>
      <c r="G98" s="3" t="s">
        <v>48</v>
      </c>
      <c r="H98" s="4">
        <v>46023</v>
      </c>
      <c r="I98" s="4">
        <v>46203</v>
      </c>
      <c r="J98" s="3" t="s">
        <v>186</v>
      </c>
      <c r="K98" s="3" t="str">
        <f t="shared" si="61"/>
        <v>T&amp;M-T&amp;M</v>
      </c>
      <c r="L98" s="21" t="s">
        <v>124</v>
      </c>
      <c r="M98" s="21" t="s">
        <v>46</v>
      </c>
      <c r="N98" s="21" t="s">
        <v>344</v>
      </c>
      <c r="O98" s="21" t="s">
        <v>186</v>
      </c>
      <c r="P98" s="21" t="s">
        <v>345</v>
      </c>
      <c r="Q98" s="21" t="s">
        <v>346</v>
      </c>
      <c r="R98" s="21" t="s">
        <v>143</v>
      </c>
      <c r="S98" s="21" t="s">
        <v>129</v>
      </c>
      <c r="T98" s="5">
        <v>1877896</v>
      </c>
      <c r="U98" s="15">
        <v>932960</v>
      </c>
      <c r="V98" s="15">
        <v>940800</v>
      </c>
      <c r="W98" s="15">
        <f t="shared" ref="W98:W129" si="68">AO98+IF(ISBLANK(AP98),AB98,AP98)+IF(ISBLANK(AQ98),AC98,AQ98)+IF(ISBLANK(AR98),AD98,AR98)+IF(ISBLANK(AS98),AE98,AS98)+IF(ISBLANK(AT98),AF98,AT98)</f>
        <v>923710</v>
      </c>
      <c r="X98" s="15">
        <f t="shared" si="58"/>
        <v>-17090</v>
      </c>
      <c r="Y98" s="15">
        <f t="shared" si="62"/>
        <v>0</v>
      </c>
      <c r="Z98" s="15">
        <f>SUM(Financials2026[[#This Row],[2026 Opportunity]:[2026 Risk]])</f>
        <v>-17090</v>
      </c>
      <c r="AA98" s="3" t="s">
        <v>424</v>
      </c>
      <c r="AB98" s="52">
        <f>940800/6</f>
        <v>156800</v>
      </c>
      <c r="AC98" s="52">
        <f t="shared" ref="AC98:AG98" si="69">940800/6</f>
        <v>156800</v>
      </c>
      <c r="AD98" s="52">
        <f t="shared" si="69"/>
        <v>156800</v>
      </c>
      <c r="AE98" s="52">
        <f t="shared" si="69"/>
        <v>156800</v>
      </c>
      <c r="AF98" s="52">
        <f t="shared" si="69"/>
        <v>156800</v>
      </c>
      <c r="AG98" s="52">
        <f t="shared" si="69"/>
        <v>156800</v>
      </c>
      <c r="AH98" s="52"/>
      <c r="AI98" s="52"/>
      <c r="AJ98" s="52"/>
      <c r="AK98" s="52"/>
      <c r="AL98" s="52"/>
      <c r="AM98" s="52"/>
      <c r="AN98" s="52">
        <f>SUM(Financials2026[[#This Row],[Jan FC]:[Dec FC]])</f>
        <v>940800</v>
      </c>
      <c r="AO98" s="15">
        <f t="shared" si="56"/>
        <v>156800</v>
      </c>
      <c r="AP98" s="62">
        <v>153008</v>
      </c>
      <c r="AQ98" s="62">
        <v>138848</v>
      </c>
      <c r="AR98" s="61">
        <v>154496</v>
      </c>
      <c r="AS98" s="61">
        <v>163758</v>
      </c>
      <c r="AT98" s="61"/>
      <c r="AU98" s="61"/>
      <c r="AV98" s="61"/>
      <c r="AW98" s="61"/>
      <c r="AX98" s="61"/>
      <c r="AY98" s="61"/>
      <c r="AZ98" s="61"/>
      <c r="BA98" s="61"/>
      <c r="BB98" s="80">
        <f>SUM(Financials2026[[#This Row],[Jan AC]:[Dec AC]])</f>
        <v>610110</v>
      </c>
      <c r="BC98" s="71">
        <f>Financials2026[[#This Row],[Jan AC]]-Financials2026[[#This Row],[Jan FC]]</f>
        <v>-3792</v>
      </c>
      <c r="BD98" s="71">
        <f>Financials2026[[#This Row],[Feb AC]]-Financials2026[[#This Row],[Feb FC]]</f>
        <v>-17952</v>
      </c>
      <c r="BE98" s="71">
        <f>Financials2026[[#This Row],[Mar AC]]-Financials2026[[#This Row],[Mar FC]]</f>
        <v>-2304</v>
      </c>
      <c r="BF98" s="71">
        <f>Financials2026[[#This Row],[Apr AC]]-Financials2026[[#This Row],[Apr FC]]</f>
        <v>6958</v>
      </c>
      <c r="BG98" s="71">
        <f>Financials2026[[#This Row],[May AC]]-Financials2026[[#This Row],[May FC]]</f>
        <v>-156800</v>
      </c>
      <c r="BH98" s="71">
        <f>Financials2026[[#This Row],[Jun AC]]-Financials2026[[#This Row],[Jun FC]]</f>
        <v>-156800</v>
      </c>
      <c r="BI98" s="71">
        <f>Financials2026[[#This Row],[Jul AC]]-Financials2026[[#This Row],[Jul FC]]</f>
        <v>0</v>
      </c>
      <c r="BJ98" s="71">
        <f>Financials2026[[#This Row],[Aug AC]]-Financials2026[[#This Row],[Aug FC]]</f>
        <v>0</v>
      </c>
      <c r="BK98" s="71">
        <f>Financials2026[[#This Row],[Sep AC]]-Financials2026[[#This Row],[Sep FC]]</f>
        <v>0</v>
      </c>
      <c r="BL98" s="71">
        <f>Financials2026[[#This Row],[Oct AC]]-Financials2026[[#This Row],[Oct FC]]</f>
        <v>0</v>
      </c>
      <c r="BM98" s="71">
        <f>Financials2026[[#This Row],[Nov AC]]-Financials2026[[#This Row],[Nov FC]]</f>
        <v>0</v>
      </c>
      <c r="BN98" s="71">
        <f>Financials2026[[#This Row],[Dec AC]]-Financials2026[[#This Row],[Dec FC]]</f>
        <v>0</v>
      </c>
      <c r="BO98" s="71">
        <f>SUM(Financials2026[[#This Row],[Jan Opp/Risk]:[Dec Opp./Risk]])</f>
        <v>-330690</v>
      </c>
      <c r="BP98" s="92" t="s">
        <v>542</v>
      </c>
      <c r="BQ98" s="47">
        <f>SUM(Financials2026[[#This Row],[Jan AC]:[Apr AC]])</f>
        <v>610110</v>
      </c>
      <c r="BS98" s="6"/>
      <c r="BT98" s="6"/>
      <c r="BU98" s="6"/>
      <c r="BV98" s="6"/>
      <c r="BW98" s="6"/>
      <c r="BX98" s="6"/>
    </row>
    <row r="99" spans="1:76" hidden="1" x14ac:dyDescent="0.3">
      <c r="A99" s="22" t="s">
        <v>101</v>
      </c>
      <c r="B99" s="21" t="s">
        <v>347</v>
      </c>
      <c r="C99" s="21"/>
      <c r="D99" s="10" t="s">
        <v>27</v>
      </c>
      <c r="E99" s="7" t="s">
        <v>216</v>
      </c>
      <c r="F99" s="3" t="s">
        <v>114</v>
      </c>
      <c r="G99" s="3" t="s">
        <v>53</v>
      </c>
      <c r="H99" s="4">
        <v>45901</v>
      </c>
      <c r="I99" s="4">
        <v>46265</v>
      </c>
      <c r="J99" s="3"/>
      <c r="K99" s="3" t="str">
        <f t="shared" si="61"/>
        <v>Prj000446-Implement - Minor Enhancements for Enterprise Apps</v>
      </c>
      <c r="L99" s="21" t="s">
        <v>106</v>
      </c>
      <c r="M99" s="21" t="s">
        <v>7</v>
      </c>
      <c r="N99" s="21" t="s">
        <v>7</v>
      </c>
      <c r="O99" s="21" t="s">
        <v>2</v>
      </c>
      <c r="P99" s="21" t="s">
        <v>107</v>
      </c>
      <c r="Q99" s="21" t="s">
        <v>108</v>
      </c>
      <c r="R99" s="21" t="s">
        <v>143</v>
      </c>
      <c r="S99" s="21" t="s">
        <v>109</v>
      </c>
      <c r="T99" s="5">
        <v>56980</v>
      </c>
      <c r="U99" s="15">
        <v>139031.20000000001</v>
      </c>
      <c r="V99" s="15">
        <v>139031.20000000001</v>
      </c>
      <c r="W99" s="15">
        <f t="shared" si="68"/>
        <v>137701.66666666669</v>
      </c>
      <c r="X99" s="15">
        <f t="shared" si="58"/>
        <v>-1329.5333333333256</v>
      </c>
      <c r="Y99" s="15">
        <f t="shared" si="62"/>
        <v>0</v>
      </c>
      <c r="Z99" s="15">
        <f>SUM(Financials2026[[#This Row],[2026 Opportunity]:[2026 Risk]])</f>
        <v>-1329.5333333333256</v>
      </c>
      <c r="AA99" s="3" t="s">
        <v>423</v>
      </c>
      <c r="AB99" s="52">
        <v>11396</v>
      </c>
      <c r="AC99" s="52">
        <v>11396</v>
      </c>
      <c r="AD99" s="52">
        <v>11396</v>
      </c>
      <c r="AE99" s="52">
        <v>11396</v>
      </c>
      <c r="AF99" s="52">
        <v>11396</v>
      </c>
      <c r="AG99" s="52">
        <v>11396</v>
      </c>
      <c r="AH99" s="52">
        <v>11396</v>
      </c>
      <c r="AI99" s="52">
        <f>139031.2/12</f>
        <v>11585.933333333334</v>
      </c>
      <c r="AJ99" s="52">
        <f>AI99</f>
        <v>11585.933333333334</v>
      </c>
      <c r="AK99" s="52">
        <f>AJ99</f>
        <v>11585.933333333334</v>
      </c>
      <c r="AL99" s="52">
        <f>AK99</f>
        <v>11585.933333333334</v>
      </c>
      <c r="AM99" s="52">
        <f>AL99</f>
        <v>11585.933333333334</v>
      </c>
      <c r="AN99" s="52">
        <f>SUM(Financials2026[[#This Row],[Jan FC]:[Dec FC]])</f>
        <v>137701.66666666669</v>
      </c>
      <c r="AO99" s="15">
        <f t="shared" si="56"/>
        <v>80721.666666666672</v>
      </c>
      <c r="AP99" s="61">
        <f t="shared" ref="AP99:AV99" si="70">136752/12</f>
        <v>11396</v>
      </c>
      <c r="AQ99" s="61">
        <f t="shared" si="70"/>
        <v>11396</v>
      </c>
      <c r="AR99" s="61">
        <f t="shared" si="70"/>
        <v>11396</v>
      </c>
      <c r="AS99" s="61">
        <f t="shared" si="70"/>
        <v>11396</v>
      </c>
      <c r="AT99" s="61">
        <f t="shared" si="70"/>
        <v>11396</v>
      </c>
      <c r="AU99" s="61">
        <f t="shared" si="70"/>
        <v>11396</v>
      </c>
      <c r="AV99" s="61">
        <f t="shared" si="70"/>
        <v>11396</v>
      </c>
      <c r="AW99" s="61"/>
      <c r="AX99" s="61"/>
      <c r="AY99" s="61"/>
      <c r="AZ99" s="61"/>
      <c r="BA99" s="61"/>
      <c r="BB99" s="80">
        <f>SUM(Financials2026[[#This Row],[Jan AC]:[Dec AC]])</f>
        <v>79772</v>
      </c>
      <c r="BC99" s="71">
        <f>Financials2026[[#This Row],[Jan AC]]-Financials2026[[#This Row],[Jan FC]]</f>
        <v>0</v>
      </c>
      <c r="BD99" s="71">
        <f>Financials2026[[#This Row],[Feb AC]]-Financials2026[[#This Row],[Feb FC]]</f>
        <v>0</v>
      </c>
      <c r="BE99" s="71">
        <f>Financials2026[[#This Row],[Mar AC]]-Financials2026[[#This Row],[Mar FC]]</f>
        <v>0</v>
      </c>
      <c r="BF99" s="71">
        <f>Financials2026[[#This Row],[Apr AC]]-Financials2026[[#This Row],[Apr FC]]</f>
        <v>0</v>
      </c>
      <c r="BG99" s="71">
        <f>Financials2026[[#This Row],[May AC]]-Financials2026[[#This Row],[May FC]]</f>
        <v>0</v>
      </c>
      <c r="BH99" s="71">
        <f>Financials2026[[#This Row],[Jun AC]]-Financials2026[[#This Row],[Jun FC]]</f>
        <v>0</v>
      </c>
      <c r="BI99" s="71">
        <f>Financials2026[[#This Row],[Jul AC]]-Financials2026[[#This Row],[Jul FC]]</f>
        <v>0</v>
      </c>
      <c r="BJ99" s="71">
        <f>Financials2026[[#This Row],[Aug AC]]-Financials2026[[#This Row],[Aug FC]]</f>
        <v>-11585.933333333334</v>
      </c>
      <c r="BK99" s="71">
        <f>Financials2026[[#This Row],[Sep AC]]-Financials2026[[#This Row],[Sep FC]]</f>
        <v>-11585.933333333334</v>
      </c>
      <c r="BL99" s="71">
        <f>Financials2026[[#This Row],[Oct AC]]-Financials2026[[#This Row],[Oct FC]]</f>
        <v>-11585.933333333334</v>
      </c>
      <c r="BM99" s="71">
        <f>Financials2026[[#This Row],[Nov AC]]-Financials2026[[#This Row],[Nov FC]]</f>
        <v>-11585.933333333334</v>
      </c>
      <c r="BN99" s="71">
        <f>Financials2026[[#This Row],[Dec AC]]-Financials2026[[#This Row],[Dec FC]]</f>
        <v>-11585.933333333334</v>
      </c>
      <c r="BO99" s="71">
        <f>SUM(Financials2026[[#This Row],[Jan Opp/Risk]:[Dec Opp./Risk]])</f>
        <v>-57929.666666666672</v>
      </c>
      <c r="BP99" s="90" t="s">
        <v>535</v>
      </c>
      <c r="BQ99" s="47">
        <f>SUM(Financials2026[[#This Row],[Jan AC]:[Apr AC]])</f>
        <v>45584</v>
      </c>
      <c r="BS99" s="6"/>
      <c r="BT99" s="6"/>
      <c r="BU99" s="6"/>
      <c r="BV99" s="6"/>
      <c r="BW99" s="6"/>
      <c r="BX99" s="6"/>
    </row>
    <row r="100" spans="1:76" hidden="1" x14ac:dyDescent="0.3">
      <c r="A100" s="22" t="s">
        <v>348</v>
      </c>
      <c r="B100" s="21" t="s">
        <v>349</v>
      </c>
      <c r="C100" s="21"/>
      <c r="D100" s="3" t="s">
        <v>422</v>
      </c>
      <c r="E100" s="3" t="s">
        <v>422</v>
      </c>
      <c r="F100" s="3" t="s">
        <v>422</v>
      </c>
      <c r="G100" s="3" t="s">
        <v>422</v>
      </c>
      <c r="H100" s="4"/>
      <c r="I100" s="4"/>
      <c r="J100" s="3"/>
      <c r="K100" s="3" t="str">
        <f t="shared" si="61"/>
        <v>N/A-N/A</v>
      </c>
      <c r="L100" s="21" t="s">
        <v>348</v>
      </c>
      <c r="M100" s="21" t="s">
        <v>348</v>
      </c>
      <c r="N100" s="21" t="s">
        <v>350</v>
      </c>
      <c r="O100" s="21" t="s">
        <v>351</v>
      </c>
      <c r="P100" s="21" t="s">
        <v>345</v>
      </c>
      <c r="Q100" s="21" t="s">
        <v>346</v>
      </c>
      <c r="R100" s="21" t="s">
        <v>143</v>
      </c>
      <c r="S100" s="21" t="s">
        <v>348</v>
      </c>
      <c r="T100" s="5">
        <v>-3700000</v>
      </c>
      <c r="U100" s="15">
        <v>-4000000</v>
      </c>
      <c r="V100" s="15">
        <v>-4000000</v>
      </c>
      <c r="W100" s="15">
        <f t="shared" si="68"/>
        <v>-4000000.0000000005</v>
      </c>
      <c r="X100" s="15">
        <f t="shared" si="58"/>
        <v>-4.6566128730773926E-10</v>
      </c>
      <c r="Y100" s="15">
        <f t="shared" si="62"/>
        <v>0</v>
      </c>
      <c r="Z100" s="15">
        <f>SUM(Financials2026[[#This Row],[2026 Opportunity]:[2026 Risk]])</f>
        <v>-4.6566128730773926E-10</v>
      </c>
      <c r="AA100" s="3" t="s">
        <v>352</v>
      </c>
      <c r="AB100" s="52">
        <f t="shared" ref="AB100:BA100" si="71">-4000000/12</f>
        <v>-333333.33333333331</v>
      </c>
      <c r="AC100" s="52">
        <f t="shared" si="71"/>
        <v>-333333.33333333331</v>
      </c>
      <c r="AD100" s="52">
        <f t="shared" si="71"/>
        <v>-333333.33333333331</v>
      </c>
      <c r="AE100" s="52">
        <f t="shared" si="71"/>
        <v>-333333.33333333331</v>
      </c>
      <c r="AF100" s="52">
        <f t="shared" si="71"/>
        <v>-333333.33333333331</v>
      </c>
      <c r="AG100" s="52">
        <f t="shared" si="71"/>
        <v>-333333.33333333331</v>
      </c>
      <c r="AH100" s="52">
        <f t="shared" si="71"/>
        <v>-333333.33333333331</v>
      </c>
      <c r="AI100" s="52">
        <f t="shared" si="71"/>
        <v>-333333.33333333331</v>
      </c>
      <c r="AJ100" s="52">
        <f t="shared" si="71"/>
        <v>-333333.33333333331</v>
      </c>
      <c r="AK100" s="52">
        <f t="shared" si="71"/>
        <v>-333333.33333333331</v>
      </c>
      <c r="AL100" s="52">
        <f t="shared" si="71"/>
        <v>-333333.33333333331</v>
      </c>
      <c r="AM100" s="52">
        <f t="shared" si="71"/>
        <v>-333333.33333333331</v>
      </c>
      <c r="AN100" s="52">
        <f>SUM(Financials2026[[#This Row],[Jan FC]:[Dec FC]])</f>
        <v>-4000000.0000000005</v>
      </c>
      <c r="AO100" s="15">
        <f t="shared" si="56"/>
        <v>-2333333.333333333</v>
      </c>
      <c r="AP100" s="61">
        <f t="shared" si="71"/>
        <v>-333333.33333333331</v>
      </c>
      <c r="AQ100" s="61">
        <f t="shared" si="71"/>
        <v>-333333.33333333331</v>
      </c>
      <c r="AR100" s="61">
        <f t="shared" si="71"/>
        <v>-333333.33333333331</v>
      </c>
      <c r="AS100" s="61">
        <f t="shared" si="71"/>
        <v>-333333.33333333331</v>
      </c>
      <c r="AT100" s="61">
        <f t="shared" si="71"/>
        <v>-333333.33333333331</v>
      </c>
      <c r="AU100" s="61">
        <f t="shared" si="71"/>
        <v>-333333.33333333331</v>
      </c>
      <c r="AV100" s="61">
        <f t="shared" si="71"/>
        <v>-333333.33333333331</v>
      </c>
      <c r="AW100" s="61">
        <f t="shared" si="71"/>
        <v>-333333.33333333331</v>
      </c>
      <c r="AX100" s="61">
        <f t="shared" si="71"/>
        <v>-333333.33333333331</v>
      </c>
      <c r="AY100" s="61">
        <f t="shared" si="71"/>
        <v>-333333.33333333331</v>
      </c>
      <c r="AZ100" s="61">
        <f t="shared" si="71"/>
        <v>-333333.33333333331</v>
      </c>
      <c r="BA100" s="61">
        <f t="shared" si="71"/>
        <v>-333333.33333333331</v>
      </c>
      <c r="BB100" s="80">
        <f>SUM(Financials2026[[#This Row],[Jan AC]:[Dec AC]])</f>
        <v>-4000000.0000000005</v>
      </c>
      <c r="BC100" s="71">
        <f>Financials2026[[#This Row],[Jan AC]]-Financials2026[[#This Row],[Jan FC]]</f>
        <v>0</v>
      </c>
      <c r="BD100" s="71">
        <f>Financials2026[[#This Row],[Feb AC]]-Financials2026[[#This Row],[Feb FC]]</f>
        <v>0</v>
      </c>
      <c r="BE100" s="71">
        <f>Financials2026[[#This Row],[Mar AC]]-Financials2026[[#This Row],[Mar FC]]</f>
        <v>0</v>
      </c>
      <c r="BF100" s="71">
        <f>Financials2026[[#This Row],[Apr AC]]-Financials2026[[#This Row],[Apr FC]]</f>
        <v>0</v>
      </c>
      <c r="BG100" s="71">
        <f>Financials2026[[#This Row],[May AC]]-Financials2026[[#This Row],[May FC]]</f>
        <v>0</v>
      </c>
      <c r="BH100" s="71">
        <f>Financials2026[[#This Row],[Jun AC]]-Financials2026[[#This Row],[Jun FC]]</f>
        <v>0</v>
      </c>
      <c r="BI100" s="71">
        <f>Financials2026[[#This Row],[Jul AC]]-Financials2026[[#This Row],[Jul FC]]</f>
        <v>0</v>
      </c>
      <c r="BJ100" s="71">
        <f>Financials2026[[#This Row],[Aug AC]]-Financials2026[[#This Row],[Aug FC]]</f>
        <v>0</v>
      </c>
      <c r="BK100" s="71">
        <f>Financials2026[[#This Row],[Sep AC]]-Financials2026[[#This Row],[Sep FC]]</f>
        <v>0</v>
      </c>
      <c r="BL100" s="71">
        <f>Financials2026[[#This Row],[Oct AC]]-Financials2026[[#This Row],[Oct FC]]</f>
        <v>0</v>
      </c>
      <c r="BM100" s="71">
        <f>Financials2026[[#This Row],[Nov AC]]-Financials2026[[#This Row],[Nov FC]]</f>
        <v>0</v>
      </c>
      <c r="BN100" s="71">
        <f>Financials2026[[#This Row],[Dec AC]]-Financials2026[[#This Row],[Dec FC]]</f>
        <v>0</v>
      </c>
      <c r="BO100" s="71">
        <f>SUM(Financials2026[[#This Row],[Jan Opp/Risk]:[Dec Opp./Risk]])</f>
        <v>0</v>
      </c>
      <c r="BP100" s="90" t="s">
        <v>890</v>
      </c>
      <c r="BQ100" s="49">
        <f>SUM(Financials2026[[#This Row],[Jan AC]:[Apr AC]])</f>
        <v>-1333333.3333333333</v>
      </c>
      <c r="BS100" s="6"/>
      <c r="BT100" s="6"/>
      <c r="BU100" s="6"/>
      <c r="BV100" s="6"/>
      <c r="BW100" s="6"/>
      <c r="BX100" s="6"/>
    </row>
    <row r="101" spans="1:76" hidden="1" x14ac:dyDescent="0.3">
      <c r="A101" s="32" t="s">
        <v>375</v>
      </c>
      <c r="B101" s="32" t="s">
        <v>421</v>
      </c>
      <c r="C101" s="39"/>
      <c r="D101" s="32" t="s">
        <v>375</v>
      </c>
      <c r="E101" s="34" t="s">
        <v>422</v>
      </c>
      <c r="F101" s="34" t="s">
        <v>422</v>
      </c>
      <c r="G101" s="34" t="s">
        <v>422</v>
      </c>
      <c r="H101" s="34" t="s">
        <v>422</v>
      </c>
      <c r="I101" s="34" t="s">
        <v>422</v>
      </c>
      <c r="J101" s="34" t="s">
        <v>422</v>
      </c>
      <c r="K101" s="35" t="str">
        <f t="shared" si="61"/>
        <v>Amortization-N/A</v>
      </c>
      <c r="L101" s="33" t="s">
        <v>375</v>
      </c>
      <c r="M101" s="33" t="s">
        <v>6</v>
      </c>
      <c r="N101" s="33" t="s">
        <v>6</v>
      </c>
      <c r="O101" s="33" t="s">
        <v>375</v>
      </c>
      <c r="P101" s="33" t="s">
        <v>107</v>
      </c>
      <c r="Q101" s="33" t="s">
        <v>376</v>
      </c>
      <c r="R101" s="33" t="s">
        <v>377</v>
      </c>
      <c r="S101" s="22" t="s">
        <v>375</v>
      </c>
      <c r="T101" s="36">
        <v>534786</v>
      </c>
      <c r="U101" s="37"/>
      <c r="V101" s="37">
        <v>1244018</v>
      </c>
      <c r="W101" s="15">
        <f t="shared" si="68"/>
        <v>1276687.2541666667</v>
      </c>
      <c r="X101" s="15">
        <f t="shared" si="58"/>
        <v>0</v>
      </c>
      <c r="Y101" s="15">
        <f t="shared" si="62"/>
        <v>32669.254166666651</v>
      </c>
      <c r="Z101" s="37">
        <f>SUM(Financials2026[[#This Row],[2026 Opportunity]:[2026 Risk]])</f>
        <v>32669.254166666651</v>
      </c>
      <c r="AA101" s="41" t="s">
        <v>891</v>
      </c>
      <c r="AB101" s="54">
        <f>Financials2026[[#This Row],[2026 Final Budget]]/12</f>
        <v>103668.16666666667</v>
      </c>
      <c r="AC101" s="54">
        <f>Financials2026[[#This Row],[2026 Final Budget]]/12</f>
        <v>103668.16666666667</v>
      </c>
      <c r="AD101" s="54">
        <f>Financials2026[[#This Row],[2026 Final Budget]]/12</f>
        <v>103668.16666666667</v>
      </c>
      <c r="AE101" s="54">
        <f>Financials2026[[#This Row],[2026 Final Budget]]/12</f>
        <v>103668.16666666667</v>
      </c>
      <c r="AF101" s="54">
        <f>Financials2026[[#This Row],[2026 Final Budget]]/12</f>
        <v>103668.16666666667</v>
      </c>
      <c r="AG101" s="54">
        <f>Financials2026[[#This Row],[2026 Final Budget]]/12</f>
        <v>103668.16666666667</v>
      </c>
      <c r="AH101" s="54">
        <f>Financials2026[[#This Row],[2026 Final Budget]]/12</f>
        <v>103668.16666666667</v>
      </c>
      <c r="AI101" s="54">
        <f>Financials2026[[#This Row],[2026 Final Budget]]/12</f>
        <v>103668.16666666667</v>
      </c>
      <c r="AJ101" s="54">
        <f>Financials2026[[#This Row],[2026 Final Budget]]/12</f>
        <v>103668.16666666667</v>
      </c>
      <c r="AK101" s="54">
        <f>Financials2026[[#This Row],[2026 Final Budget]]/12</f>
        <v>103668.16666666667</v>
      </c>
      <c r="AL101" s="54">
        <f>Financials2026[[#This Row],[2026 Final Budget]]/12</f>
        <v>103668.16666666667</v>
      </c>
      <c r="AM101" s="54">
        <f>Financials2026[[#This Row],[2026 Final Budget]]/12</f>
        <v>103668.16666666667</v>
      </c>
      <c r="AN101" s="52">
        <f>SUM(Financials2026[[#This Row],[Jan FC]:[Dec FC]])</f>
        <v>1244018</v>
      </c>
      <c r="AO101" s="15">
        <f t="shared" si="56"/>
        <v>725677.16666666663</v>
      </c>
      <c r="AP101" s="63">
        <v>110202.0175</v>
      </c>
      <c r="AQ101" s="61">
        <v>110202.0175</v>
      </c>
      <c r="AR101" s="61">
        <v>110202.0175</v>
      </c>
      <c r="AS101" s="61">
        <v>110202.0175</v>
      </c>
      <c r="AT101" s="61">
        <v>110202.0175</v>
      </c>
      <c r="AU101" s="61">
        <v>110202.0175</v>
      </c>
      <c r="AV101" s="61">
        <v>110202.0175</v>
      </c>
      <c r="AW101" s="61">
        <v>110202.0175</v>
      </c>
      <c r="AX101" s="61">
        <v>110202.0175</v>
      </c>
      <c r="AY101" s="61">
        <v>110202.0175</v>
      </c>
      <c r="AZ101" s="61">
        <v>110202.0175</v>
      </c>
      <c r="BA101" s="61">
        <v>110202.0175</v>
      </c>
      <c r="BB101" s="80">
        <f>SUM(Financials2026[[#This Row],[Jan AC]:[Dec AC]])</f>
        <v>1322424.21</v>
      </c>
      <c r="BC101" s="71">
        <f>Financials2026[[#This Row],[Jan AC]]-Financials2026[[#This Row],[Jan FC]]</f>
        <v>6533.8508333333302</v>
      </c>
      <c r="BD101" s="71">
        <f>Financials2026[[#This Row],[Feb AC]]-Financials2026[[#This Row],[Feb FC]]</f>
        <v>6533.8508333333302</v>
      </c>
      <c r="BE101" s="71">
        <f>Financials2026[[#This Row],[Mar AC]]-Financials2026[[#This Row],[Mar FC]]</f>
        <v>6533.8508333333302</v>
      </c>
      <c r="BF101" s="71">
        <f>Financials2026[[#This Row],[Apr AC]]-Financials2026[[#This Row],[Apr FC]]</f>
        <v>6533.8508333333302</v>
      </c>
      <c r="BG101" s="71">
        <f>Financials2026[[#This Row],[May AC]]-Financials2026[[#This Row],[May FC]]</f>
        <v>6533.8508333333302</v>
      </c>
      <c r="BH101" s="71">
        <f>Financials2026[[#This Row],[Jun AC]]-Financials2026[[#This Row],[Jun FC]]</f>
        <v>6533.8508333333302</v>
      </c>
      <c r="BI101" s="71">
        <f>Financials2026[[#This Row],[Jul AC]]-Financials2026[[#This Row],[Jul FC]]</f>
        <v>6533.8508333333302</v>
      </c>
      <c r="BJ101" s="71">
        <f>Financials2026[[#This Row],[Aug AC]]-Financials2026[[#This Row],[Aug FC]]</f>
        <v>6533.8508333333302</v>
      </c>
      <c r="BK101" s="71">
        <f>Financials2026[[#This Row],[Sep AC]]-Financials2026[[#This Row],[Sep FC]]</f>
        <v>6533.8508333333302</v>
      </c>
      <c r="BL101" s="71">
        <f>Financials2026[[#This Row],[Oct AC]]-Financials2026[[#This Row],[Oct FC]]</f>
        <v>6533.8508333333302</v>
      </c>
      <c r="BM101" s="71">
        <f>Financials2026[[#This Row],[Nov AC]]-Financials2026[[#This Row],[Nov FC]]</f>
        <v>6533.8508333333302</v>
      </c>
      <c r="BN101" s="71">
        <f>Financials2026[[#This Row],[Dec AC]]-Financials2026[[#This Row],[Dec FC]]</f>
        <v>6533.8508333333302</v>
      </c>
      <c r="BO101" s="84">
        <f>SUM(Financials2026[[#This Row],[Jan Opp/Risk]:[Dec Opp./Risk]])</f>
        <v>78406.209999999963</v>
      </c>
      <c r="BP101" s="95" t="s">
        <v>888</v>
      </c>
      <c r="BQ101" s="47">
        <f>SUM(Financials2026[[#This Row],[Jan AC]:[Apr AC]])</f>
        <v>440808.07</v>
      </c>
      <c r="BS101" s="6"/>
      <c r="BT101" s="6"/>
      <c r="BU101" s="6"/>
      <c r="BV101" s="6"/>
      <c r="BW101" s="6"/>
      <c r="BX101" s="6"/>
    </row>
    <row r="102" spans="1:76" hidden="1" x14ac:dyDescent="0.3">
      <c r="A102" s="22" t="s">
        <v>101</v>
      </c>
      <c r="B102" s="21" t="s">
        <v>353</v>
      </c>
      <c r="C102" s="21"/>
      <c r="D102" s="10" t="s">
        <v>20</v>
      </c>
      <c r="E102" s="7" t="s">
        <v>160</v>
      </c>
      <c r="F102" s="3" t="s">
        <v>161</v>
      </c>
      <c r="G102" s="3" t="s">
        <v>50</v>
      </c>
      <c r="H102" s="4">
        <v>46048</v>
      </c>
      <c r="I102" s="4">
        <v>46412</v>
      </c>
      <c r="J102" s="3" t="s">
        <v>354</v>
      </c>
      <c r="K102" s="3" t="str">
        <f t="shared" si="61"/>
        <v>Prj000381-Support - Prod Support for Credit Apps</v>
      </c>
      <c r="L102" s="21" t="s">
        <v>106</v>
      </c>
      <c r="M102" s="21" t="s">
        <v>7</v>
      </c>
      <c r="N102" s="21" t="s">
        <v>7</v>
      </c>
      <c r="O102" s="21"/>
      <c r="P102" s="21" t="s">
        <v>107</v>
      </c>
      <c r="Q102" s="21" t="s">
        <v>108</v>
      </c>
      <c r="R102" s="21" t="s">
        <v>143</v>
      </c>
      <c r="S102" s="21" t="s">
        <v>109</v>
      </c>
      <c r="T102" s="5">
        <v>391950</v>
      </c>
      <c r="U102" s="15">
        <v>411547.5</v>
      </c>
      <c r="V102" s="15">
        <v>411547.5</v>
      </c>
      <c r="W102" s="15">
        <f t="shared" si="68"/>
        <v>544374.99999999988</v>
      </c>
      <c r="X102" s="15">
        <f t="shared" si="58"/>
        <v>0</v>
      </c>
      <c r="Y102" s="15">
        <f t="shared" si="62"/>
        <v>132827.49999999988</v>
      </c>
      <c r="Z102" s="15">
        <f>SUM(Financials2026[[#This Row],[2026 Opportunity]:[2026 Risk]])</f>
        <v>132827.49999999988</v>
      </c>
      <c r="AA102" s="3" t="s">
        <v>355</v>
      </c>
      <c r="AB102" s="52">
        <v>45364.583333333336</v>
      </c>
      <c r="AC102" s="52">
        <v>45364.583333333336</v>
      </c>
      <c r="AD102" s="52">
        <v>45364.583333333336</v>
      </c>
      <c r="AE102" s="52">
        <v>45364.583333333336</v>
      </c>
      <c r="AF102" s="52">
        <v>45364.583333333336</v>
      </c>
      <c r="AG102" s="52">
        <v>45364.583333333336</v>
      </c>
      <c r="AH102" s="52">
        <v>45364.583333333336</v>
      </c>
      <c r="AI102" s="52">
        <v>45364.583333333336</v>
      </c>
      <c r="AJ102" s="52">
        <v>45364.583333333336</v>
      </c>
      <c r="AK102" s="52">
        <v>45364.583333333336</v>
      </c>
      <c r="AL102" s="52">
        <v>45364.583333333336</v>
      </c>
      <c r="AM102" s="52">
        <v>45364.583333333336</v>
      </c>
      <c r="AN102" s="52">
        <f>SUM(Financials2026[[#This Row],[Jan FC]:[Dec FC]])</f>
        <v>544374.99999999988</v>
      </c>
      <c r="AO102" s="15">
        <f t="shared" si="56"/>
        <v>317552.08333333331</v>
      </c>
      <c r="AP102" s="61">
        <f>544375/12</f>
        <v>45364.583333333336</v>
      </c>
      <c r="AQ102" s="61">
        <f t="shared" ref="AQ102:BA102" si="72">544375/12</f>
        <v>45364.583333333336</v>
      </c>
      <c r="AR102" s="61">
        <f t="shared" si="72"/>
        <v>45364.583333333336</v>
      </c>
      <c r="AS102" s="61">
        <f t="shared" si="72"/>
        <v>45364.583333333336</v>
      </c>
      <c r="AT102" s="61">
        <f t="shared" si="72"/>
        <v>45364.583333333336</v>
      </c>
      <c r="AU102" s="61">
        <f t="shared" si="72"/>
        <v>45364.583333333336</v>
      </c>
      <c r="AV102" s="61">
        <f t="shared" si="72"/>
        <v>45364.583333333336</v>
      </c>
      <c r="AW102" s="61">
        <f t="shared" si="72"/>
        <v>45364.583333333336</v>
      </c>
      <c r="AX102" s="61">
        <f t="shared" si="72"/>
        <v>45364.583333333336</v>
      </c>
      <c r="AY102" s="61">
        <f t="shared" si="72"/>
        <v>45364.583333333336</v>
      </c>
      <c r="AZ102" s="61">
        <f t="shared" si="72"/>
        <v>45364.583333333336</v>
      </c>
      <c r="BA102" s="61">
        <f t="shared" si="72"/>
        <v>45364.583333333336</v>
      </c>
      <c r="BB102" s="80">
        <f>SUM(Financials2026[[#This Row],[Jan AC]:[Dec AC]])</f>
        <v>544374.99999999988</v>
      </c>
      <c r="BC102" s="71">
        <f>Financials2026[[#This Row],[Jan AC]]-Financials2026[[#This Row],[Jan FC]]</f>
        <v>0</v>
      </c>
      <c r="BD102" s="71">
        <f>Financials2026[[#This Row],[Feb AC]]-Financials2026[[#This Row],[Feb FC]]</f>
        <v>0</v>
      </c>
      <c r="BE102" s="71">
        <f>Financials2026[[#This Row],[Mar AC]]-Financials2026[[#This Row],[Mar FC]]</f>
        <v>0</v>
      </c>
      <c r="BF102" s="71">
        <f>Financials2026[[#This Row],[Apr AC]]-Financials2026[[#This Row],[Apr FC]]</f>
        <v>0</v>
      </c>
      <c r="BG102" s="71">
        <f>Financials2026[[#This Row],[May AC]]-Financials2026[[#This Row],[May FC]]</f>
        <v>0</v>
      </c>
      <c r="BH102" s="71">
        <f>Financials2026[[#This Row],[Jun AC]]-Financials2026[[#This Row],[Jun FC]]</f>
        <v>0</v>
      </c>
      <c r="BI102" s="71">
        <f>Financials2026[[#This Row],[Jul AC]]-Financials2026[[#This Row],[Jul FC]]</f>
        <v>0</v>
      </c>
      <c r="BJ102" s="71">
        <f>Financials2026[[#This Row],[Aug AC]]-Financials2026[[#This Row],[Aug FC]]</f>
        <v>0</v>
      </c>
      <c r="BK102" s="71">
        <f>Financials2026[[#This Row],[Sep AC]]-Financials2026[[#This Row],[Sep FC]]</f>
        <v>0</v>
      </c>
      <c r="BL102" s="71">
        <f>Financials2026[[#This Row],[Oct AC]]-Financials2026[[#This Row],[Oct FC]]</f>
        <v>0</v>
      </c>
      <c r="BM102" s="71">
        <f>Financials2026[[#This Row],[Nov AC]]-Financials2026[[#This Row],[Nov FC]]</f>
        <v>0</v>
      </c>
      <c r="BN102" s="71">
        <f>Financials2026[[#This Row],[Dec AC]]-Financials2026[[#This Row],[Dec FC]]</f>
        <v>0</v>
      </c>
      <c r="BO102" s="71">
        <f>SUM(Financials2026[[#This Row],[Jan Opp/Risk]:[Dec Opp./Risk]])</f>
        <v>0</v>
      </c>
      <c r="BP102" s="90" t="s">
        <v>535</v>
      </c>
      <c r="BQ102" s="47">
        <f>SUM(Financials2026[[#This Row],[Jan AC]:[Apr AC]])</f>
        <v>181458.33333333334</v>
      </c>
      <c r="BS102" s="6"/>
      <c r="BT102" s="6"/>
      <c r="BU102" s="6"/>
      <c r="BV102" s="6"/>
      <c r="BW102" s="6"/>
      <c r="BX102" s="6"/>
    </row>
    <row r="103" spans="1:76" hidden="1" x14ac:dyDescent="0.3">
      <c r="A103" s="22" t="s">
        <v>101</v>
      </c>
      <c r="B103" s="21" t="s">
        <v>58</v>
      </c>
      <c r="C103" s="21" t="s">
        <v>356</v>
      </c>
      <c r="D103" s="10" t="s">
        <v>17</v>
      </c>
      <c r="E103" s="7" t="s">
        <v>103</v>
      </c>
      <c r="F103" s="3" t="s">
        <v>104</v>
      </c>
      <c r="G103" s="3" t="s">
        <v>49</v>
      </c>
      <c r="H103" s="4" t="s">
        <v>142</v>
      </c>
      <c r="I103" s="4" t="s">
        <v>142</v>
      </c>
      <c r="J103" s="3"/>
      <c r="K103" s="3" t="str">
        <f t="shared" si="61"/>
        <v>Prj000350-Support - Infrastructure for Tech</v>
      </c>
      <c r="L103" s="21" t="s">
        <v>106</v>
      </c>
      <c r="M103" s="21" t="s">
        <v>4</v>
      </c>
      <c r="N103" s="21" t="s">
        <v>4</v>
      </c>
      <c r="O103" s="21" t="s">
        <v>357</v>
      </c>
      <c r="P103" s="21" t="s">
        <v>107</v>
      </c>
      <c r="Q103" s="21" t="s">
        <v>146</v>
      </c>
      <c r="R103" s="21" t="s">
        <v>146</v>
      </c>
      <c r="S103" s="21" t="s">
        <v>129</v>
      </c>
      <c r="T103" s="5">
        <v>34621</v>
      </c>
      <c r="U103" s="15">
        <v>36345</v>
      </c>
      <c r="V103" s="15">
        <v>36345</v>
      </c>
      <c r="W103" s="15">
        <f t="shared" si="68"/>
        <v>37142.130000000005</v>
      </c>
      <c r="X103" s="15">
        <f t="shared" si="58"/>
        <v>0</v>
      </c>
      <c r="Y103" s="15">
        <f t="shared" si="62"/>
        <v>797.13000000000466</v>
      </c>
      <c r="Z103" s="15">
        <f>SUM(Financials2026[[#This Row],[2026 Opportunity]:[2026 Risk]])</f>
        <v>797.13000000000466</v>
      </c>
      <c r="AA103" s="3" t="s">
        <v>558</v>
      </c>
      <c r="AB103" s="52">
        <v>3028.75</v>
      </c>
      <c r="AC103" s="52">
        <v>3028.75</v>
      </c>
      <c r="AD103" s="52">
        <v>3028.75</v>
      </c>
      <c r="AE103" s="52">
        <v>3028.75</v>
      </c>
      <c r="AF103" s="52">
        <v>3028.75</v>
      </c>
      <c r="AG103" s="52">
        <v>3028.75</v>
      </c>
      <c r="AH103" s="52">
        <v>3028.75</v>
      </c>
      <c r="AI103" s="52">
        <v>3028.75</v>
      </c>
      <c r="AJ103" s="52">
        <v>3028.75</v>
      </c>
      <c r="AK103" s="52">
        <v>3028.75</v>
      </c>
      <c r="AL103" s="52">
        <v>3028.75</v>
      </c>
      <c r="AM103" s="52">
        <v>3028.75</v>
      </c>
      <c r="AN103" s="52">
        <f>SUM(Financials2026[[#This Row],[Jan FC]:[Dec FC]])</f>
        <v>36345</v>
      </c>
      <c r="AO103" s="15">
        <f t="shared" si="56"/>
        <v>21201.25</v>
      </c>
      <c r="AP103" s="61">
        <f>991.58+991.58+1300.24</f>
        <v>3283.4</v>
      </c>
      <c r="AQ103" s="61">
        <f>1300.24+991.58</f>
        <v>2291.8200000000002</v>
      </c>
      <c r="AR103" s="61">
        <f>528.85+1487.49+991.58+1300.24</f>
        <v>4308.16</v>
      </c>
      <c r="AS103" s="61"/>
      <c r="AT103" s="61"/>
      <c r="AU103" s="61"/>
      <c r="AV103" s="61"/>
      <c r="AW103" s="61"/>
      <c r="AX103" s="61"/>
      <c r="AY103" s="61"/>
      <c r="AZ103" s="61"/>
      <c r="BA103" s="61"/>
      <c r="BB103" s="80">
        <f>SUM(Financials2026[[#This Row],[Jan AC]:[Dec AC]])</f>
        <v>9883.380000000001</v>
      </c>
      <c r="BC103" s="71">
        <f>Financials2026[[#This Row],[Jan AC]]-Financials2026[[#This Row],[Jan FC]]</f>
        <v>254.65000000000009</v>
      </c>
      <c r="BD103" s="71">
        <f>Financials2026[[#This Row],[Feb AC]]-Financials2026[[#This Row],[Feb FC]]</f>
        <v>-736.92999999999984</v>
      </c>
      <c r="BE103" s="71">
        <f>Financials2026[[#This Row],[Mar AC]]-Financials2026[[#This Row],[Mar FC]]</f>
        <v>1279.4099999999999</v>
      </c>
      <c r="BF103" s="71">
        <f>Financials2026[[#This Row],[Apr AC]]-Financials2026[[#This Row],[Apr FC]]</f>
        <v>-3028.75</v>
      </c>
      <c r="BG103" s="71">
        <f>Financials2026[[#This Row],[May AC]]-Financials2026[[#This Row],[May FC]]</f>
        <v>-3028.75</v>
      </c>
      <c r="BH103" s="71">
        <f>Financials2026[[#This Row],[Jun AC]]-Financials2026[[#This Row],[Jun FC]]</f>
        <v>-3028.75</v>
      </c>
      <c r="BI103" s="71">
        <f>Financials2026[[#This Row],[Jul AC]]-Financials2026[[#This Row],[Jul FC]]</f>
        <v>-3028.75</v>
      </c>
      <c r="BJ103" s="71">
        <f>Financials2026[[#This Row],[Aug AC]]-Financials2026[[#This Row],[Aug FC]]</f>
        <v>-3028.75</v>
      </c>
      <c r="BK103" s="71">
        <f>Financials2026[[#This Row],[Sep AC]]-Financials2026[[#This Row],[Sep FC]]</f>
        <v>-3028.75</v>
      </c>
      <c r="BL103" s="71">
        <f>Financials2026[[#This Row],[Oct AC]]-Financials2026[[#This Row],[Oct FC]]</f>
        <v>-3028.75</v>
      </c>
      <c r="BM103" s="71">
        <f>Financials2026[[#This Row],[Nov AC]]-Financials2026[[#This Row],[Nov FC]]</f>
        <v>-3028.75</v>
      </c>
      <c r="BN103" s="71">
        <f>Financials2026[[#This Row],[Dec AC]]-Financials2026[[#This Row],[Dec FC]]</f>
        <v>-3028.75</v>
      </c>
      <c r="BO103" s="71">
        <f>SUM(Financials2026[[#This Row],[Jan Opp/Risk]:[Dec Opp./Risk]])</f>
        <v>-26461.62</v>
      </c>
      <c r="BP103" s="91" t="s">
        <v>835</v>
      </c>
      <c r="BQ103" s="47">
        <f>SUM(Financials2026[[#This Row],[Jan AC]:[Apr AC]])</f>
        <v>9883.380000000001</v>
      </c>
      <c r="BS103" s="6"/>
      <c r="BT103" s="6"/>
      <c r="BU103" s="6"/>
      <c r="BV103" s="6"/>
      <c r="BW103" s="6"/>
      <c r="BX103" s="6"/>
    </row>
    <row r="104" spans="1:76" hidden="1" x14ac:dyDescent="0.3">
      <c r="A104" s="22" t="s">
        <v>101</v>
      </c>
      <c r="B104" s="21" t="s">
        <v>59</v>
      </c>
      <c r="C104" s="21"/>
      <c r="D104" s="10" t="s">
        <v>17</v>
      </c>
      <c r="E104" s="7" t="s">
        <v>103</v>
      </c>
      <c r="F104" s="3" t="s">
        <v>104</v>
      </c>
      <c r="G104" s="3" t="s">
        <v>49</v>
      </c>
      <c r="H104" s="4" t="s">
        <v>142</v>
      </c>
      <c r="I104" s="4" t="s">
        <v>142</v>
      </c>
      <c r="J104" s="3"/>
      <c r="K104" s="3" t="str">
        <f t="shared" si="61"/>
        <v>Prj000350-Support - Infrastructure for Tech</v>
      </c>
      <c r="L104" s="21" t="s">
        <v>106</v>
      </c>
      <c r="M104" s="21" t="s">
        <v>4</v>
      </c>
      <c r="N104" s="21" t="s">
        <v>4</v>
      </c>
      <c r="O104" s="21"/>
      <c r="P104" s="21" t="s">
        <v>107</v>
      </c>
      <c r="Q104" s="21" t="s">
        <v>146</v>
      </c>
      <c r="R104" s="21" t="s">
        <v>146</v>
      </c>
      <c r="S104" s="21" t="s">
        <v>129</v>
      </c>
      <c r="T104" s="5">
        <v>4028</v>
      </c>
      <c r="U104" s="15">
        <v>4230</v>
      </c>
      <c r="V104" s="15">
        <v>4230</v>
      </c>
      <c r="W104" s="15">
        <f t="shared" si="68"/>
        <v>4469.03</v>
      </c>
      <c r="X104" s="15">
        <f t="shared" si="58"/>
        <v>0</v>
      </c>
      <c r="Y104" s="15">
        <f t="shared" si="62"/>
        <v>239.02999999999975</v>
      </c>
      <c r="Z104" s="15">
        <f>SUM(Financials2026[[#This Row],[2026 Opportunity]:[2026 Risk]])</f>
        <v>239.02999999999975</v>
      </c>
      <c r="AA104" s="3"/>
      <c r="AB104" s="52">
        <v>353</v>
      </c>
      <c r="AC104" s="52">
        <v>353</v>
      </c>
      <c r="AD104" s="52">
        <v>353</v>
      </c>
      <c r="AE104" s="52">
        <v>353</v>
      </c>
      <c r="AF104" s="52">
        <v>353</v>
      </c>
      <c r="AG104" s="52">
        <v>353</v>
      </c>
      <c r="AH104" s="52">
        <v>353</v>
      </c>
      <c r="AI104" s="52">
        <v>353</v>
      </c>
      <c r="AJ104" s="52">
        <v>353</v>
      </c>
      <c r="AK104" s="52">
        <v>353</v>
      </c>
      <c r="AL104" s="52">
        <v>353</v>
      </c>
      <c r="AM104" s="52">
        <f>353-6</f>
        <v>347</v>
      </c>
      <c r="AN104" s="75">
        <f>SUM(Financials2026[[#This Row],[Jan FC]:[Dec FC]])</f>
        <v>4230</v>
      </c>
      <c r="AO104" s="15">
        <f t="shared" si="56"/>
        <v>2465</v>
      </c>
      <c r="AP104" s="61">
        <v>370.83</v>
      </c>
      <c r="AQ104" s="61">
        <v>375.95</v>
      </c>
      <c r="AR104" s="61">
        <v>371.55</v>
      </c>
      <c r="AS104" s="61">
        <v>371.55</v>
      </c>
      <c r="AT104" s="132">
        <v>514.15</v>
      </c>
      <c r="AU104" s="132">
        <v>514.15</v>
      </c>
      <c r="AV104" s="61"/>
      <c r="AW104" s="61"/>
      <c r="AX104" s="61"/>
      <c r="AY104" s="61"/>
      <c r="AZ104" s="61"/>
      <c r="BA104" s="61"/>
      <c r="BB104" s="80">
        <f>SUM(Financials2026[[#This Row],[Jan AC]:[Dec AC]])</f>
        <v>2518.1799999999998</v>
      </c>
      <c r="BC104" s="71">
        <f>Financials2026[[#This Row],[Jan AC]]-Financials2026[[#This Row],[Jan FC]]</f>
        <v>17.829999999999984</v>
      </c>
      <c r="BD104" s="71">
        <f>Financials2026[[#This Row],[Feb AC]]-Financials2026[[#This Row],[Feb FC]]</f>
        <v>22.949999999999989</v>
      </c>
      <c r="BE104" s="71">
        <f>Financials2026[[#This Row],[Mar AC]]-Financials2026[[#This Row],[Mar FC]]</f>
        <v>18.550000000000011</v>
      </c>
      <c r="BF104" s="71">
        <f>Financials2026[[#This Row],[Apr AC]]-Financials2026[[#This Row],[Apr FC]]</f>
        <v>18.550000000000011</v>
      </c>
      <c r="BG104" s="71">
        <f>Financials2026[[#This Row],[May AC]]-Financials2026[[#This Row],[May FC]]</f>
        <v>161.14999999999998</v>
      </c>
      <c r="BH104" s="71">
        <f>Financials2026[[#This Row],[Jun AC]]-Financials2026[[#This Row],[Jun FC]]</f>
        <v>161.14999999999998</v>
      </c>
      <c r="BI104" s="71">
        <f>Financials2026[[#This Row],[Jul AC]]-Financials2026[[#This Row],[Jul FC]]</f>
        <v>-353</v>
      </c>
      <c r="BJ104" s="71">
        <f>Financials2026[[#This Row],[Aug AC]]-Financials2026[[#This Row],[Aug FC]]</f>
        <v>-353</v>
      </c>
      <c r="BK104" s="71">
        <f>Financials2026[[#This Row],[Sep AC]]-Financials2026[[#This Row],[Sep FC]]</f>
        <v>-353</v>
      </c>
      <c r="BL104" s="71">
        <f>Financials2026[[#This Row],[Oct AC]]-Financials2026[[#This Row],[Oct FC]]</f>
        <v>-353</v>
      </c>
      <c r="BM104" s="71">
        <f>Financials2026[[#This Row],[Nov AC]]-Financials2026[[#This Row],[Nov FC]]</f>
        <v>-353</v>
      </c>
      <c r="BN104" s="71">
        <f>Financials2026[[#This Row],[Dec AC]]-Financials2026[[#This Row],[Dec FC]]</f>
        <v>-347</v>
      </c>
      <c r="BO104" s="71">
        <f>SUM(Financials2026[[#This Row],[Jan Opp/Risk]:[Dec Opp./Risk]])</f>
        <v>-1711.8200000000002</v>
      </c>
      <c r="BP104" s="90"/>
      <c r="BQ104" s="47">
        <f>SUM(Financials2026[[#This Row],[Jan AC]:[Apr AC]])</f>
        <v>1489.8799999999999</v>
      </c>
      <c r="BS104" s="6"/>
      <c r="BT104" s="6"/>
      <c r="BU104" s="6"/>
      <c r="BV104" s="6"/>
      <c r="BW104" s="6"/>
      <c r="BX104" s="6"/>
    </row>
    <row r="105" spans="1:76" hidden="1" x14ac:dyDescent="0.3">
      <c r="A105" s="22" t="s">
        <v>101</v>
      </c>
      <c r="B105" s="21" t="s">
        <v>62</v>
      </c>
      <c r="C105" s="21"/>
      <c r="D105" s="10" t="s">
        <v>17</v>
      </c>
      <c r="E105" s="7" t="s">
        <v>103</v>
      </c>
      <c r="F105" s="3" t="s">
        <v>104</v>
      </c>
      <c r="G105" s="3" t="s">
        <v>49</v>
      </c>
      <c r="H105" s="4" t="s">
        <v>142</v>
      </c>
      <c r="I105" s="4" t="s">
        <v>142</v>
      </c>
      <c r="J105" s="3"/>
      <c r="K105" s="3" t="str">
        <f t="shared" si="61"/>
        <v>Prj000350-Support - Infrastructure for Tech</v>
      </c>
      <c r="L105" s="21" t="s">
        <v>106</v>
      </c>
      <c r="M105" s="21" t="s">
        <v>4</v>
      </c>
      <c r="N105" s="21" t="s">
        <v>4</v>
      </c>
      <c r="O105" s="21" t="s">
        <v>148</v>
      </c>
      <c r="P105" s="21" t="s">
        <v>107</v>
      </c>
      <c r="Q105" s="21" t="s">
        <v>146</v>
      </c>
      <c r="R105" s="21" t="s">
        <v>146</v>
      </c>
      <c r="S105" s="21" t="s">
        <v>129</v>
      </c>
      <c r="T105" s="5">
        <v>7239</v>
      </c>
      <c r="U105" s="15">
        <v>7043</v>
      </c>
      <c r="V105" s="15">
        <v>7043</v>
      </c>
      <c r="W105" s="15">
        <f t="shared" si="68"/>
        <v>7241.6659</v>
      </c>
      <c r="X105" s="15">
        <f t="shared" si="58"/>
        <v>0</v>
      </c>
      <c r="Y105" s="15">
        <f t="shared" si="62"/>
        <v>198.66589999999997</v>
      </c>
      <c r="Z105" s="15">
        <f>SUM(Financials2026[[#This Row],[2026 Opportunity]:[2026 Risk]])</f>
        <v>198.66589999999997</v>
      </c>
      <c r="AA105" s="3" t="s">
        <v>553</v>
      </c>
      <c r="AB105" s="52">
        <v>587</v>
      </c>
      <c r="AC105" s="52">
        <v>587</v>
      </c>
      <c r="AD105" s="52">
        <v>587</v>
      </c>
      <c r="AE105" s="52">
        <v>587</v>
      </c>
      <c r="AF105" s="52">
        <v>587</v>
      </c>
      <c r="AG105" s="52">
        <v>587</v>
      </c>
      <c r="AH105" s="52">
        <v>587</v>
      </c>
      <c r="AI105" s="52">
        <v>587</v>
      </c>
      <c r="AJ105" s="52">
        <v>587</v>
      </c>
      <c r="AK105" s="52">
        <v>587</v>
      </c>
      <c r="AL105" s="52">
        <v>587</v>
      </c>
      <c r="AM105" s="52">
        <f>587-1</f>
        <v>586</v>
      </c>
      <c r="AN105" s="75">
        <f>SUM(Financials2026[[#This Row],[Jan FC]:[Dec FC]])</f>
        <v>7043</v>
      </c>
      <c r="AO105" s="15">
        <f t="shared" si="56"/>
        <v>4108</v>
      </c>
      <c r="AP105" s="61">
        <v>620.09</v>
      </c>
      <c r="AQ105" s="61">
        <v>628.66</v>
      </c>
      <c r="AR105" s="61">
        <v>627.61749999999995</v>
      </c>
      <c r="AS105" s="61">
        <f>628.6492</f>
        <v>628.64919999999995</v>
      </c>
      <c r="AT105" s="132">
        <v>628.64919999999995</v>
      </c>
      <c r="AU105" s="61">
        <v>859.75</v>
      </c>
      <c r="AV105" s="61"/>
      <c r="AW105" s="61"/>
      <c r="AX105" s="61"/>
      <c r="AY105" s="61"/>
      <c r="AZ105" s="61"/>
      <c r="BA105" s="61"/>
      <c r="BB105" s="80">
        <f>SUM(Financials2026[[#This Row],[Jan AC]:[Dec AC]])</f>
        <v>3993.4158999999995</v>
      </c>
      <c r="BC105" s="71">
        <f>Financials2026[[#This Row],[Jan AC]]-Financials2026[[#This Row],[Jan FC]]</f>
        <v>33.090000000000032</v>
      </c>
      <c r="BD105" s="71">
        <f>Financials2026[[#This Row],[Feb AC]]-Financials2026[[#This Row],[Feb FC]]</f>
        <v>41.659999999999968</v>
      </c>
      <c r="BE105" s="71">
        <f>Financials2026[[#This Row],[Mar AC]]-Financials2026[[#This Row],[Mar FC]]</f>
        <v>40.61749999999995</v>
      </c>
      <c r="BF105" s="71">
        <f>Financials2026[[#This Row],[Apr AC]]-Financials2026[[#This Row],[Apr FC]]</f>
        <v>41.649199999999951</v>
      </c>
      <c r="BG105" s="71">
        <f>Financials2026[[#This Row],[May AC]]-Financials2026[[#This Row],[May FC]]</f>
        <v>41.649199999999951</v>
      </c>
      <c r="BH105" s="71">
        <f>Financials2026[[#This Row],[Jun AC]]-Financials2026[[#This Row],[Jun FC]]</f>
        <v>272.75</v>
      </c>
      <c r="BI105" s="71">
        <f>Financials2026[[#This Row],[Jul AC]]-Financials2026[[#This Row],[Jul FC]]</f>
        <v>-587</v>
      </c>
      <c r="BJ105" s="71">
        <f>Financials2026[[#This Row],[Aug AC]]-Financials2026[[#This Row],[Aug FC]]</f>
        <v>-587</v>
      </c>
      <c r="BK105" s="71">
        <f>Financials2026[[#This Row],[Sep AC]]-Financials2026[[#This Row],[Sep FC]]</f>
        <v>-587</v>
      </c>
      <c r="BL105" s="71">
        <f>Financials2026[[#This Row],[Oct AC]]-Financials2026[[#This Row],[Oct FC]]</f>
        <v>-587</v>
      </c>
      <c r="BM105" s="71">
        <f>Financials2026[[#This Row],[Nov AC]]-Financials2026[[#This Row],[Nov FC]]</f>
        <v>-587</v>
      </c>
      <c r="BN105" s="71">
        <f>Financials2026[[#This Row],[Dec AC]]-Financials2026[[#This Row],[Dec FC]]</f>
        <v>-586</v>
      </c>
      <c r="BO105" s="71">
        <f>SUM(Financials2026[[#This Row],[Jan Opp/Risk]:[Dec Opp./Risk]])</f>
        <v>-3049.5841</v>
      </c>
      <c r="BP105" s="90" t="s">
        <v>535</v>
      </c>
      <c r="BQ105" s="47">
        <f>SUM(Financials2026[[#This Row],[Jan AC]:[Apr AC]])</f>
        <v>2505.0166999999997</v>
      </c>
      <c r="BS105" s="6"/>
      <c r="BT105" s="6"/>
      <c r="BU105" s="6"/>
      <c r="BV105" s="6"/>
      <c r="BW105" s="6"/>
      <c r="BX105" s="6"/>
    </row>
    <row r="106" spans="1:76" hidden="1" x14ac:dyDescent="0.3">
      <c r="A106" s="22" t="s">
        <v>157</v>
      </c>
      <c r="B106" s="21" t="s">
        <v>358</v>
      </c>
      <c r="C106" s="21"/>
      <c r="D106" s="10" t="s">
        <v>11</v>
      </c>
      <c r="E106" s="7" t="s">
        <v>113</v>
      </c>
      <c r="F106" s="3" t="s">
        <v>114</v>
      </c>
      <c r="G106" s="3" t="s">
        <v>53</v>
      </c>
      <c r="H106" s="4" t="s">
        <v>115</v>
      </c>
      <c r="I106" s="4" t="s">
        <v>115</v>
      </c>
      <c r="J106" s="3"/>
      <c r="K106" s="3" t="str">
        <f t="shared" si="61"/>
        <v>Prj000266-Support - Internal Tech Workforce Activities</v>
      </c>
      <c r="L106" s="21" t="s">
        <v>106</v>
      </c>
      <c r="M106" s="21" t="s">
        <v>4</v>
      </c>
      <c r="N106" s="21" t="s">
        <v>4</v>
      </c>
      <c r="O106" s="21"/>
      <c r="P106" s="21" t="s">
        <v>151</v>
      </c>
      <c r="Q106" s="21" t="s">
        <v>152</v>
      </c>
      <c r="R106" s="21" t="s">
        <v>359</v>
      </c>
      <c r="S106" s="21" t="s">
        <v>132</v>
      </c>
      <c r="T106" s="5">
        <v>278</v>
      </c>
      <c r="U106" s="15">
        <v>292</v>
      </c>
      <c r="V106" s="15">
        <v>292</v>
      </c>
      <c r="W106" s="15">
        <f t="shared" si="68"/>
        <v>292</v>
      </c>
      <c r="X106" s="15">
        <f t="shared" si="58"/>
        <v>0</v>
      </c>
      <c r="Y106" s="15">
        <f t="shared" si="62"/>
        <v>0</v>
      </c>
      <c r="Z106" s="15">
        <f>SUM(Financials2026[[#This Row],[2026 Opportunity]:[2026 Risk]])</f>
        <v>0</v>
      </c>
      <c r="AA106" s="3" t="s">
        <v>120</v>
      </c>
      <c r="AB106" s="52"/>
      <c r="AC106" s="52"/>
      <c r="AD106" s="52"/>
      <c r="AE106" s="52"/>
      <c r="AF106" s="52"/>
      <c r="AG106" s="52"/>
      <c r="AH106" s="52">
        <v>292</v>
      </c>
      <c r="AI106" s="52"/>
      <c r="AJ106" s="52"/>
      <c r="AK106" s="52"/>
      <c r="AL106" s="52"/>
      <c r="AM106" s="52"/>
      <c r="AN106" s="52">
        <f>SUM(Financials2026[[#This Row],[Jan FC]:[Dec FC]])</f>
        <v>292</v>
      </c>
      <c r="AO106" s="15">
        <f t="shared" si="56"/>
        <v>292</v>
      </c>
      <c r="AP106" s="61"/>
      <c r="AQ106" s="61"/>
      <c r="AR106" s="61"/>
      <c r="AS106" s="61"/>
      <c r="AT106" s="61"/>
      <c r="AU106" s="61"/>
      <c r="AV106" s="61"/>
      <c r="AW106" s="61"/>
      <c r="AX106" s="61"/>
      <c r="AY106" s="61"/>
      <c r="AZ106" s="61"/>
      <c r="BA106" s="61"/>
      <c r="BB106" s="80">
        <f>SUM(Financials2026[[#This Row],[Jan AC]:[Dec AC]])</f>
        <v>0</v>
      </c>
      <c r="BC106" s="71">
        <f>Financials2026[[#This Row],[Jan AC]]-Financials2026[[#This Row],[Jan FC]]</f>
        <v>0</v>
      </c>
      <c r="BD106" s="71">
        <f>Financials2026[[#This Row],[Feb AC]]-Financials2026[[#This Row],[Feb FC]]</f>
        <v>0</v>
      </c>
      <c r="BE106" s="71">
        <f>Financials2026[[#This Row],[Mar AC]]-Financials2026[[#This Row],[Mar FC]]</f>
        <v>0</v>
      </c>
      <c r="BF106" s="71">
        <f>Financials2026[[#This Row],[Apr AC]]-Financials2026[[#This Row],[Apr FC]]</f>
        <v>0</v>
      </c>
      <c r="BG106" s="71">
        <f>Financials2026[[#This Row],[May AC]]-Financials2026[[#This Row],[May FC]]</f>
        <v>0</v>
      </c>
      <c r="BH106" s="71">
        <f>Financials2026[[#This Row],[Jun AC]]-Financials2026[[#This Row],[Jun FC]]</f>
        <v>0</v>
      </c>
      <c r="BI106" s="71">
        <f>Financials2026[[#This Row],[Jul AC]]-Financials2026[[#This Row],[Jul FC]]</f>
        <v>-292</v>
      </c>
      <c r="BJ106" s="71">
        <f>Financials2026[[#This Row],[Aug AC]]-Financials2026[[#This Row],[Aug FC]]</f>
        <v>0</v>
      </c>
      <c r="BK106" s="71">
        <f>Financials2026[[#This Row],[Sep AC]]-Financials2026[[#This Row],[Sep FC]]</f>
        <v>0</v>
      </c>
      <c r="BL106" s="71">
        <f>Financials2026[[#This Row],[Oct AC]]-Financials2026[[#This Row],[Oct FC]]</f>
        <v>0</v>
      </c>
      <c r="BM106" s="71">
        <f>Financials2026[[#This Row],[Nov AC]]-Financials2026[[#This Row],[Nov FC]]</f>
        <v>0</v>
      </c>
      <c r="BN106" s="71">
        <f>Financials2026[[#This Row],[Dec AC]]-Financials2026[[#This Row],[Dec FC]]</f>
        <v>0</v>
      </c>
      <c r="BO106" s="71">
        <f>SUM(Financials2026[[#This Row],[Jan Opp/Risk]:[Dec Opp./Risk]])</f>
        <v>-292</v>
      </c>
      <c r="BP106" s="90"/>
      <c r="BQ106" s="47">
        <f>SUM(Financials2026[[#This Row],[Jan AC]:[Apr AC]])</f>
        <v>0</v>
      </c>
      <c r="BS106" s="6"/>
      <c r="BT106" s="6"/>
      <c r="BU106" s="6"/>
      <c r="BV106" s="6"/>
      <c r="BW106" s="6"/>
      <c r="BX106" s="6"/>
    </row>
    <row r="107" spans="1:76" hidden="1" x14ac:dyDescent="0.3">
      <c r="A107" s="22" t="s">
        <v>111</v>
      </c>
      <c r="B107" s="21" t="s">
        <v>360</v>
      </c>
      <c r="C107" s="21"/>
      <c r="D107" s="10" t="s">
        <v>11</v>
      </c>
      <c r="E107" s="7" t="s">
        <v>113</v>
      </c>
      <c r="F107" s="3" t="s">
        <v>114</v>
      </c>
      <c r="G107" s="3" t="s">
        <v>53</v>
      </c>
      <c r="H107" s="4" t="s">
        <v>115</v>
      </c>
      <c r="I107" s="4" t="s">
        <v>115</v>
      </c>
      <c r="J107" s="3"/>
      <c r="K107" s="3" t="str">
        <f t="shared" si="61"/>
        <v>Prj000266-Support - Internal Tech Workforce Activities</v>
      </c>
      <c r="L107" s="21" t="s">
        <v>106</v>
      </c>
      <c r="M107" s="21" t="s">
        <v>4</v>
      </c>
      <c r="N107" s="21" t="s">
        <v>4</v>
      </c>
      <c r="O107" s="21"/>
      <c r="P107" s="21" t="s">
        <v>151</v>
      </c>
      <c r="Q107" s="21" t="s">
        <v>152</v>
      </c>
      <c r="R107" s="21" t="s">
        <v>361</v>
      </c>
      <c r="S107" s="21" t="s">
        <v>119</v>
      </c>
      <c r="T107" s="5">
        <v>10643</v>
      </c>
      <c r="U107" s="15">
        <v>2900</v>
      </c>
      <c r="V107" s="15">
        <v>2900</v>
      </c>
      <c r="W107" s="15">
        <f t="shared" si="68"/>
        <v>8407.75</v>
      </c>
      <c r="X107" s="15">
        <f t="shared" si="58"/>
        <v>0</v>
      </c>
      <c r="Y107" s="15">
        <f t="shared" si="62"/>
        <v>5507.75</v>
      </c>
      <c r="Z107" s="15">
        <f>SUM(Financials2026[[#This Row],[2026 Opportunity]:[2026 Risk]])</f>
        <v>5507.75</v>
      </c>
      <c r="AA107" s="3" t="s">
        <v>901</v>
      </c>
      <c r="AB107" s="52"/>
      <c r="AC107" s="52">
        <v>17</v>
      </c>
      <c r="AD107" s="52"/>
      <c r="AE107" s="52">
        <f>2900-17</f>
        <v>2883</v>
      </c>
      <c r="AF107" s="52"/>
      <c r="AG107" s="52"/>
      <c r="AH107" s="52"/>
      <c r="AI107" s="52"/>
      <c r="AJ107" s="52"/>
      <c r="AK107" s="52"/>
      <c r="AL107" s="52"/>
      <c r="AM107" s="52"/>
      <c r="AN107" s="52">
        <f>SUM(Financials2026[[#This Row],[Jan FC]:[Dec FC]])</f>
        <v>2900</v>
      </c>
      <c r="AO107" s="15">
        <f t="shared" si="56"/>
        <v>0</v>
      </c>
      <c r="AP107" s="61"/>
      <c r="AQ107" s="61">
        <v>16.739999999999998</v>
      </c>
      <c r="AR107" s="61"/>
      <c r="AS107" s="61">
        <v>7001</v>
      </c>
      <c r="AT107" s="61">
        <v>1390.01</v>
      </c>
      <c r="AU107" s="61"/>
      <c r="AV107" s="61"/>
      <c r="AW107" s="61"/>
      <c r="AX107" s="61"/>
      <c r="AY107" s="61"/>
      <c r="AZ107" s="61"/>
      <c r="BA107" s="61"/>
      <c r="BB107" s="80">
        <f>SUM(Financials2026[[#This Row],[Jan AC]:[Dec AC]])</f>
        <v>8407.75</v>
      </c>
      <c r="BC107" s="71">
        <f>Financials2026[[#This Row],[Jan AC]]-Financials2026[[#This Row],[Jan FC]]</f>
        <v>0</v>
      </c>
      <c r="BD107" s="71">
        <f>Financials2026[[#This Row],[Feb AC]]-Financials2026[[#This Row],[Feb FC]]</f>
        <v>-0.26000000000000156</v>
      </c>
      <c r="BE107" s="71">
        <f>Financials2026[[#This Row],[Mar AC]]-Financials2026[[#This Row],[Mar FC]]</f>
        <v>0</v>
      </c>
      <c r="BF107" s="71">
        <f>Financials2026[[#This Row],[Apr AC]]-Financials2026[[#This Row],[Apr FC]]</f>
        <v>4118</v>
      </c>
      <c r="BG107" s="71">
        <f>Financials2026[[#This Row],[May AC]]-Financials2026[[#This Row],[May FC]]</f>
        <v>1390.01</v>
      </c>
      <c r="BH107" s="71">
        <f>Financials2026[[#This Row],[Jun AC]]-Financials2026[[#This Row],[Jun FC]]</f>
        <v>0</v>
      </c>
      <c r="BI107" s="71">
        <f>Financials2026[[#This Row],[Jul AC]]-Financials2026[[#This Row],[Jul FC]]</f>
        <v>0</v>
      </c>
      <c r="BJ107" s="71">
        <f>Financials2026[[#This Row],[Aug AC]]-Financials2026[[#This Row],[Aug FC]]</f>
        <v>0</v>
      </c>
      <c r="BK107" s="71">
        <f>Financials2026[[#This Row],[Sep AC]]-Financials2026[[#This Row],[Sep FC]]</f>
        <v>0</v>
      </c>
      <c r="BL107" s="71">
        <f>Financials2026[[#This Row],[Oct AC]]-Financials2026[[#This Row],[Oct FC]]</f>
        <v>0</v>
      </c>
      <c r="BM107" s="71">
        <f>Financials2026[[#This Row],[Nov AC]]-Financials2026[[#This Row],[Nov FC]]</f>
        <v>0</v>
      </c>
      <c r="BN107" s="71">
        <f>Financials2026[[#This Row],[Dec AC]]-Financials2026[[#This Row],[Dec FC]]</f>
        <v>0</v>
      </c>
      <c r="BO107" s="71">
        <f>SUM(Financials2026[[#This Row],[Jan Opp/Risk]:[Dec Opp./Risk]])</f>
        <v>5507.75</v>
      </c>
      <c r="BP107" s="90" t="s">
        <v>829</v>
      </c>
      <c r="BQ107" s="47">
        <f>SUM(Financials2026[[#This Row],[Jan AC]:[Apr AC]])</f>
        <v>7017.74</v>
      </c>
      <c r="BS107" s="6"/>
      <c r="BT107" s="6"/>
      <c r="BU107" s="6"/>
      <c r="BV107" s="6"/>
      <c r="BW107" s="6"/>
      <c r="BX107" s="6"/>
    </row>
    <row r="108" spans="1:76" hidden="1" x14ac:dyDescent="0.3">
      <c r="A108" s="22" t="s">
        <v>101</v>
      </c>
      <c r="B108" s="21" t="s">
        <v>362</v>
      </c>
      <c r="C108" s="21"/>
      <c r="D108" s="10" t="s">
        <v>31</v>
      </c>
      <c r="E108" s="7" t="s">
        <v>204</v>
      </c>
      <c r="F108" s="3" t="s">
        <v>205</v>
      </c>
      <c r="G108" s="3" t="s">
        <v>50</v>
      </c>
      <c r="H108" s="4">
        <v>46023</v>
      </c>
      <c r="I108" s="4">
        <v>46387</v>
      </c>
      <c r="J108" s="3" t="s">
        <v>363</v>
      </c>
      <c r="K108" s="3" t="str">
        <f t="shared" ref="K108:K129" si="73">D108 &amp; "-" &amp;E108</f>
        <v>Prj000469-Support - Prod Support for Ops Apps</v>
      </c>
      <c r="L108" s="21" t="s">
        <v>106</v>
      </c>
      <c r="M108" s="21" t="s">
        <v>6</v>
      </c>
      <c r="N108" s="21" t="s">
        <v>6</v>
      </c>
      <c r="O108" s="21" t="s">
        <v>364</v>
      </c>
      <c r="P108" s="21" t="s">
        <v>151</v>
      </c>
      <c r="Q108" s="21" t="s">
        <v>152</v>
      </c>
      <c r="R108" s="21" t="s">
        <v>365</v>
      </c>
      <c r="S108" s="21" t="s">
        <v>132</v>
      </c>
      <c r="T108" s="5">
        <v>8000</v>
      </c>
      <c r="U108" s="15">
        <v>8400</v>
      </c>
      <c r="V108" s="15">
        <v>8400</v>
      </c>
      <c r="W108" s="15">
        <f t="shared" si="68"/>
        <v>8000</v>
      </c>
      <c r="X108" s="15">
        <f t="shared" si="58"/>
        <v>-400</v>
      </c>
      <c r="Y108" s="15">
        <f t="shared" ref="Y108:Y129" si="74">IF(W108 &gt; V108, W108 - V108, 0)</f>
        <v>0</v>
      </c>
      <c r="Z108" s="15">
        <f>SUM(Financials2026[[#This Row],[2026 Opportunity]:[2026 Risk]])</f>
        <v>-400</v>
      </c>
      <c r="AA108" s="3" t="s">
        <v>366</v>
      </c>
      <c r="AB108" s="52">
        <v>8400</v>
      </c>
      <c r="AC108" s="52"/>
      <c r="AD108" s="52"/>
      <c r="AE108" s="52"/>
      <c r="AF108" s="52"/>
      <c r="AG108" s="52"/>
      <c r="AH108" s="52"/>
      <c r="AI108" s="52"/>
      <c r="AJ108" s="52"/>
      <c r="AK108" s="52"/>
      <c r="AL108" s="52"/>
      <c r="AM108" s="52"/>
      <c r="AN108" s="52">
        <f>SUM(Financials2026[[#This Row],[Jan FC]:[Dec FC]])</f>
        <v>8400</v>
      </c>
      <c r="AO108" s="15">
        <f t="shared" si="56"/>
        <v>0</v>
      </c>
      <c r="AP108" s="61">
        <v>8000</v>
      </c>
      <c r="AQ108" s="61"/>
      <c r="AR108" s="61"/>
      <c r="AS108" s="61"/>
      <c r="AT108" s="61"/>
      <c r="AU108" s="61"/>
      <c r="AV108" s="61"/>
      <c r="AW108" s="61"/>
      <c r="AX108" s="61"/>
      <c r="AY108" s="61"/>
      <c r="AZ108" s="61"/>
      <c r="BA108" s="61"/>
      <c r="BB108" s="80">
        <f>SUM(Financials2026[[#This Row],[Jan AC]:[Dec AC]])</f>
        <v>8000</v>
      </c>
      <c r="BC108" s="71">
        <f>Financials2026[[#This Row],[Jan AC]]-Financials2026[[#This Row],[Jan FC]]</f>
        <v>-400</v>
      </c>
      <c r="BD108" s="71">
        <f>Financials2026[[#This Row],[Feb AC]]-Financials2026[[#This Row],[Feb FC]]</f>
        <v>0</v>
      </c>
      <c r="BE108" s="71">
        <f>Financials2026[[#This Row],[Mar AC]]-Financials2026[[#This Row],[Mar FC]]</f>
        <v>0</v>
      </c>
      <c r="BF108" s="71">
        <f>Financials2026[[#This Row],[Apr AC]]-Financials2026[[#This Row],[Apr FC]]</f>
        <v>0</v>
      </c>
      <c r="BG108" s="71">
        <f>Financials2026[[#This Row],[May AC]]-Financials2026[[#This Row],[May FC]]</f>
        <v>0</v>
      </c>
      <c r="BH108" s="71">
        <f>Financials2026[[#This Row],[Jun AC]]-Financials2026[[#This Row],[Jun FC]]</f>
        <v>0</v>
      </c>
      <c r="BI108" s="71">
        <f>Financials2026[[#This Row],[Jul AC]]-Financials2026[[#This Row],[Jul FC]]</f>
        <v>0</v>
      </c>
      <c r="BJ108" s="71">
        <f>Financials2026[[#This Row],[Aug AC]]-Financials2026[[#This Row],[Aug FC]]</f>
        <v>0</v>
      </c>
      <c r="BK108" s="71">
        <f>Financials2026[[#This Row],[Sep AC]]-Financials2026[[#This Row],[Sep FC]]</f>
        <v>0</v>
      </c>
      <c r="BL108" s="71">
        <f>Financials2026[[#This Row],[Oct AC]]-Financials2026[[#This Row],[Oct FC]]</f>
        <v>0</v>
      </c>
      <c r="BM108" s="71">
        <f>Financials2026[[#This Row],[Nov AC]]-Financials2026[[#This Row],[Nov FC]]</f>
        <v>0</v>
      </c>
      <c r="BN108" s="71">
        <f>Financials2026[[#This Row],[Dec AC]]-Financials2026[[#This Row],[Dec FC]]</f>
        <v>0</v>
      </c>
      <c r="BO108" s="71">
        <f>SUM(Financials2026[[#This Row],[Jan Opp/Risk]:[Dec Opp./Risk]])</f>
        <v>-400</v>
      </c>
      <c r="BP108" s="90" t="s">
        <v>535</v>
      </c>
      <c r="BQ108" s="47">
        <f>SUM(Financials2026[[#This Row],[Jan AC]:[Apr AC]])</f>
        <v>8000</v>
      </c>
      <c r="BS108" s="6"/>
      <c r="BT108" s="6"/>
      <c r="BU108" s="6"/>
      <c r="BV108" s="6"/>
      <c r="BW108" s="6"/>
      <c r="BX108" s="6"/>
    </row>
    <row r="109" spans="1:76" hidden="1" x14ac:dyDescent="0.3">
      <c r="A109" s="22" t="s">
        <v>101</v>
      </c>
      <c r="B109" s="21" t="s">
        <v>69</v>
      </c>
      <c r="C109" s="21"/>
      <c r="D109" s="10" t="s">
        <v>17</v>
      </c>
      <c r="E109" s="7" t="s">
        <v>103</v>
      </c>
      <c r="F109" s="3" t="s">
        <v>104</v>
      </c>
      <c r="G109" s="3" t="s">
        <v>49</v>
      </c>
      <c r="H109" s="4">
        <v>46028</v>
      </c>
      <c r="I109" s="4">
        <v>46393</v>
      </c>
      <c r="J109" s="3"/>
      <c r="K109" s="3" t="str">
        <f t="shared" si="73"/>
        <v>Prj000350-Support - Infrastructure for Tech</v>
      </c>
      <c r="L109" s="21" t="s">
        <v>106</v>
      </c>
      <c r="M109" s="21" t="s">
        <v>4</v>
      </c>
      <c r="N109" s="21" t="s">
        <v>4</v>
      </c>
      <c r="O109" s="21"/>
      <c r="P109" s="21" t="s">
        <v>151</v>
      </c>
      <c r="Q109" s="21" t="s">
        <v>152</v>
      </c>
      <c r="R109" s="21" t="s">
        <v>365</v>
      </c>
      <c r="S109" s="21" t="s">
        <v>132</v>
      </c>
      <c r="T109" s="5">
        <v>3000</v>
      </c>
      <c r="U109" s="15">
        <v>3150</v>
      </c>
      <c r="V109" s="15">
        <v>3150</v>
      </c>
      <c r="W109" s="15">
        <f t="shared" si="68"/>
        <v>3000</v>
      </c>
      <c r="X109" s="15">
        <f t="shared" si="58"/>
        <v>-150</v>
      </c>
      <c r="Y109" s="15">
        <f t="shared" si="74"/>
        <v>0</v>
      </c>
      <c r="Z109" s="15">
        <f>SUM(Financials2026[[#This Row],[2026 Opportunity]:[2026 Risk]])</f>
        <v>-150</v>
      </c>
      <c r="AA109" s="3" t="s">
        <v>120</v>
      </c>
      <c r="AB109" s="52"/>
      <c r="AC109" s="52">
        <v>3150</v>
      </c>
      <c r="AD109" s="52"/>
      <c r="AE109" s="52"/>
      <c r="AF109" s="52"/>
      <c r="AG109" s="52"/>
      <c r="AH109" s="52"/>
      <c r="AI109" s="52"/>
      <c r="AJ109" s="52"/>
      <c r="AK109" s="52"/>
      <c r="AL109" s="52"/>
      <c r="AM109" s="52"/>
      <c r="AN109" s="52">
        <f>SUM(Financials2026[[#This Row],[Jan FC]:[Dec FC]])</f>
        <v>3150</v>
      </c>
      <c r="AO109" s="15">
        <f t="shared" si="56"/>
        <v>0</v>
      </c>
      <c r="AP109" s="61"/>
      <c r="AQ109" s="61">
        <v>3000</v>
      </c>
      <c r="AR109" s="61"/>
      <c r="AS109" s="61"/>
      <c r="AT109" s="61"/>
      <c r="AU109" s="61"/>
      <c r="AV109" s="61"/>
      <c r="AW109" s="61"/>
      <c r="AX109" s="61"/>
      <c r="AY109" s="61"/>
      <c r="AZ109" s="61"/>
      <c r="BA109" s="61"/>
      <c r="BB109" s="80">
        <f>SUM(Financials2026[[#This Row],[Jan AC]:[Dec AC]])</f>
        <v>3000</v>
      </c>
      <c r="BC109" s="71">
        <f>Financials2026[[#This Row],[Jan AC]]-Financials2026[[#This Row],[Jan FC]]</f>
        <v>0</v>
      </c>
      <c r="BD109" s="71">
        <f>Financials2026[[#This Row],[Feb AC]]-Financials2026[[#This Row],[Feb FC]]</f>
        <v>-150</v>
      </c>
      <c r="BE109" s="71">
        <f>Financials2026[[#This Row],[Mar AC]]-Financials2026[[#This Row],[Mar FC]]</f>
        <v>0</v>
      </c>
      <c r="BF109" s="71">
        <f>Financials2026[[#This Row],[Apr AC]]-Financials2026[[#This Row],[Apr FC]]</f>
        <v>0</v>
      </c>
      <c r="BG109" s="71">
        <f>Financials2026[[#This Row],[May AC]]-Financials2026[[#This Row],[May FC]]</f>
        <v>0</v>
      </c>
      <c r="BH109" s="71">
        <f>Financials2026[[#This Row],[Jun AC]]-Financials2026[[#This Row],[Jun FC]]</f>
        <v>0</v>
      </c>
      <c r="BI109" s="71">
        <f>Financials2026[[#This Row],[Jul AC]]-Financials2026[[#This Row],[Jul FC]]</f>
        <v>0</v>
      </c>
      <c r="BJ109" s="71">
        <f>Financials2026[[#This Row],[Aug AC]]-Financials2026[[#This Row],[Aug FC]]</f>
        <v>0</v>
      </c>
      <c r="BK109" s="71">
        <f>Financials2026[[#This Row],[Sep AC]]-Financials2026[[#This Row],[Sep FC]]</f>
        <v>0</v>
      </c>
      <c r="BL109" s="71">
        <f>Financials2026[[#This Row],[Oct AC]]-Financials2026[[#This Row],[Oct FC]]</f>
        <v>0</v>
      </c>
      <c r="BM109" s="71">
        <f>Financials2026[[#This Row],[Nov AC]]-Financials2026[[#This Row],[Nov FC]]</f>
        <v>0</v>
      </c>
      <c r="BN109" s="71">
        <f>Financials2026[[#This Row],[Dec AC]]-Financials2026[[#This Row],[Dec FC]]</f>
        <v>0</v>
      </c>
      <c r="BO109" s="71">
        <f>SUM(Financials2026[[#This Row],[Jan Opp/Risk]:[Dec Opp./Risk]])</f>
        <v>-150</v>
      </c>
      <c r="BP109" s="90" t="s">
        <v>535</v>
      </c>
      <c r="BQ109" s="47">
        <f>SUM(Financials2026[[#This Row],[Jan AC]:[Apr AC]])</f>
        <v>3000</v>
      </c>
      <c r="BS109" s="6"/>
      <c r="BT109" s="6"/>
      <c r="BU109" s="6"/>
      <c r="BV109" s="6"/>
      <c r="BW109" s="6"/>
      <c r="BX109" s="6"/>
    </row>
    <row r="110" spans="1:76" hidden="1" x14ac:dyDescent="0.3">
      <c r="A110" s="22" t="s">
        <v>157</v>
      </c>
      <c r="B110" s="21" t="s">
        <v>61</v>
      </c>
      <c r="C110" s="21"/>
      <c r="D110" s="10" t="s">
        <v>17</v>
      </c>
      <c r="E110" s="7" t="s">
        <v>103</v>
      </c>
      <c r="F110" s="3" t="s">
        <v>104</v>
      </c>
      <c r="G110" s="3" t="s">
        <v>49</v>
      </c>
      <c r="H110" s="4" t="s">
        <v>115</v>
      </c>
      <c r="I110" s="4" t="s">
        <v>115</v>
      </c>
      <c r="J110" s="3"/>
      <c r="K110" s="3" t="str">
        <f t="shared" si="73"/>
        <v>Prj000350-Support - Infrastructure for Tech</v>
      </c>
      <c r="L110" s="21" t="s">
        <v>106</v>
      </c>
      <c r="M110" s="21" t="s">
        <v>4</v>
      </c>
      <c r="N110" s="21" t="s">
        <v>4</v>
      </c>
      <c r="O110" s="21" t="s">
        <v>367</v>
      </c>
      <c r="P110" s="21" t="s">
        <v>151</v>
      </c>
      <c r="Q110" s="21" t="s">
        <v>152</v>
      </c>
      <c r="R110" s="21" t="s">
        <v>153</v>
      </c>
      <c r="S110" s="21" t="s">
        <v>129</v>
      </c>
      <c r="T110" s="5">
        <v>1594</v>
      </c>
      <c r="U110" s="15">
        <v>1674</v>
      </c>
      <c r="V110" s="15">
        <v>1674</v>
      </c>
      <c r="W110" s="15">
        <f t="shared" si="68"/>
        <v>0</v>
      </c>
      <c r="X110" s="15">
        <f t="shared" si="58"/>
        <v>-1674</v>
      </c>
      <c r="Y110" s="15">
        <f t="shared" si="74"/>
        <v>0</v>
      </c>
      <c r="Z110" s="15">
        <f>SUM(Financials2026[[#This Row],[2026 Opportunity]:[2026 Risk]])</f>
        <v>-1674</v>
      </c>
      <c r="AA110" s="3" t="s">
        <v>559</v>
      </c>
      <c r="AB110" s="52"/>
      <c r="AC110" s="52"/>
      <c r="AD110" s="52"/>
      <c r="AE110" s="52"/>
      <c r="AF110" s="52"/>
      <c r="AG110" s="52"/>
      <c r="AH110" s="52"/>
      <c r="AI110" s="52"/>
      <c r="AJ110" s="52"/>
      <c r="AK110" s="52"/>
      <c r="AL110" s="52"/>
      <c r="AM110" s="52"/>
      <c r="AN110" s="52">
        <f>SUM(Financials2026[[#This Row],[Jan FC]:[Dec FC]])</f>
        <v>0</v>
      </c>
      <c r="AO110" s="15">
        <f t="shared" si="56"/>
        <v>0</v>
      </c>
      <c r="AP110" s="61"/>
      <c r="AQ110" s="61"/>
      <c r="AR110" s="61"/>
      <c r="AS110" s="61"/>
      <c r="AT110" s="61"/>
      <c r="AU110" s="61"/>
      <c r="AV110" s="61"/>
      <c r="AW110" s="61"/>
      <c r="AX110" s="61"/>
      <c r="AY110" s="61"/>
      <c r="AZ110" s="61"/>
      <c r="BA110" s="61"/>
      <c r="BB110" s="80">
        <f>SUM(Financials2026[[#This Row],[Jan AC]:[Dec AC]])</f>
        <v>0</v>
      </c>
      <c r="BC110" s="71">
        <f>Financials2026[[#This Row],[Jan AC]]-Financials2026[[#This Row],[Jan FC]]</f>
        <v>0</v>
      </c>
      <c r="BD110" s="71">
        <f>Financials2026[[#This Row],[Feb AC]]-Financials2026[[#This Row],[Feb FC]]</f>
        <v>0</v>
      </c>
      <c r="BE110" s="71">
        <f>Financials2026[[#This Row],[Mar AC]]-Financials2026[[#This Row],[Mar FC]]</f>
        <v>0</v>
      </c>
      <c r="BF110" s="71">
        <f>Financials2026[[#This Row],[Apr AC]]-Financials2026[[#This Row],[Apr FC]]</f>
        <v>0</v>
      </c>
      <c r="BG110" s="71">
        <f>Financials2026[[#This Row],[May AC]]-Financials2026[[#This Row],[May FC]]</f>
        <v>0</v>
      </c>
      <c r="BH110" s="71">
        <f>Financials2026[[#This Row],[Jun AC]]-Financials2026[[#This Row],[Jun FC]]</f>
        <v>0</v>
      </c>
      <c r="BI110" s="71">
        <f>Financials2026[[#This Row],[Jul AC]]-Financials2026[[#This Row],[Jul FC]]</f>
        <v>0</v>
      </c>
      <c r="BJ110" s="71">
        <f>Financials2026[[#This Row],[Aug AC]]-Financials2026[[#This Row],[Aug FC]]</f>
        <v>0</v>
      </c>
      <c r="BK110" s="71">
        <f>Financials2026[[#This Row],[Sep AC]]-Financials2026[[#This Row],[Sep FC]]</f>
        <v>0</v>
      </c>
      <c r="BL110" s="71">
        <f>Financials2026[[#This Row],[Oct AC]]-Financials2026[[#This Row],[Oct FC]]</f>
        <v>0</v>
      </c>
      <c r="BM110" s="71">
        <f>Financials2026[[#This Row],[Nov AC]]-Financials2026[[#This Row],[Nov FC]]</f>
        <v>0</v>
      </c>
      <c r="BN110" s="71">
        <f>Financials2026[[#This Row],[Dec AC]]-Financials2026[[#This Row],[Dec FC]]</f>
        <v>0</v>
      </c>
      <c r="BO110" s="71">
        <f>SUM(Financials2026[[#This Row],[Jan Opp/Risk]:[Dec Opp./Risk]])</f>
        <v>0</v>
      </c>
      <c r="BP110" s="3" t="s">
        <v>559</v>
      </c>
      <c r="BQ110" s="47">
        <f>SUM(Financials2026[[#This Row],[Jan AC]:[Apr AC]])</f>
        <v>0</v>
      </c>
      <c r="BS110" s="6"/>
      <c r="BT110" s="6"/>
      <c r="BU110" s="6"/>
      <c r="BV110" s="6"/>
      <c r="BW110" s="6"/>
      <c r="BX110" s="6"/>
    </row>
    <row r="111" spans="1:76" hidden="1" x14ac:dyDescent="0.3">
      <c r="A111" s="22" t="s">
        <v>157</v>
      </c>
      <c r="B111" s="21" t="s">
        <v>64</v>
      </c>
      <c r="C111" s="21"/>
      <c r="D111" s="10" t="s">
        <v>17</v>
      </c>
      <c r="E111" s="7" t="s">
        <v>103</v>
      </c>
      <c r="F111" s="3" t="s">
        <v>104</v>
      </c>
      <c r="G111" s="3" t="s">
        <v>49</v>
      </c>
      <c r="H111" s="4" t="s">
        <v>142</v>
      </c>
      <c r="I111" s="4" t="s">
        <v>142</v>
      </c>
      <c r="J111" s="3"/>
      <c r="K111" s="3" t="str">
        <f t="shared" si="73"/>
        <v>Prj000350-Support - Infrastructure for Tech</v>
      </c>
      <c r="L111" s="21" t="s">
        <v>106</v>
      </c>
      <c r="M111" s="21" t="s">
        <v>4</v>
      </c>
      <c r="N111" s="21" t="s">
        <v>4</v>
      </c>
      <c r="O111" s="21"/>
      <c r="P111" s="21" t="s">
        <v>151</v>
      </c>
      <c r="Q111" s="21" t="s">
        <v>152</v>
      </c>
      <c r="R111" s="21" t="s">
        <v>153</v>
      </c>
      <c r="S111" s="21" t="s">
        <v>129</v>
      </c>
      <c r="T111" s="5">
        <v>17438</v>
      </c>
      <c r="U111" s="15">
        <v>18865</v>
      </c>
      <c r="V111" s="15">
        <v>18865</v>
      </c>
      <c r="W111" s="15">
        <f t="shared" si="68"/>
        <v>19510.98</v>
      </c>
      <c r="X111" s="15">
        <f t="shared" si="58"/>
        <v>0</v>
      </c>
      <c r="Y111" s="15">
        <f t="shared" si="74"/>
        <v>645.97999999999956</v>
      </c>
      <c r="Z111" s="15">
        <f>SUM(Financials2026[[#This Row],[2026 Opportunity]:[2026 Risk]])</f>
        <v>645.97999999999956</v>
      </c>
      <c r="AA111" s="3" t="s">
        <v>120</v>
      </c>
      <c r="AB111" s="52">
        <v>1450.9</v>
      </c>
      <c r="AC111" s="52">
        <v>1585</v>
      </c>
      <c r="AD111" s="52">
        <v>1500</v>
      </c>
      <c r="AE111" s="52">
        <v>1500</v>
      </c>
      <c r="AF111" s="52">
        <v>1500</v>
      </c>
      <c r="AG111" s="52">
        <v>1500</v>
      </c>
      <c r="AH111" s="52">
        <v>1500</v>
      </c>
      <c r="AI111" s="52">
        <v>1500</v>
      </c>
      <c r="AJ111" s="52">
        <v>1500</v>
      </c>
      <c r="AK111" s="52">
        <v>1500</v>
      </c>
      <c r="AL111" s="52">
        <v>1500</v>
      </c>
      <c r="AM111" s="52">
        <v>2329</v>
      </c>
      <c r="AN111" s="52">
        <f>SUM(Financials2026[[#This Row],[Jan FC]:[Dec FC]])</f>
        <v>18864.900000000001</v>
      </c>
      <c r="AO111" s="15">
        <f t="shared" si="56"/>
        <v>11329</v>
      </c>
      <c r="AP111" s="61">
        <v>1450.9</v>
      </c>
      <c r="AQ111" s="61">
        <v>1585</v>
      </c>
      <c r="AR111" s="61">
        <v>1823.33</v>
      </c>
      <c r="AS111" s="61">
        <v>1822.75</v>
      </c>
      <c r="AT111" s="61"/>
      <c r="AU111" s="61"/>
      <c r="AV111" s="61"/>
      <c r="AW111" s="61"/>
      <c r="AX111" s="61"/>
      <c r="AY111" s="61"/>
      <c r="AZ111" s="61"/>
      <c r="BA111" s="61"/>
      <c r="BB111" s="80">
        <f>SUM(Financials2026[[#This Row],[Jan AC]:[Dec AC]])</f>
        <v>6681.98</v>
      </c>
      <c r="BC111" s="71">
        <f>Financials2026[[#This Row],[Jan AC]]-Financials2026[[#This Row],[Jan FC]]</f>
        <v>0</v>
      </c>
      <c r="BD111" s="71">
        <f>Financials2026[[#This Row],[Feb AC]]-Financials2026[[#This Row],[Feb FC]]</f>
        <v>0</v>
      </c>
      <c r="BE111" s="71">
        <f>Financials2026[[#This Row],[Mar AC]]-Financials2026[[#This Row],[Mar FC]]</f>
        <v>323.32999999999993</v>
      </c>
      <c r="BF111" s="71">
        <f>Financials2026[[#This Row],[Apr AC]]-Financials2026[[#This Row],[Apr FC]]</f>
        <v>322.75</v>
      </c>
      <c r="BG111" s="71">
        <f>Financials2026[[#This Row],[May AC]]-Financials2026[[#This Row],[May FC]]</f>
        <v>-1500</v>
      </c>
      <c r="BH111" s="71">
        <f>Financials2026[[#This Row],[Jun AC]]-Financials2026[[#This Row],[Jun FC]]</f>
        <v>-1500</v>
      </c>
      <c r="BI111" s="71">
        <f>Financials2026[[#This Row],[Jul AC]]-Financials2026[[#This Row],[Jul FC]]</f>
        <v>-1500</v>
      </c>
      <c r="BJ111" s="71">
        <f>Financials2026[[#This Row],[Aug AC]]-Financials2026[[#This Row],[Aug FC]]</f>
        <v>-1500</v>
      </c>
      <c r="BK111" s="71">
        <f>Financials2026[[#This Row],[Sep AC]]-Financials2026[[#This Row],[Sep FC]]</f>
        <v>-1500</v>
      </c>
      <c r="BL111" s="71">
        <f>Financials2026[[#This Row],[Oct AC]]-Financials2026[[#This Row],[Oct FC]]</f>
        <v>-1500</v>
      </c>
      <c r="BM111" s="71">
        <f>Financials2026[[#This Row],[Nov AC]]-Financials2026[[#This Row],[Nov FC]]</f>
        <v>-1500</v>
      </c>
      <c r="BN111" s="71">
        <f>Financials2026[[#This Row],[Dec AC]]-Financials2026[[#This Row],[Dec FC]]</f>
        <v>-2329</v>
      </c>
      <c r="BO111" s="71">
        <f>SUM(Financials2026[[#This Row],[Jan Opp/Risk]:[Dec Opp./Risk]])</f>
        <v>-12182.92</v>
      </c>
      <c r="BP111" s="90" t="s">
        <v>535</v>
      </c>
      <c r="BQ111" s="47">
        <f>SUM(Financials2026[[#This Row],[Jan AC]:[Apr AC]])</f>
        <v>6681.98</v>
      </c>
      <c r="BS111" s="6"/>
      <c r="BT111" s="6"/>
      <c r="BU111" s="6"/>
      <c r="BV111" s="6"/>
      <c r="BW111" s="6"/>
      <c r="BX111" s="6"/>
    </row>
    <row r="112" spans="1:76" hidden="1" x14ac:dyDescent="0.3">
      <c r="A112" s="22" t="s">
        <v>157</v>
      </c>
      <c r="B112" s="21" t="s">
        <v>66</v>
      </c>
      <c r="C112" s="21"/>
      <c r="D112" s="10" t="s">
        <v>17</v>
      </c>
      <c r="E112" s="7" t="s">
        <v>103</v>
      </c>
      <c r="F112" s="3" t="s">
        <v>104</v>
      </c>
      <c r="G112" s="3" t="s">
        <v>49</v>
      </c>
      <c r="H112" s="4" t="s">
        <v>142</v>
      </c>
      <c r="I112" s="4" t="s">
        <v>142</v>
      </c>
      <c r="J112" s="3"/>
      <c r="K112" s="3" t="str">
        <f t="shared" si="73"/>
        <v>Prj000350-Support - Infrastructure for Tech</v>
      </c>
      <c r="L112" s="21" t="s">
        <v>106</v>
      </c>
      <c r="M112" s="21" t="s">
        <v>4</v>
      </c>
      <c r="N112" s="21" t="s">
        <v>4</v>
      </c>
      <c r="O112" s="21"/>
      <c r="P112" s="21" t="s">
        <v>151</v>
      </c>
      <c r="Q112" s="21" t="s">
        <v>152</v>
      </c>
      <c r="R112" s="21" t="s">
        <v>153</v>
      </c>
      <c r="S112" s="21" t="s">
        <v>129</v>
      </c>
      <c r="T112" s="5">
        <v>32897.4</v>
      </c>
      <c r="U112" s="15">
        <v>34537</v>
      </c>
      <c r="V112" s="15">
        <v>34537</v>
      </c>
      <c r="W112" s="15">
        <f t="shared" si="68"/>
        <v>33990.466666666667</v>
      </c>
      <c r="X112" s="15">
        <f t="shared" si="58"/>
        <v>-546.53333333333285</v>
      </c>
      <c r="Y112" s="15">
        <f t="shared" si="74"/>
        <v>0</v>
      </c>
      <c r="Z112" s="15">
        <f>SUM(Financials2026[[#This Row],[2026 Opportunity]:[2026 Risk]])</f>
        <v>-546.53333333333285</v>
      </c>
      <c r="AA112" s="3"/>
      <c r="AB112" s="52">
        <f>Financials2026[[#This Row],[2026 Final Budget]]/12</f>
        <v>2878.0833333333335</v>
      </c>
      <c r="AC112" s="52">
        <f>Financials2026[[#This Row],[2026 Final Budget]]/12</f>
        <v>2878.0833333333335</v>
      </c>
      <c r="AD112" s="52">
        <f>Financials2026[[#This Row],[2026 Final Budget]]/12</f>
        <v>2878.0833333333335</v>
      </c>
      <c r="AE112" s="52">
        <f>Financials2026[[#This Row],[2026 Final Budget]]/12</f>
        <v>2878.0833333333335</v>
      </c>
      <c r="AF112" s="52">
        <f>Financials2026[[#This Row],[2026 Final Budget]]/12</f>
        <v>2878.0833333333335</v>
      </c>
      <c r="AG112" s="52">
        <f>Financials2026[[#This Row],[2026 Final Budget]]/12</f>
        <v>2878.0833333333335</v>
      </c>
      <c r="AH112" s="52">
        <f>Financials2026[[#This Row],[2026 Final Budget]]/12</f>
        <v>2878.0833333333335</v>
      </c>
      <c r="AI112" s="52">
        <f>Financials2026[[#This Row],[2026 Final Budget]]/12</f>
        <v>2878.0833333333335</v>
      </c>
      <c r="AJ112" s="52">
        <f>Financials2026[[#This Row],[2026 Final Budget]]/12</f>
        <v>2878.0833333333335</v>
      </c>
      <c r="AK112" s="52">
        <f>Financials2026[[#This Row],[2026 Final Budget]]/12</f>
        <v>2878.0833333333335</v>
      </c>
      <c r="AL112" s="52">
        <f>Financials2026[[#This Row],[2026 Final Budget]]/12</f>
        <v>2878.0833333333335</v>
      </c>
      <c r="AM112" s="52">
        <f>Financials2026[[#This Row],[2026 Final Budget]]/12</f>
        <v>2878.0833333333335</v>
      </c>
      <c r="AN112" s="75">
        <f>SUM(Financials2026[[#This Row],[Jan FC]:[Dec FC]])</f>
        <v>34536.999999999993</v>
      </c>
      <c r="AO112" s="15">
        <f t="shared" si="56"/>
        <v>20146.583333333332</v>
      </c>
      <c r="AP112" s="61">
        <v>2741.45</v>
      </c>
      <c r="AQ112" s="61">
        <v>2741.45</v>
      </c>
      <c r="AR112" s="61">
        <v>2741.45</v>
      </c>
      <c r="AS112" s="61">
        <v>2741.45</v>
      </c>
      <c r="AT112" s="61"/>
      <c r="AU112" s="61"/>
      <c r="AV112" s="61"/>
      <c r="AW112" s="61"/>
      <c r="AX112" s="61"/>
      <c r="AY112" s="61"/>
      <c r="AZ112" s="61"/>
      <c r="BA112" s="61"/>
      <c r="BB112" s="80">
        <f>SUM(Financials2026[[#This Row],[Jan AC]:[Dec AC]])</f>
        <v>10965.8</v>
      </c>
      <c r="BC112" s="71">
        <f>Financials2026[[#This Row],[Jan AC]]-Financials2026[[#This Row],[Jan FC]]</f>
        <v>-136.63333333333367</v>
      </c>
      <c r="BD112" s="71">
        <f>Financials2026[[#This Row],[Feb AC]]-Financials2026[[#This Row],[Feb FC]]</f>
        <v>-136.63333333333367</v>
      </c>
      <c r="BE112" s="71">
        <f>Financials2026[[#This Row],[Mar AC]]-Financials2026[[#This Row],[Mar FC]]</f>
        <v>-136.63333333333367</v>
      </c>
      <c r="BF112" s="71">
        <f>Financials2026[[#This Row],[Apr AC]]-Financials2026[[#This Row],[Apr FC]]</f>
        <v>-136.63333333333367</v>
      </c>
      <c r="BG112" s="71">
        <f>Financials2026[[#This Row],[May AC]]-Financials2026[[#This Row],[May FC]]</f>
        <v>-2878.0833333333335</v>
      </c>
      <c r="BH112" s="71">
        <f>Financials2026[[#This Row],[Jun AC]]-Financials2026[[#This Row],[Jun FC]]</f>
        <v>-2878.0833333333335</v>
      </c>
      <c r="BI112" s="71">
        <f>Financials2026[[#This Row],[Jul AC]]-Financials2026[[#This Row],[Jul FC]]</f>
        <v>-2878.0833333333335</v>
      </c>
      <c r="BJ112" s="71">
        <f>Financials2026[[#This Row],[Aug AC]]-Financials2026[[#This Row],[Aug FC]]</f>
        <v>-2878.0833333333335</v>
      </c>
      <c r="BK112" s="71">
        <f>Financials2026[[#This Row],[Sep AC]]-Financials2026[[#This Row],[Sep FC]]</f>
        <v>-2878.0833333333335</v>
      </c>
      <c r="BL112" s="71">
        <f>Financials2026[[#This Row],[Oct AC]]-Financials2026[[#This Row],[Oct FC]]</f>
        <v>-2878.0833333333335</v>
      </c>
      <c r="BM112" s="71">
        <f>Financials2026[[#This Row],[Nov AC]]-Financials2026[[#This Row],[Nov FC]]</f>
        <v>-2878.0833333333335</v>
      </c>
      <c r="BN112" s="71">
        <f>Financials2026[[#This Row],[Dec AC]]-Financials2026[[#This Row],[Dec FC]]</f>
        <v>-2878.0833333333335</v>
      </c>
      <c r="BO112" s="71">
        <f>SUM(Financials2026[[#This Row],[Jan Opp/Risk]:[Dec Opp./Risk]])</f>
        <v>-23571.200000000001</v>
      </c>
      <c r="BP112" s="90" t="s">
        <v>535</v>
      </c>
      <c r="BQ112" s="47">
        <f>SUM(Financials2026[[#This Row],[Jan AC]:[Apr AC]])</f>
        <v>10965.8</v>
      </c>
      <c r="BS112" s="6"/>
      <c r="BT112" s="6"/>
      <c r="BU112" s="6"/>
      <c r="BV112" s="6"/>
      <c r="BW112" s="6"/>
      <c r="BX112" s="6"/>
    </row>
    <row r="113" spans="1:76" hidden="1" x14ac:dyDescent="0.3">
      <c r="A113" s="22" t="s">
        <v>157</v>
      </c>
      <c r="B113" s="21" t="s">
        <v>71</v>
      </c>
      <c r="C113" s="21"/>
      <c r="D113" s="10" t="s">
        <v>17</v>
      </c>
      <c r="E113" s="7" t="s">
        <v>103</v>
      </c>
      <c r="F113" s="3" t="s">
        <v>104</v>
      </c>
      <c r="G113" s="3" t="s">
        <v>49</v>
      </c>
      <c r="H113" s="4" t="s">
        <v>142</v>
      </c>
      <c r="I113" s="4" t="s">
        <v>142</v>
      </c>
      <c r="J113" s="3"/>
      <c r="K113" s="3" t="str">
        <f t="shared" si="73"/>
        <v>Prj000350-Support - Infrastructure for Tech</v>
      </c>
      <c r="L113" s="21" t="s">
        <v>106</v>
      </c>
      <c r="M113" s="21" t="s">
        <v>4</v>
      </c>
      <c r="N113" s="21" t="s">
        <v>4</v>
      </c>
      <c r="O113" s="21"/>
      <c r="P113" s="21" t="s">
        <v>151</v>
      </c>
      <c r="Q113" s="21" t="s">
        <v>152</v>
      </c>
      <c r="R113" s="21" t="s">
        <v>153</v>
      </c>
      <c r="S113" s="21" t="s">
        <v>129</v>
      </c>
      <c r="T113" s="5">
        <v>401632</v>
      </c>
      <c r="U113" s="15">
        <v>421713.07500000007</v>
      </c>
      <c r="V113" s="15">
        <v>421713.07500000007</v>
      </c>
      <c r="W113" s="15">
        <f t="shared" si="68"/>
        <v>407892.6966666666</v>
      </c>
      <c r="X113" s="15">
        <f t="shared" si="58"/>
        <v>-13820.378333333472</v>
      </c>
      <c r="Y113" s="15">
        <f t="shared" si="74"/>
        <v>0</v>
      </c>
      <c r="Z113" s="15">
        <f>SUM(Financials2026[[#This Row],[2026 Opportunity]:[2026 Risk]])</f>
        <v>-13820.378333333472</v>
      </c>
      <c r="AA113" s="3"/>
      <c r="AB113" s="52">
        <v>30215.78</v>
      </c>
      <c r="AC113" s="52">
        <v>35893.14</v>
      </c>
      <c r="AD113" s="52">
        <v>35143.583333333336</v>
      </c>
      <c r="AE113" s="52">
        <v>35143.583333333336</v>
      </c>
      <c r="AF113" s="52">
        <v>35143.583333333336</v>
      </c>
      <c r="AG113" s="52">
        <v>35143.583333333336</v>
      </c>
      <c r="AH113" s="52">
        <v>35143.583333333336</v>
      </c>
      <c r="AI113" s="52">
        <v>35143.583333333336</v>
      </c>
      <c r="AJ113" s="52">
        <v>35143.583333333336</v>
      </c>
      <c r="AK113" s="52">
        <v>35143.583333333336</v>
      </c>
      <c r="AL113" s="52">
        <v>35143.583333333336</v>
      </c>
      <c r="AM113" s="52">
        <v>39311.583333333299</v>
      </c>
      <c r="AN113" s="52">
        <f>SUM(Financials2026[[#This Row],[Jan FC]:[Dec FC]])</f>
        <v>421712.7533333333</v>
      </c>
      <c r="AO113" s="15">
        <f t="shared" si="56"/>
        <v>250173.08333333331</v>
      </c>
      <c r="AP113" s="61">
        <v>30215.78</v>
      </c>
      <c r="AQ113" s="61">
        <v>35893.14</v>
      </c>
      <c r="AR113" s="61">
        <v>28032.44</v>
      </c>
      <c r="AS113" s="61">
        <v>28434.67</v>
      </c>
      <c r="AT113" s="61"/>
      <c r="AU113" s="61"/>
      <c r="AV113" s="61"/>
      <c r="AW113" s="61"/>
      <c r="AX113" s="61"/>
      <c r="AY113" s="61"/>
      <c r="AZ113" s="61"/>
      <c r="BA113" s="61"/>
      <c r="BB113" s="80">
        <f>SUM(Financials2026[[#This Row],[Jan AC]:[Dec AC]])</f>
        <v>122576.03</v>
      </c>
      <c r="BC113" s="71">
        <f>Financials2026[[#This Row],[Jan AC]]-Financials2026[[#This Row],[Jan FC]]</f>
        <v>0</v>
      </c>
      <c r="BD113" s="71">
        <f>Financials2026[[#This Row],[Feb AC]]-Financials2026[[#This Row],[Feb FC]]</f>
        <v>0</v>
      </c>
      <c r="BE113" s="71">
        <f>Financials2026[[#This Row],[Mar AC]]-Financials2026[[#This Row],[Mar FC]]</f>
        <v>-7111.1433333333371</v>
      </c>
      <c r="BF113" s="71">
        <f>Financials2026[[#This Row],[Apr AC]]-Financials2026[[#This Row],[Apr FC]]</f>
        <v>-6708.9133333333375</v>
      </c>
      <c r="BG113" s="71">
        <f>Financials2026[[#This Row],[May AC]]-Financials2026[[#This Row],[May FC]]</f>
        <v>-35143.583333333336</v>
      </c>
      <c r="BH113" s="71">
        <f>Financials2026[[#This Row],[Jun AC]]-Financials2026[[#This Row],[Jun FC]]</f>
        <v>-35143.583333333336</v>
      </c>
      <c r="BI113" s="71">
        <f>Financials2026[[#This Row],[Jul AC]]-Financials2026[[#This Row],[Jul FC]]</f>
        <v>-35143.583333333336</v>
      </c>
      <c r="BJ113" s="71">
        <f>Financials2026[[#This Row],[Aug AC]]-Financials2026[[#This Row],[Aug FC]]</f>
        <v>-35143.583333333336</v>
      </c>
      <c r="BK113" s="71">
        <f>Financials2026[[#This Row],[Sep AC]]-Financials2026[[#This Row],[Sep FC]]</f>
        <v>-35143.583333333336</v>
      </c>
      <c r="BL113" s="71">
        <f>Financials2026[[#This Row],[Oct AC]]-Financials2026[[#This Row],[Oct FC]]</f>
        <v>-35143.583333333336</v>
      </c>
      <c r="BM113" s="71">
        <f>Financials2026[[#This Row],[Nov AC]]-Financials2026[[#This Row],[Nov FC]]</f>
        <v>-35143.583333333336</v>
      </c>
      <c r="BN113" s="71">
        <f>Financials2026[[#This Row],[Dec AC]]-Financials2026[[#This Row],[Dec FC]]</f>
        <v>-39311.583333333299</v>
      </c>
      <c r="BO113" s="71">
        <f>SUM(Financials2026[[#This Row],[Jan Opp/Risk]:[Dec Opp./Risk]])</f>
        <v>-299136.72333333339</v>
      </c>
      <c r="BP113" s="91"/>
      <c r="BQ113" s="47">
        <f>SUM(Financials2026[[#This Row],[Jan AC]:[Apr AC]])</f>
        <v>122576.03</v>
      </c>
      <c r="BS113" s="6"/>
      <c r="BT113" s="6"/>
      <c r="BU113" s="6"/>
      <c r="BV113" s="6"/>
      <c r="BW113" s="6"/>
      <c r="BX113" s="6"/>
    </row>
    <row r="114" spans="1:76" hidden="1" x14ac:dyDescent="0.3">
      <c r="A114" s="22" t="s">
        <v>101</v>
      </c>
      <c r="B114" s="21" t="s">
        <v>368</v>
      </c>
      <c r="C114" s="21"/>
      <c r="D114" s="10" t="s">
        <v>31</v>
      </c>
      <c r="E114" s="7" t="s">
        <v>204</v>
      </c>
      <c r="F114" s="3" t="s">
        <v>205</v>
      </c>
      <c r="G114" s="3" t="s">
        <v>50</v>
      </c>
      <c r="H114" s="4">
        <v>46023</v>
      </c>
      <c r="I114" s="4">
        <v>46387</v>
      </c>
      <c r="J114" s="3"/>
      <c r="K114" s="3" t="str">
        <f t="shared" si="73"/>
        <v>Prj000469-Support - Prod Support for Ops Apps</v>
      </c>
      <c r="L114" s="21" t="s">
        <v>106</v>
      </c>
      <c r="M114" s="21" t="s">
        <v>6</v>
      </c>
      <c r="N114" s="21" t="s">
        <v>6</v>
      </c>
      <c r="O114" s="21" t="s">
        <v>162</v>
      </c>
      <c r="P114" s="21" t="s">
        <v>163</v>
      </c>
      <c r="Q114" s="21" t="s">
        <v>163</v>
      </c>
      <c r="R114" s="21" t="s">
        <v>164</v>
      </c>
      <c r="S114" s="21" t="s">
        <v>132</v>
      </c>
      <c r="T114" s="5">
        <v>4914</v>
      </c>
      <c r="U114" s="15">
        <v>4409</v>
      </c>
      <c r="V114" s="15">
        <v>4409</v>
      </c>
      <c r="W114" s="15">
        <f t="shared" si="68"/>
        <v>4982.8</v>
      </c>
      <c r="X114" s="15">
        <f t="shared" si="58"/>
        <v>0</v>
      </c>
      <c r="Y114" s="15">
        <f t="shared" si="74"/>
        <v>573.80000000000018</v>
      </c>
      <c r="Z114" s="15">
        <f>SUM(Financials2026[[#This Row],[2026 Opportunity]:[2026 Risk]])</f>
        <v>573.80000000000018</v>
      </c>
      <c r="AA114" s="3" t="s">
        <v>369</v>
      </c>
      <c r="AB114" s="52">
        <v>4409</v>
      </c>
      <c r="AC114" s="52"/>
      <c r="AD114" s="52"/>
      <c r="AE114" s="52"/>
      <c r="AF114" s="52"/>
      <c r="AG114" s="52"/>
      <c r="AH114" s="52"/>
      <c r="AI114" s="52"/>
      <c r="AJ114" s="52"/>
      <c r="AK114" s="52"/>
      <c r="AL114" s="52"/>
      <c r="AM114" s="52"/>
      <c r="AN114" s="52">
        <f>SUM(Financials2026[[#This Row],[Jan FC]:[Dec FC]])</f>
        <v>4409</v>
      </c>
      <c r="AO114" s="15">
        <f t="shared" si="56"/>
        <v>0</v>
      </c>
      <c r="AP114" s="61">
        <v>4982.8</v>
      </c>
      <c r="AQ114" s="61"/>
      <c r="AR114" s="61"/>
      <c r="AS114" s="61"/>
      <c r="AT114" s="61"/>
      <c r="AU114" s="61"/>
      <c r="AV114" s="61"/>
      <c r="AW114" s="61"/>
      <c r="AX114" s="61"/>
      <c r="AY114" s="61"/>
      <c r="AZ114" s="61"/>
      <c r="BA114" s="61"/>
      <c r="BB114" s="80">
        <f>SUM(Financials2026[[#This Row],[Jan AC]:[Dec AC]])</f>
        <v>4982.8</v>
      </c>
      <c r="BC114" s="71">
        <f>Financials2026[[#This Row],[Jan AC]]-Financials2026[[#This Row],[Jan FC]]</f>
        <v>573.80000000000018</v>
      </c>
      <c r="BD114" s="71">
        <f>Financials2026[[#This Row],[Feb AC]]-Financials2026[[#This Row],[Feb FC]]</f>
        <v>0</v>
      </c>
      <c r="BE114" s="71">
        <f>Financials2026[[#This Row],[Mar AC]]-Financials2026[[#This Row],[Mar FC]]</f>
        <v>0</v>
      </c>
      <c r="BF114" s="71">
        <f>Financials2026[[#This Row],[Apr AC]]-Financials2026[[#This Row],[Apr FC]]</f>
        <v>0</v>
      </c>
      <c r="BG114" s="71">
        <f>Financials2026[[#This Row],[May AC]]-Financials2026[[#This Row],[May FC]]</f>
        <v>0</v>
      </c>
      <c r="BH114" s="71">
        <f>Financials2026[[#This Row],[Jun AC]]-Financials2026[[#This Row],[Jun FC]]</f>
        <v>0</v>
      </c>
      <c r="BI114" s="71">
        <f>Financials2026[[#This Row],[Jul AC]]-Financials2026[[#This Row],[Jul FC]]</f>
        <v>0</v>
      </c>
      <c r="BJ114" s="71">
        <f>Financials2026[[#This Row],[Aug AC]]-Financials2026[[#This Row],[Aug FC]]</f>
        <v>0</v>
      </c>
      <c r="BK114" s="71">
        <f>Financials2026[[#This Row],[Sep AC]]-Financials2026[[#This Row],[Sep FC]]</f>
        <v>0</v>
      </c>
      <c r="BL114" s="71">
        <f>Financials2026[[#This Row],[Oct AC]]-Financials2026[[#This Row],[Oct FC]]</f>
        <v>0</v>
      </c>
      <c r="BM114" s="71">
        <f>Financials2026[[#This Row],[Nov AC]]-Financials2026[[#This Row],[Nov FC]]</f>
        <v>0</v>
      </c>
      <c r="BN114" s="71">
        <f>Financials2026[[#This Row],[Dec AC]]-Financials2026[[#This Row],[Dec FC]]</f>
        <v>0</v>
      </c>
      <c r="BO114" s="71">
        <f>SUM(Financials2026[[#This Row],[Jan Opp/Risk]:[Dec Opp./Risk]])</f>
        <v>573.80000000000018</v>
      </c>
      <c r="BP114" s="90" t="s">
        <v>535</v>
      </c>
      <c r="BQ114" s="47">
        <f>SUM(Financials2026[[#This Row],[Jan AC]:[Apr AC]])</f>
        <v>4982.8</v>
      </c>
      <c r="BS114" s="6"/>
      <c r="BT114" s="6"/>
      <c r="BU114" s="6"/>
      <c r="BV114" s="6"/>
      <c r="BW114" s="6"/>
      <c r="BX114" s="6"/>
    </row>
    <row r="115" spans="1:76" hidden="1" x14ac:dyDescent="0.3">
      <c r="A115" s="22" t="s">
        <v>101</v>
      </c>
      <c r="B115" s="21" t="s">
        <v>370</v>
      </c>
      <c r="C115" s="21"/>
      <c r="D115" s="10" t="s">
        <v>13</v>
      </c>
      <c r="E115" s="7" t="s">
        <v>140</v>
      </c>
      <c r="F115" s="3" t="s">
        <v>141</v>
      </c>
      <c r="G115" s="3" t="s">
        <v>52</v>
      </c>
      <c r="H115" s="4"/>
      <c r="I115" s="4"/>
      <c r="J115" s="3"/>
      <c r="K115" s="3" t="str">
        <f t="shared" si="73"/>
        <v>Prj000290-Support - Asset Management Applications</v>
      </c>
      <c r="L115" s="21" t="s">
        <v>106</v>
      </c>
      <c r="M115" s="21" t="s">
        <v>6</v>
      </c>
      <c r="N115" s="21" t="s">
        <v>6</v>
      </c>
      <c r="O115" s="21"/>
      <c r="P115" s="21" t="s">
        <v>163</v>
      </c>
      <c r="Q115" s="21" t="s">
        <v>163</v>
      </c>
      <c r="R115" s="21" t="s">
        <v>164</v>
      </c>
      <c r="S115" s="21" t="s">
        <v>132</v>
      </c>
      <c r="T115" s="5">
        <v>342</v>
      </c>
      <c r="U115" s="15">
        <v>359</v>
      </c>
      <c r="V115" s="15">
        <v>359</v>
      </c>
      <c r="W115" s="15">
        <f t="shared" si="68"/>
        <v>359</v>
      </c>
      <c r="X115" s="15">
        <f t="shared" si="58"/>
        <v>0</v>
      </c>
      <c r="Y115" s="15">
        <f t="shared" si="74"/>
        <v>0</v>
      </c>
      <c r="Z115" s="15">
        <f>SUM(Financials2026[[#This Row],[2026 Opportunity]:[2026 Risk]])</f>
        <v>0</v>
      </c>
      <c r="AA115" s="3" t="s">
        <v>120</v>
      </c>
      <c r="AB115" s="52"/>
      <c r="AC115" s="52"/>
      <c r="AD115" s="52">
        <v>359</v>
      </c>
      <c r="AE115" s="52"/>
      <c r="AF115" s="52"/>
      <c r="AG115" s="52"/>
      <c r="AH115" s="52"/>
      <c r="AI115" s="52"/>
      <c r="AJ115" s="52"/>
      <c r="AK115" s="52"/>
      <c r="AL115" s="52"/>
      <c r="AM115" s="52"/>
      <c r="AN115" s="52">
        <f>SUM(Financials2026[[#This Row],[Jan FC]:[Dec FC]])</f>
        <v>359</v>
      </c>
      <c r="AO115" s="15">
        <f t="shared" si="56"/>
        <v>0</v>
      </c>
      <c r="AP115" s="61"/>
      <c r="AQ115" s="61"/>
      <c r="AR115" s="61"/>
      <c r="AS115" s="61"/>
      <c r="AT115" s="61"/>
      <c r="AU115" s="61"/>
      <c r="AV115" s="61"/>
      <c r="AW115" s="61"/>
      <c r="AX115" s="61"/>
      <c r="AY115" s="61"/>
      <c r="AZ115" s="61"/>
      <c r="BA115" s="61"/>
      <c r="BB115" s="80">
        <f>SUM(Financials2026[[#This Row],[Jan AC]:[Dec AC]])</f>
        <v>0</v>
      </c>
      <c r="BC115" s="71">
        <f>Financials2026[[#This Row],[Jan AC]]-Financials2026[[#This Row],[Jan FC]]</f>
        <v>0</v>
      </c>
      <c r="BD115" s="71">
        <f>Financials2026[[#This Row],[Feb AC]]-Financials2026[[#This Row],[Feb FC]]</f>
        <v>0</v>
      </c>
      <c r="BE115" s="71">
        <f>Financials2026[[#This Row],[Mar AC]]-Financials2026[[#This Row],[Mar FC]]</f>
        <v>-359</v>
      </c>
      <c r="BF115" s="71">
        <f>Financials2026[[#This Row],[Apr AC]]-Financials2026[[#This Row],[Apr FC]]</f>
        <v>0</v>
      </c>
      <c r="BG115" s="71">
        <f>Financials2026[[#This Row],[May AC]]-Financials2026[[#This Row],[May FC]]</f>
        <v>0</v>
      </c>
      <c r="BH115" s="71">
        <f>Financials2026[[#This Row],[Jun AC]]-Financials2026[[#This Row],[Jun FC]]</f>
        <v>0</v>
      </c>
      <c r="BI115" s="71">
        <f>Financials2026[[#This Row],[Jul AC]]-Financials2026[[#This Row],[Jul FC]]</f>
        <v>0</v>
      </c>
      <c r="BJ115" s="71">
        <f>Financials2026[[#This Row],[Aug AC]]-Financials2026[[#This Row],[Aug FC]]</f>
        <v>0</v>
      </c>
      <c r="BK115" s="71">
        <f>Financials2026[[#This Row],[Sep AC]]-Financials2026[[#This Row],[Sep FC]]</f>
        <v>0</v>
      </c>
      <c r="BL115" s="71">
        <f>Financials2026[[#This Row],[Oct AC]]-Financials2026[[#This Row],[Oct FC]]</f>
        <v>0</v>
      </c>
      <c r="BM115" s="71">
        <f>Financials2026[[#This Row],[Nov AC]]-Financials2026[[#This Row],[Nov FC]]</f>
        <v>0</v>
      </c>
      <c r="BN115" s="71">
        <f>Financials2026[[#This Row],[Dec AC]]-Financials2026[[#This Row],[Dec FC]]</f>
        <v>0</v>
      </c>
      <c r="BO115" s="71">
        <f>SUM(Financials2026[[#This Row],[Jan Opp/Risk]:[Dec Opp./Risk]])</f>
        <v>-359</v>
      </c>
      <c r="BP115" s="90"/>
      <c r="BQ115" s="47">
        <f>SUM(Financials2026[[#This Row],[Jan AC]:[Apr AC]])</f>
        <v>0</v>
      </c>
      <c r="BS115" s="6"/>
      <c r="BT115" s="6"/>
      <c r="BU115" s="6"/>
      <c r="BV115" s="6"/>
      <c r="BW115" s="6"/>
      <c r="BX115" s="6"/>
    </row>
    <row r="116" spans="1:76" hidden="1" x14ac:dyDescent="0.3">
      <c r="A116" s="22" t="s">
        <v>101</v>
      </c>
      <c r="B116" s="21" t="s">
        <v>371</v>
      </c>
      <c r="C116" s="21" t="s">
        <v>372</v>
      </c>
      <c r="D116" s="10" t="s">
        <v>31</v>
      </c>
      <c r="E116" s="7" t="s">
        <v>204</v>
      </c>
      <c r="F116" s="3" t="s">
        <v>205</v>
      </c>
      <c r="G116" s="3" t="s">
        <v>50</v>
      </c>
      <c r="H116" s="4"/>
      <c r="I116" s="4"/>
      <c r="J116" s="3"/>
      <c r="K116" s="3" t="str">
        <f t="shared" si="73"/>
        <v>Prj000469-Support - Prod Support for Ops Apps</v>
      </c>
      <c r="L116" s="21" t="s">
        <v>106</v>
      </c>
      <c r="M116" s="21" t="s">
        <v>6</v>
      </c>
      <c r="N116" s="21" t="s">
        <v>6</v>
      </c>
      <c r="O116" s="21" t="s">
        <v>373</v>
      </c>
      <c r="P116" s="21" t="s">
        <v>163</v>
      </c>
      <c r="Q116" s="21" t="s">
        <v>163</v>
      </c>
      <c r="R116" s="21" t="s">
        <v>164</v>
      </c>
      <c r="S116" s="21" t="s">
        <v>154</v>
      </c>
      <c r="T116" s="5">
        <v>64257.05</v>
      </c>
      <c r="U116" s="15">
        <v>67470</v>
      </c>
      <c r="V116" s="15">
        <v>67470</v>
      </c>
      <c r="W116" s="15">
        <f t="shared" si="68"/>
        <v>67964.899999999994</v>
      </c>
      <c r="X116" s="15">
        <f t="shared" si="58"/>
        <v>0</v>
      </c>
      <c r="Y116" s="15">
        <f t="shared" si="74"/>
        <v>494.89999999999418</v>
      </c>
      <c r="Z116" s="15">
        <f>SUM(Financials2026[[#This Row],[2026 Opportunity]:[2026 Risk]])</f>
        <v>494.89999999999418</v>
      </c>
      <c r="AA116" s="3" t="s">
        <v>120</v>
      </c>
      <c r="AB116" s="52">
        <v>16878.150000000001</v>
      </c>
      <c r="AC116" s="52"/>
      <c r="AD116" s="52"/>
      <c r="AE116" s="52">
        <v>16867.5</v>
      </c>
      <c r="AF116" s="52"/>
      <c r="AG116" s="52"/>
      <c r="AH116" s="52">
        <v>16867.5</v>
      </c>
      <c r="AI116" s="52"/>
      <c r="AJ116" s="52"/>
      <c r="AK116" s="52">
        <v>16867.5</v>
      </c>
      <c r="AL116" s="52"/>
      <c r="AM116" s="52">
        <v>-13</v>
      </c>
      <c r="AN116" s="75">
        <f>SUM(Financials2026[[#This Row],[Jan FC]:[Dec FC]])</f>
        <v>67467.649999999994</v>
      </c>
      <c r="AO116" s="15">
        <f t="shared" si="56"/>
        <v>33722</v>
      </c>
      <c r="AP116" s="61">
        <v>16878.150000000001</v>
      </c>
      <c r="AQ116" s="61"/>
      <c r="AR116" s="61"/>
      <c r="AS116" s="61">
        <v>17364.75</v>
      </c>
      <c r="AT116" s="61"/>
      <c r="AU116" s="61"/>
      <c r="AV116" s="61"/>
      <c r="AW116" s="61"/>
      <c r="AX116" s="61"/>
      <c r="AY116" s="61"/>
      <c r="AZ116" s="61"/>
      <c r="BA116" s="61"/>
      <c r="BB116" s="80">
        <f>SUM(Financials2026[[#This Row],[Jan AC]:[Dec AC]])</f>
        <v>34242.9</v>
      </c>
      <c r="BC116" s="71">
        <f>Financials2026[[#This Row],[Jan AC]]-Financials2026[[#This Row],[Jan FC]]</f>
        <v>0</v>
      </c>
      <c r="BD116" s="71">
        <f>Financials2026[[#This Row],[Feb AC]]-Financials2026[[#This Row],[Feb FC]]</f>
        <v>0</v>
      </c>
      <c r="BE116" s="71">
        <f>Financials2026[[#This Row],[Mar AC]]-Financials2026[[#This Row],[Mar FC]]</f>
        <v>0</v>
      </c>
      <c r="BF116" s="71">
        <f>Financials2026[[#This Row],[Apr AC]]-Financials2026[[#This Row],[Apr FC]]</f>
        <v>497.25</v>
      </c>
      <c r="BG116" s="71">
        <f>Financials2026[[#This Row],[May AC]]-Financials2026[[#This Row],[May FC]]</f>
        <v>0</v>
      </c>
      <c r="BH116" s="71">
        <f>Financials2026[[#This Row],[Jun AC]]-Financials2026[[#This Row],[Jun FC]]</f>
        <v>0</v>
      </c>
      <c r="BI116" s="71">
        <f>Financials2026[[#This Row],[Jul AC]]-Financials2026[[#This Row],[Jul FC]]</f>
        <v>-16867.5</v>
      </c>
      <c r="BJ116" s="71">
        <f>Financials2026[[#This Row],[Aug AC]]-Financials2026[[#This Row],[Aug FC]]</f>
        <v>0</v>
      </c>
      <c r="BK116" s="71">
        <f>Financials2026[[#This Row],[Sep AC]]-Financials2026[[#This Row],[Sep FC]]</f>
        <v>0</v>
      </c>
      <c r="BL116" s="71">
        <f>Financials2026[[#This Row],[Oct AC]]-Financials2026[[#This Row],[Oct FC]]</f>
        <v>-16867.5</v>
      </c>
      <c r="BM116" s="71">
        <f>Financials2026[[#This Row],[Nov AC]]-Financials2026[[#This Row],[Nov FC]]</f>
        <v>0</v>
      </c>
      <c r="BN116" s="71">
        <f>Financials2026[[#This Row],[Dec AC]]-Financials2026[[#This Row],[Dec FC]]</f>
        <v>13</v>
      </c>
      <c r="BO116" s="71">
        <f>SUM(Financials2026[[#This Row],[Jan Opp/Risk]:[Dec Opp./Risk]])</f>
        <v>-33224.75</v>
      </c>
      <c r="BP116" s="90"/>
      <c r="BQ116" s="47">
        <f>SUM(Financials2026[[#This Row],[Jan AC]:[Apr AC]])</f>
        <v>34242.9</v>
      </c>
      <c r="BS116" s="6"/>
      <c r="BT116" s="6"/>
      <c r="BU116" s="6"/>
      <c r="BV116" s="6"/>
      <c r="BW116" s="6"/>
      <c r="BX116" s="6"/>
    </row>
    <row r="117" spans="1:76" hidden="1" x14ac:dyDescent="0.3">
      <c r="A117" s="22" t="s">
        <v>101</v>
      </c>
      <c r="B117" s="21" t="s">
        <v>374</v>
      </c>
      <c r="C117" s="21"/>
      <c r="D117" s="10" t="s">
        <v>31</v>
      </c>
      <c r="E117" s="7" t="s">
        <v>204</v>
      </c>
      <c r="F117" s="3" t="s">
        <v>205</v>
      </c>
      <c r="G117" s="3" t="s">
        <v>50</v>
      </c>
      <c r="H117" s="4">
        <v>45962</v>
      </c>
      <c r="I117" s="4">
        <v>46326</v>
      </c>
      <c r="J117" s="3"/>
      <c r="K117" s="3" t="str">
        <f t="shared" si="73"/>
        <v>Prj000469-Support - Prod Support for Ops Apps</v>
      </c>
      <c r="L117" s="21" t="s">
        <v>106</v>
      </c>
      <c r="M117" s="21" t="s">
        <v>6</v>
      </c>
      <c r="N117" s="21" t="s">
        <v>6</v>
      </c>
      <c r="O117" s="21"/>
      <c r="P117" s="21" t="s">
        <v>163</v>
      </c>
      <c r="Q117" s="21" t="s">
        <v>163</v>
      </c>
      <c r="R117" s="21" t="s">
        <v>164</v>
      </c>
      <c r="S117" s="21" t="s">
        <v>132</v>
      </c>
      <c r="T117" s="5">
        <v>10000</v>
      </c>
      <c r="U117" s="5">
        <v>25000</v>
      </c>
      <c r="V117" s="5">
        <v>25000</v>
      </c>
      <c r="W117" s="15">
        <f t="shared" si="68"/>
        <v>25000</v>
      </c>
      <c r="X117" s="15">
        <f t="shared" si="58"/>
        <v>0</v>
      </c>
      <c r="Y117" s="15">
        <f t="shared" si="74"/>
        <v>0</v>
      </c>
      <c r="Z117" s="15">
        <f>SUM(Financials2026[[#This Row],[2026 Opportunity]:[2026 Risk]])</f>
        <v>0</v>
      </c>
      <c r="AA117" s="3" t="s">
        <v>120</v>
      </c>
      <c r="AB117" s="52"/>
      <c r="AC117" s="52"/>
      <c r="AD117" s="52"/>
      <c r="AE117" s="52"/>
      <c r="AF117" s="52"/>
      <c r="AG117" s="52"/>
      <c r="AH117" s="52"/>
      <c r="AI117" s="52"/>
      <c r="AJ117" s="52"/>
      <c r="AK117" s="52"/>
      <c r="AL117" s="52">
        <v>25000</v>
      </c>
      <c r="AM117" s="52"/>
      <c r="AN117" s="52">
        <f>SUM(Financials2026[[#This Row],[Jan FC]:[Dec FC]])</f>
        <v>25000</v>
      </c>
      <c r="AO117" s="15">
        <f t="shared" si="56"/>
        <v>25000</v>
      </c>
      <c r="AP117" s="61"/>
      <c r="AQ117" s="61"/>
      <c r="AR117" s="61"/>
      <c r="AS117" s="61"/>
      <c r="AT117" s="61"/>
      <c r="AU117" s="61"/>
      <c r="AV117" s="61"/>
      <c r="AW117" s="61"/>
      <c r="AX117" s="61"/>
      <c r="AY117" s="61"/>
      <c r="AZ117" s="61"/>
      <c r="BA117" s="61"/>
      <c r="BB117" s="80">
        <f>SUM(Financials2026[[#This Row],[Jan AC]:[Dec AC]])</f>
        <v>0</v>
      </c>
      <c r="BC117" s="71">
        <f>Financials2026[[#This Row],[Jan AC]]-Financials2026[[#This Row],[Jan FC]]</f>
        <v>0</v>
      </c>
      <c r="BD117" s="71">
        <f>Financials2026[[#This Row],[Feb AC]]-Financials2026[[#This Row],[Feb FC]]</f>
        <v>0</v>
      </c>
      <c r="BE117" s="71">
        <f>Financials2026[[#This Row],[Mar AC]]-Financials2026[[#This Row],[Mar FC]]</f>
        <v>0</v>
      </c>
      <c r="BF117" s="71">
        <f>Financials2026[[#This Row],[Apr AC]]-Financials2026[[#This Row],[Apr FC]]</f>
        <v>0</v>
      </c>
      <c r="BG117" s="71">
        <f>Financials2026[[#This Row],[May AC]]-Financials2026[[#This Row],[May FC]]</f>
        <v>0</v>
      </c>
      <c r="BH117" s="71">
        <f>Financials2026[[#This Row],[Jun AC]]-Financials2026[[#This Row],[Jun FC]]</f>
        <v>0</v>
      </c>
      <c r="BI117" s="71">
        <f>Financials2026[[#This Row],[Jul AC]]-Financials2026[[#This Row],[Jul FC]]</f>
        <v>0</v>
      </c>
      <c r="BJ117" s="71">
        <f>Financials2026[[#This Row],[Aug AC]]-Financials2026[[#This Row],[Aug FC]]</f>
        <v>0</v>
      </c>
      <c r="BK117" s="71">
        <f>Financials2026[[#This Row],[Sep AC]]-Financials2026[[#This Row],[Sep FC]]</f>
        <v>0</v>
      </c>
      <c r="BL117" s="71">
        <f>Financials2026[[#This Row],[Oct AC]]-Financials2026[[#This Row],[Oct FC]]</f>
        <v>0</v>
      </c>
      <c r="BM117" s="71">
        <f>Financials2026[[#This Row],[Nov AC]]-Financials2026[[#This Row],[Nov FC]]</f>
        <v>-25000</v>
      </c>
      <c r="BN117" s="71">
        <f>Financials2026[[#This Row],[Dec AC]]-Financials2026[[#This Row],[Dec FC]]</f>
        <v>0</v>
      </c>
      <c r="BO117" s="71">
        <f>SUM(Financials2026[[#This Row],[Jan Opp/Risk]:[Dec Opp./Risk]])</f>
        <v>-25000</v>
      </c>
      <c r="BP117" s="90"/>
      <c r="BQ117" s="47">
        <f>SUM(Financials2026[[#This Row],[Jan AC]:[Apr AC]])</f>
        <v>0</v>
      </c>
      <c r="BS117" s="6"/>
      <c r="BT117" s="6"/>
      <c r="BU117" s="6"/>
      <c r="BV117" s="6"/>
      <c r="BW117" s="6"/>
      <c r="BX117" s="6"/>
    </row>
    <row r="118" spans="1:76" hidden="1" x14ac:dyDescent="0.3">
      <c r="A118" s="22" t="s">
        <v>157</v>
      </c>
      <c r="B118" s="21" t="s">
        <v>57</v>
      </c>
      <c r="C118" s="21"/>
      <c r="D118" s="10" t="s">
        <v>17</v>
      </c>
      <c r="E118" s="7" t="s">
        <v>103</v>
      </c>
      <c r="F118" s="3" t="s">
        <v>104</v>
      </c>
      <c r="G118" s="3" t="s">
        <v>49</v>
      </c>
      <c r="H118" s="4" t="s">
        <v>115</v>
      </c>
      <c r="I118" s="4" t="s">
        <v>115</v>
      </c>
      <c r="J118" s="3"/>
      <c r="K118" s="3" t="str">
        <f t="shared" si="73"/>
        <v>Prj000350-Support - Infrastructure for Tech</v>
      </c>
      <c r="L118" s="21" t="s">
        <v>106</v>
      </c>
      <c r="M118" s="21" t="s">
        <v>3</v>
      </c>
      <c r="N118" s="21" t="s">
        <v>3</v>
      </c>
      <c r="O118" s="21"/>
      <c r="P118" s="21" t="s">
        <v>107</v>
      </c>
      <c r="Q118" s="21" t="s">
        <v>378</v>
      </c>
      <c r="R118" s="21" t="s">
        <v>378</v>
      </c>
      <c r="S118" s="21" t="s">
        <v>129</v>
      </c>
      <c r="T118" s="5">
        <v>79902.28</v>
      </c>
      <c r="U118" s="15">
        <v>34646</v>
      </c>
      <c r="V118" s="15">
        <v>34646</v>
      </c>
      <c r="W118" s="15">
        <f t="shared" si="68"/>
        <v>25341.853333333336</v>
      </c>
      <c r="X118" s="15">
        <f t="shared" si="58"/>
        <v>-9304.1466666666638</v>
      </c>
      <c r="Y118" s="15">
        <f t="shared" si="74"/>
        <v>0</v>
      </c>
      <c r="Z118" s="15">
        <f>SUM(Financials2026[[#This Row],[2026 Opportunity]:[2026 Risk]])</f>
        <v>-9304.1466666666638</v>
      </c>
      <c r="AA118" s="3"/>
      <c r="AB118" s="52">
        <v>2887.1666666666665</v>
      </c>
      <c r="AC118" s="52">
        <v>2887.1666666666665</v>
      </c>
      <c r="AD118" s="52">
        <v>2887.1666666666665</v>
      </c>
      <c r="AE118" s="52">
        <v>2887.1666666666665</v>
      </c>
      <c r="AF118" s="52">
        <v>2887.1666666666665</v>
      </c>
      <c r="AG118" s="52">
        <v>2887.1666666666665</v>
      </c>
      <c r="AH118" s="52">
        <v>2887.1666666666665</v>
      </c>
      <c r="AI118" s="52">
        <v>2887.1666666666665</v>
      </c>
      <c r="AJ118" s="52">
        <v>2887.1666666666665</v>
      </c>
      <c r="AK118" s="52">
        <v>2887.1666666666665</v>
      </c>
      <c r="AL118" s="52">
        <v>2887.1666666666665</v>
      </c>
      <c r="AM118" s="52">
        <v>2887.1666666666665</v>
      </c>
      <c r="AN118" s="46">
        <f>SUM(Financials2026[[#This Row],[Jan FC]:[Dec FC]])</f>
        <v>34646.000000000007</v>
      </c>
      <c r="AO118" s="15">
        <f t="shared" si="56"/>
        <v>20210.166666666668</v>
      </c>
      <c r="AP118" s="61">
        <f>112.17+163.93+258.09+260.79+176.54</f>
        <v>971.52</v>
      </c>
      <c r="AQ118" s="61">
        <v>142.37</v>
      </c>
      <c r="AR118" s="61">
        <v>349.61</v>
      </c>
      <c r="AS118" s="61">
        <f>608.43+172.59</f>
        <v>781.02</v>
      </c>
      <c r="AT118" s="61"/>
      <c r="AU118" s="61"/>
      <c r="AV118" s="61"/>
      <c r="AW118" s="61"/>
      <c r="AX118" s="61"/>
      <c r="AY118" s="61"/>
      <c r="AZ118" s="61"/>
      <c r="BA118" s="61"/>
      <c r="BB118" s="80">
        <f>SUM(Financials2026[[#This Row],[Jan AC]:[Dec AC]])</f>
        <v>2244.52</v>
      </c>
      <c r="BC118" s="71">
        <f>Financials2026[[#This Row],[Jan AC]]-Financials2026[[#This Row],[Jan FC]]</f>
        <v>-1915.6466666666665</v>
      </c>
      <c r="BD118" s="71">
        <f>Financials2026[[#This Row],[Feb AC]]-Financials2026[[#This Row],[Feb FC]]</f>
        <v>-2744.7966666666666</v>
      </c>
      <c r="BE118" s="71">
        <f>Financials2026[[#This Row],[Mar AC]]-Financials2026[[#This Row],[Mar FC]]</f>
        <v>-2537.5566666666664</v>
      </c>
      <c r="BF118" s="71">
        <f>Financials2026[[#This Row],[Apr AC]]-Financials2026[[#This Row],[Apr FC]]</f>
        <v>-2106.1466666666665</v>
      </c>
      <c r="BG118" s="71">
        <f>Financials2026[[#This Row],[May AC]]-Financials2026[[#This Row],[May FC]]</f>
        <v>-2887.1666666666665</v>
      </c>
      <c r="BH118" s="71">
        <f>Financials2026[[#This Row],[Jun AC]]-Financials2026[[#This Row],[Jun FC]]</f>
        <v>-2887.1666666666665</v>
      </c>
      <c r="BI118" s="71">
        <f>Financials2026[[#This Row],[Jul AC]]-Financials2026[[#This Row],[Jul FC]]</f>
        <v>-2887.1666666666665</v>
      </c>
      <c r="BJ118" s="71">
        <f>Financials2026[[#This Row],[Aug AC]]-Financials2026[[#This Row],[Aug FC]]</f>
        <v>-2887.1666666666665</v>
      </c>
      <c r="BK118" s="71">
        <f>Financials2026[[#This Row],[Sep AC]]-Financials2026[[#This Row],[Sep FC]]</f>
        <v>-2887.1666666666665</v>
      </c>
      <c r="BL118" s="71">
        <f>Financials2026[[#This Row],[Oct AC]]-Financials2026[[#This Row],[Oct FC]]</f>
        <v>-2887.1666666666665</v>
      </c>
      <c r="BM118" s="71">
        <f>Financials2026[[#This Row],[Nov AC]]-Financials2026[[#This Row],[Nov FC]]</f>
        <v>-2887.1666666666665</v>
      </c>
      <c r="BN118" s="71">
        <f>Financials2026[[#This Row],[Dec AC]]-Financials2026[[#This Row],[Dec FC]]</f>
        <v>-2887.1666666666665</v>
      </c>
      <c r="BO118" s="71">
        <f>SUM(Financials2026[[#This Row],[Jan Opp/Risk]:[Dec Opp./Risk]])</f>
        <v>-32401.480000000003</v>
      </c>
      <c r="BP118" s="90" t="s">
        <v>836</v>
      </c>
      <c r="BQ118" s="47">
        <f>SUM(Financials2026[[#This Row],[Jan AC]:[Apr AC]])</f>
        <v>2244.52</v>
      </c>
      <c r="BS118" s="6"/>
      <c r="BT118" s="6"/>
      <c r="BU118" s="6"/>
      <c r="BV118" s="6"/>
      <c r="BW118" s="6"/>
      <c r="BX118" s="6"/>
    </row>
    <row r="119" spans="1:76" hidden="1" x14ac:dyDescent="0.3">
      <c r="A119" s="22" t="s">
        <v>101</v>
      </c>
      <c r="B119" s="21" t="s">
        <v>70</v>
      </c>
      <c r="C119" s="21" t="s">
        <v>288</v>
      </c>
      <c r="D119" s="10" t="s">
        <v>17</v>
      </c>
      <c r="E119" s="7" t="s">
        <v>103</v>
      </c>
      <c r="F119" s="3" t="s">
        <v>104</v>
      </c>
      <c r="G119" s="3" t="s">
        <v>49</v>
      </c>
      <c r="H119" s="4">
        <v>46052</v>
      </c>
      <c r="I119" s="4">
        <v>46416</v>
      </c>
      <c r="J119" s="3" t="s">
        <v>379</v>
      </c>
      <c r="K119" s="3" t="str">
        <f t="shared" si="73"/>
        <v>Prj000350-Support - Infrastructure for Tech</v>
      </c>
      <c r="L119" s="21" t="s">
        <v>106</v>
      </c>
      <c r="M119" s="21" t="s">
        <v>3</v>
      </c>
      <c r="N119" s="21" t="s">
        <v>3</v>
      </c>
      <c r="O119" s="21"/>
      <c r="P119" s="21" t="s">
        <v>107</v>
      </c>
      <c r="Q119" s="21" t="s">
        <v>378</v>
      </c>
      <c r="R119" s="21" t="s">
        <v>378</v>
      </c>
      <c r="S119" s="21" t="s">
        <v>132</v>
      </c>
      <c r="T119" s="5">
        <v>0</v>
      </c>
      <c r="U119" s="15">
        <v>0</v>
      </c>
      <c r="V119" s="15">
        <v>0</v>
      </c>
      <c r="W119" s="15">
        <f t="shared" si="68"/>
        <v>15583.84</v>
      </c>
      <c r="X119" s="15">
        <f t="shared" si="58"/>
        <v>0</v>
      </c>
      <c r="Y119" s="15">
        <f t="shared" si="74"/>
        <v>15583.84</v>
      </c>
      <c r="Z119" s="15">
        <f>SUM(Financials2026[[#This Row],[2026 Opportunity]:[2026 Risk]])</f>
        <v>15583.84</v>
      </c>
      <c r="AA119" s="3" t="s">
        <v>548</v>
      </c>
      <c r="AB119" s="52"/>
      <c r="AC119" s="52"/>
      <c r="AD119" s="52"/>
      <c r="AE119" s="52"/>
      <c r="AF119" s="52"/>
      <c r="AG119" s="52"/>
      <c r="AH119" s="52"/>
      <c r="AI119" s="52"/>
      <c r="AJ119" s="52"/>
      <c r="AK119" s="52"/>
      <c r="AL119" s="52"/>
      <c r="AM119" s="52"/>
      <c r="AN119" s="52">
        <f>SUM(Financials2026[[#This Row],[Jan FC]:[Dec FC]])</f>
        <v>0</v>
      </c>
      <c r="AO119" s="15">
        <f t="shared" si="56"/>
        <v>0</v>
      </c>
      <c r="AP119" s="61">
        <v>0</v>
      </c>
      <c r="AQ119" s="61">
        <v>0</v>
      </c>
      <c r="AR119" s="61">
        <f>5153.97+1278.65+336.91</f>
        <v>6769.5300000000007</v>
      </c>
      <c r="AS119" s="61">
        <v>8814.31</v>
      </c>
      <c r="AT119" s="61">
        <v>0</v>
      </c>
      <c r="AU119" s="61">
        <v>0</v>
      </c>
      <c r="AV119" s="61">
        <v>0</v>
      </c>
      <c r="AW119" s="61">
        <v>0</v>
      </c>
      <c r="AX119" s="61">
        <v>0</v>
      </c>
      <c r="AY119" s="61">
        <v>0</v>
      </c>
      <c r="AZ119" s="61">
        <v>0</v>
      </c>
      <c r="BA119" s="61">
        <v>0</v>
      </c>
      <c r="BB119" s="80">
        <f>SUM(Financials2026[[#This Row],[Jan AC]:[Dec AC]])</f>
        <v>15583.84</v>
      </c>
      <c r="BC119" s="71">
        <f>Financials2026[[#This Row],[Jan AC]]-Financials2026[[#This Row],[Jan FC]]</f>
        <v>0</v>
      </c>
      <c r="BD119" s="71">
        <f>Financials2026[[#This Row],[Feb AC]]-Financials2026[[#This Row],[Feb FC]]</f>
        <v>0</v>
      </c>
      <c r="BE119" s="71">
        <f>Financials2026[[#This Row],[Mar AC]]-Financials2026[[#This Row],[Mar FC]]</f>
        <v>6769.5300000000007</v>
      </c>
      <c r="BF119" s="71">
        <f>Financials2026[[#This Row],[Apr AC]]-Financials2026[[#This Row],[Apr FC]]</f>
        <v>8814.31</v>
      </c>
      <c r="BG119" s="71">
        <f>Financials2026[[#This Row],[May AC]]-Financials2026[[#This Row],[May FC]]</f>
        <v>0</v>
      </c>
      <c r="BH119" s="71">
        <f>Financials2026[[#This Row],[Jun AC]]-Financials2026[[#This Row],[Jun FC]]</f>
        <v>0</v>
      </c>
      <c r="BI119" s="71">
        <f>Financials2026[[#This Row],[Jul AC]]-Financials2026[[#This Row],[Jul FC]]</f>
        <v>0</v>
      </c>
      <c r="BJ119" s="71">
        <f>Financials2026[[#This Row],[Aug AC]]-Financials2026[[#This Row],[Aug FC]]</f>
        <v>0</v>
      </c>
      <c r="BK119" s="71">
        <f>Financials2026[[#This Row],[Sep AC]]-Financials2026[[#This Row],[Sep FC]]</f>
        <v>0</v>
      </c>
      <c r="BL119" s="71">
        <f>Financials2026[[#This Row],[Oct AC]]-Financials2026[[#This Row],[Oct FC]]</f>
        <v>0</v>
      </c>
      <c r="BM119" s="71">
        <f>Financials2026[[#This Row],[Nov AC]]-Financials2026[[#This Row],[Nov FC]]</f>
        <v>0</v>
      </c>
      <c r="BN119" s="71">
        <f>Financials2026[[#This Row],[Dec AC]]-Financials2026[[#This Row],[Dec FC]]</f>
        <v>0</v>
      </c>
      <c r="BO119" s="71">
        <f>SUM(Financials2026[[#This Row],[Jan Opp/Risk]:[Dec Opp./Risk]])</f>
        <v>15583.84</v>
      </c>
      <c r="BP119" s="90" t="s">
        <v>831</v>
      </c>
      <c r="BQ119" s="47">
        <f>SUM(Financials2026[[#This Row],[Jan AC]:[Apr AC]])</f>
        <v>15583.84</v>
      </c>
      <c r="BS119" s="6"/>
      <c r="BT119" s="6"/>
      <c r="BU119" s="6"/>
      <c r="BV119" s="6"/>
      <c r="BW119" s="6"/>
      <c r="BX119" s="6"/>
    </row>
    <row r="120" spans="1:76" hidden="1" x14ac:dyDescent="0.3">
      <c r="A120" s="22" t="s">
        <v>101</v>
      </c>
      <c r="B120" s="21" t="s">
        <v>70</v>
      </c>
      <c r="C120" s="21" t="s">
        <v>288</v>
      </c>
      <c r="D120" s="10" t="s">
        <v>17</v>
      </c>
      <c r="E120" s="7" t="s">
        <v>103</v>
      </c>
      <c r="F120" s="3" t="s">
        <v>104</v>
      </c>
      <c r="G120" s="3" t="s">
        <v>49</v>
      </c>
      <c r="H120" s="1" t="s">
        <v>142</v>
      </c>
      <c r="I120" s="1" t="s">
        <v>142</v>
      </c>
      <c r="J120" s="3" t="s">
        <v>380</v>
      </c>
      <c r="K120" s="3" t="str">
        <f t="shared" si="73"/>
        <v>Prj000350-Support - Infrastructure for Tech</v>
      </c>
      <c r="L120" s="21" t="s">
        <v>106</v>
      </c>
      <c r="M120" s="21" t="s">
        <v>4</v>
      </c>
      <c r="N120" s="21" t="s">
        <v>4</v>
      </c>
      <c r="O120" s="21" t="s">
        <v>220</v>
      </c>
      <c r="P120" s="21" t="s">
        <v>107</v>
      </c>
      <c r="Q120" s="21" t="s">
        <v>221</v>
      </c>
      <c r="R120" s="21" t="s">
        <v>221</v>
      </c>
      <c r="S120" s="21" t="s">
        <v>129</v>
      </c>
      <c r="T120" s="5">
        <v>211</v>
      </c>
      <c r="U120" s="15">
        <v>0</v>
      </c>
      <c r="V120" s="15">
        <v>0</v>
      </c>
      <c r="W120" s="15">
        <f t="shared" si="68"/>
        <v>117.14</v>
      </c>
      <c r="X120" s="15">
        <f t="shared" si="58"/>
        <v>0</v>
      </c>
      <c r="Y120" s="15">
        <f t="shared" si="74"/>
        <v>117.14</v>
      </c>
      <c r="Z120" s="15">
        <f>SUM(Financials2026[[#This Row],[2026 Opportunity]:[2026 Risk]])</f>
        <v>117.14</v>
      </c>
      <c r="AA120" s="3" t="s">
        <v>893</v>
      </c>
      <c r="AB120" s="52"/>
      <c r="AC120" s="52"/>
      <c r="AD120" s="52"/>
      <c r="AE120" s="52"/>
      <c r="AF120" s="52"/>
      <c r="AG120" s="52"/>
      <c r="AH120" s="52"/>
      <c r="AI120" s="52"/>
      <c r="AJ120" s="52"/>
      <c r="AK120" s="52"/>
      <c r="AL120" s="52"/>
      <c r="AM120" s="52"/>
      <c r="AN120" s="52">
        <f>SUM(Financials2026[[#This Row],[Jan FC]:[Dec FC]])</f>
        <v>0</v>
      </c>
      <c r="AO120" s="15">
        <f t="shared" si="56"/>
        <v>0</v>
      </c>
      <c r="AP120" s="61">
        <v>26.13</v>
      </c>
      <c r="AQ120" s="61">
        <v>24.41</v>
      </c>
      <c r="AR120" s="61">
        <v>23.21</v>
      </c>
      <c r="AS120" s="61">
        <f>22.11+21.28</f>
        <v>43.39</v>
      </c>
      <c r="AT120" s="61"/>
      <c r="AU120" s="61"/>
      <c r="AV120" s="61"/>
      <c r="AW120" s="61"/>
      <c r="AX120" s="61"/>
      <c r="AY120" s="61"/>
      <c r="AZ120" s="61"/>
      <c r="BA120" s="61"/>
      <c r="BB120" s="80">
        <f>SUM(Financials2026[[#This Row],[Jan AC]:[Dec AC]])</f>
        <v>117.14</v>
      </c>
      <c r="BC120" s="71">
        <f>Financials2026[[#This Row],[Jan AC]]-Financials2026[[#This Row],[Jan FC]]</f>
        <v>26.13</v>
      </c>
      <c r="BD120" s="71">
        <f>Financials2026[[#This Row],[Feb AC]]-Financials2026[[#This Row],[Feb FC]]</f>
        <v>24.41</v>
      </c>
      <c r="BE120" s="71">
        <f>Financials2026[[#This Row],[Mar AC]]-Financials2026[[#This Row],[Mar FC]]</f>
        <v>23.21</v>
      </c>
      <c r="BF120" s="71">
        <f>Financials2026[[#This Row],[Apr AC]]-Financials2026[[#This Row],[Apr FC]]</f>
        <v>43.39</v>
      </c>
      <c r="BG120" s="71">
        <f>Financials2026[[#This Row],[May AC]]-Financials2026[[#This Row],[May FC]]</f>
        <v>0</v>
      </c>
      <c r="BH120" s="71">
        <f>Financials2026[[#This Row],[Jun AC]]-Financials2026[[#This Row],[Jun FC]]</f>
        <v>0</v>
      </c>
      <c r="BI120" s="71">
        <f>Financials2026[[#This Row],[Jul AC]]-Financials2026[[#This Row],[Jul FC]]</f>
        <v>0</v>
      </c>
      <c r="BJ120" s="71">
        <f>Financials2026[[#This Row],[Aug AC]]-Financials2026[[#This Row],[Aug FC]]</f>
        <v>0</v>
      </c>
      <c r="BK120" s="71">
        <f>Financials2026[[#This Row],[Sep AC]]-Financials2026[[#This Row],[Sep FC]]</f>
        <v>0</v>
      </c>
      <c r="BL120" s="71">
        <f>Financials2026[[#This Row],[Oct AC]]-Financials2026[[#This Row],[Oct FC]]</f>
        <v>0</v>
      </c>
      <c r="BM120" s="71">
        <f>Financials2026[[#This Row],[Nov AC]]-Financials2026[[#This Row],[Nov FC]]</f>
        <v>0</v>
      </c>
      <c r="BN120" s="71">
        <f>Financials2026[[#This Row],[Dec AC]]-Financials2026[[#This Row],[Dec FC]]</f>
        <v>0</v>
      </c>
      <c r="BO120" s="71">
        <f>SUM(Financials2026[[#This Row],[Jan Opp/Risk]:[Dec Opp./Risk]])</f>
        <v>117.14</v>
      </c>
      <c r="BP120" s="90" t="s">
        <v>551</v>
      </c>
      <c r="BQ120" s="47">
        <f>SUM(Financials2026[[#This Row],[Jan AC]:[Apr AC]])</f>
        <v>117.14</v>
      </c>
      <c r="BS120" s="6"/>
      <c r="BT120" s="6"/>
      <c r="BU120" s="6"/>
      <c r="BV120" s="6"/>
      <c r="BW120" s="6"/>
      <c r="BX120" s="6"/>
    </row>
    <row r="121" spans="1:76" hidden="1" x14ac:dyDescent="0.3">
      <c r="A121" s="22" t="s">
        <v>157</v>
      </c>
      <c r="B121" s="21" t="s">
        <v>70</v>
      </c>
      <c r="C121" s="21" t="s">
        <v>288</v>
      </c>
      <c r="D121" s="10" t="s">
        <v>30</v>
      </c>
      <c r="E121" s="7" t="s">
        <v>193</v>
      </c>
      <c r="F121" s="3" t="s">
        <v>183</v>
      </c>
      <c r="G121" s="3" t="s">
        <v>48</v>
      </c>
      <c r="H121" s="4" t="s">
        <v>115</v>
      </c>
      <c r="I121" s="4" t="s">
        <v>115</v>
      </c>
      <c r="J121" s="3"/>
      <c r="K121" s="3" t="str">
        <f t="shared" si="73"/>
        <v>Prj000467-Support - Enterprise Tech Helpdesk</v>
      </c>
      <c r="L121" s="21" t="s">
        <v>106</v>
      </c>
      <c r="M121" s="21" t="s">
        <v>3</v>
      </c>
      <c r="N121" s="21" t="s">
        <v>3</v>
      </c>
      <c r="O121" s="21"/>
      <c r="P121" s="21" t="s">
        <v>107</v>
      </c>
      <c r="Q121" s="21" t="s">
        <v>378</v>
      </c>
      <c r="R121" s="21" t="s">
        <v>378</v>
      </c>
      <c r="S121" s="21" t="s">
        <v>154</v>
      </c>
      <c r="T121" s="5">
        <v>77705</v>
      </c>
      <c r="U121" s="15">
        <v>81590</v>
      </c>
      <c r="V121" s="15">
        <v>81590</v>
      </c>
      <c r="W121" s="15">
        <f t="shared" si="68"/>
        <v>66307.210000000006</v>
      </c>
      <c r="X121" s="15">
        <f t="shared" si="58"/>
        <v>-15282.789999999994</v>
      </c>
      <c r="Y121" s="15">
        <f t="shared" si="74"/>
        <v>0</v>
      </c>
      <c r="Z121" s="15">
        <f>SUM(Financials2026[[#This Row],[2026 Opportunity]:[2026 Risk]])</f>
        <v>-15282.789999999994</v>
      </c>
      <c r="AA121" s="14" t="s">
        <v>120</v>
      </c>
      <c r="AB121" s="52"/>
      <c r="AC121" s="52"/>
      <c r="AD121" s="52">
        <v>20397.5</v>
      </c>
      <c r="AE121" s="52"/>
      <c r="AF121" s="52"/>
      <c r="AG121" s="52">
        <v>20397.5</v>
      </c>
      <c r="AH121" s="52"/>
      <c r="AI121" s="52"/>
      <c r="AJ121" s="52">
        <v>20397.5</v>
      </c>
      <c r="AK121" s="52"/>
      <c r="AL121" s="52"/>
      <c r="AM121" s="52">
        <v>20397.5</v>
      </c>
      <c r="AN121" s="52">
        <f>SUM(Financials2026[[#This Row],[Jan FC]:[Dec FC]])</f>
        <v>81590</v>
      </c>
      <c r="AO121" s="15">
        <f t="shared" si="56"/>
        <v>61192.5</v>
      </c>
      <c r="AP121" s="61"/>
      <c r="AQ121" s="61"/>
      <c r="AR121" s="61">
        <v>5114.71</v>
      </c>
      <c r="AS121" s="61"/>
      <c r="AT121" s="61"/>
      <c r="AU121" s="61"/>
      <c r="AV121" s="61"/>
      <c r="AW121" s="61"/>
      <c r="AX121" s="61"/>
      <c r="AY121" s="61"/>
      <c r="AZ121" s="61"/>
      <c r="BA121" s="61"/>
      <c r="BB121" s="80">
        <f>SUM(Financials2026[[#This Row],[Jan AC]:[Dec AC]])</f>
        <v>5114.71</v>
      </c>
      <c r="BC121" s="71">
        <f>Financials2026[[#This Row],[Jan AC]]-Financials2026[[#This Row],[Jan FC]]</f>
        <v>0</v>
      </c>
      <c r="BD121" s="71">
        <f>Financials2026[[#This Row],[Feb AC]]-Financials2026[[#This Row],[Feb FC]]</f>
        <v>0</v>
      </c>
      <c r="BE121" s="71">
        <f>Financials2026[[#This Row],[Mar AC]]-Financials2026[[#This Row],[Mar FC]]</f>
        <v>-15282.79</v>
      </c>
      <c r="BF121" s="71">
        <f>Financials2026[[#This Row],[Apr AC]]-Financials2026[[#This Row],[Apr FC]]</f>
        <v>0</v>
      </c>
      <c r="BG121" s="71">
        <f>Financials2026[[#This Row],[May AC]]-Financials2026[[#This Row],[May FC]]</f>
        <v>0</v>
      </c>
      <c r="BH121" s="71">
        <f>Financials2026[[#This Row],[Jun AC]]-Financials2026[[#This Row],[Jun FC]]</f>
        <v>-20397.5</v>
      </c>
      <c r="BI121" s="71">
        <f>Financials2026[[#This Row],[Jul AC]]-Financials2026[[#This Row],[Jul FC]]</f>
        <v>0</v>
      </c>
      <c r="BJ121" s="71">
        <f>Financials2026[[#This Row],[Aug AC]]-Financials2026[[#This Row],[Aug FC]]</f>
        <v>0</v>
      </c>
      <c r="BK121" s="71">
        <f>Financials2026[[#This Row],[Sep AC]]-Financials2026[[#This Row],[Sep FC]]</f>
        <v>-20397.5</v>
      </c>
      <c r="BL121" s="71">
        <f>Financials2026[[#This Row],[Oct AC]]-Financials2026[[#This Row],[Oct FC]]</f>
        <v>0</v>
      </c>
      <c r="BM121" s="71">
        <f>Financials2026[[#This Row],[Nov AC]]-Financials2026[[#This Row],[Nov FC]]</f>
        <v>0</v>
      </c>
      <c r="BN121" s="71">
        <f>Financials2026[[#This Row],[Dec AC]]-Financials2026[[#This Row],[Dec FC]]</f>
        <v>-20397.5</v>
      </c>
      <c r="BO121" s="71">
        <f>SUM(Financials2026[[#This Row],[Jan Opp/Risk]:[Dec Opp./Risk]])</f>
        <v>-76475.290000000008</v>
      </c>
      <c r="BP121" s="90" t="s">
        <v>535</v>
      </c>
      <c r="BQ121" s="47">
        <f>SUM(Financials2026[[#This Row],[Jan AC]:[Apr AC]])</f>
        <v>5114.71</v>
      </c>
      <c r="BS121" s="6"/>
      <c r="BT121" s="6"/>
      <c r="BU121" s="6"/>
      <c r="BV121" s="6"/>
      <c r="BW121" s="6"/>
      <c r="BX121" s="6"/>
    </row>
    <row r="122" spans="1:76" hidden="1" x14ac:dyDescent="0.3">
      <c r="A122" s="22" t="s">
        <v>101</v>
      </c>
      <c r="B122" s="21" t="s">
        <v>381</v>
      </c>
      <c r="C122" s="21"/>
      <c r="D122" s="10" t="s">
        <v>10</v>
      </c>
      <c r="E122" s="7" t="s">
        <v>382</v>
      </c>
      <c r="F122" s="3" t="s">
        <v>141</v>
      </c>
      <c r="G122" s="3" t="s">
        <v>52</v>
      </c>
      <c r="H122" s="4">
        <v>45931</v>
      </c>
      <c r="I122" s="4">
        <v>46295</v>
      </c>
      <c r="J122" s="3"/>
      <c r="K122" s="3" t="str">
        <f t="shared" si="73"/>
        <v>Prj000228-Implement - Portfolio Optimization Tool for LC</v>
      </c>
      <c r="L122" s="21" t="s">
        <v>106</v>
      </c>
      <c r="M122" s="21" t="s">
        <v>7</v>
      </c>
      <c r="N122" s="21" t="s">
        <v>7</v>
      </c>
      <c r="O122" s="21"/>
      <c r="P122" s="21" t="s">
        <v>107</v>
      </c>
      <c r="Q122" s="21" t="s">
        <v>201</v>
      </c>
      <c r="R122" s="21" t="s">
        <v>201</v>
      </c>
      <c r="S122" s="21" t="s">
        <v>109</v>
      </c>
      <c r="T122" s="5">
        <v>37500</v>
      </c>
      <c r="U122" s="5">
        <v>160000</v>
      </c>
      <c r="V122" s="5">
        <v>160000</v>
      </c>
      <c r="W122" s="15">
        <f t="shared" si="68"/>
        <v>160000</v>
      </c>
      <c r="X122" s="15">
        <f t="shared" si="58"/>
        <v>0</v>
      </c>
      <c r="Y122" s="15">
        <f t="shared" si="74"/>
        <v>0</v>
      </c>
      <c r="Z122" s="15">
        <f>SUM(Financials2026[[#This Row],[2026 Opportunity]:[2026 Risk]])</f>
        <v>0</v>
      </c>
      <c r="AA122" s="3" t="s">
        <v>383</v>
      </c>
      <c r="AB122" s="52">
        <f t="shared" ref="AB122:AJ122" si="75">150000/12</f>
        <v>12500</v>
      </c>
      <c r="AC122" s="52">
        <f t="shared" si="75"/>
        <v>12500</v>
      </c>
      <c r="AD122" s="52">
        <f t="shared" si="75"/>
        <v>12500</v>
      </c>
      <c r="AE122" s="52">
        <f t="shared" si="75"/>
        <v>12500</v>
      </c>
      <c r="AF122" s="52">
        <f t="shared" si="75"/>
        <v>12500</v>
      </c>
      <c r="AG122" s="52">
        <f t="shared" si="75"/>
        <v>12500</v>
      </c>
      <c r="AH122" s="52">
        <f t="shared" si="75"/>
        <v>12500</v>
      </c>
      <c r="AI122" s="52">
        <f t="shared" si="75"/>
        <v>12500</v>
      </c>
      <c r="AJ122" s="52">
        <f t="shared" si="75"/>
        <v>12500</v>
      </c>
      <c r="AK122" s="52">
        <v>15833</v>
      </c>
      <c r="AL122" s="52">
        <v>15833</v>
      </c>
      <c r="AM122" s="52">
        <v>15834</v>
      </c>
      <c r="AN122" s="52">
        <f>SUM(Financials2026[[#This Row],[Jan FC]:[Dec FC]])</f>
        <v>160000</v>
      </c>
      <c r="AO122" s="15">
        <f t="shared" si="56"/>
        <v>97500</v>
      </c>
      <c r="AP122" s="61">
        <f t="shared" ref="AP122:AX122" si="76">150000/12</f>
        <v>12500</v>
      </c>
      <c r="AQ122" s="61">
        <f t="shared" si="76"/>
        <v>12500</v>
      </c>
      <c r="AR122" s="61">
        <f t="shared" si="76"/>
        <v>12500</v>
      </c>
      <c r="AS122" s="61">
        <f t="shared" si="76"/>
        <v>12500</v>
      </c>
      <c r="AT122" s="61">
        <f t="shared" si="76"/>
        <v>12500</v>
      </c>
      <c r="AU122" s="61">
        <f t="shared" si="76"/>
        <v>12500</v>
      </c>
      <c r="AV122" s="61">
        <f t="shared" si="76"/>
        <v>12500</v>
      </c>
      <c r="AW122" s="61">
        <f t="shared" si="76"/>
        <v>12500</v>
      </c>
      <c r="AX122" s="61">
        <f t="shared" si="76"/>
        <v>12500</v>
      </c>
      <c r="AY122" s="61"/>
      <c r="AZ122" s="61"/>
      <c r="BA122" s="61"/>
      <c r="BB122" s="80">
        <f>SUM(Financials2026[[#This Row],[Jan AC]:[Dec AC]])</f>
        <v>112500</v>
      </c>
      <c r="BC122" s="71">
        <f>Financials2026[[#This Row],[Jan AC]]-Financials2026[[#This Row],[Jan FC]]</f>
        <v>0</v>
      </c>
      <c r="BD122" s="71">
        <f>Financials2026[[#This Row],[Feb AC]]-Financials2026[[#This Row],[Feb FC]]</f>
        <v>0</v>
      </c>
      <c r="BE122" s="71">
        <f>Financials2026[[#This Row],[Mar AC]]-Financials2026[[#This Row],[Mar FC]]</f>
        <v>0</v>
      </c>
      <c r="BF122" s="71">
        <f>Financials2026[[#This Row],[Apr AC]]-Financials2026[[#This Row],[Apr FC]]</f>
        <v>0</v>
      </c>
      <c r="BG122" s="71">
        <f>Financials2026[[#This Row],[May AC]]-Financials2026[[#This Row],[May FC]]</f>
        <v>0</v>
      </c>
      <c r="BH122" s="71">
        <f>Financials2026[[#This Row],[Jun AC]]-Financials2026[[#This Row],[Jun FC]]</f>
        <v>0</v>
      </c>
      <c r="BI122" s="71">
        <f>Financials2026[[#This Row],[Jul AC]]-Financials2026[[#This Row],[Jul FC]]</f>
        <v>0</v>
      </c>
      <c r="BJ122" s="71">
        <f>Financials2026[[#This Row],[Aug AC]]-Financials2026[[#This Row],[Aug FC]]</f>
        <v>0</v>
      </c>
      <c r="BK122" s="71">
        <f>Financials2026[[#This Row],[Sep AC]]-Financials2026[[#This Row],[Sep FC]]</f>
        <v>0</v>
      </c>
      <c r="BL122" s="71">
        <f>Financials2026[[#This Row],[Oct AC]]-Financials2026[[#This Row],[Oct FC]]</f>
        <v>-15833</v>
      </c>
      <c r="BM122" s="71">
        <f>Financials2026[[#This Row],[Nov AC]]-Financials2026[[#This Row],[Nov FC]]</f>
        <v>-15833</v>
      </c>
      <c r="BN122" s="71">
        <f>Financials2026[[#This Row],[Dec AC]]-Financials2026[[#This Row],[Dec FC]]</f>
        <v>-15834</v>
      </c>
      <c r="BO122" s="71">
        <f>SUM(Financials2026[[#This Row],[Jan Opp/Risk]:[Dec Opp./Risk]])</f>
        <v>-47500</v>
      </c>
      <c r="BP122" s="90"/>
      <c r="BQ122" s="47">
        <f>SUM(Financials2026[[#This Row],[Jan AC]:[Apr AC]])</f>
        <v>50000</v>
      </c>
      <c r="BS122" s="6"/>
      <c r="BT122" s="6"/>
      <c r="BU122" s="6"/>
      <c r="BV122" s="6"/>
      <c r="BW122" s="6"/>
      <c r="BX122" s="6"/>
    </row>
    <row r="123" spans="1:76" hidden="1" x14ac:dyDescent="0.3">
      <c r="A123" s="22" t="s">
        <v>101</v>
      </c>
      <c r="B123" s="21" t="s">
        <v>181</v>
      </c>
      <c r="C123" s="21"/>
      <c r="D123" s="10" t="s">
        <v>38</v>
      </c>
      <c r="E123" s="7" t="s">
        <v>384</v>
      </c>
      <c r="F123" s="3" t="s">
        <v>183</v>
      </c>
      <c r="G123" s="3" t="s">
        <v>51</v>
      </c>
      <c r="H123" s="4"/>
      <c r="I123" s="4"/>
      <c r="J123" s="3"/>
      <c r="K123" s="3" t="str">
        <f t="shared" si="73"/>
        <v>Prj000556-Implement - QA CoE to Additional Platforms</v>
      </c>
      <c r="L123" s="21" t="s">
        <v>124</v>
      </c>
      <c r="M123" s="21" t="s">
        <v>2</v>
      </c>
      <c r="N123" s="21" t="s">
        <v>341</v>
      </c>
      <c r="O123" s="21"/>
      <c r="P123" s="21" t="s">
        <v>126</v>
      </c>
      <c r="Q123" s="21" t="s">
        <v>127</v>
      </c>
      <c r="R123" s="21" t="s">
        <v>128</v>
      </c>
      <c r="S123" s="3" t="s">
        <v>385</v>
      </c>
      <c r="T123" s="15">
        <v>0</v>
      </c>
      <c r="U123" s="15">
        <v>250000</v>
      </c>
      <c r="V123" s="15">
        <v>250000</v>
      </c>
      <c r="W123" s="15">
        <f t="shared" si="68"/>
        <v>150000</v>
      </c>
      <c r="X123" s="15">
        <f t="shared" si="58"/>
        <v>-100000</v>
      </c>
      <c r="Y123" s="15">
        <f t="shared" si="74"/>
        <v>0</v>
      </c>
      <c r="Z123" s="15">
        <f>SUM(Financials2026[[#This Row],[2026 Opportunity]:[2026 Risk]])</f>
        <v>-100000</v>
      </c>
      <c r="AA123" s="3" t="s">
        <v>385</v>
      </c>
      <c r="AB123" s="53"/>
      <c r="AC123" s="53"/>
      <c r="AD123" s="53"/>
      <c r="AE123" s="53"/>
      <c r="AF123" s="53"/>
      <c r="AG123" s="53"/>
      <c r="AH123" s="53"/>
      <c r="AI123" s="53"/>
      <c r="AJ123" s="53"/>
      <c r="AK123" s="53"/>
      <c r="AL123" s="53"/>
      <c r="AM123" s="157">
        <v>150000</v>
      </c>
      <c r="AN123" s="76">
        <f>SUM(Financials2026[[#This Row],[Jan FC]:[Dec FC]])</f>
        <v>150000</v>
      </c>
      <c r="AO123" s="15">
        <f t="shared" si="56"/>
        <v>150000</v>
      </c>
      <c r="AP123" s="62"/>
      <c r="AQ123" s="62"/>
      <c r="AR123" s="62"/>
      <c r="AS123" s="62"/>
      <c r="AT123" s="62"/>
      <c r="AU123" s="62"/>
      <c r="AV123" s="62"/>
      <c r="AW123" s="62"/>
      <c r="AX123" s="62"/>
      <c r="AY123" s="62"/>
      <c r="AZ123" s="62"/>
      <c r="BA123" s="62"/>
      <c r="BB123" s="81">
        <f>SUM(Financials2026[[#This Row],[Jan AC]:[Dec AC]])</f>
        <v>0</v>
      </c>
      <c r="BC123" s="71">
        <f>Financials2026[[#This Row],[Jan AC]]-Financials2026[[#This Row],[Jan FC]]</f>
        <v>0</v>
      </c>
      <c r="BD123" s="71">
        <f>Financials2026[[#This Row],[Feb AC]]-Financials2026[[#This Row],[Feb FC]]</f>
        <v>0</v>
      </c>
      <c r="BE123" s="71">
        <f>Financials2026[[#This Row],[Mar AC]]-Financials2026[[#This Row],[Mar FC]]</f>
        <v>0</v>
      </c>
      <c r="BF123" s="71">
        <f>Financials2026[[#This Row],[Apr AC]]-Financials2026[[#This Row],[Apr FC]]</f>
        <v>0</v>
      </c>
      <c r="BG123" s="71">
        <f>Financials2026[[#This Row],[May AC]]-Financials2026[[#This Row],[May FC]]</f>
        <v>0</v>
      </c>
      <c r="BH123" s="71">
        <f>Financials2026[[#This Row],[Jun AC]]-Financials2026[[#This Row],[Jun FC]]</f>
        <v>0</v>
      </c>
      <c r="BI123" s="71">
        <f>Financials2026[[#This Row],[Jul AC]]-Financials2026[[#This Row],[Jul FC]]</f>
        <v>0</v>
      </c>
      <c r="BJ123" s="71">
        <f>Financials2026[[#This Row],[Aug AC]]-Financials2026[[#This Row],[Aug FC]]</f>
        <v>0</v>
      </c>
      <c r="BK123" s="71">
        <f>Financials2026[[#This Row],[Sep AC]]-Financials2026[[#This Row],[Sep FC]]</f>
        <v>0</v>
      </c>
      <c r="BL123" s="71">
        <f>Financials2026[[#This Row],[Oct AC]]-Financials2026[[#This Row],[Oct FC]]</f>
        <v>0</v>
      </c>
      <c r="BM123" s="71">
        <f>Financials2026[[#This Row],[Nov AC]]-Financials2026[[#This Row],[Nov FC]]</f>
        <v>0</v>
      </c>
      <c r="BN123" s="71">
        <f>Financials2026[[#This Row],[Dec AC]]-Financials2026[[#This Row],[Dec FC]]</f>
        <v>-150000</v>
      </c>
      <c r="BO123" s="71">
        <f>SUM(Financials2026[[#This Row],[Jan Opp/Risk]:[Dec Opp./Risk]])</f>
        <v>-150000</v>
      </c>
      <c r="BP123" s="90" t="s">
        <v>887</v>
      </c>
      <c r="BQ123" s="47">
        <f>SUM(Financials2026[[#This Row],[Jan AC]:[Apr AC]])</f>
        <v>0</v>
      </c>
      <c r="BS123" s="6"/>
      <c r="BT123" s="6"/>
      <c r="BU123" s="6"/>
      <c r="BV123" s="6"/>
      <c r="BW123" s="6"/>
      <c r="BX123" s="6"/>
    </row>
    <row r="124" spans="1:76" hidden="1" x14ac:dyDescent="0.3">
      <c r="A124" s="22" t="s">
        <v>101</v>
      </c>
      <c r="B124" s="21" t="s">
        <v>181</v>
      </c>
      <c r="C124" s="21"/>
      <c r="D124" s="10" t="s">
        <v>18</v>
      </c>
      <c r="E124" s="7" t="s">
        <v>386</v>
      </c>
      <c r="F124" s="3" t="s">
        <v>183</v>
      </c>
      <c r="G124" s="3" t="s">
        <v>48</v>
      </c>
      <c r="H124" s="4"/>
      <c r="I124" s="4"/>
      <c r="J124" s="3"/>
      <c r="K124" s="3" t="str">
        <f t="shared" si="73"/>
        <v>Prj000353-Implement - L1/L2 CoE for Additional Platforms</v>
      </c>
      <c r="L124" s="21" t="s">
        <v>124</v>
      </c>
      <c r="M124" s="21" t="s">
        <v>5</v>
      </c>
      <c r="N124" s="21" t="s">
        <v>125</v>
      </c>
      <c r="O124" s="21"/>
      <c r="P124" s="21" t="s">
        <v>126</v>
      </c>
      <c r="Q124" s="21" t="s">
        <v>127</v>
      </c>
      <c r="R124" s="21" t="s">
        <v>128</v>
      </c>
      <c r="S124" s="3" t="s">
        <v>385</v>
      </c>
      <c r="T124" s="5">
        <v>0</v>
      </c>
      <c r="U124" s="5">
        <v>165000</v>
      </c>
      <c r="V124" s="5">
        <v>165000</v>
      </c>
      <c r="W124" s="15">
        <f t="shared" si="68"/>
        <v>165000</v>
      </c>
      <c r="X124" s="15">
        <f t="shared" si="58"/>
        <v>0</v>
      </c>
      <c r="Y124" s="15">
        <f t="shared" si="74"/>
        <v>0</v>
      </c>
      <c r="Z124" s="15">
        <f>SUM(Financials2026[[#This Row],[2026 Opportunity]:[2026 Risk]])</f>
        <v>0</v>
      </c>
      <c r="AA124" s="3" t="s">
        <v>385</v>
      </c>
      <c r="AB124" s="52"/>
      <c r="AC124" s="52"/>
      <c r="AD124" s="52"/>
      <c r="AE124" s="52"/>
      <c r="AF124" s="52"/>
      <c r="AG124" s="52"/>
      <c r="AH124" s="52"/>
      <c r="AI124" s="52"/>
      <c r="AJ124" s="52"/>
      <c r="AK124" s="52"/>
      <c r="AL124" s="52"/>
      <c r="AM124" s="46">
        <v>165000</v>
      </c>
      <c r="AN124" s="52">
        <f>SUM(Financials2026[[#This Row],[Jan FC]:[Dec FC]])</f>
        <v>165000</v>
      </c>
      <c r="AO124" s="15">
        <f t="shared" si="56"/>
        <v>165000</v>
      </c>
      <c r="AP124" s="61"/>
      <c r="AQ124" s="61"/>
      <c r="AR124" s="61"/>
      <c r="AS124" s="61"/>
      <c r="AT124" s="61"/>
      <c r="AU124" s="61"/>
      <c r="AV124" s="61"/>
      <c r="AW124" s="61"/>
      <c r="AX124" s="61"/>
      <c r="AY124" s="61"/>
      <c r="AZ124" s="61"/>
      <c r="BA124" s="61"/>
      <c r="BB124" s="80">
        <f>SUM(Financials2026[[#This Row],[Jan AC]:[Dec AC]])</f>
        <v>0</v>
      </c>
      <c r="BC124" s="71">
        <f>Financials2026[[#This Row],[Jan AC]]-Financials2026[[#This Row],[Jan FC]]</f>
        <v>0</v>
      </c>
      <c r="BD124" s="71">
        <f>Financials2026[[#This Row],[Feb AC]]-Financials2026[[#This Row],[Feb FC]]</f>
        <v>0</v>
      </c>
      <c r="BE124" s="71">
        <f>Financials2026[[#This Row],[Mar AC]]-Financials2026[[#This Row],[Mar FC]]</f>
        <v>0</v>
      </c>
      <c r="BF124" s="71">
        <f>Financials2026[[#This Row],[Apr AC]]-Financials2026[[#This Row],[Apr FC]]</f>
        <v>0</v>
      </c>
      <c r="BG124" s="71">
        <f>Financials2026[[#This Row],[May AC]]-Financials2026[[#This Row],[May FC]]</f>
        <v>0</v>
      </c>
      <c r="BH124" s="71">
        <f>Financials2026[[#This Row],[Jun AC]]-Financials2026[[#This Row],[Jun FC]]</f>
        <v>0</v>
      </c>
      <c r="BI124" s="71">
        <f>Financials2026[[#This Row],[Jul AC]]-Financials2026[[#This Row],[Jul FC]]</f>
        <v>0</v>
      </c>
      <c r="BJ124" s="71">
        <f>Financials2026[[#This Row],[Aug AC]]-Financials2026[[#This Row],[Aug FC]]</f>
        <v>0</v>
      </c>
      <c r="BK124" s="71">
        <f>Financials2026[[#This Row],[Sep AC]]-Financials2026[[#This Row],[Sep FC]]</f>
        <v>0</v>
      </c>
      <c r="BL124" s="71">
        <f>Financials2026[[#This Row],[Oct AC]]-Financials2026[[#This Row],[Oct FC]]</f>
        <v>0</v>
      </c>
      <c r="BM124" s="71">
        <f>Financials2026[[#This Row],[Nov AC]]-Financials2026[[#This Row],[Nov FC]]</f>
        <v>0</v>
      </c>
      <c r="BN124" s="71">
        <f>Financials2026[[#This Row],[Dec AC]]-Financials2026[[#This Row],[Dec FC]]</f>
        <v>-165000</v>
      </c>
      <c r="BO124" s="71">
        <f>SUM(Financials2026[[#This Row],[Jan Opp/Risk]:[Dec Opp./Risk]])</f>
        <v>-165000</v>
      </c>
      <c r="BP124" s="90" t="s">
        <v>887</v>
      </c>
      <c r="BQ124" s="47">
        <f>SUM(Financials2026[[#This Row],[Jan AC]:[Apr AC]])</f>
        <v>0</v>
      </c>
      <c r="BS124" s="6"/>
      <c r="BT124" s="6"/>
      <c r="BU124" s="6"/>
      <c r="BV124" s="6"/>
      <c r="BW124" s="6"/>
      <c r="BX124" s="6"/>
    </row>
    <row r="125" spans="1:76" hidden="1" x14ac:dyDescent="0.3">
      <c r="A125" s="22" t="s">
        <v>101</v>
      </c>
      <c r="B125" s="21" t="s">
        <v>56</v>
      </c>
      <c r="C125" s="21" t="s">
        <v>203</v>
      </c>
      <c r="D125" s="10" t="s">
        <v>36</v>
      </c>
      <c r="E125" s="7" t="s">
        <v>387</v>
      </c>
      <c r="F125" s="3" t="s">
        <v>205</v>
      </c>
      <c r="G125" s="3" t="s">
        <v>50</v>
      </c>
      <c r="H125" s="4"/>
      <c r="I125" s="4"/>
      <c r="J125" s="3"/>
      <c r="K125" s="3" t="str">
        <f t="shared" si="73"/>
        <v>Prj000489-Implement - Strategic Modules for LIQ</v>
      </c>
      <c r="L125" s="21" t="s">
        <v>124</v>
      </c>
      <c r="M125" s="21" t="s">
        <v>2</v>
      </c>
      <c r="N125" s="21" t="s">
        <v>341</v>
      </c>
      <c r="O125" s="21"/>
      <c r="P125" s="21" t="s">
        <v>107</v>
      </c>
      <c r="Q125" s="21" t="s">
        <v>134</v>
      </c>
      <c r="R125" s="21" t="s">
        <v>128</v>
      </c>
      <c r="S125" s="3" t="s">
        <v>385</v>
      </c>
      <c r="T125" s="5">
        <v>0</v>
      </c>
      <c r="U125" s="5">
        <v>50000</v>
      </c>
      <c r="V125" s="5">
        <v>50000</v>
      </c>
      <c r="W125" s="15">
        <f t="shared" si="68"/>
        <v>0</v>
      </c>
      <c r="X125" s="15">
        <f t="shared" si="58"/>
        <v>-50000</v>
      </c>
      <c r="Y125" s="15">
        <f t="shared" si="74"/>
        <v>0</v>
      </c>
      <c r="Z125" s="15">
        <f>SUM(Financials2026[[#This Row],[2026 Opportunity]:[2026 Risk]])</f>
        <v>-50000</v>
      </c>
      <c r="AA125" s="3" t="s">
        <v>388</v>
      </c>
      <c r="AB125" s="52"/>
      <c r="AC125" s="52"/>
      <c r="AD125" s="52"/>
      <c r="AE125" s="52"/>
      <c r="AF125" s="52"/>
      <c r="AG125" s="52"/>
      <c r="AH125" s="52"/>
      <c r="AI125" s="52"/>
      <c r="AJ125" s="52"/>
      <c r="AK125" s="52"/>
      <c r="AL125" s="52"/>
      <c r="AM125" s="52"/>
      <c r="AN125" s="52">
        <f>SUM(Financials2026[[#This Row],[Jan FC]:[Dec FC]])</f>
        <v>0</v>
      </c>
      <c r="AO125" s="15">
        <f t="shared" si="56"/>
        <v>0</v>
      </c>
      <c r="AP125" s="61"/>
      <c r="AQ125" s="61"/>
      <c r="AR125" s="61"/>
      <c r="AS125" s="61"/>
      <c r="AT125" s="61"/>
      <c r="AU125" s="61"/>
      <c r="AV125" s="61"/>
      <c r="AW125" s="61"/>
      <c r="AX125" s="61"/>
      <c r="AY125" s="61"/>
      <c r="AZ125" s="61"/>
      <c r="BA125" s="61"/>
      <c r="BB125" s="80">
        <f>SUM(Financials2026[[#This Row],[Jan AC]:[Dec AC]])</f>
        <v>0</v>
      </c>
      <c r="BC125" s="71">
        <f>Financials2026[[#This Row],[Jan AC]]-Financials2026[[#This Row],[Jan FC]]</f>
        <v>0</v>
      </c>
      <c r="BD125" s="71">
        <f>Financials2026[[#This Row],[Feb AC]]-Financials2026[[#This Row],[Feb FC]]</f>
        <v>0</v>
      </c>
      <c r="BE125" s="71">
        <f>Financials2026[[#This Row],[Mar AC]]-Financials2026[[#This Row],[Mar FC]]</f>
        <v>0</v>
      </c>
      <c r="BF125" s="71">
        <f>Financials2026[[#This Row],[Apr AC]]-Financials2026[[#This Row],[Apr FC]]</f>
        <v>0</v>
      </c>
      <c r="BG125" s="71">
        <f>Financials2026[[#This Row],[May AC]]-Financials2026[[#This Row],[May FC]]</f>
        <v>0</v>
      </c>
      <c r="BH125" s="71">
        <f>Financials2026[[#This Row],[Jun AC]]-Financials2026[[#This Row],[Jun FC]]</f>
        <v>0</v>
      </c>
      <c r="BI125" s="71">
        <f>Financials2026[[#This Row],[Jul AC]]-Financials2026[[#This Row],[Jul FC]]</f>
        <v>0</v>
      </c>
      <c r="BJ125" s="71">
        <f>Financials2026[[#This Row],[Aug AC]]-Financials2026[[#This Row],[Aug FC]]</f>
        <v>0</v>
      </c>
      <c r="BK125" s="71">
        <f>Financials2026[[#This Row],[Sep AC]]-Financials2026[[#This Row],[Sep FC]]</f>
        <v>0</v>
      </c>
      <c r="BL125" s="71">
        <f>Financials2026[[#This Row],[Oct AC]]-Financials2026[[#This Row],[Oct FC]]</f>
        <v>0</v>
      </c>
      <c r="BM125" s="71">
        <f>Financials2026[[#This Row],[Nov AC]]-Financials2026[[#This Row],[Nov FC]]</f>
        <v>0</v>
      </c>
      <c r="BN125" s="71">
        <f>Financials2026[[#This Row],[Dec AC]]-Financials2026[[#This Row],[Dec FC]]</f>
        <v>0</v>
      </c>
      <c r="BO125" s="71">
        <f>SUM(Financials2026[[#This Row],[Jan Opp/Risk]:[Dec Opp./Risk]])</f>
        <v>0</v>
      </c>
      <c r="BP125" s="90" t="s">
        <v>887</v>
      </c>
      <c r="BQ125" s="47">
        <f>SUM(Financials2026[[#This Row],[Jan AC]:[Apr AC]])</f>
        <v>0</v>
      </c>
      <c r="BS125" s="6"/>
      <c r="BT125" s="6"/>
      <c r="BU125" s="6"/>
      <c r="BV125" s="6"/>
      <c r="BW125" s="6"/>
      <c r="BX125" s="6"/>
    </row>
    <row r="126" spans="1:76" hidden="1" x14ac:dyDescent="0.3">
      <c r="A126" s="22" t="s">
        <v>101</v>
      </c>
      <c r="B126" s="21" t="s">
        <v>334</v>
      </c>
      <c r="C126" s="21" t="s">
        <v>335</v>
      </c>
      <c r="D126" s="10" t="s">
        <v>35</v>
      </c>
      <c r="E126" s="7" t="s">
        <v>389</v>
      </c>
      <c r="F126" s="3" t="s">
        <v>205</v>
      </c>
      <c r="G126" s="3" t="s">
        <v>50</v>
      </c>
      <c r="H126" s="4"/>
      <c r="I126" s="4"/>
      <c r="J126" s="3"/>
      <c r="K126" s="3" t="str">
        <f t="shared" si="73"/>
        <v>Prj000482-Implement - WSO Own Instance (AM)</v>
      </c>
      <c r="L126" s="21" t="s">
        <v>124</v>
      </c>
      <c r="M126" s="21" t="s">
        <v>2</v>
      </c>
      <c r="N126" s="21" t="s">
        <v>341</v>
      </c>
      <c r="O126" s="21"/>
      <c r="P126" s="21" t="s">
        <v>107</v>
      </c>
      <c r="Q126" s="21" t="s">
        <v>134</v>
      </c>
      <c r="R126" s="21" t="s">
        <v>128</v>
      </c>
      <c r="S126" s="3" t="s">
        <v>385</v>
      </c>
      <c r="T126" s="5"/>
      <c r="U126" s="17">
        <v>850000</v>
      </c>
      <c r="V126" s="17">
        <f>850000-V127-V33</f>
        <v>499600</v>
      </c>
      <c r="W126" s="15">
        <f t="shared" si="68"/>
        <v>153600</v>
      </c>
      <c r="X126" s="15">
        <f t="shared" si="58"/>
        <v>-346000</v>
      </c>
      <c r="Y126" s="15">
        <f t="shared" si="74"/>
        <v>0</v>
      </c>
      <c r="Z126" s="15">
        <f>SUM(Financials2026[[#This Row],[2026 Opportunity]:[2026 Risk]])</f>
        <v>-346000</v>
      </c>
      <c r="AA126" s="3" t="s">
        <v>385</v>
      </c>
      <c r="AB126" s="52"/>
      <c r="AC126" s="52"/>
      <c r="AD126" s="52"/>
      <c r="AE126" s="52"/>
      <c r="AF126" s="52"/>
      <c r="AG126" s="52"/>
      <c r="AH126" s="52"/>
      <c r="AI126" s="52"/>
      <c r="AJ126" s="52"/>
      <c r="AK126" s="52"/>
      <c r="AL126" s="52"/>
      <c r="AM126" s="46">
        <f>99600+54000</f>
        <v>153600</v>
      </c>
      <c r="AN126" s="75">
        <f>SUM(Financials2026[[#This Row],[Jan FC]:[Dec FC]])</f>
        <v>153600</v>
      </c>
      <c r="AO126" s="15">
        <f t="shared" si="56"/>
        <v>153600</v>
      </c>
      <c r="AP126" s="61"/>
      <c r="AQ126" s="61"/>
      <c r="AR126" s="61"/>
      <c r="AS126" s="61"/>
      <c r="AT126" s="61"/>
      <c r="AU126" s="61"/>
      <c r="AV126" s="61"/>
      <c r="AW126" s="61"/>
      <c r="AX126" s="61"/>
      <c r="AY126" s="61"/>
      <c r="AZ126" s="61"/>
      <c r="BA126" s="61"/>
      <c r="BB126" s="80">
        <f>SUM(Financials2026[[#This Row],[Jan AC]:[Dec AC]])</f>
        <v>0</v>
      </c>
      <c r="BC126" s="71">
        <f>Financials2026[[#This Row],[Jan AC]]-Financials2026[[#This Row],[Jan FC]]</f>
        <v>0</v>
      </c>
      <c r="BD126" s="71">
        <f>Financials2026[[#This Row],[Feb AC]]-Financials2026[[#This Row],[Feb FC]]</f>
        <v>0</v>
      </c>
      <c r="BE126" s="71">
        <f>Financials2026[[#This Row],[Mar AC]]-Financials2026[[#This Row],[Mar FC]]</f>
        <v>0</v>
      </c>
      <c r="BF126" s="71">
        <f>Financials2026[[#This Row],[Apr AC]]-Financials2026[[#This Row],[Apr FC]]</f>
        <v>0</v>
      </c>
      <c r="BG126" s="71">
        <f>Financials2026[[#This Row],[May AC]]-Financials2026[[#This Row],[May FC]]</f>
        <v>0</v>
      </c>
      <c r="BH126" s="71">
        <f>Financials2026[[#This Row],[Jun AC]]-Financials2026[[#This Row],[Jun FC]]</f>
        <v>0</v>
      </c>
      <c r="BI126" s="71">
        <f>Financials2026[[#This Row],[Jul AC]]-Financials2026[[#This Row],[Jul FC]]</f>
        <v>0</v>
      </c>
      <c r="BJ126" s="71">
        <f>Financials2026[[#This Row],[Aug AC]]-Financials2026[[#This Row],[Aug FC]]</f>
        <v>0</v>
      </c>
      <c r="BK126" s="71">
        <f>Financials2026[[#This Row],[Sep AC]]-Financials2026[[#This Row],[Sep FC]]</f>
        <v>0</v>
      </c>
      <c r="BL126" s="71">
        <f>Financials2026[[#This Row],[Oct AC]]-Financials2026[[#This Row],[Oct FC]]</f>
        <v>0</v>
      </c>
      <c r="BM126" s="71">
        <f>Financials2026[[#This Row],[Nov AC]]-Financials2026[[#This Row],[Nov FC]]</f>
        <v>0</v>
      </c>
      <c r="BN126" s="71">
        <f>Financials2026[[#This Row],[Dec AC]]-Financials2026[[#This Row],[Dec FC]]</f>
        <v>-153600</v>
      </c>
      <c r="BO126" s="71">
        <f>SUM(Financials2026[[#This Row],[Jan Opp/Risk]:[Dec Opp./Risk]])</f>
        <v>-153600</v>
      </c>
      <c r="BP126" s="90" t="s">
        <v>887</v>
      </c>
      <c r="BQ126" s="47">
        <f>SUM(Financials2026[[#This Row],[Jan AC]:[Apr AC]])</f>
        <v>0</v>
      </c>
      <c r="BS126" s="6"/>
      <c r="BT126" s="6"/>
      <c r="BU126" s="6"/>
      <c r="BV126" s="6"/>
      <c r="BW126" s="6"/>
      <c r="BX126" s="6"/>
    </row>
    <row r="127" spans="1:76" x14ac:dyDescent="0.3">
      <c r="A127" s="22" t="s">
        <v>101</v>
      </c>
      <c r="B127" s="21" t="s">
        <v>208</v>
      </c>
      <c r="C127" s="21"/>
      <c r="D127" s="10" t="s">
        <v>35</v>
      </c>
      <c r="E127" s="7" t="s">
        <v>389</v>
      </c>
      <c r="F127" s="3" t="s">
        <v>205</v>
      </c>
      <c r="G127" s="3" t="s">
        <v>50</v>
      </c>
      <c r="H127" s="4">
        <v>46157</v>
      </c>
      <c r="I127" s="4">
        <v>46234</v>
      </c>
      <c r="J127" s="3"/>
      <c r="K127" s="3" t="str">
        <f t="shared" ref="K127" si="77">D127 &amp; "-" &amp;E127</f>
        <v>Prj000482-Implement - WSO Own Instance (AM)</v>
      </c>
      <c r="L127" s="21" t="s">
        <v>124</v>
      </c>
      <c r="M127" s="21" t="s">
        <v>2</v>
      </c>
      <c r="N127" s="21" t="s">
        <v>341</v>
      </c>
      <c r="O127" s="21"/>
      <c r="P127" s="21" t="s">
        <v>107</v>
      </c>
      <c r="Q127" s="21" t="s">
        <v>134</v>
      </c>
      <c r="R127" s="21" t="s">
        <v>128</v>
      </c>
      <c r="S127" s="21" t="s">
        <v>129</v>
      </c>
      <c r="T127" s="5"/>
      <c r="U127" s="17">
        <v>0</v>
      </c>
      <c r="V127" s="17">
        <v>120000</v>
      </c>
      <c r="W127" s="15">
        <f t="shared" si="68"/>
        <v>120000</v>
      </c>
      <c r="X127" s="15">
        <f t="shared" ref="X127" si="78">IF(V127 &gt;= W127, V127 - W127, 0)*-1</f>
        <v>0</v>
      </c>
      <c r="Y127" s="15">
        <f t="shared" ref="Y127" si="79">IF(W127 &gt; V127, W127 - V127, 0)</f>
        <v>0</v>
      </c>
      <c r="Z127" s="15">
        <f>SUM(Financials2026[[#This Row],[2026 Opportunity]:[2026 Risk]])</f>
        <v>0</v>
      </c>
      <c r="AA127" s="3" t="s">
        <v>902</v>
      </c>
      <c r="AB127" s="52"/>
      <c r="AC127" s="52"/>
      <c r="AD127" s="52"/>
      <c r="AE127" s="52"/>
      <c r="AF127" s="52">
        <v>40000</v>
      </c>
      <c r="AG127" s="52">
        <v>40000</v>
      </c>
      <c r="AH127" s="52">
        <v>40000</v>
      </c>
      <c r="AI127" s="52"/>
      <c r="AJ127" s="52"/>
      <c r="AK127" s="52"/>
      <c r="AL127" s="52"/>
      <c r="AM127" s="52"/>
      <c r="AN127" s="75">
        <f>SUM(Financials2026[[#This Row],[Jan FC]:[Dec FC]])</f>
        <v>120000</v>
      </c>
      <c r="AO127" s="15">
        <f t="shared" si="56"/>
        <v>80000</v>
      </c>
      <c r="AP127" s="61"/>
      <c r="AQ127" s="61"/>
      <c r="AR127" s="61"/>
      <c r="AS127" s="61"/>
      <c r="AT127" s="61"/>
      <c r="AU127" s="61"/>
      <c r="AV127" s="61"/>
      <c r="AW127" s="61"/>
      <c r="AX127" s="61"/>
      <c r="AY127" s="61"/>
      <c r="AZ127" s="61"/>
      <c r="BA127" s="61"/>
      <c r="BB127" s="80">
        <f>SUM(Financials2026[[#This Row],[Jan AC]:[Dec AC]])</f>
        <v>0</v>
      </c>
      <c r="BC127" s="71">
        <f>Financials2026[[#This Row],[Jan AC]]-Financials2026[[#This Row],[Jan FC]]</f>
        <v>0</v>
      </c>
      <c r="BD127" s="71">
        <f>Financials2026[[#This Row],[Feb AC]]-Financials2026[[#This Row],[Feb FC]]</f>
        <v>0</v>
      </c>
      <c r="BE127" s="71">
        <f>Financials2026[[#This Row],[Mar AC]]-Financials2026[[#This Row],[Mar FC]]</f>
        <v>0</v>
      </c>
      <c r="BF127" s="71">
        <f>Financials2026[[#This Row],[Apr AC]]-Financials2026[[#This Row],[Apr FC]]</f>
        <v>0</v>
      </c>
      <c r="BG127" s="71">
        <f>Financials2026[[#This Row],[May AC]]-Financials2026[[#This Row],[May FC]]</f>
        <v>-40000</v>
      </c>
      <c r="BH127" s="71">
        <f>Financials2026[[#This Row],[Jun AC]]-Financials2026[[#This Row],[Jun FC]]</f>
        <v>-40000</v>
      </c>
      <c r="BI127" s="71">
        <f>Financials2026[[#This Row],[Jul AC]]-Financials2026[[#This Row],[Jul FC]]</f>
        <v>-40000</v>
      </c>
      <c r="BJ127" s="71">
        <f>Financials2026[[#This Row],[Aug AC]]-Financials2026[[#This Row],[Aug FC]]</f>
        <v>0</v>
      </c>
      <c r="BK127" s="71">
        <f>Financials2026[[#This Row],[Sep AC]]-Financials2026[[#This Row],[Sep FC]]</f>
        <v>0</v>
      </c>
      <c r="BL127" s="71">
        <f>Financials2026[[#This Row],[Oct AC]]-Financials2026[[#This Row],[Oct FC]]</f>
        <v>0</v>
      </c>
      <c r="BM127" s="71">
        <f>Financials2026[[#This Row],[Nov AC]]-Financials2026[[#This Row],[Nov FC]]</f>
        <v>0</v>
      </c>
      <c r="BN127" s="71">
        <f>Financials2026[[#This Row],[Dec AC]]-Financials2026[[#This Row],[Dec FC]]</f>
        <v>0</v>
      </c>
      <c r="BO127" s="71">
        <f>SUM(Financials2026[[#This Row],[Jan Opp/Risk]:[Dec Opp./Risk]])</f>
        <v>-120000</v>
      </c>
      <c r="BP127" s="90" t="s">
        <v>880</v>
      </c>
      <c r="BQ127" s="47">
        <f>SUM(Financials2026[[#This Row],[Jan AC]:[Apr AC]])</f>
        <v>0</v>
      </c>
      <c r="BS127" s="6"/>
      <c r="BT127" s="6"/>
      <c r="BU127" s="6"/>
      <c r="BV127" s="6"/>
      <c r="BW127" s="6"/>
      <c r="BX127" s="6"/>
    </row>
    <row r="128" spans="1:76" hidden="1" x14ac:dyDescent="0.3">
      <c r="A128" s="22" t="s">
        <v>101</v>
      </c>
      <c r="B128" s="21" t="s">
        <v>334</v>
      </c>
      <c r="C128" s="21" t="s">
        <v>335</v>
      </c>
      <c r="D128" s="10" t="s">
        <v>9</v>
      </c>
      <c r="E128" s="7" t="s">
        <v>390</v>
      </c>
      <c r="F128" s="3" t="s">
        <v>205</v>
      </c>
      <c r="G128" s="3" t="s">
        <v>50</v>
      </c>
      <c r="H128" s="4"/>
      <c r="I128" s="4"/>
      <c r="J128" s="3"/>
      <c r="K128" s="3" t="str">
        <f t="shared" si="73"/>
        <v>Prj000211-Implement - WSO Balance Sheet Mig &amp; Reporting</v>
      </c>
      <c r="L128" s="21" t="s">
        <v>124</v>
      </c>
      <c r="M128" s="21" t="s">
        <v>2</v>
      </c>
      <c r="N128" s="21" t="s">
        <v>341</v>
      </c>
      <c r="O128" s="21"/>
      <c r="P128" s="21" t="s">
        <v>107</v>
      </c>
      <c r="Q128" s="21" t="s">
        <v>134</v>
      </c>
      <c r="R128" s="21" t="s">
        <v>128</v>
      </c>
      <c r="S128" s="3" t="s">
        <v>385</v>
      </c>
      <c r="T128" s="5"/>
      <c r="U128" s="17">
        <v>500000</v>
      </c>
      <c r="V128" s="17">
        <v>500000</v>
      </c>
      <c r="W128" s="15">
        <f t="shared" si="68"/>
        <v>0</v>
      </c>
      <c r="X128" s="15">
        <f t="shared" si="58"/>
        <v>-500000</v>
      </c>
      <c r="Y128" s="15">
        <f t="shared" si="74"/>
        <v>0</v>
      </c>
      <c r="Z128" s="15">
        <f>SUM(Financials2026[[#This Row],[2026 Opportunity]:[2026 Risk]])</f>
        <v>-500000</v>
      </c>
      <c r="AA128" s="3" t="s">
        <v>885</v>
      </c>
      <c r="AB128" s="52"/>
      <c r="AC128" s="52"/>
      <c r="AD128" s="52"/>
      <c r="AE128" s="52"/>
      <c r="AF128" s="52"/>
      <c r="AG128" s="52"/>
      <c r="AH128" s="52"/>
      <c r="AI128" s="52"/>
      <c r="AJ128" s="52"/>
      <c r="AK128" s="52"/>
      <c r="AL128" s="52"/>
      <c r="AM128" s="52"/>
      <c r="AN128" s="75">
        <f>SUM(Financials2026[[#This Row],[Jan FC]:[Dec FC]])</f>
        <v>0</v>
      </c>
      <c r="AO128" s="15">
        <f t="shared" si="56"/>
        <v>0</v>
      </c>
      <c r="AP128" s="61"/>
      <c r="AQ128" s="61"/>
      <c r="AR128" s="61"/>
      <c r="AS128" s="61"/>
      <c r="AT128" s="61"/>
      <c r="AU128" s="61"/>
      <c r="AV128" s="61"/>
      <c r="AW128" s="61"/>
      <c r="AX128" s="61"/>
      <c r="AY128" s="61"/>
      <c r="AZ128" s="61"/>
      <c r="BA128" s="61"/>
      <c r="BB128" s="80">
        <f>SUM(Financials2026[[#This Row],[Jan AC]:[Dec AC]])</f>
        <v>0</v>
      </c>
      <c r="BC128" s="71">
        <f>Financials2026[[#This Row],[Jan AC]]-Financials2026[[#This Row],[Jan FC]]</f>
        <v>0</v>
      </c>
      <c r="BD128" s="71">
        <f>Financials2026[[#This Row],[Feb AC]]-Financials2026[[#This Row],[Feb FC]]</f>
        <v>0</v>
      </c>
      <c r="BE128" s="71">
        <f>Financials2026[[#This Row],[Mar AC]]-Financials2026[[#This Row],[Mar FC]]</f>
        <v>0</v>
      </c>
      <c r="BF128" s="71">
        <f>Financials2026[[#This Row],[Apr AC]]-Financials2026[[#This Row],[Apr FC]]</f>
        <v>0</v>
      </c>
      <c r="BG128" s="71">
        <f>Financials2026[[#This Row],[May AC]]-Financials2026[[#This Row],[May FC]]</f>
        <v>0</v>
      </c>
      <c r="BH128" s="71">
        <f>Financials2026[[#This Row],[Jun AC]]-Financials2026[[#This Row],[Jun FC]]</f>
        <v>0</v>
      </c>
      <c r="BI128" s="71">
        <f>Financials2026[[#This Row],[Jul AC]]-Financials2026[[#This Row],[Jul FC]]</f>
        <v>0</v>
      </c>
      <c r="BJ128" s="71">
        <f>Financials2026[[#This Row],[Aug AC]]-Financials2026[[#This Row],[Aug FC]]</f>
        <v>0</v>
      </c>
      <c r="BK128" s="71">
        <f>Financials2026[[#This Row],[Sep AC]]-Financials2026[[#This Row],[Sep FC]]</f>
        <v>0</v>
      </c>
      <c r="BL128" s="71">
        <f>Financials2026[[#This Row],[Oct AC]]-Financials2026[[#This Row],[Oct FC]]</f>
        <v>0</v>
      </c>
      <c r="BM128" s="71">
        <f>Financials2026[[#This Row],[Nov AC]]-Financials2026[[#This Row],[Nov FC]]</f>
        <v>0</v>
      </c>
      <c r="BN128" s="71">
        <f>Financials2026[[#This Row],[Dec AC]]-Financials2026[[#This Row],[Dec FC]]</f>
        <v>0</v>
      </c>
      <c r="BO128" s="71">
        <f>SUM(Financials2026[[#This Row],[Jan Opp/Risk]:[Dec Opp./Risk]])</f>
        <v>0</v>
      </c>
      <c r="BP128" s="90" t="s">
        <v>887</v>
      </c>
      <c r="BQ128" s="47">
        <f>SUM(Financials2026[[#This Row],[Jan AC]:[Apr AC]])</f>
        <v>0</v>
      </c>
      <c r="BS128" s="6"/>
      <c r="BT128" s="6"/>
      <c r="BU128" s="6"/>
      <c r="BV128" s="6"/>
      <c r="BW128" s="6"/>
      <c r="BX128" s="6"/>
    </row>
    <row r="129" spans="1:76" hidden="1" x14ac:dyDescent="0.3">
      <c r="A129" s="22" t="s">
        <v>101</v>
      </c>
      <c r="B129" s="21" t="s">
        <v>208</v>
      </c>
      <c r="C129" s="21" t="s">
        <v>209</v>
      </c>
      <c r="D129" s="10" t="s">
        <v>34</v>
      </c>
      <c r="E129" s="7" t="s">
        <v>391</v>
      </c>
      <c r="F129" s="3" t="s">
        <v>211</v>
      </c>
      <c r="G129" s="3" t="s">
        <v>48</v>
      </c>
      <c r="H129" s="4"/>
      <c r="I129" s="4"/>
      <c r="J129" s="3" t="s">
        <v>392</v>
      </c>
      <c r="K129" s="3" t="str">
        <f t="shared" si="73"/>
        <v>Prj000477-Implement - Odyssey Reporting &amp; Exception Mgmt</v>
      </c>
      <c r="L129" s="21" t="s">
        <v>124</v>
      </c>
      <c r="M129" s="21" t="s">
        <v>2</v>
      </c>
      <c r="N129" s="21" t="s">
        <v>341</v>
      </c>
      <c r="O129" s="21"/>
      <c r="P129" s="21" t="s">
        <v>126</v>
      </c>
      <c r="Q129" s="21" t="s">
        <v>127</v>
      </c>
      <c r="R129" s="21" t="s">
        <v>128</v>
      </c>
      <c r="S129" s="3" t="s">
        <v>385</v>
      </c>
      <c r="T129" s="5">
        <v>0</v>
      </c>
      <c r="U129" s="17">
        <v>600000</v>
      </c>
      <c r="V129" s="17">
        <v>600000</v>
      </c>
      <c r="W129" s="15">
        <f t="shared" si="68"/>
        <v>600000</v>
      </c>
      <c r="X129" s="15">
        <f t="shared" si="58"/>
        <v>0</v>
      </c>
      <c r="Y129" s="15">
        <f t="shared" si="74"/>
        <v>0</v>
      </c>
      <c r="Z129" s="15">
        <f>SUM(Financials2026[[#This Row],[2026 Opportunity]:[2026 Risk]])</f>
        <v>0</v>
      </c>
      <c r="AA129" s="3" t="s">
        <v>388</v>
      </c>
      <c r="AB129" s="52"/>
      <c r="AC129" s="52"/>
      <c r="AD129" s="52"/>
      <c r="AE129" s="52"/>
      <c r="AF129" s="52"/>
      <c r="AG129" s="52"/>
      <c r="AH129" s="52"/>
      <c r="AI129" s="52"/>
      <c r="AJ129" s="52"/>
      <c r="AK129" s="52"/>
      <c r="AL129" s="52"/>
      <c r="AM129" s="46">
        <v>600000</v>
      </c>
      <c r="AN129" s="75">
        <f>SUM(Financials2026[[#This Row],[Jan FC]:[Dec FC]])</f>
        <v>600000</v>
      </c>
      <c r="AO129" s="15">
        <f t="shared" si="56"/>
        <v>600000</v>
      </c>
      <c r="AP129" s="61"/>
      <c r="AQ129" s="61"/>
      <c r="AR129" s="61"/>
      <c r="AS129" s="61"/>
      <c r="AT129" s="61"/>
      <c r="AU129" s="61"/>
      <c r="AV129" s="61"/>
      <c r="AW129" s="61"/>
      <c r="AX129" s="61"/>
      <c r="AY129" s="61"/>
      <c r="AZ129" s="61"/>
      <c r="BA129" s="61"/>
      <c r="BB129" s="80">
        <f>SUM(Financials2026[[#This Row],[Jan AC]:[Dec AC]])</f>
        <v>0</v>
      </c>
      <c r="BC129" s="71">
        <f>Financials2026[[#This Row],[Jan AC]]-Financials2026[[#This Row],[Jan FC]]</f>
        <v>0</v>
      </c>
      <c r="BD129" s="71">
        <f>Financials2026[[#This Row],[Feb AC]]-Financials2026[[#This Row],[Feb FC]]</f>
        <v>0</v>
      </c>
      <c r="BE129" s="71">
        <f>Financials2026[[#This Row],[Mar AC]]-Financials2026[[#This Row],[Mar FC]]</f>
        <v>0</v>
      </c>
      <c r="BF129" s="71">
        <f>Financials2026[[#This Row],[Apr AC]]-Financials2026[[#This Row],[Apr FC]]</f>
        <v>0</v>
      </c>
      <c r="BG129" s="71">
        <f>Financials2026[[#This Row],[May AC]]-Financials2026[[#This Row],[May FC]]</f>
        <v>0</v>
      </c>
      <c r="BH129" s="71">
        <f>Financials2026[[#This Row],[Jun AC]]-Financials2026[[#This Row],[Jun FC]]</f>
        <v>0</v>
      </c>
      <c r="BI129" s="71">
        <f>Financials2026[[#This Row],[Jul AC]]-Financials2026[[#This Row],[Jul FC]]</f>
        <v>0</v>
      </c>
      <c r="BJ129" s="71">
        <f>Financials2026[[#This Row],[Aug AC]]-Financials2026[[#This Row],[Aug FC]]</f>
        <v>0</v>
      </c>
      <c r="BK129" s="71">
        <f>Financials2026[[#This Row],[Sep AC]]-Financials2026[[#This Row],[Sep FC]]</f>
        <v>0</v>
      </c>
      <c r="BL129" s="71">
        <f>Financials2026[[#This Row],[Oct AC]]-Financials2026[[#This Row],[Oct FC]]</f>
        <v>0</v>
      </c>
      <c r="BM129" s="71">
        <f>Financials2026[[#This Row],[Nov AC]]-Financials2026[[#This Row],[Nov FC]]</f>
        <v>0</v>
      </c>
      <c r="BN129" s="71">
        <f>Financials2026[[#This Row],[Dec AC]]-Financials2026[[#This Row],[Dec FC]]</f>
        <v>-600000</v>
      </c>
      <c r="BO129" s="71">
        <f>SUM(Financials2026[[#This Row],[Jan Opp/Risk]:[Dec Opp./Risk]])</f>
        <v>-600000</v>
      </c>
      <c r="BP129" s="90" t="s">
        <v>887</v>
      </c>
      <c r="BQ129" s="47">
        <f>SUM(Financials2026[[#This Row],[Jan AC]:[Apr AC]])</f>
        <v>0</v>
      </c>
      <c r="BS129" s="6"/>
      <c r="BT129" s="6"/>
      <c r="BU129" s="6"/>
      <c r="BV129" s="6"/>
      <c r="BW129" s="6"/>
      <c r="BX129" s="6"/>
    </row>
    <row r="130" spans="1:76" hidden="1" x14ac:dyDescent="0.3">
      <c r="A130" s="22" t="s">
        <v>101</v>
      </c>
      <c r="B130" s="21" t="s">
        <v>208</v>
      </c>
      <c r="C130" s="21" t="s">
        <v>209</v>
      </c>
      <c r="D130" s="10" t="s">
        <v>37</v>
      </c>
      <c r="E130" s="7" t="s">
        <v>213</v>
      </c>
      <c r="F130" s="3" t="s">
        <v>211</v>
      </c>
      <c r="G130" s="3" t="s">
        <v>48</v>
      </c>
      <c r="H130" s="4"/>
      <c r="I130" s="4"/>
      <c r="J130" s="3" t="s">
        <v>392</v>
      </c>
      <c r="K130" s="3" t="str">
        <f t="shared" ref="K130:K141" si="80">D130 &amp; "-" &amp;E130</f>
        <v>Prj000548-Implement - Reporting for Internal Audit</v>
      </c>
      <c r="L130" s="21" t="s">
        <v>124</v>
      </c>
      <c r="M130" s="21" t="s">
        <v>2</v>
      </c>
      <c r="N130" s="21" t="s">
        <v>341</v>
      </c>
      <c r="O130" s="21"/>
      <c r="P130" s="21" t="s">
        <v>126</v>
      </c>
      <c r="Q130" s="21" t="s">
        <v>127</v>
      </c>
      <c r="R130" s="21" t="s">
        <v>128</v>
      </c>
      <c r="S130" s="3" t="s">
        <v>385</v>
      </c>
      <c r="T130" s="5">
        <v>0</v>
      </c>
      <c r="U130" s="17">
        <v>500000</v>
      </c>
      <c r="V130" s="17">
        <v>500000</v>
      </c>
      <c r="W130" s="15">
        <f t="shared" ref="W130:W148" si="81">AO130+IF(ISBLANK(AP130),AB130,AP130)+IF(ISBLANK(AQ130),AC130,AQ130)+IF(ISBLANK(AR130),AD130,AR130)+IF(ISBLANK(AS130),AE130,AS130)+IF(ISBLANK(AT130),AF130,AT130)</f>
        <v>0</v>
      </c>
      <c r="X130" s="15">
        <f t="shared" si="58"/>
        <v>-500000</v>
      </c>
      <c r="Y130" s="15">
        <f t="shared" ref="Y130:Y146" si="82">IF(W130 &gt; V130, W130 - V130, 0)</f>
        <v>0</v>
      </c>
      <c r="Z130" s="15">
        <f>SUM(Financials2026[[#This Row],[2026 Opportunity]:[2026 Risk]])</f>
        <v>-500000</v>
      </c>
      <c r="AA130" s="3" t="s">
        <v>886</v>
      </c>
      <c r="AB130" s="52"/>
      <c r="AC130" s="52"/>
      <c r="AD130" s="52"/>
      <c r="AE130" s="52"/>
      <c r="AF130" s="52"/>
      <c r="AG130" s="52"/>
      <c r="AH130" s="52"/>
      <c r="AI130" s="52"/>
      <c r="AJ130" s="52"/>
      <c r="AK130" s="52"/>
      <c r="AL130" s="52"/>
      <c r="AM130" s="52"/>
      <c r="AN130" s="75">
        <f>SUM(Financials2026[[#This Row],[Jan FC]:[Dec FC]])</f>
        <v>0</v>
      </c>
      <c r="AO130" s="15">
        <f t="shared" ref="AO130:AO148" si="83">SUM(AG130:AM130)</f>
        <v>0</v>
      </c>
      <c r="AP130" s="61"/>
      <c r="AQ130" s="61"/>
      <c r="AR130" s="61"/>
      <c r="AS130" s="61"/>
      <c r="AT130" s="61"/>
      <c r="AU130" s="61"/>
      <c r="AV130" s="61"/>
      <c r="AW130" s="61"/>
      <c r="AX130" s="61"/>
      <c r="AY130" s="61"/>
      <c r="AZ130" s="61"/>
      <c r="BA130" s="61"/>
      <c r="BB130" s="80">
        <f>SUM(Financials2026[[#This Row],[Jan AC]:[Dec AC]])</f>
        <v>0</v>
      </c>
      <c r="BC130" s="71">
        <f>Financials2026[[#This Row],[Jan AC]]-Financials2026[[#This Row],[Jan FC]]</f>
        <v>0</v>
      </c>
      <c r="BD130" s="71">
        <f>Financials2026[[#This Row],[Feb AC]]-Financials2026[[#This Row],[Feb FC]]</f>
        <v>0</v>
      </c>
      <c r="BE130" s="71">
        <f>Financials2026[[#This Row],[Mar AC]]-Financials2026[[#This Row],[Mar FC]]</f>
        <v>0</v>
      </c>
      <c r="BF130" s="71">
        <f>Financials2026[[#This Row],[Apr AC]]-Financials2026[[#This Row],[Apr FC]]</f>
        <v>0</v>
      </c>
      <c r="BG130" s="71">
        <f>Financials2026[[#This Row],[May AC]]-Financials2026[[#This Row],[May FC]]</f>
        <v>0</v>
      </c>
      <c r="BH130" s="71">
        <f>Financials2026[[#This Row],[Jun AC]]-Financials2026[[#This Row],[Jun FC]]</f>
        <v>0</v>
      </c>
      <c r="BI130" s="71">
        <f>Financials2026[[#This Row],[Jul AC]]-Financials2026[[#This Row],[Jul FC]]</f>
        <v>0</v>
      </c>
      <c r="BJ130" s="71">
        <f>Financials2026[[#This Row],[Aug AC]]-Financials2026[[#This Row],[Aug FC]]</f>
        <v>0</v>
      </c>
      <c r="BK130" s="71">
        <f>Financials2026[[#This Row],[Sep AC]]-Financials2026[[#This Row],[Sep FC]]</f>
        <v>0</v>
      </c>
      <c r="BL130" s="71">
        <f>Financials2026[[#This Row],[Oct AC]]-Financials2026[[#This Row],[Oct FC]]</f>
        <v>0</v>
      </c>
      <c r="BM130" s="71">
        <f>Financials2026[[#This Row],[Nov AC]]-Financials2026[[#This Row],[Nov FC]]</f>
        <v>0</v>
      </c>
      <c r="BN130" s="71">
        <f>Financials2026[[#This Row],[Dec AC]]-Financials2026[[#This Row],[Dec FC]]</f>
        <v>0</v>
      </c>
      <c r="BO130" s="71">
        <f>SUM(Financials2026[[#This Row],[Jan Opp/Risk]:[Dec Opp./Risk]])</f>
        <v>0</v>
      </c>
      <c r="BP130" s="90" t="s">
        <v>887</v>
      </c>
      <c r="BQ130" s="47">
        <f>SUM(Financials2026[[#This Row],[Jan AC]:[Apr AC]])</f>
        <v>0</v>
      </c>
      <c r="BS130" s="6"/>
      <c r="BT130" s="6"/>
      <c r="BU130" s="6"/>
      <c r="BV130" s="6"/>
      <c r="BW130" s="6"/>
      <c r="BX130" s="6"/>
    </row>
    <row r="131" spans="1:76" hidden="1" x14ac:dyDescent="0.3">
      <c r="A131" s="22" t="s">
        <v>101</v>
      </c>
      <c r="B131" s="21" t="s">
        <v>74</v>
      </c>
      <c r="C131" s="21" t="s">
        <v>265</v>
      </c>
      <c r="D131" s="10" t="s">
        <v>28</v>
      </c>
      <c r="E131" s="7" t="s">
        <v>393</v>
      </c>
      <c r="F131" s="3" t="s">
        <v>104</v>
      </c>
      <c r="G131" s="3" t="s">
        <v>49</v>
      </c>
      <c r="H131" s="4">
        <v>46023</v>
      </c>
      <c r="I131" s="4">
        <v>46194</v>
      </c>
      <c r="J131" s="3" t="s">
        <v>394</v>
      </c>
      <c r="K131" s="3" t="str">
        <f t="shared" si="80"/>
        <v>Prj000447-Implement - Minor Enhancements SNOW - Phase 2</v>
      </c>
      <c r="L131" s="21" t="s">
        <v>124</v>
      </c>
      <c r="M131" s="21" t="s">
        <v>5</v>
      </c>
      <c r="N131" s="21" t="s">
        <v>125</v>
      </c>
      <c r="O131" s="21" t="s">
        <v>329</v>
      </c>
      <c r="P131" s="21" t="s">
        <v>107</v>
      </c>
      <c r="Q131" s="21" t="s">
        <v>134</v>
      </c>
      <c r="R131" s="21" t="s">
        <v>134</v>
      </c>
      <c r="S131" s="21" t="s">
        <v>129</v>
      </c>
      <c r="T131" s="5">
        <v>0</v>
      </c>
      <c r="U131" s="17">
        <v>178500</v>
      </c>
      <c r="V131" s="17">
        <v>178500</v>
      </c>
      <c r="W131" s="15">
        <f t="shared" si="81"/>
        <v>174169.56</v>
      </c>
      <c r="X131" s="15">
        <f t="shared" si="58"/>
        <v>-4330.4400000000023</v>
      </c>
      <c r="Y131" s="15">
        <f t="shared" si="82"/>
        <v>0</v>
      </c>
      <c r="Z131" s="15">
        <f>SUM(Financials2026[[#This Row],[2026 Opportunity]:[2026 Risk]])</f>
        <v>-4330.4400000000023</v>
      </c>
      <c r="AA131" s="3" t="s">
        <v>395</v>
      </c>
      <c r="AB131" s="52">
        <v>29028.26</v>
      </c>
      <c r="AC131" s="52">
        <v>29028.26</v>
      </c>
      <c r="AD131" s="52">
        <v>29028.26</v>
      </c>
      <c r="AE131" s="52">
        <v>29028.26</v>
      </c>
      <c r="AF131" s="52">
        <v>29028.26</v>
      </c>
      <c r="AG131" s="52">
        <v>29028.26</v>
      </c>
      <c r="AH131" s="52"/>
      <c r="AI131" s="52"/>
      <c r="AJ131" s="52"/>
      <c r="AK131" s="52"/>
      <c r="AL131" s="52"/>
      <c r="AM131" s="52"/>
      <c r="AN131" s="75">
        <f>SUM(Financials2026[[#This Row],[Jan FC]:[Dec FC]])</f>
        <v>174169.56</v>
      </c>
      <c r="AO131" s="15">
        <f t="shared" si="83"/>
        <v>29028.26</v>
      </c>
      <c r="AP131" s="61">
        <v>29028.26</v>
      </c>
      <c r="AQ131" s="61">
        <v>29028.26</v>
      </c>
      <c r="AR131" s="61">
        <v>29028.26</v>
      </c>
      <c r="AS131" s="61">
        <v>29028.26</v>
      </c>
      <c r="AT131" s="61">
        <v>29028.26</v>
      </c>
      <c r="AU131" s="61"/>
      <c r="AV131" s="61"/>
      <c r="AW131" s="61"/>
      <c r="AX131" s="61"/>
      <c r="AY131" s="61"/>
      <c r="AZ131" s="61"/>
      <c r="BA131" s="61"/>
      <c r="BB131" s="80">
        <f>SUM(Financials2026[[#This Row],[Jan AC]:[Dec AC]])</f>
        <v>145141.29999999999</v>
      </c>
      <c r="BC131" s="71">
        <f>Financials2026[[#This Row],[Jan AC]]-Financials2026[[#This Row],[Jan FC]]</f>
        <v>0</v>
      </c>
      <c r="BD131" s="71">
        <f>Financials2026[[#This Row],[Feb AC]]-Financials2026[[#This Row],[Feb FC]]</f>
        <v>0</v>
      </c>
      <c r="BE131" s="71">
        <f>Financials2026[[#This Row],[Mar AC]]-Financials2026[[#This Row],[Mar FC]]</f>
        <v>0</v>
      </c>
      <c r="BF131" s="71">
        <f>Financials2026[[#This Row],[Apr AC]]-Financials2026[[#This Row],[Apr FC]]</f>
        <v>0</v>
      </c>
      <c r="BG131" s="71">
        <f>Financials2026[[#This Row],[May AC]]-Financials2026[[#This Row],[May FC]]</f>
        <v>0</v>
      </c>
      <c r="BH131" s="71">
        <f>Financials2026[[#This Row],[Jun AC]]-Financials2026[[#This Row],[Jun FC]]</f>
        <v>-29028.26</v>
      </c>
      <c r="BI131" s="71">
        <f>Financials2026[[#This Row],[Jul AC]]-Financials2026[[#This Row],[Jul FC]]</f>
        <v>0</v>
      </c>
      <c r="BJ131" s="71">
        <f>Financials2026[[#This Row],[Aug AC]]-Financials2026[[#This Row],[Aug FC]]</f>
        <v>0</v>
      </c>
      <c r="BK131" s="71">
        <f>Financials2026[[#This Row],[Sep AC]]-Financials2026[[#This Row],[Sep FC]]</f>
        <v>0</v>
      </c>
      <c r="BL131" s="71">
        <f>Financials2026[[#This Row],[Oct AC]]-Financials2026[[#This Row],[Oct FC]]</f>
        <v>0</v>
      </c>
      <c r="BM131" s="71">
        <f>Financials2026[[#This Row],[Nov AC]]-Financials2026[[#This Row],[Nov FC]]</f>
        <v>0</v>
      </c>
      <c r="BN131" s="71">
        <f>Financials2026[[#This Row],[Dec AC]]-Financials2026[[#This Row],[Dec FC]]</f>
        <v>0</v>
      </c>
      <c r="BO131" s="71">
        <f>SUM(Financials2026[[#This Row],[Jan Opp/Risk]:[Dec Opp./Risk]])</f>
        <v>-29028.26</v>
      </c>
      <c r="BP131" s="90" t="s">
        <v>535</v>
      </c>
      <c r="BQ131" s="47">
        <f>SUM(Financials2026[[#This Row],[Jan AC]:[Apr AC]])</f>
        <v>116113.04</v>
      </c>
      <c r="BS131" s="6"/>
      <c r="BT131" s="6"/>
      <c r="BU131" s="6"/>
      <c r="BV131" s="6"/>
      <c r="BW131" s="6"/>
      <c r="BX131" s="6"/>
    </row>
    <row r="132" spans="1:76" hidden="1" x14ac:dyDescent="0.3">
      <c r="A132" s="22" t="s">
        <v>101</v>
      </c>
      <c r="B132" s="21" t="s">
        <v>278</v>
      </c>
      <c r="C132" s="21" t="s">
        <v>279</v>
      </c>
      <c r="D132" s="10" t="s">
        <v>33</v>
      </c>
      <c r="E132" s="7" t="s">
        <v>396</v>
      </c>
      <c r="F132" s="3" t="s">
        <v>211</v>
      </c>
      <c r="G132" s="3" t="s">
        <v>48</v>
      </c>
      <c r="H132" s="4">
        <v>45943</v>
      </c>
      <c r="I132" s="4">
        <v>46109</v>
      </c>
      <c r="J132" s="3" t="s">
        <v>397</v>
      </c>
      <c r="K132" s="3" t="str">
        <f t="shared" si="80"/>
        <v>Prj000476-Implement - Reporting to Support DGC</v>
      </c>
      <c r="L132" s="21" t="s">
        <v>106</v>
      </c>
      <c r="M132" s="21" t="s">
        <v>7</v>
      </c>
      <c r="N132" s="21" t="s">
        <v>7</v>
      </c>
      <c r="O132" s="21"/>
      <c r="P132" s="21" t="s">
        <v>107</v>
      </c>
      <c r="Q132" s="21" t="s">
        <v>108</v>
      </c>
      <c r="R132" s="21" t="s">
        <v>108</v>
      </c>
      <c r="S132" s="21" t="s">
        <v>132</v>
      </c>
      <c r="T132" s="5">
        <v>3529.53</v>
      </c>
      <c r="U132" s="5">
        <v>7470</v>
      </c>
      <c r="V132" s="5">
        <v>7470</v>
      </c>
      <c r="W132" s="15">
        <f t="shared" si="81"/>
        <v>7470</v>
      </c>
      <c r="X132" s="15">
        <f t="shared" si="58"/>
        <v>0</v>
      </c>
      <c r="Y132" s="15">
        <f t="shared" si="82"/>
        <v>0</v>
      </c>
      <c r="Z132" s="15">
        <f>SUM(Financials2026[[#This Row],[2026 Opportunity]:[2026 Risk]])</f>
        <v>0</v>
      </c>
      <c r="AA132" s="3" t="s">
        <v>398</v>
      </c>
      <c r="AB132" s="52"/>
      <c r="AC132" s="52"/>
      <c r="AD132" s="52"/>
      <c r="AE132" s="52"/>
      <c r="AF132" s="52"/>
      <c r="AG132" s="52"/>
      <c r="AH132" s="52"/>
      <c r="AI132" s="52"/>
      <c r="AJ132" s="52"/>
      <c r="AK132" s="52"/>
      <c r="AL132" s="52">
        <v>7470</v>
      </c>
      <c r="AM132" s="52"/>
      <c r="AN132" s="52">
        <f>SUM(Financials2026[[#This Row],[Jan FC]:[Dec FC]])</f>
        <v>7470</v>
      </c>
      <c r="AO132" s="15">
        <f t="shared" si="83"/>
        <v>7470</v>
      </c>
      <c r="AP132" s="61"/>
      <c r="AQ132" s="61"/>
      <c r="AR132" s="61"/>
      <c r="AS132" s="61"/>
      <c r="AT132" s="61"/>
      <c r="AU132" s="61"/>
      <c r="AV132" s="61"/>
      <c r="AW132" s="61"/>
      <c r="AX132" s="61"/>
      <c r="AY132" s="61"/>
      <c r="AZ132" s="61"/>
      <c r="BA132" s="61"/>
      <c r="BB132" s="80">
        <f>SUM(Financials2026[[#This Row],[Jan AC]:[Dec AC]])</f>
        <v>0</v>
      </c>
      <c r="BC132" s="71">
        <f>Financials2026[[#This Row],[Jan AC]]-Financials2026[[#This Row],[Jan FC]]</f>
        <v>0</v>
      </c>
      <c r="BD132" s="71">
        <f>Financials2026[[#This Row],[Feb AC]]-Financials2026[[#This Row],[Feb FC]]</f>
        <v>0</v>
      </c>
      <c r="BE132" s="71">
        <f>Financials2026[[#This Row],[Mar AC]]-Financials2026[[#This Row],[Mar FC]]</f>
        <v>0</v>
      </c>
      <c r="BF132" s="71">
        <f>Financials2026[[#This Row],[Apr AC]]-Financials2026[[#This Row],[Apr FC]]</f>
        <v>0</v>
      </c>
      <c r="BG132" s="71">
        <f>Financials2026[[#This Row],[May AC]]-Financials2026[[#This Row],[May FC]]</f>
        <v>0</v>
      </c>
      <c r="BH132" s="71">
        <f>Financials2026[[#This Row],[Jun AC]]-Financials2026[[#This Row],[Jun FC]]</f>
        <v>0</v>
      </c>
      <c r="BI132" s="71">
        <f>Financials2026[[#This Row],[Jul AC]]-Financials2026[[#This Row],[Jul FC]]</f>
        <v>0</v>
      </c>
      <c r="BJ132" s="71">
        <f>Financials2026[[#This Row],[Aug AC]]-Financials2026[[#This Row],[Aug FC]]</f>
        <v>0</v>
      </c>
      <c r="BK132" s="71">
        <f>Financials2026[[#This Row],[Sep AC]]-Financials2026[[#This Row],[Sep FC]]</f>
        <v>0</v>
      </c>
      <c r="BL132" s="71">
        <f>Financials2026[[#This Row],[Oct AC]]-Financials2026[[#This Row],[Oct FC]]</f>
        <v>0</v>
      </c>
      <c r="BM132" s="71">
        <f>Financials2026[[#This Row],[Nov AC]]-Financials2026[[#This Row],[Nov FC]]</f>
        <v>-7470</v>
      </c>
      <c r="BN132" s="71">
        <f>Financials2026[[#This Row],[Dec AC]]-Financials2026[[#This Row],[Dec FC]]</f>
        <v>0</v>
      </c>
      <c r="BO132" s="71">
        <f>SUM(Financials2026[[#This Row],[Jan Opp/Risk]:[Dec Opp./Risk]])</f>
        <v>-7470</v>
      </c>
      <c r="BP132" s="90"/>
      <c r="BQ132" s="47">
        <f>SUM(Financials2026[[#This Row],[Jan AC]:[Apr AC]])</f>
        <v>0</v>
      </c>
      <c r="BS132" s="6"/>
      <c r="BT132" s="6"/>
      <c r="BU132" s="6"/>
      <c r="BV132" s="6"/>
      <c r="BW132" s="6"/>
      <c r="BX132" s="6"/>
    </row>
    <row r="133" spans="1:76" hidden="1" x14ac:dyDescent="0.3">
      <c r="A133" s="22" t="s">
        <v>101</v>
      </c>
      <c r="B133" s="21" t="s">
        <v>208</v>
      </c>
      <c r="C133" s="21" t="s">
        <v>209</v>
      </c>
      <c r="D133" s="10" t="s">
        <v>21</v>
      </c>
      <c r="E133" s="7" t="s">
        <v>399</v>
      </c>
      <c r="F133" s="3" t="s">
        <v>168</v>
      </c>
      <c r="G133" s="3" t="s">
        <v>51</v>
      </c>
      <c r="H133" s="4"/>
      <c r="I133" s="4"/>
      <c r="J133" s="3"/>
      <c r="K133" s="3" t="str">
        <f t="shared" si="80"/>
        <v>Prj000402-Implement - Minor Enhancements for Data Services</v>
      </c>
      <c r="L133" s="21" t="s">
        <v>124</v>
      </c>
      <c r="M133" s="21" t="s">
        <v>5</v>
      </c>
      <c r="N133" s="21" t="s">
        <v>125</v>
      </c>
      <c r="O133" s="21"/>
      <c r="P133" s="21" t="s">
        <v>126</v>
      </c>
      <c r="Q133" s="21" t="s">
        <v>127</v>
      </c>
      <c r="R133" s="21" t="s">
        <v>128</v>
      </c>
      <c r="S133" s="3" t="s">
        <v>385</v>
      </c>
      <c r="T133" s="5">
        <v>0</v>
      </c>
      <c r="U133" s="5">
        <v>100000</v>
      </c>
      <c r="V133" s="5">
        <v>100000</v>
      </c>
      <c r="W133" s="15">
        <f t="shared" si="81"/>
        <v>100000</v>
      </c>
      <c r="X133" s="15">
        <f t="shared" si="58"/>
        <v>0</v>
      </c>
      <c r="Y133" s="15">
        <f t="shared" si="82"/>
        <v>0</v>
      </c>
      <c r="Z133" s="15">
        <f>SUM(Financials2026[[#This Row],[2026 Opportunity]:[2026 Risk]])</f>
        <v>0</v>
      </c>
      <c r="AA133" s="3" t="s">
        <v>385</v>
      </c>
      <c r="AB133" s="52"/>
      <c r="AC133" s="52"/>
      <c r="AD133" s="52"/>
      <c r="AE133" s="52"/>
      <c r="AF133" s="52"/>
      <c r="AG133" s="52"/>
      <c r="AH133" s="52"/>
      <c r="AI133" s="52"/>
      <c r="AJ133" s="52"/>
      <c r="AK133" s="52"/>
      <c r="AL133" s="52"/>
      <c r="AM133" s="46">
        <v>100000</v>
      </c>
      <c r="AN133" s="52">
        <f>SUM(Financials2026[[#This Row],[Jan FC]:[Dec FC]])</f>
        <v>100000</v>
      </c>
      <c r="AO133" s="15">
        <f t="shared" si="83"/>
        <v>100000</v>
      </c>
      <c r="AP133" s="61"/>
      <c r="AQ133" s="61"/>
      <c r="AR133" s="61"/>
      <c r="AS133" s="61"/>
      <c r="AT133" s="61"/>
      <c r="AU133" s="61"/>
      <c r="AV133" s="61"/>
      <c r="AW133" s="61"/>
      <c r="AX133" s="61"/>
      <c r="AY133" s="61"/>
      <c r="AZ133" s="61"/>
      <c r="BA133" s="61"/>
      <c r="BB133" s="80">
        <f>SUM(Financials2026[[#This Row],[Jan AC]:[Dec AC]])</f>
        <v>0</v>
      </c>
      <c r="BC133" s="71">
        <f>Financials2026[[#This Row],[Jan AC]]-Financials2026[[#This Row],[Jan FC]]</f>
        <v>0</v>
      </c>
      <c r="BD133" s="71">
        <f>Financials2026[[#This Row],[Feb AC]]-Financials2026[[#This Row],[Feb FC]]</f>
        <v>0</v>
      </c>
      <c r="BE133" s="71">
        <f>Financials2026[[#This Row],[Mar AC]]-Financials2026[[#This Row],[Mar FC]]</f>
        <v>0</v>
      </c>
      <c r="BF133" s="71">
        <f>Financials2026[[#This Row],[Apr AC]]-Financials2026[[#This Row],[Apr FC]]</f>
        <v>0</v>
      </c>
      <c r="BG133" s="71">
        <f>Financials2026[[#This Row],[May AC]]-Financials2026[[#This Row],[May FC]]</f>
        <v>0</v>
      </c>
      <c r="BH133" s="71">
        <f>Financials2026[[#This Row],[Jun AC]]-Financials2026[[#This Row],[Jun FC]]</f>
        <v>0</v>
      </c>
      <c r="BI133" s="71">
        <f>Financials2026[[#This Row],[Jul AC]]-Financials2026[[#This Row],[Jul FC]]</f>
        <v>0</v>
      </c>
      <c r="BJ133" s="71">
        <f>Financials2026[[#This Row],[Aug AC]]-Financials2026[[#This Row],[Aug FC]]</f>
        <v>0</v>
      </c>
      <c r="BK133" s="71">
        <f>Financials2026[[#This Row],[Sep AC]]-Financials2026[[#This Row],[Sep FC]]</f>
        <v>0</v>
      </c>
      <c r="BL133" s="71">
        <f>Financials2026[[#This Row],[Oct AC]]-Financials2026[[#This Row],[Oct FC]]</f>
        <v>0</v>
      </c>
      <c r="BM133" s="71">
        <f>Financials2026[[#This Row],[Nov AC]]-Financials2026[[#This Row],[Nov FC]]</f>
        <v>0</v>
      </c>
      <c r="BN133" s="71">
        <f>Financials2026[[#This Row],[Dec AC]]-Financials2026[[#This Row],[Dec FC]]</f>
        <v>-100000</v>
      </c>
      <c r="BO133" s="71">
        <f>SUM(Financials2026[[#This Row],[Jan Opp/Risk]:[Dec Opp./Risk]])</f>
        <v>-100000</v>
      </c>
      <c r="BP133" s="90" t="s">
        <v>887</v>
      </c>
      <c r="BQ133" s="47">
        <f>SUM(Financials2026[[#This Row],[Jan AC]:[Apr AC]])</f>
        <v>0</v>
      </c>
      <c r="BS133" s="6"/>
      <c r="BT133" s="6"/>
      <c r="BU133" s="6"/>
      <c r="BV133" s="6"/>
      <c r="BW133" s="6"/>
      <c r="BX133" s="6"/>
    </row>
    <row r="134" spans="1:76" hidden="1" x14ac:dyDescent="0.3">
      <c r="A134" s="22" t="s">
        <v>101</v>
      </c>
      <c r="B134" s="21" t="s">
        <v>400</v>
      </c>
      <c r="C134" s="21"/>
      <c r="D134" s="10" t="s">
        <v>12</v>
      </c>
      <c r="E134" s="7" t="s">
        <v>401</v>
      </c>
      <c r="F134" s="3" t="s">
        <v>123</v>
      </c>
      <c r="G134" s="3" t="s">
        <v>50</v>
      </c>
      <c r="H134" s="4"/>
      <c r="I134" s="4"/>
      <c r="J134" s="3"/>
      <c r="K134" s="3" t="str">
        <f t="shared" si="80"/>
        <v>Prj000278-Implement - Fund Acctn Modules to Support BS Transition</v>
      </c>
      <c r="L134" s="21" t="s">
        <v>124</v>
      </c>
      <c r="M134" s="21" t="s">
        <v>2</v>
      </c>
      <c r="N134" s="21" t="s">
        <v>350</v>
      </c>
      <c r="O134" s="21"/>
      <c r="P134" s="21" t="s">
        <v>345</v>
      </c>
      <c r="Q134" s="21" t="s">
        <v>346</v>
      </c>
      <c r="R134" s="21" t="s">
        <v>143</v>
      </c>
      <c r="S134" s="3" t="s">
        <v>385</v>
      </c>
      <c r="T134" s="5">
        <v>0</v>
      </c>
      <c r="U134" s="5">
        <v>250000</v>
      </c>
      <c r="V134" s="5">
        <v>250000</v>
      </c>
      <c r="W134" s="15">
        <f t="shared" si="81"/>
        <v>150000</v>
      </c>
      <c r="X134" s="15">
        <f t="shared" si="58"/>
        <v>-100000</v>
      </c>
      <c r="Y134" s="15">
        <f t="shared" si="82"/>
        <v>0</v>
      </c>
      <c r="Z134" s="15">
        <f>SUM(Financials2026[[#This Row],[2026 Opportunity]:[2026 Risk]])</f>
        <v>-100000</v>
      </c>
      <c r="AA134" s="3" t="s">
        <v>388</v>
      </c>
      <c r="AB134" s="52"/>
      <c r="AC134" s="52"/>
      <c r="AD134" s="52"/>
      <c r="AE134" s="52"/>
      <c r="AF134" s="52"/>
      <c r="AG134" s="52"/>
      <c r="AH134" s="52"/>
      <c r="AI134" s="52"/>
      <c r="AJ134" s="52"/>
      <c r="AK134" s="52"/>
      <c r="AL134" s="52"/>
      <c r="AM134" s="46">
        <v>150000</v>
      </c>
      <c r="AN134" s="52">
        <f>SUM(Financials2026[[#This Row],[Jan FC]:[Dec FC]])</f>
        <v>150000</v>
      </c>
      <c r="AO134" s="15">
        <f t="shared" si="83"/>
        <v>150000</v>
      </c>
      <c r="AP134" s="61"/>
      <c r="AQ134" s="61"/>
      <c r="AR134" s="61"/>
      <c r="AS134" s="61"/>
      <c r="AT134" s="61"/>
      <c r="AU134" s="61"/>
      <c r="AV134" s="61"/>
      <c r="AW134" s="61"/>
      <c r="AX134" s="61"/>
      <c r="AY134" s="61"/>
      <c r="AZ134" s="61"/>
      <c r="BA134" s="61"/>
      <c r="BB134" s="80">
        <f>SUM(Financials2026[[#This Row],[Jan AC]:[Dec AC]])</f>
        <v>0</v>
      </c>
      <c r="BC134" s="71">
        <f>Financials2026[[#This Row],[Jan AC]]-Financials2026[[#This Row],[Jan FC]]</f>
        <v>0</v>
      </c>
      <c r="BD134" s="71">
        <f>Financials2026[[#This Row],[Feb AC]]-Financials2026[[#This Row],[Feb FC]]</f>
        <v>0</v>
      </c>
      <c r="BE134" s="71">
        <f>Financials2026[[#This Row],[Mar AC]]-Financials2026[[#This Row],[Mar FC]]</f>
        <v>0</v>
      </c>
      <c r="BF134" s="71">
        <f>Financials2026[[#This Row],[Apr AC]]-Financials2026[[#This Row],[Apr FC]]</f>
        <v>0</v>
      </c>
      <c r="BG134" s="71">
        <f>Financials2026[[#This Row],[May AC]]-Financials2026[[#This Row],[May FC]]</f>
        <v>0</v>
      </c>
      <c r="BH134" s="71">
        <f>Financials2026[[#This Row],[Jun AC]]-Financials2026[[#This Row],[Jun FC]]</f>
        <v>0</v>
      </c>
      <c r="BI134" s="71">
        <f>Financials2026[[#This Row],[Jul AC]]-Financials2026[[#This Row],[Jul FC]]</f>
        <v>0</v>
      </c>
      <c r="BJ134" s="71">
        <f>Financials2026[[#This Row],[Aug AC]]-Financials2026[[#This Row],[Aug FC]]</f>
        <v>0</v>
      </c>
      <c r="BK134" s="71">
        <f>Financials2026[[#This Row],[Sep AC]]-Financials2026[[#This Row],[Sep FC]]</f>
        <v>0</v>
      </c>
      <c r="BL134" s="71">
        <f>Financials2026[[#This Row],[Oct AC]]-Financials2026[[#This Row],[Oct FC]]</f>
        <v>0</v>
      </c>
      <c r="BM134" s="71">
        <f>Financials2026[[#This Row],[Nov AC]]-Financials2026[[#This Row],[Nov FC]]</f>
        <v>0</v>
      </c>
      <c r="BN134" s="71">
        <f>Financials2026[[#This Row],[Dec AC]]-Financials2026[[#This Row],[Dec FC]]</f>
        <v>-150000</v>
      </c>
      <c r="BO134" s="71">
        <f>SUM(Financials2026[[#This Row],[Jan Opp/Risk]:[Dec Opp./Risk]])</f>
        <v>-150000</v>
      </c>
      <c r="BP134" s="90" t="s">
        <v>887</v>
      </c>
      <c r="BQ134" s="47">
        <f>SUM(Financials2026[[#This Row],[Jan AC]:[Apr AC]])</f>
        <v>0</v>
      </c>
      <c r="BS134" s="6"/>
      <c r="BT134" s="6"/>
      <c r="BU134" s="6"/>
      <c r="BV134" s="6"/>
      <c r="BW134" s="6"/>
      <c r="BX134" s="6"/>
    </row>
    <row r="135" spans="1:76" hidden="1" x14ac:dyDescent="0.3">
      <c r="A135" s="22" t="s">
        <v>101</v>
      </c>
      <c r="B135" s="21" t="s">
        <v>402</v>
      </c>
      <c r="C135" s="21"/>
      <c r="D135" s="10" t="s">
        <v>14</v>
      </c>
      <c r="E135" s="7" t="s">
        <v>403</v>
      </c>
      <c r="F135" s="3" t="s">
        <v>114</v>
      </c>
      <c r="G135" s="3" t="s">
        <v>53</v>
      </c>
      <c r="H135" s="4">
        <v>45971</v>
      </c>
      <c r="I135" s="4">
        <v>46190</v>
      </c>
      <c r="J135" s="3"/>
      <c r="K135" s="3" t="str">
        <f t="shared" si="80"/>
        <v>Prj000296-Support - PMO Governance &amp; Reporting Activities</v>
      </c>
      <c r="L135" s="21" t="s">
        <v>106</v>
      </c>
      <c r="M135" s="21" t="s">
        <v>7</v>
      </c>
      <c r="N135" s="21" t="s">
        <v>7</v>
      </c>
      <c r="O135" s="21"/>
      <c r="P135" s="21" t="s">
        <v>107</v>
      </c>
      <c r="Q135" s="21" t="s">
        <v>201</v>
      </c>
      <c r="R135" s="21" t="s">
        <v>201</v>
      </c>
      <c r="S135" s="3" t="s">
        <v>385</v>
      </c>
      <c r="T135" s="5">
        <v>52988.05</v>
      </c>
      <c r="U135" s="5">
        <v>100000</v>
      </c>
      <c r="V135" s="5">
        <v>100000</v>
      </c>
      <c r="W135" s="15">
        <f t="shared" si="81"/>
        <v>109890</v>
      </c>
      <c r="X135" s="15">
        <f t="shared" si="58"/>
        <v>0</v>
      </c>
      <c r="Y135" s="15">
        <f t="shared" si="82"/>
        <v>9890</v>
      </c>
      <c r="Z135" s="15">
        <f>SUM(Financials2026[[#This Row],[2026 Opportunity]:[2026 Risk]])</f>
        <v>9890</v>
      </c>
      <c r="AA135" s="3" t="s">
        <v>905</v>
      </c>
      <c r="AB135" s="52"/>
      <c r="AC135" s="52"/>
      <c r="AD135" s="52"/>
      <c r="AE135" s="52"/>
      <c r="AF135" s="52"/>
      <c r="AG135" s="52"/>
      <c r="AH135" s="52"/>
      <c r="AI135" s="52">
        <v>109890</v>
      </c>
      <c r="AJ135" s="52"/>
      <c r="AK135" s="52"/>
      <c r="AL135" s="52"/>
      <c r="AM135" s="52"/>
      <c r="AN135" s="52">
        <f>SUM(Financials2026[[#This Row],[Jan FC]:[Dec FC]])</f>
        <v>109890</v>
      </c>
      <c r="AO135" s="15">
        <f t="shared" si="83"/>
        <v>109890</v>
      </c>
      <c r="AP135" s="61"/>
      <c r="AQ135" s="61"/>
      <c r="AR135" s="61"/>
      <c r="AS135" s="61"/>
      <c r="AT135" s="61"/>
      <c r="AU135" s="61"/>
      <c r="AV135" s="61"/>
      <c r="AW135" s="61"/>
      <c r="AX135" s="61"/>
      <c r="AY135" s="61"/>
      <c r="AZ135" s="61"/>
      <c r="BA135" s="61"/>
      <c r="BB135" s="80">
        <f>SUM(Financials2026[[#This Row],[Jan AC]:[Dec AC]])</f>
        <v>0</v>
      </c>
      <c r="BC135" s="71">
        <f>Financials2026[[#This Row],[Jan AC]]-Financials2026[[#This Row],[Jan FC]]</f>
        <v>0</v>
      </c>
      <c r="BD135" s="71">
        <f>Financials2026[[#This Row],[Feb AC]]-Financials2026[[#This Row],[Feb FC]]</f>
        <v>0</v>
      </c>
      <c r="BE135" s="71">
        <f>Financials2026[[#This Row],[Mar AC]]-Financials2026[[#This Row],[Mar FC]]</f>
        <v>0</v>
      </c>
      <c r="BF135" s="71">
        <f>Financials2026[[#This Row],[Apr AC]]-Financials2026[[#This Row],[Apr FC]]</f>
        <v>0</v>
      </c>
      <c r="BG135" s="71">
        <f>Financials2026[[#This Row],[May AC]]-Financials2026[[#This Row],[May FC]]</f>
        <v>0</v>
      </c>
      <c r="BH135" s="71">
        <f>Financials2026[[#This Row],[Jun AC]]-Financials2026[[#This Row],[Jun FC]]</f>
        <v>0</v>
      </c>
      <c r="BI135" s="71">
        <f>Financials2026[[#This Row],[Jul AC]]-Financials2026[[#This Row],[Jul FC]]</f>
        <v>0</v>
      </c>
      <c r="BJ135" s="71">
        <f>Financials2026[[#This Row],[Aug AC]]-Financials2026[[#This Row],[Aug FC]]</f>
        <v>-109890</v>
      </c>
      <c r="BK135" s="71">
        <f>Financials2026[[#This Row],[Sep AC]]-Financials2026[[#This Row],[Sep FC]]</f>
        <v>0</v>
      </c>
      <c r="BL135" s="71">
        <f>Financials2026[[#This Row],[Oct AC]]-Financials2026[[#This Row],[Oct FC]]</f>
        <v>0</v>
      </c>
      <c r="BM135" s="71">
        <f>Financials2026[[#This Row],[Nov AC]]-Financials2026[[#This Row],[Nov FC]]</f>
        <v>0</v>
      </c>
      <c r="BN135" s="71">
        <f>Financials2026[[#This Row],[Dec AC]]-Financials2026[[#This Row],[Dec FC]]</f>
        <v>0</v>
      </c>
      <c r="BO135" s="71">
        <f>SUM(Financials2026[[#This Row],[Jan Opp/Risk]:[Dec Opp./Risk]])</f>
        <v>-109890</v>
      </c>
      <c r="BP135" s="90" t="s">
        <v>887</v>
      </c>
      <c r="BQ135" s="47">
        <f>SUM(Financials2026[[#This Row],[Jan AC]:[Apr AC]])</f>
        <v>0</v>
      </c>
      <c r="BS135" s="6"/>
      <c r="BT135" s="6"/>
      <c r="BU135" s="6"/>
      <c r="BV135" s="6"/>
      <c r="BW135" s="6"/>
      <c r="BX135" s="6"/>
    </row>
    <row r="136" spans="1:76" ht="43.2" hidden="1" x14ac:dyDescent="0.3">
      <c r="A136" s="22" t="s">
        <v>101</v>
      </c>
      <c r="B136" s="21" t="s">
        <v>181</v>
      </c>
      <c r="C136" s="21"/>
      <c r="D136" s="10" t="s">
        <v>18</v>
      </c>
      <c r="E136" s="7" t="s">
        <v>386</v>
      </c>
      <c r="F136" s="3" t="s">
        <v>183</v>
      </c>
      <c r="G136" s="3" t="s">
        <v>48</v>
      </c>
      <c r="H136" s="4">
        <v>46023</v>
      </c>
      <c r="I136" s="4">
        <v>46112</v>
      </c>
      <c r="J136" s="3"/>
      <c r="K136" s="3" t="str">
        <f t="shared" si="80"/>
        <v>Prj000353-Implement - L1/L2 CoE for Additional Platforms</v>
      </c>
      <c r="L136" s="21" t="s">
        <v>124</v>
      </c>
      <c r="M136" s="21" t="s">
        <v>2</v>
      </c>
      <c r="N136" s="21" t="s">
        <v>341</v>
      </c>
      <c r="O136" s="21"/>
      <c r="P136" s="21" t="s">
        <v>126</v>
      </c>
      <c r="Q136" s="21" t="s">
        <v>127</v>
      </c>
      <c r="R136" s="21" t="s">
        <v>128</v>
      </c>
      <c r="S136" s="3" t="s">
        <v>385</v>
      </c>
      <c r="T136" s="15">
        <v>0</v>
      </c>
      <c r="U136" s="15">
        <v>250000</v>
      </c>
      <c r="V136" s="5">
        <v>250000</v>
      </c>
      <c r="W136" s="15">
        <f t="shared" si="81"/>
        <v>152500</v>
      </c>
      <c r="X136" s="15">
        <f t="shared" ref="X136:X148" si="84">IF(V136 &gt;= W136, V136 - W136, 0)*-1</f>
        <v>-97500</v>
      </c>
      <c r="Y136" s="15">
        <f t="shared" si="82"/>
        <v>0</v>
      </c>
      <c r="Z136" s="15">
        <f>SUM(Financials2026[[#This Row],[2026 Opportunity]:[2026 Risk]])</f>
        <v>-97500</v>
      </c>
      <c r="AA136" s="3" t="s">
        <v>404</v>
      </c>
      <c r="AB136" s="52"/>
      <c r="AC136" s="52"/>
      <c r="AD136" s="52"/>
      <c r="AE136" s="52"/>
      <c r="AF136" s="52"/>
      <c r="AG136" s="52"/>
      <c r="AH136" s="52"/>
      <c r="AI136" s="52"/>
      <c r="AJ136" s="52"/>
      <c r="AK136" s="52"/>
      <c r="AL136" s="52"/>
      <c r="AM136" s="52">
        <v>152500</v>
      </c>
      <c r="AN136" s="75">
        <f>SUM(Financials2026[[#This Row],[Jan FC]:[Dec FC]])</f>
        <v>152500</v>
      </c>
      <c r="AO136" s="15">
        <f t="shared" si="83"/>
        <v>152500</v>
      </c>
      <c r="AP136" s="61"/>
      <c r="AQ136" s="61"/>
      <c r="AR136" s="61"/>
      <c r="AS136" s="61"/>
      <c r="AT136" s="61"/>
      <c r="AU136" s="61"/>
      <c r="AV136" s="61"/>
      <c r="AW136" s="61"/>
      <c r="AX136" s="61"/>
      <c r="AY136" s="61"/>
      <c r="AZ136" s="61"/>
      <c r="BA136" s="61"/>
      <c r="BB136" s="80">
        <f>SUM(Financials2026[[#This Row],[Jan AC]:[Dec AC]])</f>
        <v>0</v>
      </c>
      <c r="BC136" s="71">
        <f>Financials2026[[#This Row],[Jan AC]]-Financials2026[[#This Row],[Jan FC]]</f>
        <v>0</v>
      </c>
      <c r="BD136" s="71">
        <f>Financials2026[[#This Row],[Feb AC]]-Financials2026[[#This Row],[Feb FC]]</f>
        <v>0</v>
      </c>
      <c r="BE136" s="71">
        <f>Financials2026[[#This Row],[Mar AC]]-Financials2026[[#This Row],[Mar FC]]</f>
        <v>0</v>
      </c>
      <c r="BF136" s="71">
        <f>Financials2026[[#This Row],[Apr AC]]-Financials2026[[#This Row],[Apr FC]]</f>
        <v>0</v>
      </c>
      <c r="BG136" s="71">
        <f>Financials2026[[#This Row],[May AC]]-Financials2026[[#This Row],[May FC]]</f>
        <v>0</v>
      </c>
      <c r="BH136" s="71">
        <f>Financials2026[[#This Row],[Jun AC]]-Financials2026[[#This Row],[Jun FC]]</f>
        <v>0</v>
      </c>
      <c r="BI136" s="71">
        <f>Financials2026[[#This Row],[Jul AC]]-Financials2026[[#This Row],[Jul FC]]</f>
        <v>0</v>
      </c>
      <c r="BJ136" s="71">
        <f>Financials2026[[#This Row],[Aug AC]]-Financials2026[[#This Row],[Aug FC]]</f>
        <v>0</v>
      </c>
      <c r="BK136" s="71">
        <f>Financials2026[[#This Row],[Sep AC]]-Financials2026[[#This Row],[Sep FC]]</f>
        <v>0</v>
      </c>
      <c r="BL136" s="71">
        <f>Financials2026[[#This Row],[Oct AC]]-Financials2026[[#This Row],[Oct FC]]</f>
        <v>0</v>
      </c>
      <c r="BM136" s="71">
        <f>Financials2026[[#This Row],[Nov AC]]-Financials2026[[#This Row],[Nov FC]]</f>
        <v>0</v>
      </c>
      <c r="BN136" s="71">
        <f>Financials2026[[#This Row],[Dec AC]]-Financials2026[[#This Row],[Dec FC]]</f>
        <v>-152500</v>
      </c>
      <c r="BO136" s="71">
        <f>SUM(Financials2026[[#This Row],[Jan Opp/Risk]:[Dec Opp./Risk]])</f>
        <v>-152500</v>
      </c>
      <c r="BP136" s="44" t="s">
        <v>420</v>
      </c>
      <c r="BQ136" s="47">
        <f>SUM(Financials2026[[#This Row],[Jan AC]:[Apr AC]])</f>
        <v>0</v>
      </c>
      <c r="BS136" s="6"/>
      <c r="BT136" s="6"/>
      <c r="BU136" s="6"/>
      <c r="BV136" s="6"/>
      <c r="BW136" s="6"/>
      <c r="BX136" s="6"/>
    </row>
    <row r="137" spans="1:76" hidden="1" x14ac:dyDescent="0.3">
      <c r="A137" s="22" t="s">
        <v>101</v>
      </c>
      <c r="B137" s="21" t="s">
        <v>181</v>
      </c>
      <c r="C137" s="21"/>
      <c r="D137" s="10" t="s">
        <v>14</v>
      </c>
      <c r="E137" s="7" t="s">
        <v>403</v>
      </c>
      <c r="F137" s="3" t="s">
        <v>114</v>
      </c>
      <c r="G137" s="3" t="s">
        <v>53</v>
      </c>
      <c r="H137" s="4"/>
      <c r="I137" s="4"/>
      <c r="J137" s="3"/>
      <c r="K137" s="3" t="str">
        <f t="shared" si="80"/>
        <v>Prj000296-Support - PMO Governance &amp; Reporting Activities</v>
      </c>
      <c r="L137" s="21" t="s">
        <v>124</v>
      </c>
      <c r="M137" s="21" t="s">
        <v>2</v>
      </c>
      <c r="N137" s="21" t="s">
        <v>341</v>
      </c>
      <c r="O137" s="21"/>
      <c r="P137" s="21" t="s">
        <v>126</v>
      </c>
      <c r="Q137" s="21" t="s">
        <v>127</v>
      </c>
      <c r="R137" s="21" t="s">
        <v>128</v>
      </c>
      <c r="S137" s="3" t="s">
        <v>385</v>
      </c>
      <c r="T137" s="15">
        <v>0</v>
      </c>
      <c r="U137" s="5">
        <v>100000</v>
      </c>
      <c r="V137" s="5">
        <v>100000</v>
      </c>
      <c r="W137" s="15">
        <f t="shared" si="81"/>
        <v>0</v>
      </c>
      <c r="X137" s="15">
        <f t="shared" si="84"/>
        <v>-100000</v>
      </c>
      <c r="Y137" s="15">
        <f t="shared" si="82"/>
        <v>0</v>
      </c>
      <c r="Z137" s="15">
        <f>SUM(Financials2026[[#This Row],[2026 Opportunity]:[2026 Risk]])</f>
        <v>-100000</v>
      </c>
      <c r="AA137" s="3" t="s">
        <v>405</v>
      </c>
      <c r="AB137" s="52"/>
      <c r="AC137" s="52"/>
      <c r="AD137" s="52"/>
      <c r="AE137" s="52"/>
      <c r="AF137" s="52"/>
      <c r="AG137" s="52"/>
      <c r="AH137" s="52"/>
      <c r="AI137" s="52"/>
      <c r="AJ137" s="52"/>
      <c r="AK137" s="52"/>
      <c r="AL137" s="52"/>
      <c r="AM137" s="52"/>
      <c r="AN137" s="52">
        <f>SUM(Financials2026[[#This Row],[Jan FC]:[Dec FC]])</f>
        <v>0</v>
      </c>
      <c r="AO137" s="15">
        <f t="shared" si="83"/>
        <v>0</v>
      </c>
      <c r="AP137" s="61"/>
      <c r="AQ137" s="61"/>
      <c r="AR137" s="61"/>
      <c r="AS137" s="61"/>
      <c r="AT137" s="61"/>
      <c r="AU137" s="61"/>
      <c r="AV137" s="61"/>
      <c r="AW137" s="61"/>
      <c r="AX137" s="61"/>
      <c r="AY137" s="61"/>
      <c r="AZ137" s="61"/>
      <c r="BA137" s="61"/>
      <c r="BB137" s="80">
        <f>SUM(Financials2026[[#This Row],[Jan AC]:[Dec AC]])</f>
        <v>0</v>
      </c>
      <c r="BC137" s="71">
        <f>Financials2026[[#This Row],[Jan AC]]-Financials2026[[#This Row],[Jan FC]]</f>
        <v>0</v>
      </c>
      <c r="BD137" s="71">
        <f>Financials2026[[#This Row],[Feb AC]]-Financials2026[[#This Row],[Feb FC]]</f>
        <v>0</v>
      </c>
      <c r="BE137" s="71">
        <f>Financials2026[[#This Row],[Mar AC]]-Financials2026[[#This Row],[Mar FC]]</f>
        <v>0</v>
      </c>
      <c r="BF137" s="71">
        <f>Financials2026[[#This Row],[Apr AC]]-Financials2026[[#This Row],[Apr FC]]</f>
        <v>0</v>
      </c>
      <c r="BG137" s="71">
        <f>Financials2026[[#This Row],[May AC]]-Financials2026[[#This Row],[May FC]]</f>
        <v>0</v>
      </c>
      <c r="BH137" s="71">
        <f>Financials2026[[#This Row],[Jun AC]]-Financials2026[[#This Row],[Jun FC]]</f>
        <v>0</v>
      </c>
      <c r="BI137" s="71">
        <f>Financials2026[[#This Row],[Jul AC]]-Financials2026[[#This Row],[Jul FC]]</f>
        <v>0</v>
      </c>
      <c r="BJ137" s="71">
        <f>Financials2026[[#This Row],[Aug AC]]-Financials2026[[#This Row],[Aug FC]]</f>
        <v>0</v>
      </c>
      <c r="BK137" s="71">
        <f>Financials2026[[#This Row],[Sep AC]]-Financials2026[[#This Row],[Sep FC]]</f>
        <v>0</v>
      </c>
      <c r="BL137" s="71">
        <f>Financials2026[[#This Row],[Oct AC]]-Financials2026[[#This Row],[Oct FC]]</f>
        <v>0</v>
      </c>
      <c r="BM137" s="71">
        <f>Financials2026[[#This Row],[Nov AC]]-Financials2026[[#This Row],[Nov FC]]</f>
        <v>0</v>
      </c>
      <c r="BN137" s="71">
        <f>Financials2026[[#This Row],[Dec AC]]-Financials2026[[#This Row],[Dec FC]]</f>
        <v>0</v>
      </c>
      <c r="BO137" s="71">
        <f>SUM(Financials2026[[#This Row],[Jan Opp/Risk]:[Dec Opp./Risk]])</f>
        <v>0</v>
      </c>
      <c r="BP137" s="90" t="s">
        <v>887</v>
      </c>
      <c r="BQ137" s="47">
        <f>SUM(Financials2026[[#This Row],[Jan AC]:[Apr AC]])</f>
        <v>0</v>
      </c>
      <c r="BS137" s="6"/>
      <c r="BT137" s="6"/>
      <c r="BU137" s="6"/>
      <c r="BV137" s="6"/>
      <c r="BW137" s="6"/>
      <c r="BX137" s="6"/>
    </row>
    <row r="138" spans="1:76" hidden="1" x14ac:dyDescent="0.3">
      <c r="A138" s="22" t="s">
        <v>101</v>
      </c>
      <c r="B138" s="21" t="s">
        <v>57</v>
      </c>
      <c r="C138" s="21"/>
      <c r="D138" s="10" t="s">
        <v>17</v>
      </c>
      <c r="E138" s="7" t="s">
        <v>103</v>
      </c>
      <c r="F138" s="3" t="s">
        <v>104</v>
      </c>
      <c r="G138" s="3" t="s">
        <v>49</v>
      </c>
      <c r="H138" s="4" t="s">
        <v>115</v>
      </c>
      <c r="I138" s="4" t="s">
        <v>115</v>
      </c>
      <c r="J138" s="3"/>
      <c r="K138" s="3" t="str">
        <f t="shared" si="80"/>
        <v>Prj000350-Support - Infrastructure for Tech</v>
      </c>
      <c r="L138" s="21" t="s">
        <v>106</v>
      </c>
      <c r="M138" s="21" t="s">
        <v>3</v>
      </c>
      <c r="N138" s="21" t="s">
        <v>3</v>
      </c>
      <c r="O138" s="21"/>
      <c r="P138" s="21" t="s">
        <v>107</v>
      </c>
      <c r="Q138" s="21" t="s">
        <v>378</v>
      </c>
      <c r="R138" s="21" t="s">
        <v>378</v>
      </c>
      <c r="S138" s="21" t="s">
        <v>132</v>
      </c>
      <c r="T138" s="5">
        <v>0</v>
      </c>
      <c r="U138" s="5">
        <v>0</v>
      </c>
      <c r="V138" s="5">
        <v>0</v>
      </c>
      <c r="W138" s="15">
        <f t="shared" si="81"/>
        <v>75000</v>
      </c>
      <c r="X138" s="15">
        <f t="shared" si="84"/>
        <v>0</v>
      </c>
      <c r="Y138" s="15">
        <f t="shared" si="82"/>
        <v>75000</v>
      </c>
      <c r="Z138" s="15">
        <f>SUM(Financials2026[[#This Row],[2026 Opportunity]:[2026 Risk]])</f>
        <v>75000</v>
      </c>
      <c r="AA138" s="3" t="s">
        <v>406</v>
      </c>
      <c r="AB138" s="52"/>
      <c r="AC138" s="52"/>
      <c r="AD138" s="52"/>
      <c r="AE138" s="52"/>
      <c r="AF138" s="52"/>
      <c r="AG138" s="52"/>
      <c r="AH138" s="52"/>
      <c r="AI138" s="52"/>
      <c r="AJ138" s="52"/>
      <c r="AK138" s="52"/>
      <c r="AL138" s="52"/>
      <c r="AM138" s="52">
        <v>75000</v>
      </c>
      <c r="AN138" s="52">
        <f>SUM(Financials2026[[#This Row],[Jan FC]:[Dec FC]])</f>
        <v>75000</v>
      </c>
      <c r="AO138" s="15">
        <f t="shared" si="83"/>
        <v>75000</v>
      </c>
      <c r="AP138" s="61"/>
      <c r="AQ138" s="61"/>
      <c r="AR138" s="61"/>
      <c r="AS138" s="61"/>
      <c r="AT138" s="61"/>
      <c r="AU138" s="61"/>
      <c r="AV138" s="61"/>
      <c r="AW138" s="61"/>
      <c r="AX138" s="61"/>
      <c r="AY138" s="61"/>
      <c r="AZ138" s="61"/>
      <c r="BA138" s="61"/>
      <c r="BB138" s="80">
        <f>SUM(Financials2026[[#This Row],[Jan AC]:[Dec AC]])</f>
        <v>0</v>
      </c>
      <c r="BC138" s="71">
        <f>Financials2026[[#This Row],[Jan AC]]-Financials2026[[#This Row],[Jan FC]]</f>
        <v>0</v>
      </c>
      <c r="BD138" s="71">
        <f>Financials2026[[#This Row],[Feb AC]]-Financials2026[[#This Row],[Feb FC]]</f>
        <v>0</v>
      </c>
      <c r="BE138" s="71">
        <f>Financials2026[[#This Row],[Mar AC]]-Financials2026[[#This Row],[Mar FC]]</f>
        <v>0</v>
      </c>
      <c r="BF138" s="71">
        <f>Financials2026[[#This Row],[Apr AC]]-Financials2026[[#This Row],[Apr FC]]</f>
        <v>0</v>
      </c>
      <c r="BG138" s="71">
        <f>Financials2026[[#This Row],[May AC]]-Financials2026[[#This Row],[May FC]]</f>
        <v>0</v>
      </c>
      <c r="BH138" s="71">
        <f>Financials2026[[#This Row],[Jun AC]]-Financials2026[[#This Row],[Jun FC]]</f>
        <v>0</v>
      </c>
      <c r="BI138" s="71">
        <f>Financials2026[[#This Row],[Jul AC]]-Financials2026[[#This Row],[Jul FC]]</f>
        <v>0</v>
      </c>
      <c r="BJ138" s="71">
        <f>Financials2026[[#This Row],[Aug AC]]-Financials2026[[#This Row],[Aug FC]]</f>
        <v>0</v>
      </c>
      <c r="BK138" s="71">
        <f>Financials2026[[#This Row],[Sep AC]]-Financials2026[[#This Row],[Sep FC]]</f>
        <v>0</v>
      </c>
      <c r="BL138" s="71">
        <f>Financials2026[[#This Row],[Oct AC]]-Financials2026[[#This Row],[Oct FC]]</f>
        <v>0</v>
      </c>
      <c r="BM138" s="71">
        <f>Financials2026[[#This Row],[Nov AC]]-Financials2026[[#This Row],[Nov FC]]</f>
        <v>0</v>
      </c>
      <c r="BN138" s="71">
        <f>Financials2026[[#This Row],[Dec AC]]-Financials2026[[#This Row],[Dec FC]]</f>
        <v>-75000</v>
      </c>
      <c r="BO138" s="71">
        <f>SUM(Financials2026[[#This Row],[Jan Opp/Risk]:[Dec Opp./Risk]])</f>
        <v>-75000</v>
      </c>
      <c r="BP138" s="90" t="s">
        <v>546</v>
      </c>
      <c r="BQ138" s="47">
        <f>SUM(Financials2026[[#This Row],[Jan AC]:[Apr AC]])</f>
        <v>0</v>
      </c>
      <c r="BS138" s="6"/>
      <c r="BT138" s="6"/>
      <c r="BU138" s="6"/>
      <c r="BV138" s="6"/>
      <c r="BW138" s="6"/>
      <c r="BX138" s="6"/>
    </row>
    <row r="139" spans="1:76" hidden="1" x14ac:dyDescent="0.3">
      <c r="A139" s="22" t="s">
        <v>101</v>
      </c>
      <c r="B139" s="21" t="s">
        <v>407</v>
      </c>
      <c r="C139" s="21"/>
      <c r="D139" s="10" t="s">
        <v>20</v>
      </c>
      <c r="E139" s="7" t="s">
        <v>160</v>
      </c>
      <c r="F139" s="3" t="s">
        <v>161</v>
      </c>
      <c r="G139" s="3" t="s">
        <v>50</v>
      </c>
      <c r="H139" s="4">
        <v>46023</v>
      </c>
      <c r="I139" s="4">
        <v>46387</v>
      </c>
      <c r="J139" s="3" t="s">
        <v>408</v>
      </c>
      <c r="K139" s="3" t="str">
        <f t="shared" si="80"/>
        <v>Prj000381-Support - Prod Support for Credit Apps</v>
      </c>
      <c r="L139" s="21" t="s">
        <v>106</v>
      </c>
      <c r="M139" s="21" t="s">
        <v>7</v>
      </c>
      <c r="N139" s="21" t="s">
        <v>7</v>
      </c>
      <c r="O139" s="21" t="s">
        <v>165</v>
      </c>
      <c r="P139" s="21" t="s">
        <v>107</v>
      </c>
      <c r="Q139" s="21" t="s">
        <v>201</v>
      </c>
      <c r="R139" s="21" t="s">
        <v>201</v>
      </c>
      <c r="S139" s="21" t="s">
        <v>109</v>
      </c>
      <c r="T139" s="5">
        <v>1670024</v>
      </c>
      <c r="U139" s="15">
        <v>1778445.9000000001</v>
      </c>
      <c r="V139" s="15">
        <v>1778445.9000000001</v>
      </c>
      <c r="W139" s="15">
        <f t="shared" si="81"/>
        <v>1864672.0199999998</v>
      </c>
      <c r="X139" s="15">
        <f t="shared" si="84"/>
        <v>0</v>
      </c>
      <c r="Y139" s="15">
        <f t="shared" si="82"/>
        <v>86226.119999999646</v>
      </c>
      <c r="Z139" s="15">
        <f>SUM(Financials2026[[#This Row],[2026 Opportunity]:[2026 Risk]])</f>
        <v>86226.119999999646</v>
      </c>
      <c r="AA139" s="14" t="s">
        <v>409</v>
      </c>
      <c r="AB139" s="52">
        <v>155389.33499999999</v>
      </c>
      <c r="AC139" s="52">
        <v>155389.33499999999</v>
      </c>
      <c r="AD139" s="52">
        <v>155389.33499999999</v>
      </c>
      <c r="AE139" s="52">
        <v>155389.33499999999</v>
      </c>
      <c r="AF139" s="52">
        <v>155389.33499999999</v>
      </c>
      <c r="AG139" s="52">
        <v>155389.33499999999</v>
      </c>
      <c r="AH139" s="52">
        <v>155389.33499999999</v>
      </c>
      <c r="AI139" s="52">
        <v>155389.33499999999</v>
      </c>
      <c r="AJ139" s="52">
        <v>155389.33499999999</v>
      </c>
      <c r="AK139" s="52">
        <v>155389.33499999999</v>
      </c>
      <c r="AL139" s="52">
        <v>155389.33499999999</v>
      </c>
      <c r="AM139" s="52">
        <v>155389.33499999999</v>
      </c>
      <c r="AN139" s="52">
        <f>SUM(Financials2026[[#This Row],[Jan FC]:[Dec FC]])</f>
        <v>1864672.0199999998</v>
      </c>
      <c r="AO139" s="15">
        <f t="shared" si="83"/>
        <v>1087725.345</v>
      </c>
      <c r="AP139" s="61">
        <f t="shared" ref="AP139:BA139" si="85">1864672.02/12</f>
        <v>155389.33499999999</v>
      </c>
      <c r="AQ139" s="61">
        <f t="shared" si="85"/>
        <v>155389.33499999999</v>
      </c>
      <c r="AR139" s="61">
        <f t="shared" si="85"/>
        <v>155389.33499999999</v>
      </c>
      <c r="AS139" s="61">
        <f t="shared" si="85"/>
        <v>155389.33499999999</v>
      </c>
      <c r="AT139" s="61">
        <f t="shared" si="85"/>
        <v>155389.33499999999</v>
      </c>
      <c r="AU139" s="61">
        <f t="shared" si="85"/>
        <v>155389.33499999999</v>
      </c>
      <c r="AV139" s="61">
        <f t="shared" si="85"/>
        <v>155389.33499999999</v>
      </c>
      <c r="AW139" s="61">
        <f t="shared" si="85"/>
        <v>155389.33499999999</v>
      </c>
      <c r="AX139" s="61">
        <f t="shared" si="85"/>
        <v>155389.33499999999</v>
      </c>
      <c r="AY139" s="61">
        <f t="shared" si="85"/>
        <v>155389.33499999999</v>
      </c>
      <c r="AZ139" s="61">
        <f t="shared" si="85"/>
        <v>155389.33499999999</v>
      </c>
      <c r="BA139" s="61">
        <f t="shared" si="85"/>
        <v>155389.33499999999</v>
      </c>
      <c r="BB139" s="80">
        <f>SUM(Financials2026[[#This Row],[Jan AC]:[Dec AC]])</f>
        <v>1864672.0199999998</v>
      </c>
      <c r="BC139" s="71">
        <f>Financials2026[[#This Row],[Jan AC]]-Financials2026[[#This Row],[Jan FC]]</f>
        <v>0</v>
      </c>
      <c r="BD139" s="71">
        <f>Financials2026[[#This Row],[Feb AC]]-Financials2026[[#This Row],[Feb FC]]</f>
        <v>0</v>
      </c>
      <c r="BE139" s="71">
        <f>Financials2026[[#This Row],[Mar AC]]-Financials2026[[#This Row],[Mar FC]]</f>
        <v>0</v>
      </c>
      <c r="BF139" s="71">
        <f>Financials2026[[#This Row],[Apr AC]]-Financials2026[[#This Row],[Apr FC]]</f>
        <v>0</v>
      </c>
      <c r="BG139" s="71">
        <f>Financials2026[[#This Row],[May AC]]-Financials2026[[#This Row],[May FC]]</f>
        <v>0</v>
      </c>
      <c r="BH139" s="71">
        <f>Financials2026[[#This Row],[Jun AC]]-Financials2026[[#This Row],[Jun FC]]</f>
        <v>0</v>
      </c>
      <c r="BI139" s="71">
        <f>Financials2026[[#This Row],[Jul AC]]-Financials2026[[#This Row],[Jul FC]]</f>
        <v>0</v>
      </c>
      <c r="BJ139" s="71">
        <f>Financials2026[[#This Row],[Aug AC]]-Financials2026[[#This Row],[Aug FC]]</f>
        <v>0</v>
      </c>
      <c r="BK139" s="71">
        <f>Financials2026[[#This Row],[Sep AC]]-Financials2026[[#This Row],[Sep FC]]</f>
        <v>0</v>
      </c>
      <c r="BL139" s="71">
        <f>Financials2026[[#This Row],[Oct AC]]-Financials2026[[#This Row],[Oct FC]]</f>
        <v>0</v>
      </c>
      <c r="BM139" s="71">
        <f>Financials2026[[#This Row],[Nov AC]]-Financials2026[[#This Row],[Nov FC]]</f>
        <v>0</v>
      </c>
      <c r="BN139" s="71">
        <f>Financials2026[[#This Row],[Dec AC]]-Financials2026[[#This Row],[Dec FC]]</f>
        <v>0</v>
      </c>
      <c r="BO139" s="71">
        <f>SUM(Financials2026[[#This Row],[Jan Opp/Risk]:[Dec Opp./Risk]])</f>
        <v>0</v>
      </c>
      <c r="BP139" s="90" t="s">
        <v>535</v>
      </c>
      <c r="BQ139" s="47">
        <f>SUM(Financials2026[[#This Row],[Jan AC]:[Apr AC]])</f>
        <v>621557.34</v>
      </c>
      <c r="BS139" s="6"/>
      <c r="BT139" s="6"/>
      <c r="BU139" s="6"/>
      <c r="BV139" s="6"/>
      <c r="BW139" s="6"/>
      <c r="BX139" s="6"/>
    </row>
    <row r="140" spans="1:76" hidden="1" x14ac:dyDescent="0.3">
      <c r="A140" s="22" t="s">
        <v>101</v>
      </c>
      <c r="B140" s="21" t="s">
        <v>410</v>
      </c>
      <c r="C140" s="21" t="s">
        <v>411</v>
      </c>
      <c r="D140" s="10" t="s">
        <v>16</v>
      </c>
      <c r="E140" s="7" t="s">
        <v>122</v>
      </c>
      <c r="F140" s="3" t="s">
        <v>123</v>
      </c>
      <c r="G140" s="3" t="s">
        <v>50</v>
      </c>
      <c r="H140" s="4">
        <v>46013</v>
      </c>
      <c r="I140" s="4">
        <v>46377</v>
      </c>
      <c r="J140" s="3"/>
      <c r="K140" s="3" t="str">
        <f t="shared" si="80"/>
        <v>Prj000344-Support - Prod support for Finance Applications</v>
      </c>
      <c r="L140" s="21" t="s">
        <v>106</v>
      </c>
      <c r="M140" s="21" t="s">
        <v>7</v>
      </c>
      <c r="N140" s="21" t="s">
        <v>7</v>
      </c>
      <c r="O140" s="21"/>
      <c r="P140" s="21" t="s">
        <v>107</v>
      </c>
      <c r="Q140" s="21" t="s">
        <v>108</v>
      </c>
      <c r="R140" s="21" t="s">
        <v>108</v>
      </c>
      <c r="S140" s="21" t="s">
        <v>109</v>
      </c>
      <c r="T140" s="5">
        <v>284328.36999999994</v>
      </c>
      <c r="U140" s="15">
        <v>298544.40000000002</v>
      </c>
      <c r="V140" s="15">
        <v>298544.40000000002</v>
      </c>
      <c r="W140" s="15">
        <f t="shared" si="81"/>
        <v>284328.36999999994</v>
      </c>
      <c r="X140" s="15">
        <f t="shared" si="84"/>
        <v>-14216.030000000086</v>
      </c>
      <c r="Y140" s="15">
        <f t="shared" si="82"/>
        <v>0</v>
      </c>
      <c r="Z140" s="15">
        <f>SUM(Financials2026[[#This Row],[2026 Opportunity]:[2026 Risk]])</f>
        <v>-14216.030000000086</v>
      </c>
      <c r="AA140" s="14" t="s">
        <v>409</v>
      </c>
      <c r="AB140" s="52">
        <v>23694.030833333334</v>
      </c>
      <c r="AC140" s="52">
        <v>23694.030833333334</v>
      </c>
      <c r="AD140" s="52">
        <v>23694.030833333334</v>
      </c>
      <c r="AE140" s="52">
        <v>23694.030833333334</v>
      </c>
      <c r="AF140" s="52">
        <v>23694.030833333334</v>
      </c>
      <c r="AG140" s="52">
        <v>23694.030833333334</v>
      </c>
      <c r="AH140" s="52">
        <v>23694.030833333334</v>
      </c>
      <c r="AI140" s="52">
        <v>23694.030833333334</v>
      </c>
      <c r="AJ140" s="52">
        <v>23694.030833333334</v>
      </c>
      <c r="AK140" s="52">
        <v>23694.030833333334</v>
      </c>
      <c r="AL140" s="52">
        <v>23694.030833333334</v>
      </c>
      <c r="AM140" s="52">
        <v>23694.030833333334</v>
      </c>
      <c r="AN140" s="52">
        <f>SUM(Financials2026[[#This Row],[Jan FC]:[Dec FC]])</f>
        <v>284328.36999999994</v>
      </c>
      <c r="AO140" s="15">
        <f t="shared" si="83"/>
        <v>165858.21583333332</v>
      </c>
      <c r="AP140" s="61">
        <f t="shared" ref="AP140:BA140" si="86">284328.37/12</f>
        <v>23694.030833333334</v>
      </c>
      <c r="AQ140" s="61">
        <f t="shared" si="86"/>
        <v>23694.030833333334</v>
      </c>
      <c r="AR140" s="61">
        <f t="shared" si="86"/>
        <v>23694.030833333334</v>
      </c>
      <c r="AS140" s="61">
        <f t="shared" si="86"/>
        <v>23694.030833333334</v>
      </c>
      <c r="AT140" s="61">
        <f t="shared" si="86"/>
        <v>23694.030833333334</v>
      </c>
      <c r="AU140" s="61">
        <f t="shared" si="86"/>
        <v>23694.030833333334</v>
      </c>
      <c r="AV140" s="61">
        <f t="shared" si="86"/>
        <v>23694.030833333334</v>
      </c>
      <c r="AW140" s="61">
        <f t="shared" si="86"/>
        <v>23694.030833333334</v>
      </c>
      <c r="AX140" s="61">
        <f t="shared" si="86"/>
        <v>23694.030833333334</v>
      </c>
      <c r="AY140" s="61">
        <f t="shared" si="86"/>
        <v>23694.030833333334</v>
      </c>
      <c r="AZ140" s="61">
        <f t="shared" si="86"/>
        <v>23694.030833333334</v>
      </c>
      <c r="BA140" s="61">
        <f t="shared" si="86"/>
        <v>23694.030833333334</v>
      </c>
      <c r="BB140" s="80">
        <f>SUM(Financials2026[[#This Row],[Jan AC]:[Dec AC]])</f>
        <v>284328.36999999994</v>
      </c>
      <c r="BC140" s="71">
        <f>Financials2026[[#This Row],[Jan AC]]-Financials2026[[#This Row],[Jan FC]]</f>
        <v>0</v>
      </c>
      <c r="BD140" s="71">
        <f>Financials2026[[#This Row],[Feb AC]]-Financials2026[[#This Row],[Feb FC]]</f>
        <v>0</v>
      </c>
      <c r="BE140" s="71">
        <f>Financials2026[[#This Row],[Mar AC]]-Financials2026[[#This Row],[Mar FC]]</f>
        <v>0</v>
      </c>
      <c r="BF140" s="71">
        <f>Financials2026[[#This Row],[Apr AC]]-Financials2026[[#This Row],[Apr FC]]</f>
        <v>0</v>
      </c>
      <c r="BG140" s="71">
        <f>Financials2026[[#This Row],[May AC]]-Financials2026[[#This Row],[May FC]]</f>
        <v>0</v>
      </c>
      <c r="BH140" s="71">
        <f>Financials2026[[#This Row],[Jun AC]]-Financials2026[[#This Row],[Jun FC]]</f>
        <v>0</v>
      </c>
      <c r="BI140" s="71">
        <f>Financials2026[[#This Row],[Jul AC]]-Financials2026[[#This Row],[Jul FC]]</f>
        <v>0</v>
      </c>
      <c r="BJ140" s="71">
        <f>Financials2026[[#This Row],[Aug AC]]-Financials2026[[#This Row],[Aug FC]]</f>
        <v>0</v>
      </c>
      <c r="BK140" s="71">
        <f>Financials2026[[#This Row],[Sep AC]]-Financials2026[[#This Row],[Sep FC]]</f>
        <v>0</v>
      </c>
      <c r="BL140" s="71">
        <f>Financials2026[[#This Row],[Oct AC]]-Financials2026[[#This Row],[Oct FC]]</f>
        <v>0</v>
      </c>
      <c r="BM140" s="71">
        <f>Financials2026[[#This Row],[Nov AC]]-Financials2026[[#This Row],[Nov FC]]</f>
        <v>0</v>
      </c>
      <c r="BN140" s="71">
        <f>Financials2026[[#This Row],[Dec AC]]-Financials2026[[#This Row],[Dec FC]]</f>
        <v>0</v>
      </c>
      <c r="BO140" s="71">
        <f>SUM(Financials2026[[#This Row],[Jan Opp/Risk]:[Dec Opp./Risk]])</f>
        <v>0</v>
      </c>
      <c r="BP140" s="90" t="s">
        <v>535</v>
      </c>
      <c r="BQ140" s="47">
        <f>SUM(Financials2026[[#This Row],[Jan AC]:[Apr AC]])</f>
        <v>94776.123333333337</v>
      </c>
      <c r="BS140" s="6"/>
      <c r="BT140" s="6"/>
      <c r="BU140" s="6"/>
      <c r="BV140" s="6"/>
      <c r="BW140" s="6"/>
      <c r="BX140" s="6"/>
    </row>
    <row r="141" spans="1:76" hidden="1" x14ac:dyDescent="0.3">
      <c r="A141" s="22" t="s">
        <v>101</v>
      </c>
      <c r="B141" s="21" t="s">
        <v>334</v>
      </c>
      <c r="C141" s="21" t="s">
        <v>412</v>
      </c>
      <c r="D141" s="10" t="s">
        <v>31</v>
      </c>
      <c r="E141" s="7" t="s">
        <v>204</v>
      </c>
      <c r="F141" s="3" t="s">
        <v>205</v>
      </c>
      <c r="G141" s="3" t="s">
        <v>50</v>
      </c>
      <c r="H141" s="4"/>
      <c r="I141" s="4"/>
      <c r="J141" s="3"/>
      <c r="K141" s="3" t="str">
        <f t="shared" si="80"/>
        <v>Prj000469-Support - Prod Support for Ops Apps</v>
      </c>
      <c r="L141" s="21" t="s">
        <v>106</v>
      </c>
      <c r="M141" s="21" t="s">
        <v>7</v>
      </c>
      <c r="N141" s="21" t="s">
        <v>7</v>
      </c>
      <c r="O141" s="21"/>
      <c r="P141" s="21" t="s">
        <v>107</v>
      </c>
      <c r="Q141" s="21" t="s">
        <v>134</v>
      </c>
      <c r="R141" s="21" t="s">
        <v>134</v>
      </c>
      <c r="S141" s="21" t="s">
        <v>132</v>
      </c>
      <c r="T141" s="5">
        <v>0</v>
      </c>
      <c r="U141" s="15">
        <v>0</v>
      </c>
      <c r="V141" s="15">
        <v>0</v>
      </c>
      <c r="W141" s="15">
        <f t="shared" si="81"/>
        <v>232487.75</v>
      </c>
      <c r="X141" s="15">
        <f t="shared" si="84"/>
        <v>0</v>
      </c>
      <c r="Y141" s="15">
        <f>IF(W141 &gt; V141, W141 - V141, 0)</f>
        <v>232487.75</v>
      </c>
      <c r="Z141" s="15">
        <f>SUM(Financials2026[[#This Row],[2026 Opportunity]:[2026 Risk]])</f>
        <v>232487.75</v>
      </c>
      <c r="AA141" s="3" t="s">
        <v>40</v>
      </c>
      <c r="AB141" s="51"/>
      <c r="AC141" s="51"/>
      <c r="AD141" s="55"/>
      <c r="AE141" s="52">
        <v>232487.75</v>
      </c>
      <c r="AF141" s="56"/>
      <c r="AG141" s="51"/>
      <c r="AH141" s="57"/>
      <c r="AI141" s="52"/>
      <c r="AJ141" s="58"/>
      <c r="AK141" s="59"/>
      <c r="AL141" s="59"/>
      <c r="AM141" s="52"/>
      <c r="AN141" s="52">
        <f>SUM(Financials2026[[#This Row],[Jan FC]:[Dec FC]])</f>
        <v>232487.75</v>
      </c>
      <c r="AO141" s="15">
        <f t="shared" si="83"/>
        <v>0</v>
      </c>
      <c r="AP141" s="60"/>
      <c r="AQ141" s="60"/>
      <c r="AR141" s="64"/>
      <c r="AS141" s="61">
        <v>232487.75</v>
      </c>
      <c r="AT141" s="65"/>
      <c r="AU141" s="60"/>
      <c r="AV141" s="66"/>
      <c r="AW141" s="61"/>
      <c r="AX141" s="67"/>
      <c r="AY141" s="68"/>
      <c r="AZ141" s="68"/>
      <c r="BA141" s="61"/>
      <c r="BB141" s="80">
        <f>SUM(Financials2026[[#This Row],[Jan AC]:[Dec AC]])</f>
        <v>232487.75</v>
      </c>
      <c r="BC141" s="71">
        <f>Financials2026[[#This Row],[Jan AC]]-Financials2026[[#This Row],[Jan FC]]</f>
        <v>0</v>
      </c>
      <c r="BD141" s="71">
        <f>Financials2026[[#This Row],[Feb AC]]-Financials2026[[#This Row],[Feb FC]]</f>
        <v>0</v>
      </c>
      <c r="BE141" s="71">
        <f>Financials2026[[#This Row],[Mar AC]]-Financials2026[[#This Row],[Mar FC]]</f>
        <v>0</v>
      </c>
      <c r="BF141" s="71">
        <f>Financials2026[[#This Row],[Apr AC]]-Financials2026[[#This Row],[Apr FC]]</f>
        <v>0</v>
      </c>
      <c r="BG141" s="71">
        <f>Financials2026[[#This Row],[May AC]]-Financials2026[[#This Row],[May FC]]</f>
        <v>0</v>
      </c>
      <c r="BH141" s="71">
        <f>Financials2026[[#This Row],[Jun AC]]-Financials2026[[#This Row],[Jun FC]]</f>
        <v>0</v>
      </c>
      <c r="BI141" s="71">
        <f>Financials2026[[#This Row],[Jul AC]]-Financials2026[[#This Row],[Jul FC]]</f>
        <v>0</v>
      </c>
      <c r="BJ141" s="71">
        <f>Financials2026[[#This Row],[Aug AC]]-Financials2026[[#This Row],[Aug FC]]</f>
        <v>0</v>
      </c>
      <c r="BK141" s="71">
        <f>Financials2026[[#This Row],[Sep AC]]-Financials2026[[#This Row],[Sep FC]]</f>
        <v>0</v>
      </c>
      <c r="BL141" s="71">
        <f>Financials2026[[#This Row],[Oct AC]]-Financials2026[[#This Row],[Oct FC]]</f>
        <v>0</v>
      </c>
      <c r="BM141" s="71">
        <f>Financials2026[[#This Row],[Nov AC]]-Financials2026[[#This Row],[Nov FC]]</f>
        <v>0</v>
      </c>
      <c r="BN141" s="71">
        <f>Financials2026[[#This Row],[Dec AC]]-Financials2026[[#This Row],[Dec FC]]</f>
        <v>0</v>
      </c>
      <c r="BO141" s="83">
        <f>SUM(Financials2026[[#This Row],[Jan Opp/Risk]:[Dec Opp./Risk]])</f>
        <v>0</v>
      </c>
      <c r="BP141" s="94" t="s">
        <v>550</v>
      </c>
      <c r="BQ141" s="47">
        <f>SUM(Financials2026[[#This Row],[Jan AC]:[Apr AC]])</f>
        <v>232487.75</v>
      </c>
      <c r="BS141" s="6"/>
      <c r="BT141" s="6"/>
      <c r="BU141" s="6"/>
      <c r="BV141" s="6"/>
      <c r="BW141" s="6"/>
      <c r="BX141" s="6"/>
    </row>
    <row r="142" spans="1:76" hidden="1" x14ac:dyDescent="0.3">
      <c r="A142" s="22" t="s">
        <v>101</v>
      </c>
      <c r="B142" s="21" t="s">
        <v>342</v>
      </c>
      <c r="C142" s="21" t="s">
        <v>343</v>
      </c>
      <c r="D142" s="10" t="s">
        <v>186</v>
      </c>
      <c r="E142" s="7" t="s">
        <v>186</v>
      </c>
      <c r="F142" s="3" t="s">
        <v>336</v>
      </c>
      <c r="G142" s="3" t="s">
        <v>48</v>
      </c>
      <c r="H142" s="4">
        <v>46204</v>
      </c>
      <c r="I142" s="4">
        <v>46387</v>
      </c>
      <c r="J142" s="3" t="s">
        <v>186</v>
      </c>
      <c r="K142" s="3" t="s">
        <v>413</v>
      </c>
      <c r="L142" s="21" t="s">
        <v>124</v>
      </c>
      <c r="M142" s="21" t="s">
        <v>46</v>
      </c>
      <c r="N142" s="21" t="s">
        <v>344</v>
      </c>
      <c r="O142" s="21" t="s">
        <v>186</v>
      </c>
      <c r="P142" s="21" t="s">
        <v>345</v>
      </c>
      <c r="Q142" s="21" t="s">
        <v>346</v>
      </c>
      <c r="R142" s="21" t="s">
        <v>143</v>
      </c>
      <c r="S142" s="21" t="s">
        <v>129</v>
      </c>
      <c r="T142" s="5">
        <v>0</v>
      </c>
      <c r="U142" s="15">
        <v>0</v>
      </c>
      <c r="V142" s="15">
        <v>0</v>
      </c>
      <c r="W142" s="15">
        <f t="shared" si="81"/>
        <v>729600</v>
      </c>
      <c r="X142" s="15">
        <f t="shared" si="84"/>
        <v>0</v>
      </c>
      <c r="Y142" s="15">
        <f t="shared" si="82"/>
        <v>729600</v>
      </c>
      <c r="Z142" s="15">
        <f>SUM(Financials2026[[#This Row],[2026 Opportunity]:[2026 Risk]])</f>
        <v>729600</v>
      </c>
      <c r="AA142" s="3" t="s">
        <v>414</v>
      </c>
      <c r="AB142" s="52"/>
      <c r="AC142" s="52"/>
      <c r="AD142" s="52"/>
      <c r="AE142" s="52"/>
      <c r="AF142" s="52"/>
      <c r="AG142" s="52"/>
      <c r="AH142" s="52">
        <v>121600</v>
      </c>
      <c r="AI142" s="52">
        <v>121600</v>
      </c>
      <c r="AJ142" s="52">
        <v>121600</v>
      </c>
      <c r="AK142" s="52">
        <v>121600</v>
      </c>
      <c r="AL142" s="52">
        <v>121600</v>
      </c>
      <c r="AM142" s="52">
        <v>121600</v>
      </c>
      <c r="AN142" s="52">
        <f>SUM(Financials2026[[#This Row],[Jan FC]:[Dec FC]])</f>
        <v>729600</v>
      </c>
      <c r="AO142" s="15">
        <f t="shared" si="83"/>
        <v>729600</v>
      </c>
      <c r="AP142" s="61"/>
      <c r="AQ142" s="61"/>
      <c r="AR142" s="61"/>
      <c r="AS142" s="61"/>
      <c r="AT142" s="61"/>
      <c r="AU142" s="61"/>
      <c r="AV142" s="61"/>
      <c r="AW142" s="61"/>
      <c r="AX142" s="61"/>
      <c r="AY142" s="61"/>
      <c r="AZ142" s="61"/>
      <c r="BA142" s="61"/>
      <c r="BB142" s="80">
        <f>SUM(Financials2026[[#This Row],[Jan AC]:[Dec AC]])</f>
        <v>0</v>
      </c>
      <c r="BC142" s="71">
        <f>Financials2026[[#This Row],[Jan AC]]-Financials2026[[#This Row],[Jan FC]]</f>
        <v>0</v>
      </c>
      <c r="BD142" s="71">
        <f>Financials2026[[#This Row],[Feb AC]]-Financials2026[[#This Row],[Feb FC]]</f>
        <v>0</v>
      </c>
      <c r="BE142" s="71">
        <f>Financials2026[[#This Row],[Mar AC]]-Financials2026[[#This Row],[Mar FC]]</f>
        <v>0</v>
      </c>
      <c r="BF142" s="71">
        <f>Financials2026[[#This Row],[Apr AC]]-Financials2026[[#This Row],[Apr FC]]</f>
        <v>0</v>
      </c>
      <c r="BG142" s="71">
        <f>Financials2026[[#This Row],[May AC]]-Financials2026[[#This Row],[May FC]]</f>
        <v>0</v>
      </c>
      <c r="BH142" s="71">
        <f>Financials2026[[#This Row],[Jun AC]]-Financials2026[[#This Row],[Jun FC]]</f>
        <v>0</v>
      </c>
      <c r="BI142" s="71">
        <f>Financials2026[[#This Row],[Jul AC]]-Financials2026[[#This Row],[Jul FC]]</f>
        <v>-121600</v>
      </c>
      <c r="BJ142" s="71">
        <f>Financials2026[[#This Row],[Aug AC]]-Financials2026[[#This Row],[Aug FC]]</f>
        <v>-121600</v>
      </c>
      <c r="BK142" s="71">
        <f>Financials2026[[#This Row],[Sep AC]]-Financials2026[[#This Row],[Sep FC]]</f>
        <v>-121600</v>
      </c>
      <c r="BL142" s="71">
        <f>Financials2026[[#This Row],[Oct AC]]-Financials2026[[#This Row],[Oct FC]]</f>
        <v>-121600</v>
      </c>
      <c r="BM142" s="71">
        <f>Financials2026[[#This Row],[Nov AC]]-Financials2026[[#This Row],[Nov FC]]</f>
        <v>-121600</v>
      </c>
      <c r="BN142" s="71">
        <f>Financials2026[[#This Row],[Dec AC]]-Financials2026[[#This Row],[Dec FC]]</f>
        <v>-121600</v>
      </c>
      <c r="BO142" s="71">
        <f>SUM(Financials2026[[#This Row],[Jan Opp/Risk]:[Dec Opp./Risk]])</f>
        <v>-729600</v>
      </c>
      <c r="BP142" s="90" t="s">
        <v>538</v>
      </c>
      <c r="BQ142" s="47">
        <f>SUM(Financials2026[[#This Row],[Jan AC]:[Apr AC]])</f>
        <v>0</v>
      </c>
      <c r="BS142" s="6"/>
      <c r="BT142" s="6"/>
      <c r="BU142" s="6"/>
      <c r="BV142" s="6"/>
      <c r="BW142" s="6"/>
      <c r="BX142" s="6"/>
    </row>
    <row r="143" spans="1:76" hidden="1" x14ac:dyDescent="0.3">
      <c r="A143" s="22" t="s">
        <v>101</v>
      </c>
      <c r="B143" s="21" t="s">
        <v>208</v>
      </c>
      <c r="C143" s="21" t="s">
        <v>209</v>
      </c>
      <c r="D143" s="10" t="s">
        <v>186</v>
      </c>
      <c r="E143" s="7" t="s">
        <v>186</v>
      </c>
      <c r="F143" s="3" t="s">
        <v>336</v>
      </c>
      <c r="G143" s="3" t="s">
        <v>48</v>
      </c>
      <c r="H143" s="4">
        <v>46204</v>
      </c>
      <c r="I143" s="4">
        <v>46387</v>
      </c>
      <c r="J143" s="3" t="s">
        <v>337</v>
      </c>
      <c r="K143" s="3" t="s">
        <v>413</v>
      </c>
      <c r="L143" s="21" t="s">
        <v>124</v>
      </c>
      <c r="M143" s="21" t="s">
        <v>46</v>
      </c>
      <c r="N143" s="21" t="s">
        <v>189</v>
      </c>
      <c r="O143" s="21" t="s">
        <v>186</v>
      </c>
      <c r="P143" s="21" t="s">
        <v>126</v>
      </c>
      <c r="Q143" s="21" t="s">
        <v>127</v>
      </c>
      <c r="R143" s="21" t="s">
        <v>128</v>
      </c>
      <c r="S143" s="21" t="s">
        <v>129</v>
      </c>
      <c r="T143" s="5">
        <v>0</v>
      </c>
      <c r="U143" s="15">
        <v>0</v>
      </c>
      <c r="V143" s="15">
        <v>0</v>
      </c>
      <c r="W143" s="15">
        <f t="shared" si="81"/>
        <v>596608</v>
      </c>
      <c r="X143" s="15">
        <f t="shared" si="84"/>
        <v>0</v>
      </c>
      <c r="Y143" s="15">
        <f t="shared" si="82"/>
        <v>596608</v>
      </c>
      <c r="Z143" s="15">
        <f>SUM(Financials2026[[#This Row],[2026 Opportunity]:[2026 Risk]])</f>
        <v>596608</v>
      </c>
      <c r="AA143" s="3" t="s">
        <v>900</v>
      </c>
      <c r="AB143" s="52"/>
      <c r="AC143" s="52"/>
      <c r="AD143" s="52"/>
      <c r="AE143" s="52"/>
      <c r="AF143" s="52"/>
      <c r="AG143" s="52"/>
      <c r="AH143" s="52">
        <v>99434.666666666672</v>
      </c>
      <c r="AI143" s="52">
        <v>99434.666666666672</v>
      </c>
      <c r="AJ143" s="52">
        <v>99434.666666666672</v>
      </c>
      <c r="AK143" s="52">
        <v>99434.666666666672</v>
      </c>
      <c r="AL143" s="52">
        <v>99434.666666666672</v>
      </c>
      <c r="AM143" s="52">
        <v>99434.666666666672</v>
      </c>
      <c r="AN143" s="52">
        <f>SUM(Financials2026[[#This Row],[Jan FC]:[Dec FC]])</f>
        <v>596608</v>
      </c>
      <c r="AO143" s="15">
        <f t="shared" si="83"/>
        <v>596608</v>
      </c>
      <c r="AP143" s="61"/>
      <c r="AQ143" s="61"/>
      <c r="AR143" s="61"/>
      <c r="AS143" s="61"/>
      <c r="AT143" s="61"/>
      <c r="AU143" s="61"/>
      <c r="AV143" s="61"/>
      <c r="AW143" s="61"/>
      <c r="AX143" s="61"/>
      <c r="AY143" s="61"/>
      <c r="AZ143" s="61"/>
      <c r="BA143" s="61"/>
      <c r="BB143" s="80">
        <f>SUM(Financials2026[[#This Row],[Jan AC]:[Dec AC]])</f>
        <v>0</v>
      </c>
      <c r="BC143" s="71">
        <f>Financials2026[[#This Row],[Jan AC]]-Financials2026[[#This Row],[Jan FC]]</f>
        <v>0</v>
      </c>
      <c r="BD143" s="71">
        <f>Financials2026[[#This Row],[Feb AC]]-Financials2026[[#This Row],[Feb FC]]</f>
        <v>0</v>
      </c>
      <c r="BE143" s="71">
        <f>Financials2026[[#This Row],[Mar AC]]-Financials2026[[#This Row],[Mar FC]]</f>
        <v>0</v>
      </c>
      <c r="BF143" s="71">
        <f>Financials2026[[#This Row],[Apr AC]]-Financials2026[[#This Row],[Apr FC]]</f>
        <v>0</v>
      </c>
      <c r="BG143" s="71">
        <f>Financials2026[[#This Row],[May AC]]-Financials2026[[#This Row],[May FC]]</f>
        <v>0</v>
      </c>
      <c r="BH143" s="71">
        <f>Financials2026[[#This Row],[Jun AC]]-Financials2026[[#This Row],[Jun FC]]</f>
        <v>0</v>
      </c>
      <c r="BI143" s="71">
        <f>Financials2026[[#This Row],[Jul AC]]-Financials2026[[#This Row],[Jul FC]]</f>
        <v>-99434.666666666672</v>
      </c>
      <c r="BJ143" s="71">
        <f>Financials2026[[#This Row],[Aug AC]]-Financials2026[[#This Row],[Aug FC]]</f>
        <v>-99434.666666666672</v>
      </c>
      <c r="BK143" s="71">
        <f>Financials2026[[#This Row],[Sep AC]]-Financials2026[[#This Row],[Sep FC]]</f>
        <v>-99434.666666666672</v>
      </c>
      <c r="BL143" s="71">
        <f>Financials2026[[#This Row],[Oct AC]]-Financials2026[[#This Row],[Oct FC]]</f>
        <v>-99434.666666666672</v>
      </c>
      <c r="BM143" s="71">
        <f>Financials2026[[#This Row],[Nov AC]]-Financials2026[[#This Row],[Nov FC]]</f>
        <v>-99434.666666666672</v>
      </c>
      <c r="BN143" s="71">
        <f>Financials2026[[#This Row],[Dec AC]]-Financials2026[[#This Row],[Dec FC]]</f>
        <v>-99434.666666666672</v>
      </c>
      <c r="BO143" s="71">
        <f>SUM(Financials2026[[#This Row],[Jan Opp/Risk]:[Dec Opp./Risk]])</f>
        <v>-596608</v>
      </c>
      <c r="BP143" s="90" t="s">
        <v>899</v>
      </c>
      <c r="BQ143" s="47">
        <f>SUM(Financials2026[[#This Row],[Jan AC]:[Apr AC]])</f>
        <v>0</v>
      </c>
      <c r="BS143" s="6"/>
      <c r="BT143" s="6"/>
      <c r="BU143" s="6"/>
      <c r="BV143" s="6"/>
      <c r="BW143" s="6"/>
      <c r="BX143" s="6"/>
    </row>
    <row r="144" spans="1:76" hidden="1" x14ac:dyDescent="0.3">
      <c r="A144" s="22" t="s">
        <v>101</v>
      </c>
      <c r="B144" s="21" t="s">
        <v>400</v>
      </c>
      <c r="C144" s="21"/>
      <c r="D144" s="10" t="s">
        <v>14</v>
      </c>
      <c r="E144" s="7" t="s">
        <v>403</v>
      </c>
      <c r="F144" s="3" t="s">
        <v>114</v>
      </c>
      <c r="G144" s="3" t="s">
        <v>53</v>
      </c>
      <c r="H144" s="4" t="s">
        <v>115</v>
      </c>
      <c r="I144" s="4" t="s">
        <v>115</v>
      </c>
      <c r="J144" s="3"/>
      <c r="K144" s="3" t="str">
        <f t="shared" ref="K144:K145" si="87">D144 &amp; "-" &amp;E144</f>
        <v>Prj000296-Support - PMO Governance &amp; Reporting Activities</v>
      </c>
      <c r="L144" s="21" t="s">
        <v>124</v>
      </c>
      <c r="M144" s="21" t="s">
        <v>2</v>
      </c>
      <c r="N144" s="21" t="s">
        <v>341</v>
      </c>
      <c r="O144" s="21"/>
      <c r="P144" s="21" t="s">
        <v>126</v>
      </c>
      <c r="Q144" s="21" t="s">
        <v>127</v>
      </c>
      <c r="R144" s="21" t="s">
        <v>128</v>
      </c>
      <c r="S144" s="21" t="s">
        <v>115</v>
      </c>
      <c r="T144" s="5">
        <v>0</v>
      </c>
      <c r="U144" s="15">
        <v>0</v>
      </c>
      <c r="V144" s="15">
        <f>10848+2048</f>
        <v>12896</v>
      </c>
      <c r="W144" s="15">
        <f t="shared" si="81"/>
        <v>12896</v>
      </c>
      <c r="X144" s="15">
        <f t="shared" si="84"/>
        <v>0</v>
      </c>
      <c r="Y144" s="15">
        <f t="shared" si="82"/>
        <v>0</v>
      </c>
      <c r="Z144" s="15">
        <f>SUM(Financials2026[[#This Row],[2026 Opportunity]:[2026 Risk]])</f>
        <v>0</v>
      </c>
      <c r="AA144" s="3" t="s">
        <v>415</v>
      </c>
      <c r="AB144" s="53">
        <v>0</v>
      </c>
      <c r="AC144" s="53">
        <v>0</v>
      </c>
      <c r="AD144" s="53">
        <v>0</v>
      </c>
      <c r="AE144" s="53">
        <v>0</v>
      </c>
      <c r="AF144" s="53">
        <v>0</v>
      </c>
      <c r="AG144" s="53">
        <v>0</v>
      </c>
      <c r="AH144" s="53">
        <v>0</v>
      </c>
      <c r="AI144" s="53">
        <v>0</v>
      </c>
      <c r="AJ144" s="53">
        <v>0</v>
      </c>
      <c r="AK144" s="53">
        <v>0</v>
      </c>
      <c r="AL144" s="53">
        <v>0</v>
      </c>
      <c r="AM144" s="53">
        <v>12896</v>
      </c>
      <c r="AN144" s="53">
        <f>SUM(Financials2026[[#This Row],[Jan FC]:[Dec FC]])</f>
        <v>12896</v>
      </c>
      <c r="AO144" s="15">
        <f t="shared" si="83"/>
        <v>12896</v>
      </c>
      <c r="AP144" s="62">
        <v>0</v>
      </c>
      <c r="AQ144" s="62">
        <v>0</v>
      </c>
      <c r="AR144" s="62">
        <v>0</v>
      </c>
      <c r="AS144" s="62">
        <v>0</v>
      </c>
      <c r="AT144" s="62">
        <v>0</v>
      </c>
      <c r="AU144" s="62">
        <v>0</v>
      </c>
      <c r="AV144" s="62">
        <v>0</v>
      </c>
      <c r="AW144" s="62">
        <v>0</v>
      </c>
      <c r="AX144" s="62">
        <v>0</v>
      </c>
      <c r="AY144" s="62">
        <v>0</v>
      </c>
      <c r="AZ144" s="62">
        <v>0</v>
      </c>
      <c r="BA144" s="62">
        <v>0</v>
      </c>
      <c r="BB144" s="81">
        <f>SUM(Financials2026[[#This Row],[Jan AC]:[Dec AC]])</f>
        <v>0</v>
      </c>
      <c r="BC144" s="71">
        <f>Financials2026[[#This Row],[Jan AC]]-Financials2026[[#This Row],[Jan FC]]</f>
        <v>0</v>
      </c>
      <c r="BD144" s="71">
        <f>Financials2026[[#This Row],[Feb AC]]-Financials2026[[#This Row],[Feb FC]]</f>
        <v>0</v>
      </c>
      <c r="BE144" s="71">
        <f>Financials2026[[#This Row],[Mar AC]]-Financials2026[[#This Row],[Mar FC]]</f>
        <v>0</v>
      </c>
      <c r="BF144" s="71">
        <f>Financials2026[[#This Row],[Apr AC]]-Financials2026[[#This Row],[Apr FC]]</f>
        <v>0</v>
      </c>
      <c r="BG144" s="71">
        <f>Financials2026[[#This Row],[May AC]]-Financials2026[[#This Row],[May FC]]</f>
        <v>0</v>
      </c>
      <c r="BH144" s="71">
        <f>Financials2026[[#This Row],[Jun AC]]-Financials2026[[#This Row],[Jun FC]]</f>
        <v>0</v>
      </c>
      <c r="BI144" s="71">
        <f>Financials2026[[#This Row],[Jul AC]]-Financials2026[[#This Row],[Jul FC]]</f>
        <v>0</v>
      </c>
      <c r="BJ144" s="71">
        <f>Financials2026[[#This Row],[Aug AC]]-Financials2026[[#This Row],[Aug FC]]</f>
        <v>0</v>
      </c>
      <c r="BK144" s="71">
        <f>Financials2026[[#This Row],[Sep AC]]-Financials2026[[#This Row],[Sep FC]]</f>
        <v>0</v>
      </c>
      <c r="BL144" s="71">
        <f>Financials2026[[#This Row],[Oct AC]]-Financials2026[[#This Row],[Oct FC]]</f>
        <v>0</v>
      </c>
      <c r="BM144" s="71">
        <f>Financials2026[[#This Row],[Nov AC]]-Financials2026[[#This Row],[Nov FC]]</f>
        <v>0</v>
      </c>
      <c r="BN144" s="71">
        <f>Financials2026[[#This Row],[Dec AC]]-Financials2026[[#This Row],[Dec FC]]</f>
        <v>-12896</v>
      </c>
      <c r="BO144" s="71">
        <f>SUM(Financials2026[[#This Row],[Jan Opp/Risk]:[Dec Opp./Risk]])</f>
        <v>-12896</v>
      </c>
      <c r="BP144" s="96" t="s">
        <v>543</v>
      </c>
      <c r="BQ144" s="47">
        <f>SUM(Financials2026[[#This Row],[Jan AC]:[Apr AC]])</f>
        <v>0</v>
      </c>
      <c r="BS144" s="6"/>
      <c r="BT144" s="6"/>
      <c r="BU144" s="6"/>
      <c r="BV144" s="6"/>
      <c r="BW144" s="6"/>
      <c r="BX144" s="6"/>
    </row>
    <row r="145" spans="1:76" hidden="1" x14ac:dyDescent="0.3">
      <c r="A145" s="22" t="s">
        <v>101</v>
      </c>
      <c r="B145" s="21" t="s">
        <v>73</v>
      </c>
      <c r="C145" s="21" t="s">
        <v>190</v>
      </c>
      <c r="D145" s="10" t="s">
        <v>186</v>
      </c>
      <c r="E145" s="7" t="s">
        <v>186</v>
      </c>
      <c r="F145" s="3" t="s">
        <v>187</v>
      </c>
      <c r="G145" s="3" t="s">
        <v>53</v>
      </c>
      <c r="H145" s="4">
        <v>46097</v>
      </c>
      <c r="I145" s="4">
        <v>46387</v>
      </c>
      <c r="J145" s="3"/>
      <c r="K145" s="3" t="str">
        <f t="shared" si="87"/>
        <v>T&amp;M-T&amp;M</v>
      </c>
      <c r="L145" s="21" t="s">
        <v>124</v>
      </c>
      <c r="M145" s="21" t="s">
        <v>46</v>
      </c>
      <c r="N145" s="21" t="s">
        <v>189</v>
      </c>
      <c r="O145" s="21" t="s">
        <v>186</v>
      </c>
      <c r="P145" s="21" t="s">
        <v>126</v>
      </c>
      <c r="Q145" s="21" t="s">
        <v>127</v>
      </c>
      <c r="R145" s="21" t="s">
        <v>128</v>
      </c>
      <c r="S145" s="21" t="s">
        <v>129</v>
      </c>
      <c r="T145" s="5"/>
      <c r="U145" s="15"/>
      <c r="V145" s="15">
        <v>0</v>
      </c>
      <c r="W145" s="15">
        <f t="shared" si="81"/>
        <v>71440</v>
      </c>
      <c r="X145" s="15">
        <f t="shared" si="84"/>
        <v>0</v>
      </c>
      <c r="Y145" s="15">
        <f t="shared" si="82"/>
        <v>71440</v>
      </c>
      <c r="Z145" s="15">
        <f>SUM(Financials2026[[#This Row],[2026 Opportunity]:[2026 Risk]])</f>
        <v>71440</v>
      </c>
      <c r="AA145" s="3" t="s">
        <v>416</v>
      </c>
      <c r="AB145" s="53"/>
      <c r="AC145" s="53"/>
      <c r="AD145" s="52">
        <v>3760</v>
      </c>
      <c r="AE145" s="52">
        <v>7520</v>
      </c>
      <c r="AF145" s="52">
        <v>7520</v>
      </c>
      <c r="AG145" s="52">
        <v>7520</v>
      </c>
      <c r="AH145" s="52">
        <v>7520</v>
      </c>
      <c r="AI145" s="52">
        <v>7520</v>
      </c>
      <c r="AJ145" s="52">
        <v>7520</v>
      </c>
      <c r="AK145" s="52">
        <v>7520</v>
      </c>
      <c r="AL145" s="52">
        <v>7520</v>
      </c>
      <c r="AM145" s="52">
        <v>7520</v>
      </c>
      <c r="AN145" s="52">
        <f>SUM(Financials2026[[#This Row],[Jan FC]:[Dec FC]])</f>
        <v>71440</v>
      </c>
      <c r="AO145" s="15">
        <f t="shared" si="83"/>
        <v>52640</v>
      </c>
      <c r="AP145" s="62">
        <v>0</v>
      </c>
      <c r="AQ145" s="62"/>
      <c r="AR145" s="61"/>
      <c r="AS145" s="61"/>
      <c r="AT145" s="61"/>
      <c r="AU145" s="61"/>
      <c r="AV145" s="61"/>
      <c r="AW145" s="61"/>
      <c r="AX145" s="61"/>
      <c r="AY145" s="61"/>
      <c r="AZ145" s="61"/>
      <c r="BA145" s="61"/>
      <c r="BB145" s="80">
        <f>SUM(Financials2026[[#This Row],[Jan AC]:[Dec AC]])</f>
        <v>0</v>
      </c>
      <c r="BC145" s="71">
        <f>Financials2026[[#This Row],[Jan AC]]-Financials2026[[#This Row],[Jan FC]]</f>
        <v>0</v>
      </c>
      <c r="BD145" s="71">
        <f>Financials2026[[#This Row],[Feb AC]]-Financials2026[[#This Row],[Feb FC]]</f>
        <v>0</v>
      </c>
      <c r="BE145" s="71">
        <f>Financials2026[[#This Row],[Mar AC]]-Financials2026[[#This Row],[Mar FC]]</f>
        <v>-3760</v>
      </c>
      <c r="BF145" s="71">
        <f>Financials2026[[#This Row],[Apr AC]]-Financials2026[[#This Row],[Apr FC]]</f>
        <v>-7520</v>
      </c>
      <c r="BG145" s="71">
        <f>Financials2026[[#This Row],[May AC]]-Financials2026[[#This Row],[May FC]]</f>
        <v>-7520</v>
      </c>
      <c r="BH145" s="71">
        <f>Financials2026[[#This Row],[Jun AC]]-Financials2026[[#This Row],[Jun FC]]</f>
        <v>-7520</v>
      </c>
      <c r="BI145" s="71">
        <f>Financials2026[[#This Row],[Jul AC]]-Financials2026[[#This Row],[Jul FC]]</f>
        <v>-7520</v>
      </c>
      <c r="BJ145" s="71">
        <f>Financials2026[[#This Row],[Aug AC]]-Financials2026[[#This Row],[Aug FC]]</f>
        <v>-7520</v>
      </c>
      <c r="BK145" s="71">
        <f>Financials2026[[#This Row],[Sep AC]]-Financials2026[[#This Row],[Sep FC]]</f>
        <v>-7520</v>
      </c>
      <c r="BL145" s="71">
        <f>Financials2026[[#This Row],[Oct AC]]-Financials2026[[#This Row],[Oct FC]]</f>
        <v>-7520</v>
      </c>
      <c r="BM145" s="71">
        <f>Financials2026[[#This Row],[Nov AC]]-Financials2026[[#This Row],[Nov FC]]</f>
        <v>-7520</v>
      </c>
      <c r="BN145" s="71">
        <f>Financials2026[[#This Row],[Dec AC]]-Financials2026[[#This Row],[Dec FC]]</f>
        <v>-7520</v>
      </c>
      <c r="BO145" s="71">
        <f>SUM(Financials2026[[#This Row],[Jan Opp/Risk]:[Dec Opp./Risk]])</f>
        <v>-71440</v>
      </c>
      <c r="BP145" s="91" t="s">
        <v>537</v>
      </c>
      <c r="BQ145" s="47">
        <f>SUM(Financials2026[[#This Row],[Jan AC]:[Apr AC]])</f>
        <v>0</v>
      </c>
      <c r="BS145" s="6"/>
      <c r="BT145" s="6"/>
      <c r="BU145" s="6"/>
      <c r="BV145" s="6"/>
      <c r="BW145" s="6"/>
      <c r="BX145" s="6"/>
    </row>
    <row r="146" spans="1:76" hidden="1" x14ac:dyDescent="0.3">
      <c r="A146" s="22" t="s">
        <v>101</v>
      </c>
      <c r="B146" s="21" t="s">
        <v>73</v>
      </c>
      <c r="C146" s="21" t="s">
        <v>190</v>
      </c>
      <c r="D146" s="10" t="s">
        <v>186</v>
      </c>
      <c r="E146" s="7" t="s">
        <v>186</v>
      </c>
      <c r="F146" s="3" t="s">
        <v>187</v>
      </c>
      <c r="G146" s="3" t="s">
        <v>49</v>
      </c>
      <c r="H146" s="4">
        <v>46057</v>
      </c>
      <c r="I146" s="4">
        <v>46234</v>
      </c>
      <c r="J146" s="3"/>
      <c r="K146" s="3" t="str">
        <f t="shared" ref="K146" si="88">D146 &amp; "-" &amp;E146</f>
        <v>T&amp;M-T&amp;M</v>
      </c>
      <c r="L146" s="21" t="s">
        <v>124</v>
      </c>
      <c r="M146" s="21" t="s">
        <v>46</v>
      </c>
      <c r="N146" s="21" t="s">
        <v>189</v>
      </c>
      <c r="O146" s="21" t="s">
        <v>186</v>
      </c>
      <c r="P146" s="21" t="s">
        <v>126</v>
      </c>
      <c r="Q146" s="21" t="s">
        <v>127</v>
      </c>
      <c r="R146" s="21" t="s">
        <v>128</v>
      </c>
      <c r="S146" s="21" t="s">
        <v>129</v>
      </c>
      <c r="T146" s="5"/>
      <c r="U146" s="15"/>
      <c r="V146" s="5">
        <v>0</v>
      </c>
      <c r="W146" s="15">
        <f t="shared" si="81"/>
        <v>37224</v>
      </c>
      <c r="X146" s="15">
        <f t="shared" si="84"/>
        <v>0</v>
      </c>
      <c r="Y146" s="15">
        <f t="shared" si="82"/>
        <v>37224</v>
      </c>
      <c r="Z146" s="15">
        <f>SUM(Financials2026[[#This Row],[2026 Opportunity]:[2026 Risk]])</f>
        <v>37224</v>
      </c>
      <c r="AA146" s="14" t="s">
        <v>417</v>
      </c>
      <c r="AB146" s="52"/>
      <c r="AC146" s="52"/>
      <c r="AD146" s="52">
        <v>7520</v>
      </c>
      <c r="AE146" s="52">
        <v>7520</v>
      </c>
      <c r="AF146" s="52">
        <v>7520</v>
      </c>
      <c r="AG146" s="52">
        <v>7520</v>
      </c>
      <c r="AH146" s="52">
        <v>7520</v>
      </c>
      <c r="AI146" s="52"/>
      <c r="AJ146" s="52"/>
      <c r="AK146" s="52"/>
      <c r="AL146" s="52"/>
      <c r="AM146" s="52"/>
      <c r="AN146" s="52">
        <f>SUM(Financials2026[[#This Row],[Jan FC]:[Dec FC]])</f>
        <v>37600</v>
      </c>
      <c r="AO146" s="15">
        <f t="shared" si="83"/>
        <v>15040</v>
      </c>
      <c r="AP146" s="61">
        <v>0</v>
      </c>
      <c r="AQ146" s="61"/>
      <c r="AR146" s="61">
        <v>7144</v>
      </c>
      <c r="AS146" s="61"/>
      <c r="AT146" s="61"/>
      <c r="AU146" s="61"/>
      <c r="AV146" s="61"/>
      <c r="AW146" s="61"/>
      <c r="AX146" s="61"/>
      <c r="AY146" s="61"/>
      <c r="AZ146" s="61"/>
      <c r="BA146" s="61"/>
      <c r="BB146" s="80">
        <f>SUM(Financials2026[[#This Row],[Jan AC]:[Dec AC]])</f>
        <v>7144</v>
      </c>
      <c r="BC146" s="71">
        <f>Financials2026[[#This Row],[Jan AC]]-Financials2026[[#This Row],[Jan FC]]</f>
        <v>0</v>
      </c>
      <c r="BD146" s="71">
        <f>Financials2026[[#This Row],[Feb AC]]-Financials2026[[#This Row],[Feb FC]]</f>
        <v>0</v>
      </c>
      <c r="BE146" s="71">
        <f>Financials2026[[#This Row],[Mar AC]]-Financials2026[[#This Row],[Mar FC]]</f>
        <v>-376</v>
      </c>
      <c r="BF146" s="71">
        <f>Financials2026[[#This Row],[Apr AC]]-Financials2026[[#This Row],[Apr FC]]</f>
        <v>-7520</v>
      </c>
      <c r="BG146" s="71">
        <f>Financials2026[[#This Row],[May AC]]-Financials2026[[#This Row],[May FC]]</f>
        <v>-7520</v>
      </c>
      <c r="BH146" s="71">
        <f>Financials2026[[#This Row],[Jun AC]]-Financials2026[[#This Row],[Jun FC]]</f>
        <v>-7520</v>
      </c>
      <c r="BI146" s="71">
        <f>Financials2026[[#This Row],[Jul AC]]-Financials2026[[#This Row],[Jul FC]]</f>
        <v>-7520</v>
      </c>
      <c r="BJ146" s="71">
        <f>Financials2026[[#This Row],[Aug AC]]-Financials2026[[#This Row],[Aug FC]]</f>
        <v>0</v>
      </c>
      <c r="BK146" s="71">
        <f>Financials2026[[#This Row],[Sep AC]]-Financials2026[[#This Row],[Sep FC]]</f>
        <v>0</v>
      </c>
      <c r="BL146" s="71">
        <f>Financials2026[[#This Row],[Oct AC]]-Financials2026[[#This Row],[Oct FC]]</f>
        <v>0</v>
      </c>
      <c r="BM146" s="71">
        <f>Financials2026[[#This Row],[Nov AC]]-Financials2026[[#This Row],[Nov FC]]</f>
        <v>0</v>
      </c>
      <c r="BN146" s="71">
        <f>Financials2026[[#This Row],[Dec AC]]-Financials2026[[#This Row],[Dec FC]]</f>
        <v>0</v>
      </c>
      <c r="BO146" s="71">
        <f>SUM(Financials2026[[#This Row],[Jan Opp/Risk]:[Dec Opp./Risk]])</f>
        <v>-30456</v>
      </c>
      <c r="BP146" s="91" t="s">
        <v>560</v>
      </c>
      <c r="BQ146" s="47">
        <f>SUM(Financials2026[[#This Row],[Jan AC]:[Apr AC]])</f>
        <v>7144</v>
      </c>
      <c r="BS146" s="6"/>
      <c r="BT146" s="6"/>
      <c r="BU146" s="6"/>
      <c r="BV146" s="6"/>
      <c r="BW146" s="6"/>
      <c r="BX146" s="6"/>
    </row>
    <row r="147" spans="1:76" hidden="1" x14ac:dyDescent="0.3">
      <c r="A147" s="32" t="s">
        <v>101</v>
      </c>
      <c r="B147" s="21" t="s">
        <v>487</v>
      </c>
      <c r="C147" s="33" t="s">
        <v>426</v>
      </c>
      <c r="D147" s="10" t="s">
        <v>31</v>
      </c>
      <c r="E147" s="7" t="s">
        <v>204</v>
      </c>
      <c r="F147" s="3" t="s">
        <v>205</v>
      </c>
      <c r="G147" s="3" t="s">
        <v>50</v>
      </c>
      <c r="H147" s="4">
        <v>46082</v>
      </c>
      <c r="I147" s="4">
        <v>46387</v>
      </c>
      <c r="J147" s="35"/>
      <c r="K147" s="35" t="s">
        <v>480</v>
      </c>
      <c r="L147" s="33" t="s">
        <v>106</v>
      </c>
      <c r="M147" s="33" t="s">
        <v>6</v>
      </c>
      <c r="N147" s="33" t="s">
        <v>6</v>
      </c>
      <c r="O147" s="33" t="s">
        <v>373</v>
      </c>
      <c r="P147" s="33" t="s">
        <v>163</v>
      </c>
      <c r="Q147" s="33" t="s">
        <v>163</v>
      </c>
      <c r="R147" s="33" t="s">
        <v>164</v>
      </c>
      <c r="S147" s="33" t="s">
        <v>154</v>
      </c>
      <c r="T147" s="36">
        <v>0</v>
      </c>
      <c r="U147" s="36">
        <v>0</v>
      </c>
      <c r="V147" s="5">
        <v>0</v>
      </c>
      <c r="W147" s="15">
        <f t="shared" si="81"/>
        <v>15208</v>
      </c>
      <c r="X147" s="15">
        <f t="shared" ref="X147" si="89">IF(V147 &gt;= W147, V147 - W147, 0)*-1</f>
        <v>0</v>
      </c>
      <c r="Y147" s="15">
        <f t="shared" ref="Y147" si="90">IF(W147 &gt; V147, W147 - V147, 0)</f>
        <v>15208</v>
      </c>
      <c r="Z147" s="15">
        <f>SUM(Financials2026[[#This Row],[2026 Opportunity]:[2026 Risk]])</f>
        <v>15208</v>
      </c>
      <c r="AA147" s="42"/>
      <c r="AB147" s="54"/>
      <c r="AC147" s="54"/>
      <c r="AD147" s="54"/>
      <c r="AE147" s="54">
        <v>15208</v>
      </c>
      <c r="AF147" s="54"/>
      <c r="AG147" s="54"/>
      <c r="AH147" s="54"/>
      <c r="AI147" s="54"/>
      <c r="AJ147" s="54"/>
      <c r="AK147" s="54"/>
      <c r="AL147" s="54"/>
      <c r="AM147" s="54"/>
      <c r="AN147" s="52">
        <f>SUM(Financials2026[[#This Row],[Jan FC]:[Dec FC]])</f>
        <v>15208</v>
      </c>
      <c r="AO147" s="15">
        <f t="shared" si="83"/>
        <v>0</v>
      </c>
      <c r="AP147" s="63"/>
      <c r="AQ147" s="63"/>
      <c r="AR147" s="63"/>
      <c r="AS147" s="61">
        <v>15208</v>
      </c>
      <c r="AT147" s="63"/>
      <c r="AU147" s="63"/>
      <c r="AV147" s="63"/>
      <c r="AW147" s="63"/>
      <c r="AX147" s="63"/>
      <c r="AY147" s="63"/>
      <c r="AZ147" s="63"/>
      <c r="BA147" s="63"/>
      <c r="BB147" s="82">
        <f>SUM(Financials2026[[#This Row],[Jan AC]:[Dec AC]])</f>
        <v>15208</v>
      </c>
      <c r="BC147" s="71">
        <f>Financials2026[[#This Row],[Jan AC]]-Financials2026[[#This Row],[Jan FC]]</f>
        <v>0</v>
      </c>
      <c r="BD147" s="71">
        <f>Financials2026[[#This Row],[Feb AC]]-Financials2026[[#This Row],[Feb FC]]</f>
        <v>0</v>
      </c>
      <c r="BE147" s="71">
        <f>Financials2026[[#This Row],[Mar AC]]-Financials2026[[#This Row],[Mar FC]]</f>
        <v>0</v>
      </c>
      <c r="BF147" s="71">
        <f>Financials2026[[#This Row],[Apr AC]]-Financials2026[[#This Row],[Apr FC]]</f>
        <v>0</v>
      </c>
      <c r="BG147" s="71">
        <f>Financials2026[[#This Row],[May AC]]-Financials2026[[#This Row],[May FC]]</f>
        <v>0</v>
      </c>
      <c r="BH147" s="71">
        <f>Financials2026[[#This Row],[Jun AC]]-Financials2026[[#This Row],[Jun FC]]</f>
        <v>0</v>
      </c>
      <c r="BI147" s="71">
        <f>Financials2026[[#This Row],[Jul AC]]-Financials2026[[#This Row],[Jul FC]]</f>
        <v>0</v>
      </c>
      <c r="BJ147" s="71">
        <f>Financials2026[[#This Row],[Aug AC]]-Financials2026[[#This Row],[Aug FC]]</f>
        <v>0</v>
      </c>
      <c r="BK147" s="71">
        <f>Financials2026[[#This Row],[Sep AC]]-Financials2026[[#This Row],[Sep FC]]</f>
        <v>0</v>
      </c>
      <c r="BL147" s="71">
        <f>Financials2026[[#This Row],[Oct AC]]-Financials2026[[#This Row],[Oct FC]]</f>
        <v>0</v>
      </c>
      <c r="BM147" s="71">
        <f>Financials2026[[#This Row],[Nov AC]]-Financials2026[[#This Row],[Nov FC]]</f>
        <v>0</v>
      </c>
      <c r="BN147" s="71">
        <f>Financials2026[[#This Row],[Dec AC]]-Financials2026[[#This Row],[Dec FC]]</f>
        <v>0</v>
      </c>
      <c r="BO147" s="84">
        <f>SUM(Financials2026[[#This Row],[Jan Opp/Risk]:[Dec Opp./Risk]])</f>
        <v>0</v>
      </c>
      <c r="BP147" s="97" t="s">
        <v>488</v>
      </c>
      <c r="BQ147" s="47">
        <f>SUM(Financials2026[[#This Row],[Jan AC]:[Apr AC]])</f>
        <v>15208</v>
      </c>
    </row>
    <row r="148" spans="1:76" s="127" customFormat="1" ht="28.8" hidden="1" x14ac:dyDescent="0.3">
      <c r="A148" s="32" t="s">
        <v>101</v>
      </c>
      <c r="B148" s="21" t="s">
        <v>418</v>
      </c>
      <c r="C148" s="39"/>
      <c r="D148" s="10" t="s">
        <v>31</v>
      </c>
      <c r="E148" s="7" t="s">
        <v>204</v>
      </c>
      <c r="F148" s="3" t="s">
        <v>205</v>
      </c>
      <c r="G148" s="3" t="s">
        <v>50</v>
      </c>
      <c r="H148" s="4">
        <v>45992</v>
      </c>
      <c r="I148" s="4">
        <v>46387</v>
      </c>
      <c r="J148" s="40" t="s">
        <v>203</v>
      </c>
      <c r="K148" s="40" t="str">
        <f>D148 &amp; "-" &amp;E148</f>
        <v>Prj000469-Support - Prod Support for Ops Apps</v>
      </c>
      <c r="L148" s="39" t="s">
        <v>106</v>
      </c>
      <c r="M148" s="39" t="s">
        <v>7</v>
      </c>
      <c r="N148" s="39" t="s">
        <v>7</v>
      </c>
      <c r="O148" s="39" t="s">
        <v>224</v>
      </c>
      <c r="P148" s="39" t="s">
        <v>107</v>
      </c>
      <c r="Q148" s="33" t="s">
        <v>108</v>
      </c>
      <c r="R148" s="39" t="s">
        <v>108</v>
      </c>
      <c r="S148" s="39" t="s">
        <v>132</v>
      </c>
      <c r="T148" s="36">
        <v>0</v>
      </c>
      <c r="U148" s="37">
        <v>0</v>
      </c>
      <c r="V148" s="37">
        <v>0</v>
      </c>
      <c r="W148" s="15">
        <f t="shared" si="81"/>
        <v>92000</v>
      </c>
      <c r="X148" s="15">
        <f t="shared" si="84"/>
        <v>0</v>
      </c>
      <c r="Y148" s="38">
        <f>IF(W148 &gt; V148, W148 - V148, 0)</f>
        <v>92000</v>
      </c>
      <c r="Z148" s="38">
        <f>SUM(Financials2026[[#This Row],[2026 Opportunity]:[2026 Risk]])</f>
        <v>92000</v>
      </c>
      <c r="AA148" s="41" t="s">
        <v>419</v>
      </c>
      <c r="AB148" s="54"/>
      <c r="AC148" s="54"/>
      <c r="AD148" s="54"/>
      <c r="AE148" s="54">
        <v>92000</v>
      </c>
      <c r="AF148" s="54"/>
      <c r="AG148" s="54"/>
      <c r="AH148" s="54"/>
      <c r="AI148" s="54"/>
      <c r="AJ148" s="54"/>
      <c r="AK148" s="54"/>
      <c r="AL148" s="54"/>
      <c r="AM148" s="54"/>
      <c r="AN148" s="54">
        <f>SUM(Financials2026[[#This Row],[Jan FC]:[Dec FC]])</f>
        <v>92000</v>
      </c>
      <c r="AO148" s="15">
        <f t="shared" si="83"/>
        <v>0</v>
      </c>
      <c r="AP148" s="63"/>
      <c r="AQ148" s="63"/>
      <c r="AR148" s="63"/>
      <c r="AS148" s="63">
        <v>92000</v>
      </c>
      <c r="AT148" s="63"/>
      <c r="AU148" s="63"/>
      <c r="AV148" s="63"/>
      <c r="AW148" s="63"/>
      <c r="AX148" s="63"/>
      <c r="AY148" s="63"/>
      <c r="AZ148" s="63"/>
      <c r="BA148" s="63"/>
      <c r="BB148" s="82">
        <f>SUM(Financials2026[[#This Row],[Jan AC]:[Dec AC]])</f>
        <v>92000</v>
      </c>
      <c r="BC148" s="71">
        <f>Financials2026[[#This Row],[Jan AC]]-Financials2026[[#This Row],[Jan FC]]</f>
        <v>0</v>
      </c>
      <c r="BD148" s="71">
        <f>Financials2026[[#This Row],[Feb AC]]-Financials2026[[#This Row],[Feb FC]]</f>
        <v>0</v>
      </c>
      <c r="BE148" s="71">
        <f>Financials2026[[#This Row],[Mar AC]]-Financials2026[[#This Row],[Mar FC]]</f>
        <v>0</v>
      </c>
      <c r="BF148" s="71">
        <f>Financials2026[[#This Row],[Apr AC]]-Financials2026[[#This Row],[Apr FC]]</f>
        <v>0</v>
      </c>
      <c r="BG148" s="71">
        <f>Financials2026[[#This Row],[May AC]]-Financials2026[[#This Row],[May FC]]</f>
        <v>0</v>
      </c>
      <c r="BH148" s="71">
        <f>Financials2026[[#This Row],[Jun AC]]-Financials2026[[#This Row],[Jun FC]]</f>
        <v>0</v>
      </c>
      <c r="BI148" s="71">
        <f>Financials2026[[#This Row],[Jul AC]]-Financials2026[[#This Row],[Jul FC]]</f>
        <v>0</v>
      </c>
      <c r="BJ148" s="71">
        <f>Financials2026[[#This Row],[Aug AC]]-Financials2026[[#This Row],[Aug FC]]</f>
        <v>0</v>
      </c>
      <c r="BK148" s="71">
        <f>Financials2026[[#This Row],[Sep AC]]-Financials2026[[#This Row],[Sep FC]]</f>
        <v>0</v>
      </c>
      <c r="BL148" s="71">
        <f>Financials2026[[#This Row],[Oct AC]]-Financials2026[[#This Row],[Oct FC]]</f>
        <v>0</v>
      </c>
      <c r="BM148" s="71">
        <f>Financials2026[[#This Row],[Nov AC]]-Financials2026[[#This Row],[Nov FC]]</f>
        <v>0</v>
      </c>
      <c r="BN148" s="71">
        <f>Financials2026[[#This Row],[Dec AC]]-Financials2026[[#This Row],[Dec FC]]</f>
        <v>0</v>
      </c>
      <c r="BO148" s="84">
        <f>SUM(Financials2026[[#This Row],[Jan Opp/Risk]:[Dec Opp./Risk]])</f>
        <v>0</v>
      </c>
      <c r="BP148" s="98" t="s">
        <v>547</v>
      </c>
      <c r="BQ148" s="47">
        <f>SUM(Financials2026[[#This Row],[Jan AC]:[Apr AC]])</f>
        <v>92000</v>
      </c>
    </row>
    <row r="149" spans="1:76" x14ac:dyDescent="0.3">
      <c r="A149" s="163"/>
      <c r="B149" s="163"/>
      <c r="C149" s="164"/>
      <c r="D149"/>
      <c r="G149"/>
      <c r="J149" s="165"/>
      <c r="K149" s="165"/>
      <c r="L149" s="164"/>
      <c r="M149" s="164"/>
      <c r="N149" s="164"/>
      <c r="O149" s="164"/>
      <c r="P149" s="164"/>
      <c r="Q149" s="163"/>
      <c r="R149" s="164"/>
      <c r="S149" s="164"/>
      <c r="T149" s="6"/>
      <c r="U149" s="166"/>
      <c r="V149" s="166"/>
      <c r="W149" s="166"/>
      <c r="X149" s="166"/>
      <c r="Y149" s="167"/>
      <c r="Z149" s="167"/>
      <c r="AA149"/>
      <c r="AB149"/>
      <c r="AC149"/>
      <c r="AD149"/>
      <c r="AE149"/>
      <c r="AF149"/>
      <c r="AI149"/>
      <c r="AJ149"/>
      <c r="AK149"/>
      <c r="AL149"/>
      <c r="AM149"/>
      <c r="AN149"/>
      <c r="AO149"/>
      <c r="AP149"/>
      <c r="AQ149"/>
      <c r="AR149"/>
      <c r="AS149"/>
      <c r="AT149"/>
      <c r="AU149"/>
      <c r="AV149"/>
      <c r="AW149"/>
      <c r="AX149"/>
      <c r="AY149"/>
      <c r="AZ149"/>
      <c r="BA149"/>
      <c r="BB149"/>
      <c r="BC149"/>
      <c r="BD149"/>
      <c r="BE149"/>
      <c r="BF149"/>
      <c r="BG149"/>
      <c r="BH149"/>
    </row>
    <row r="150" spans="1:76" x14ac:dyDescent="0.3">
      <c r="A150" s="127"/>
      <c r="B150" s="127" t="s">
        <v>830</v>
      </c>
      <c r="C150" s="127"/>
      <c r="D150" s="128"/>
      <c r="E150" s="127"/>
      <c r="F150" s="127"/>
      <c r="G150" s="128"/>
      <c r="H150" s="129"/>
      <c r="I150" s="129"/>
      <c r="J150" s="127"/>
      <c r="K150" s="127"/>
      <c r="L150" s="127"/>
      <c r="M150" s="127"/>
      <c r="N150" s="127"/>
      <c r="O150" s="127"/>
      <c r="P150" s="127"/>
      <c r="Q150" s="127"/>
      <c r="R150" s="127"/>
      <c r="S150" s="127"/>
      <c r="T150" s="130">
        <f t="shared" ref="T150:AY150" si="91">SUBTOTAL(9,T2:T140)</f>
        <v>3268031.27</v>
      </c>
      <c r="U150" s="130">
        <f t="shared" si="91"/>
        <v>3500000</v>
      </c>
      <c r="V150" s="130">
        <f t="shared" si="91"/>
        <v>3620000</v>
      </c>
      <c r="W150" s="130">
        <f t="shared" si="91"/>
        <v>3645202.9299999997</v>
      </c>
      <c r="X150" s="130">
        <f t="shared" si="91"/>
        <v>0</v>
      </c>
      <c r="Y150" s="130">
        <f t="shared" si="91"/>
        <v>25202.929999999702</v>
      </c>
      <c r="Z150" s="130">
        <f t="shared" si="91"/>
        <v>25202.929999999702</v>
      </c>
      <c r="AA150" s="130">
        <f t="shared" si="91"/>
        <v>0</v>
      </c>
      <c r="AB150" s="130">
        <f t="shared" si="91"/>
        <v>261174.96666666667</v>
      </c>
      <c r="AC150" s="130">
        <f t="shared" si="91"/>
        <v>261174.96666666667</v>
      </c>
      <c r="AD150" s="130">
        <f t="shared" si="91"/>
        <v>261174.96666666667</v>
      </c>
      <c r="AE150" s="130">
        <f t="shared" si="91"/>
        <v>253282.01</v>
      </c>
      <c r="AF150" s="130">
        <f t="shared" si="91"/>
        <v>293282.01</v>
      </c>
      <c r="AG150" s="130">
        <f t="shared" si="91"/>
        <v>293282.01</v>
      </c>
      <c r="AH150" s="130">
        <f t="shared" si="91"/>
        <v>370305.33333333331</v>
      </c>
      <c r="AI150" s="130">
        <f t="shared" si="91"/>
        <v>330305.33333333331</v>
      </c>
      <c r="AJ150" s="130">
        <f t="shared" si="91"/>
        <v>330305.33333333331</v>
      </c>
      <c r="AK150" s="130">
        <f t="shared" si="91"/>
        <v>330305.33333333331</v>
      </c>
      <c r="AL150" s="130">
        <f t="shared" si="91"/>
        <v>330305.33333333331</v>
      </c>
      <c r="AM150" s="130">
        <f t="shared" si="91"/>
        <v>320305.33333333302</v>
      </c>
      <c r="AN150" s="130">
        <f t="shared" si="91"/>
        <v>3635202.93</v>
      </c>
      <c r="AO150" s="130">
        <f t="shared" si="91"/>
        <v>2305114.0099999993</v>
      </c>
      <c r="AP150" s="130">
        <f t="shared" si="91"/>
        <v>261174.96666666667</v>
      </c>
      <c r="AQ150" s="130">
        <f t="shared" si="91"/>
        <v>261174.96666666667</v>
      </c>
      <c r="AR150" s="130">
        <f t="shared" si="91"/>
        <v>271174.96666666667</v>
      </c>
      <c r="AS150" s="130">
        <f t="shared" si="91"/>
        <v>253282.01</v>
      </c>
      <c r="AT150" s="130">
        <f t="shared" si="91"/>
        <v>253282.01</v>
      </c>
      <c r="AU150" s="130">
        <f t="shared" si="91"/>
        <v>253282.01</v>
      </c>
      <c r="AV150" s="130">
        <f t="shared" si="91"/>
        <v>0</v>
      </c>
      <c r="AW150" s="130">
        <f t="shared" si="91"/>
        <v>0</v>
      </c>
      <c r="AX150" s="130">
        <f t="shared" si="91"/>
        <v>0</v>
      </c>
      <c r="AY150" s="130">
        <f t="shared" si="91"/>
        <v>0</v>
      </c>
      <c r="AZ150" s="130">
        <f t="shared" ref="AZ150:BQ150" si="92">SUBTOTAL(9,AZ2:AZ140)</f>
        <v>0</v>
      </c>
      <c r="BA150" s="130">
        <f t="shared" si="92"/>
        <v>0</v>
      </c>
      <c r="BB150" s="130">
        <f t="shared" si="92"/>
        <v>1553370.93</v>
      </c>
      <c r="BC150" s="130">
        <f t="shared" si="92"/>
        <v>0</v>
      </c>
      <c r="BD150" s="130">
        <f t="shared" si="92"/>
        <v>0</v>
      </c>
      <c r="BE150" s="130">
        <f t="shared" si="92"/>
        <v>10000</v>
      </c>
      <c r="BF150" s="130">
        <f t="shared" si="92"/>
        <v>0</v>
      </c>
      <c r="BG150" s="130">
        <f t="shared" si="92"/>
        <v>-40000</v>
      </c>
      <c r="BH150" s="130">
        <f t="shared" si="92"/>
        <v>-40000</v>
      </c>
      <c r="BI150" s="130">
        <f t="shared" si="92"/>
        <v>-370305.33333333331</v>
      </c>
      <c r="BJ150" s="130">
        <f t="shared" si="92"/>
        <v>-330305.33333333331</v>
      </c>
      <c r="BK150" s="130">
        <f t="shared" si="92"/>
        <v>-330305.33333333331</v>
      </c>
      <c r="BL150" s="130">
        <f t="shared" si="92"/>
        <v>-330305.33333333331</v>
      </c>
      <c r="BM150" s="130">
        <f t="shared" si="92"/>
        <v>-330305.33333333331</v>
      </c>
      <c r="BN150" s="130">
        <f t="shared" si="92"/>
        <v>-320305.33333333302</v>
      </c>
      <c r="BO150" s="130">
        <f t="shared" si="92"/>
        <v>-2081831.9999999995</v>
      </c>
      <c r="BP150" s="130">
        <f t="shared" si="92"/>
        <v>0</v>
      </c>
      <c r="BQ150" s="130">
        <f t="shared" si="92"/>
        <v>1046806.91</v>
      </c>
    </row>
    <row r="152" spans="1:76" x14ac:dyDescent="0.3">
      <c r="T152" s="6"/>
      <c r="U152" s="155"/>
      <c r="V152" s="160"/>
      <c r="AG152" s="6"/>
    </row>
    <row r="153" spans="1:76" x14ac:dyDescent="0.3">
      <c r="U153" s="43"/>
      <c r="AE153"/>
      <c r="AF153"/>
      <c r="AG153" s="6"/>
      <c r="AH153" s="156"/>
    </row>
    <row r="154" spans="1:76" x14ac:dyDescent="0.3">
      <c r="U154" s="6"/>
      <c r="AJ154" s="161"/>
    </row>
    <row r="155" spans="1:76" x14ac:dyDescent="0.3">
      <c r="AJ155" s="162"/>
    </row>
    <row r="159" spans="1:76" x14ac:dyDescent="0.3">
      <c r="AN159"/>
    </row>
    <row r="160" spans="1:76" x14ac:dyDescent="0.3">
      <c r="AN160"/>
    </row>
    <row r="161" spans="40:41" x14ac:dyDescent="0.3">
      <c r="AN161"/>
    </row>
    <row r="162" spans="40:41" x14ac:dyDescent="0.3">
      <c r="AN162"/>
    </row>
    <row r="163" spans="40:41" x14ac:dyDescent="0.3">
      <c r="AN163"/>
      <c r="AO163" s="158"/>
    </row>
    <row r="164" spans="40:41" x14ac:dyDescent="0.3">
      <c r="AN164"/>
    </row>
    <row r="165" spans="40:41" x14ac:dyDescent="0.3">
      <c r="AN165"/>
    </row>
    <row r="166" spans="40:41" x14ac:dyDescent="0.3">
      <c r="AN166"/>
    </row>
    <row r="167" spans="40:41" x14ac:dyDescent="0.3">
      <c r="AN167"/>
    </row>
  </sheetData>
  <phoneticPr fontId="11" type="noConversion"/>
  <conditionalFormatting sqref="Y1:Z149">
    <cfRule type="cellIs" dxfId="1" priority="2" operator="greaterThan">
      <formula>1</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204C-4119-4CB3-B198-7268A9E8FE1B}">
  <dimension ref="A1:BC10"/>
  <sheetViews>
    <sheetView workbookViewId="0">
      <pane xSplit="2" ySplit="1" topLeftCell="C2" activePane="bottomRight" state="frozen"/>
      <selection pane="topRight" activeCell="C1" sqref="C1"/>
      <selection pane="bottomLeft" activeCell="A2" sqref="A2"/>
      <selection pane="bottomRight" activeCell="B6" sqref="B6"/>
    </sheetView>
  </sheetViews>
  <sheetFormatPr defaultRowHeight="14.4" x14ac:dyDescent="0.3"/>
  <cols>
    <col min="1" max="1" width="15" bestFit="1" customWidth="1"/>
    <col min="2" max="2" width="21.44140625" bestFit="1" customWidth="1"/>
    <col min="3" max="3" width="20.77734375" bestFit="1" customWidth="1"/>
    <col min="4" max="4" width="9.21875" bestFit="1" customWidth="1"/>
    <col min="5" max="5" width="29.21875" bestFit="1" customWidth="1"/>
    <col min="6" max="6" width="28.77734375" bestFit="1" customWidth="1"/>
    <col min="7" max="7" width="15.44140625" bestFit="1" customWidth="1"/>
    <col min="8" max="8" width="12.6640625" bestFit="1" customWidth="1"/>
    <col min="9" max="9" width="11.6640625" bestFit="1" customWidth="1"/>
    <col min="10" max="10" width="10.6640625" bestFit="1" customWidth="1"/>
    <col min="11" max="11" width="13.33203125" bestFit="1" customWidth="1"/>
    <col min="12" max="12" width="9.77734375" bestFit="1" customWidth="1"/>
    <col min="13" max="14" width="13.33203125" bestFit="1" customWidth="1"/>
    <col min="15" max="15" width="13.77734375" bestFit="1" customWidth="1"/>
    <col min="16" max="16" width="29.77734375" bestFit="1" customWidth="1"/>
    <col min="17" max="17" width="17.5546875" bestFit="1" customWidth="1"/>
    <col min="18" max="18" width="16.88671875" hidden="1" customWidth="1"/>
    <col min="19" max="19" width="19.33203125" hidden="1" customWidth="1"/>
    <col min="20" max="20" width="11.5546875" hidden="1" customWidth="1"/>
    <col min="21" max="21" width="16.44140625" hidden="1" customWidth="1"/>
    <col min="22" max="22" width="15.6640625" bestFit="1" customWidth="1"/>
    <col min="23" max="23" width="22.109375" bestFit="1" customWidth="1"/>
    <col min="24" max="24" width="15.44140625" bestFit="1" customWidth="1"/>
    <col min="26" max="26" width="15.5546875" bestFit="1" customWidth="1"/>
    <col min="27" max="27" width="108" bestFit="1" customWidth="1"/>
    <col min="28" max="39" width="9.21875" bestFit="1" customWidth="1"/>
    <col min="40" max="41" width="10.77734375" bestFit="1" customWidth="1"/>
    <col min="42" max="42" width="6.33203125" bestFit="1" customWidth="1"/>
    <col min="43" max="44" width="6.77734375" bestFit="1" customWidth="1"/>
    <col min="45" max="45" width="6.5546875" bestFit="1" customWidth="1"/>
    <col min="46" max="46" width="7" bestFit="1" customWidth="1"/>
    <col min="47" max="47" width="6.5546875" bestFit="1" customWidth="1"/>
    <col min="48" max="48" width="5.88671875" bestFit="1" customWidth="1"/>
    <col min="49" max="49" width="6.6640625" bestFit="1" customWidth="1"/>
    <col min="50" max="50" width="8.5546875" bestFit="1" customWidth="1"/>
    <col min="51" max="51" width="6.6640625" bestFit="1" customWidth="1"/>
    <col min="52" max="53" width="6.88671875" bestFit="1" customWidth="1"/>
    <col min="54" max="54" width="11.6640625" bestFit="1" customWidth="1"/>
    <col min="55" max="55" width="14" bestFit="1" customWidth="1"/>
  </cols>
  <sheetData>
    <row r="1" spans="1:55" x14ac:dyDescent="0.3">
      <c r="A1" s="133" t="s">
        <v>42</v>
      </c>
      <c r="B1" s="133" t="s">
        <v>55</v>
      </c>
      <c r="C1" s="133" t="s">
        <v>80</v>
      </c>
      <c r="D1" s="133" t="s">
        <v>81</v>
      </c>
      <c r="E1" s="133" t="s">
        <v>82</v>
      </c>
      <c r="F1" s="133" t="s">
        <v>83</v>
      </c>
      <c r="G1" s="133" t="s">
        <v>54</v>
      </c>
      <c r="H1" s="134" t="s">
        <v>84</v>
      </c>
      <c r="I1" s="134" t="s">
        <v>85</v>
      </c>
      <c r="J1" s="134" t="s">
        <v>86</v>
      </c>
      <c r="K1" s="133" t="s">
        <v>87</v>
      </c>
      <c r="L1" s="133" t="s">
        <v>88</v>
      </c>
      <c r="M1" s="133" t="s">
        <v>47</v>
      </c>
      <c r="N1" s="133" t="s">
        <v>89</v>
      </c>
      <c r="O1" s="135" t="s">
        <v>90</v>
      </c>
      <c r="P1" s="133" t="s">
        <v>91</v>
      </c>
      <c r="Q1" s="133" t="s">
        <v>92</v>
      </c>
      <c r="R1" s="133" t="s">
        <v>93</v>
      </c>
      <c r="S1" s="133" t="s">
        <v>94</v>
      </c>
      <c r="T1" s="135" t="s">
        <v>95</v>
      </c>
      <c r="U1" s="136" t="s">
        <v>96</v>
      </c>
      <c r="V1" s="136" t="s">
        <v>97</v>
      </c>
      <c r="W1" s="136" t="s">
        <v>98</v>
      </c>
      <c r="X1" s="137" t="s">
        <v>99</v>
      </c>
      <c r="Y1" s="138" t="s">
        <v>100</v>
      </c>
      <c r="Z1" s="138" t="s">
        <v>477</v>
      </c>
      <c r="AA1" s="139" t="s">
        <v>449</v>
      </c>
      <c r="AB1" s="136" t="s">
        <v>450</v>
      </c>
      <c r="AC1" s="136" t="s">
        <v>451</v>
      </c>
      <c r="AD1" s="136" t="s">
        <v>452</v>
      </c>
      <c r="AE1" s="136" t="s">
        <v>465</v>
      </c>
      <c r="AF1" s="135" t="s">
        <v>466</v>
      </c>
      <c r="AG1" s="135" t="s">
        <v>467</v>
      </c>
      <c r="AH1" s="135" t="s">
        <v>468</v>
      </c>
      <c r="AI1" s="135" t="s">
        <v>469</v>
      </c>
      <c r="AJ1" s="135" t="s">
        <v>470</v>
      </c>
      <c r="AK1" s="135" t="s">
        <v>471</v>
      </c>
      <c r="AL1" s="135" t="s">
        <v>472</v>
      </c>
      <c r="AM1" s="135" t="s">
        <v>473</v>
      </c>
      <c r="AN1" s="135" t="s">
        <v>475</v>
      </c>
      <c r="AO1" s="140" t="s">
        <v>828</v>
      </c>
      <c r="AP1" s="141" t="s">
        <v>453</v>
      </c>
      <c r="AQ1" s="141" t="s">
        <v>454</v>
      </c>
      <c r="AR1" s="141" t="s">
        <v>455</v>
      </c>
      <c r="AS1" s="141" t="s">
        <v>456</v>
      </c>
      <c r="AT1" s="142" t="s">
        <v>457</v>
      </c>
      <c r="AU1" s="142" t="s">
        <v>458</v>
      </c>
      <c r="AV1" s="142" t="s">
        <v>459</v>
      </c>
      <c r="AW1" s="142" t="s">
        <v>460</v>
      </c>
      <c r="AX1" s="142" t="s">
        <v>461</v>
      </c>
      <c r="AY1" s="142" t="s">
        <v>462</v>
      </c>
      <c r="AZ1" s="142" t="s">
        <v>463</v>
      </c>
      <c r="BA1" s="142" t="s">
        <v>464</v>
      </c>
      <c r="BB1" s="143" t="s">
        <v>476</v>
      </c>
      <c r="BC1" s="144" t="s">
        <v>474</v>
      </c>
    </row>
    <row r="2" spans="1:55" x14ac:dyDescent="0.3">
      <c r="A2" s="145" t="s">
        <v>848</v>
      </c>
      <c r="B2" s="145" t="s">
        <v>849</v>
      </c>
      <c r="C2" s="145"/>
      <c r="D2" s="10" t="s">
        <v>862</v>
      </c>
      <c r="E2" s="7" t="s">
        <v>863</v>
      </c>
      <c r="F2" s="146" t="s">
        <v>114</v>
      </c>
      <c r="G2" s="146" t="s">
        <v>53</v>
      </c>
      <c r="H2" s="147"/>
      <c r="I2" s="147"/>
      <c r="J2" s="145"/>
      <c r="K2" s="146"/>
      <c r="L2" s="145" t="s">
        <v>106</v>
      </c>
      <c r="M2" s="145" t="s">
        <v>7</v>
      </c>
      <c r="N2" s="145" t="s">
        <v>7</v>
      </c>
      <c r="O2" s="145" t="s">
        <v>422</v>
      </c>
      <c r="P2" s="145" t="s">
        <v>107</v>
      </c>
      <c r="Q2" s="145" t="s">
        <v>108</v>
      </c>
      <c r="R2" s="145" t="s">
        <v>108</v>
      </c>
      <c r="S2" s="145"/>
      <c r="T2" s="148"/>
      <c r="U2" s="149"/>
      <c r="V2" s="149">
        <v>-2002970</v>
      </c>
      <c r="W2" s="149">
        <f t="shared" ref="W2" si="0">AO2+IF(ISBLANK(AP2),AB2,AP2)+IF(ISBLANK(AQ2),AC2,AQ2)+IF(ISBLANK(AR2),AD2,AR2)+IF(ISBLANK(AS2),AE2,AS2)</f>
        <v>-2002970.0000000002</v>
      </c>
      <c r="X2" s="149">
        <f>IF(V2 &gt;= W2, V2 - W2, 0)*-1</f>
        <v>-2.3283064365386963E-10</v>
      </c>
      <c r="Y2" s="149">
        <f t="shared" ref="Y2" si="1">IF(W2 &gt; V2, W2 - V2, 0)</f>
        <v>0</v>
      </c>
      <c r="Z2" s="149">
        <f>SUM(X2:Y2)</f>
        <v>-2.3283064365386963E-10</v>
      </c>
      <c r="AA2" s="146"/>
      <c r="AB2" s="51">
        <f t="shared" ref="AB2:AM2" si="2">(2002970/12)*-1</f>
        <v>-166914.16666666666</v>
      </c>
      <c r="AC2" s="51">
        <f t="shared" si="2"/>
        <v>-166914.16666666666</v>
      </c>
      <c r="AD2" s="51">
        <f t="shared" si="2"/>
        <v>-166914.16666666666</v>
      </c>
      <c r="AE2" s="51">
        <f t="shared" si="2"/>
        <v>-166914.16666666666</v>
      </c>
      <c r="AF2" s="51">
        <f t="shared" si="2"/>
        <v>-166914.16666666666</v>
      </c>
      <c r="AG2" s="51">
        <f t="shared" si="2"/>
        <v>-166914.16666666666</v>
      </c>
      <c r="AH2" s="51">
        <f t="shared" si="2"/>
        <v>-166914.16666666666</v>
      </c>
      <c r="AI2" s="51">
        <f t="shared" si="2"/>
        <v>-166914.16666666666</v>
      </c>
      <c r="AJ2" s="51">
        <f t="shared" si="2"/>
        <v>-166914.16666666666</v>
      </c>
      <c r="AK2" s="51">
        <f t="shared" si="2"/>
        <v>-166914.16666666666</v>
      </c>
      <c r="AL2" s="51">
        <f t="shared" si="2"/>
        <v>-166914.16666666666</v>
      </c>
      <c r="AM2" s="51">
        <f t="shared" si="2"/>
        <v>-166914.16666666666</v>
      </c>
      <c r="AN2" s="51">
        <f>SUM(AB2:AM2)</f>
        <v>-2002970.0000000002</v>
      </c>
      <c r="AO2" s="149">
        <f>SUM(AF2:AM2)</f>
        <v>-1335313.3333333333</v>
      </c>
      <c r="AP2" s="60"/>
      <c r="AQ2" s="60"/>
      <c r="AR2" s="60"/>
      <c r="AS2" s="60"/>
      <c r="AT2" s="60"/>
      <c r="AU2" s="60"/>
      <c r="AV2" s="60"/>
      <c r="AW2" s="60"/>
      <c r="AX2" s="60"/>
      <c r="AY2" s="60"/>
      <c r="AZ2" s="60"/>
      <c r="BA2" s="60"/>
      <c r="BB2" s="150">
        <f>SUM(AP2:BA2)</f>
        <v>0</v>
      </c>
      <c r="BC2" s="151"/>
    </row>
    <row r="3" spans="1:55" x14ac:dyDescent="0.3">
      <c r="A3" s="145" t="s">
        <v>101</v>
      </c>
      <c r="B3" s="145" t="s">
        <v>861</v>
      </c>
      <c r="C3" s="145"/>
      <c r="D3" s="10" t="s">
        <v>862</v>
      </c>
      <c r="E3" s="7" t="s">
        <v>863</v>
      </c>
      <c r="F3" s="146" t="s">
        <v>114</v>
      </c>
      <c r="G3" s="146" t="s">
        <v>53</v>
      </c>
      <c r="H3" s="147">
        <v>46111</v>
      </c>
      <c r="I3" s="147">
        <v>46252</v>
      </c>
      <c r="J3" s="145"/>
      <c r="K3" s="146"/>
      <c r="L3" s="145" t="s">
        <v>106</v>
      </c>
      <c r="M3" s="145" t="s">
        <v>7</v>
      </c>
      <c r="N3" s="145" t="s">
        <v>186</v>
      </c>
      <c r="O3" s="145" t="s">
        <v>868</v>
      </c>
      <c r="P3" s="145" t="s">
        <v>107</v>
      </c>
      <c r="Q3" s="145" t="s">
        <v>108</v>
      </c>
      <c r="R3" s="145" t="s">
        <v>108</v>
      </c>
      <c r="S3" s="145" t="s">
        <v>868</v>
      </c>
      <c r="T3" s="152">
        <v>0</v>
      </c>
      <c r="U3" s="152">
        <v>0</v>
      </c>
      <c r="V3" s="149">
        <v>1096541</v>
      </c>
      <c r="W3" s="149">
        <f t="shared" ref="W3:W6" si="3">AO3+IF(ISBLANK(AP3),AB3,AP3)+IF(ISBLANK(AQ3),AC3,AQ3)+IF(ISBLANK(AR3),AD3,AR3)+IF(ISBLANK(AS3),AE3,AS3)</f>
        <v>1096541</v>
      </c>
      <c r="X3" s="149">
        <f t="shared" ref="X3:X6" si="4">IF(V3 &gt;= W3, V3 - W3, 0)*-1</f>
        <v>0</v>
      </c>
      <c r="Y3" s="149">
        <f t="shared" ref="Y3:Y6" si="5">IF(W3 &gt; V3, W3 - V3, 0)</f>
        <v>0</v>
      </c>
      <c r="Z3" s="149">
        <f t="shared" ref="Z3:Z6" si="6">SUM(X3:Y3)</f>
        <v>0</v>
      </c>
      <c r="AA3" s="146"/>
      <c r="AB3" s="51"/>
      <c r="AC3" s="51"/>
      <c r="AD3" s="51"/>
      <c r="AE3" s="51">
        <v>198480</v>
      </c>
      <c r="AF3" s="51"/>
      <c r="AG3" s="51"/>
      <c r="AH3" s="51"/>
      <c r="AI3" s="51">
        <v>898061</v>
      </c>
      <c r="AJ3" s="51"/>
      <c r="AK3" s="51"/>
      <c r="AL3" s="51"/>
      <c r="AM3" s="51"/>
      <c r="AN3" s="51">
        <f t="shared" ref="AN3:AN7" si="7">SUM(AB3:AM3)</f>
        <v>1096541</v>
      </c>
      <c r="AO3" s="149">
        <f t="shared" ref="AO3:AO7" si="8">SUM(AF3:AM3)</f>
        <v>898061</v>
      </c>
      <c r="AP3" s="60"/>
      <c r="AQ3" s="60"/>
      <c r="AR3" s="60"/>
      <c r="AS3" s="60"/>
      <c r="AT3" s="60"/>
      <c r="AU3" s="60"/>
      <c r="AV3" s="60"/>
      <c r="AW3" s="60"/>
      <c r="AX3" s="60"/>
      <c r="AY3" s="60"/>
      <c r="AZ3" s="60"/>
      <c r="BA3" s="60"/>
      <c r="BB3" s="150">
        <f t="shared" ref="BB3:BB8" si="9">SUM(AP3:BA3)</f>
        <v>0</v>
      </c>
      <c r="BC3" s="151"/>
    </row>
    <row r="4" spans="1:55" x14ac:dyDescent="0.3">
      <c r="A4" s="145" t="s">
        <v>101</v>
      </c>
      <c r="B4" s="145" t="s">
        <v>851</v>
      </c>
      <c r="C4" s="145"/>
      <c r="D4" s="10" t="s">
        <v>862</v>
      </c>
      <c r="E4" s="7" t="s">
        <v>863</v>
      </c>
      <c r="F4" s="146" t="s">
        <v>114</v>
      </c>
      <c r="G4" s="146" t="s">
        <v>53</v>
      </c>
      <c r="H4" s="147">
        <v>46083</v>
      </c>
      <c r="I4" s="147">
        <v>46129</v>
      </c>
      <c r="J4" s="145"/>
      <c r="K4" s="146"/>
      <c r="L4" s="145" t="s">
        <v>106</v>
      </c>
      <c r="M4" s="145" t="s">
        <v>7</v>
      </c>
      <c r="N4" s="145" t="s">
        <v>871</v>
      </c>
      <c r="O4" s="145" t="s">
        <v>872</v>
      </c>
      <c r="P4" s="145" t="s">
        <v>107</v>
      </c>
      <c r="Q4" s="145" t="s">
        <v>108</v>
      </c>
      <c r="R4" s="145" t="s">
        <v>108</v>
      </c>
      <c r="S4" s="145" t="s">
        <v>2</v>
      </c>
      <c r="T4" s="152">
        <v>0</v>
      </c>
      <c r="U4" s="152">
        <v>0</v>
      </c>
      <c r="V4" s="149">
        <v>84400</v>
      </c>
      <c r="W4" s="149">
        <f t="shared" si="3"/>
        <v>0</v>
      </c>
      <c r="X4" s="149">
        <f t="shared" si="4"/>
        <v>-84400</v>
      </c>
      <c r="Y4" s="149">
        <f t="shared" si="5"/>
        <v>0</v>
      </c>
      <c r="Z4" s="149">
        <f t="shared" si="6"/>
        <v>-84400</v>
      </c>
      <c r="AA4" s="146" t="s">
        <v>873</v>
      </c>
      <c r="AB4" s="51"/>
      <c r="AC4" s="51"/>
      <c r="AD4" s="51"/>
      <c r="AE4" s="51"/>
      <c r="AF4" s="51"/>
      <c r="AG4" s="51"/>
      <c r="AH4" s="51"/>
      <c r="AI4" s="51"/>
      <c r="AJ4" s="51"/>
      <c r="AK4" s="51"/>
      <c r="AL4" s="51"/>
      <c r="AM4" s="51"/>
      <c r="AN4" s="51">
        <f t="shared" si="7"/>
        <v>0</v>
      </c>
      <c r="AO4" s="149">
        <f t="shared" si="8"/>
        <v>0</v>
      </c>
      <c r="AP4" s="60"/>
      <c r="AQ4" s="60"/>
      <c r="AR4" s="60"/>
      <c r="AS4" s="60"/>
      <c r="AT4" s="60"/>
      <c r="AU4" s="60"/>
      <c r="AV4" s="60"/>
      <c r="AW4" s="60"/>
      <c r="AX4" s="60"/>
      <c r="AY4" s="60"/>
      <c r="AZ4" s="60"/>
      <c r="BA4" s="60"/>
      <c r="BB4" s="150">
        <f t="shared" si="9"/>
        <v>0</v>
      </c>
      <c r="BC4" s="151"/>
    </row>
    <row r="5" spans="1:55" x14ac:dyDescent="0.3">
      <c r="A5" s="145" t="s">
        <v>101</v>
      </c>
      <c r="B5" s="145" t="s">
        <v>852</v>
      </c>
      <c r="C5" s="145" t="s">
        <v>864</v>
      </c>
      <c r="D5" s="10" t="s">
        <v>862</v>
      </c>
      <c r="E5" s="7" t="s">
        <v>863</v>
      </c>
      <c r="F5" s="146" t="s">
        <v>114</v>
      </c>
      <c r="G5" s="146" t="s">
        <v>53</v>
      </c>
      <c r="H5" s="147">
        <v>46155</v>
      </c>
      <c r="I5" s="147">
        <v>47374</v>
      </c>
      <c r="J5" s="145"/>
      <c r="K5" s="146"/>
      <c r="L5" s="145" t="s">
        <v>106</v>
      </c>
      <c r="M5" s="145" t="s">
        <v>7</v>
      </c>
      <c r="N5" s="145" t="s">
        <v>165</v>
      </c>
      <c r="O5" s="145" t="s">
        <v>200</v>
      </c>
      <c r="P5" s="145" t="s">
        <v>107</v>
      </c>
      <c r="Q5" s="145" t="s">
        <v>108</v>
      </c>
      <c r="R5" s="145" t="s">
        <v>108</v>
      </c>
      <c r="S5" s="145" t="s">
        <v>870</v>
      </c>
      <c r="T5" s="152">
        <v>0</v>
      </c>
      <c r="U5" s="152">
        <v>0</v>
      </c>
      <c r="V5" s="149">
        <f>183812</f>
        <v>183812</v>
      </c>
      <c r="W5" s="149">
        <f t="shared" si="3"/>
        <v>183812</v>
      </c>
      <c r="X5" s="149">
        <f t="shared" si="4"/>
        <v>0</v>
      </c>
      <c r="Y5" s="149">
        <f t="shared" si="5"/>
        <v>0</v>
      </c>
      <c r="Z5" s="149">
        <f t="shared" si="6"/>
        <v>0</v>
      </c>
      <c r="AA5" s="146" t="s">
        <v>869</v>
      </c>
      <c r="AB5" s="51"/>
      <c r="AC5" s="51"/>
      <c r="AD5" s="51"/>
      <c r="AE5" s="51"/>
      <c r="AF5" s="51"/>
      <c r="AG5" s="51"/>
      <c r="AH5" s="51"/>
      <c r="AI5" s="51"/>
      <c r="AJ5" s="51">
        <f>183812</f>
        <v>183812</v>
      </c>
      <c r="AK5" s="51"/>
      <c r="AL5" s="51"/>
      <c r="AM5" s="51"/>
      <c r="AN5" s="51">
        <f t="shared" si="7"/>
        <v>183812</v>
      </c>
      <c r="AO5" s="149">
        <f t="shared" si="8"/>
        <v>183812</v>
      </c>
      <c r="AP5" s="60"/>
      <c r="AQ5" s="60"/>
      <c r="AR5" s="60"/>
      <c r="AS5" s="60"/>
      <c r="AT5" s="60"/>
      <c r="AU5" s="60"/>
      <c r="AV5" s="60"/>
      <c r="AW5" s="60"/>
      <c r="AX5" s="60">
        <v>183812</v>
      </c>
      <c r="AY5" s="60"/>
      <c r="AZ5" s="60"/>
      <c r="BA5" s="60"/>
      <c r="BB5" s="150">
        <f t="shared" si="9"/>
        <v>183812</v>
      </c>
      <c r="BC5" s="151" t="s">
        <v>879</v>
      </c>
    </row>
    <row r="6" spans="1:55" x14ac:dyDescent="0.3">
      <c r="A6" s="145" t="s">
        <v>101</v>
      </c>
      <c r="B6" s="145" t="s">
        <v>853</v>
      </c>
      <c r="C6" s="145"/>
      <c r="D6" s="10" t="s">
        <v>862</v>
      </c>
      <c r="E6" s="7" t="s">
        <v>863</v>
      </c>
      <c r="F6" s="146" t="s">
        <v>114</v>
      </c>
      <c r="G6" s="146" t="s">
        <v>53</v>
      </c>
      <c r="H6" s="147">
        <v>46174</v>
      </c>
      <c r="I6" s="147">
        <v>47269</v>
      </c>
      <c r="J6" s="145"/>
      <c r="K6" s="146"/>
      <c r="L6" s="145" t="s">
        <v>106</v>
      </c>
      <c r="M6" s="145" t="s">
        <v>7</v>
      </c>
      <c r="N6" s="145" t="s">
        <v>165</v>
      </c>
      <c r="O6" s="145" t="s">
        <v>876</v>
      </c>
      <c r="P6" s="145" t="s">
        <v>107</v>
      </c>
      <c r="Q6" s="145" t="s">
        <v>108</v>
      </c>
      <c r="R6" s="145" t="s">
        <v>108</v>
      </c>
      <c r="S6" s="145"/>
      <c r="T6" s="152">
        <v>0</v>
      </c>
      <c r="U6" s="152">
        <v>0</v>
      </c>
      <c r="V6" s="149">
        <v>240000</v>
      </c>
      <c r="W6" s="149">
        <f t="shared" si="3"/>
        <v>240000</v>
      </c>
      <c r="X6" s="149">
        <f t="shared" si="4"/>
        <v>0</v>
      </c>
      <c r="Y6" s="149">
        <f t="shared" si="5"/>
        <v>0</v>
      </c>
      <c r="Z6" s="149">
        <f t="shared" si="6"/>
        <v>0</v>
      </c>
      <c r="AA6" s="146" t="s">
        <v>877</v>
      </c>
      <c r="AB6" s="51"/>
      <c r="AC6" s="51"/>
      <c r="AD6" s="51"/>
      <c r="AE6" s="51"/>
      <c r="AF6" s="51"/>
      <c r="AG6" s="51">
        <v>40000</v>
      </c>
      <c r="AH6" s="51"/>
      <c r="AI6" s="51"/>
      <c r="AJ6" s="51"/>
      <c r="AK6" s="51">
        <v>200000</v>
      </c>
      <c r="AL6" s="51"/>
      <c r="AM6" s="51"/>
      <c r="AN6" s="51">
        <f t="shared" si="7"/>
        <v>240000</v>
      </c>
      <c r="AO6" s="149">
        <f t="shared" si="8"/>
        <v>240000</v>
      </c>
      <c r="AP6" s="60"/>
      <c r="AQ6" s="60"/>
      <c r="AR6" s="60"/>
      <c r="AS6" s="60"/>
      <c r="AT6" s="60"/>
      <c r="AU6" s="60"/>
      <c r="AV6" s="60"/>
      <c r="AW6" s="60"/>
      <c r="AX6" s="60"/>
      <c r="AY6" s="60"/>
      <c r="AZ6" s="60"/>
      <c r="BA6" s="60"/>
      <c r="BB6" s="150">
        <f t="shared" si="9"/>
        <v>0</v>
      </c>
      <c r="BC6" s="151" t="s">
        <v>878</v>
      </c>
    </row>
    <row r="7" spans="1:55" x14ac:dyDescent="0.3">
      <c r="A7" s="145" t="s">
        <v>101</v>
      </c>
      <c r="B7" s="145" t="s">
        <v>850</v>
      </c>
      <c r="C7" s="145"/>
      <c r="D7" s="10" t="s">
        <v>862</v>
      </c>
      <c r="E7" s="7" t="s">
        <v>863</v>
      </c>
      <c r="F7" s="146" t="s">
        <v>114</v>
      </c>
      <c r="G7" s="146" t="s">
        <v>53</v>
      </c>
      <c r="H7" s="147">
        <v>46143</v>
      </c>
      <c r="I7" s="147">
        <v>46234</v>
      </c>
      <c r="J7" s="145"/>
      <c r="K7" s="146"/>
      <c r="L7" s="145" t="s">
        <v>106</v>
      </c>
      <c r="M7" s="145" t="s">
        <v>7</v>
      </c>
      <c r="N7" s="145" t="s">
        <v>165</v>
      </c>
      <c r="O7" s="145" t="s">
        <v>165</v>
      </c>
      <c r="P7" s="145" t="s">
        <v>107</v>
      </c>
      <c r="Q7" s="145" t="s">
        <v>108</v>
      </c>
      <c r="R7" s="145" t="s">
        <v>108</v>
      </c>
      <c r="S7" s="145" t="s">
        <v>866</v>
      </c>
      <c r="T7" s="152">
        <v>0</v>
      </c>
      <c r="U7" s="152">
        <v>0</v>
      </c>
      <c r="V7" s="149">
        <v>2828.06</v>
      </c>
      <c r="W7" s="149">
        <f t="shared" ref="W7" si="10">AO7+IF(ISBLANK(AP7),AB7,AP7)+IF(ISBLANK(AQ7),AC7,AQ7)+IF(ISBLANK(AR7),AD7,AR7)+IF(ISBLANK(AS7),AE7,AS7)</f>
        <v>2828.06</v>
      </c>
      <c r="X7" s="149">
        <f t="shared" ref="X7" si="11">IF(V7 &gt;= W7, V7 - W7, 0)*-1</f>
        <v>0</v>
      </c>
      <c r="Y7" s="149">
        <f t="shared" ref="Y7" si="12">IF(W7 &gt; V7, W7 - V7, 0)</f>
        <v>0</v>
      </c>
      <c r="Z7" s="149">
        <f t="shared" ref="Z7" si="13">SUM(X7:Y7)</f>
        <v>0</v>
      </c>
      <c r="AA7" s="146" t="s">
        <v>865</v>
      </c>
      <c r="AB7" s="51"/>
      <c r="AC7" s="51"/>
      <c r="AD7" s="51"/>
      <c r="AE7" s="51"/>
      <c r="AF7" s="51">
        <v>2828.06</v>
      </c>
      <c r="AG7" s="51"/>
      <c r="AH7" s="51"/>
      <c r="AI7" s="51"/>
      <c r="AJ7" s="51"/>
      <c r="AK7" s="51"/>
      <c r="AL7" s="51"/>
      <c r="AM7" s="51"/>
      <c r="AN7" s="51">
        <f t="shared" si="7"/>
        <v>2828.06</v>
      </c>
      <c r="AO7" s="149">
        <f t="shared" si="8"/>
        <v>2828.06</v>
      </c>
      <c r="AP7" s="60"/>
      <c r="AQ7" s="60"/>
      <c r="AR7" s="60"/>
      <c r="AS7" s="60"/>
      <c r="AT7" s="60">
        <v>2913.55</v>
      </c>
      <c r="AU7" s="60"/>
      <c r="AV7" s="60"/>
      <c r="AW7" s="60"/>
      <c r="AX7" s="60"/>
      <c r="AY7" s="60"/>
      <c r="AZ7" s="60"/>
      <c r="BA7" s="60"/>
      <c r="BB7" s="150">
        <f t="shared" si="9"/>
        <v>2913.55</v>
      </c>
      <c r="BC7" s="151"/>
    </row>
    <row r="8" spans="1:55" x14ac:dyDescent="0.3">
      <c r="A8" s="145" t="s">
        <v>101</v>
      </c>
      <c r="B8" s="145" t="s">
        <v>874</v>
      </c>
      <c r="C8" s="145" t="s">
        <v>875</v>
      </c>
      <c r="D8" s="10" t="s">
        <v>862</v>
      </c>
      <c r="E8" s="7" t="s">
        <v>863</v>
      </c>
      <c r="F8" s="146" t="s">
        <v>114</v>
      </c>
      <c r="G8" s="146" t="s">
        <v>53</v>
      </c>
      <c r="H8" s="147"/>
      <c r="I8" s="147"/>
      <c r="J8" s="145"/>
      <c r="K8" s="146"/>
      <c r="L8" s="145" t="s">
        <v>106</v>
      </c>
      <c r="M8" s="145" t="s">
        <v>7</v>
      </c>
      <c r="N8" s="145"/>
      <c r="O8" s="145"/>
      <c r="P8" s="145" t="s">
        <v>107</v>
      </c>
      <c r="Q8" s="145" t="s">
        <v>108</v>
      </c>
      <c r="R8" s="145" t="s">
        <v>108</v>
      </c>
      <c r="S8" s="145"/>
      <c r="T8" s="152">
        <v>0</v>
      </c>
      <c r="U8" s="152">
        <v>0</v>
      </c>
      <c r="V8" s="149"/>
      <c r="W8" s="149"/>
      <c r="X8" s="149"/>
      <c r="Y8" s="149"/>
      <c r="Z8" s="149"/>
      <c r="AA8" s="146" t="s">
        <v>903</v>
      </c>
      <c r="AB8" s="51"/>
      <c r="AC8" s="51"/>
      <c r="AD8" s="51"/>
      <c r="AE8" s="51"/>
      <c r="AF8" s="51"/>
      <c r="AG8" s="51"/>
      <c r="AH8" s="51"/>
      <c r="AI8" s="51"/>
      <c r="AJ8" s="51"/>
      <c r="AK8" s="51"/>
      <c r="AL8" s="51"/>
      <c r="AM8" s="51"/>
      <c r="AN8" s="51">
        <f t="shared" ref="AN8" si="14">SUM(AB8:AM8)</f>
        <v>0</v>
      </c>
      <c r="AO8" s="149">
        <f t="shared" ref="AO8" si="15">SUM(AF8:AM8)</f>
        <v>0</v>
      </c>
      <c r="AP8" s="60"/>
      <c r="AQ8" s="60"/>
      <c r="AR8" s="60">
        <f>575+5920</f>
        <v>6495</v>
      </c>
      <c r="AS8" s="60"/>
      <c r="AT8" s="60">
        <v>2300</v>
      </c>
      <c r="AU8" s="60">
        <v>1150</v>
      </c>
      <c r="AV8" s="60"/>
      <c r="AW8" s="60"/>
      <c r="AX8" s="60"/>
      <c r="AY8" s="60"/>
      <c r="AZ8" s="60"/>
      <c r="BA8" s="60"/>
      <c r="BB8" s="150">
        <f t="shared" si="9"/>
        <v>9945</v>
      </c>
      <c r="BC8" s="151"/>
    </row>
    <row r="10" spans="1:55" s="153" customFormat="1" x14ac:dyDescent="0.3">
      <c r="U10" s="153" t="s">
        <v>867</v>
      </c>
      <c r="V10" s="154">
        <f>SUM(V2:V8)</f>
        <v>-395388.94</v>
      </c>
      <c r="W10" s="154">
        <f t="shared" ref="W10:BB10" si="16">SUM(W2:W8)</f>
        <v>-479788.94000000024</v>
      </c>
      <c r="X10" s="154">
        <f t="shared" si="16"/>
        <v>-84400.000000000233</v>
      </c>
      <c r="Y10" s="154">
        <f t="shared" si="16"/>
        <v>0</v>
      </c>
      <c r="Z10" s="154">
        <f t="shared" si="16"/>
        <v>-84400.000000000233</v>
      </c>
      <c r="AA10" s="154"/>
      <c r="AB10" s="154">
        <f t="shared" si="16"/>
        <v>-166914.16666666666</v>
      </c>
      <c r="AC10" s="154">
        <f t="shared" si="16"/>
        <v>-166914.16666666666</v>
      </c>
      <c r="AD10" s="154">
        <f t="shared" si="16"/>
        <v>-166914.16666666666</v>
      </c>
      <c r="AE10" s="154">
        <f t="shared" si="16"/>
        <v>31565.833333333343</v>
      </c>
      <c r="AF10" s="154">
        <f t="shared" si="16"/>
        <v>-164086.10666666666</v>
      </c>
      <c r="AG10" s="154">
        <f t="shared" si="16"/>
        <v>-126914.16666666666</v>
      </c>
      <c r="AH10" s="154">
        <f t="shared" si="16"/>
        <v>-166914.16666666666</v>
      </c>
      <c r="AI10" s="154">
        <f t="shared" si="16"/>
        <v>731146.83333333337</v>
      </c>
      <c r="AJ10" s="154">
        <f t="shared" si="16"/>
        <v>16897.833333333343</v>
      </c>
      <c r="AK10" s="154">
        <f t="shared" si="16"/>
        <v>33085.833333333343</v>
      </c>
      <c r="AL10" s="154">
        <f t="shared" si="16"/>
        <v>-166914.16666666666</v>
      </c>
      <c r="AM10" s="154">
        <f t="shared" si="16"/>
        <v>-166914.16666666666</v>
      </c>
      <c r="AN10" s="154">
        <f t="shared" si="16"/>
        <v>-479788.94000000024</v>
      </c>
      <c r="AO10" s="154">
        <f t="shared" si="16"/>
        <v>-10612.273333333256</v>
      </c>
      <c r="AP10" s="154">
        <f t="shared" si="16"/>
        <v>0</v>
      </c>
      <c r="AQ10" s="154">
        <f t="shared" si="16"/>
        <v>0</v>
      </c>
      <c r="AR10" s="154">
        <f t="shared" si="16"/>
        <v>6495</v>
      </c>
      <c r="AS10" s="154">
        <f t="shared" si="16"/>
        <v>0</v>
      </c>
      <c r="AT10" s="154">
        <f t="shared" si="16"/>
        <v>5213.55</v>
      </c>
      <c r="AU10" s="154">
        <f t="shared" si="16"/>
        <v>1150</v>
      </c>
      <c r="AV10" s="154">
        <f t="shared" si="16"/>
        <v>0</v>
      </c>
      <c r="AW10" s="154">
        <f t="shared" si="16"/>
        <v>0</v>
      </c>
      <c r="AX10" s="154">
        <f t="shared" si="16"/>
        <v>183812</v>
      </c>
      <c r="AY10" s="154">
        <f t="shared" si="16"/>
        <v>0</v>
      </c>
      <c r="AZ10" s="154">
        <f t="shared" si="16"/>
        <v>0</v>
      </c>
      <c r="BA10" s="154">
        <f t="shared" si="16"/>
        <v>0</v>
      </c>
      <c r="BB10" s="154">
        <f t="shared" si="16"/>
        <v>196670.55</v>
      </c>
    </row>
  </sheetData>
  <conditionalFormatting sqref="Y1:Z8">
    <cfRule type="cellIs" dxfId="0" priority="1" operator="greaterThan">
      <formul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049F-C690-42A7-B570-0B987868027C}">
  <dimension ref="A1:U84"/>
  <sheetViews>
    <sheetView workbookViewId="0">
      <pane xSplit="1" ySplit="2" topLeftCell="M3" activePane="bottomRight" state="frozen"/>
      <selection pane="topRight" activeCell="B1" sqref="B1"/>
      <selection pane="bottomLeft" activeCell="A3" sqref="A3"/>
      <selection pane="bottomRight" activeCell="P8" sqref="P8"/>
    </sheetView>
  </sheetViews>
  <sheetFormatPr defaultRowHeight="14.4" x14ac:dyDescent="0.3"/>
  <cols>
    <col min="1" max="1" width="17.77734375" bestFit="1" customWidth="1"/>
    <col min="2" max="2" width="11.33203125" bestFit="1" customWidth="1"/>
    <col min="3" max="3" width="21.88671875" bestFit="1" customWidth="1"/>
    <col min="4" max="4" width="21.77734375" bestFit="1" customWidth="1"/>
    <col min="5" max="5" width="14.77734375" bestFit="1" customWidth="1"/>
    <col min="6" max="6" width="12.21875" bestFit="1" customWidth="1"/>
    <col min="7" max="8" width="12.6640625" bestFit="1" customWidth="1"/>
    <col min="9" max="9" width="17.88671875" bestFit="1" customWidth="1"/>
    <col min="10" max="10" width="12.33203125" bestFit="1" customWidth="1"/>
    <col min="11" max="13" width="12.77734375" bestFit="1" customWidth="1"/>
    <col min="14" max="14" width="12.77734375" customWidth="1"/>
    <col min="15" max="15" width="42.77734375" bestFit="1" customWidth="1"/>
    <col min="16" max="16" width="24.109375" style="112" bestFit="1" customWidth="1"/>
    <col min="17" max="17" width="14.44140625" bestFit="1" customWidth="1"/>
    <col min="18" max="18" width="14.88671875" bestFit="1" customWidth="1"/>
    <col min="19" max="19" width="14.5546875" bestFit="1" customWidth="1"/>
    <col min="20" max="20" width="15" bestFit="1" customWidth="1"/>
    <col min="21" max="21" width="20.109375" bestFit="1" customWidth="1"/>
    <col min="22" max="23" width="19" bestFit="1" customWidth="1"/>
    <col min="24" max="24" width="20" bestFit="1" customWidth="1"/>
  </cols>
  <sheetData>
    <row r="1" spans="1:21" x14ac:dyDescent="0.3">
      <c r="A1" s="8" t="s">
        <v>47</v>
      </c>
      <c r="B1" t="s">
        <v>490</v>
      </c>
      <c r="O1" s="8" t="s">
        <v>54</v>
      </c>
      <c r="P1" t="s">
        <v>43</v>
      </c>
    </row>
    <row r="2" spans="1:21" x14ac:dyDescent="0.3">
      <c r="O2" s="8" t="s">
        <v>47</v>
      </c>
      <c r="P2" t="s">
        <v>43</v>
      </c>
    </row>
    <row r="3" spans="1:21" x14ac:dyDescent="0.3">
      <c r="C3" s="8" t="s">
        <v>502</v>
      </c>
      <c r="E3" s="103"/>
      <c r="H3" s="103"/>
      <c r="J3" s="111"/>
      <c r="K3" s="111"/>
      <c r="L3" s="111"/>
    </row>
    <row r="4" spans="1:21" x14ac:dyDescent="0.3">
      <c r="A4" s="8" t="s">
        <v>54</v>
      </c>
      <c r="B4" s="8" t="s">
        <v>81</v>
      </c>
      <c r="C4" t="s">
        <v>0</v>
      </c>
      <c r="D4" t="s">
        <v>495</v>
      </c>
      <c r="E4" t="s">
        <v>526</v>
      </c>
      <c r="F4" t="s">
        <v>503</v>
      </c>
      <c r="G4" t="s">
        <v>505</v>
      </c>
      <c r="H4" t="s">
        <v>507</v>
      </c>
      <c r="I4" s="111" t="s">
        <v>527</v>
      </c>
      <c r="J4" s="111" t="s">
        <v>504</v>
      </c>
      <c r="K4" s="111" t="s">
        <v>506</v>
      </c>
      <c r="L4" s="111" t="s">
        <v>508</v>
      </c>
      <c r="P4" s="8" t="s">
        <v>502</v>
      </c>
    </row>
    <row r="5" spans="1:21" x14ac:dyDescent="0.3">
      <c r="A5" t="s">
        <v>48</v>
      </c>
      <c r="B5" t="s">
        <v>18</v>
      </c>
      <c r="C5" s="102">
        <v>415000</v>
      </c>
      <c r="D5" s="102">
        <v>-97500</v>
      </c>
      <c r="E5" s="102">
        <v>317500</v>
      </c>
      <c r="F5" s="102"/>
      <c r="G5" s="102"/>
      <c r="H5" s="102"/>
      <c r="I5" s="102">
        <v>0</v>
      </c>
      <c r="J5" s="102"/>
      <c r="K5" s="102"/>
      <c r="L5" s="102"/>
      <c r="N5" s="102"/>
      <c r="O5" s="8" t="s">
        <v>55</v>
      </c>
      <c r="P5" t="s">
        <v>0</v>
      </c>
      <c r="Q5" t="s">
        <v>503</v>
      </c>
      <c r="R5" t="s">
        <v>505</v>
      </c>
      <c r="S5" t="s">
        <v>504</v>
      </c>
      <c r="T5" t="s">
        <v>506</v>
      </c>
      <c r="U5" t="s">
        <v>527</v>
      </c>
    </row>
    <row r="6" spans="1:21" x14ac:dyDescent="0.3">
      <c r="B6" t="s">
        <v>22</v>
      </c>
      <c r="C6" s="102">
        <v>1869054.4455000001</v>
      </c>
      <c r="D6" s="102">
        <v>-19628.565500000001</v>
      </c>
      <c r="E6" s="102">
        <v>1854459.24</v>
      </c>
      <c r="F6" s="102">
        <v>144479.74</v>
      </c>
      <c r="G6" s="102">
        <v>238610.75</v>
      </c>
      <c r="H6" s="102">
        <v>136495</v>
      </c>
      <c r="I6" s="102">
        <v>793161.13</v>
      </c>
      <c r="J6" s="102">
        <v>144479.74</v>
      </c>
      <c r="K6" s="102">
        <v>233808.29</v>
      </c>
      <c r="L6" s="102">
        <v>136240.20000000001</v>
      </c>
      <c r="N6" s="102"/>
      <c r="O6" t="s">
        <v>400</v>
      </c>
      <c r="P6" s="102">
        <v>262896</v>
      </c>
      <c r="Q6" s="102">
        <v>0</v>
      </c>
      <c r="R6" s="102">
        <v>0</v>
      </c>
      <c r="S6" s="102">
        <v>0</v>
      </c>
      <c r="T6" s="102">
        <v>0</v>
      </c>
      <c r="U6" s="102">
        <v>0</v>
      </c>
    </row>
    <row r="7" spans="1:21" x14ac:dyDescent="0.3">
      <c r="B7" t="s">
        <v>29</v>
      </c>
      <c r="C7" s="102">
        <v>1655008.7341499999</v>
      </c>
      <c r="D7" s="102">
        <v>-276903.76415</v>
      </c>
      <c r="E7" s="102">
        <v>1375852.12</v>
      </c>
      <c r="F7" s="102">
        <v>123112.15666666666</v>
      </c>
      <c r="G7" s="102">
        <v>101337.15666666666</v>
      </c>
      <c r="H7" s="102">
        <v>145797.30666666667</v>
      </c>
      <c r="I7" s="102">
        <v>1203510.5741666667</v>
      </c>
      <c r="J7" s="102">
        <v>123112.15666666666</v>
      </c>
      <c r="K7" s="102">
        <v>101337.15666666666</v>
      </c>
      <c r="L7" s="102">
        <v>148050.15666666668</v>
      </c>
      <c r="N7" s="102"/>
      <c r="O7" t="s">
        <v>322</v>
      </c>
      <c r="P7" s="102">
        <v>191646</v>
      </c>
      <c r="Q7" s="102"/>
      <c r="R7" s="102"/>
      <c r="S7" s="102"/>
      <c r="T7" s="102"/>
      <c r="U7" s="102">
        <v>128265.00749999999</v>
      </c>
    </row>
    <row r="8" spans="1:21" x14ac:dyDescent="0.3">
      <c r="B8" t="s">
        <v>30</v>
      </c>
      <c r="C8" s="102">
        <v>370532.91749999998</v>
      </c>
      <c r="D8" s="102">
        <v>-88632.477499999994</v>
      </c>
      <c r="E8" s="102">
        <v>297183</v>
      </c>
      <c r="F8" s="102">
        <v>15957</v>
      </c>
      <c r="G8" s="102">
        <v>15000</v>
      </c>
      <c r="H8" s="102">
        <v>35397.5</v>
      </c>
      <c r="I8" s="102">
        <v>81071.94</v>
      </c>
      <c r="J8" s="102">
        <v>15957.23</v>
      </c>
      <c r="K8" s="102">
        <v>15000</v>
      </c>
      <c r="L8" s="102">
        <v>20114.71</v>
      </c>
      <c r="N8" s="102"/>
      <c r="O8" t="s">
        <v>407</v>
      </c>
      <c r="P8" s="102">
        <v>1778445.9000000001</v>
      </c>
      <c r="Q8" s="102">
        <v>155389.33499999999</v>
      </c>
      <c r="R8" s="102">
        <v>155389.33499999999</v>
      </c>
      <c r="S8" s="102">
        <v>155389.33499999999</v>
      </c>
      <c r="T8" s="102">
        <v>155389.33499999999</v>
      </c>
      <c r="U8" s="102">
        <v>1864672.0199999998</v>
      </c>
    </row>
    <row r="9" spans="1:21" x14ac:dyDescent="0.3">
      <c r="B9" t="s">
        <v>32</v>
      </c>
      <c r="C9" s="102">
        <v>1344000</v>
      </c>
      <c r="D9" s="102">
        <v>-384000</v>
      </c>
      <c r="E9" s="102">
        <v>960000</v>
      </c>
      <c r="F9" s="102">
        <v>160000</v>
      </c>
      <c r="G9" s="102">
        <v>160000</v>
      </c>
      <c r="H9" s="102">
        <v>160000</v>
      </c>
      <c r="I9" s="102">
        <v>800000</v>
      </c>
      <c r="J9" s="102">
        <v>160000</v>
      </c>
      <c r="K9" s="102">
        <v>160000</v>
      </c>
      <c r="L9" s="102">
        <v>160000</v>
      </c>
      <c r="N9" s="102"/>
      <c r="O9" t="s">
        <v>358</v>
      </c>
      <c r="P9" s="102">
        <v>292</v>
      </c>
      <c r="Q9" s="102"/>
      <c r="R9" s="102"/>
      <c r="S9" s="102"/>
      <c r="T9" s="102"/>
      <c r="U9" s="102">
        <v>0</v>
      </c>
    </row>
    <row r="10" spans="1:21" x14ac:dyDescent="0.3">
      <c r="B10" t="s">
        <v>33</v>
      </c>
      <c r="C10" s="102">
        <v>7470</v>
      </c>
      <c r="D10" s="102">
        <v>0</v>
      </c>
      <c r="E10" s="102">
        <v>7470</v>
      </c>
      <c r="F10" s="102"/>
      <c r="G10" s="102"/>
      <c r="H10" s="102"/>
      <c r="I10" s="102">
        <v>0</v>
      </c>
      <c r="J10" s="102"/>
      <c r="K10" s="102"/>
      <c r="L10" s="102"/>
      <c r="N10" s="102"/>
      <c r="O10" t="s">
        <v>73</v>
      </c>
      <c r="P10" s="102">
        <v>3649280</v>
      </c>
      <c r="Q10" s="102">
        <v>308160</v>
      </c>
      <c r="R10" s="102">
        <v>308160</v>
      </c>
      <c r="S10" s="102">
        <v>278680</v>
      </c>
      <c r="T10" s="102">
        <v>263381</v>
      </c>
      <c r="U10" s="102">
        <v>869353</v>
      </c>
    </row>
    <row r="11" spans="1:21" x14ac:dyDescent="0.3">
      <c r="B11" t="s">
        <v>34</v>
      </c>
      <c r="C11" s="102">
        <v>600000</v>
      </c>
      <c r="D11" s="102">
        <v>0</v>
      </c>
      <c r="E11" s="102">
        <v>600000</v>
      </c>
      <c r="F11" s="102"/>
      <c r="G11" s="102"/>
      <c r="H11" s="102"/>
      <c r="I11" s="102">
        <v>0</v>
      </c>
      <c r="J11" s="102"/>
      <c r="K11" s="102"/>
      <c r="L11" s="102"/>
      <c r="N11" s="102"/>
      <c r="O11" t="s">
        <v>121</v>
      </c>
      <c r="P11" s="102">
        <v>100000</v>
      </c>
      <c r="Q11" s="102">
        <v>7600</v>
      </c>
      <c r="R11" s="102">
        <v>7600</v>
      </c>
      <c r="S11" s="102">
        <v>7600</v>
      </c>
      <c r="T11" s="102">
        <v>7600</v>
      </c>
      <c r="U11" s="102">
        <v>54415</v>
      </c>
    </row>
    <row r="12" spans="1:21" x14ac:dyDescent="0.3">
      <c r="B12" t="s">
        <v>37</v>
      </c>
      <c r="C12" s="102">
        <v>748667.5</v>
      </c>
      <c r="D12" s="102">
        <v>-500000</v>
      </c>
      <c r="E12" s="102">
        <v>248667.49999999997</v>
      </c>
      <c r="F12" s="102">
        <v>16666.666666666668</v>
      </c>
      <c r="G12" s="102">
        <v>16666.666666666668</v>
      </c>
      <c r="H12" s="102">
        <v>16666.666666666668</v>
      </c>
      <c r="I12" s="102">
        <v>100000.00000000001</v>
      </c>
      <c r="J12" s="102">
        <v>16666.666666666668</v>
      </c>
      <c r="K12" s="102">
        <v>16666.666666666668</v>
      </c>
      <c r="L12" s="102">
        <v>16666.666666666668</v>
      </c>
      <c r="N12" s="102"/>
      <c r="O12" t="s">
        <v>368</v>
      </c>
      <c r="P12" s="102">
        <v>4409</v>
      </c>
      <c r="Q12" s="102">
        <v>4409</v>
      </c>
      <c r="R12" s="102"/>
      <c r="S12" s="102">
        <v>4982.8</v>
      </c>
      <c r="T12" s="102"/>
      <c r="U12" s="102">
        <v>4982.8</v>
      </c>
    </row>
    <row r="13" spans="1:21" ht="14.4" customHeight="1" x14ac:dyDescent="0.3">
      <c r="B13" t="s">
        <v>186</v>
      </c>
      <c r="C13" s="102">
        <v>2998080</v>
      </c>
      <c r="D13" s="102">
        <v>1725304.92</v>
      </c>
      <c r="E13" s="102">
        <v>4636288</v>
      </c>
      <c r="F13" s="102">
        <v>398240</v>
      </c>
      <c r="G13" s="102">
        <v>398240</v>
      </c>
      <c r="H13" s="102">
        <v>398240</v>
      </c>
      <c r="I13" s="102">
        <v>1593816.92</v>
      </c>
      <c r="J13" s="102">
        <v>398128.56</v>
      </c>
      <c r="K13" s="102">
        <v>406181.8</v>
      </c>
      <c r="L13" s="102">
        <v>473188.56</v>
      </c>
      <c r="N13" s="102"/>
      <c r="O13" t="s">
        <v>58</v>
      </c>
      <c r="P13" s="102">
        <v>36345</v>
      </c>
      <c r="Q13" s="102">
        <v>3028.75</v>
      </c>
      <c r="R13" s="102">
        <v>3028.75</v>
      </c>
      <c r="S13" s="102">
        <v>3283.4</v>
      </c>
      <c r="T13" s="102">
        <v>2291.8200000000002</v>
      </c>
      <c r="U13" s="102">
        <v>9883.380000000001</v>
      </c>
    </row>
    <row r="14" spans="1:21" x14ac:dyDescent="0.3">
      <c r="A14" t="s">
        <v>496</v>
      </c>
      <c r="C14" s="102">
        <v>10007813.59715</v>
      </c>
      <c r="D14" s="102">
        <v>358640.11284999992</v>
      </c>
      <c r="E14" s="102">
        <v>10297419.859999999</v>
      </c>
      <c r="F14" s="102">
        <v>858455.56333333335</v>
      </c>
      <c r="G14" s="102">
        <v>929854.57333333336</v>
      </c>
      <c r="H14" s="102">
        <v>892596.47333333339</v>
      </c>
      <c r="I14" s="102">
        <v>4571560.5641666669</v>
      </c>
      <c r="J14" s="102">
        <v>858344.35333333327</v>
      </c>
      <c r="K14" s="102">
        <v>932993.91333333333</v>
      </c>
      <c r="L14" s="102">
        <v>954260.29333333345</v>
      </c>
      <c r="N14" s="102"/>
      <c r="O14" t="s">
        <v>59</v>
      </c>
      <c r="P14" s="102">
        <v>4230</v>
      </c>
      <c r="Q14" s="102">
        <v>353</v>
      </c>
      <c r="R14" s="102">
        <v>353</v>
      </c>
      <c r="S14" s="102">
        <v>370.83</v>
      </c>
      <c r="T14" s="102">
        <v>375.95</v>
      </c>
      <c r="U14" s="102">
        <v>2518.1799999999998</v>
      </c>
    </row>
    <row r="15" spans="1:21" x14ac:dyDescent="0.3">
      <c r="A15" t="s">
        <v>49</v>
      </c>
      <c r="B15" t="s">
        <v>15</v>
      </c>
      <c r="C15" s="102">
        <v>7538504.3190000001</v>
      </c>
      <c r="D15" s="102">
        <v>-647031.43999999948</v>
      </c>
      <c r="E15" s="102">
        <v>7521728.3190000001</v>
      </c>
      <c r="F15" s="102">
        <v>625000</v>
      </c>
      <c r="G15" s="102">
        <v>625000</v>
      </c>
      <c r="H15" s="102">
        <v>625000</v>
      </c>
      <c r="I15" s="102">
        <v>3128142.41</v>
      </c>
      <c r="J15" s="102">
        <v>660370.4</v>
      </c>
      <c r="K15" s="102">
        <v>603859.57000000007</v>
      </c>
      <c r="L15" s="102">
        <v>627545.69000000006</v>
      </c>
      <c r="N15" s="102"/>
      <c r="O15" t="s">
        <v>60</v>
      </c>
      <c r="P15" s="102">
        <v>2863</v>
      </c>
      <c r="Q15" s="102"/>
      <c r="R15" s="102"/>
      <c r="S15" s="102"/>
      <c r="T15" s="102"/>
      <c r="U15" s="102">
        <v>0</v>
      </c>
    </row>
    <row r="16" spans="1:21" x14ac:dyDescent="0.3">
      <c r="B16" t="s">
        <v>17</v>
      </c>
      <c r="C16" s="102">
        <v>5688039.6425000001</v>
      </c>
      <c r="D16" s="102">
        <v>443034.67981666693</v>
      </c>
      <c r="E16" s="102">
        <v>6166862.4366666665</v>
      </c>
      <c r="F16" s="102">
        <v>357224.22249999997</v>
      </c>
      <c r="G16" s="102">
        <v>367026.5625</v>
      </c>
      <c r="H16" s="102">
        <v>409446.80608333327</v>
      </c>
      <c r="I16" s="102">
        <v>2396194.7967333328</v>
      </c>
      <c r="J16" s="102">
        <v>350017.71583333344</v>
      </c>
      <c r="K16" s="102">
        <v>357861.39583333331</v>
      </c>
      <c r="L16" s="102">
        <v>356080.93333333335</v>
      </c>
      <c r="N16" s="102"/>
      <c r="O16" t="s">
        <v>159</v>
      </c>
      <c r="P16" s="102">
        <v>14886</v>
      </c>
      <c r="Q16" s="102">
        <v>1088.76</v>
      </c>
      <c r="R16" s="102">
        <v>1088.76</v>
      </c>
      <c r="S16" s="102">
        <v>1088.76</v>
      </c>
      <c r="T16" s="102">
        <v>1088.74</v>
      </c>
      <c r="U16" s="102">
        <v>5443.74</v>
      </c>
    </row>
    <row r="17" spans="1:21" x14ac:dyDescent="0.3">
      <c r="B17" t="s">
        <v>19</v>
      </c>
      <c r="C17" s="102">
        <v>63325.5</v>
      </c>
      <c r="D17" s="102">
        <v>0</v>
      </c>
      <c r="E17" s="102">
        <v>63325.5</v>
      </c>
      <c r="F17" s="102"/>
      <c r="G17" s="102"/>
      <c r="H17" s="102">
        <v>1100.47</v>
      </c>
      <c r="I17" s="102">
        <v>1100.47</v>
      </c>
      <c r="J17" s="102"/>
      <c r="K17" s="102"/>
      <c r="L17" s="102">
        <v>1100.47</v>
      </c>
      <c r="N17" s="102"/>
      <c r="O17" t="s">
        <v>198</v>
      </c>
      <c r="P17" s="102">
        <v>1211114.9924999999</v>
      </c>
      <c r="Q17" s="102">
        <v>127450.98833333334</v>
      </c>
      <c r="R17" s="102">
        <v>102758.00833333335</v>
      </c>
      <c r="S17" s="102">
        <v>123674.73333333334</v>
      </c>
      <c r="T17" s="102">
        <v>96093.753333333341</v>
      </c>
      <c r="U17" s="102">
        <v>734338.64000000013</v>
      </c>
    </row>
    <row r="18" spans="1:21" x14ac:dyDescent="0.3">
      <c r="B18" t="s">
        <v>24</v>
      </c>
      <c r="C18" s="102">
        <v>335404.32850000006</v>
      </c>
      <c r="D18" s="102">
        <v>-8246.6618333333627</v>
      </c>
      <c r="E18" s="102">
        <v>327157.66666666663</v>
      </c>
      <c r="F18" s="102">
        <v>24908.333333333332</v>
      </c>
      <c r="G18" s="102">
        <v>24908.333333333332</v>
      </c>
      <c r="H18" s="102">
        <v>24908.333333333332</v>
      </c>
      <c r="I18" s="102">
        <v>124541.66666666666</v>
      </c>
      <c r="J18" s="102">
        <v>24908.333333333332</v>
      </c>
      <c r="K18" s="102">
        <v>24908.333333333332</v>
      </c>
      <c r="L18" s="102">
        <v>24908.333333333332</v>
      </c>
      <c r="N18" s="102"/>
      <c r="O18" t="s">
        <v>324</v>
      </c>
      <c r="P18" s="102">
        <v>50400</v>
      </c>
      <c r="Q18" s="102"/>
      <c r="R18" s="102"/>
      <c r="S18" s="102"/>
      <c r="T18" s="102"/>
      <c r="U18" s="102">
        <v>0</v>
      </c>
    </row>
    <row r="19" spans="1:21" x14ac:dyDescent="0.3">
      <c r="B19" t="s">
        <v>28</v>
      </c>
      <c r="C19" s="102">
        <v>178500</v>
      </c>
      <c r="D19" s="102">
        <v>-4330.4400000000023</v>
      </c>
      <c r="E19" s="102">
        <v>174169.56</v>
      </c>
      <c r="F19" s="102">
        <v>29028.26</v>
      </c>
      <c r="G19" s="102">
        <v>29028.26</v>
      </c>
      <c r="H19" s="102">
        <v>29028.26</v>
      </c>
      <c r="I19" s="102">
        <v>145141.29999999999</v>
      </c>
      <c r="J19" s="102">
        <v>29028.26</v>
      </c>
      <c r="K19" s="102">
        <v>29028.26</v>
      </c>
      <c r="L19" s="102">
        <v>29028.26</v>
      </c>
      <c r="N19" s="102"/>
      <c r="O19" t="s">
        <v>222</v>
      </c>
      <c r="P19" s="102">
        <v>131625</v>
      </c>
      <c r="Q19" s="102">
        <v>40500</v>
      </c>
      <c r="R19" s="102">
        <v>8100</v>
      </c>
      <c r="S19" s="102">
        <v>40109.25</v>
      </c>
      <c r="T19" s="102">
        <v>8100</v>
      </c>
      <c r="U19" s="102">
        <v>88709.25</v>
      </c>
    </row>
    <row r="20" spans="1:21" x14ac:dyDescent="0.3">
      <c r="B20" t="s">
        <v>186</v>
      </c>
      <c r="C20" s="102">
        <v>414080</v>
      </c>
      <c r="D20" s="102">
        <v>-44158</v>
      </c>
      <c r="E20" s="102">
        <v>389440</v>
      </c>
      <c r="F20" s="102">
        <v>38560</v>
      </c>
      <c r="G20" s="102">
        <v>38560</v>
      </c>
      <c r="H20" s="102">
        <v>46080</v>
      </c>
      <c r="I20" s="102">
        <v>103682</v>
      </c>
      <c r="J20" s="102">
        <v>30336</v>
      </c>
      <c r="K20" s="102">
        <v>27266</v>
      </c>
      <c r="L20" s="102">
        <v>46080</v>
      </c>
      <c r="N20" s="102"/>
      <c r="O20" t="s">
        <v>57</v>
      </c>
      <c r="P20" s="102">
        <v>1555160.9220000003</v>
      </c>
      <c r="Q20" s="102">
        <v>18728.046666666665</v>
      </c>
      <c r="R20" s="102">
        <v>19568.92666666667</v>
      </c>
      <c r="S20" s="102">
        <v>12817.539999999999</v>
      </c>
      <c r="T20" s="102">
        <v>12829.27</v>
      </c>
      <c r="U20" s="102">
        <v>72145.55</v>
      </c>
    </row>
    <row r="21" spans="1:21" x14ac:dyDescent="0.3">
      <c r="A21" t="s">
        <v>497</v>
      </c>
      <c r="C21" s="102">
        <v>14217853.790000001</v>
      </c>
      <c r="D21" s="102">
        <v>-260731.86201666592</v>
      </c>
      <c r="E21" s="102">
        <v>14642683.482333332</v>
      </c>
      <c r="F21" s="102">
        <v>1074720.8158333334</v>
      </c>
      <c r="G21" s="102">
        <v>1084523.1558333333</v>
      </c>
      <c r="H21" s="102">
        <v>1135563.8694166664</v>
      </c>
      <c r="I21" s="102">
        <v>5898802.6433999995</v>
      </c>
      <c r="J21" s="102">
        <v>1094660.7091666667</v>
      </c>
      <c r="K21" s="102">
        <v>1042923.5591666667</v>
      </c>
      <c r="L21" s="102">
        <v>1084743.6866666668</v>
      </c>
      <c r="N21" s="102"/>
      <c r="O21" t="s">
        <v>61</v>
      </c>
      <c r="P21" s="102">
        <v>1674</v>
      </c>
      <c r="Q21" s="102"/>
      <c r="R21" s="102"/>
      <c r="S21" s="102"/>
      <c r="T21" s="102"/>
      <c r="U21" s="102">
        <v>0</v>
      </c>
    </row>
    <row r="22" spans="1:21" x14ac:dyDescent="0.3">
      <c r="A22" t="s">
        <v>50</v>
      </c>
      <c r="B22" t="s">
        <v>9</v>
      </c>
      <c r="C22" s="102">
        <v>500000</v>
      </c>
      <c r="D22" s="102">
        <v>-500000</v>
      </c>
      <c r="E22" s="102">
        <v>0</v>
      </c>
      <c r="F22" s="102"/>
      <c r="G22" s="102"/>
      <c r="H22" s="102"/>
      <c r="I22" s="102">
        <v>0</v>
      </c>
      <c r="J22" s="102"/>
      <c r="K22" s="102"/>
      <c r="L22" s="102"/>
      <c r="N22" s="102"/>
      <c r="O22" t="s">
        <v>170</v>
      </c>
      <c r="P22" s="102">
        <v>236250</v>
      </c>
      <c r="Q22" s="102"/>
      <c r="R22" s="102"/>
      <c r="S22" s="102"/>
      <c r="T22" s="102"/>
      <c r="U22" s="102">
        <v>0</v>
      </c>
    </row>
    <row r="23" spans="1:21" x14ac:dyDescent="0.3">
      <c r="B23" t="s">
        <v>12</v>
      </c>
      <c r="C23" s="102">
        <v>250000</v>
      </c>
      <c r="D23" s="102">
        <v>-100000</v>
      </c>
      <c r="E23" s="102">
        <v>150000</v>
      </c>
      <c r="F23" s="102"/>
      <c r="G23" s="102"/>
      <c r="H23" s="102"/>
      <c r="I23" s="102">
        <v>0</v>
      </c>
      <c r="J23" s="102"/>
      <c r="K23" s="102"/>
      <c r="L23" s="102"/>
      <c r="N23" s="102"/>
      <c r="O23" t="s">
        <v>308</v>
      </c>
      <c r="P23" s="102">
        <v>32760</v>
      </c>
      <c r="Q23" s="102"/>
      <c r="R23" s="102"/>
      <c r="S23" s="102"/>
      <c r="T23" s="102"/>
      <c r="U23" s="102">
        <v>0</v>
      </c>
    </row>
    <row r="24" spans="1:21" x14ac:dyDescent="0.3">
      <c r="B24" t="s">
        <v>16</v>
      </c>
      <c r="C24" s="102">
        <v>539598.4</v>
      </c>
      <c r="D24" s="102">
        <v>-9611.2800000000861</v>
      </c>
      <c r="E24" s="102">
        <v>516582.36999999994</v>
      </c>
      <c r="F24" s="102">
        <v>31294.030833333334</v>
      </c>
      <c r="G24" s="102">
        <v>45283.030833333338</v>
      </c>
      <c r="H24" s="102">
        <v>31294.030833333334</v>
      </c>
      <c r="I24" s="102">
        <v>455227.11999999994</v>
      </c>
      <c r="J24" s="102">
        <v>31294.030833333334</v>
      </c>
      <c r="K24" s="102">
        <v>44766.880833333329</v>
      </c>
      <c r="L24" s="102">
        <v>32369.030833333334</v>
      </c>
      <c r="N24" s="102"/>
      <c r="O24" t="s">
        <v>234</v>
      </c>
      <c r="P24" s="102">
        <v>10080</v>
      </c>
      <c r="Q24" s="102"/>
      <c r="R24" s="102"/>
      <c r="S24" s="102"/>
      <c r="T24" s="102"/>
      <c r="U24" s="102">
        <v>4800</v>
      </c>
    </row>
    <row r="25" spans="1:21" x14ac:dyDescent="0.3">
      <c r="B25" t="s">
        <v>20</v>
      </c>
      <c r="C25" s="102">
        <v>2204879.4000000004</v>
      </c>
      <c r="D25" s="102">
        <v>217232.67999999953</v>
      </c>
      <c r="E25" s="102">
        <v>2422112.1399999997</v>
      </c>
      <c r="F25" s="102">
        <v>201842.67833333334</v>
      </c>
      <c r="G25" s="102">
        <v>201842.67833333334</v>
      </c>
      <c r="H25" s="102">
        <v>201842.67833333334</v>
      </c>
      <c r="I25" s="102">
        <v>2414490.7599999998</v>
      </c>
      <c r="J25" s="102">
        <v>201842.67833333334</v>
      </c>
      <c r="K25" s="102">
        <v>201842.65833333333</v>
      </c>
      <c r="L25" s="102">
        <v>201842.67833333334</v>
      </c>
      <c r="N25" s="102"/>
      <c r="O25" t="s">
        <v>313</v>
      </c>
      <c r="P25" s="102">
        <v>139684</v>
      </c>
      <c r="Q25" s="102">
        <v>11640.333333333334</v>
      </c>
      <c r="R25" s="102">
        <v>11640.333333333334</v>
      </c>
      <c r="S25" s="102">
        <v>11640.333333333334</v>
      </c>
      <c r="T25" s="102">
        <v>11640.333333333334</v>
      </c>
      <c r="U25" s="102">
        <v>93122.666666666657</v>
      </c>
    </row>
    <row r="26" spans="1:21" x14ac:dyDescent="0.3">
      <c r="B26" t="s">
        <v>31</v>
      </c>
      <c r="C26" s="102">
        <v>7231110.7000000002</v>
      </c>
      <c r="D26" s="102">
        <v>821647.049999999</v>
      </c>
      <c r="E26" s="102">
        <v>7983930.8900000006</v>
      </c>
      <c r="F26" s="102">
        <v>624638.7466666667</v>
      </c>
      <c r="G26" s="102">
        <v>594951.59666666668</v>
      </c>
      <c r="H26" s="102">
        <v>594951.59666666668</v>
      </c>
      <c r="I26" s="102">
        <v>6003767.7499999991</v>
      </c>
      <c r="J26" s="102">
        <v>692968.3566666668</v>
      </c>
      <c r="K26" s="102">
        <v>594951.59666666668</v>
      </c>
      <c r="L26" s="102">
        <v>594951.59666666668</v>
      </c>
      <c r="N26" s="102"/>
      <c r="O26" t="s">
        <v>318</v>
      </c>
      <c r="P26" s="102">
        <v>3150</v>
      </c>
      <c r="Q26" s="102"/>
      <c r="R26" s="102"/>
      <c r="S26" s="102"/>
      <c r="T26" s="102"/>
      <c r="U26" s="102">
        <v>0</v>
      </c>
    </row>
    <row r="27" spans="1:21" x14ac:dyDescent="0.3">
      <c r="B27" t="s">
        <v>35</v>
      </c>
      <c r="C27" s="102">
        <v>619600</v>
      </c>
      <c r="D27" s="102">
        <v>-346000</v>
      </c>
      <c r="E27" s="102">
        <v>273600</v>
      </c>
      <c r="F27" s="102"/>
      <c r="G27" s="102"/>
      <c r="H27" s="102"/>
      <c r="I27" s="102">
        <v>0</v>
      </c>
      <c r="J27" s="102"/>
      <c r="K27" s="102"/>
      <c r="L27" s="102"/>
      <c r="N27" s="102"/>
      <c r="O27" t="s">
        <v>418</v>
      </c>
      <c r="P27" s="102">
        <v>0</v>
      </c>
      <c r="Q27" s="102"/>
      <c r="R27" s="102"/>
      <c r="S27" s="102"/>
      <c r="T27" s="102"/>
      <c r="U27" s="102">
        <v>92000</v>
      </c>
    </row>
    <row r="28" spans="1:21" x14ac:dyDescent="0.3">
      <c r="B28" t="s">
        <v>36</v>
      </c>
      <c r="C28" s="102">
        <v>50000</v>
      </c>
      <c r="D28" s="102">
        <v>-50000</v>
      </c>
      <c r="E28" s="102">
        <v>0</v>
      </c>
      <c r="F28" s="102"/>
      <c r="G28" s="102"/>
      <c r="H28" s="102"/>
      <c r="I28" s="102">
        <v>0</v>
      </c>
      <c r="J28" s="102"/>
      <c r="K28" s="102"/>
      <c r="L28" s="102"/>
      <c r="N28" s="102"/>
      <c r="O28" t="s">
        <v>181</v>
      </c>
      <c r="P28" s="102">
        <v>4217276.0999999996</v>
      </c>
      <c r="Q28" s="102">
        <v>260086</v>
      </c>
      <c r="R28" s="102">
        <v>334930.09999999998</v>
      </c>
      <c r="S28" s="102">
        <v>275958.56</v>
      </c>
      <c r="T28" s="102">
        <v>381656.44</v>
      </c>
      <c r="U28" s="102">
        <v>1410471.5599999998</v>
      </c>
    </row>
    <row r="29" spans="1:21" x14ac:dyDescent="0.3">
      <c r="B29" t="s">
        <v>186</v>
      </c>
      <c r="C29" s="102">
        <v>1757280</v>
      </c>
      <c r="D29" s="102">
        <v>-277734</v>
      </c>
      <c r="E29" s="102">
        <v>1520680</v>
      </c>
      <c r="F29" s="102">
        <v>146440</v>
      </c>
      <c r="G29" s="102">
        <v>146440</v>
      </c>
      <c r="H29" s="102">
        <v>146440</v>
      </c>
      <c r="I29" s="102">
        <v>440186</v>
      </c>
      <c r="J29" s="102">
        <v>129864</v>
      </c>
      <c r="K29" s="102">
        <v>124134</v>
      </c>
      <c r="L29" s="102">
        <v>152588</v>
      </c>
      <c r="N29" s="102"/>
      <c r="O29" t="s">
        <v>62</v>
      </c>
      <c r="P29" s="102">
        <v>7043</v>
      </c>
      <c r="Q29" s="102">
        <v>587</v>
      </c>
      <c r="R29" s="102">
        <v>587</v>
      </c>
      <c r="S29" s="102">
        <v>620.09</v>
      </c>
      <c r="T29" s="102">
        <v>628.66</v>
      </c>
      <c r="U29" s="102">
        <v>3993.4158999999995</v>
      </c>
    </row>
    <row r="30" spans="1:21" x14ac:dyDescent="0.3">
      <c r="B30" t="s">
        <v>533</v>
      </c>
      <c r="C30" s="102"/>
      <c r="D30" s="102">
        <v>41250</v>
      </c>
      <c r="E30" s="102">
        <v>41250</v>
      </c>
      <c r="F30" s="102"/>
      <c r="G30" s="102"/>
      <c r="H30" s="102"/>
      <c r="I30" s="102">
        <v>9900</v>
      </c>
      <c r="J30" s="102"/>
      <c r="K30" s="102"/>
      <c r="L30" s="102"/>
      <c r="N30" s="102"/>
      <c r="O30" t="s">
        <v>63</v>
      </c>
      <c r="P30" s="102">
        <v>35314</v>
      </c>
      <c r="Q30" s="102">
        <v>2943</v>
      </c>
      <c r="R30" s="102">
        <v>2943</v>
      </c>
      <c r="S30" s="102">
        <v>2802.71</v>
      </c>
      <c r="T30" s="102">
        <v>2802.71</v>
      </c>
      <c r="U30" s="102">
        <v>18056.259999999998</v>
      </c>
    </row>
    <row r="31" spans="1:21" x14ac:dyDescent="0.3">
      <c r="A31" t="s">
        <v>498</v>
      </c>
      <c r="C31" s="102">
        <v>13152468.5</v>
      </c>
      <c r="D31" s="102">
        <v>-203215.5500000015</v>
      </c>
      <c r="E31" s="102">
        <v>12908155.4</v>
      </c>
      <c r="F31" s="102">
        <v>1004215.4558333333</v>
      </c>
      <c r="G31" s="102">
        <v>988517.3058333334</v>
      </c>
      <c r="H31" s="102">
        <v>974528.3058333334</v>
      </c>
      <c r="I31" s="102">
        <v>9323571.629999999</v>
      </c>
      <c r="J31" s="102">
        <v>1055969.0658333334</v>
      </c>
      <c r="K31" s="102">
        <v>965695.13583333336</v>
      </c>
      <c r="L31" s="102">
        <v>981751.3058333334</v>
      </c>
      <c r="N31" s="102"/>
      <c r="O31" t="s">
        <v>185</v>
      </c>
      <c r="P31" s="102">
        <v>218880</v>
      </c>
      <c r="Q31" s="102">
        <v>18240</v>
      </c>
      <c r="R31" s="102">
        <v>18240</v>
      </c>
      <c r="S31" s="102">
        <v>16128</v>
      </c>
      <c r="T31" s="102">
        <v>16464</v>
      </c>
      <c r="U31" s="102">
        <v>85892</v>
      </c>
    </row>
    <row r="32" spans="1:21" x14ac:dyDescent="0.3">
      <c r="A32" t="s">
        <v>51</v>
      </c>
      <c r="B32" t="s">
        <v>21</v>
      </c>
      <c r="C32" s="102">
        <v>100000</v>
      </c>
      <c r="D32" s="102">
        <v>0</v>
      </c>
      <c r="E32" s="102">
        <v>100000</v>
      </c>
      <c r="F32" s="102"/>
      <c r="G32" s="102"/>
      <c r="H32" s="102"/>
      <c r="I32" s="102">
        <v>0</v>
      </c>
      <c r="J32" s="102"/>
      <c r="K32" s="102"/>
      <c r="L32" s="102"/>
      <c r="N32" s="102"/>
      <c r="O32" t="s">
        <v>304</v>
      </c>
      <c r="P32" s="102">
        <v>117539.0055</v>
      </c>
      <c r="Q32" s="102">
        <v>8984.74</v>
      </c>
      <c r="R32" s="102">
        <v>2271.65</v>
      </c>
      <c r="S32" s="102">
        <v>8984.74</v>
      </c>
      <c r="T32" s="102">
        <v>2271.65</v>
      </c>
      <c r="U32" s="102">
        <v>14025.49</v>
      </c>
    </row>
    <row r="33" spans="1:21" x14ac:dyDescent="0.3">
      <c r="B33" t="s">
        <v>23</v>
      </c>
      <c r="C33" s="102">
        <v>345000</v>
      </c>
      <c r="D33" s="102">
        <v>247000</v>
      </c>
      <c r="E33" s="102">
        <v>592000</v>
      </c>
      <c r="F33" s="102">
        <v>28750</v>
      </c>
      <c r="G33" s="102">
        <v>28750</v>
      </c>
      <c r="H33" s="102">
        <v>41750</v>
      </c>
      <c r="I33" s="102">
        <v>154000</v>
      </c>
      <c r="J33" s="102">
        <v>28750</v>
      </c>
      <c r="K33" s="102">
        <v>28750</v>
      </c>
      <c r="L33" s="102">
        <v>41750</v>
      </c>
      <c r="N33" s="102"/>
      <c r="O33" t="s">
        <v>75</v>
      </c>
      <c r="P33" s="102">
        <v>5250</v>
      </c>
      <c r="Q33" s="102"/>
      <c r="R33" s="102"/>
      <c r="S33" s="102"/>
      <c r="T33" s="102"/>
      <c r="U33" s="102">
        <v>0</v>
      </c>
    </row>
    <row r="34" spans="1:21" x14ac:dyDescent="0.3">
      <c r="B34" t="s">
        <v>25</v>
      </c>
      <c r="C34" s="102">
        <v>226330.7</v>
      </c>
      <c r="D34" s="102">
        <v>0.29999999999563443</v>
      </c>
      <c r="E34" s="102">
        <v>226331</v>
      </c>
      <c r="F34" s="102">
        <v>14568.75</v>
      </c>
      <c r="G34" s="102">
        <v>14568.75</v>
      </c>
      <c r="H34" s="102">
        <v>16596.75</v>
      </c>
      <c r="I34" s="102">
        <v>133926.75</v>
      </c>
      <c r="J34" s="102">
        <v>14568.75</v>
      </c>
      <c r="K34" s="102">
        <v>14568.75</v>
      </c>
      <c r="L34" s="102">
        <v>16596.75</v>
      </c>
      <c r="N34" s="102"/>
      <c r="O34" t="s">
        <v>333</v>
      </c>
      <c r="P34" s="102">
        <v>48934</v>
      </c>
      <c r="Q34" s="102">
        <v>4702</v>
      </c>
      <c r="R34" s="102">
        <v>1000</v>
      </c>
      <c r="S34" s="102">
        <v>4704</v>
      </c>
      <c r="T34" s="102">
        <v>999</v>
      </c>
      <c r="U34" s="102">
        <v>9894</v>
      </c>
    </row>
    <row r="35" spans="1:21" x14ac:dyDescent="0.3">
      <c r="B35" t="s">
        <v>26</v>
      </c>
      <c r="C35" s="102">
        <v>1260</v>
      </c>
      <c r="D35" s="102">
        <v>0</v>
      </c>
      <c r="E35" s="102">
        <v>1260</v>
      </c>
      <c r="F35" s="102">
        <v>1260</v>
      </c>
      <c r="G35" s="102">
        <v>0</v>
      </c>
      <c r="H35" s="102">
        <v>0</v>
      </c>
      <c r="I35" s="102">
        <v>1260</v>
      </c>
      <c r="J35" s="102">
        <v>1260</v>
      </c>
      <c r="K35" s="102">
        <v>0</v>
      </c>
      <c r="L35" s="102">
        <v>0</v>
      </c>
      <c r="N35" s="102"/>
      <c r="O35" t="s">
        <v>56</v>
      </c>
      <c r="P35" s="102">
        <v>3667396</v>
      </c>
      <c r="Q35" s="102">
        <v>333776.63</v>
      </c>
      <c r="R35" s="102">
        <v>333776.63</v>
      </c>
      <c r="S35" s="102">
        <v>401932.44</v>
      </c>
      <c r="T35" s="102">
        <v>333776.63</v>
      </c>
      <c r="U35" s="102">
        <v>4073475.3699999992</v>
      </c>
    </row>
    <row r="36" spans="1:21" x14ac:dyDescent="0.3">
      <c r="B36" t="s">
        <v>38</v>
      </c>
      <c r="C36" s="102">
        <v>250000</v>
      </c>
      <c r="D36" s="102">
        <v>-100000</v>
      </c>
      <c r="E36" s="102">
        <v>150000</v>
      </c>
      <c r="F36" s="102"/>
      <c r="G36" s="102"/>
      <c r="H36" s="102"/>
      <c r="I36" s="102">
        <v>0</v>
      </c>
      <c r="J36" s="102"/>
      <c r="K36" s="102"/>
      <c r="L36" s="102"/>
      <c r="N36" s="102"/>
      <c r="O36" t="s">
        <v>236</v>
      </c>
      <c r="P36" s="102">
        <v>238897.86250000002</v>
      </c>
      <c r="Q36" s="102"/>
      <c r="R36" s="102"/>
      <c r="S36" s="102"/>
      <c r="T36" s="102"/>
      <c r="U36" s="102">
        <v>0</v>
      </c>
    </row>
    <row r="37" spans="1:21" x14ac:dyDescent="0.3">
      <c r="B37" t="s">
        <v>186</v>
      </c>
      <c r="C37" s="102">
        <v>830400</v>
      </c>
      <c r="D37" s="102">
        <v>-305360</v>
      </c>
      <c r="E37" s="102">
        <v>544400</v>
      </c>
      <c r="F37" s="102">
        <v>50000</v>
      </c>
      <c r="G37" s="102">
        <v>24000</v>
      </c>
      <c r="H37" s="102">
        <v>24000</v>
      </c>
      <c r="I37" s="102">
        <v>126640</v>
      </c>
      <c r="J37" s="102">
        <v>44800</v>
      </c>
      <c r="K37" s="102">
        <v>22800</v>
      </c>
      <c r="L37" s="102">
        <v>0</v>
      </c>
      <c r="N37" s="102"/>
      <c r="O37" t="s">
        <v>370</v>
      </c>
      <c r="P37" s="102">
        <v>359</v>
      </c>
      <c r="Q37" s="102"/>
      <c r="R37" s="102"/>
      <c r="S37" s="102"/>
      <c r="T37" s="102"/>
      <c r="U37" s="102">
        <v>0</v>
      </c>
    </row>
    <row r="38" spans="1:21" x14ac:dyDescent="0.3">
      <c r="A38" t="s">
        <v>499</v>
      </c>
      <c r="C38" s="102">
        <v>1752990.7</v>
      </c>
      <c r="D38" s="102">
        <v>-158359.70000000001</v>
      </c>
      <c r="E38" s="102">
        <v>1613991</v>
      </c>
      <c r="F38" s="102">
        <v>94578.75</v>
      </c>
      <c r="G38" s="102">
        <v>67318.75</v>
      </c>
      <c r="H38" s="102">
        <v>82346.75</v>
      </c>
      <c r="I38" s="102">
        <v>415826.75</v>
      </c>
      <c r="J38" s="102">
        <v>89378.75</v>
      </c>
      <c r="K38" s="102">
        <v>66118.75</v>
      </c>
      <c r="L38" s="102">
        <v>58346.75</v>
      </c>
      <c r="N38" s="102"/>
      <c r="O38" t="s">
        <v>133</v>
      </c>
      <c r="P38" s="102">
        <v>14700</v>
      </c>
      <c r="Q38" s="102"/>
      <c r="R38" s="102"/>
      <c r="S38" s="102"/>
      <c r="T38" s="102"/>
      <c r="U38" s="102">
        <v>9900</v>
      </c>
    </row>
    <row r="39" spans="1:21" x14ac:dyDescent="0.3">
      <c r="A39" t="s">
        <v>52</v>
      </c>
      <c r="B39" t="s">
        <v>10</v>
      </c>
      <c r="C39" s="102">
        <v>160000</v>
      </c>
      <c r="D39" s="102">
        <v>0</v>
      </c>
      <c r="E39" s="102">
        <v>160000</v>
      </c>
      <c r="F39" s="102">
        <v>12500</v>
      </c>
      <c r="G39" s="102">
        <v>12500</v>
      </c>
      <c r="H39" s="102">
        <v>12500</v>
      </c>
      <c r="I39" s="102">
        <v>112500</v>
      </c>
      <c r="J39" s="102">
        <v>12500</v>
      </c>
      <c r="K39" s="102">
        <v>12500</v>
      </c>
      <c r="L39" s="102">
        <v>12500</v>
      </c>
      <c r="N39" s="102"/>
      <c r="O39" t="s">
        <v>360</v>
      </c>
      <c r="P39" s="102">
        <v>2900</v>
      </c>
      <c r="Q39" s="102"/>
      <c r="R39" s="102">
        <v>17</v>
      </c>
      <c r="S39" s="102"/>
      <c r="T39" s="102">
        <v>16.739999999999998</v>
      </c>
      <c r="U39" s="102">
        <v>8407.75</v>
      </c>
    </row>
    <row r="40" spans="1:21" x14ac:dyDescent="0.3">
      <c r="B40" t="s">
        <v>13</v>
      </c>
      <c r="C40" s="102">
        <v>1625617.7549999999</v>
      </c>
      <c r="D40" s="102">
        <v>33842.401666666628</v>
      </c>
      <c r="E40" s="102">
        <v>1616588.25</v>
      </c>
      <c r="F40" s="102">
        <v>141783.63833333334</v>
      </c>
      <c r="G40" s="102">
        <v>117090.65833333335</v>
      </c>
      <c r="H40" s="102">
        <v>142595.65833333335</v>
      </c>
      <c r="I40" s="102">
        <v>812838.64000000013</v>
      </c>
      <c r="J40" s="102">
        <v>135508.06666666665</v>
      </c>
      <c r="K40" s="102">
        <v>109427.08666666667</v>
      </c>
      <c r="L40" s="102">
        <v>138773.08666666667</v>
      </c>
      <c r="N40" s="102"/>
      <c r="O40" t="s">
        <v>240</v>
      </c>
      <c r="P40" s="102">
        <v>12600</v>
      </c>
      <c r="Q40" s="102"/>
      <c r="R40" s="102">
        <v>12600</v>
      </c>
      <c r="S40" s="102"/>
      <c r="T40" s="102">
        <v>12000</v>
      </c>
      <c r="U40" s="102">
        <v>12000</v>
      </c>
    </row>
    <row r="41" spans="1:21" x14ac:dyDescent="0.3">
      <c r="A41" t="s">
        <v>500</v>
      </c>
      <c r="C41" s="102">
        <v>1785617.7549999999</v>
      </c>
      <c r="D41" s="102">
        <v>33842.401666666628</v>
      </c>
      <c r="E41" s="102">
        <v>1776588.25</v>
      </c>
      <c r="F41" s="102">
        <v>154283.63833333334</v>
      </c>
      <c r="G41" s="102">
        <v>129590.65833333335</v>
      </c>
      <c r="H41" s="102">
        <v>155095.65833333335</v>
      </c>
      <c r="I41" s="102">
        <v>925338.64000000013</v>
      </c>
      <c r="J41" s="102">
        <v>148008.06666666665</v>
      </c>
      <c r="K41" s="102">
        <v>121927.08666666667</v>
      </c>
      <c r="L41" s="102">
        <v>151273.08666666667</v>
      </c>
      <c r="N41" s="102"/>
      <c r="O41" t="s">
        <v>362</v>
      </c>
      <c r="P41" s="102">
        <v>8400</v>
      </c>
      <c r="Q41" s="102">
        <v>8400</v>
      </c>
      <c r="R41" s="102"/>
      <c r="S41" s="102">
        <v>8000</v>
      </c>
      <c r="T41" s="102"/>
      <c r="U41" s="102">
        <v>8000</v>
      </c>
    </row>
    <row r="42" spans="1:21" x14ac:dyDescent="0.3">
      <c r="A42" t="s">
        <v>53</v>
      </c>
      <c r="B42" t="s">
        <v>11</v>
      </c>
      <c r="C42" s="102">
        <v>693012</v>
      </c>
      <c r="D42" s="102">
        <v>-88867.429999999964</v>
      </c>
      <c r="E42" s="102">
        <v>593011.85</v>
      </c>
      <c r="F42" s="102">
        <v>11185.549999999997</v>
      </c>
      <c r="G42" s="102">
        <v>7416.97</v>
      </c>
      <c r="H42" s="102">
        <v>16129.190000000002</v>
      </c>
      <c r="I42" s="102">
        <v>100202.57</v>
      </c>
      <c r="J42" s="102">
        <v>11185.549999999997</v>
      </c>
      <c r="K42" s="102">
        <v>7416.71</v>
      </c>
      <c r="L42" s="102">
        <v>16129.190000000002</v>
      </c>
      <c r="N42" s="102"/>
      <c r="O42" t="s">
        <v>242</v>
      </c>
      <c r="P42" s="102">
        <v>90000</v>
      </c>
      <c r="Q42" s="102"/>
      <c r="R42" s="102"/>
      <c r="S42" s="102"/>
      <c r="T42" s="102"/>
      <c r="U42" s="102">
        <v>0</v>
      </c>
    </row>
    <row r="43" spans="1:21" x14ac:dyDescent="0.3">
      <c r="B43" t="s">
        <v>14</v>
      </c>
      <c r="C43" s="102">
        <v>212896</v>
      </c>
      <c r="D43" s="102">
        <v>-90110</v>
      </c>
      <c r="E43" s="102">
        <v>122786</v>
      </c>
      <c r="F43" s="102">
        <v>0</v>
      </c>
      <c r="G43" s="102">
        <v>0</v>
      </c>
      <c r="H43" s="102">
        <v>0</v>
      </c>
      <c r="I43" s="102">
        <v>0</v>
      </c>
      <c r="J43" s="102">
        <v>0</v>
      </c>
      <c r="K43" s="102">
        <v>0</v>
      </c>
      <c r="L43" s="102">
        <v>0</v>
      </c>
      <c r="N43" s="102"/>
      <c r="O43" t="s">
        <v>208</v>
      </c>
      <c r="P43" s="102">
        <v>4683010.9241500003</v>
      </c>
      <c r="Q43" s="102">
        <v>398337.49</v>
      </c>
      <c r="R43" s="102">
        <v>376562.49</v>
      </c>
      <c r="S43" s="102">
        <v>383337.49</v>
      </c>
      <c r="T43" s="102">
        <v>358762.49</v>
      </c>
      <c r="U43" s="102">
        <v>2360914.9</v>
      </c>
    </row>
    <row r="44" spans="1:21" x14ac:dyDescent="0.3">
      <c r="B44" t="s">
        <v>27</v>
      </c>
      <c r="C44" s="102">
        <v>1049727.6140000001</v>
      </c>
      <c r="D44" s="102">
        <v>-5314.8693333333185</v>
      </c>
      <c r="E44" s="102">
        <v>1048398.1806666667</v>
      </c>
      <c r="F44" s="102">
        <v>56798</v>
      </c>
      <c r="G44" s="102">
        <v>20696</v>
      </c>
      <c r="H44" s="102">
        <v>129819.016</v>
      </c>
      <c r="I44" s="102">
        <v>611013.38000000012</v>
      </c>
      <c r="J44" s="102">
        <v>56370.39</v>
      </c>
      <c r="K44" s="102">
        <v>20656.14</v>
      </c>
      <c r="L44" s="102">
        <v>126332.43</v>
      </c>
      <c r="N44" s="102"/>
      <c r="O44" t="s">
        <v>248</v>
      </c>
      <c r="P44" s="102">
        <v>1260</v>
      </c>
      <c r="Q44" s="102">
        <v>1260</v>
      </c>
      <c r="R44" s="102">
        <v>0</v>
      </c>
      <c r="S44" s="102">
        <v>1260</v>
      </c>
      <c r="T44" s="102">
        <v>0</v>
      </c>
      <c r="U44" s="102">
        <v>1260</v>
      </c>
    </row>
    <row r="45" spans="1:21" x14ac:dyDescent="0.3">
      <c r="B45" t="s">
        <v>186</v>
      </c>
      <c r="C45" s="102">
        <v>672000</v>
      </c>
      <c r="D45" s="102">
        <v>-8540</v>
      </c>
      <c r="E45" s="102">
        <v>671440</v>
      </c>
      <c r="F45" s="102">
        <v>56000</v>
      </c>
      <c r="G45" s="102">
        <v>56000</v>
      </c>
      <c r="H45" s="102">
        <v>59760</v>
      </c>
      <c r="I45" s="102">
        <v>207380</v>
      </c>
      <c r="J45" s="102">
        <v>51600</v>
      </c>
      <c r="K45" s="102">
        <v>52080</v>
      </c>
      <c r="L45" s="102">
        <v>56924</v>
      </c>
      <c r="N45" s="102"/>
      <c r="O45" t="s">
        <v>342</v>
      </c>
      <c r="P45" s="102">
        <v>940800</v>
      </c>
      <c r="Q45" s="102">
        <v>156800</v>
      </c>
      <c r="R45" s="102">
        <v>156800</v>
      </c>
      <c r="S45" s="102">
        <v>153008</v>
      </c>
      <c r="T45" s="102">
        <v>138848</v>
      </c>
      <c r="U45" s="102">
        <v>610110</v>
      </c>
    </row>
    <row r="46" spans="1:21" x14ac:dyDescent="0.3">
      <c r="A46" t="s">
        <v>501</v>
      </c>
      <c r="C46" s="102">
        <v>2627635.6140000001</v>
      </c>
      <c r="D46" s="102">
        <v>-192832.29933333327</v>
      </c>
      <c r="E46" s="102">
        <v>2435636.0306666666</v>
      </c>
      <c r="F46" s="102">
        <v>123983.55</v>
      </c>
      <c r="G46" s="102">
        <v>84112.97</v>
      </c>
      <c r="H46" s="102">
        <v>205708.20600000001</v>
      </c>
      <c r="I46" s="102">
        <v>918595.95000000019</v>
      </c>
      <c r="J46" s="102">
        <v>119155.94</v>
      </c>
      <c r="K46" s="102">
        <v>80152.850000000006</v>
      </c>
      <c r="L46" s="102">
        <v>199385.62</v>
      </c>
      <c r="N46" s="102"/>
      <c r="O46" t="s">
        <v>64</v>
      </c>
      <c r="P46" s="102">
        <v>18865</v>
      </c>
      <c r="Q46" s="102">
        <v>1450.9</v>
      </c>
      <c r="R46" s="102">
        <v>1585</v>
      </c>
      <c r="S46" s="102">
        <v>1450.9</v>
      </c>
      <c r="T46" s="102">
        <v>1585</v>
      </c>
      <c r="U46" s="102">
        <v>6681.98</v>
      </c>
    </row>
    <row r="47" spans="1:21" x14ac:dyDescent="0.3">
      <c r="A47" t="s">
        <v>8</v>
      </c>
      <c r="C47" s="102">
        <v>43544379.95615001</v>
      </c>
      <c r="D47" s="102">
        <v>-422656.89683333423</v>
      </c>
      <c r="E47" s="102">
        <v>43674474.023000009</v>
      </c>
      <c r="F47" s="102">
        <v>3310237.773333333</v>
      </c>
      <c r="G47" s="102">
        <v>3283917.4133333331</v>
      </c>
      <c r="H47" s="102">
        <v>3445839.262916666</v>
      </c>
      <c r="I47" s="102">
        <v>22053696.177566666</v>
      </c>
      <c r="J47" s="102">
        <v>3365516.8850000002</v>
      </c>
      <c r="K47" s="102">
        <v>3209811.2950000004</v>
      </c>
      <c r="L47" s="102">
        <v>3429760.7424999997</v>
      </c>
      <c r="N47" s="102"/>
      <c r="O47" t="s">
        <v>65</v>
      </c>
      <c r="P47" s="102">
        <v>25439</v>
      </c>
      <c r="Q47" s="102">
        <v>2119.9166666666665</v>
      </c>
      <c r="R47" s="102">
        <v>2119.9166666666665</v>
      </c>
      <c r="S47" s="102">
        <v>2019.14</v>
      </c>
      <c r="T47" s="102">
        <v>2019.24</v>
      </c>
      <c r="U47" s="102">
        <v>12115.970000000001</v>
      </c>
    </row>
    <row r="48" spans="1:21" x14ac:dyDescent="0.3">
      <c r="N48" s="102"/>
      <c r="O48" t="s">
        <v>320</v>
      </c>
      <c r="P48" s="102">
        <v>2594.5500000000002</v>
      </c>
      <c r="Q48" s="102"/>
      <c r="R48" s="102"/>
      <c r="S48" s="102"/>
      <c r="T48" s="102"/>
      <c r="U48" s="102">
        <v>0</v>
      </c>
    </row>
    <row r="49" spans="15:21" x14ac:dyDescent="0.3">
      <c r="O49" t="s">
        <v>66</v>
      </c>
      <c r="P49" s="102">
        <v>34537</v>
      </c>
      <c r="Q49" s="102">
        <v>2878.0833333333335</v>
      </c>
      <c r="R49" s="102">
        <v>2878.0833333333335</v>
      </c>
      <c r="S49" s="102">
        <v>2741.45</v>
      </c>
      <c r="T49" s="102">
        <v>2741.45</v>
      </c>
      <c r="U49" s="102">
        <v>10965.8</v>
      </c>
    </row>
    <row r="50" spans="15:21" x14ac:dyDescent="0.3">
      <c r="O50" t="s">
        <v>76</v>
      </c>
      <c r="P50" s="102">
        <v>27790.5285</v>
      </c>
      <c r="Q50" s="102"/>
      <c r="R50" s="102"/>
      <c r="S50" s="102"/>
      <c r="T50" s="102"/>
      <c r="U50" s="102">
        <v>0</v>
      </c>
    </row>
    <row r="51" spans="15:21" x14ac:dyDescent="0.3">
      <c r="O51" t="s">
        <v>256</v>
      </c>
      <c r="P51" s="102">
        <v>2751</v>
      </c>
      <c r="Q51" s="102"/>
      <c r="R51" s="102">
        <v>1389</v>
      </c>
      <c r="S51" s="102"/>
      <c r="T51" s="102">
        <v>1472.85</v>
      </c>
      <c r="U51" s="102">
        <v>3192.75</v>
      </c>
    </row>
    <row r="52" spans="15:21" x14ac:dyDescent="0.3">
      <c r="O52" t="s">
        <v>334</v>
      </c>
      <c r="P52" s="102">
        <v>4499600</v>
      </c>
      <c r="Q52" s="102">
        <v>261174.96666666667</v>
      </c>
      <c r="R52" s="102">
        <v>261174.96666666667</v>
      </c>
      <c r="S52" s="102">
        <v>261174.96666666667</v>
      </c>
      <c r="T52" s="102">
        <v>261174.96666666667</v>
      </c>
      <c r="U52" s="102">
        <v>1775858.68</v>
      </c>
    </row>
    <row r="53" spans="15:21" x14ac:dyDescent="0.3">
      <c r="O53" t="s">
        <v>67</v>
      </c>
      <c r="P53" s="102">
        <v>10552298</v>
      </c>
      <c r="Q53" s="102">
        <v>877948.75</v>
      </c>
      <c r="R53" s="102">
        <v>877948.75</v>
      </c>
      <c r="S53" s="102">
        <v>912069.15</v>
      </c>
      <c r="T53" s="102">
        <v>855558.32000000007</v>
      </c>
      <c r="U53" s="102">
        <v>4794256.1466666674</v>
      </c>
    </row>
    <row r="54" spans="15:21" x14ac:dyDescent="0.3">
      <c r="O54" t="s">
        <v>77</v>
      </c>
      <c r="P54" s="102">
        <v>307613.80000000005</v>
      </c>
      <c r="Q54" s="102">
        <v>24908.333333333332</v>
      </c>
      <c r="R54" s="102">
        <v>24908.333333333332</v>
      </c>
      <c r="S54" s="102">
        <v>24908.333333333332</v>
      </c>
      <c r="T54" s="102">
        <v>24908.333333333332</v>
      </c>
      <c r="U54" s="102">
        <v>124541.66666666666</v>
      </c>
    </row>
    <row r="55" spans="15:21" x14ac:dyDescent="0.3">
      <c r="O55" t="s">
        <v>176</v>
      </c>
      <c r="P55" s="102">
        <v>141750</v>
      </c>
      <c r="Q55" s="102"/>
      <c r="R55" s="102"/>
      <c r="S55" s="102"/>
      <c r="T55" s="102"/>
      <c r="U55" s="102">
        <v>0</v>
      </c>
    </row>
    <row r="56" spans="15:21" x14ac:dyDescent="0.3">
      <c r="O56" t="s">
        <v>74</v>
      </c>
      <c r="P56" s="102">
        <v>631511.9645</v>
      </c>
      <c r="Q56" s="102">
        <v>70999.255833333329</v>
      </c>
      <c r="R56" s="102">
        <v>70999.255833333329</v>
      </c>
      <c r="S56" s="102">
        <v>70999.255833333329</v>
      </c>
      <c r="T56" s="102">
        <v>70999.255833333329</v>
      </c>
      <c r="U56" s="102">
        <v>606822.25416666665</v>
      </c>
    </row>
    <row r="57" spans="15:21" x14ac:dyDescent="0.3">
      <c r="O57" t="s">
        <v>487</v>
      </c>
      <c r="P57" s="102">
        <v>0</v>
      </c>
      <c r="Q57" s="102"/>
      <c r="R57" s="102"/>
      <c r="S57" s="102"/>
      <c r="T57" s="102"/>
      <c r="U57" s="102">
        <v>15208</v>
      </c>
    </row>
    <row r="58" spans="15:21" x14ac:dyDescent="0.3">
      <c r="O58" t="s">
        <v>177</v>
      </c>
      <c r="P58" s="102">
        <v>17099</v>
      </c>
      <c r="Q58" s="102"/>
      <c r="R58" s="102"/>
      <c r="S58" s="102"/>
      <c r="T58" s="102"/>
      <c r="U58" s="102">
        <v>0</v>
      </c>
    </row>
    <row r="59" spans="15:21" x14ac:dyDescent="0.3">
      <c r="O59" t="s">
        <v>410</v>
      </c>
      <c r="P59" s="102">
        <v>298544.40000000002</v>
      </c>
      <c r="Q59" s="102">
        <v>23694.030833333334</v>
      </c>
      <c r="R59" s="102">
        <v>23694.030833333334</v>
      </c>
      <c r="S59" s="102">
        <v>23694.030833333334</v>
      </c>
      <c r="T59" s="102">
        <v>23694.030833333334</v>
      </c>
      <c r="U59" s="102">
        <v>284328.36999999994</v>
      </c>
    </row>
    <row r="60" spans="15:21" x14ac:dyDescent="0.3">
      <c r="O60" t="s">
        <v>402</v>
      </c>
      <c r="P60" s="102">
        <v>100000</v>
      </c>
      <c r="Q60" s="102"/>
      <c r="R60" s="102"/>
      <c r="S60" s="102"/>
      <c r="T60" s="102"/>
      <c r="U60" s="102">
        <v>0</v>
      </c>
    </row>
    <row r="61" spans="15:21" x14ac:dyDescent="0.3">
      <c r="O61" t="s">
        <v>272</v>
      </c>
      <c r="P61" s="102">
        <v>8435.7000000000007</v>
      </c>
      <c r="Q61" s="102"/>
      <c r="R61" s="102"/>
      <c r="S61" s="102"/>
      <c r="T61" s="102"/>
      <c r="U61" s="102">
        <v>0</v>
      </c>
    </row>
    <row r="62" spans="15:21" x14ac:dyDescent="0.3">
      <c r="O62" t="s">
        <v>68</v>
      </c>
      <c r="P62" s="102">
        <v>52500</v>
      </c>
      <c r="Q62" s="102"/>
      <c r="R62" s="102"/>
      <c r="S62" s="102"/>
      <c r="T62" s="102"/>
      <c r="U62" s="102">
        <v>0</v>
      </c>
    </row>
    <row r="63" spans="15:21" x14ac:dyDescent="0.3">
      <c r="O63" t="s">
        <v>353</v>
      </c>
      <c r="P63" s="102">
        <v>411547.5</v>
      </c>
      <c r="Q63" s="102">
        <v>45364.583333333336</v>
      </c>
      <c r="R63" s="102">
        <v>45364.583333333336</v>
      </c>
      <c r="S63" s="102">
        <v>45364.583333333336</v>
      </c>
      <c r="T63" s="102">
        <v>45364.583333333336</v>
      </c>
      <c r="U63" s="102">
        <v>544374.99999999988</v>
      </c>
    </row>
    <row r="64" spans="15:21" x14ac:dyDescent="0.3">
      <c r="O64" t="s">
        <v>166</v>
      </c>
      <c r="P64" s="102">
        <v>12200</v>
      </c>
      <c r="Q64" s="102"/>
      <c r="R64" s="102"/>
      <c r="S64" s="102"/>
      <c r="T64" s="102"/>
      <c r="U64" s="102">
        <v>0</v>
      </c>
    </row>
    <row r="65" spans="15:21" x14ac:dyDescent="0.3">
      <c r="O65" t="s">
        <v>276</v>
      </c>
      <c r="P65" s="102">
        <v>72888.816000000006</v>
      </c>
      <c r="Q65" s="102"/>
      <c r="R65" s="102"/>
      <c r="S65" s="102"/>
      <c r="T65" s="102"/>
      <c r="U65" s="102">
        <v>69417.919999999998</v>
      </c>
    </row>
    <row r="66" spans="15:21" x14ac:dyDescent="0.3">
      <c r="O66" t="s">
        <v>69</v>
      </c>
      <c r="P66" s="102">
        <v>3150</v>
      </c>
      <c r="Q66" s="102"/>
      <c r="R66" s="102">
        <v>3150</v>
      </c>
      <c r="S66" s="102"/>
      <c r="T66" s="102">
        <v>3000</v>
      </c>
      <c r="U66" s="102">
        <v>3000</v>
      </c>
    </row>
    <row r="67" spans="15:21" x14ac:dyDescent="0.3">
      <c r="O67" t="s">
        <v>278</v>
      </c>
      <c r="P67" s="102">
        <v>51930.15</v>
      </c>
      <c r="Q67" s="102"/>
      <c r="R67" s="102"/>
      <c r="S67" s="102"/>
      <c r="T67" s="102"/>
      <c r="U67" s="102">
        <v>46713</v>
      </c>
    </row>
    <row r="68" spans="15:21" x14ac:dyDescent="0.3">
      <c r="O68" t="s">
        <v>347</v>
      </c>
      <c r="P68" s="102">
        <v>139031.20000000001</v>
      </c>
      <c r="Q68" s="102">
        <v>11396</v>
      </c>
      <c r="R68" s="102">
        <v>11396</v>
      </c>
      <c r="S68" s="102">
        <v>11396</v>
      </c>
      <c r="T68" s="102">
        <v>11396</v>
      </c>
      <c r="U68" s="102">
        <v>79772</v>
      </c>
    </row>
    <row r="69" spans="15:21" x14ac:dyDescent="0.3">
      <c r="O69" t="s">
        <v>70</v>
      </c>
      <c r="P69" s="102">
        <v>297450.41749999998</v>
      </c>
      <c r="Q69" s="102">
        <v>957</v>
      </c>
      <c r="R69" s="102"/>
      <c r="S69" s="102">
        <v>983.36</v>
      </c>
      <c r="T69" s="102">
        <v>24.41</v>
      </c>
      <c r="U69" s="102">
        <v>21772.92</v>
      </c>
    </row>
    <row r="70" spans="15:21" x14ac:dyDescent="0.3">
      <c r="O70" t="s">
        <v>282</v>
      </c>
      <c r="P70" s="102">
        <v>39305.700000000004</v>
      </c>
      <c r="Q70" s="102"/>
      <c r="R70" s="102"/>
      <c r="S70" s="102"/>
      <c r="T70" s="102"/>
      <c r="U70" s="102">
        <v>2808</v>
      </c>
    </row>
    <row r="71" spans="15:21" x14ac:dyDescent="0.3">
      <c r="O71" t="s">
        <v>381</v>
      </c>
      <c r="P71" s="102">
        <v>160000</v>
      </c>
      <c r="Q71" s="102">
        <v>12500</v>
      </c>
      <c r="R71" s="102">
        <v>12500</v>
      </c>
      <c r="S71" s="102">
        <v>12500</v>
      </c>
      <c r="T71" s="102">
        <v>12500</v>
      </c>
      <c r="U71" s="102">
        <v>112500</v>
      </c>
    </row>
    <row r="72" spans="15:21" x14ac:dyDescent="0.3">
      <c r="O72" t="s">
        <v>298</v>
      </c>
      <c r="P72" s="102">
        <v>70432.698000000004</v>
      </c>
      <c r="Q72" s="102">
        <v>200</v>
      </c>
      <c r="R72" s="102">
        <v>200</v>
      </c>
      <c r="S72" s="102">
        <v>161.13999999999999</v>
      </c>
      <c r="T72" s="102">
        <v>161.13999999999999</v>
      </c>
      <c r="U72" s="102">
        <v>878.21</v>
      </c>
    </row>
    <row r="73" spans="15:21" x14ac:dyDescent="0.3">
      <c r="O73" t="s">
        <v>78</v>
      </c>
      <c r="P73" s="102">
        <v>5407.5</v>
      </c>
      <c r="Q73" s="102"/>
      <c r="R73" s="102"/>
      <c r="S73" s="102"/>
      <c r="T73" s="102"/>
      <c r="U73" s="102">
        <v>0</v>
      </c>
    </row>
    <row r="74" spans="15:21" x14ac:dyDescent="0.3">
      <c r="O74" t="s">
        <v>284</v>
      </c>
      <c r="P74" s="102">
        <v>174825</v>
      </c>
      <c r="Q74" s="102">
        <v>14568.75</v>
      </c>
      <c r="R74" s="102">
        <v>14568.75</v>
      </c>
      <c r="S74" s="102">
        <v>14568.75</v>
      </c>
      <c r="T74" s="102">
        <v>14568.75</v>
      </c>
      <c r="U74" s="102">
        <v>131118.75</v>
      </c>
    </row>
    <row r="75" spans="15:21" x14ac:dyDescent="0.3">
      <c r="O75" t="s">
        <v>138</v>
      </c>
      <c r="P75" s="102">
        <v>175245.90000000002</v>
      </c>
      <c r="Q75" s="102">
        <v>14332.650000000003</v>
      </c>
      <c r="R75" s="102">
        <v>14332.650000000003</v>
      </c>
      <c r="S75" s="102">
        <v>11833.333333333334</v>
      </c>
      <c r="T75" s="102">
        <v>13333.333333333334</v>
      </c>
      <c r="U75" s="102">
        <v>78500</v>
      </c>
    </row>
    <row r="76" spans="15:21" x14ac:dyDescent="0.3">
      <c r="O76" t="s">
        <v>112</v>
      </c>
      <c r="P76" s="102">
        <v>259449</v>
      </c>
      <c r="Q76" s="102">
        <v>11185.549999999997</v>
      </c>
      <c r="R76" s="102">
        <v>7399.97</v>
      </c>
      <c r="S76" s="102">
        <v>11185.549999999997</v>
      </c>
      <c r="T76" s="102">
        <v>7399.97</v>
      </c>
      <c r="U76" s="102">
        <v>83657.850000000006</v>
      </c>
    </row>
    <row r="77" spans="15:21" x14ac:dyDescent="0.3">
      <c r="O77" t="s">
        <v>371</v>
      </c>
      <c r="P77" s="102">
        <v>67470</v>
      </c>
      <c r="Q77" s="102">
        <v>16878.150000000001</v>
      </c>
      <c r="R77" s="102"/>
      <c r="S77" s="102">
        <v>16878.150000000001</v>
      </c>
      <c r="T77" s="102"/>
      <c r="U77" s="102">
        <v>34242.9</v>
      </c>
    </row>
    <row r="78" spans="15:21" x14ac:dyDescent="0.3">
      <c r="O78" t="s">
        <v>374</v>
      </c>
      <c r="P78" s="102">
        <v>25000</v>
      </c>
      <c r="Q78" s="102"/>
      <c r="R78" s="102"/>
      <c r="S78" s="102"/>
      <c r="T78" s="102"/>
      <c r="U78" s="102">
        <v>0</v>
      </c>
    </row>
    <row r="79" spans="15:21" x14ac:dyDescent="0.3">
      <c r="O79" t="s">
        <v>71</v>
      </c>
      <c r="P79" s="102">
        <v>421713.07500000007</v>
      </c>
      <c r="Q79" s="102">
        <v>30215.78</v>
      </c>
      <c r="R79" s="102">
        <v>35893.14</v>
      </c>
      <c r="S79" s="102">
        <v>30215.78</v>
      </c>
      <c r="T79" s="102">
        <v>35893.14</v>
      </c>
      <c r="U79" s="102">
        <v>122576.03</v>
      </c>
    </row>
    <row r="80" spans="15:21" x14ac:dyDescent="0.3">
      <c r="O80" t="s">
        <v>191</v>
      </c>
      <c r="P80" s="102">
        <v>190000</v>
      </c>
      <c r="Q80" s="102">
        <v>15000</v>
      </c>
      <c r="R80" s="102">
        <v>15000</v>
      </c>
      <c r="S80" s="102">
        <v>15000</v>
      </c>
      <c r="T80" s="102">
        <v>15000</v>
      </c>
      <c r="U80" s="102">
        <v>75000</v>
      </c>
    </row>
    <row r="81" spans="15:21" x14ac:dyDescent="0.3">
      <c r="O81" t="s">
        <v>79</v>
      </c>
      <c r="P81" s="102">
        <v>61830</v>
      </c>
      <c r="Q81" s="102"/>
      <c r="R81" s="102"/>
      <c r="S81" s="102"/>
      <c r="T81" s="102"/>
      <c r="U81" s="102">
        <v>0</v>
      </c>
    </row>
    <row r="82" spans="15:21" x14ac:dyDescent="0.3">
      <c r="O82" t="s">
        <v>215</v>
      </c>
      <c r="P82" s="102">
        <v>440671.35000000003</v>
      </c>
      <c r="Q82" s="102"/>
      <c r="R82" s="102"/>
      <c r="S82" s="102"/>
      <c r="T82" s="102"/>
      <c r="U82" s="102">
        <v>362342.00000000006</v>
      </c>
    </row>
    <row r="83" spans="15:21" x14ac:dyDescent="0.3">
      <c r="O83" t="s">
        <v>72</v>
      </c>
      <c r="P83" s="102">
        <v>15750</v>
      </c>
      <c r="Q83" s="102"/>
      <c r="R83" s="102"/>
      <c r="S83" s="102"/>
      <c r="T83" s="102"/>
      <c r="U83" s="102">
        <v>0</v>
      </c>
    </row>
    <row r="84" spans="15:21" x14ac:dyDescent="0.3">
      <c r="O84" t="s">
        <v>8</v>
      </c>
      <c r="P84" s="102">
        <v>43544379.95615001</v>
      </c>
      <c r="Q84" s="102">
        <v>3310237.773333333</v>
      </c>
      <c r="R84" s="102">
        <v>3283917.4133333336</v>
      </c>
      <c r="S84" s="102">
        <v>3365516.8849999998</v>
      </c>
      <c r="T84" s="102">
        <v>3209811.2950000013</v>
      </c>
      <c r="U84" s="102">
        <v>22053696.177566677</v>
      </c>
    </row>
  </sheetData>
  <autoFilter ref="O5:U84" xr:uid="{5D84049F-C690-42A7-B570-0B987868027C}"/>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criptIds xmlns="http://schemas.microsoft.com/office/extensibility/maker/v1.0" id="script-ids-node-id">
  <scriptId id="ms-officescript%3A%2F%2Fonedrive_business_itemlink%2F012GXNZWWLHCWXAHXHZBGLVL7P625CRW7H:ms-officescript%3A%2F%2Fonedrive_business_sharinglink%2Fu!aHR0cHM6Ly9hbnRhcmVzY2FwLW15LnNoYXJlcG9pbnQuY29tLzp1Oi9nL3BlcnNvbmFsL2FyaV9ndXJvdmljaF9hbnRhcmVzX2NvbS9JUURMT0sxd0h1ZklUTHF2N19hNktOdm5BVnBhUzJucXdBdk01UnQ1SmVPOTNzbw"/>
</scriptId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48E2DB0858A9454CBA83118ED55C1F8E" ma:contentTypeVersion="11" ma:contentTypeDescription="Create a new document." ma:contentTypeScope="" ma:versionID="082b104873ca7dd314e60bdd3222ff67">
  <xsd:schema xmlns:xsd="http://www.w3.org/2001/XMLSchema" xmlns:xs="http://www.w3.org/2001/XMLSchema" xmlns:p="http://schemas.microsoft.com/office/2006/metadata/properties" xmlns:ns2="26d0a970-2ab3-49ef-b4d7-820ab6496716" xmlns:ns3="c391786d-2ce2-4ee1-838b-63fe54a71a4e" targetNamespace="http://schemas.microsoft.com/office/2006/metadata/properties" ma:root="true" ma:fieldsID="d0162343748275d1f3c03fad01321668" ns2:_="" ns3:_="">
    <xsd:import namespace="26d0a970-2ab3-49ef-b4d7-820ab6496716"/>
    <xsd:import namespace="c391786d-2ce2-4ee1-838b-63fe54a71a4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BillingMetadata"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d0a970-2ab3-49ef-b4d7-820ab649671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54684b2f-fa94-4482-94d9-f6615efbdbdf}" ma:internalName="TaxCatchAll" ma:showField="CatchAllData" ma:web="26d0a970-2ab3-49ef-b4d7-820ab64967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91786d-2ce2-4ee1-838b-63fe54a71a4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c6ac20a-5ed4-4695-b5e5-92fe27389d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p:properties xmlns:p="http://schemas.microsoft.com/office/2006/metadata/properties" xmlns:xsi="http://www.w3.org/2001/XMLSchema-instance" xmlns:pc="http://schemas.microsoft.com/office/infopath/2007/PartnerControls">
  <documentManagement>
    <_dlc_DocId xmlns="26d0a970-2ab3-49ef-b4d7-820ab6496716">ANTARESITDMO-1057074058-8011</_dlc_DocId>
    <_dlc_DocIdUrl xmlns="26d0a970-2ab3-49ef-b4d7-820ab6496716">
      <Url>https://antarescap.sharepoint.com/sites/AntaresITDemo/IT%20Internal/TechPMO/_layouts/15/DocIdRedir.aspx?ID=ANTARESITDMO-1057074058-8011</Url>
      <Description>ANTARESITDMO-1057074058-8011</Description>
    </_dlc_DocIdUrl>
    <lcf76f155ced4ddcb4097134ff3c332f xmlns="c391786d-2ce2-4ee1-838b-63fe54a71a4e">
      <Terms xmlns="http://schemas.microsoft.com/office/infopath/2007/PartnerControls"/>
    </lcf76f155ced4ddcb4097134ff3c332f>
    <TaxCatchAll xmlns="26d0a970-2ab3-49ef-b4d7-820ab6496716" xsi:nil="true"/>
  </documentManagement>
</p:properties>
</file>

<file path=customXml/itemProps1.xml><?xml version="1.0" encoding="utf-8"?>
<ds:datastoreItem xmlns:ds="http://schemas.openxmlformats.org/officeDocument/2006/customXml" ds:itemID="{752E5132-1B41-43EF-9789-926D57A44BCD}">
  <ds:schemaRefs>
    <ds:schemaRef ds:uri="http://schemas.microsoft.com/office/extensibility/maker/v1.0"/>
  </ds:schemaRefs>
</ds:datastoreItem>
</file>

<file path=customXml/itemProps2.xml><?xml version="1.0" encoding="utf-8"?>
<ds:datastoreItem xmlns:ds="http://schemas.openxmlformats.org/officeDocument/2006/customXml" ds:itemID="{5956ADFD-9F0B-4014-AB0F-A7994769C96B}">
  <ds:schemaRefs>
    <ds:schemaRef ds:uri="http://schemas.microsoft.com/sharepoint/events"/>
  </ds:schemaRefs>
</ds:datastoreItem>
</file>

<file path=customXml/itemProps3.xml><?xml version="1.0" encoding="utf-8"?>
<ds:datastoreItem xmlns:ds="http://schemas.openxmlformats.org/officeDocument/2006/customXml" ds:itemID="{97F2BD98-16E9-44DC-A814-3235BD57F27A}">
  <ds:schemaRefs>
    <ds:schemaRef ds:uri="http://schemas.microsoft.com/sharepoint/v3/contenttype/forms"/>
  </ds:schemaRefs>
</ds:datastoreItem>
</file>

<file path=customXml/itemProps4.xml><?xml version="1.0" encoding="utf-8"?>
<ds:datastoreItem xmlns:ds="http://schemas.openxmlformats.org/officeDocument/2006/customXml" ds:itemID="{C8C03080-4184-4D10-A253-B15D1E7875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d0a970-2ab3-49ef-b4d7-820ab6496716"/>
    <ds:schemaRef ds:uri="c391786d-2ce2-4ee1-838b-63fe54a71a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32E2E58D-7571-4D1E-B0F3-701D55D92D79}">
  <ds:schemaRefs>
    <ds:schemaRef ds:uri="http://www.w3.org/XML/1998/namespace"/>
    <ds:schemaRef ds:uri="c391786d-2ce2-4ee1-838b-63fe54a71a4e"/>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26d0a970-2ab3-49ef-b4d7-820ab6496716"/>
    <ds:schemaRef ds:uri="http://purl.org/dc/dcmitype/"/>
  </ds:schemaRefs>
</ds:datastoreItem>
</file>

<file path=docMetadata/LabelInfo.xml><?xml version="1.0" encoding="utf-8"?>
<clbl:labelList xmlns:clbl="http://schemas.microsoft.com/office/2020/mipLabelMetadata">
  <clbl:label id="{427edd0c-fd2e-4622-b514-e5585ead9eab}" enabled="1" method="Privileged" siteId="{2fc13062-e6ea-4a72-872e-044f7c08efcd}"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YTD Financials Run Rate</vt:lpstr>
      <vt:lpstr>Notes - R&amp;O</vt:lpstr>
      <vt:lpstr>Monthly Run Rate (Jan-Mar)</vt:lpstr>
      <vt:lpstr>Opp Check</vt:lpstr>
      <vt:lpstr>Risk Check</vt:lpstr>
      <vt:lpstr>Master Data (DO NOT EDIT)</vt:lpstr>
      <vt:lpstr>AI Budget Tracking</vt:lpstr>
      <vt:lpstr>Rough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Shanky Modi (Contractor)</dc:creator>
  <cp:keywords/>
  <dc:description/>
  <cp:lastModifiedBy>Swati Yadav (Contractor)</cp:lastModifiedBy>
  <cp:revision/>
  <dcterms:created xsi:type="dcterms:W3CDTF">2025-09-17T12:25:50Z</dcterms:created>
  <dcterms:modified xsi:type="dcterms:W3CDTF">2026-06-12T13:58:04Z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0x01010048E2DB0858A9454CBA83118ED55C1F8E</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dlc_DocIdItemGuid">
    <vt:lpwstr>f91f6948-e2e6-421a-9b7f-806b05bd3227</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ies>
</file>